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348" windowWidth="14808" windowHeight="7776" firstSheet="8" activeTab="12"/>
  </bookViews>
  <sheets>
    <sheet name="base_2016_Odl_data" sheetId="4" r:id="rId1"/>
    <sheet name="base_2016_act_dt_in_future" sheetId="5" r:id="rId2"/>
    <sheet name="base_2016_inv_dt_in_future" sheetId="6" r:id="rId3"/>
    <sheet name="nerez_2016" sheetId="7" r:id="rId4"/>
    <sheet name="nerez_2016_act_dt_in_future (2" sheetId="9" r:id="rId5"/>
    <sheet name="nerez_2016)act_dt_in_future" sheetId="8" r:id="rId6"/>
    <sheet name="prof_2016" sheetId="10" r:id="rId7"/>
    <sheet name="prof_2016_post" sheetId="11" r:id="rId8"/>
    <sheet name="Лист3" sheetId="3" r:id="rId9"/>
    <sheet name="Лист2" sheetId="2" r:id="rId10"/>
    <sheet name="Лист1" sheetId="12" r:id="rId11"/>
    <sheet name="base_2016" sheetId="13" r:id="rId12"/>
    <sheet name="base_2016_post" sheetId="14" r:id="rId13"/>
    <sheet name="base_2016_region" sheetId="15" r:id="rId14"/>
    <sheet name="base_2016_region_post" sheetId="16" r:id="rId15"/>
  </sheets>
  <calcPr calcId="152511"/>
</workbook>
</file>

<file path=xl/calcChain.xml><?xml version="1.0" encoding="utf-8"?>
<calcChain xmlns="http://schemas.openxmlformats.org/spreadsheetml/2006/main">
  <c r="AC135" i="14" l="1"/>
  <c r="AC136" i="14"/>
  <c r="AC137" i="14"/>
  <c r="AC138" i="14"/>
  <c r="AC139" i="14"/>
  <c r="AC140" i="14"/>
  <c r="AC141" i="14"/>
  <c r="AC142" i="14"/>
  <c r="AC143" i="14"/>
  <c r="AC144" i="14"/>
  <c r="AC145" i="14"/>
  <c r="AC134" i="14"/>
  <c r="AU415" i="16"/>
  <c r="AU414" i="16"/>
  <c r="AU413" i="16"/>
  <c r="AU386" i="16"/>
  <c r="AU369" i="16"/>
  <c r="AC369" i="16"/>
  <c r="V369" i="16"/>
  <c r="Z369" i="16" s="1"/>
  <c r="R369" i="16"/>
  <c r="I369" i="16"/>
  <c r="D369" i="16"/>
  <c r="C369" i="16"/>
  <c r="AU368" i="16"/>
  <c r="AC368" i="16"/>
  <c r="V368" i="16"/>
  <c r="Z368" i="16" s="1"/>
  <c r="R368" i="16"/>
  <c r="I368" i="16"/>
  <c r="D368" i="16"/>
  <c r="C368" i="16"/>
  <c r="AC367" i="16"/>
  <c r="V367" i="16"/>
  <c r="Z367" i="16" s="1"/>
  <c r="R367" i="16"/>
  <c r="I367" i="16"/>
  <c r="D367" i="16"/>
  <c r="C367" i="16"/>
  <c r="AU367" i="16" s="1"/>
  <c r="AC366" i="16"/>
  <c r="V366" i="16"/>
  <c r="Z366" i="16" s="1"/>
  <c r="R366" i="16"/>
  <c r="I366" i="16"/>
  <c r="D366" i="16"/>
  <c r="C366" i="16"/>
  <c r="AU366" i="16" s="1"/>
  <c r="AC365" i="16"/>
  <c r="V365" i="16"/>
  <c r="Z365" i="16" s="1"/>
  <c r="R365" i="16"/>
  <c r="AU365" i="16" s="1"/>
  <c r="I365" i="16"/>
  <c r="D365" i="16"/>
  <c r="C365" i="16"/>
  <c r="AC364" i="16"/>
  <c r="Z364" i="16"/>
  <c r="R364" i="16"/>
  <c r="I364" i="16"/>
  <c r="AU364" i="16" s="1"/>
  <c r="D364" i="16"/>
  <c r="C364" i="16"/>
  <c r="AC363" i="16"/>
  <c r="V363" i="16"/>
  <c r="Z363" i="16" s="1"/>
  <c r="R363" i="16"/>
  <c r="I363" i="16"/>
  <c r="D363" i="16"/>
  <c r="C363" i="16"/>
  <c r="AC362" i="16"/>
  <c r="V362" i="16"/>
  <c r="Z362" i="16" s="1"/>
  <c r="R362" i="16"/>
  <c r="I362" i="16"/>
  <c r="D362" i="16"/>
  <c r="C362" i="16"/>
  <c r="AC361" i="16"/>
  <c r="V361" i="16"/>
  <c r="Z361" i="16" s="1"/>
  <c r="R361" i="16"/>
  <c r="I361" i="16"/>
  <c r="AU361" i="16" s="1"/>
  <c r="D361" i="16"/>
  <c r="C361" i="16"/>
  <c r="AC360" i="16"/>
  <c r="V360" i="16"/>
  <c r="Z360" i="16" s="1"/>
  <c r="R360" i="16"/>
  <c r="I360" i="16"/>
  <c r="AU360" i="16" s="1"/>
  <c r="D360" i="16"/>
  <c r="C360" i="16"/>
  <c r="AC359" i="16"/>
  <c r="V359" i="16"/>
  <c r="Z359" i="16" s="1"/>
  <c r="R359" i="16"/>
  <c r="I359" i="16"/>
  <c r="AU359" i="16" s="1"/>
  <c r="D359" i="16"/>
  <c r="C359" i="16"/>
  <c r="AC358" i="16"/>
  <c r="V358" i="16"/>
  <c r="Z358" i="16" s="1"/>
  <c r="R358" i="16"/>
  <c r="I358" i="16"/>
  <c r="AU358" i="16" s="1"/>
  <c r="D358" i="16"/>
  <c r="C358" i="16"/>
  <c r="AC357" i="16"/>
  <c r="V357" i="16"/>
  <c r="Z357" i="16" s="1"/>
  <c r="R357" i="16"/>
  <c r="I357" i="16"/>
  <c r="AU357" i="16" s="1"/>
  <c r="D357" i="16"/>
  <c r="C357" i="16"/>
  <c r="AC356" i="16"/>
  <c r="V356" i="16"/>
  <c r="Z356" i="16" s="1"/>
  <c r="R356" i="16"/>
  <c r="I356" i="16"/>
  <c r="AU356" i="16" s="1"/>
  <c r="D356" i="16"/>
  <c r="C356" i="16"/>
  <c r="AC355" i="16"/>
  <c r="V355" i="16"/>
  <c r="Z355" i="16" s="1"/>
  <c r="R355" i="16"/>
  <c r="I355" i="16"/>
  <c r="D355" i="16"/>
  <c r="C355" i="16"/>
  <c r="AC354" i="16"/>
  <c r="V354" i="16"/>
  <c r="Z354" i="16" s="1"/>
  <c r="R354" i="16"/>
  <c r="I354" i="16"/>
  <c r="D354" i="16"/>
  <c r="C354" i="16"/>
  <c r="AC353" i="16"/>
  <c r="V353" i="16"/>
  <c r="Z353" i="16" s="1"/>
  <c r="R353" i="16"/>
  <c r="I353" i="16"/>
  <c r="AU353" i="16" s="1"/>
  <c r="D353" i="16"/>
  <c r="C353" i="16"/>
  <c r="AC352" i="16"/>
  <c r="V352" i="16"/>
  <c r="Z352" i="16" s="1"/>
  <c r="R352" i="16"/>
  <c r="I352" i="16"/>
  <c r="AU352" i="16" s="1"/>
  <c r="D352" i="16"/>
  <c r="C352" i="16"/>
  <c r="AC351" i="16"/>
  <c r="V351" i="16"/>
  <c r="Z351" i="16" s="1"/>
  <c r="R351" i="16"/>
  <c r="I351" i="16"/>
  <c r="AU351" i="16" s="1"/>
  <c r="D351" i="16"/>
  <c r="C351" i="16"/>
  <c r="AC350" i="16"/>
  <c r="V350" i="16"/>
  <c r="Z350" i="16" s="1"/>
  <c r="R350" i="16"/>
  <c r="I350" i="16"/>
  <c r="AU350" i="16" s="1"/>
  <c r="D350" i="16"/>
  <c r="C350" i="16"/>
  <c r="AC349" i="16"/>
  <c r="V349" i="16"/>
  <c r="Z349" i="16" s="1"/>
  <c r="R349" i="16"/>
  <c r="I349" i="16"/>
  <c r="AU349" i="16" s="1"/>
  <c r="D349" i="16"/>
  <c r="C349" i="16"/>
  <c r="AC348" i="16"/>
  <c r="V348" i="16"/>
  <c r="Z348" i="16" s="1"/>
  <c r="R348" i="16"/>
  <c r="I348" i="16"/>
  <c r="AU348" i="16" s="1"/>
  <c r="D348" i="16"/>
  <c r="C348" i="16"/>
  <c r="AC347" i="16"/>
  <c r="V347" i="16"/>
  <c r="Z347" i="16" s="1"/>
  <c r="R347" i="16"/>
  <c r="I347" i="16"/>
  <c r="D347" i="16"/>
  <c r="C347" i="16"/>
  <c r="AC346" i="16"/>
  <c r="V346" i="16"/>
  <c r="Z346" i="16" s="1"/>
  <c r="R346" i="16"/>
  <c r="I346" i="16"/>
  <c r="D346" i="16"/>
  <c r="C346" i="16"/>
  <c r="AC345" i="16"/>
  <c r="V345" i="16"/>
  <c r="Z345" i="16" s="1"/>
  <c r="R345" i="16"/>
  <c r="I345" i="16"/>
  <c r="AU345" i="16" s="1"/>
  <c r="D345" i="16"/>
  <c r="C345" i="16"/>
  <c r="AC344" i="16"/>
  <c r="V344" i="16"/>
  <c r="Z344" i="16" s="1"/>
  <c r="R344" i="16"/>
  <c r="I344" i="16"/>
  <c r="AU344" i="16" s="1"/>
  <c r="D344" i="16"/>
  <c r="C344" i="16"/>
  <c r="AC343" i="16"/>
  <c r="V343" i="16"/>
  <c r="Z343" i="16" s="1"/>
  <c r="R343" i="16"/>
  <c r="I343" i="16"/>
  <c r="AU343" i="16" s="1"/>
  <c r="D343" i="16"/>
  <c r="C343" i="16"/>
  <c r="AC342" i="16"/>
  <c r="V342" i="16"/>
  <c r="Z342" i="16" s="1"/>
  <c r="R342" i="16"/>
  <c r="I342" i="16"/>
  <c r="AU342" i="16" s="1"/>
  <c r="D342" i="16"/>
  <c r="C342" i="16"/>
  <c r="AC341" i="16"/>
  <c r="V341" i="16"/>
  <c r="Z341" i="16" s="1"/>
  <c r="R341" i="16"/>
  <c r="I341" i="16"/>
  <c r="AU341" i="16" s="1"/>
  <c r="D341" i="16"/>
  <c r="C341" i="16"/>
  <c r="AC340" i="16"/>
  <c r="V340" i="16"/>
  <c r="Z340" i="16" s="1"/>
  <c r="R340" i="16"/>
  <c r="I340" i="16"/>
  <c r="AU340" i="16" s="1"/>
  <c r="D340" i="16"/>
  <c r="C340" i="16"/>
  <c r="AC339" i="16"/>
  <c r="V339" i="16"/>
  <c r="Z339" i="16" s="1"/>
  <c r="R339" i="16"/>
  <c r="I339" i="16"/>
  <c r="D339" i="16"/>
  <c r="C339" i="16"/>
  <c r="AC338" i="16"/>
  <c r="V338" i="16"/>
  <c r="Z338" i="16" s="1"/>
  <c r="R338" i="16"/>
  <c r="I338" i="16"/>
  <c r="D338" i="16"/>
  <c r="C338" i="16"/>
  <c r="AC337" i="16"/>
  <c r="V337" i="16"/>
  <c r="Z337" i="16" s="1"/>
  <c r="R337" i="16"/>
  <c r="I337" i="16"/>
  <c r="AU337" i="16" s="1"/>
  <c r="D337" i="16"/>
  <c r="C337" i="16"/>
  <c r="AC336" i="16"/>
  <c r="V336" i="16"/>
  <c r="Z336" i="16" s="1"/>
  <c r="R336" i="16"/>
  <c r="I336" i="16"/>
  <c r="AU336" i="16" s="1"/>
  <c r="D336" i="16"/>
  <c r="C336" i="16"/>
  <c r="AC335" i="16"/>
  <c r="V335" i="16"/>
  <c r="Z335" i="16" s="1"/>
  <c r="R335" i="16"/>
  <c r="I335" i="16"/>
  <c r="AU335" i="16" s="1"/>
  <c r="D335" i="16"/>
  <c r="C335" i="16"/>
  <c r="AC334" i="16"/>
  <c r="V334" i="16"/>
  <c r="Z334" i="16" s="1"/>
  <c r="R334" i="16"/>
  <c r="I334" i="16"/>
  <c r="AU334" i="16" s="1"/>
  <c r="D334" i="16"/>
  <c r="C334" i="16"/>
  <c r="AC333" i="16"/>
  <c r="V333" i="16"/>
  <c r="Z333" i="16" s="1"/>
  <c r="R333" i="16"/>
  <c r="I333" i="16"/>
  <c r="AU333" i="16" s="1"/>
  <c r="D333" i="16"/>
  <c r="C333" i="16"/>
  <c r="AC332" i="16"/>
  <c r="V332" i="16"/>
  <c r="Z332" i="16" s="1"/>
  <c r="R332" i="16"/>
  <c r="I332" i="16"/>
  <c r="AU332" i="16" s="1"/>
  <c r="D332" i="16"/>
  <c r="C332" i="16"/>
  <c r="AC331" i="16"/>
  <c r="V331" i="16"/>
  <c r="Z331" i="16" s="1"/>
  <c r="R331" i="16"/>
  <c r="I331" i="16"/>
  <c r="D331" i="16"/>
  <c r="C331" i="16"/>
  <c r="AC330" i="16"/>
  <c r="V330" i="16"/>
  <c r="Z330" i="16" s="1"/>
  <c r="R330" i="16"/>
  <c r="I330" i="16"/>
  <c r="D330" i="16"/>
  <c r="C330" i="16"/>
  <c r="AC329" i="16"/>
  <c r="Z329" i="16"/>
  <c r="V329" i="16"/>
  <c r="R329" i="16"/>
  <c r="AU329" i="16" s="1"/>
  <c r="I329" i="16"/>
  <c r="D329" i="16"/>
  <c r="C329" i="16"/>
  <c r="AC328" i="16"/>
  <c r="Z328" i="16"/>
  <c r="V328" i="16"/>
  <c r="R328" i="16"/>
  <c r="AU328" i="16" s="1"/>
  <c r="I328" i="16"/>
  <c r="D328" i="16"/>
  <c r="C328" i="16"/>
  <c r="AC327" i="16"/>
  <c r="Z327" i="16"/>
  <c r="V327" i="16"/>
  <c r="R327" i="16"/>
  <c r="AU327" i="16" s="1"/>
  <c r="I327" i="16"/>
  <c r="D327" i="16"/>
  <c r="C327" i="16"/>
  <c r="AC326" i="16"/>
  <c r="Z326" i="16"/>
  <c r="V326" i="16"/>
  <c r="R326" i="16"/>
  <c r="AU326" i="16" s="1"/>
  <c r="I326" i="16"/>
  <c r="D326" i="16"/>
  <c r="C326" i="16"/>
  <c r="AC325" i="16"/>
  <c r="Z325" i="16"/>
  <c r="V325" i="16"/>
  <c r="R325" i="16"/>
  <c r="AU325" i="16" s="1"/>
  <c r="I325" i="16"/>
  <c r="D325" i="16"/>
  <c r="C325" i="16"/>
  <c r="AC324" i="16"/>
  <c r="Z324" i="16"/>
  <c r="V324" i="16"/>
  <c r="R324" i="16"/>
  <c r="AU324" i="16" s="1"/>
  <c r="I324" i="16"/>
  <c r="D324" i="16"/>
  <c r="C324" i="16"/>
  <c r="AC323" i="16"/>
  <c r="Z323" i="16"/>
  <c r="V323" i="16"/>
  <c r="R323" i="16"/>
  <c r="AU323" i="16" s="1"/>
  <c r="I323" i="16"/>
  <c r="D323" i="16"/>
  <c r="C323" i="16"/>
  <c r="AU322" i="16"/>
  <c r="AC322" i="16"/>
  <c r="Z322" i="16"/>
  <c r="V322" i="16"/>
  <c r="R322" i="16"/>
  <c r="I322" i="16"/>
  <c r="D322" i="16"/>
  <c r="C322" i="16"/>
  <c r="AC321" i="16"/>
  <c r="Z321" i="16"/>
  <c r="V321" i="16"/>
  <c r="R321" i="16"/>
  <c r="AU321" i="16" s="1"/>
  <c r="I321" i="16"/>
  <c r="D321" i="16"/>
  <c r="C321" i="16"/>
  <c r="AC320" i="16"/>
  <c r="Z320" i="16"/>
  <c r="V320" i="16"/>
  <c r="R320" i="16"/>
  <c r="AU320" i="16" s="1"/>
  <c r="I320" i="16"/>
  <c r="D320" i="16"/>
  <c r="C320" i="16"/>
  <c r="AC316" i="16"/>
  <c r="Z316" i="16"/>
  <c r="V316" i="16"/>
  <c r="R316" i="16"/>
  <c r="I316" i="16"/>
  <c r="D316" i="16"/>
  <c r="C316" i="16"/>
  <c r="AC315" i="16"/>
  <c r="Z315" i="16"/>
  <c r="V315" i="16"/>
  <c r="R315" i="16"/>
  <c r="I315" i="16"/>
  <c r="D315" i="16"/>
  <c r="C315" i="16"/>
  <c r="AC314" i="16"/>
  <c r="V314" i="16"/>
  <c r="Z314" i="16" s="1"/>
  <c r="R314" i="16"/>
  <c r="I314" i="16"/>
  <c r="D314" i="16"/>
  <c r="C314" i="16"/>
  <c r="AC313" i="16"/>
  <c r="Z313" i="16"/>
  <c r="V313" i="16"/>
  <c r="R313" i="16"/>
  <c r="I313" i="16"/>
  <c r="D313" i="16"/>
  <c r="C313" i="16"/>
  <c r="AC312" i="16"/>
  <c r="Z312" i="16"/>
  <c r="V312" i="16"/>
  <c r="R312" i="16"/>
  <c r="I312" i="16"/>
  <c r="D312" i="16"/>
  <c r="C312" i="16"/>
  <c r="AC311" i="16"/>
  <c r="V311" i="16"/>
  <c r="Z311" i="16" s="1"/>
  <c r="R311" i="16"/>
  <c r="I311" i="16"/>
  <c r="D311" i="16"/>
  <c r="C311" i="16"/>
  <c r="AC310" i="16"/>
  <c r="V310" i="16"/>
  <c r="Z310" i="16" s="1"/>
  <c r="R310" i="16"/>
  <c r="I310" i="16"/>
  <c r="D310" i="16"/>
  <c r="C310" i="16"/>
  <c r="AC309" i="16"/>
  <c r="Z309" i="16"/>
  <c r="V309" i="16"/>
  <c r="R309" i="16"/>
  <c r="I309" i="16"/>
  <c r="D309" i="16"/>
  <c r="C309" i="16"/>
  <c r="AC308" i="16"/>
  <c r="Z308" i="16"/>
  <c r="V308" i="16"/>
  <c r="R308" i="16"/>
  <c r="I308" i="16"/>
  <c r="D308" i="16"/>
  <c r="C308" i="16"/>
  <c r="AC307" i="16"/>
  <c r="V307" i="16"/>
  <c r="Z307" i="16" s="1"/>
  <c r="R307" i="16"/>
  <c r="I307" i="16"/>
  <c r="D307" i="16"/>
  <c r="C307" i="16"/>
  <c r="AC306" i="16"/>
  <c r="V306" i="16"/>
  <c r="Z306" i="16" s="1"/>
  <c r="R306" i="16"/>
  <c r="I306" i="16"/>
  <c r="D306" i="16"/>
  <c r="C306" i="16"/>
  <c r="AC305" i="16"/>
  <c r="Z305" i="16"/>
  <c r="V305" i="16"/>
  <c r="R305" i="16"/>
  <c r="I305" i="16"/>
  <c r="D305" i="16"/>
  <c r="C305" i="16"/>
  <c r="AC304" i="16"/>
  <c r="Z304" i="16"/>
  <c r="V304" i="16"/>
  <c r="R304" i="16"/>
  <c r="I304" i="16"/>
  <c r="D304" i="16"/>
  <c r="C304" i="16"/>
  <c r="AC303" i="16"/>
  <c r="Z303" i="16"/>
  <c r="V303" i="16"/>
  <c r="R303" i="16"/>
  <c r="I303" i="16"/>
  <c r="D303" i="16"/>
  <c r="C303" i="16"/>
  <c r="AC302" i="16"/>
  <c r="V302" i="16"/>
  <c r="Z302" i="16" s="1"/>
  <c r="R302" i="16"/>
  <c r="I302" i="16"/>
  <c r="D302" i="16"/>
  <c r="C302" i="16"/>
  <c r="AC301" i="16"/>
  <c r="V301" i="16"/>
  <c r="R301" i="16"/>
  <c r="I301" i="16"/>
  <c r="D301" i="16"/>
  <c r="C301" i="16"/>
  <c r="V300" i="16"/>
  <c r="R300" i="16"/>
  <c r="I300" i="16"/>
  <c r="D300" i="16"/>
  <c r="C300" i="16"/>
  <c r="AC299" i="16"/>
  <c r="V299" i="16"/>
  <c r="R299" i="16"/>
  <c r="I299" i="16"/>
  <c r="D299" i="16"/>
  <c r="C299" i="16"/>
  <c r="AC298" i="16"/>
  <c r="AA300" i="16" s="1"/>
  <c r="V298" i="16"/>
  <c r="Z301" i="16" s="1"/>
  <c r="R298" i="16"/>
  <c r="I298" i="16"/>
  <c r="D298" i="16"/>
  <c r="C298" i="16"/>
  <c r="AC297" i="16"/>
  <c r="V297" i="16"/>
  <c r="R297" i="16"/>
  <c r="I297" i="16"/>
  <c r="D297" i="16"/>
  <c r="C297" i="16"/>
  <c r="AC296" i="16"/>
  <c r="AB296" i="16"/>
  <c r="V296" i="16"/>
  <c r="R296" i="16"/>
  <c r="I296" i="16"/>
  <c r="D296" i="16"/>
  <c r="C296" i="16"/>
  <c r="AC295" i="16"/>
  <c r="V295" i="16"/>
  <c r="R295" i="16"/>
  <c r="I295" i="16"/>
  <c r="D295" i="16"/>
  <c r="C295" i="16"/>
  <c r="AC294" i="16"/>
  <c r="V294" i="16"/>
  <c r="R294" i="16"/>
  <c r="I294" i="16"/>
  <c r="D294" i="16"/>
  <c r="C294" i="16"/>
  <c r="AC293" i="16"/>
  <c r="AA295" i="16" s="1"/>
  <c r="V293" i="16"/>
  <c r="R293" i="16"/>
  <c r="I293" i="16"/>
  <c r="D293" i="16"/>
  <c r="C293" i="16"/>
  <c r="AC292" i="16"/>
  <c r="V292" i="16"/>
  <c r="Z296" i="16" s="1"/>
  <c r="R292" i="16"/>
  <c r="I292" i="16"/>
  <c r="D292" i="16"/>
  <c r="C292" i="16"/>
  <c r="AC291" i="16"/>
  <c r="V291" i="16"/>
  <c r="R291" i="16"/>
  <c r="I291" i="16"/>
  <c r="D291" i="16"/>
  <c r="C291" i="16"/>
  <c r="AC290" i="16"/>
  <c r="V290" i="16"/>
  <c r="R290" i="16"/>
  <c r="I290" i="16"/>
  <c r="D290" i="16"/>
  <c r="C290" i="16"/>
  <c r="V289" i="16"/>
  <c r="R289" i="16"/>
  <c r="I289" i="16"/>
  <c r="D289" i="16"/>
  <c r="C289" i="16"/>
  <c r="AC288" i="16"/>
  <c r="AA290" i="16" s="1"/>
  <c r="V288" i="16"/>
  <c r="R288" i="16"/>
  <c r="I288" i="16"/>
  <c r="D288" i="16"/>
  <c r="C288" i="16"/>
  <c r="AC287" i="16"/>
  <c r="V287" i="16"/>
  <c r="R287" i="16"/>
  <c r="I287" i="16"/>
  <c r="D287" i="16"/>
  <c r="C287" i="16"/>
  <c r="AC286" i="16"/>
  <c r="V286" i="16"/>
  <c r="R286" i="16"/>
  <c r="I286" i="16"/>
  <c r="D286" i="16"/>
  <c r="C286" i="16"/>
  <c r="V285" i="16"/>
  <c r="R285" i="16"/>
  <c r="I285" i="16"/>
  <c r="D285" i="16"/>
  <c r="C285" i="16"/>
  <c r="AC284" i="16"/>
  <c r="V284" i="16"/>
  <c r="R284" i="16"/>
  <c r="I284" i="16"/>
  <c r="D284" i="16"/>
  <c r="C284" i="16"/>
  <c r="AC283" i="16"/>
  <c r="V283" i="16"/>
  <c r="R283" i="16"/>
  <c r="I283" i="16"/>
  <c r="D283" i="16"/>
  <c r="C283" i="16"/>
  <c r="AC282" i="16"/>
  <c r="V282" i="16"/>
  <c r="Z286" i="16" s="1"/>
  <c r="R282" i="16"/>
  <c r="I282" i="16"/>
  <c r="D282" i="16"/>
  <c r="C282" i="16"/>
  <c r="AC281" i="16"/>
  <c r="V281" i="16"/>
  <c r="R281" i="16"/>
  <c r="I281" i="16"/>
  <c r="D281" i="16"/>
  <c r="C281" i="16"/>
  <c r="AC280" i="16"/>
  <c r="V280" i="16"/>
  <c r="R280" i="16"/>
  <c r="I280" i="16"/>
  <c r="D280" i="16"/>
  <c r="C280" i="16"/>
  <c r="AC279" i="16"/>
  <c r="V279" i="16"/>
  <c r="R279" i="16"/>
  <c r="I279" i="16"/>
  <c r="D279" i="16"/>
  <c r="C279" i="16"/>
  <c r="AC278" i="16"/>
  <c r="V278" i="16"/>
  <c r="R278" i="16"/>
  <c r="I278" i="16"/>
  <c r="D278" i="16"/>
  <c r="C278" i="16"/>
  <c r="AC277" i="16"/>
  <c r="V277" i="16"/>
  <c r="Z281" i="16" s="1"/>
  <c r="R277" i="16"/>
  <c r="I277" i="16"/>
  <c r="D277" i="16"/>
  <c r="C277" i="16"/>
  <c r="AC276" i="16"/>
  <c r="V276" i="16"/>
  <c r="R276" i="16"/>
  <c r="I276" i="16"/>
  <c r="D276" i="16"/>
  <c r="C276" i="16"/>
  <c r="AC275" i="16"/>
  <c r="V275" i="16"/>
  <c r="R275" i="16"/>
  <c r="I275" i="16"/>
  <c r="D275" i="16"/>
  <c r="C275" i="16"/>
  <c r="V274" i="16"/>
  <c r="R274" i="16"/>
  <c r="I274" i="16"/>
  <c r="D274" i="16"/>
  <c r="C274" i="16"/>
  <c r="AC273" i="16"/>
  <c r="V273" i="16"/>
  <c r="R273" i="16"/>
  <c r="I273" i="16"/>
  <c r="D273" i="16"/>
  <c r="C273" i="16"/>
  <c r="AC272" i="16"/>
  <c r="AA276" i="16" s="1"/>
  <c r="V272" i="16"/>
  <c r="Z276" i="16" s="1"/>
  <c r="R272" i="16"/>
  <c r="I272" i="16"/>
  <c r="D272" i="16"/>
  <c r="C272" i="16"/>
  <c r="AC271" i="16"/>
  <c r="V271" i="16"/>
  <c r="R271" i="16"/>
  <c r="I271" i="16"/>
  <c r="D271" i="16"/>
  <c r="C271" i="16"/>
  <c r="V270" i="16"/>
  <c r="R270" i="16"/>
  <c r="I270" i="16"/>
  <c r="D270" i="16"/>
  <c r="C270" i="16"/>
  <c r="AC269" i="16"/>
  <c r="V269" i="16"/>
  <c r="R269" i="16"/>
  <c r="I269" i="16"/>
  <c r="D269" i="16"/>
  <c r="C269" i="16"/>
  <c r="AC268" i="16"/>
  <c r="AA270" i="16" s="1"/>
  <c r="V268" i="16"/>
  <c r="R268" i="16"/>
  <c r="I268" i="16"/>
  <c r="D268" i="16"/>
  <c r="C268" i="16"/>
  <c r="AC267" i="16"/>
  <c r="V267" i="16"/>
  <c r="Z271" i="16" s="1"/>
  <c r="R267" i="16"/>
  <c r="I267" i="16"/>
  <c r="D267" i="16"/>
  <c r="C267" i="16"/>
  <c r="AC266" i="16"/>
  <c r="V266" i="16"/>
  <c r="R266" i="16"/>
  <c r="I266" i="16"/>
  <c r="D266" i="16"/>
  <c r="C266" i="16"/>
  <c r="AC265" i="16"/>
  <c r="V265" i="16"/>
  <c r="R265" i="16"/>
  <c r="I265" i="16"/>
  <c r="D265" i="16"/>
  <c r="C265" i="16"/>
  <c r="AC264" i="16"/>
  <c r="V264" i="16"/>
  <c r="R264" i="16"/>
  <c r="I264" i="16"/>
  <c r="D264" i="16"/>
  <c r="C264" i="16"/>
  <c r="AC263" i="16"/>
  <c r="AA265" i="16" s="1"/>
  <c r="V263" i="16"/>
  <c r="R263" i="16"/>
  <c r="I263" i="16"/>
  <c r="D263" i="16"/>
  <c r="C263" i="16"/>
  <c r="AC262" i="16"/>
  <c r="V262" i="16"/>
  <c r="Z266" i="16" s="1"/>
  <c r="AB266" i="16" s="1"/>
  <c r="R262" i="16"/>
  <c r="I262" i="16"/>
  <c r="D262" i="16"/>
  <c r="C262" i="16"/>
  <c r="AC261" i="16"/>
  <c r="V261" i="16"/>
  <c r="R261" i="16"/>
  <c r="I261" i="16"/>
  <c r="D261" i="16"/>
  <c r="C261" i="16"/>
  <c r="AC260" i="16"/>
  <c r="V260" i="16"/>
  <c r="R260" i="16"/>
  <c r="I260" i="16"/>
  <c r="D260" i="16"/>
  <c r="C260" i="16"/>
  <c r="V259" i="16"/>
  <c r="R259" i="16"/>
  <c r="I259" i="16"/>
  <c r="D259" i="16"/>
  <c r="C259" i="16"/>
  <c r="AC258" i="16"/>
  <c r="V258" i="16"/>
  <c r="R258" i="16"/>
  <c r="I258" i="16"/>
  <c r="D258" i="16"/>
  <c r="C258" i="16"/>
  <c r="AC257" i="16"/>
  <c r="V257" i="16"/>
  <c r="Z261" i="16" s="1"/>
  <c r="AB261" i="16" s="1"/>
  <c r="R257" i="16"/>
  <c r="I257" i="16"/>
  <c r="D257" i="16"/>
  <c r="C257" i="16"/>
  <c r="AC256" i="16"/>
  <c r="Z256" i="16"/>
  <c r="V256" i="16"/>
  <c r="R256" i="16"/>
  <c r="I256" i="16"/>
  <c r="D256" i="16"/>
  <c r="C256" i="16"/>
  <c r="AC255" i="16"/>
  <c r="Z255" i="16"/>
  <c r="V255" i="16"/>
  <c r="R255" i="16"/>
  <c r="I255" i="16"/>
  <c r="D255" i="16"/>
  <c r="C255" i="16"/>
  <c r="AC254" i="16"/>
  <c r="Z254" i="16"/>
  <c r="V254" i="16"/>
  <c r="R254" i="16"/>
  <c r="I254" i="16"/>
  <c r="D254" i="16"/>
  <c r="C254" i="16"/>
  <c r="AC253" i="16"/>
  <c r="V253" i="16"/>
  <c r="Z253" i="16" s="1"/>
  <c r="R253" i="16"/>
  <c r="I253" i="16"/>
  <c r="D253" i="16"/>
  <c r="C253" i="16"/>
  <c r="AC252" i="16"/>
  <c r="Z252" i="16"/>
  <c r="V252" i="16"/>
  <c r="R252" i="16"/>
  <c r="I252" i="16"/>
  <c r="D252" i="16"/>
  <c r="C252" i="16"/>
  <c r="AC251" i="16"/>
  <c r="Z251" i="16"/>
  <c r="V251" i="16"/>
  <c r="R251" i="16"/>
  <c r="I251" i="16"/>
  <c r="D251" i="16"/>
  <c r="C251" i="16"/>
  <c r="AC250" i="16"/>
  <c r="V250" i="16"/>
  <c r="Z250" i="16" s="1"/>
  <c r="R250" i="16"/>
  <c r="I250" i="16"/>
  <c r="D250" i="16"/>
  <c r="C250" i="16"/>
  <c r="AC249" i="16"/>
  <c r="V249" i="16"/>
  <c r="Z249" i="16" s="1"/>
  <c r="R249" i="16"/>
  <c r="I249" i="16"/>
  <c r="D249" i="16"/>
  <c r="C249" i="16"/>
  <c r="AC248" i="16"/>
  <c r="Z248" i="16"/>
  <c r="V248" i="16"/>
  <c r="R248" i="16"/>
  <c r="I248" i="16"/>
  <c r="D248" i="16"/>
  <c r="C248" i="16"/>
  <c r="AC247" i="16"/>
  <c r="Z247" i="16"/>
  <c r="V247" i="16"/>
  <c r="R247" i="16"/>
  <c r="I247" i="16"/>
  <c r="D247" i="16"/>
  <c r="C247" i="16"/>
  <c r="AC246" i="16"/>
  <c r="V246" i="16"/>
  <c r="Z246" i="16" s="1"/>
  <c r="R246" i="16"/>
  <c r="I246" i="16"/>
  <c r="D246" i="16"/>
  <c r="C246" i="16"/>
  <c r="AC245" i="16"/>
  <c r="V245" i="16"/>
  <c r="Z245" i="16" s="1"/>
  <c r="R245" i="16"/>
  <c r="I245" i="16"/>
  <c r="D245" i="16"/>
  <c r="C245" i="16"/>
  <c r="AC244" i="16"/>
  <c r="V244" i="16"/>
  <c r="Z244" i="16" s="1"/>
  <c r="R244" i="16"/>
  <c r="I244" i="16"/>
  <c r="D244" i="16"/>
  <c r="C244" i="16"/>
  <c r="AC243" i="16"/>
  <c r="Z243" i="16"/>
  <c r="V243" i="16"/>
  <c r="R243" i="16"/>
  <c r="I243" i="16"/>
  <c r="D243" i="16"/>
  <c r="C243" i="16"/>
  <c r="AC242" i="16"/>
  <c r="Z242" i="16"/>
  <c r="V242" i="16"/>
  <c r="R242" i="16"/>
  <c r="I242" i="16"/>
  <c r="D242" i="16"/>
  <c r="C242" i="16"/>
  <c r="AC241" i="16"/>
  <c r="V241" i="16"/>
  <c r="Z241" i="16" s="1"/>
  <c r="R241" i="16"/>
  <c r="I241" i="16"/>
  <c r="D241" i="16"/>
  <c r="C241" i="16"/>
  <c r="AC240" i="16"/>
  <c r="V240" i="16"/>
  <c r="Z240" i="16" s="1"/>
  <c r="R240" i="16"/>
  <c r="I240" i="16"/>
  <c r="D240" i="16"/>
  <c r="C240" i="16"/>
  <c r="V239" i="16"/>
  <c r="Z239" i="16" s="1"/>
  <c r="R239" i="16"/>
  <c r="I239" i="16"/>
  <c r="D239" i="16"/>
  <c r="C239" i="16"/>
  <c r="AC238" i="16"/>
  <c r="V238" i="16"/>
  <c r="Z238" i="16" s="1"/>
  <c r="R238" i="16"/>
  <c r="I238" i="16"/>
  <c r="D238" i="16"/>
  <c r="C238" i="16"/>
  <c r="AC237" i="16"/>
  <c r="V237" i="16"/>
  <c r="Z237" i="16" s="1"/>
  <c r="R237" i="16"/>
  <c r="I237" i="16"/>
  <c r="D237" i="16"/>
  <c r="C237" i="16"/>
  <c r="AC236" i="16"/>
  <c r="Z236" i="16"/>
  <c r="V236" i="16"/>
  <c r="R236" i="16"/>
  <c r="I236" i="16"/>
  <c r="D236" i="16"/>
  <c r="C236" i="16"/>
  <c r="AC235" i="16"/>
  <c r="Z235" i="16"/>
  <c r="V235" i="16"/>
  <c r="R235" i="16"/>
  <c r="I235" i="16"/>
  <c r="D235" i="16"/>
  <c r="C235" i="16"/>
  <c r="AC234" i="16"/>
  <c r="V234" i="16"/>
  <c r="Z234" i="16" s="1"/>
  <c r="R234" i="16"/>
  <c r="I234" i="16"/>
  <c r="D234" i="16"/>
  <c r="C234" i="16"/>
  <c r="AC233" i="16"/>
  <c r="V233" i="16"/>
  <c r="Z233" i="16" s="1"/>
  <c r="R233" i="16"/>
  <c r="I233" i="16"/>
  <c r="D233" i="16"/>
  <c r="C233" i="16"/>
  <c r="AC232" i="16"/>
  <c r="Z232" i="16"/>
  <c r="V232" i="16"/>
  <c r="R232" i="16"/>
  <c r="I232" i="16"/>
  <c r="D232" i="16"/>
  <c r="C232" i="16"/>
  <c r="AC231" i="16"/>
  <c r="V231" i="16"/>
  <c r="Z231" i="16" s="1"/>
  <c r="R231" i="16"/>
  <c r="I231" i="16"/>
  <c r="D231" i="16"/>
  <c r="C231" i="16"/>
  <c r="AC230" i="16"/>
  <c r="V230" i="16"/>
  <c r="Z230" i="16" s="1"/>
  <c r="R230" i="16"/>
  <c r="I230" i="16"/>
  <c r="D230" i="16"/>
  <c r="C230" i="16"/>
  <c r="Z229" i="16"/>
  <c r="V229" i="16"/>
  <c r="R229" i="16"/>
  <c r="I229" i="16"/>
  <c r="D229" i="16"/>
  <c r="C229" i="16"/>
  <c r="AC228" i="16"/>
  <c r="Z228" i="16"/>
  <c r="V228" i="16"/>
  <c r="R228" i="16"/>
  <c r="I228" i="16"/>
  <c r="D228" i="16"/>
  <c r="C228" i="16"/>
  <c r="AC227" i="16"/>
  <c r="V227" i="16"/>
  <c r="Z227" i="16" s="1"/>
  <c r="R227" i="16"/>
  <c r="I227" i="16"/>
  <c r="D227" i="16"/>
  <c r="C227" i="16"/>
  <c r="AC226" i="16"/>
  <c r="V226" i="16"/>
  <c r="Z226" i="16" s="1"/>
  <c r="R226" i="16"/>
  <c r="I226" i="16"/>
  <c r="D226" i="16"/>
  <c r="C226" i="16"/>
  <c r="AC225" i="16"/>
  <c r="Z225" i="16"/>
  <c r="V225" i="16"/>
  <c r="R225" i="16"/>
  <c r="I225" i="16"/>
  <c r="D225" i="16"/>
  <c r="C225" i="16"/>
  <c r="AC224" i="16"/>
  <c r="Z224" i="16"/>
  <c r="V224" i="16"/>
  <c r="R224" i="16"/>
  <c r="I224" i="16"/>
  <c r="D224" i="16"/>
  <c r="C224" i="16"/>
  <c r="AC223" i="16"/>
  <c r="V223" i="16"/>
  <c r="Z223" i="16" s="1"/>
  <c r="R223" i="16"/>
  <c r="I223" i="16"/>
  <c r="D223" i="16"/>
  <c r="C223" i="16"/>
  <c r="AC222" i="16"/>
  <c r="V222" i="16"/>
  <c r="Z222" i="16" s="1"/>
  <c r="R222" i="16"/>
  <c r="I222" i="16"/>
  <c r="D222" i="16"/>
  <c r="C222" i="16"/>
  <c r="AC221" i="16"/>
  <c r="Z221" i="16"/>
  <c r="V221" i="16"/>
  <c r="R221" i="16"/>
  <c r="I221" i="16"/>
  <c r="D221" i="16"/>
  <c r="C221" i="16"/>
  <c r="AC220" i="16"/>
  <c r="Z220" i="16"/>
  <c r="V220" i="16"/>
  <c r="R220" i="16"/>
  <c r="I220" i="16"/>
  <c r="D220" i="16"/>
  <c r="C220" i="16"/>
  <c r="AC219" i="16"/>
  <c r="V219" i="16"/>
  <c r="Z219" i="16" s="1"/>
  <c r="R219" i="16"/>
  <c r="I219" i="16"/>
  <c r="D219" i="16"/>
  <c r="C219" i="16"/>
  <c r="AC218" i="16"/>
  <c r="V218" i="16"/>
  <c r="Z218" i="16" s="1"/>
  <c r="R218" i="16"/>
  <c r="I218" i="16"/>
  <c r="D218" i="16"/>
  <c r="C218" i="16"/>
  <c r="AC217" i="16"/>
  <c r="Z217" i="16"/>
  <c r="V217" i="16"/>
  <c r="R217" i="16"/>
  <c r="I217" i="16"/>
  <c r="D217" i="16"/>
  <c r="C217" i="16"/>
  <c r="AC216" i="16"/>
  <c r="Z216" i="16"/>
  <c r="V216" i="16"/>
  <c r="R216" i="16"/>
  <c r="I216" i="16"/>
  <c r="D216" i="16"/>
  <c r="C216" i="16"/>
  <c r="AC215" i="16"/>
  <c r="V215" i="16"/>
  <c r="Z215" i="16" s="1"/>
  <c r="R215" i="16"/>
  <c r="I215" i="16"/>
  <c r="D215" i="16"/>
  <c r="C215" i="16"/>
  <c r="Z214" i="16"/>
  <c r="V214" i="16"/>
  <c r="R214" i="16"/>
  <c r="I214" i="16"/>
  <c r="D214" i="16"/>
  <c r="C214" i="16"/>
  <c r="AC213" i="16"/>
  <c r="V213" i="16"/>
  <c r="Z213" i="16" s="1"/>
  <c r="R213" i="16"/>
  <c r="I213" i="16"/>
  <c r="D213" i="16"/>
  <c r="C213" i="16"/>
  <c r="AC212" i="16"/>
  <c r="V212" i="16"/>
  <c r="Z212" i="16" s="1"/>
  <c r="R212" i="16"/>
  <c r="I212" i="16"/>
  <c r="D212" i="16"/>
  <c r="C212" i="16"/>
  <c r="AC211" i="16"/>
  <c r="Z211" i="16"/>
  <c r="V211" i="16"/>
  <c r="R211" i="16"/>
  <c r="I211" i="16"/>
  <c r="D211" i="16"/>
  <c r="C211" i="16"/>
  <c r="AC210" i="16"/>
  <c r="Z210" i="16"/>
  <c r="V210" i="16"/>
  <c r="R210" i="16"/>
  <c r="I210" i="16"/>
  <c r="D210" i="16"/>
  <c r="C210" i="16"/>
  <c r="AC209" i="16"/>
  <c r="Z209" i="16"/>
  <c r="V209" i="16"/>
  <c r="R209" i="16"/>
  <c r="I209" i="16"/>
  <c r="D209" i="16"/>
  <c r="C209" i="16"/>
  <c r="AC208" i="16"/>
  <c r="V208" i="16"/>
  <c r="Z208" i="16" s="1"/>
  <c r="R208" i="16"/>
  <c r="I208" i="16"/>
  <c r="D208" i="16"/>
  <c r="C208" i="16"/>
  <c r="AC207" i="16"/>
  <c r="V207" i="16"/>
  <c r="Z207" i="16" s="1"/>
  <c r="R207" i="16"/>
  <c r="I207" i="16"/>
  <c r="D207" i="16"/>
  <c r="C207" i="16"/>
  <c r="AC206" i="16"/>
  <c r="Z206" i="16"/>
  <c r="V206" i="16"/>
  <c r="R206" i="16"/>
  <c r="I206" i="16"/>
  <c r="D206" i="16"/>
  <c r="C206" i="16"/>
  <c r="AC205" i="16"/>
  <c r="V205" i="16"/>
  <c r="Z205" i="16" s="1"/>
  <c r="R205" i="16"/>
  <c r="I205" i="16"/>
  <c r="D205" i="16"/>
  <c r="C205" i="16"/>
  <c r="AC204" i="16"/>
  <c r="V204" i="16"/>
  <c r="Z204" i="16" s="1"/>
  <c r="R204" i="16"/>
  <c r="I204" i="16"/>
  <c r="D204" i="16"/>
  <c r="C204" i="16"/>
  <c r="AC203" i="16"/>
  <c r="V203" i="16"/>
  <c r="Z203" i="16" s="1"/>
  <c r="R203" i="16"/>
  <c r="I203" i="16"/>
  <c r="D203" i="16"/>
  <c r="C203" i="16"/>
  <c r="AC202" i="16"/>
  <c r="Z202" i="16"/>
  <c r="V202" i="16"/>
  <c r="R202" i="16"/>
  <c r="I202" i="16"/>
  <c r="D202" i="16"/>
  <c r="C202" i="16"/>
  <c r="AC201" i="16"/>
  <c r="Z201" i="16"/>
  <c r="V201" i="16"/>
  <c r="R201" i="16"/>
  <c r="I201" i="16"/>
  <c r="D201" i="16"/>
  <c r="C201" i="16"/>
  <c r="AC200" i="16"/>
  <c r="V200" i="16"/>
  <c r="Z200" i="16" s="1"/>
  <c r="R200" i="16"/>
  <c r="I200" i="16"/>
  <c r="D200" i="16"/>
  <c r="C200" i="16"/>
  <c r="AC199" i="16"/>
  <c r="V199" i="16"/>
  <c r="Z199" i="16" s="1"/>
  <c r="R199" i="16"/>
  <c r="I199" i="16"/>
  <c r="D199" i="16"/>
  <c r="C199" i="16"/>
  <c r="AC198" i="16"/>
  <c r="Z198" i="16"/>
  <c r="V198" i="16"/>
  <c r="R198" i="16"/>
  <c r="I198" i="16"/>
  <c r="D198" i="16"/>
  <c r="C198" i="16"/>
  <c r="AC197" i="16"/>
  <c r="Z197" i="16"/>
  <c r="R197" i="16"/>
  <c r="I197" i="16"/>
  <c r="D197" i="16"/>
  <c r="C197" i="16"/>
  <c r="AU163" i="16"/>
  <c r="AC163" i="16"/>
  <c r="V163" i="16"/>
  <c r="Z163" i="16" s="1"/>
  <c r="R163" i="16"/>
  <c r="I163" i="16"/>
  <c r="D163" i="16"/>
  <c r="C163" i="16"/>
  <c r="AU162" i="16"/>
  <c r="AC162" i="16"/>
  <c r="V162" i="16"/>
  <c r="Z162" i="16" s="1"/>
  <c r="R162" i="16"/>
  <c r="I162" i="16"/>
  <c r="D162" i="16"/>
  <c r="C162" i="16"/>
  <c r="AC161" i="16"/>
  <c r="V161" i="16"/>
  <c r="Z161" i="16" s="1"/>
  <c r="R161" i="16"/>
  <c r="I161" i="16"/>
  <c r="D161" i="16"/>
  <c r="C161" i="16"/>
  <c r="AU161" i="16" s="1"/>
  <c r="AC160" i="16"/>
  <c r="V160" i="16"/>
  <c r="Z160" i="16" s="1"/>
  <c r="R160" i="16"/>
  <c r="I160" i="16"/>
  <c r="D160" i="16"/>
  <c r="C160" i="16"/>
  <c r="AU160" i="16" s="1"/>
  <c r="AU159" i="16"/>
  <c r="AC159" i="16"/>
  <c r="V159" i="16"/>
  <c r="Z159" i="16" s="1"/>
  <c r="R159" i="16"/>
  <c r="I159" i="16"/>
  <c r="D159" i="16"/>
  <c r="C159" i="16"/>
  <c r="AU158" i="16"/>
  <c r="AC158" i="16"/>
  <c r="V158" i="16"/>
  <c r="Z158" i="16" s="1"/>
  <c r="R158" i="16"/>
  <c r="I158" i="16"/>
  <c r="D158" i="16"/>
  <c r="C158" i="16"/>
  <c r="AC157" i="16"/>
  <c r="AB157" i="16"/>
  <c r="Z157" i="16"/>
  <c r="V157" i="16"/>
  <c r="R157" i="16"/>
  <c r="I157" i="16"/>
  <c r="D157" i="16"/>
  <c r="C157" i="16"/>
  <c r="AU157" i="16" s="1"/>
  <c r="AC156" i="16"/>
  <c r="AB156" i="16"/>
  <c r="Z156" i="16"/>
  <c r="V156" i="16"/>
  <c r="R156" i="16"/>
  <c r="I156" i="16"/>
  <c r="D156" i="16"/>
  <c r="C156" i="16"/>
  <c r="V155" i="16"/>
  <c r="Z155" i="16" s="1"/>
  <c r="R155" i="16"/>
  <c r="I155" i="16"/>
  <c r="D155" i="16"/>
  <c r="C155" i="16"/>
  <c r="AU155" i="16" s="1"/>
  <c r="Z154" i="16"/>
  <c r="V154" i="16"/>
  <c r="R154" i="16"/>
  <c r="I154" i="16"/>
  <c r="D154" i="16"/>
  <c r="C154" i="16"/>
  <c r="V153" i="16"/>
  <c r="Z153" i="16" s="1"/>
  <c r="R153" i="16"/>
  <c r="I153" i="16"/>
  <c r="D153" i="16"/>
  <c r="C153" i="16"/>
  <c r="Z152" i="16"/>
  <c r="V152" i="16"/>
  <c r="R152" i="16"/>
  <c r="I152" i="16"/>
  <c r="AU152" i="16" s="1"/>
  <c r="D152" i="16"/>
  <c r="C152" i="16"/>
  <c r="Z151" i="16"/>
  <c r="V151" i="16"/>
  <c r="R151" i="16"/>
  <c r="I151" i="16"/>
  <c r="D151" i="16"/>
  <c r="AU151" i="16" s="1"/>
  <c r="C151" i="16"/>
  <c r="I150" i="16"/>
  <c r="D150" i="16"/>
  <c r="C150" i="16"/>
  <c r="AU150" i="16" s="1"/>
  <c r="I149" i="16"/>
  <c r="D149" i="16"/>
  <c r="C149" i="16"/>
  <c r="AU149" i="16" s="1"/>
  <c r="I148" i="16"/>
  <c r="D148" i="16"/>
  <c r="C148" i="16"/>
  <c r="I147" i="16"/>
  <c r="D147" i="16"/>
  <c r="C147" i="16"/>
  <c r="I146" i="16"/>
  <c r="D146" i="16"/>
  <c r="C146" i="16"/>
  <c r="AU146" i="16" s="1"/>
  <c r="U145" i="16"/>
  <c r="R145" i="16"/>
  <c r="I145" i="16"/>
  <c r="D145" i="16"/>
  <c r="C145" i="16"/>
  <c r="U144" i="16"/>
  <c r="R144" i="16"/>
  <c r="I144" i="16"/>
  <c r="D144" i="16"/>
  <c r="C144" i="16"/>
  <c r="Z143" i="16"/>
  <c r="V143" i="16"/>
  <c r="U143" i="16"/>
  <c r="AC143" i="16" s="1"/>
  <c r="R143" i="16"/>
  <c r="I143" i="16"/>
  <c r="D143" i="16"/>
  <c r="C143" i="16"/>
  <c r="AC142" i="16"/>
  <c r="Z142" i="16"/>
  <c r="AA143" i="16" s="1"/>
  <c r="U142" i="16"/>
  <c r="V142" i="16" s="1"/>
  <c r="R142" i="16"/>
  <c r="I142" i="16"/>
  <c r="D142" i="16"/>
  <c r="C142" i="16"/>
  <c r="AC141" i="16"/>
  <c r="U141" i="16"/>
  <c r="V141" i="16" s="1"/>
  <c r="Z141" i="16" s="1"/>
  <c r="R141" i="16"/>
  <c r="I141" i="16"/>
  <c r="D141" i="16"/>
  <c r="C141" i="16"/>
  <c r="AU141" i="16" s="1"/>
  <c r="AC140" i="16"/>
  <c r="Z140" i="16"/>
  <c r="V140" i="16"/>
  <c r="U140" i="16"/>
  <c r="R140" i="16"/>
  <c r="I140" i="16"/>
  <c r="D140" i="16"/>
  <c r="C140" i="16"/>
  <c r="AC139" i="16"/>
  <c r="V139" i="16"/>
  <c r="Z139" i="16" s="1"/>
  <c r="R139" i="16"/>
  <c r="I139" i="16"/>
  <c r="AU139" i="16" s="1"/>
  <c r="D139" i="16"/>
  <c r="C139" i="16"/>
  <c r="AU138" i="16"/>
  <c r="AC138" i="16"/>
  <c r="V138" i="16"/>
  <c r="Z138" i="16" s="1"/>
  <c r="AA139" i="16" s="1"/>
  <c r="R138" i="16"/>
  <c r="I138" i="16"/>
  <c r="D138" i="16"/>
  <c r="C138" i="16"/>
  <c r="AC137" i="16"/>
  <c r="Z137" i="16"/>
  <c r="V137" i="16"/>
  <c r="R137" i="16"/>
  <c r="I137" i="16"/>
  <c r="D137" i="16"/>
  <c r="C137" i="16"/>
  <c r="AC136" i="16"/>
  <c r="Z136" i="16"/>
  <c r="V136" i="16"/>
  <c r="R136" i="16"/>
  <c r="I136" i="16"/>
  <c r="D136" i="16"/>
  <c r="C136" i="16"/>
  <c r="AU136" i="16" s="1"/>
  <c r="AC135" i="16"/>
  <c r="Z135" i="16"/>
  <c r="V135" i="16"/>
  <c r="R135" i="16"/>
  <c r="I135" i="16"/>
  <c r="D135" i="16"/>
  <c r="C135" i="16"/>
  <c r="AU135" i="16" s="1"/>
  <c r="AC134" i="16"/>
  <c r="Z134" i="16"/>
  <c r="AA135" i="16" s="1"/>
  <c r="V134" i="16"/>
  <c r="R134" i="16"/>
  <c r="I134" i="16"/>
  <c r="D134" i="16"/>
  <c r="C134" i="16"/>
  <c r="AC133" i="16"/>
  <c r="Z133" i="16"/>
  <c r="V133" i="16"/>
  <c r="R133" i="16"/>
  <c r="I133" i="16"/>
  <c r="D133" i="16"/>
  <c r="C133" i="16"/>
  <c r="AC132" i="16"/>
  <c r="V132" i="16"/>
  <c r="Z132" i="16" s="1"/>
  <c r="AA131" i="16" s="1"/>
  <c r="R132" i="16"/>
  <c r="I132" i="16"/>
  <c r="D132" i="16"/>
  <c r="C132" i="16"/>
  <c r="AU132" i="16" s="1"/>
  <c r="AC131" i="16"/>
  <c r="Z131" i="16"/>
  <c r="V131" i="16"/>
  <c r="R131" i="16"/>
  <c r="I131" i="16"/>
  <c r="D131" i="16"/>
  <c r="C131" i="16"/>
  <c r="AC130" i="16"/>
  <c r="Z130" i="16"/>
  <c r="V130" i="16"/>
  <c r="R130" i="16"/>
  <c r="AU130" i="16" s="1"/>
  <c r="I130" i="16"/>
  <c r="D130" i="16"/>
  <c r="C130" i="16"/>
  <c r="AC129" i="16"/>
  <c r="Z129" i="16"/>
  <c r="V129" i="16"/>
  <c r="R129" i="16"/>
  <c r="AU129" i="16" s="1"/>
  <c r="I129" i="16"/>
  <c r="D129" i="16"/>
  <c r="C129" i="16"/>
  <c r="AC128" i="16"/>
  <c r="Z128" i="16"/>
  <c r="V128" i="16"/>
  <c r="R128" i="16"/>
  <c r="AU128" i="16" s="1"/>
  <c r="I128" i="16"/>
  <c r="D128" i="16"/>
  <c r="C128" i="16"/>
  <c r="AC127" i="16"/>
  <c r="Z127" i="16"/>
  <c r="V127" i="16"/>
  <c r="R127" i="16"/>
  <c r="AU127" i="16" s="1"/>
  <c r="I127" i="16"/>
  <c r="D127" i="16"/>
  <c r="C127" i="16"/>
  <c r="AU126" i="16"/>
  <c r="AC126" i="16"/>
  <c r="V126" i="16"/>
  <c r="Z126" i="16" s="1"/>
  <c r="AA126" i="16" s="1"/>
  <c r="R126" i="16"/>
  <c r="I126" i="16"/>
  <c r="D126" i="16"/>
  <c r="C126" i="16"/>
  <c r="AC125" i="16"/>
  <c r="V125" i="16"/>
  <c r="Z125" i="16" s="1"/>
  <c r="R125" i="16"/>
  <c r="I125" i="16"/>
  <c r="AU125" i="16" s="1"/>
  <c r="D125" i="16"/>
  <c r="C125" i="16"/>
  <c r="AC124" i="16"/>
  <c r="V124" i="16"/>
  <c r="Z124" i="16" s="1"/>
  <c r="R124" i="16"/>
  <c r="I124" i="16"/>
  <c r="AU124" i="16" s="1"/>
  <c r="D124" i="16"/>
  <c r="C124" i="16"/>
  <c r="AC123" i="16"/>
  <c r="V123" i="16"/>
  <c r="Z123" i="16" s="1"/>
  <c r="R123" i="16"/>
  <c r="I123" i="16"/>
  <c r="D123" i="16"/>
  <c r="C123" i="16"/>
  <c r="AC122" i="16"/>
  <c r="Z122" i="16"/>
  <c r="V122" i="16"/>
  <c r="R122" i="16"/>
  <c r="I122" i="16"/>
  <c r="D122" i="16"/>
  <c r="C122" i="16"/>
  <c r="AC121" i="16"/>
  <c r="V121" i="16"/>
  <c r="Z121" i="16" s="1"/>
  <c r="R121" i="16"/>
  <c r="I121" i="16"/>
  <c r="D121" i="16"/>
  <c r="C121" i="16"/>
  <c r="AU121" i="16" s="1"/>
  <c r="AC120" i="16"/>
  <c r="V120" i="16"/>
  <c r="Z120" i="16" s="1"/>
  <c r="R120" i="16"/>
  <c r="I120" i="16"/>
  <c r="D120" i="16"/>
  <c r="C120" i="16"/>
  <c r="AU120" i="16" s="1"/>
  <c r="AC119" i="16"/>
  <c r="Z119" i="16"/>
  <c r="V119" i="16"/>
  <c r="R119" i="16"/>
  <c r="I119" i="16"/>
  <c r="D119" i="16"/>
  <c r="C119" i="16"/>
  <c r="AC118" i="16"/>
  <c r="Z118" i="16"/>
  <c r="V118" i="16"/>
  <c r="R118" i="16"/>
  <c r="I118" i="16"/>
  <c r="D118" i="16"/>
  <c r="C118" i="16"/>
  <c r="AC117" i="16"/>
  <c r="V117" i="16"/>
  <c r="Z117" i="16" s="1"/>
  <c r="R117" i="16"/>
  <c r="I117" i="16"/>
  <c r="D117" i="16"/>
  <c r="C117" i="16"/>
  <c r="AU117" i="16" s="1"/>
  <c r="AC116" i="16"/>
  <c r="V116" i="16"/>
  <c r="Z116" i="16" s="1"/>
  <c r="R116" i="16"/>
  <c r="I116" i="16"/>
  <c r="D116" i="16"/>
  <c r="C116" i="16"/>
  <c r="AU116" i="16" s="1"/>
  <c r="AC115" i="16"/>
  <c r="Z115" i="16"/>
  <c r="V115" i="16"/>
  <c r="R115" i="16"/>
  <c r="I115" i="16"/>
  <c r="D115" i="16"/>
  <c r="C115" i="16"/>
  <c r="AC114" i="16"/>
  <c r="Z114" i="16"/>
  <c r="V114" i="16"/>
  <c r="R114" i="16"/>
  <c r="I114" i="16"/>
  <c r="D114" i="16"/>
  <c r="C114" i="16"/>
  <c r="AC113" i="16"/>
  <c r="V113" i="16"/>
  <c r="Z113" i="16" s="1"/>
  <c r="R113" i="16"/>
  <c r="I113" i="16"/>
  <c r="D113" i="16"/>
  <c r="C113" i="16"/>
  <c r="AU113" i="16" s="1"/>
  <c r="AC112" i="16"/>
  <c r="V112" i="16"/>
  <c r="Z112" i="16" s="1"/>
  <c r="R112" i="16"/>
  <c r="I112" i="16"/>
  <c r="D112" i="16"/>
  <c r="C112" i="16"/>
  <c r="AU112" i="16" s="1"/>
  <c r="AC111" i="16"/>
  <c r="Z111" i="16"/>
  <c r="V111" i="16"/>
  <c r="R111" i="16"/>
  <c r="I111" i="16"/>
  <c r="D111" i="16"/>
  <c r="C111" i="16"/>
  <c r="AC110" i="16"/>
  <c r="Z110" i="16"/>
  <c r="V110" i="16"/>
  <c r="R110" i="16"/>
  <c r="I110" i="16"/>
  <c r="D110" i="16"/>
  <c r="C110" i="16"/>
  <c r="AC109" i="16"/>
  <c r="V109" i="16"/>
  <c r="Z109" i="16" s="1"/>
  <c r="R109" i="16"/>
  <c r="I109" i="16"/>
  <c r="D109" i="16"/>
  <c r="C109" i="16"/>
  <c r="AU109" i="16" s="1"/>
  <c r="AC108" i="16"/>
  <c r="V108" i="16"/>
  <c r="Z108" i="16" s="1"/>
  <c r="R108" i="16"/>
  <c r="I108" i="16"/>
  <c r="D108" i="16"/>
  <c r="C108" i="16"/>
  <c r="AU108" i="16" s="1"/>
  <c r="AC107" i="16"/>
  <c r="Z107" i="16"/>
  <c r="V107" i="16"/>
  <c r="R107" i="16"/>
  <c r="I107" i="16"/>
  <c r="D107" i="16"/>
  <c r="C107" i="16"/>
  <c r="AC106" i="16"/>
  <c r="Z106" i="16"/>
  <c r="V106" i="16"/>
  <c r="R106" i="16"/>
  <c r="I106" i="16"/>
  <c r="D106" i="16"/>
  <c r="C106" i="16"/>
  <c r="AC105" i="16"/>
  <c r="V105" i="16"/>
  <c r="Z105" i="16" s="1"/>
  <c r="R105" i="16"/>
  <c r="I105" i="16"/>
  <c r="D105" i="16"/>
  <c r="C105" i="16"/>
  <c r="AU105" i="16" s="1"/>
  <c r="AC104" i="16"/>
  <c r="V104" i="16"/>
  <c r="Z104" i="16" s="1"/>
  <c r="R104" i="16"/>
  <c r="I104" i="16"/>
  <c r="D104" i="16"/>
  <c r="C104" i="16"/>
  <c r="AU104" i="16" s="1"/>
  <c r="AC103" i="16"/>
  <c r="Z103" i="16"/>
  <c r="V103" i="16"/>
  <c r="R103" i="16"/>
  <c r="I103" i="16"/>
  <c r="D103" i="16"/>
  <c r="C103" i="16"/>
  <c r="AC102" i="16"/>
  <c r="Z102" i="16"/>
  <c r="V102" i="16"/>
  <c r="R102" i="16"/>
  <c r="I102" i="16"/>
  <c r="D102" i="16"/>
  <c r="C102" i="16"/>
  <c r="AC101" i="16"/>
  <c r="V101" i="16"/>
  <c r="Z101" i="16" s="1"/>
  <c r="R101" i="16"/>
  <c r="I101" i="16"/>
  <c r="D101" i="16"/>
  <c r="C101" i="16"/>
  <c r="AU101" i="16" s="1"/>
  <c r="AC100" i="16"/>
  <c r="V100" i="16"/>
  <c r="Z100" i="16" s="1"/>
  <c r="R100" i="16"/>
  <c r="I100" i="16"/>
  <c r="D100" i="16"/>
  <c r="C100" i="16"/>
  <c r="AU100" i="16" s="1"/>
  <c r="AC99" i="16"/>
  <c r="Z99" i="16"/>
  <c r="V99" i="16"/>
  <c r="R99" i="16"/>
  <c r="I99" i="16"/>
  <c r="D99" i="16"/>
  <c r="C99" i="16"/>
  <c r="AC98" i="16"/>
  <c r="Z98" i="16"/>
  <c r="V98" i="16"/>
  <c r="R98" i="16"/>
  <c r="I98" i="16"/>
  <c r="D98" i="16"/>
  <c r="C98" i="16"/>
  <c r="AC97" i="16"/>
  <c r="Z97" i="16"/>
  <c r="AA98" i="16" s="1"/>
  <c r="V97" i="16"/>
  <c r="R97" i="16"/>
  <c r="I97" i="16"/>
  <c r="D97" i="16"/>
  <c r="C97" i="16"/>
  <c r="AC96" i="16"/>
  <c r="Z96" i="16"/>
  <c r="V96" i="16"/>
  <c r="R96" i="16"/>
  <c r="I96" i="16"/>
  <c r="D96" i="16"/>
  <c r="C96" i="16"/>
  <c r="AU96" i="16" s="1"/>
  <c r="AC95" i="16"/>
  <c r="Z95" i="16"/>
  <c r="V95" i="16"/>
  <c r="R95" i="16"/>
  <c r="I95" i="16"/>
  <c r="D95" i="16"/>
  <c r="C95" i="16"/>
  <c r="AU95" i="16" s="1"/>
  <c r="AC94" i="16"/>
  <c r="AB94" i="16"/>
  <c r="Z94" i="16"/>
  <c r="V94" i="16"/>
  <c r="R94" i="16"/>
  <c r="I94" i="16"/>
  <c r="D94" i="16"/>
  <c r="C94" i="16"/>
  <c r="AU93" i="16"/>
  <c r="AC93" i="16"/>
  <c r="V93" i="16"/>
  <c r="Z93" i="16" s="1"/>
  <c r="R93" i="16"/>
  <c r="I93" i="16"/>
  <c r="D93" i="16"/>
  <c r="C93" i="16"/>
  <c r="AU92" i="16"/>
  <c r="AC92" i="16"/>
  <c r="V92" i="16"/>
  <c r="Z92" i="16" s="1"/>
  <c r="R92" i="16"/>
  <c r="I92" i="16"/>
  <c r="D92" i="16"/>
  <c r="C92" i="16"/>
  <c r="AC91" i="16"/>
  <c r="V91" i="16"/>
  <c r="Z91" i="16" s="1"/>
  <c r="R91" i="16"/>
  <c r="I91" i="16"/>
  <c r="D91" i="16"/>
  <c r="C91" i="16"/>
  <c r="AU91" i="16" s="1"/>
  <c r="AC90" i="16"/>
  <c r="V90" i="16"/>
  <c r="Z90" i="16" s="1"/>
  <c r="R90" i="16"/>
  <c r="I90" i="16"/>
  <c r="D90" i="16"/>
  <c r="C90" i="16"/>
  <c r="AU90" i="16" s="1"/>
  <c r="AC89" i="16"/>
  <c r="AB89" i="16"/>
  <c r="V89" i="16"/>
  <c r="Z89" i="16" s="1"/>
  <c r="AA93" i="16" s="1"/>
  <c r="R89" i="16"/>
  <c r="I89" i="16"/>
  <c r="D89" i="16"/>
  <c r="C89" i="16"/>
  <c r="AU89" i="16" s="1"/>
  <c r="AC88" i="16"/>
  <c r="Z88" i="16"/>
  <c r="V88" i="16"/>
  <c r="R88" i="16"/>
  <c r="I88" i="16"/>
  <c r="D88" i="16"/>
  <c r="C88" i="16"/>
  <c r="AU88" i="16" s="1"/>
  <c r="AC87" i="16"/>
  <c r="Z87" i="16"/>
  <c r="V87" i="16"/>
  <c r="R87" i="16"/>
  <c r="I87" i="16"/>
  <c r="D87" i="16"/>
  <c r="C87" i="16"/>
  <c r="AU87" i="16" s="1"/>
  <c r="AC86" i="16"/>
  <c r="Z86" i="16"/>
  <c r="V86" i="16"/>
  <c r="R86" i="16"/>
  <c r="I86" i="16"/>
  <c r="D86" i="16"/>
  <c r="C86" i="16"/>
  <c r="AC85" i="16"/>
  <c r="Z85" i="16"/>
  <c r="AA88" i="16" s="1"/>
  <c r="V85" i="16"/>
  <c r="R85" i="16"/>
  <c r="I85" i="16"/>
  <c r="D85" i="16"/>
  <c r="C85" i="16"/>
  <c r="AC84" i="16"/>
  <c r="AB84" i="16"/>
  <c r="Z84" i="16"/>
  <c r="V84" i="16"/>
  <c r="R84" i="16"/>
  <c r="I84" i="16"/>
  <c r="D84" i="16"/>
  <c r="C84" i="16"/>
  <c r="AC83" i="16"/>
  <c r="Z83" i="16"/>
  <c r="V83" i="16"/>
  <c r="R83" i="16"/>
  <c r="I83" i="16"/>
  <c r="AU83" i="16" s="1"/>
  <c r="D83" i="16"/>
  <c r="C83" i="16"/>
  <c r="AC82" i="16"/>
  <c r="Z82" i="16"/>
  <c r="V82" i="16"/>
  <c r="R82" i="16"/>
  <c r="I82" i="16"/>
  <c r="AU82" i="16" s="1"/>
  <c r="D82" i="16"/>
  <c r="C82" i="16"/>
  <c r="AC81" i="16"/>
  <c r="Z81" i="16"/>
  <c r="V81" i="16"/>
  <c r="R81" i="16"/>
  <c r="I81" i="16"/>
  <c r="AU81" i="16" s="1"/>
  <c r="D81" i="16"/>
  <c r="C81" i="16"/>
  <c r="AC80" i="16"/>
  <c r="Z80" i="16"/>
  <c r="V80" i="16"/>
  <c r="R80" i="16"/>
  <c r="I80" i="16"/>
  <c r="AU80" i="16" s="1"/>
  <c r="D80" i="16"/>
  <c r="C80" i="16"/>
  <c r="AC79" i="16"/>
  <c r="Z79" i="16"/>
  <c r="V79" i="16"/>
  <c r="R79" i="16"/>
  <c r="I79" i="16"/>
  <c r="AU79" i="16" s="1"/>
  <c r="D79" i="16"/>
  <c r="C79" i="16"/>
  <c r="AC78" i="16"/>
  <c r="Z78" i="16"/>
  <c r="V78" i="16"/>
  <c r="R78" i="16"/>
  <c r="I78" i="16"/>
  <c r="AU78" i="16" s="1"/>
  <c r="D78" i="16"/>
  <c r="C78" i="16"/>
  <c r="AC77" i="16"/>
  <c r="Z77" i="16"/>
  <c r="V77" i="16"/>
  <c r="R77" i="16"/>
  <c r="I77" i="16"/>
  <c r="AU77" i="16" s="1"/>
  <c r="D77" i="16"/>
  <c r="C77" i="16"/>
  <c r="AC76" i="16"/>
  <c r="Z76" i="16"/>
  <c r="V76" i="16"/>
  <c r="R76" i="16"/>
  <c r="I76" i="16"/>
  <c r="AU76" i="16" s="1"/>
  <c r="D76" i="16"/>
  <c r="C76" i="16"/>
  <c r="AC75" i="16"/>
  <c r="Z75" i="16"/>
  <c r="V75" i="16"/>
  <c r="R75" i="16"/>
  <c r="I75" i="16"/>
  <c r="AU75" i="16" s="1"/>
  <c r="D75" i="16"/>
  <c r="C75" i="16"/>
  <c r="AC74" i="16"/>
  <c r="Z74" i="16"/>
  <c r="V74" i="16"/>
  <c r="R74" i="16"/>
  <c r="I74" i="16"/>
  <c r="AU74" i="16" s="1"/>
  <c r="D74" i="16"/>
  <c r="C74" i="16"/>
  <c r="AC73" i="16"/>
  <c r="Z73" i="16"/>
  <c r="V73" i="16"/>
  <c r="R73" i="16"/>
  <c r="I73" i="16"/>
  <c r="AU73" i="16" s="1"/>
  <c r="D73" i="16"/>
  <c r="C73" i="16"/>
  <c r="Z72" i="16"/>
  <c r="V72" i="16"/>
  <c r="R72" i="16"/>
  <c r="I72" i="16"/>
  <c r="D72" i="16"/>
  <c r="AU72" i="16" s="1"/>
  <c r="C72" i="16"/>
  <c r="AC71" i="16"/>
  <c r="Z71" i="16"/>
  <c r="R71" i="16"/>
  <c r="I71" i="16"/>
  <c r="D71" i="16"/>
  <c r="C71" i="16"/>
  <c r="AU71" i="16" s="1"/>
  <c r="AC70" i="16"/>
  <c r="Z70" i="16"/>
  <c r="V70" i="16"/>
  <c r="R70" i="16"/>
  <c r="I70" i="16"/>
  <c r="D70" i="16"/>
  <c r="C70" i="16"/>
  <c r="AC69" i="16"/>
  <c r="Z69" i="16"/>
  <c r="V69" i="16"/>
  <c r="R69" i="16"/>
  <c r="I69" i="16"/>
  <c r="D69" i="16"/>
  <c r="C69" i="16"/>
  <c r="AC68" i="16"/>
  <c r="Z68" i="16"/>
  <c r="V68" i="16"/>
  <c r="R68" i="16"/>
  <c r="I68" i="16"/>
  <c r="D68" i="16"/>
  <c r="C68" i="16"/>
  <c r="AU383" i="16" s="1"/>
  <c r="AC67" i="16"/>
  <c r="Z67" i="16"/>
  <c r="V67" i="16"/>
  <c r="R67" i="16"/>
  <c r="I67" i="16"/>
  <c r="D67" i="16"/>
  <c r="C67" i="16"/>
  <c r="AU382" i="16" s="1"/>
  <c r="AC66" i="16"/>
  <c r="Z66" i="16"/>
  <c r="AA71" i="16" s="1"/>
  <c r="V66" i="16"/>
  <c r="R66" i="16"/>
  <c r="I66" i="16"/>
  <c r="D66" i="16"/>
  <c r="C66" i="16"/>
  <c r="AC65" i="16"/>
  <c r="AA65" i="16"/>
  <c r="Z65" i="16"/>
  <c r="V65" i="16"/>
  <c r="R65" i="16"/>
  <c r="I65" i="16"/>
  <c r="D65" i="16"/>
  <c r="C65" i="16"/>
  <c r="AC64" i="16"/>
  <c r="Z64" i="16"/>
  <c r="V64" i="16"/>
  <c r="R64" i="16"/>
  <c r="I64" i="16"/>
  <c r="AU379" i="16" s="1"/>
  <c r="D64" i="16"/>
  <c r="C64" i="16"/>
  <c r="AC63" i="16"/>
  <c r="Z63" i="16"/>
  <c r="V63" i="16"/>
  <c r="R63" i="16"/>
  <c r="I63" i="16"/>
  <c r="AU63" i="16" s="1"/>
  <c r="D63" i="16"/>
  <c r="C63" i="16"/>
  <c r="AC62" i="16"/>
  <c r="Z62" i="16"/>
  <c r="V62" i="16"/>
  <c r="R62" i="16"/>
  <c r="I62" i="16"/>
  <c r="AU62" i="16" s="1"/>
  <c r="D62" i="16"/>
  <c r="C62" i="16"/>
  <c r="AC61" i="16"/>
  <c r="Z61" i="16"/>
  <c r="V61" i="16"/>
  <c r="R61" i="16"/>
  <c r="I61" i="16"/>
  <c r="AU61" i="16" s="1"/>
  <c r="D61" i="16"/>
  <c r="C61" i="16"/>
  <c r="AC60" i="16"/>
  <c r="Z60" i="16"/>
  <c r="V60" i="16"/>
  <c r="R60" i="16"/>
  <c r="I60" i="16"/>
  <c r="AU60" i="16" s="1"/>
  <c r="D60" i="16"/>
  <c r="C60" i="16"/>
  <c r="AC59" i="16"/>
  <c r="Z59" i="16"/>
  <c r="V59" i="16"/>
  <c r="R59" i="16"/>
  <c r="I59" i="16"/>
  <c r="AU59" i="16" s="1"/>
  <c r="D59" i="16"/>
  <c r="C59" i="16"/>
  <c r="AC58" i="16"/>
  <c r="Z58" i="16"/>
  <c r="V58" i="16"/>
  <c r="R58" i="16"/>
  <c r="I58" i="16"/>
  <c r="AU58" i="16" s="1"/>
  <c r="D58" i="16"/>
  <c r="C58" i="16"/>
  <c r="AC57" i="16"/>
  <c r="Z57" i="16"/>
  <c r="V57" i="16"/>
  <c r="R57" i="16"/>
  <c r="I57" i="16"/>
  <c r="AU57" i="16" s="1"/>
  <c r="D57" i="16"/>
  <c r="C57" i="16"/>
  <c r="AC56" i="16"/>
  <c r="Z56" i="16"/>
  <c r="V56" i="16"/>
  <c r="R56" i="16"/>
  <c r="I56" i="16"/>
  <c r="AU56" i="16" s="1"/>
  <c r="D56" i="16"/>
  <c r="C56" i="16"/>
  <c r="AC55" i="16"/>
  <c r="AU55" i="16" s="1"/>
  <c r="V55" i="16"/>
  <c r="Z55" i="16" s="1"/>
  <c r="R55" i="16"/>
  <c r="I55" i="16"/>
  <c r="D55" i="16"/>
  <c r="C55" i="16"/>
  <c r="AC54" i="16"/>
  <c r="V54" i="16"/>
  <c r="Z54" i="16" s="1"/>
  <c r="R54" i="16"/>
  <c r="I54" i="16"/>
  <c r="D54" i="16"/>
  <c r="C54" i="16"/>
  <c r="AU54" i="16" s="1"/>
  <c r="AC53" i="16"/>
  <c r="V53" i="16"/>
  <c r="Z53" i="16" s="1"/>
  <c r="R53" i="16"/>
  <c r="I53" i="16"/>
  <c r="D53" i="16"/>
  <c r="C53" i="16"/>
  <c r="AU53" i="16" s="1"/>
  <c r="AU52" i="16"/>
  <c r="AC52" i="16"/>
  <c r="V52" i="16"/>
  <c r="Z52" i="16" s="1"/>
  <c r="R52" i="16"/>
  <c r="I52" i="16"/>
  <c r="D52" i="16"/>
  <c r="C52" i="16"/>
  <c r="AU51" i="16"/>
  <c r="AC51" i="16"/>
  <c r="V51" i="16"/>
  <c r="Z51" i="16" s="1"/>
  <c r="R51" i="16"/>
  <c r="I51" i="16"/>
  <c r="D51" i="16"/>
  <c r="C51" i="16"/>
  <c r="AC50" i="16"/>
  <c r="Z50" i="16"/>
  <c r="V50" i="16"/>
  <c r="R50" i="16"/>
  <c r="I50" i="16"/>
  <c r="D50" i="16"/>
  <c r="C50" i="16"/>
  <c r="AU50" i="16" s="1"/>
  <c r="AC49" i="16"/>
  <c r="V49" i="16"/>
  <c r="Z49" i="16" s="1"/>
  <c r="R49" i="16"/>
  <c r="I49" i="16"/>
  <c r="D49" i="16"/>
  <c r="C49" i="16"/>
  <c r="AU49" i="16" s="1"/>
  <c r="AC48" i="16"/>
  <c r="V48" i="16"/>
  <c r="Z48" i="16" s="1"/>
  <c r="R48" i="16"/>
  <c r="I48" i="16"/>
  <c r="D48" i="16"/>
  <c r="C48" i="16"/>
  <c r="AU48" i="16" s="1"/>
  <c r="AC47" i="16"/>
  <c r="Z47" i="16"/>
  <c r="V47" i="16"/>
  <c r="R47" i="16"/>
  <c r="I47" i="16"/>
  <c r="D47" i="16"/>
  <c r="C47" i="16"/>
  <c r="AC46" i="16"/>
  <c r="Z46" i="16"/>
  <c r="V46" i="16"/>
  <c r="R46" i="16"/>
  <c r="I46" i="16"/>
  <c r="D46" i="16"/>
  <c r="C46" i="16"/>
  <c r="AC45" i="16"/>
  <c r="Z45" i="16"/>
  <c r="V45" i="16"/>
  <c r="R45" i="16"/>
  <c r="I45" i="16"/>
  <c r="D45" i="16"/>
  <c r="C45" i="16"/>
  <c r="AC44" i="16"/>
  <c r="Z44" i="16"/>
  <c r="V44" i="16"/>
  <c r="R44" i="16"/>
  <c r="I44" i="16"/>
  <c r="D44" i="16"/>
  <c r="C44" i="16"/>
  <c r="AU44" i="16" s="1"/>
  <c r="AC43" i="16"/>
  <c r="Z43" i="16"/>
  <c r="V43" i="16"/>
  <c r="R43" i="16"/>
  <c r="I43" i="16"/>
  <c r="D43" i="16"/>
  <c r="C43" i="16"/>
  <c r="AU43" i="16" s="1"/>
  <c r="AC42" i="16"/>
  <c r="Z42" i="16"/>
  <c r="V42" i="16"/>
  <c r="R42" i="16"/>
  <c r="I42" i="16"/>
  <c r="D42" i="16"/>
  <c r="C42" i="16"/>
  <c r="AC41" i="16"/>
  <c r="Z41" i="16"/>
  <c r="AA45" i="16" s="1"/>
  <c r="V41" i="16"/>
  <c r="R41" i="16"/>
  <c r="I41" i="16"/>
  <c r="D41" i="16"/>
  <c r="C41" i="16"/>
  <c r="AC40" i="16"/>
  <c r="V40" i="16"/>
  <c r="Z40" i="16" s="1"/>
  <c r="R40" i="16"/>
  <c r="I40" i="16"/>
  <c r="D40" i="16"/>
  <c r="C40" i="16"/>
  <c r="AU40" i="16" s="1"/>
  <c r="AC39" i="16"/>
  <c r="V39" i="16"/>
  <c r="Z39" i="16" s="1"/>
  <c r="R39" i="16"/>
  <c r="I39" i="16"/>
  <c r="D39" i="16"/>
  <c r="C39" i="16"/>
  <c r="AU39" i="16" s="1"/>
  <c r="AC38" i="16"/>
  <c r="Z38" i="16"/>
  <c r="V38" i="16"/>
  <c r="R38" i="16"/>
  <c r="I38" i="16"/>
  <c r="D38" i="16"/>
  <c r="C38" i="16"/>
  <c r="AC37" i="16"/>
  <c r="Z37" i="16"/>
  <c r="V37" i="16"/>
  <c r="R37" i="16"/>
  <c r="I37" i="16"/>
  <c r="D37" i="16"/>
  <c r="C37" i="16"/>
  <c r="AC36" i="16"/>
  <c r="V36" i="16"/>
  <c r="Z36" i="16" s="1"/>
  <c r="R36" i="16"/>
  <c r="I36" i="16"/>
  <c r="D36" i="16"/>
  <c r="C36" i="16"/>
  <c r="AU36" i="16" s="1"/>
  <c r="AC35" i="16"/>
  <c r="V35" i="16"/>
  <c r="Z35" i="16" s="1"/>
  <c r="R35" i="16"/>
  <c r="I35" i="16"/>
  <c r="D35" i="16"/>
  <c r="C35" i="16"/>
  <c r="AU35" i="16" s="1"/>
  <c r="AC34" i="16"/>
  <c r="Z34" i="16"/>
  <c r="V34" i="16"/>
  <c r="R34" i="16"/>
  <c r="I34" i="16"/>
  <c r="D34" i="16"/>
  <c r="C34" i="16"/>
  <c r="AC33" i="16"/>
  <c r="Z33" i="16"/>
  <c r="V33" i="16"/>
  <c r="R33" i="16"/>
  <c r="I33" i="16"/>
  <c r="D33" i="16"/>
  <c r="C33" i="16"/>
  <c r="AC32" i="16"/>
  <c r="V32" i="16"/>
  <c r="Z32" i="16" s="1"/>
  <c r="R32" i="16"/>
  <c r="I32" i="16"/>
  <c r="D32" i="16"/>
  <c r="C32" i="16"/>
  <c r="AU32" i="16" s="1"/>
  <c r="AC31" i="16"/>
  <c r="V31" i="16"/>
  <c r="Z31" i="16" s="1"/>
  <c r="R31" i="16"/>
  <c r="I31" i="16"/>
  <c r="D31" i="16"/>
  <c r="C31" i="16"/>
  <c r="AU31" i="16" s="1"/>
  <c r="AC30" i="16"/>
  <c r="Z30" i="16"/>
  <c r="V30" i="16"/>
  <c r="R30" i="16"/>
  <c r="I30" i="16"/>
  <c r="D30" i="16"/>
  <c r="C30" i="16"/>
  <c r="AC29" i="16"/>
  <c r="Z29" i="16"/>
  <c r="V29" i="16"/>
  <c r="R29" i="16"/>
  <c r="I29" i="16"/>
  <c r="AU29" i="16" s="1"/>
  <c r="D29" i="16"/>
  <c r="C29" i="16"/>
  <c r="AC28" i="16"/>
  <c r="Z28" i="16"/>
  <c r="V28" i="16"/>
  <c r="R28" i="16"/>
  <c r="I28" i="16"/>
  <c r="AU28" i="16" s="1"/>
  <c r="D28" i="16"/>
  <c r="C28" i="16"/>
  <c r="AC27" i="16"/>
  <c r="Z27" i="16"/>
  <c r="V27" i="16"/>
  <c r="R27" i="16"/>
  <c r="I27" i="16"/>
  <c r="AU27" i="16" s="1"/>
  <c r="D27" i="16"/>
  <c r="C27" i="16"/>
  <c r="AC26" i="16"/>
  <c r="Z26" i="16"/>
  <c r="V26" i="16"/>
  <c r="R26" i="16"/>
  <c r="I26" i="16"/>
  <c r="AU26" i="16" s="1"/>
  <c r="D26" i="16"/>
  <c r="C26" i="16"/>
  <c r="AC25" i="16"/>
  <c r="Z25" i="16"/>
  <c r="V25" i="16"/>
  <c r="R25" i="16"/>
  <c r="I25" i="16"/>
  <c r="AU25" i="16" s="1"/>
  <c r="D25" i="16"/>
  <c r="C25" i="16"/>
  <c r="AC24" i="16"/>
  <c r="Z24" i="16"/>
  <c r="V24" i="16"/>
  <c r="R24" i="16"/>
  <c r="I24" i="16"/>
  <c r="AU24" i="16" s="1"/>
  <c r="D24" i="16"/>
  <c r="C24" i="16"/>
  <c r="AC23" i="16"/>
  <c r="Z23" i="16"/>
  <c r="V23" i="16"/>
  <c r="R23" i="16"/>
  <c r="I23" i="16"/>
  <c r="AU23" i="16" s="1"/>
  <c r="D23" i="16"/>
  <c r="C23" i="16"/>
  <c r="AC22" i="16"/>
  <c r="Z22" i="16"/>
  <c r="V22" i="16"/>
  <c r="R22" i="16"/>
  <c r="I22" i="16"/>
  <c r="AU22" i="16" s="1"/>
  <c r="D22" i="16"/>
  <c r="C22" i="16"/>
  <c r="AC21" i="16"/>
  <c r="Z21" i="16"/>
  <c r="V21" i="16"/>
  <c r="R21" i="16"/>
  <c r="I21" i="16"/>
  <c r="AU21" i="16" s="1"/>
  <c r="D21" i="16"/>
  <c r="C21" i="16"/>
  <c r="AC20" i="16"/>
  <c r="Z20" i="16"/>
  <c r="V20" i="16"/>
  <c r="R20" i="16"/>
  <c r="I20" i="16"/>
  <c r="AU20" i="16" s="1"/>
  <c r="D20" i="16"/>
  <c r="C20" i="16"/>
  <c r="AC19" i="16"/>
  <c r="Z19" i="16"/>
  <c r="V19" i="16"/>
  <c r="R19" i="16"/>
  <c r="I19" i="16"/>
  <c r="AU19" i="16" s="1"/>
  <c r="D19" i="16"/>
  <c r="C19" i="16"/>
  <c r="AC18" i="16"/>
  <c r="Z18" i="16"/>
  <c r="V18" i="16"/>
  <c r="R18" i="16"/>
  <c r="I18" i="16"/>
  <c r="AU18" i="16" s="1"/>
  <c r="D18" i="16"/>
  <c r="C18" i="16"/>
  <c r="AC17" i="16"/>
  <c r="Z17" i="16"/>
  <c r="V17" i="16"/>
  <c r="R17" i="16"/>
  <c r="I17" i="16"/>
  <c r="AU17" i="16" s="1"/>
  <c r="D17" i="16"/>
  <c r="C17" i="16"/>
  <c r="Z16" i="16"/>
  <c r="V16" i="16"/>
  <c r="R16" i="16"/>
  <c r="I16" i="16"/>
  <c r="D16" i="16"/>
  <c r="AU16" i="16" s="1"/>
  <c r="C16" i="16"/>
  <c r="AC15" i="16"/>
  <c r="AA15" i="16"/>
  <c r="Z15" i="16"/>
  <c r="V15" i="16"/>
  <c r="R15" i="16"/>
  <c r="I15" i="16"/>
  <c r="D15" i="16"/>
  <c r="C15" i="16"/>
  <c r="AU15" i="16" s="1"/>
  <c r="AC14" i="16"/>
  <c r="Z14" i="16"/>
  <c r="V14" i="16"/>
  <c r="R14" i="16"/>
  <c r="I14" i="16"/>
  <c r="AU14" i="16" s="1"/>
  <c r="D14" i="16"/>
  <c r="C14" i="16"/>
  <c r="AC13" i="16"/>
  <c r="Z13" i="16"/>
  <c r="V13" i="16"/>
  <c r="R13" i="16"/>
  <c r="I13" i="16"/>
  <c r="AU13" i="16" s="1"/>
  <c r="D13" i="16"/>
  <c r="C13" i="16"/>
  <c r="AC12" i="16"/>
  <c r="Z12" i="16"/>
  <c r="V12" i="16"/>
  <c r="R12" i="16"/>
  <c r="I12" i="16"/>
  <c r="AU12" i="16" s="1"/>
  <c r="D12" i="16"/>
  <c r="C12" i="16"/>
  <c r="AC11" i="16"/>
  <c r="Z11" i="16"/>
  <c r="V11" i="16"/>
  <c r="R11" i="16"/>
  <c r="I11" i="16"/>
  <c r="AU11" i="16" s="1"/>
  <c r="D11" i="16"/>
  <c r="C11" i="16"/>
  <c r="AC10" i="16"/>
  <c r="Z10" i="16"/>
  <c r="V10" i="16"/>
  <c r="R10" i="16"/>
  <c r="I10" i="16"/>
  <c r="AU10" i="16" s="1"/>
  <c r="D10" i="16"/>
  <c r="C10" i="16"/>
  <c r="AC9" i="16"/>
  <c r="Z9" i="16"/>
  <c r="V9" i="16"/>
  <c r="R9" i="16"/>
  <c r="I9" i="16"/>
  <c r="AU9" i="16" s="1"/>
  <c r="D9" i="16"/>
  <c r="C9" i="16"/>
  <c r="AC8" i="16"/>
  <c r="Z8" i="16"/>
  <c r="V8" i="16"/>
  <c r="R8" i="16"/>
  <c r="I8" i="16"/>
  <c r="AU8" i="16" s="1"/>
  <c r="D8" i="16"/>
  <c r="C8" i="16"/>
  <c r="AC7" i="16"/>
  <c r="Z7" i="16"/>
  <c r="V7" i="16"/>
  <c r="R7" i="16"/>
  <c r="I7" i="16"/>
  <c r="AU7" i="16" s="1"/>
  <c r="D7" i="16"/>
  <c r="C7" i="16"/>
  <c r="AC6" i="16"/>
  <c r="V6" i="16"/>
  <c r="Z6" i="16" s="1"/>
  <c r="R6" i="16"/>
  <c r="I6" i="16"/>
  <c r="D6" i="16"/>
  <c r="C6" i="16"/>
  <c r="AU6" i="16" s="1"/>
  <c r="AC5" i="16"/>
  <c r="V5" i="16"/>
  <c r="Z5" i="16" s="1"/>
  <c r="R5" i="16"/>
  <c r="AU5" i="16" s="1"/>
  <c r="I5" i="16"/>
  <c r="D5" i="16"/>
  <c r="C5" i="16"/>
  <c r="AC4" i="16"/>
  <c r="V4" i="16"/>
  <c r="Z4" i="16" s="1"/>
  <c r="R4" i="16"/>
  <c r="AU4" i="16" s="1"/>
  <c r="I4" i="16"/>
  <c r="D4" i="16"/>
  <c r="C4" i="16"/>
  <c r="AC3" i="16"/>
  <c r="V3" i="16"/>
  <c r="Z3" i="16" s="1"/>
  <c r="R3" i="16"/>
  <c r="AU3" i="16" s="1"/>
  <c r="I3" i="16"/>
  <c r="D3" i="16"/>
  <c r="C3" i="16"/>
  <c r="AC2" i="16"/>
  <c r="V2" i="16"/>
  <c r="Z2" i="16" s="1"/>
  <c r="AA6" i="16" s="1"/>
  <c r="R2" i="16"/>
  <c r="AU2" i="16" s="1"/>
  <c r="I2" i="16"/>
  <c r="D2" i="16"/>
  <c r="C2" i="16"/>
  <c r="U145" i="15"/>
  <c r="U144" i="15"/>
  <c r="AA135" i="15"/>
  <c r="V70" i="15"/>
  <c r="AU415" i="15"/>
  <c r="AU414" i="15"/>
  <c r="AU413" i="15"/>
  <c r="AC369" i="15"/>
  <c r="V369" i="15"/>
  <c r="Z369" i="15" s="1"/>
  <c r="R369" i="15"/>
  <c r="I369" i="15"/>
  <c r="D369" i="15"/>
  <c r="C369" i="15"/>
  <c r="AU369" i="15" s="1"/>
  <c r="AC368" i="15"/>
  <c r="V368" i="15"/>
  <c r="Z368" i="15" s="1"/>
  <c r="R368" i="15"/>
  <c r="I368" i="15"/>
  <c r="D368" i="15"/>
  <c r="C368" i="15"/>
  <c r="AU368" i="15" s="1"/>
  <c r="AC367" i="15"/>
  <c r="V367" i="15"/>
  <c r="Z367" i="15" s="1"/>
  <c r="R367" i="15"/>
  <c r="I367" i="15"/>
  <c r="D367" i="15"/>
  <c r="C367" i="15"/>
  <c r="AU367" i="15" s="1"/>
  <c r="AC366" i="15"/>
  <c r="V366" i="15"/>
  <c r="Z366" i="15" s="1"/>
  <c r="R366" i="15"/>
  <c r="I366" i="15"/>
  <c r="D366" i="15"/>
  <c r="C366" i="15"/>
  <c r="AU366" i="15" s="1"/>
  <c r="AC365" i="15"/>
  <c r="V365" i="15"/>
  <c r="Z365" i="15" s="1"/>
  <c r="R365" i="15"/>
  <c r="I365" i="15"/>
  <c r="D365" i="15"/>
  <c r="C365" i="15"/>
  <c r="AU365" i="15" s="1"/>
  <c r="AC364" i="15"/>
  <c r="Z364" i="15"/>
  <c r="R364" i="15"/>
  <c r="I364" i="15"/>
  <c r="D364" i="15"/>
  <c r="C364" i="15"/>
  <c r="AU364" i="15" s="1"/>
  <c r="AC363" i="15"/>
  <c r="V363" i="15"/>
  <c r="Z363" i="15" s="1"/>
  <c r="R363" i="15"/>
  <c r="AU363" i="15" s="1"/>
  <c r="I363" i="15"/>
  <c r="D363" i="15"/>
  <c r="C363" i="15"/>
  <c r="AC362" i="15"/>
  <c r="V362" i="15"/>
  <c r="Z362" i="15" s="1"/>
  <c r="R362" i="15"/>
  <c r="AU362" i="15" s="1"/>
  <c r="I362" i="15"/>
  <c r="D362" i="15"/>
  <c r="C362" i="15"/>
  <c r="AC361" i="15"/>
  <c r="V361" i="15"/>
  <c r="Z361" i="15" s="1"/>
  <c r="R361" i="15"/>
  <c r="AU361" i="15" s="1"/>
  <c r="I361" i="15"/>
  <c r="D361" i="15"/>
  <c r="C361" i="15"/>
  <c r="AC360" i="15"/>
  <c r="V360" i="15"/>
  <c r="Z360" i="15" s="1"/>
  <c r="R360" i="15"/>
  <c r="AU360" i="15" s="1"/>
  <c r="I360" i="15"/>
  <c r="D360" i="15"/>
  <c r="C360" i="15"/>
  <c r="AC359" i="15"/>
  <c r="V359" i="15"/>
  <c r="Z359" i="15" s="1"/>
  <c r="R359" i="15"/>
  <c r="AU359" i="15" s="1"/>
  <c r="I359" i="15"/>
  <c r="D359" i="15"/>
  <c r="C359" i="15"/>
  <c r="AC358" i="15"/>
  <c r="V358" i="15"/>
  <c r="Z358" i="15" s="1"/>
  <c r="R358" i="15"/>
  <c r="AU358" i="15" s="1"/>
  <c r="I358" i="15"/>
  <c r="D358" i="15"/>
  <c r="C358" i="15"/>
  <c r="AC357" i="15"/>
  <c r="V357" i="15"/>
  <c r="Z357" i="15" s="1"/>
  <c r="R357" i="15"/>
  <c r="AU357" i="15" s="1"/>
  <c r="I357" i="15"/>
  <c r="D357" i="15"/>
  <c r="C357" i="15"/>
  <c r="AC356" i="15"/>
  <c r="V356" i="15"/>
  <c r="Z356" i="15" s="1"/>
  <c r="R356" i="15"/>
  <c r="AU356" i="15" s="1"/>
  <c r="I356" i="15"/>
  <c r="D356" i="15"/>
  <c r="C356" i="15"/>
  <c r="AC355" i="15"/>
  <c r="V355" i="15"/>
  <c r="Z355" i="15" s="1"/>
  <c r="R355" i="15"/>
  <c r="AU355" i="15" s="1"/>
  <c r="I355" i="15"/>
  <c r="D355" i="15"/>
  <c r="C355" i="15"/>
  <c r="AC354" i="15"/>
  <c r="V354" i="15"/>
  <c r="Z354" i="15" s="1"/>
  <c r="R354" i="15"/>
  <c r="AU354" i="15" s="1"/>
  <c r="I354" i="15"/>
  <c r="D354" i="15"/>
  <c r="C354" i="15"/>
  <c r="AC353" i="15"/>
  <c r="V353" i="15"/>
  <c r="Z353" i="15" s="1"/>
  <c r="R353" i="15"/>
  <c r="AU353" i="15" s="1"/>
  <c r="I353" i="15"/>
  <c r="D353" i="15"/>
  <c r="C353" i="15"/>
  <c r="AC352" i="15"/>
  <c r="V352" i="15"/>
  <c r="Z352" i="15" s="1"/>
  <c r="R352" i="15"/>
  <c r="AU352" i="15" s="1"/>
  <c r="I352" i="15"/>
  <c r="D352" i="15"/>
  <c r="C352" i="15"/>
  <c r="AC351" i="15"/>
  <c r="V351" i="15"/>
  <c r="Z351" i="15" s="1"/>
  <c r="R351" i="15"/>
  <c r="AU351" i="15" s="1"/>
  <c r="I351" i="15"/>
  <c r="D351" i="15"/>
  <c r="C351" i="15"/>
  <c r="AC350" i="15"/>
  <c r="V350" i="15"/>
  <c r="Z350" i="15" s="1"/>
  <c r="R350" i="15"/>
  <c r="AU350" i="15" s="1"/>
  <c r="I350" i="15"/>
  <c r="D350" i="15"/>
  <c r="C350" i="15"/>
  <c r="AC349" i="15"/>
  <c r="V349" i="15"/>
  <c r="Z349" i="15" s="1"/>
  <c r="R349" i="15"/>
  <c r="AU349" i="15" s="1"/>
  <c r="I349" i="15"/>
  <c r="D349" i="15"/>
  <c r="C349" i="15"/>
  <c r="AC348" i="15"/>
  <c r="V348" i="15"/>
  <c r="Z348" i="15" s="1"/>
  <c r="R348" i="15"/>
  <c r="AU348" i="15" s="1"/>
  <c r="I348" i="15"/>
  <c r="D348" i="15"/>
  <c r="C348" i="15"/>
  <c r="AC347" i="15"/>
  <c r="V347" i="15"/>
  <c r="Z347" i="15" s="1"/>
  <c r="R347" i="15"/>
  <c r="AU347" i="15" s="1"/>
  <c r="I347" i="15"/>
  <c r="D347" i="15"/>
  <c r="C347" i="15"/>
  <c r="AC346" i="15"/>
  <c r="V346" i="15"/>
  <c r="Z346" i="15" s="1"/>
  <c r="R346" i="15"/>
  <c r="AU346" i="15" s="1"/>
  <c r="I346" i="15"/>
  <c r="D346" i="15"/>
  <c r="C346" i="15"/>
  <c r="AC345" i="15"/>
  <c r="V345" i="15"/>
  <c r="Z345" i="15" s="1"/>
  <c r="R345" i="15"/>
  <c r="AU345" i="15" s="1"/>
  <c r="I345" i="15"/>
  <c r="D345" i="15"/>
  <c r="C345" i="15"/>
  <c r="AC344" i="15"/>
  <c r="V344" i="15"/>
  <c r="Z344" i="15" s="1"/>
  <c r="R344" i="15"/>
  <c r="AU344" i="15" s="1"/>
  <c r="I344" i="15"/>
  <c r="D344" i="15"/>
  <c r="C344" i="15"/>
  <c r="AC343" i="15"/>
  <c r="V343" i="15"/>
  <c r="Z343" i="15" s="1"/>
  <c r="R343" i="15"/>
  <c r="AU343" i="15" s="1"/>
  <c r="I343" i="15"/>
  <c r="D343" i="15"/>
  <c r="C343" i="15"/>
  <c r="AC342" i="15"/>
  <c r="V342" i="15"/>
  <c r="Z342" i="15" s="1"/>
  <c r="R342" i="15"/>
  <c r="AU342" i="15" s="1"/>
  <c r="I342" i="15"/>
  <c r="D342" i="15"/>
  <c r="C342" i="15"/>
  <c r="AC341" i="15"/>
  <c r="V341" i="15"/>
  <c r="Z341" i="15" s="1"/>
  <c r="R341" i="15"/>
  <c r="AU341" i="15" s="1"/>
  <c r="I341" i="15"/>
  <c r="D341" i="15"/>
  <c r="C341" i="15"/>
  <c r="AC340" i="15"/>
  <c r="V340" i="15"/>
  <c r="Z340" i="15" s="1"/>
  <c r="R340" i="15"/>
  <c r="AU340" i="15" s="1"/>
  <c r="I340" i="15"/>
  <c r="D340" i="15"/>
  <c r="C340" i="15"/>
  <c r="AC339" i="15"/>
  <c r="V339" i="15"/>
  <c r="Z339" i="15" s="1"/>
  <c r="R339" i="15"/>
  <c r="AU339" i="15" s="1"/>
  <c r="I339" i="15"/>
  <c r="D339" i="15"/>
  <c r="C339" i="15"/>
  <c r="AC338" i="15"/>
  <c r="V338" i="15"/>
  <c r="Z338" i="15" s="1"/>
  <c r="R338" i="15"/>
  <c r="AU338" i="15" s="1"/>
  <c r="I338" i="15"/>
  <c r="D338" i="15"/>
  <c r="C338" i="15"/>
  <c r="AC337" i="15"/>
  <c r="V337" i="15"/>
  <c r="Z337" i="15" s="1"/>
  <c r="R337" i="15"/>
  <c r="AU337" i="15" s="1"/>
  <c r="I337" i="15"/>
  <c r="D337" i="15"/>
  <c r="C337" i="15"/>
  <c r="AC336" i="15"/>
  <c r="V336" i="15"/>
  <c r="Z336" i="15" s="1"/>
  <c r="R336" i="15"/>
  <c r="AU336" i="15" s="1"/>
  <c r="I336" i="15"/>
  <c r="D336" i="15"/>
  <c r="C336" i="15"/>
  <c r="AC335" i="15"/>
  <c r="V335" i="15"/>
  <c r="Z335" i="15" s="1"/>
  <c r="R335" i="15"/>
  <c r="AU335" i="15" s="1"/>
  <c r="I335" i="15"/>
  <c r="D335" i="15"/>
  <c r="C335" i="15"/>
  <c r="AC334" i="15"/>
  <c r="V334" i="15"/>
  <c r="Z334" i="15" s="1"/>
  <c r="R334" i="15"/>
  <c r="AU334" i="15" s="1"/>
  <c r="I334" i="15"/>
  <c r="D334" i="15"/>
  <c r="C334" i="15"/>
  <c r="AC333" i="15"/>
  <c r="V333" i="15"/>
  <c r="Z333" i="15" s="1"/>
  <c r="R333" i="15"/>
  <c r="AU333" i="15" s="1"/>
  <c r="I333" i="15"/>
  <c r="D333" i="15"/>
  <c r="C333" i="15"/>
  <c r="AC332" i="15"/>
  <c r="V332" i="15"/>
  <c r="Z332" i="15" s="1"/>
  <c r="R332" i="15"/>
  <c r="AU332" i="15" s="1"/>
  <c r="I332" i="15"/>
  <c r="D332" i="15"/>
  <c r="C332" i="15"/>
  <c r="AC331" i="15"/>
  <c r="V331" i="15"/>
  <c r="Z331" i="15" s="1"/>
  <c r="R331" i="15"/>
  <c r="AU331" i="15" s="1"/>
  <c r="I331" i="15"/>
  <c r="D331" i="15"/>
  <c r="C331" i="15"/>
  <c r="AC330" i="15"/>
  <c r="Z330" i="15"/>
  <c r="V330" i="15"/>
  <c r="R330" i="15"/>
  <c r="AU330" i="15" s="1"/>
  <c r="I330" i="15"/>
  <c r="D330" i="15"/>
  <c r="C330" i="15"/>
  <c r="AC329" i="15"/>
  <c r="Z329" i="15"/>
  <c r="V329" i="15"/>
  <c r="R329" i="15"/>
  <c r="AU329" i="15" s="1"/>
  <c r="I329" i="15"/>
  <c r="D329" i="15"/>
  <c r="C329" i="15"/>
  <c r="AC328" i="15"/>
  <c r="Z328" i="15"/>
  <c r="V328" i="15"/>
  <c r="R328" i="15"/>
  <c r="AU328" i="15" s="1"/>
  <c r="I328" i="15"/>
  <c r="D328" i="15"/>
  <c r="C328" i="15"/>
  <c r="AC327" i="15"/>
  <c r="Z327" i="15"/>
  <c r="V327" i="15"/>
  <c r="R327" i="15"/>
  <c r="AU327" i="15" s="1"/>
  <c r="I327" i="15"/>
  <c r="D327" i="15"/>
  <c r="C327" i="15"/>
  <c r="AC326" i="15"/>
  <c r="V326" i="15"/>
  <c r="Z326" i="15" s="1"/>
  <c r="R326" i="15"/>
  <c r="AU326" i="15" s="1"/>
  <c r="I326" i="15"/>
  <c r="D326" i="15"/>
  <c r="C326" i="15"/>
  <c r="AC325" i="15"/>
  <c r="Z325" i="15"/>
  <c r="V325" i="15"/>
  <c r="R325" i="15"/>
  <c r="AU325" i="15" s="1"/>
  <c r="I325" i="15"/>
  <c r="D325" i="15"/>
  <c r="C325" i="15"/>
  <c r="AC324" i="15"/>
  <c r="Z324" i="15"/>
  <c r="V324" i="15"/>
  <c r="R324" i="15"/>
  <c r="AU324" i="15" s="1"/>
  <c r="I324" i="15"/>
  <c r="D324" i="15"/>
  <c r="C324" i="15"/>
  <c r="AC323" i="15"/>
  <c r="Z323" i="15"/>
  <c r="V323" i="15"/>
  <c r="R323" i="15"/>
  <c r="AU323" i="15" s="1"/>
  <c r="I323" i="15"/>
  <c r="D323" i="15"/>
  <c r="C323" i="15"/>
  <c r="AC322" i="15"/>
  <c r="Z322" i="15"/>
  <c r="V322" i="15"/>
  <c r="R322" i="15"/>
  <c r="AU322" i="15" s="1"/>
  <c r="I322" i="15"/>
  <c r="D322" i="15"/>
  <c r="C322" i="15"/>
  <c r="AC321" i="15"/>
  <c r="Z321" i="15"/>
  <c r="V321" i="15"/>
  <c r="R321" i="15"/>
  <c r="AU321" i="15" s="1"/>
  <c r="I321" i="15"/>
  <c r="D321" i="15"/>
  <c r="C321" i="15"/>
  <c r="AC320" i="15"/>
  <c r="Z320" i="15"/>
  <c r="V320" i="15"/>
  <c r="R320" i="15"/>
  <c r="AU320" i="15" s="1"/>
  <c r="I320" i="15"/>
  <c r="D320" i="15"/>
  <c r="C320" i="15"/>
  <c r="AC316" i="15"/>
  <c r="V316" i="15"/>
  <c r="Z316" i="15" s="1"/>
  <c r="R316" i="15"/>
  <c r="I316" i="15"/>
  <c r="D316" i="15"/>
  <c r="C316" i="15"/>
  <c r="AC315" i="15"/>
  <c r="Z315" i="15"/>
  <c r="V315" i="15"/>
  <c r="R315" i="15"/>
  <c r="I315" i="15"/>
  <c r="D315" i="15"/>
  <c r="C315" i="15"/>
  <c r="AC314" i="15"/>
  <c r="V314" i="15"/>
  <c r="Z314" i="15" s="1"/>
  <c r="R314" i="15"/>
  <c r="I314" i="15"/>
  <c r="D314" i="15"/>
  <c r="C314" i="15"/>
  <c r="AC313" i="15"/>
  <c r="Z313" i="15"/>
  <c r="V313" i="15"/>
  <c r="R313" i="15"/>
  <c r="I313" i="15"/>
  <c r="D313" i="15"/>
  <c r="C313" i="15"/>
  <c r="AC312" i="15"/>
  <c r="V312" i="15"/>
  <c r="Z312" i="15" s="1"/>
  <c r="R312" i="15"/>
  <c r="I312" i="15"/>
  <c r="D312" i="15"/>
  <c r="C312" i="15"/>
  <c r="AC311" i="15"/>
  <c r="Z311" i="15"/>
  <c r="V311" i="15"/>
  <c r="R311" i="15"/>
  <c r="I311" i="15"/>
  <c r="D311" i="15"/>
  <c r="C311" i="15"/>
  <c r="AC310" i="15"/>
  <c r="V310" i="15"/>
  <c r="Z310" i="15" s="1"/>
  <c r="R310" i="15"/>
  <c r="I310" i="15"/>
  <c r="D310" i="15"/>
  <c r="C310" i="15"/>
  <c r="AC309" i="15"/>
  <c r="Z309" i="15"/>
  <c r="V309" i="15"/>
  <c r="R309" i="15"/>
  <c r="I309" i="15"/>
  <c r="D309" i="15"/>
  <c r="C309" i="15"/>
  <c r="AC308" i="15"/>
  <c r="V308" i="15"/>
  <c r="Z308" i="15" s="1"/>
  <c r="R308" i="15"/>
  <c r="I308" i="15"/>
  <c r="D308" i="15"/>
  <c r="C308" i="15"/>
  <c r="AC307" i="15"/>
  <c r="Z307" i="15"/>
  <c r="V307" i="15"/>
  <c r="R307" i="15"/>
  <c r="I307" i="15"/>
  <c r="D307" i="15"/>
  <c r="C307" i="15"/>
  <c r="AC306" i="15"/>
  <c r="V306" i="15"/>
  <c r="Z306" i="15" s="1"/>
  <c r="R306" i="15"/>
  <c r="I306" i="15"/>
  <c r="D306" i="15"/>
  <c r="C306" i="15"/>
  <c r="AC305" i="15"/>
  <c r="Z305" i="15"/>
  <c r="V305" i="15"/>
  <c r="R305" i="15"/>
  <c r="I305" i="15"/>
  <c r="D305" i="15"/>
  <c r="C305" i="15"/>
  <c r="AC304" i="15"/>
  <c r="V304" i="15"/>
  <c r="Z304" i="15" s="1"/>
  <c r="R304" i="15"/>
  <c r="I304" i="15"/>
  <c r="D304" i="15"/>
  <c r="C304" i="15"/>
  <c r="AC303" i="15"/>
  <c r="Z303" i="15"/>
  <c r="V303" i="15"/>
  <c r="R303" i="15"/>
  <c r="I303" i="15"/>
  <c r="D303" i="15"/>
  <c r="C303" i="15"/>
  <c r="AC302" i="15"/>
  <c r="V302" i="15"/>
  <c r="Z302" i="15" s="1"/>
  <c r="R302" i="15"/>
  <c r="I302" i="15"/>
  <c r="D302" i="15"/>
  <c r="C302" i="15"/>
  <c r="AC301" i="15"/>
  <c r="V301" i="15"/>
  <c r="R301" i="15"/>
  <c r="I301" i="15"/>
  <c r="D301" i="15"/>
  <c r="C301" i="15"/>
  <c r="V300" i="15"/>
  <c r="R300" i="15"/>
  <c r="I300" i="15"/>
  <c r="D300" i="15"/>
  <c r="C300" i="15"/>
  <c r="AC299" i="15"/>
  <c r="V299" i="15"/>
  <c r="R299" i="15"/>
  <c r="I299" i="15"/>
  <c r="D299" i="15"/>
  <c r="C299" i="15"/>
  <c r="AC298" i="15"/>
  <c r="AA300" i="15" s="1"/>
  <c r="V298" i="15"/>
  <c r="R298" i="15"/>
  <c r="I298" i="15"/>
  <c r="D298" i="15"/>
  <c r="C298" i="15"/>
  <c r="AC297" i="15"/>
  <c r="V297" i="15"/>
  <c r="Z301" i="15" s="1"/>
  <c r="R297" i="15"/>
  <c r="I297" i="15"/>
  <c r="D297" i="15"/>
  <c r="C297" i="15"/>
  <c r="AC296" i="15"/>
  <c r="V296" i="15"/>
  <c r="R296" i="15"/>
  <c r="I296" i="15"/>
  <c r="D296" i="15"/>
  <c r="C296" i="15"/>
  <c r="AC295" i="15"/>
  <c r="V295" i="15"/>
  <c r="R295" i="15"/>
  <c r="I295" i="15"/>
  <c r="D295" i="15"/>
  <c r="C295" i="15"/>
  <c r="AC294" i="15"/>
  <c r="V294" i="15"/>
  <c r="R294" i="15"/>
  <c r="I294" i="15"/>
  <c r="D294" i="15"/>
  <c r="C294" i="15"/>
  <c r="AC293" i="15"/>
  <c r="V293" i="15"/>
  <c r="R293" i="15"/>
  <c r="I293" i="15"/>
  <c r="D293" i="15"/>
  <c r="C293" i="15"/>
  <c r="AC292" i="15"/>
  <c r="AA295" i="15" s="1"/>
  <c r="V292" i="15"/>
  <c r="Z296" i="15" s="1"/>
  <c r="AB296" i="15" s="1"/>
  <c r="R292" i="15"/>
  <c r="I292" i="15"/>
  <c r="D292" i="15"/>
  <c r="C292" i="15"/>
  <c r="AC291" i="15"/>
  <c r="V291" i="15"/>
  <c r="R291" i="15"/>
  <c r="I291" i="15"/>
  <c r="D291" i="15"/>
  <c r="C291" i="15"/>
  <c r="AC290" i="15"/>
  <c r="V290" i="15"/>
  <c r="R290" i="15"/>
  <c r="I290" i="15"/>
  <c r="D290" i="15"/>
  <c r="C290" i="15"/>
  <c r="V289" i="15"/>
  <c r="R289" i="15"/>
  <c r="I289" i="15"/>
  <c r="D289" i="15"/>
  <c r="C289" i="15"/>
  <c r="AC288" i="15"/>
  <c r="V288" i="15"/>
  <c r="R288" i="15"/>
  <c r="I288" i="15"/>
  <c r="D288" i="15"/>
  <c r="C288" i="15"/>
  <c r="AC287" i="15"/>
  <c r="AA290" i="15" s="1"/>
  <c r="V287" i="15"/>
  <c r="Z291" i="15" s="1"/>
  <c r="AB291" i="15" s="1"/>
  <c r="R287" i="15"/>
  <c r="I287" i="15"/>
  <c r="D287" i="15"/>
  <c r="C287" i="15"/>
  <c r="AC286" i="15"/>
  <c r="V286" i="15"/>
  <c r="R286" i="15"/>
  <c r="I286" i="15"/>
  <c r="D286" i="15"/>
  <c r="C286" i="15"/>
  <c r="V285" i="15"/>
  <c r="R285" i="15"/>
  <c r="I285" i="15"/>
  <c r="D285" i="15"/>
  <c r="C285" i="15"/>
  <c r="AC284" i="15"/>
  <c r="V284" i="15"/>
  <c r="R284" i="15"/>
  <c r="I284" i="15"/>
  <c r="D284" i="15"/>
  <c r="C284" i="15"/>
  <c r="AC283" i="15"/>
  <c r="V283" i="15"/>
  <c r="R283" i="15"/>
  <c r="I283" i="15"/>
  <c r="D283" i="15"/>
  <c r="C283" i="15"/>
  <c r="AC282" i="15"/>
  <c r="V282" i="15"/>
  <c r="Z286" i="15" s="1"/>
  <c r="R282" i="15"/>
  <c r="I282" i="15"/>
  <c r="D282" i="15"/>
  <c r="C282" i="15"/>
  <c r="AC281" i="15"/>
  <c r="AA281" i="15" s="1"/>
  <c r="V281" i="15"/>
  <c r="R281" i="15"/>
  <c r="I281" i="15"/>
  <c r="D281" i="15"/>
  <c r="C281" i="15"/>
  <c r="AC280" i="15"/>
  <c r="V280" i="15"/>
  <c r="R280" i="15"/>
  <c r="I280" i="15"/>
  <c r="D280" i="15"/>
  <c r="C280" i="15"/>
  <c r="AC279" i="15"/>
  <c r="AA286" i="15" s="1"/>
  <c r="V279" i="15"/>
  <c r="R279" i="15"/>
  <c r="I279" i="15"/>
  <c r="D279" i="15"/>
  <c r="C279" i="15"/>
  <c r="AC278" i="15"/>
  <c r="V278" i="15"/>
  <c r="R278" i="15"/>
  <c r="I278" i="15"/>
  <c r="D278" i="15"/>
  <c r="C278" i="15"/>
  <c r="AC277" i="15"/>
  <c r="V277" i="15"/>
  <c r="Z281" i="15" s="1"/>
  <c r="R277" i="15"/>
  <c r="I277" i="15"/>
  <c r="D277" i="15"/>
  <c r="C277" i="15"/>
  <c r="AC276" i="15"/>
  <c r="V276" i="15"/>
  <c r="R276" i="15"/>
  <c r="I276" i="15"/>
  <c r="D276" i="15"/>
  <c r="C276" i="15"/>
  <c r="AC275" i="15"/>
  <c r="V275" i="15"/>
  <c r="R275" i="15"/>
  <c r="I275" i="15"/>
  <c r="D275" i="15"/>
  <c r="C275" i="15"/>
  <c r="V274" i="15"/>
  <c r="R274" i="15"/>
  <c r="I274" i="15"/>
  <c r="D274" i="15"/>
  <c r="C274" i="15"/>
  <c r="AC273" i="15"/>
  <c r="V273" i="15"/>
  <c r="R273" i="15"/>
  <c r="I273" i="15"/>
  <c r="D273" i="15"/>
  <c r="C273" i="15"/>
  <c r="AC272" i="15"/>
  <c r="AA276" i="15" s="1"/>
  <c r="V272" i="15"/>
  <c r="Z276" i="15" s="1"/>
  <c r="AB276" i="15" s="1"/>
  <c r="R272" i="15"/>
  <c r="I272" i="15"/>
  <c r="D272" i="15"/>
  <c r="C272" i="15"/>
  <c r="AC271" i="15"/>
  <c r="V271" i="15"/>
  <c r="R271" i="15"/>
  <c r="I271" i="15"/>
  <c r="D271" i="15"/>
  <c r="C271" i="15"/>
  <c r="V270" i="15"/>
  <c r="R270" i="15"/>
  <c r="I270" i="15"/>
  <c r="D270" i="15"/>
  <c r="C270" i="15"/>
  <c r="AC269" i="15"/>
  <c r="V269" i="15"/>
  <c r="R269" i="15"/>
  <c r="I269" i="15"/>
  <c r="D269" i="15"/>
  <c r="C269" i="15"/>
  <c r="AC268" i="15"/>
  <c r="AA270" i="15" s="1"/>
  <c r="V268" i="15"/>
  <c r="R268" i="15"/>
  <c r="I268" i="15"/>
  <c r="D268" i="15"/>
  <c r="C268" i="15"/>
  <c r="AC267" i="15"/>
  <c r="V267" i="15"/>
  <c r="Z271" i="15" s="1"/>
  <c r="R267" i="15"/>
  <c r="I267" i="15"/>
  <c r="D267" i="15"/>
  <c r="C267" i="15"/>
  <c r="AC266" i="15"/>
  <c r="V266" i="15"/>
  <c r="R266" i="15"/>
  <c r="I266" i="15"/>
  <c r="D266" i="15"/>
  <c r="C266" i="15"/>
  <c r="AC265" i="15"/>
  <c r="V265" i="15"/>
  <c r="R265" i="15"/>
  <c r="I265" i="15"/>
  <c r="D265" i="15"/>
  <c r="C265" i="15"/>
  <c r="AC264" i="15"/>
  <c r="V264" i="15"/>
  <c r="R264" i="15"/>
  <c r="I264" i="15"/>
  <c r="D264" i="15"/>
  <c r="C264" i="15"/>
  <c r="AC263" i="15"/>
  <c r="V263" i="15"/>
  <c r="R263" i="15"/>
  <c r="I263" i="15"/>
  <c r="D263" i="15"/>
  <c r="C263" i="15"/>
  <c r="AC262" i="15"/>
  <c r="AA265" i="15" s="1"/>
  <c r="V262" i="15"/>
  <c r="Z266" i="15" s="1"/>
  <c r="AB266" i="15" s="1"/>
  <c r="R262" i="15"/>
  <c r="I262" i="15"/>
  <c r="D262" i="15"/>
  <c r="C262" i="15"/>
  <c r="AC261" i="15"/>
  <c r="V261" i="15"/>
  <c r="R261" i="15"/>
  <c r="I261" i="15"/>
  <c r="D261" i="15"/>
  <c r="C261" i="15"/>
  <c r="AC260" i="15"/>
  <c r="V260" i="15"/>
  <c r="R260" i="15"/>
  <c r="I260" i="15"/>
  <c r="D260" i="15"/>
  <c r="C260" i="15"/>
  <c r="V259" i="15"/>
  <c r="R259" i="15"/>
  <c r="I259" i="15"/>
  <c r="D259" i="15"/>
  <c r="C259" i="15"/>
  <c r="AC258" i="15"/>
  <c r="V258" i="15"/>
  <c r="R258" i="15"/>
  <c r="I258" i="15"/>
  <c r="D258" i="15"/>
  <c r="C258" i="15"/>
  <c r="AC257" i="15"/>
  <c r="AA260" i="15" s="1"/>
  <c r="V257" i="15"/>
  <c r="Z261" i="15" s="1"/>
  <c r="AB261" i="15" s="1"/>
  <c r="R257" i="15"/>
  <c r="I257" i="15"/>
  <c r="D257" i="15"/>
  <c r="C257" i="15"/>
  <c r="AC256" i="15"/>
  <c r="Z256" i="15"/>
  <c r="V256" i="15"/>
  <c r="R256" i="15"/>
  <c r="I256" i="15"/>
  <c r="D256" i="15"/>
  <c r="C256" i="15"/>
  <c r="AC255" i="15"/>
  <c r="V255" i="15"/>
  <c r="Z255" i="15" s="1"/>
  <c r="R255" i="15"/>
  <c r="I255" i="15"/>
  <c r="D255" i="15"/>
  <c r="C255" i="15"/>
  <c r="AC254" i="15"/>
  <c r="Z254" i="15"/>
  <c r="V254" i="15"/>
  <c r="R254" i="15"/>
  <c r="I254" i="15"/>
  <c r="D254" i="15"/>
  <c r="C254" i="15"/>
  <c r="AC253" i="15"/>
  <c r="V253" i="15"/>
  <c r="Z253" i="15" s="1"/>
  <c r="R253" i="15"/>
  <c r="I253" i="15"/>
  <c r="D253" i="15"/>
  <c r="C253" i="15"/>
  <c r="AC252" i="15"/>
  <c r="Z252" i="15"/>
  <c r="V252" i="15"/>
  <c r="R252" i="15"/>
  <c r="I252" i="15"/>
  <c r="D252" i="15"/>
  <c r="C252" i="15"/>
  <c r="AC251" i="15"/>
  <c r="V251" i="15"/>
  <c r="Z251" i="15" s="1"/>
  <c r="R251" i="15"/>
  <c r="I251" i="15"/>
  <c r="D251" i="15"/>
  <c r="C251" i="15"/>
  <c r="AC250" i="15"/>
  <c r="Z250" i="15"/>
  <c r="V250" i="15"/>
  <c r="R250" i="15"/>
  <c r="I250" i="15"/>
  <c r="D250" i="15"/>
  <c r="C250" i="15"/>
  <c r="AC249" i="15"/>
  <c r="V249" i="15"/>
  <c r="Z249" i="15" s="1"/>
  <c r="R249" i="15"/>
  <c r="I249" i="15"/>
  <c r="D249" i="15"/>
  <c r="C249" i="15"/>
  <c r="AC248" i="15"/>
  <c r="Z248" i="15"/>
  <c r="V248" i="15"/>
  <c r="R248" i="15"/>
  <c r="I248" i="15"/>
  <c r="D248" i="15"/>
  <c r="C248" i="15"/>
  <c r="AC247" i="15"/>
  <c r="V247" i="15"/>
  <c r="Z247" i="15" s="1"/>
  <c r="R247" i="15"/>
  <c r="I247" i="15"/>
  <c r="D247" i="15"/>
  <c r="C247" i="15"/>
  <c r="AC246" i="15"/>
  <c r="Z246" i="15"/>
  <c r="V246" i="15"/>
  <c r="R246" i="15"/>
  <c r="I246" i="15"/>
  <c r="D246" i="15"/>
  <c r="C246" i="15"/>
  <c r="AC245" i="15"/>
  <c r="V245" i="15"/>
  <c r="Z245" i="15" s="1"/>
  <c r="R245" i="15"/>
  <c r="I245" i="15"/>
  <c r="D245" i="15"/>
  <c r="C245" i="15"/>
  <c r="AC244" i="15"/>
  <c r="Z244" i="15"/>
  <c r="V244" i="15"/>
  <c r="R244" i="15"/>
  <c r="I244" i="15"/>
  <c r="D244" i="15"/>
  <c r="C244" i="15"/>
  <c r="AC243" i="15"/>
  <c r="V243" i="15"/>
  <c r="Z243" i="15" s="1"/>
  <c r="R243" i="15"/>
  <c r="I243" i="15"/>
  <c r="D243" i="15"/>
  <c r="C243" i="15"/>
  <c r="AC242" i="15"/>
  <c r="Z242" i="15"/>
  <c r="V242" i="15"/>
  <c r="R242" i="15"/>
  <c r="I242" i="15"/>
  <c r="D242" i="15"/>
  <c r="C242" i="15"/>
  <c r="AC241" i="15"/>
  <c r="V241" i="15"/>
  <c r="Z241" i="15" s="1"/>
  <c r="R241" i="15"/>
  <c r="I241" i="15"/>
  <c r="D241" i="15"/>
  <c r="C241" i="15"/>
  <c r="AC240" i="15"/>
  <c r="Z240" i="15"/>
  <c r="V240" i="15"/>
  <c r="R240" i="15"/>
  <c r="I240" i="15"/>
  <c r="D240" i="15"/>
  <c r="C240" i="15"/>
  <c r="Z239" i="15"/>
  <c r="V239" i="15"/>
  <c r="R239" i="15"/>
  <c r="I239" i="15"/>
  <c r="D239" i="15"/>
  <c r="C239" i="15"/>
  <c r="AC238" i="15"/>
  <c r="V238" i="15"/>
  <c r="Z238" i="15" s="1"/>
  <c r="R238" i="15"/>
  <c r="I238" i="15"/>
  <c r="D238" i="15"/>
  <c r="C238" i="15"/>
  <c r="AC237" i="15"/>
  <c r="Z237" i="15"/>
  <c r="V237" i="15"/>
  <c r="R237" i="15"/>
  <c r="I237" i="15"/>
  <c r="D237" i="15"/>
  <c r="C237" i="15"/>
  <c r="AC236" i="15"/>
  <c r="V236" i="15"/>
  <c r="Z236" i="15" s="1"/>
  <c r="R236" i="15"/>
  <c r="I236" i="15"/>
  <c r="D236" i="15"/>
  <c r="C236" i="15"/>
  <c r="AC235" i="15"/>
  <c r="Z235" i="15"/>
  <c r="V235" i="15"/>
  <c r="R235" i="15"/>
  <c r="I235" i="15"/>
  <c r="D235" i="15"/>
  <c r="C235" i="15"/>
  <c r="AC234" i="15"/>
  <c r="V234" i="15"/>
  <c r="Z234" i="15" s="1"/>
  <c r="R234" i="15"/>
  <c r="I234" i="15"/>
  <c r="D234" i="15"/>
  <c r="C234" i="15"/>
  <c r="AC233" i="15"/>
  <c r="Z233" i="15"/>
  <c r="V233" i="15"/>
  <c r="R233" i="15"/>
  <c r="I233" i="15"/>
  <c r="D233" i="15"/>
  <c r="C233" i="15"/>
  <c r="AC232" i="15"/>
  <c r="V232" i="15"/>
  <c r="Z232" i="15" s="1"/>
  <c r="R232" i="15"/>
  <c r="I232" i="15"/>
  <c r="D232" i="15"/>
  <c r="C232" i="15"/>
  <c r="AC231" i="15"/>
  <c r="Z231" i="15"/>
  <c r="V231" i="15"/>
  <c r="R231" i="15"/>
  <c r="I231" i="15"/>
  <c r="D231" i="15"/>
  <c r="C231" i="15"/>
  <c r="AC230" i="15"/>
  <c r="V230" i="15"/>
  <c r="Z230" i="15" s="1"/>
  <c r="R230" i="15"/>
  <c r="I230" i="15"/>
  <c r="D230" i="15"/>
  <c r="C230" i="15"/>
  <c r="V229" i="15"/>
  <c r="Z229" i="15" s="1"/>
  <c r="R229" i="15"/>
  <c r="I229" i="15"/>
  <c r="D229" i="15"/>
  <c r="C229" i="15"/>
  <c r="AC228" i="15"/>
  <c r="Z228" i="15"/>
  <c r="V228" i="15"/>
  <c r="R228" i="15"/>
  <c r="I228" i="15"/>
  <c r="D228" i="15"/>
  <c r="C228" i="15"/>
  <c r="AC227" i="15"/>
  <c r="V227" i="15"/>
  <c r="Z227" i="15" s="1"/>
  <c r="R227" i="15"/>
  <c r="I227" i="15"/>
  <c r="D227" i="15"/>
  <c r="C227" i="15"/>
  <c r="AC226" i="15"/>
  <c r="Z226" i="15"/>
  <c r="V226" i="15"/>
  <c r="R226" i="15"/>
  <c r="I226" i="15"/>
  <c r="D226" i="15"/>
  <c r="C226" i="15"/>
  <c r="AC225" i="15"/>
  <c r="V225" i="15"/>
  <c r="Z225" i="15" s="1"/>
  <c r="R225" i="15"/>
  <c r="I225" i="15"/>
  <c r="D225" i="15"/>
  <c r="C225" i="15"/>
  <c r="AC224" i="15"/>
  <c r="Z224" i="15"/>
  <c r="V224" i="15"/>
  <c r="R224" i="15"/>
  <c r="I224" i="15"/>
  <c r="D224" i="15"/>
  <c r="C224" i="15"/>
  <c r="AC223" i="15"/>
  <c r="V223" i="15"/>
  <c r="Z223" i="15" s="1"/>
  <c r="R223" i="15"/>
  <c r="I223" i="15"/>
  <c r="D223" i="15"/>
  <c r="C223" i="15"/>
  <c r="AC222" i="15"/>
  <c r="Z222" i="15"/>
  <c r="V222" i="15"/>
  <c r="R222" i="15"/>
  <c r="I222" i="15"/>
  <c r="D222" i="15"/>
  <c r="C222" i="15"/>
  <c r="AC221" i="15"/>
  <c r="V221" i="15"/>
  <c r="Z221" i="15" s="1"/>
  <c r="R221" i="15"/>
  <c r="I221" i="15"/>
  <c r="D221" i="15"/>
  <c r="C221" i="15"/>
  <c r="AC220" i="15"/>
  <c r="Z220" i="15"/>
  <c r="V220" i="15"/>
  <c r="R220" i="15"/>
  <c r="I220" i="15"/>
  <c r="D220" i="15"/>
  <c r="C220" i="15"/>
  <c r="AC219" i="15"/>
  <c r="V219" i="15"/>
  <c r="Z219" i="15" s="1"/>
  <c r="R219" i="15"/>
  <c r="I219" i="15"/>
  <c r="D219" i="15"/>
  <c r="C219" i="15"/>
  <c r="AC218" i="15"/>
  <c r="Z218" i="15"/>
  <c r="V218" i="15"/>
  <c r="R218" i="15"/>
  <c r="I218" i="15"/>
  <c r="D218" i="15"/>
  <c r="C218" i="15"/>
  <c r="AC217" i="15"/>
  <c r="V217" i="15"/>
  <c r="Z217" i="15" s="1"/>
  <c r="R217" i="15"/>
  <c r="I217" i="15"/>
  <c r="D217" i="15"/>
  <c r="C217" i="15"/>
  <c r="AC216" i="15"/>
  <c r="Z216" i="15"/>
  <c r="V216" i="15"/>
  <c r="R216" i="15"/>
  <c r="I216" i="15"/>
  <c r="D216" i="15"/>
  <c r="C216" i="15"/>
  <c r="AC215" i="15"/>
  <c r="V215" i="15"/>
  <c r="Z215" i="15" s="1"/>
  <c r="R215" i="15"/>
  <c r="I215" i="15"/>
  <c r="D215" i="15"/>
  <c r="C215" i="15"/>
  <c r="V214" i="15"/>
  <c r="Z214" i="15" s="1"/>
  <c r="R214" i="15"/>
  <c r="I214" i="15"/>
  <c r="D214" i="15"/>
  <c r="C214" i="15"/>
  <c r="AC213" i="15"/>
  <c r="Z213" i="15"/>
  <c r="V213" i="15"/>
  <c r="R213" i="15"/>
  <c r="I213" i="15"/>
  <c r="D213" i="15"/>
  <c r="C213" i="15"/>
  <c r="AC212" i="15"/>
  <c r="V212" i="15"/>
  <c r="Z212" i="15" s="1"/>
  <c r="R212" i="15"/>
  <c r="I212" i="15"/>
  <c r="D212" i="15"/>
  <c r="C212" i="15"/>
  <c r="AC211" i="15"/>
  <c r="Z211" i="15"/>
  <c r="V211" i="15"/>
  <c r="R211" i="15"/>
  <c r="I211" i="15"/>
  <c r="D211" i="15"/>
  <c r="C211" i="15"/>
  <c r="AC210" i="15"/>
  <c r="V210" i="15"/>
  <c r="Z210" i="15" s="1"/>
  <c r="R210" i="15"/>
  <c r="I210" i="15"/>
  <c r="D210" i="15"/>
  <c r="C210" i="15"/>
  <c r="AC209" i="15"/>
  <c r="Z209" i="15"/>
  <c r="V209" i="15"/>
  <c r="R209" i="15"/>
  <c r="I209" i="15"/>
  <c r="D209" i="15"/>
  <c r="C209" i="15"/>
  <c r="AC208" i="15"/>
  <c r="V208" i="15"/>
  <c r="Z208" i="15" s="1"/>
  <c r="R208" i="15"/>
  <c r="I208" i="15"/>
  <c r="D208" i="15"/>
  <c r="C208" i="15"/>
  <c r="AC207" i="15"/>
  <c r="Z207" i="15"/>
  <c r="V207" i="15"/>
  <c r="R207" i="15"/>
  <c r="I207" i="15"/>
  <c r="D207" i="15"/>
  <c r="C207" i="15"/>
  <c r="AC206" i="15"/>
  <c r="V206" i="15"/>
  <c r="Z206" i="15" s="1"/>
  <c r="R206" i="15"/>
  <c r="I206" i="15"/>
  <c r="D206" i="15"/>
  <c r="C206" i="15"/>
  <c r="AC205" i="15"/>
  <c r="Z205" i="15"/>
  <c r="V205" i="15"/>
  <c r="R205" i="15"/>
  <c r="I205" i="15"/>
  <c r="D205" i="15"/>
  <c r="C205" i="15"/>
  <c r="AC204" i="15"/>
  <c r="V204" i="15"/>
  <c r="Z204" i="15" s="1"/>
  <c r="R204" i="15"/>
  <c r="I204" i="15"/>
  <c r="D204" i="15"/>
  <c r="C204" i="15"/>
  <c r="AC203" i="15"/>
  <c r="Z203" i="15"/>
  <c r="V203" i="15"/>
  <c r="R203" i="15"/>
  <c r="I203" i="15"/>
  <c r="D203" i="15"/>
  <c r="C203" i="15"/>
  <c r="AC202" i="15"/>
  <c r="V202" i="15"/>
  <c r="Z202" i="15" s="1"/>
  <c r="R202" i="15"/>
  <c r="I202" i="15"/>
  <c r="D202" i="15"/>
  <c r="C202" i="15"/>
  <c r="AC201" i="15"/>
  <c r="Z201" i="15"/>
  <c r="V201" i="15"/>
  <c r="R201" i="15"/>
  <c r="I201" i="15"/>
  <c r="D201" i="15"/>
  <c r="C201" i="15"/>
  <c r="AC200" i="15"/>
  <c r="V200" i="15"/>
  <c r="Z200" i="15" s="1"/>
  <c r="R200" i="15"/>
  <c r="I200" i="15"/>
  <c r="D200" i="15"/>
  <c r="C200" i="15"/>
  <c r="AC199" i="15"/>
  <c r="Z199" i="15"/>
  <c r="V199" i="15"/>
  <c r="R199" i="15"/>
  <c r="I199" i="15"/>
  <c r="D199" i="15"/>
  <c r="C199" i="15"/>
  <c r="AC198" i="15"/>
  <c r="V198" i="15"/>
  <c r="Z198" i="15" s="1"/>
  <c r="R198" i="15"/>
  <c r="I198" i="15"/>
  <c r="D198" i="15"/>
  <c r="C198" i="15"/>
  <c r="AC197" i="15"/>
  <c r="Z197" i="15"/>
  <c r="R197" i="15"/>
  <c r="I197" i="15"/>
  <c r="D197" i="15"/>
  <c r="C197" i="15"/>
  <c r="AC163" i="15"/>
  <c r="V163" i="15"/>
  <c r="Z163" i="15" s="1"/>
  <c r="R163" i="15"/>
  <c r="I163" i="15"/>
  <c r="D163" i="15"/>
  <c r="C163" i="15"/>
  <c r="AU163" i="15" s="1"/>
  <c r="AC162" i="15"/>
  <c r="V162" i="15"/>
  <c r="Z162" i="15" s="1"/>
  <c r="R162" i="15"/>
  <c r="I162" i="15"/>
  <c r="D162" i="15"/>
  <c r="C162" i="15"/>
  <c r="AU162" i="15" s="1"/>
  <c r="AC161" i="15"/>
  <c r="V161" i="15"/>
  <c r="Z161" i="15" s="1"/>
  <c r="R161" i="15"/>
  <c r="I161" i="15"/>
  <c r="D161" i="15"/>
  <c r="C161" i="15"/>
  <c r="AU161" i="15" s="1"/>
  <c r="AC160" i="15"/>
  <c r="V160" i="15"/>
  <c r="Z160" i="15" s="1"/>
  <c r="R160" i="15"/>
  <c r="I160" i="15"/>
  <c r="D160" i="15"/>
  <c r="C160" i="15"/>
  <c r="AU160" i="15" s="1"/>
  <c r="AC159" i="15"/>
  <c r="V159" i="15"/>
  <c r="Z159" i="15" s="1"/>
  <c r="R159" i="15"/>
  <c r="I159" i="15"/>
  <c r="D159" i="15"/>
  <c r="C159" i="15"/>
  <c r="AU159" i="15" s="1"/>
  <c r="AC158" i="15"/>
  <c r="V158" i="15"/>
  <c r="Z158" i="15" s="1"/>
  <c r="R158" i="15"/>
  <c r="I158" i="15"/>
  <c r="D158" i="15"/>
  <c r="C158" i="15"/>
  <c r="AU158" i="15" s="1"/>
  <c r="AC157" i="15"/>
  <c r="AB157" i="15" s="1"/>
  <c r="Z157" i="15"/>
  <c r="V157" i="15"/>
  <c r="R157" i="15"/>
  <c r="I157" i="15"/>
  <c r="D157" i="15"/>
  <c r="C157" i="15"/>
  <c r="AC156" i="15"/>
  <c r="AB156" i="15"/>
  <c r="V156" i="15"/>
  <c r="Z156" i="15" s="1"/>
  <c r="R156" i="15"/>
  <c r="I156" i="15"/>
  <c r="D156" i="15"/>
  <c r="C156" i="15"/>
  <c r="Z155" i="15"/>
  <c r="V155" i="15"/>
  <c r="R155" i="15"/>
  <c r="I155" i="15"/>
  <c r="D155" i="15"/>
  <c r="C155" i="15"/>
  <c r="AU155" i="15" s="1"/>
  <c r="V154" i="15"/>
  <c r="Z154" i="15" s="1"/>
  <c r="R154" i="15"/>
  <c r="I154" i="15"/>
  <c r="D154" i="15"/>
  <c r="C154" i="15"/>
  <c r="AU154" i="15" s="1"/>
  <c r="Z153" i="15"/>
  <c r="V153" i="15"/>
  <c r="R153" i="15"/>
  <c r="I153" i="15"/>
  <c r="D153" i="15"/>
  <c r="C153" i="15"/>
  <c r="AU152" i="15"/>
  <c r="V152" i="15"/>
  <c r="Z152" i="15" s="1"/>
  <c r="R152" i="15"/>
  <c r="I152" i="15"/>
  <c r="D152" i="15"/>
  <c r="C152" i="15"/>
  <c r="Z151" i="15"/>
  <c r="V151" i="15"/>
  <c r="R151" i="15"/>
  <c r="I151" i="15"/>
  <c r="D151" i="15"/>
  <c r="C151" i="15"/>
  <c r="I150" i="15"/>
  <c r="D150" i="15"/>
  <c r="AU150" i="15" s="1"/>
  <c r="C150" i="15"/>
  <c r="I149" i="15"/>
  <c r="D149" i="15"/>
  <c r="AU149" i="15" s="1"/>
  <c r="C149" i="15"/>
  <c r="I148" i="15"/>
  <c r="D148" i="15"/>
  <c r="AU148" i="15" s="1"/>
  <c r="C148" i="15"/>
  <c r="I147" i="15"/>
  <c r="D147" i="15"/>
  <c r="AU147" i="15" s="1"/>
  <c r="C147" i="15"/>
  <c r="I146" i="15"/>
  <c r="D146" i="15"/>
  <c r="C146" i="15"/>
  <c r="AU146" i="15" s="1"/>
  <c r="V145" i="15"/>
  <c r="R145" i="15"/>
  <c r="I145" i="15"/>
  <c r="D145" i="15"/>
  <c r="C145" i="15"/>
  <c r="R144" i="15"/>
  <c r="I144" i="15"/>
  <c r="D144" i="15"/>
  <c r="C144" i="15"/>
  <c r="U143" i="15"/>
  <c r="AC143" i="15" s="1"/>
  <c r="R143" i="15"/>
  <c r="I143" i="15"/>
  <c r="D143" i="15"/>
  <c r="C143" i="15"/>
  <c r="AC142" i="15"/>
  <c r="U142" i="15"/>
  <c r="V142" i="15" s="1"/>
  <c r="R142" i="15"/>
  <c r="I142" i="15"/>
  <c r="D142" i="15"/>
  <c r="C142" i="15"/>
  <c r="AU142" i="15" s="1"/>
  <c r="U141" i="15"/>
  <c r="V141" i="15" s="1"/>
  <c r="R141" i="15"/>
  <c r="I141" i="15"/>
  <c r="D141" i="15"/>
  <c r="C141" i="15"/>
  <c r="U140" i="15"/>
  <c r="AC140" i="15" s="1"/>
  <c r="R140" i="15"/>
  <c r="I140" i="15"/>
  <c r="D140" i="15"/>
  <c r="C140" i="15"/>
  <c r="AC139" i="15"/>
  <c r="Z139" i="15"/>
  <c r="V139" i="15"/>
  <c r="R139" i="15"/>
  <c r="I139" i="15"/>
  <c r="D139" i="15"/>
  <c r="C139" i="15"/>
  <c r="AC138" i="15"/>
  <c r="V138" i="15"/>
  <c r="Z138" i="15" s="1"/>
  <c r="R138" i="15"/>
  <c r="I138" i="15"/>
  <c r="D138" i="15"/>
  <c r="C138" i="15"/>
  <c r="AC137" i="15"/>
  <c r="V137" i="15"/>
  <c r="Z137" i="15" s="1"/>
  <c r="R137" i="15"/>
  <c r="I137" i="15"/>
  <c r="D137" i="15"/>
  <c r="C137" i="15"/>
  <c r="AC136" i="15"/>
  <c r="V136" i="15"/>
  <c r="Z136" i="15" s="1"/>
  <c r="R136" i="15"/>
  <c r="I136" i="15"/>
  <c r="D136" i="15"/>
  <c r="C136" i="15"/>
  <c r="AC135" i="15"/>
  <c r="V135" i="15"/>
  <c r="Z135" i="15" s="1"/>
  <c r="R135" i="15"/>
  <c r="I135" i="15"/>
  <c r="D135" i="15"/>
  <c r="C135" i="15"/>
  <c r="AU135" i="15" s="1"/>
  <c r="AC134" i="15"/>
  <c r="V134" i="15"/>
  <c r="Z134" i="15" s="1"/>
  <c r="R134" i="15"/>
  <c r="I134" i="15"/>
  <c r="D134" i="15"/>
  <c r="C134" i="15"/>
  <c r="AU134" i="15" s="1"/>
  <c r="AC133" i="15"/>
  <c r="V133" i="15"/>
  <c r="Z133" i="15" s="1"/>
  <c r="R133" i="15"/>
  <c r="I133" i="15"/>
  <c r="D133" i="15"/>
  <c r="C133" i="15"/>
  <c r="AU133" i="15" s="1"/>
  <c r="AC132" i="15"/>
  <c r="V132" i="15"/>
  <c r="Z132" i="15" s="1"/>
  <c r="R132" i="15"/>
  <c r="I132" i="15"/>
  <c r="D132" i="15"/>
  <c r="C132" i="15"/>
  <c r="AU132" i="15" s="1"/>
  <c r="AC131" i="15"/>
  <c r="Z131" i="15"/>
  <c r="V131" i="15"/>
  <c r="R131" i="15"/>
  <c r="I131" i="15"/>
  <c r="D131" i="15"/>
  <c r="C131" i="15"/>
  <c r="AU131" i="15" s="1"/>
  <c r="AC130" i="15"/>
  <c r="Z130" i="15"/>
  <c r="V130" i="15"/>
  <c r="R130" i="15"/>
  <c r="I130" i="15"/>
  <c r="D130" i="15"/>
  <c r="AU130" i="15" s="1"/>
  <c r="C130" i="15"/>
  <c r="AC129" i="15"/>
  <c r="Z129" i="15"/>
  <c r="V129" i="15"/>
  <c r="R129" i="15"/>
  <c r="I129" i="15"/>
  <c r="D129" i="15"/>
  <c r="AU129" i="15" s="1"/>
  <c r="C129" i="15"/>
  <c r="AC128" i="15"/>
  <c r="Z128" i="15"/>
  <c r="V128" i="15"/>
  <c r="R128" i="15"/>
  <c r="I128" i="15"/>
  <c r="D128" i="15"/>
  <c r="AU128" i="15" s="1"/>
  <c r="C128" i="15"/>
  <c r="AC127" i="15"/>
  <c r="Z127" i="15"/>
  <c r="V127" i="15"/>
  <c r="R127" i="15"/>
  <c r="I127" i="15"/>
  <c r="D127" i="15"/>
  <c r="AU127" i="15" s="1"/>
  <c r="C127" i="15"/>
  <c r="AC126" i="15"/>
  <c r="AA126" i="15"/>
  <c r="V126" i="15"/>
  <c r="Z126" i="15" s="1"/>
  <c r="R126" i="15"/>
  <c r="I126" i="15"/>
  <c r="D126" i="15"/>
  <c r="C126" i="15"/>
  <c r="AC125" i="15"/>
  <c r="V125" i="15"/>
  <c r="Z125" i="15" s="1"/>
  <c r="R125" i="15"/>
  <c r="I125" i="15"/>
  <c r="D125" i="15"/>
  <c r="C125" i="15"/>
  <c r="AC124" i="15"/>
  <c r="V124" i="15"/>
  <c r="Z124" i="15" s="1"/>
  <c r="R124" i="15"/>
  <c r="I124" i="15"/>
  <c r="D124" i="15"/>
  <c r="C124" i="15"/>
  <c r="AC123" i="15"/>
  <c r="V123" i="15"/>
  <c r="Z123" i="15" s="1"/>
  <c r="R123" i="15"/>
  <c r="I123" i="15"/>
  <c r="D123" i="15"/>
  <c r="C123" i="15"/>
  <c r="AC122" i="15"/>
  <c r="V122" i="15"/>
  <c r="Z122" i="15" s="1"/>
  <c r="R122" i="15"/>
  <c r="I122" i="15"/>
  <c r="D122" i="15"/>
  <c r="C122" i="15"/>
  <c r="AC121" i="15"/>
  <c r="V121" i="15"/>
  <c r="Z121" i="15" s="1"/>
  <c r="R121" i="15"/>
  <c r="I121" i="15"/>
  <c r="D121" i="15"/>
  <c r="C121" i="15"/>
  <c r="AC120" i="15"/>
  <c r="V120" i="15"/>
  <c r="Z120" i="15" s="1"/>
  <c r="R120" i="15"/>
  <c r="I120" i="15"/>
  <c r="D120" i="15"/>
  <c r="C120" i="15"/>
  <c r="AC119" i="15"/>
  <c r="V119" i="15"/>
  <c r="Z119" i="15" s="1"/>
  <c r="R119" i="15"/>
  <c r="I119" i="15"/>
  <c r="D119" i="15"/>
  <c r="C119" i="15"/>
  <c r="AC118" i="15"/>
  <c r="V118" i="15"/>
  <c r="Z118" i="15" s="1"/>
  <c r="R118" i="15"/>
  <c r="I118" i="15"/>
  <c r="D118" i="15"/>
  <c r="C118" i="15"/>
  <c r="AC117" i="15"/>
  <c r="V117" i="15"/>
  <c r="Z117" i="15" s="1"/>
  <c r="R117" i="15"/>
  <c r="I117" i="15"/>
  <c r="D117" i="15"/>
  <c r="C117" i="15"/>
  <c r="AC116" i="15"/>
  <c r="V116" i="15"/>
  <c r="Z116" i="15" s="1"/>
  <c r="R116" i="15"/>
  <c r="I116" i="15"/>
  <c r="D116" i="15"/>
  <c r="C116" i="15"/>
  <c r="AC115" i="15"/>
  <c r="V115" i="15"/>
  <c r="Z115" i="15" s="1"/>
  <c r="R115" i="15"/>
  <c r="I115" i="15"/>
  <c r="D115" i="15"/>
  <c r="C115" i="15"/>
  <c r="AC114" i="15"/>
  <c r="V114" i="15"/>
  <c r="Z114" i="15" s="1"/>
  <c r="R114" i="15"/>
  <c r="I114" i="15"/>
  <c r="D114" i="15"/>
  <c r="C114" i="15"/>
  <c r="AC113" i="15"/>
  <c r="V113" i="15"/>
  <c r="Z113" i="15" s="1"/>
  <c r="R113" i="15"/>
  <c r="I113" i="15"/>
  <c r="D113" i="15"/>
  <c r="C113" i="15"/>
  <c r="AC112" i="15"/>
  <c r="V112" i="15"/>
  <c r="Z112" i="15" s="1"/>
  <c r="R112" i="15"/>
  <c r="I112" i="15"/>
  <c r="D112" i="15"/>
  <c r="C112" i="15"/>
  <c r="AC111" i="15"/>
  <c r="Z111" i="15"/>
  <c r="V111" i="15"/>
  <c r="R111" i="15"/>
  <c r="I111" i="15"/>
  <c r="D111" i="15"/>
  <c r="C111" i="15"/>
  <c r="AU111" i="15" s="1"/>
  <c r="AC110" i="15"/>
  <c r="Z110" i="15"/>
  <c r="V110" i="15"/>
  <c r="R110" i="15"/>
  <c r="I110" i="15"/>
  <c r="D110" i="15"/>
  <c r="C110" i="15"/>
  <c r="AU110" i="15" s="1"/>
  <c r="AC109" i="15"/>
  <c r="Z109" i="15"/>
  <c r="V109" i="15"/>
  <c r="R109" i="15"/>
  <c r="I109" i="15"/>
  <c r="D109" i="15"/>
  <c r="C109" i="15"/>
  <c r="AC108" i="15"/>
  <c r="Z108" i="15"/>
  <c r="V108" i="15"/>
  <c r="R108" i="15"/>
  <c r="I108" i="15"/>
  <c r="D108" i="15"/>
  <c r="C108" i="15"/>
  <c r="AC107" i="15"/>
  <c r="Z107" i="15"/>
  <c r="V107" i="15"/>
  <c r="R107" i="15"/>
  <c r="I107" i="15"/>
  <c r="D107" i="15"/>
  <c r="C107" i="15"/>
  <c r="AC106" i="15"/>
  <c r="Z106" i="15"/>
  <c r="V106" i="15"/>
  <c r="R106" i="15"/>
  <c r="I106" i="15"/>
  <c r="D106" i="15"/>
  <c r="AU106" i="15" s="1"/>
  <c r="C106" i="15"/>
  <c r="AC105" i="15"/>
  <c r="Z105" i="15"/>
  <c r="V105" i="15"/>
  <c r="R105" i="15"/>
  <c r="I105" i="15"/>
  <c r="D105" i="15"/>
  <c r="C105" i="15"/>
  <c r="AC104" i="15"/>
  <c r="Z104" i="15"/>
  <c r="V104" i="15"/>
  <c r="R104" i="15"/>
  <c r="I104" i="15"/>
  <c r="D104" i="15"/>
  <c r="AU104" i="15" s="1"/>
  <c r="C104" i="15"/>
  <c r="AC103" i="15"/>
  <c r="Z103" i="15"/>
  <c r="V103" i="15"/>
  <c r="R103" i="15"/>
  <c r="I103" i="15"/>
  <c r="D103" i="15"/>
  <c r="C103" i="15"/>
  <c r="AC102" i="15"/>
  <c r="Z102" i="15"/>
  <c r="V102" i="15"/>
  <c r="R102" i="15"/>
  <c r="I102" i="15"/>
  <c r="D102" i="15"/>
  <c r="AU102" i="15" s="1"/>
  <c r="C102" i="15"/>
  <c r="AC101" i="15"/>
  <c r="Z101" i="15"/>
  <c r="V101" i="15"/>
  <c r="R101" i="15"/>
  <c r="I101" i="15"/>
  <c r="D101" i="15"/>
  <c r="C101" i="15"/>
  <c r="AC100" i="15"/>
  <c r="Z100" i="15"/>
  <c r="V100" i="15"/>
  <c r="R100" i="15"/>
  <c r="I100" i="15"/>
  <c r="D100" i="15"/>
  <c r="AU100" i="15" s="1"/>
  <c r="C100" i="15"/>
  <c r="AC99" i="15"/>
  <c r="Z99" i="15"/>
  <c r="V99" i="15"/>
  <c r="R99" i="15"/>
  <c r="I99" i="15"/>
  <c r="D99" i="15"/>
  <c r="C99" i="15"/>
  <c r="AC98" i="15"/>
  <c r="V98" i="15"/>
  <c r="Z98" i="15" s="1"/>
  <c r="R98" i="15"/>
  <c r="I98" i="15"/>
  <c r="D98" i="15"/>
  <c r="C98" i="15"/>
  <c r="AU98" i="15" s="1"/>
  <c r="AC97" i="15"/>
  <c r="V97" i="15"/>
  <c r="Z97" i="15" s="1"/>
  <c r="R97" i="15"/>
  <c r="I97" i="15"/>
  <c r="AU97" i="15" s="1"/>
  <c r="D97" i="15"/>
  <c r="C97" i="15"/>
  <c r="AC96" i="15"/>
  <c r="V96" i="15"/>
  <c r="Z96" i="15" s="1"/>
  <c r="R96" i="15"/>
  <c r="I96" i="15"/>
  <c r="D96" i="15"/>
  <c r="C96" i="15"/>
  <c r="AU96" i="15" s="1"/>
  <c r="AC95" i="15"/>
  <c r="V95" i="15"/>
  <c r="Z95" i="15" s="1"/>
  <c r="R95" i="15"/>
  <c r="I95" i="15"/>
  <c r="D95" i="15"/>
  <c r="C95" i="15"/>
  <c r="AU95" i="15" s="1"/>
  <c r="AC94" i="15"/>
  <c r="AB94" i="15"/>
  <c r="Z94" i="15"/>
  <c r="V94" i="15"/>
  <c r="R94" i="15"/>
  <c r="I94" i="15"/>
  <c r="D94" i="15"/>
  <c r="C94" i="15"/>
  <c r="AU94" i="15" s="1"/>
  <c r="AC93" i="15"/>
  <c r="V93" i="15"/>
  <c r="Z93" i="15" s="1"/>
  <c r="R93" i="15"/>
  <c r="I93" i="15"/>
  <c r="D93" i="15"/>
  <c r="C93" i="15"/>
  <c r="AU93" i="15" s="1"/>
  <c r="AC92" i="15"/>
  <c r="V92" i="15"/>
  <c r="Z92" i="15" s="1"/>
  <c r="R92" i="15"/>
  <c r="I92" i="15"/>
  <c r="D92" i="15"/>
  <c r="C92" i="15"/>
  <c r="AU92" i="15" s="1"/>
  <c r="AC91" i="15"/>
  <c r="V91" i="15"/>
  <c r="Z91" i="15" s="1"/>
  <c r="R91" i="15"/>
  <c r="I91" i="15"/>
  <c r="D91" i="15"/>
  <c r="C91" i="15"/>
  <c r="AU91" i="15" s="1"/>
  <c r="AC90" i="15"/>
  <c r="V90" i="15"/>
  <c r="Z90" i="15" s="1"/>
  <c r="R90" i="15"/>
  <c r="I90" i="15"/>
  <c r="D90" i="15"/>
  <c r="C90" i="15"/>
  <c r="AU90" i="15" s="1"/>
  <c r="AC89" i="15"/>
  <c r="AB89" i="15"/>
  <c r="Z89" i="15"/>
  <c r="V89" i="15"/>
  <c r="R89" i="15"/>
  <c r="I89" i="15"/>
  <c r="D89" i="15"/>
  <c r="C89" i="15"/>
  <c r="AU89" i="15" s="1"/>
  <c r="AC88" i="15"/>
  <c r="V88" i="15"/>
  <c r="Z88" i="15" s="1"/>
  <c r="R88" i="15"/>
  <c r="I88" i="15"/>
  <c r="D88" i="15"/>
  <c r="C88" i="15"/>
  <c r="AU88" i="15" s="1"/>
  <c r="AC87" i="15"/>
  <c r="V87" i="15"/>
  <c r="Z87" i="15" s="1"/>
  <c r="R87" i="15"/>
  <c r="I87" i="15"/>
  <c r="D87" i="15"/>
  <c r="C87" i="15"/>
  <c r="AU87" i="15" s="1"/>
  <c r="AC86" i="15"/>
  <c r="V86" i="15"/>
  <c r="Z86" i="15" s="1"/>
  <c r="R86" i="15"/>
  <c r="I86" i="15"/>
  <c r="D86" i="15"/>
  <c r="C86" i="15"/>
  <c r="AU86" i="15" s="1"/>
  <c r="AC85" i="15"/>
  <c r="V85" i="15"/>
  <c r="Z85" i="15" s="1"/>
  <c r="R85" i="15"/>
  <c r="I85" i="15"/>
  <c r="D85" i="15"/>
  <c r="C85" i="15"/>
  <c r="AU85" i="15" s="1"/>
  <c r="AC84" i="15"/>
  <c r="AB84" i="15"/>
  <c r="Z84" i="15"/>
  <c r="V84" i="15"/>
  <c r="R84" i="15"/>
  <c r="I84" i="15"/>
  <c r="D84" i="15"/>
  <c r="C84" i="15"/>
  <c r="AU84" i="15" s="1"/>
  <c r="AC83" i="15"/>
  <c r="Z83" i="15"/>
  <c r="V83" i="15"/>
  <c r="R83" i="15"/>
  <c r="I83" i="15"/>
  <c r="D83" i="15"/>
  <c r="AU83" i="15" s="1"/>
  <c r="C83" i="15"/>
  <c r="AC82" i="15"/>
  <c r="Z82" i="15"/>
  <c r="V82" i="15"/>
  <c r="R82" i="15"/>
  <c r="I82" i="15"/>
  <c r="D82" i="15"/>
  <c r="AU82" i="15" s="1"/>
  <c r="C82" i="15"/>
  <c r="AC81" i="15"/>
  <c r="Z81" i="15"/>
  <c r="V81" i="15"/>
  <c r="R81" i="15"/>
  <c r="I81" i="15"/>
  <c r="D81" i="15"/>
  <c r="AU81" i="15" s="1"/>
  <c r="C81" i="15"/>
  <c r="AC80" i="15"/>
  <c r="Z80" i="15"/>
  <c r="V80" i="15"/>
  <c r="R80" i="15"/>
  <c r="I80" i="15"/>
  <c r="D80" i="15"/>
  <c r="AU80" i="15" s="1"/>
  <c r="C80" i="15"/>
  <c r="AC79" i="15"/>
  <c r="Z79" i="15"/>
  <c r="V79" i="15"/>
  <c r="R79" i="15"/>
  <c r="I79" i="15"/>
  <c r="D79" i="15"/>
  <c r="AU79" i="15" s="1"/>
  <c r="C79" i="15"/>
  <c r="AC78" i="15"/>
  <c r="Z78" i="15"/>
  <c r="V78" i="15"/>
  <c r="R78" i="15"/>
  <c r="I78" i="15"/>
  <c r="D78" i="15"/>
  <c r="AU78" i="15" s="1"/>
  <c r="C78" i="15"/>
  <c r="AC77" i="15"/>
  <c r="Z77" i="15"/>
  <c r="V77" i="15"/>
  <c r="R77" i="15"/>
  <c r="I77" i="15"/>
  <c r="D77" i="15"/>
  <c r="AU77" i="15" s="1"/>
  <c r="C77" i="15"/>
  <c r="AC76" i="15"/>
  <c r="Z76" i="15"/>
  <c r="V76" i="15"/>
  <c r="R76" i="15"/>
  <c r="I76" i="15"/>
  <c r="D76" i="15"/>
  <c r="AU76" i="15" s="1"/>
  <c r="C76" i="15"/>
  <c r="AC75" i="15"/>
  <c r="Z75" i="15"/>
  <c r="V75" i="15"/>
  <c r="R75" i="15"/>
  <c r="I75" i="15"/>
  <c r="D75" i="15"/>
  <c r="AU75" i="15" s="1"/>
  <c r="C75" i="15"/>
  <c r="AC74" i="15"/>
  <c r="Z74" i="15"/>
  <c r="V74" i="15"/>
  <c r="R74" i="15"/>
  <c r="I74" i="15"/>
  <c r="D74" i="15"/>
  <c r="AU74" i="15" s="1"/>
  <c r="C74" i="15"/>
  <c r="AC73" i="15"/>
  <c r="Z73" i="15"/>
  <c r="V73" i="15"/>
  <c r="R73" i="15"/>
  <c r="I73" i="15"/>
  <c r="D73" i="15"/>
  <c r="AU73" i="15" s="1"/>
  <c r="C73" i="15"/>
  <c r="V72" i="15"/>
  <c r="Z72" i="15" s="1"/>
  <c r="R72" i="15"/>
  <c r="I72" i="15"/>
  <c r="D72" i="15"/>
  <c r="C72" i="15"/>
  <c r="AU72" i="15" s="1"/>
  <c r="AC71" i="15"/>
  <c r="Z71" i="15"/>
  <c r="R71" i="15"/>
  <c r="I71" i="15"/>
  <c r="D71" i="15"/>
  <c r="C71" i="15"/>
  <c r="AU386" i="15" s="1"/>
  <c r="AC70" i="15"/>
  <c r="Z70" i="15"/>
  <c r="R70" i="15"/>
  <c r="I70" i="15"/>
  <c r="D70" i="15"/>
  <c r="C70" i="15"/>
  <c r="AC69" i="15"/>
  <c r="V69" i="15"/>
  <c r="Z69" i="15" s="1"/>
  <c r="R69" i="15"/>
  <c r="AU69" i="15" s="1"/>
  <c r="I69" i="15"/>
  <c r="D69" i="15"/>
  <c r="C69" i="15"/>
  <c r="AC68" i="15"/>
  <c r="Z68" i="15"/>
  <c r="V68" i="15"/>
  <c r="R68" i="15"/>
  <c r="I68" i="15"/>
  <c r="D68" i="15"/>
  <c r="C68" i="15"/>
  <c r="AC67" i="15"/>
  <c r="V67" i="15"/>
  <c r="Z67" i="15" s="1"/>
  <c r="R67" i="15"/>
  <c r="I67" i="15"/>
  <c r="D67" i="15"/>
  <c r="C67" i="15"/>
  <c r="AC66" i="15"/>
  <c r="V66" i="15"/>
  <c r="Z66" i="15" s="1"/>
  <c r="R66" i="15"/>
  <c r="I66" i="15"/>
  <c r="D66" i="15"/>
  <c r="C66" i="15"/>
  <c r="AC65" i="15"/>
  <c r="V65" i="15"/>
  <c r="Z65" i="15" s="1"/>
  <c r="R65" i="15"/>
  <c r="I65" i="15"/>
  <c r="D65" i="15"/>
  <c r="C65" i="15"/>
  <c r="AU380" i="15" s="1"/>
  <c r="AC64" i="15"/>
  <c r="V64" i="15"/>
  <c r="Z64" i="15" s="1"/>
  <c r="R64" i="15"/>
  <c r="I64" i="15"/>
  <c r="D64" i="15"/>
  <c r="C64" i="15"/>
  <c r="AU379" i="15" s="1"/>
  <c r="AC63" i="15"/>
  <c r="V63" i="15"/>
  <c r="Z63" i="15" s="1"/>
  <c r="R63" i="15"/>
  <c r="I63" i="15"/>
  <c r="D63" i="15"/>
  <c r="C63" i="15"/>
  <c r="AU378" i="15" s="1"/>
  <c r="AC62" i="15"/>
  <c r="V62" i="15"/>
  <c r="Z62" i="15" s="1"/>
  <c r="R62" i="15"/>
  <c r="I62" i="15"/>
  <c r="D62" i="15"/>
  <c r="C62" i="15"/>
  <c r="AU377" i="15" s="1"/>
  <c r="AC61" i="15"/>
  <c r="V61" i="15"/>
  <c r="Z61" i="15" s="1"/>
  <c r="AA65" i="15" s="1"/>
  <c r="R61" i="15"/>
  <c r="I61" i="15"/>
  <c r="D61" i="15"/>
  <c r="C61" i="15"/>
  <c r="AU376" i="15" s="1"/>
  <c r="AC60" i="15"/>
  <c r="V60" i="15"/>
  <c r="Z60" i="15" s="1"/>
  <c r="R60" i="15"/>
  <c r="I60" i="15"/>
  <c r="D60" i="15"/>
  <c r="C60" i="15"/>
  <c r="AU375" i="15" s="1"/>
  <c r="AC59" i="15"/>
  <c r="V59" i="15"/>
  <c r="Z59" i="15" s="1"/>
  <c r="R59" i="15"/>
  <c r="I59" i="15"/>
  <c r="D59" i="15"/>
  <c r="C59" i="15"/>
  <c r="AU374" i="15" s="1"/>
  <c r="AC58" i="15"/>
  <c r="V58" i="15"/>
  <c r="Z58" i="15" s="1"/>
  <c r="R58" i="15"/>
  <c r="I58" i="15"/>
  <c r="D58" i="15"/>
  <c r="C58" i="15"/>
  <c r="AU373" i="15" s="1"/>
  <c r="AC57" i="15"/>
  <c r="V57" i="15"/>
  <c r="Z57" i="15" s="1"/>
  <c r="R57" i="15"/>
  <c r="I57" i="15"/>
  <c r="D57" i="15"/>
  <c r="C57" i="15"/>
  <c r="AU372" i="15" s="1"/>
  <c r="AC56" i="15"/>
  <c r="V56" i="15"/>
  <c r="Z56" i="15" s="1"/>
  <c r="R56" i="15"/>
  <c r="I56" i="15"/>
  <c r="D56" i="15"/>
  <c r="C56" i="15"/>
  <c r="AU371" i="15" s="1"/>
  <c r="AC55" i="15"/>
  <c r="V55" i="15"/>
  <c r="Z55" i="15" s="1"/>
  <c r="R55" i="15"/>
  <c r="I55" i="15"/>
  <c r="D55" i="15"/>
  <c r="C55" i="15"/>
  <c r="AU55" i="15" s="1"/>
  <c r="AC54" i="15"/>
  <c r="V54" i="15"/>
  <c r="Z54" i="15" s="1"/>
  <c r="R54" i="15"/>
  <c r="I54" i="15"/>
  <c r="D54" i="15"/>
  <c r="AU54" i="15" s="1"/>
  <c r="C54" i="15"/>
  <c r="AC53" i="15"/>
  <c r="V53" i="15"/>
  <c r="Z53" i="15" s="1"/>
  <c r="R53" i="15"/>
  <c r="I53" i="15"/>
  <c r="D53" i="15"/>
  <c r="C53" i="15"/>
  <c r="AC52" i="15"/>
  <c r="Z52" i="15"/>
  <c r="V52" i="15"/>
  <c r="R52" i="15"/>
  <c r="I52" i="15"/>
  <c r="D52" i="15"/>
  <c r="AU52" i="15" s="1"/>
  <c r="C52" i="15"/>
  <c r="AC51" i="15"/>
  <c r="V51" i="15"/>
  <c r="Z51" i="15" s="1"/>
  <c r="R51" i="15"/>
  <c r="I51" i="15"/>
  <c r="D51" i="15"/>
  <c r="C51" i="15"/>
  <c r="AC50" i="15"/>
  <c r="V50" i="15"/>
  <c r="Z50" i="15" s="1"/>
  <c r="R50" i="15"/>
  <c r="I50" i="15"/>
  <c r="D50" i="15"/>
  <c r="C50" i="15"/>
  <c r="AC49" i="15"/>
  <c r="V49" i="15"/>
  <c r="Z49" i="15" s="1"/>
  <c r="R49" i="15"/>
  <c r="I49" i="15"/>
  <c r="D49" i="15"/>
  <c r="C49" i="15"/>
  <c r="AU49" i="15" s="1"/>
  <c r="AC48" i="15"/>
  <c r="V48" i="15"/>
  <c r="Z48" i="15" s="1"/>
  <c r="R48" i="15"/>
  <c r="I48" i="15"/>
  <c r="D48" i="15"/>
  <c r="C48" i="15"/>
  <c r="AU48" i="15" s="1"/>
  <c r="AC47" i="15"/>
  <c r="V47" i="15"/>
  <c r="Z47" i="15" s="1"/>
  <c r="R47" i="15"/>
  <c r="I47" i="15"/>
  <c r="D47" i="15"/>
  <c r="C47" i="15"/>
  <c r="AU47" i="15" s="1"/>
  <c r="AC46" i="15"/>
  <c r="V46" i="15"/>
  <c r="Z46" i="15" s="1"/>
  <c r="R46" i="15"/>
  <c r="I46" i="15"/>
  <c r="D46" i="15"/>
  <c r="C46" i="15"/>
  <c r="AU46" i="15" s="1"/>
  <c r="AC45" i="15"/>
  <c r="Z45" i="15"/>
  <c r="V45" i="15"/>
  <c r="R45" i="15"/>
  <c r="I45" i="15"/>
  <c r="D45" i="15"/>
  <c r="C45" i="15"/>
  <c r="AU45" i="15" s="1"/>
  <c r="AC44" i="15"/>
  <c r="Z44" i="15"/>
  <c r="V44" i="15"/>
  <c r="R44" i="15"/>
  <c r="AU44" i="15" s="1"/>
  <c r="I44" i="15"/>
  <c r="D44" i="15"/>
  <c r="C44" i="15"/>
  <c r="AC43" i="15"/>
  <c r="Z43" i="15"/>
  <c r="V43" i="15"/>
  <c r="R43" i="15"/>
  <c r="AU43" i="15" s="1"/>
  <c r="I43" i="15"/>
  <c r="D43" i="15"/>
  <c r="C43" i="15"/>
  <c r="AU42" i="15"/>
  <c r="AC42" i="15"/>
  <c r="Z42" i="15"/>
  <c r="V42" i="15"/>
  <c r="R42" i="15"/>
  <c r="I42" i="15"/>
  <c r="D42" i="15"/>
  <c r="C42" i="15"/>
  <c r="AC41" i="15"/>
  <c r="Z41" i="15"/>
  <c r="AA45" i="15" s="1"/>
  <c r="V41" i="15"/>
  <c r="R41" i="15"/>
  <c r="AU41" i="15" s="1"/>
  <c r="I41" i="15"/>
  <c r="D41" i="15"/>
  <c r="C41" i="15"/>
  <c r="AC40" i="15"/>
  <c r="Z40" i="15"/>
  <c r="V40" i="15"/>
  <c r="R40" i="15"/>
  <c r="AU40" i="15" s="1"/>
  <c r="I40" i="15"/>
  <c r="D40" i="15"/>
  <c r="C40" i="15"/>
  <c r="AC39" i="15"/>
  <c r="Z39" i="15"/>
  <c r="V39" i="15"/>
  <c r="R39" i="15"/>
  <c r="AU39" i="15" s="1"/>
  <c r="I39" i="15"/>
  <c r="D39" i="15"/>
  <c r="C39" i="15"/>
  <c r="AC38" i="15"/>
  <c r="Z38" i="15"/>
  <c r="V38" i="15"/>
  <c r="R38" i="15"/>
  <c r="AU38" i="15" s="1"/>
  <c r="I38" i="15"/>
  <c r="D38" i="15"/>
  <c r="C38" i="15"/>
  <c r="AC37" i="15"/>
  <c r="Z37" i="15"/>
  <c r="V37" i="15"/>
  <c r="R37" i="15"/>
  <c r="AU37" i="15" s="1"/>
  <c r="I37" i="15"/>
  <c r="D37" i="15"/>
  <c r="C37" i="15"/>
  <c r="AC36" i="15"/>
  <c r="Z36" i="15"/>
  <c r="V36" i="15"/>
  <c r="R36" i="15"/>
  <c r="AU36" i="15" s="1"/>
  <c r="I36" i="15"/>
  <c r="D36" i="15"/>
  <c r="C36" i="15"/>
  <c r="AC35" i="15"/>
  <c r="Z35" i="15"/>
  <c r="V35" i="15"/>
  <c r="R35" i="15"/>
  <c r="AU35" i="15" s="1"/>
  <c r="I35" i="15"/>
  <c r="D35" i="15"/>
  <c r="C35" i="15"/>
  <c r="AC34" i="15"/>
  <c r="Z34" i="15"/>
  <c r="V34" i="15"/>
  <c r="R34" i="15"/>
  <c r="AU34" i="15" s="1"/>
  <c r="I34" i="15"/>
  <c r="D34" i="15"/>
  <c r="C34" i="15"/>
  <c r="AC33" i="15"/>
  <c r="Z33" i="15"/>
  <c r="V33" i="15"/>
  <c r="R33" i="15"/>
  <c r="AU33" i="15" s="1"/>
  <c r="I33" i="15"/>
  <c r="D33" i="15"/>
  <c r="C33" i="15"/>
  <c r="AU32" i="15"/>
  <c r="AC32" i="15"/>
  <c r="Z32" i="15"/>
  <c r="V32" i="15"/>
  <c r="R32" i="15"/>
  <c r="I32" i="15"/>
  <c r="D32" i="15"/>
  <c r="C32" i="15"/>
  <c r="AC31" i="15"/>
  <c r="Z31" i="15"/>
  <c r="V31" i="15"/>
  <c r="R31" i="15"/>
  <c r="AU31" i="15" s="1"/>
  <c r="I31" i="15"/>
  <c r="D31" i="15"/>
  <c r="C31" i="15"/>
  <c r="AC30" i="15"/>
  <c r="Z30" i="15"/>
  <c r="V30" i="15"/>
  <c r="R30" i="15"/>
  <c r="AU30" i="15" s="1"/>
  <c r="I30" i="15"/>
  <c r="D30" i="15"/>
  <c r="C30" i="15"/>
  <c r="AC29" i="15"/>
  <c r="Z29" i="15"/>
  <c r="V29" i="15"/>
  <c r="R29" i="15"/>
  <c r="AU29" i="15" s="1"/>
  <c r="I29" i="15"/>
  <c r="D29" i="15"/>
  <c r="C29" i="15"/>
  <c r="AC28" i="15"/>
  <c r="Z28" i="15"/>
  <c r="V28" i="15"/>
  <c r="R28" i="15"/>
  <c r="AU28" i="15" s="1"/>
  <c r="I28" i="15"/>
  <c r="D28" i="15"/>
  <c r="C28" i="15"/>
  <c r="AC27" i="15"/>
  <c r="Z27" i="15"/>
  <c r="V27" i="15"/>
  <c r="R27" i="15"/>
  <c r="AU27" i="15" s="1"/>
  <c r="I27" i="15"/>
  <c r="D27" i="15"/>
  <c r="C27" i="15"/>
  <c r="AC26" i="15"/>
  <c r="Z26" i="15"/>
  <c r="V26" i="15"/>
  <c r="R26" i="15"/>
  <c r="AU26" i="15" s="1"/>
  <c r="I26" i="15"/>
  <c r="D26" i="15"/>
  <c r="C26" i="15"/>
  <c r="AC25" i="15"/>
  <c r="Z25" i="15"/>
  <c r="V25" i="15"/>
  <c r="R25" i="15"/>
  <c r="AU25" i="15" s="1"/>
  <c r="I25" i="15"/>
  <c r="D25" i="15"/>
  <c r="C25" i="15"/>
  <c r="AC24" i="15"/>
  <c r="Z24" i="15"/>
  <c r="V24" i="15"/>
  <c r="R24" i="15"/>
  <c r="AU24" i="15" s="1"/>
  <c r="I24" i="15"/>
  <c r="D24" i="15"/>
  <c r="C24" i="15"/>
  <c r="AC23" i="15"/>
  <c r="Z23" i="15"/>
  <c r="V23" i="15"/>
  <c r="R23" i="15"/>
  <c r="AU23" i="15" s="1"/>
  <c r="I23" i="15"/>
  <c r="D23" i="15"/>
  <c r="C23" i="15"/>
  <c r="AC22" i="15"/>
  <c r="Z22" i="15"/>
  <c r="V22" i="15"/>
  <c r="R22" i="15"/>
  <c r="AU22" i="15" s="1"/>
  <c r="I22" i="15"/>
  <c r="D22" i="15"/>
  <c r="C22" i="15"/>
  <c r="AC21" i="15"/>
  <c r="Z21" i="15"/>
  <c r="V21" i="15"/>
  <c r="R21" i="15"/>
  <c r="AU21" i="15" s="1"/>
  <c r="I21" i="15"/>
  <c r="D21" i="15"/>
  <c r="C21" i="15"/>
  <c r="AC20" i="15"/>
  <c r="Z20" i="15"/>
  <c r="V20" i="15"/>
  <c r="R20" i="15"/>
  <c r="AU20" i="15" s="1"/>
  <c r="I20" i="15"/>
  <c r="D20" i="15"/>
  <c r="C20" i="15"/>
  <c r="AC19" i="15"/>
  <c r="Z19" i="15"/>
  <c r="V19" i="15"/>
  <c r="R19" i="15"/>
  <c r="AU19" i="15" s="1"/>
  <c r="I19" i="15"/>
  <c r="D19" i="15"/>
  <c r="C19" i="15"/>
  <c r="AU18" i="15"/>
  <c r="AC18" i="15"/>
  <c r="Z18" i="15"/>
  <c r="V18" i="15"/>
  <c r="R18" i="15"/>
  <c r="I18" i="15"/>
  <c r="D18" i="15"/>
  <c r="C18" i="15"/>
  <c r="AC17" i="15"/>
  <c r="Z17" i="15"/>
  <c r="V17" i="15"/>
  <c r="R17" i="15"/>
  <c r="AU17" i="15" s="1"/>
  <c r="I17" i="15"/>
  <c r="D17" i="15"/>
  <c r="C17" i="15"/>
  <c r="V16" i="15"/>
  <c r="Z16" i="15" s="1"/>
  <c r="R16" i="15"/>
  <c r="I16" i="15"/>
  <c r="AU16" i="15" s="1"/>
  <c r="D16" i="15"/>
  <c r="C16" i="15"/>
  <c r="AC15" i="15"/>
  <c r="Z15" i="15"/>
  <c r="V15" i="15"/>
  <c r="R15" i="15"/>
  <c r="I15" i="15"/>
  <c r="D15" i="15"/>
  <c r="C15" i="15"/>
  <c r="AU15" i="15" s="1"/>
  <c r="AU14" i="15"/>
  <c r="AC14" i="15"/>
  <c r="Z14" i="15"/>
  <c r="V14" i="15"/>
  <c r="R14" i="15"/>
  <c r="I14" i="15"/>
  <c r="D14" i="15"/>
  <c r="C14" i="15"/>
  <c r="AC13" i="15"/>
  <c r="Z13" i="15"/>
  <c r="V13" i="15"/>
  <c r="R13" i="15"/>
  <c r="AU13" i="15" s="1"/>
  <c r="I13" i="15"/>
  <c r="D13" i="15"/>
  <c r="C13" i="15"/>
  <c r="AU12" i="15"/>
  <c r="AC12" i="15"/>
  <c r="Z12" i="15"/>
  <c r="V12" i="15"/>
  <c r="R12" i="15"/>
  <c r="I12" i="15"/>
  <c r="D12" i="15"/>
  <c r="C12" i="15"/>
  <c r="AC11" i="15"/>
  <c r="Z11" i="15"/>
  <c r="AA15" i="15" s="1"/>
  <c r="V11" i="15"/>
  <c r="R11" i="15"/>
  <c r="AU11" i="15" s="1"/>
  <c r="I11" i="15"/>
  <c r="D11" i="15"/>
  <c r="C11" i="15"/>
  <c r="AC10" i="15"/>
  <c r="Z10" i="15"/>
  <c r="V10" i="15"/>
  <c r="R10" i="15"/>
  <c r="AU10" i="15" s="1"/>
  <c r="I10" i="15"/>
  <c r="D10" i="15"/>
  <c r="C10" i="15"/>
  <c r="AC9" i="15"/>
  <c r="Z9" i="15"/>
  <c r="V9" i="15"/>
  <c r="R9" i="15"/>
  <c r="AU9" i="15" s="1"/>
  <c r="I9" i="15"/>
  <c r="D9" i="15"/>
  <c r="C9" i="15"/>
  <c r="AC8" i="15"/>
  <c r="Z8" i="15"/>
  <c r="V8" i="15"/>
  <c r="R8" i="15"/>
  <c r="AU8" i="15" s="1"/>
  <c r="I8" i="15"/>
  <c r="D8" i="15"/>
  <c r="C8" i="15"/>
  <c r="AC7" i="15"/>
  <c r="Z7" i="15"/>
  <c r="V7" i="15"/>
  <c r="R7" i="15"/>
  <c r="AU7" i="15" s="1"/>
  <c r="I7" i="15"/>
  <c r="D7" i="15"/>
  <c r="C7" i="15"/>
  <c r="AC6" i="15"/>
  <c r="V6" i="15"/>
  <c r="Z6" i="15" s="1"/>
  <c r="R6" i="15"/>
  <c r="I6" i="15"/>
  <c r="D6" i="15"/>
  <c r="C6" i="15"/>
  <c r="AU6" i="15" s="1"/>
  <c r="AC5" i="15"/>
  <c r="V5" i="15"/>
  <c r="Z5" i="15" s="1"/>
  <c r="R5" i="15"/>
  <c r="I5" i="15"/>
  <c r="D5" i="15"/>
  <c r="C5" i="15"/>
  <c r="AU5" i="15" s="1"/>
  <c r="AC4" i="15"/>
  <c r="V4" i="15"/>
  <c r="Z4" i="15" s="1"/>
  <c r="R4" i="15"/>
  <c r="I4" i="15"/>
  <c r="D4" i="15"/>
  <c r="C4" i="15"/>
  <c r="AU4" i="15" s="1"/>
  <c r="AC3" i="15"/>
  <c r="V3" i="15"/>
  <c r="Z3" i="15" s="1"/>
  <c r="R3" i="15"/>
  <c r="I3" i="15"/>
  <c r="D3" i="15"/>
  <c r="C3" i="15"/>
  <c r="AU3" i="15" s="1"/>
  <c r="AC2" i="15"/>
  <c r="V2" i="15"/>
  <c r="Z2" i="15" s="1"/>
  <c r="AA6" i="15" s="1"/>
  <c r="R2" i="15"/>
  <c r="I2" i="15"/>
  <c r="D2" i="15"/>
  <c r="C2" i="15"/>
  <c r="AU2" i="15" s="1"/>
  <c r="AA50" i="16" l="1"/>
  <c r="AU131" i="16"/>
  <c r="AA137" i="16"/>
  <c r="AC144" i="16"/>
  <c r="AA260" i="16"/>
  <c r="AU331" i="16"/>
  <c r="AU339" i="16"/>
  <c r="AU347" i="16"/>
  <c r="AU355" i="16"/>
  <c r="AU363" i="16"/>
  <c r="AU371" i="16"/>
  <c r="AU30" i="16"/>
  <c r="AU34" i="16"/>
  <c r="AU38" i="16"/>
  <c r="AU42" i="16"/>
  <c r="AU47" i="16"/>
  <c r="AU374" i="16"/>
  <c r="AU375" i="16"/>
  <c r="AU66" i="16"/>
  <c r="AU70" i="16"/>
  <c r="AU86" i="16"/>
  <c r="AU98" i="16"/>
  <c r="AU99" i="16"/>
  <c r="AU103" i="16"/>
  <c r="AU107" i="16"/>
  <c r="AU111" i="16"/>
  <c r="AU115" i="16"/>
  <c r="AU119" i="16"/>
  <c r="AU123" i="16"/>
  <c r="AU133" i="16"/>
  <c r="AA141" i="16"/>
  <c r="V144" i="16"/>
  <c r="Z144" i="16" s="1"/>
  <c r="AA145" i="16" s="1"/>
  <c r="AU153" i="16"/>
  <c r="AU156" i="16"/>
  <c r="AB276" i="16"/>
  <c r="Z291" i="16"/>
  <c r="AB291" i="16" s="1"/>
  <c r="AU378" i="16"/>
  <c r="AU64" i="16"/>
  <c r="AU94" i="16"/>
  <c r="AU33" i="16"/>
  <c r="AU37" i="16"/>
  <c r="AU41" i="16"/>
  <c r="AU45" i="16"/>
  <c r="AU46" i="16"/>
  <c r="AA55" i="16"/>
  <c r="AU69" i="16"/>
  <c r="AU84" i="16"/>
  <c r="AU85" i="16"/>
  <c r="AU97" i="16"/>
  <c r="AU102" i="16"/>
  <c r="AU106" i="16"/>
  <c r="AU110" i="16"/>
  <c r="AU114" i="16"/>
  <c r="AU118" i="16"/>
  <c r="AU122" i="16"/>
  <c r="AU137" i="16"/>
  <c r="AU142" i="16"/>
  <c r="AU143" i="16"/>
  <c r="V145" i="16"/>
  <c r="Z145" i="16" s="1"/>
  <c r="AC145" i="16"/>
  <c r="AU330" i="16"/>
  <c r="AU338" i="16"/>
  <c r="AU346" i="16"/>
  <c r="AU354" i="16"/>
  <c r="AU362" i="16"/>
  <c r="AU372" i="16"/>
  <c r="AU373" i="16"/>
  <c r="AU376" i="16"/>
  <c r="AU377" i="16"/>
  <c r="AU380" i="16"/>
  <c r="AU65" i="16"/>
  <c r="AU67" i="16"/>
  <c r="AU68" i="16"/>
  <c r="AU140" i="16"/>
  <c r="AU148" i="16"/>
  <c r="AA286" i="16"/>
  <c r="AU381" i="16"/>
  <c r="AU384" i="16"/>
  <c r="AU385" i="16"/>
  <c r="AU134" i="16"/>
  <c r="AU147" i="16"/>
  <c r="AU154" i="16"/>
  <c r="AA281" i="16"/>
  <c r="AB281" i="16" s="1"/>
  <c r="AA139" i="15"/>
  <c r="AU138" i="15"/>
  <c r="AA137" i="15"/>
  <c r="AU137" i="15"/>
  <c r="AU136" i="15"/>
  <c r="AU68" i="15"/>
  <c r="AU67" i="15"/>
  <c r="AA71" i="15"/>
  <c r="AU66" i="15"/>
  <c r="AA55" i="15"/>
  <c r="AU53" i="15"/>
  <c r="AU51" i="15"/>
  <c r="AU50" i="15"/>
  <c r="AA50" i="15"/>
  <c r="AA93" i="15"/>
  <c r="AA88" i="15"/>
  <c r="AU65" i="15"/>
  <c r="AA98" i="15"/>
  <c r="AU381" i="15"/>
  <c r="AU382" i="15"/>
  <c r="AU383" i="15"/>
  <c r="AU384" i="15"/>
  <c r="AU385" i="15"/>
  <c r="AU99" i="15"/>
  <c r="AU103" i="15"/>
  <c r="AU107" i="15"/>
  <c r="AU113" i="15"/>
  <c r="AU115" i="15"/>
  <c r="AU117" i="15"/>
  <c r="AU119" i="15"/>
  <c r="AU121" i="15"/>
  <c r="AU123" i="15"/>
  <c r="AU125" i="15"/>
  <c r="AU151" i="15"/>
  <c r="AU153" i="15"/>
  <c r="AU157" i="15"/>
  <c r="V144" i="15"/>
  <c r="AU144" i="15" s="1"/>
  <c r="AC144" i="15"/>
  <c r="AU156" i="15"/>
  <c r="AU109" i="15"/>
  <c r="AU139" i="15"/>
  <c r="AU56" i="15"/>
  <c r="AU57" i="15"/>
  <c r="AU58" i="15"/>
  <c r="AU59" i="15"/>
  <c r="AU60" i="15"/>
  <c r="AU61" i="15"/>
  <c r="AU62" i="15"/>
  <c r="AU63" i="15"/>
  <c r="AU64" i="15"/>
  <c r="AU70" i="15"/>
  <c r="AU71" i="15"/>
  <c r="AU101" i="15"/>
  <c r="AU105" i="15"/>
  <c r="AU108" i="15"/>
  <c r="AU112" i="15"/>
  <c r="AU114" i="15"/>
  <c r="AU116" i="15"/>
  <c r="AU118" i="15"/>
  <c r="AU120" i="15"/>
  <c r="AU122" i="15"/>
  <c r="AU124" i="15"/>
  <c r="AU126" i="15"/>
  <c r="AA131" i="15"/>
  <c r="Z141" i="15"/>
  <c r="AB281" i="15"/>
  <c r="V140" i="15"/>
  <c r="Z140" i="15" s="1"/>
  <c r="AC141" i="15"/>
  <c r="AU141" i="15" s="1"/>
  <c r="Z142" i="15"/>
  <c r="V143" i="15"/>
  <c r="Z143" i="15" s="1"/>
  <c r="Z145" i="15"/>
  <c r="AC145" i="15"/>
  <c r="AU145" i="15" s="1"/>
  <c r="AU164" i="14"/>
  <c r="AU165" i="14"/>
  <c r="AU166" i="14"/>
  <c r="AU167" i="14"/>
  <c r="AU168" i="14"/>
  <c r="AU169" i="14"/>
  <c r="AU170" i="14"/>
  <c r="AU171" i="14"/>
  <c r="AU172" i="14"/>
  <c r="AU173" i="14"/>
  <c r="AU174" i="14"/>
  <c r="AU175" i="14"/>
  <c r="AU176" i="14"/>
  <c r="AU177" i="14"/>
  <c r="AU178" i="14"/>
  <c r="AU179" i="14"/>
  <c r="AU180" i="14"/>
  <c r="AU181" i="14"/>
  <c r="AU182" i="14"/>
  <c r="AU183" i="14"/>
  <c r="AC179" i="14"/>
  <c r="AC180" i="14"/>
  <c r="AC181" i="14"/>
  <c r="AC182" i="14"/>
  <c r="AC183" i="14"/>
  <c r="V183" i="14"/>
  <c r="Z183" i="14" s="1"/>
  <c r="R183" i="14"/>
  <c r="I183" i="14"/>
  <c r="D183" i="14"/>
  <c r="C183" i="14"/>
  <c r="V182" i="14"/>
  <c r="Z182" i="14" s="1"/>
  <c r="R182" i="14"/>
  <c r="I182" i="14"/>
  <c r="D182" i="14"/>
  <c r="C182" i="14"/>
  <c r="V181" i="14"/>
  <c r="Z181" i="14" s="1"/>
  <c r="R181" i="14"/>
  <c r="I181" i="14"/>
  <c r="D181" i="14"/>
  <c r="C181" i="14"/>
  <c r="V180" i="14"/>
  <c r="Z180" i="14" s="1"/>
  <c r="R180" i="14"/>
  <c r="I180" i="14"/>
  <c r="D180" i="14"/>
  <c r="C180" i="14"/>
  <c r="V179" i="14"/>
  <c r="Z179" i="14" s="1"/>
  <c r="R179" i="14"/>
  <c r="I179" i="14"/>
  <c r="D179" i="14"/>
  <c r="C179" i="14"/>
  <c r="AC178" i="14"/>
  <c r="V178" i="14"/>
  <c r="Z178" i="14" s="1"/>
  <c r="R178" i="14"/>
  <c r="I178" i="14"/>
  <c r="D178" i="14"/>
  <c r="C178" i="14"/>
  <c r="AC177" i="14"/>
  <c r="V177" i="14"/>
  <c r="Z177" i="14" s="1"/>
  <c r="R177" i="14"/>
  <c r="I177" i="14"/>
  <c r="D177" i="14"/>
  <c r="C177" i="14"/>
  <c r="AC176" i="14"/>
  <c r="V176" i="14"/>
  <c r="Z176" i="14" s="1"/>
  <c r="R176" i="14"/>
  <c r="I176" i="14"/>
  <c r="D176" i="14"/>
  <c r="C176" i="14"/>
  <c r="AC175" i="14"/>
  <c r="V175" i="14"/>
  <c r="Z175" i="14" s="1"/>
  <c r="R175" i="14"/>
  <c r="I175" i="14"/>
  <c r="D175" i="14"/>
  <c r="C175" i="14"/>
  <c r="AC174" i="14"/>
  <c r="V174" i="14"/>
  <c r="Z174" i="14" s="1"/>
  <c r="R174" i="14"/>
  <c r="I174" i="14"/>
  <c r="D174" i="14"/>
  <c r="C174" i="14"/>
  <c r="AC173" i="14"/>
  <c r="V173" i="14"/>
  <c r="Z173" i="14" s="1"/>
  <c r="R173" i="14"/>
  <c r="I173" i="14"/>
  <c r="D173" i="14"/>
  <c r="C173" i="14"/>
  <c r="AC172" i="14"/>
  <c r="V172" i="14"/>
  <c r="Z172" i="14" s="1"/>
  <c r="R172" i="14"/>
  <c r="I172" i="14"/>
  <c r="D172" i="14"/>
  <c r="C172" i="14"/>
  <c r="AC171" i="14"/>
  <c r="V171" i="14"/>
  <c r="Z171" i="14" s="1"/>
  <c r="R171" i="14"/>
  <c r="I171" i="14"/>
  <c r="D171" i="14"/>
  <c r="C171" i="14"/>
  <c r="AC170" i="14"/>
  <c r="V170" i="14"/>
  <c r="Z170" i="14" s="1"/>
  <c r="R170" i="14"/>
  <c r="I170" i="14"/>
  <c r="D170" i="14"/>
  <c r="C170" i="14"/>
  <c r="AC169" i="14"/>
  <c r="V169" i="14"/>
  <c r="Z169" i="14" s="1"/>
  <c r="R169" i="14"/>
  <c r="I169" i="14"/>
  <c r="D169" i="14"/>
  <c r="C169" i="14"/>
  <c r="AC168" i="14"/>
  <c r="V168" i="14"/>
  <c r="Z168" i="14" s="1"/>
  <c r="R168" i="14"/>
  <c r="I168" i="14"/>
  <c r="D168" i="14"/>
  <c r="C168" i="14"/>
  <c r="AC167" i="14"/>
  <c r="V167" i="14"/>
  <c r="Z167" i="14" s="1"/>
  <c r="R167" i="14"/>
  <c r="I167" i="14"/>
  <c r="D167" i="14"/>
  <c r="C167" i="14"/>
  <c r="AC166" i="14"/>
  <c r="V166" i="14"/>
  <c r="Z166" i="14" s="1"/>
  <c r="R166" i="14"/>
  <c r="I166" i="14"/>
  <c r="D166" i="14"/>
  <c r="C166" i="14"/>
  <c r="AC165" i="14"/>
  <c r="V165" i="14"/>
  <c r="Z165" i="14" s="1"/>
  <c r="R165" i="14"/>
  <c r="I165" i="14"/>
  <c r="D165" i="14"/>
  <c r="C165" i="14"/>
  <c r="AC164" i="14"/>
  <c r="V164" i="14"/>
  <c r="Z164" i="14" s="1"/>
  <c r="R164" i="14"/>
  <c r="I164" i="14"/>
  <c r="D164" i="14"/>
  <c r="C164" i="14"/>
  <c r="AB84" i="14"/>
  <c r="AU414" i="14"/>
  <c r="AU413" i="14"/>
  <c r="AU412" i="14"/>
  <c r="AC368" i="14"/>
  <c r="V368" i="14"/>
  <c r="Z368" i="14" s="1"/>
  <c r="R368" i="14"/>
  <c r="I368" i="14"/>
  <c r="D368" i="14"/>
  <c r="C368" i="14"/>
  <c r="AC367" i="14"/>
  <c r="Z367" i="14"/>
  <c r="V367" i="14"/>
  <c r="R367" i="14"/>
  <c r="I367" i="14"/>
  <c r="D367" i="14"/>
  <c r="C367" i="14"/>
  <c r="AC366" i="14"/>
  <c r="V366" i="14"/>
  <c r="Z366" i="14" s="1"/>
  <c r="R366" i="14"/>
  <c r="I366" i="14"/>
  <c r="D366" i="14"/>
  <c r="C366" i="14"/>
  <c r="AC365" i="14"/>
  <c r="V365" i="14"/>
  <c r="Z365" i="14" s="1"/>
  <c r="R365" i="14"/>
  <c r="I365" i="14"/>
  <c r="D365" i="14"/>
  <c r="C365" i="14"/>
  <c r="AC364" i="14"/>
  <c r="V364" i="14"/>
  <c r="Z364" i="14" s="1"/>
  <c r="R364" i="14"/>
  <c r="I364" i="14"/>
  <c r="D364" i="14"/>
  <c r="C364" i="14"/>
  <c r="AC363" i="14"/>
  <c r="Z363" i="14"/>
  <c r="R363" i="14"/>
  <c r="I363" i="14"/>
  <c r="D363" i="14"/>
  <c r="C363" i="14"/>
  <c r="AC362" i="14"/>
  <c r="V362" i="14"/>
  <c r="Z362" i="14" s="1"/>
  <c r="R362" i="14"/>
  <c r="I362" i="14"/>
  <c r="D362" i="14"/>
  <c r="C362" i="14"/>
  <c r="AC361" i="14"/>
  <c r="V361" i="14"/>
  <c r="Z361" i="14" s="1"/>
  <c r="R361" i="14"/>
  <c r="I361" i="14"/>
  <c r="D361" i="14"/>
  <c r="C361" i="14"/>
  <c r="AC360" i="14"/>
  <c r="V360" i="14"/>
  <c r="Z360" i="14" s="1"/>
  <c r="R360" i="14"/>
  <c r="I360" i="14"/>
  <c r="D360" i="14"/>
  <c r="C360" i="14"/>
  <c r="AC359" i="14"/>
  <c r="V359" i="14"/>
  <c r="Z359" i="14" s="1"/>
  <c r="R359" i="14"/>
  <c r="I359" i="14"/>
  <c r="D359" i="14"/>
  <c r="C359" i="14"/>
  <c r="AC358" i="14"/>
  <c r="V358" i="14"/>
  <c r="Z358" i="14" s="1"/>
  <c r="R358" i="14"/>
  <c r="I358" i="14"/>
  <c r="D358" i="14"/>
  <c r="C358" i="14"/>
  <c r="AC357" i="14"/>
  <c r="V357" i="14"/>
  <c r="Z357" i="14" s="1"/>
  <c r="R357" i="14"/>
  <c r="I357" i="14"/>
  <c r="D357" i="14"/>
  <c r="C357" i="14"/>
  <c r="AC356" i="14"/>
  <c r="Z356" i="14"/>
  <c r="V356" i="14"/>
  <c r="R356" i="14"/>
  <c r="I356" i="14"/>
  <c r="D356" i="14"/>
  <c r="C356" i="14"/>
  <c r="AC355" i="14"/>
  <c r="V355" i="14"/>
  <c r="Z355" i="14" s="1"/>
  <c r="R355" i="14"/>
  <c r="I355" i="14"/>
  <c r="D355" i="14"/>
  <c r="C355" i="14"/>
  <c r="AC354" i="14"/>
  <c r="V354" i="14"/>
  <c r="Z354" i="14" s="1"/>
  <c r="R354" i="14"/>
  <c r="I354" i="14"/>
  <c r="D354" i="14"/>
  <c r="C354" i="14"/>
  <c r="AC353" i="14"/>
  <c r="V353" i="14"/>
  <c r="Z353" i="14" s="1"/>
  <c r="R353" i="14"/>
  <c r="I353" i="14"/>
  <c r="D353" i="14"/>
  <c r="C353" i="14"/>
  <c r="AC352" i="14"/>
  <c r="V352" i="14"/>
  <c r="Z352" i="14" s="1"/>
  <c r="R352" i="14"/>
  <c r="I352" i="14"/>
  <c r="D352" i="14"/>
  <c r="C352" i="14"/>
  <c r="AC351" i="14"/>
  <c r="V351" i="14"/>
  <c r="Z351" i="14" s="1"/>
  <c r="R351" i="14"/>
  <c r="I351" i="14"/>
  <c r="D351" i="14"/>
  <c r="C351" i="14"/>
  <c r="AC350" i="14"/>
  <c r="V350" i="14"/>
  <c r="Z350" i="14" s="1"/>
  <c r="R350" i="14"/>
  <c r="I350" i="14"/>
  <c r="D350" i="14"/>
  <c r="C350" i="14"/>
  <c r="AC349" i="14"/>
  <c r="V349" i="14"/>
  <c r="Z349" i="14" s="1"/>
  <c r="R349" i="14"/>
  <c r="I349" i="14"/>
  <c r="D349" i="14"/>
  <c r="C349" i="14"/>
  <c r="AC348" i="14"/>
  <c r="V348" i="14"/>
  <c r="Z348" i="14" s="1"/>
  <c r="R348" i="14"/>
  <c r="I348" i="14"/>
  <c r="D348" i="14"/>
  <c r="C348" i="14"/>
  <c r="AC347" i="14"/>
  <c r="V347" i="14"/>
  <c r="Z347" i="14" s="1"/>
  <c r="R347" i="14"/>
  <c r="I347" i="14"/>
  <c r="D347" i="14"/>
  <c r="C347" i="14"/>
  <c r="AC346" i="14"/>
  <c r="V346" i="14"/>
  <c r="Z346" i="14" s="1"/>
  <c r="R346" i="14"/>
  <c r="I346" i="14"/>
  <c r="D346" i="14"/>
  <c r="C346" i="14"/>
  <c r="AC345" i="14"/>
  <c r="V345" i="14"/>
  <c r="Z345" i="14" s="1"/>
  <c r="R345" i="14"/>
  <c r="I345" i="14"/>
  <c r="D345" i="14"/>
  <c r="C345" i="14"/>
  <c r="AC344" i="14"/>
  <c r="V344" i="14"/>
  <c r="Z344" i="14" s="1"/>
  <c r="R344" i="14"/>
  <c r="I344" i="14"/>
  <c r="D344" i="14"/>
  <c r="C344" i="14"/>
  <c r="AC343" i="14"/>
  <c r="V343" i="14"/>
  <c r="Z343" i="14" s="1"/>
  <c r="R343" i="14"/>
  <c r="I343" i="14"/>
  <c r="D343" i="14"/>
  <c r="C343" i="14"/>
  <c r="AC342" i="14"/>
  <c r="V342" i="14"/>
  <c r="Z342" i="14" s="1"/>
  <c r="R342" i="14"/>
  <c r="I342" i="14"/>
  <c r="D342" i="14"/>
  <c r="C342" i="14"/>
  <c r="AC341" i="14"/>
  <c r="V341" i="14"/>
  <c r="Z341" i="14" s="1"/>
  <c r="R341" i="14"/>
  <c r="I341" i="14"/>
  <c r="D341" i="14"/>
  <c r="C341" i="14"/>
  <c r="AC340" i="14"/>
  <c r="V340" i="14"/>
  <c r="Z340" i="14" s="1"/>
  <c r="R340" i="14"/>
  <c r="I340" i="14"/>
  <c r="D340" i="14"/>
  <c r="C340" i="14"/>
  <c r="AC339" i="14"/>
  <c r="V339" i="14"/>
  <c r="Z339" i="14" s="1"/>
  <c r="R339" i="14"/>
  <c r="I339" i="14"/>
  <c r="D339" i="14"/>
  <c r="C339" i="14"/>
  <c r="AC338" i="14"/>
  <c r="V338" i="14"/>
  <c r="Z338" i="14" s="1"/>
  <c r="R338" i="14"/>
  <c r="I338" i="14"/>
  <c r="D338" i="14"/>
  <c r="C338" i="14"/>
  <c r="AC337" i="14"/>
  <c r="V337" i="14"/>
  <c r="Z337" i="14" s="1"/>
  <c r="R337" i="14"/>
  <c r="I337" i="14"/>
  <c r="D337" i="14"/>
  <c r="C337" i="14"/>
  <c r="AC336" i="14"/>
  <c r="V336" i="14"/>
  <c r="Z336" i="14" s="1"/>
  <c r="R336" i="14"/>
  <c r="I336" i="14"/>
  <c r="D336" i="14"/>
  <c r="C336" i="14"/>
  <c r="AC335" i="14"/>
  <c r="V335" i="14"/>
  <c r="Z335" i="14" s="1"/>
  <c r="R335" i="14"/>
  <c r="I335" i="14"/>
  <c r="D335" i="14"/>
  <c r="C335" i="14"/>
  <c r="AC334" i="14"/>
  <c r="V334" i="14"/>
  <c r="Z334" i="14" s="1"/>
  <c r="R334" i="14"/>
  <c r="I334" i="14"/>
  <c r="D334" i="14"/>
  <c r="C334" i="14"/>
  <c r="AC333" i="14"/>
  <c r="V333" i="14"/>
  <c r="Z333" i="14" s="1"/>
  <c r="R333" i="14"/>
  <c r="I333" i="14"/>
  <c r="D333" i="14"/>
  <c r="C333" i="14"/>
  <c r="AC332" i="14"/>
  <c r="V332" i="14"/>
  <c r="Z332" i="14" s="1"/>
  <c r="R332" i="14"/>
  <c r="I332" i="14"/>
  <c r="D332" i="14"/>
  <c r="C332" i="14"/>
  <c r="AC331" i="14"/>
  <c r="V331" i="14"/>
  <c r="Z331" i="14" s="1"/>
  <c r="R331" i="14"/>
  <c r="I331" i="14"/>
  <c r="D331" i="14"/>
  <c r="C331" i="14"/>
  <c r="AC330" i="14"/>
  <c r="V330" i="14"/>
  <c r="Z330" i="14" s="1"/>
  <c r="R330" i="14"/>
  <c r="I330" i="14"/>
  <c r="D330" i="14"/>
  <c r="C330" i="14"/>
  <c r="AC329" i="14"/>
  <c r="V329" i="14"/>
  <c r="Z329" i="14" s="1"/>
  <c r="R329" i="14"/>
  <c r="I329" i="14"/>
  <c r="D329" i="14"/>
  <c r="C329" i="14"/>
  <c r="AC328" i="14"/>
  <c r="V328" i="14"/>
  <c r="Z328" i="14" s="1"/>
  <c r="R328" i="14"/>
  <c r="I328" i="14"/>
  <c r="D328" i="14"/>
  <c r="C328" i="14"/>
  <c r="AC327" i="14"/>
  <c r="V327" i="14"/>
  <c r="Z327" i="14" s="1"/>
  <c r="R327" i="14"/>
  <c r="I327" i="14"/>
  <c r="D327" i="14"/>
  <c r="C327" i="14"/>
  <c r="AC326" i="14"/>
  <c r="V326" i="14"/>
  <c r="Z326" i="14" s="1"/>
  <c r="R326" i="14"/>
  <c r="I326" i="14"/>
  <c r="D326" i="14"/>
  <c r="C326" i="14"/>
  <c r="AC325" i="14"/>
  <c r="V325" i="14"/>
  <c r="Z325" i="14" s="1"/>
  <c r="R325" i="14"/>
  <c r="I325" i="14"/>
  <c r="D325" i="14"/>
  <c r="C325" i="14"/>
  <c r="AC324" i="14"/>
  <c r="V324" i="14"/>
  <c r="Z324" i="14" s="1"/>
  <c r="R324" i="14"/>
  <c r="I324" i="14"/>
  <c r="D324" i="14"/>
  <c r="C324" i="14"/>
  <c r="AC323" i="14"/>
  <c r="V323" i="14"/>
  <c r="Z323" i="14" s="1"/>
  <c r="R323" i="14"/>
  <c r="I323" i="14"/>
  <c r="D323" i="14"/>
  <c r="C323" i="14"/>
  <c r="AC322" i="14"/>
  <c r="V322" i="14"/>
  <c r="Z322" i="14" s="1"/>
  <c r="R322" i="14"/>
  <c r="I322" i="14"/>
  <c r="D322" i="14"/>
  <c r="C322" i="14"/>
  <c r="AC321" i="14"/>
  <c r="V321" i="14"/>
  <c r="Z321" i="14" s="1"/>
  <c r="R321" i="14"/>
  <c r="I321" i="14"/>
  <c r="D321" i="14"/>
  <c r="C321" i="14"/>
  <c r="AC320" i="14"/>
  <c r="V320" i="14"/>
  <c r="Z320" i="14" s="1"/>
  <c r="R320" i="14"/>
  <c r="I320" i="14"/>
  <c r="D320" i="14"/>
  <c r="C320" i="14"/>
  <c r="AC319" i="14"/>
  <c r="V319" i="14"/>
  <c r="Z319" i="14" s="1"/>
  <c r="R319" i="14"/>
  <c r="I319" i="14"/>
  <c r="D319" i="14"/>
  <c r="C319" i="14"/>
  <c r="AC315" i="14"/>
  <c r="V315" i="14"/>
  <c r="Z315" i="14" s="1"/>
  <c r="R315" i="14"/>
  <c r="I315" i="14"/>
  <c r="D315" i="14"/>
  <c r="C315" i="14"/>
  <c r="AC314" i="14"/>
  <c r="V314" i="14"/>
  <c r="Z314" i="14" s="1"/>
  <c r="R314" i="14"/>
  <c r="I314" i="14"/>
  <c r="D314" i="14"/>
  <c r="C314" i="14"/>
  <c r="AC313" i="14"/>
  <c r="V313" i="14"/>
  <c r="Z313" i="14" s="1"/>
  <c r="R313" i="14"/>
  <c r="I313" i="14"/>
  <c r="D313" i="14"/>
  <c r="C313" i="14"/>
  <c r="AC312" i="14"/>
  <c r="V312" i="14"/>
  <c r="Z312" i="14" s="1"/>
  <c r="R312" i="14"/>
  <c r="I312" i="14"/>
  <c r="D312" i="14"/>
  <c r="C312" i="14"/>
  <c r="AC311" i="14"/>
  <c r="V311" i="14"/>
  <c r="Z311" i="14" s="1"/>
  <c r="R311" i="14"/>
  <c r="I311" i="14"/>
  <c r="D311" i="14"/>
  <c r="C311" i="14"/>
  <c r="AC310" i="14"/>
  <c r="V310" i="14"/>
  <c r="Z310" i="14" s="1"/>
  <c r="R310" i="14"/>
  <c r="I310" i="14"/>
  <c r="D310" i="14"/>
  <c r="C310" i="14"/>
  <c r="AC309" i="14"/>
  <c r="V309" i="14"/>
  <c r="Z309" i="14" s="1"/>
  <c r="R309" i="14"/>
  <c r="I309" i="14"/>
  <c r="D309" i="14"/>
  <c r="C309" i="14"/>
  <c r="AC308" i="14"/>
  <c r="V308" i="14"/>
  <c r="Z308" i="14" s="1"/>
  <c r="R308" i="14"/>
  <c r="I308" i="14"/>
  <c r="D308" i="14"/>
  <c r="C308" i="14"/>
  <c r="AC307" i="14"/>
  <c r="V307" i="14"/>
  <c r="Z307" i="14" s="1"/>
  <c r="R307" i="14"/>
  <c r="I307" i="14"/>
  <c r="D307" i="14"/>
  <c r="C307" i="14"/>
  <c r="AC306" i="14"/>
  <c r="V306" i="14"/>
  <c r="Z306" i="14" s="1"/>
  <c r="R306" i="14"/>
  <c r="I306" i="14"/>
  <c r="D306" i="14"/>
  <c r="C306" i="14"/>
  <c r="AC305" i="14"/>
  <c r="V305" i="14"/>
  <c r="Z305" i="14" s="1"/>
  <c r="R305" i="14"/>
  <c r="I305" i="14"/>
  <c r="D305" i="14"/>
  <c r="C305" i="14"/>
  <c r="AC304" i="14"/>
  <c r="V304" i="14"/>
  <c r="Z304" i="14" s="1"/>
  <c r="R304" i="14"/>
  <c r="I304" i="14"/>
  <c r="D304" i="14"/>
  <c r="C304" i="14"/>
  <c r="AC303" i="14"/>
  <c r="Z303" i="14"/>
  <c r="V303" i="14"/>
  <c r="R303" i="14"/>
  <c r="I303" i="14"/>
  <c r="D303" i="14"/>
  <c r="C303" i="14"/>
  <c r="AC302" i="14"/>
  <c r="V302" i="14"/>
  <c r="Z302" i="14" s="1"/>
  <c r="R302" i="14"/>
  <c r="I302" i="14"/>
  <c r="D302" i="14"/>
  <c r="C302" i="14"/>
  <c r="AC301" i="14"/>
  <c r="V301" i="14"/>
  <c r="Z301" i="14" s="1"/>
  <c r="R301" i="14"/>
  <c r="I301" i="14"/>
  <c r="D301" i="14"/>
  <c r="C301" i="14"/>
  <c r="AC300" i="14"/>
  <c r="V300" i="14"/>
  <c r="R300" i="14"/>
  <c r="I300" i="14"/>
  <c r="D300" i="14"/>
  <c r="C300" i="14"/>
  <c r="V299" i="14"/>
  <c r="R299" i="14"/>
  <c r="I299" i="14"/>
  <c r="D299" i="14"/>
  <c r="C299" i="14"/>
  <c r="AC298" i="14"/>
  <c r="V298" i="14"/>
  <c r="R298" i="14"/>
  <c r="I298" i="14"/>
  <c r="D298" i="14"/>
  <c r="C298" i="14"/>
  <c r="AC297" i="14"/>
  <c r="V297" i="14"/>
  <c r="Z300" i="14" s="1"/>
  <c r="R297" i="14"/>
  <c r="I297" i="14"/>
  <c r="D297" i="14"/>
  <c r="C297" i="14"/>
  <c r="AC296" i="14"/>
  <c r="V296" i="14"/>
  <c r="R296" i="14"/>
  <c r="I296" i="14"/>
  <c r="D296" i="14"/>
  <c r="C296" i="14"/>
  <c r="AC295" i="14"/>
  <c r="V295" i="14"/>
  <c r="R295" i="14"/>
  <c r="I295" i="14"/>
  <c r="D295" i="14"/>
  <c r="C295" i="14"/>
  <c r="AC294" i="14"/>
  <c r="V294" i="14"/>
  <c r="R294" i="14"/>
  <c r="I294" i="14"/>
  <c r="D294" i="14"/>
  <c r="C294" i="14"/>
  <c r="AC293" i="14"/>
  <c r="V293" i="14"/>
  <c r="R293" i="14"/>
  <c r="I293" i="14"/>
  <c r="D293" i="14"/>
  <c r="C293" i="14"/>
  <c r="AC292" i="14"/>
  <c r="V292" i="14"/>
  <c r="R292" i="14"/>
  <c r="I292" i="14"/>
  <c r="D292" i="14"/>
  <c r="C292" i="14"/>
  <c r="AC291" i="14"/>
  <c r="V291" i="14"/>
  <c r="R291" i="14"/>
  <c r="I291" i="14"/>
  <c r="D291" i="14"/>
  <c r="C291" i="14"/>
  <c r="AC290" i="14"/>
  <c r="V290" i="14"/>
  <c r="R290" i="14"/>
  <c r="I290" i="14"/>
  <c r="D290" i="14"/>
  <c r="C290" i="14"/>
  <c r="AC289" i="14"/>
  <c r="V289" i="14"/>
  <c r="R289" i="14"/>
  <c r="I289" i="14"/>
  <c r="D289" i="14"/>
  <c r="C289" i="14"/>
  <c r="V288" i="14"/>
  <c r="R288" i="14"/>
  <c r="I288" i="14"/>
  <c r="D288" i="14"/>
  <c r="C288" i="14"/>
  <c r="AC287" i="14"/>
  <c r="V287" i="14"/>
  <c r="R287" i="14"/>
  <c r="I287" i="14"/>
  <c r="D287" i="14"/>
  <c r="C287" i="14"/>
  <c r="AC286" i="14"/>
  <c r="V286" i="14"/>
  <c r="R286" i="14"/>
  <c r="I286" i="14"/>
  <c r="D286" i="14"/>
  <c r="C286" i="14"/>
  <c r="AC285" i="14"/>
  <c r="V285" i="14"/>
  <c r="R285" i="14"/>
  <c r="I285" i="14"/>
  <c r="D285" i="14"/>
  <c r="C285" i="14"/>
  <c r="V284" i="14"/>
  <c r="R284" i="14"/>
  <c r="I284" i="14"/>
  <c r="D284" i="14"/>
  <c r="C284" i="14"/>
  <c r="AC283" i="14"/>
  <c r="V283" i="14"/>
  <c r="R283" i="14"/>
  <c r="I283" i="14"/>
  <c r="D283" i="14"/>
  <c r="C283" i="14"/>
  <c r="AC282" i="14"/>
  <c r="V282" i="14"/>
  <c r="R282" i="14"/>
  <c r="I282" i="14"/>
  <c r="D282" i="14"/>
  <c r="C282" i="14"/>
  <c r="AC281" i="14"/>
  <c r="V281" i="14"/>
  <c r="R281" i="14"/>
  <c r="I281" i="14"/>
  <c r="D281" i="14"/>
  <c r="C281" i="14"/>
  <c r="AC280" i="14"/>
  <c r="V280" i="14"/>
  <c r="R280" i="14"/>
  <c r="I280" i="14"/>
  <c r="D280" i="14"/>
  <c r="C280" i="14"/>
  <c r="AC279" i="14"/>
  <c r="V279" i="14"/>
  <c r="R279" i="14"/>
  <c r="I279" i="14"/>
  <c r="D279" i="14"/>
  <c r="C279" i="14"/>
  <c r="AC278" i="14"/>
  <c r="V278" i="14"/>
  <c r="R278" i="14"/>
  <c r="I278" i="14"/>
  <c r="D278" i="14"/>
  <c r="C278" i="14"/>
  <c r="AC277" i="14"/>
  <c r="V277" i="14"/>
  <c r="R277" i="14"/>
  <c r="I277" i="14"/>
  <c r="D277" i="14"/>
  <c r="C277" i="14"/>
  <c r="AC276" i="14"/>
  <c r="V276" i="14"/>
  <c r="R276" i="14"/>
  <c r="I276" i="14"/>
  <c r="D276" i="14"/>
  <c r="C276" i="14"/>
  <c r="AC275" i="14"/>
  <c r="V275" i="14"/>
  <c r="R275" i="14"/>
  <c r="I275" i="14"/>
  <c r="D275" i="14"/>
  <c r="C275" i="14"/>
  <c r="AC274" i="14"/>
  <c r="V274" i="14"/>
  <c r="R274" i="14"/>
  <c r="I274" i="14"/>
  <c r="D274" i="14"/>
  <c r="C274" i="14"/>
  <c r="V273" i="14"/>
  <c r="R273" i="14"/>
  <c r="I273" i="14"/>
  <c r="D273" i="14"/>
  <c r="C273" i="14"/>
  <c r="AC272" i="14"/>
  <c r="V272" i="14"/>
  <c r="R272" i="14"/>
  <c r="I272" i="14"/>
  <c r="D272" i="14"/>
  <c r="C272" i="14"/>
  <c r="AC271" i="14"/>
  <c r="V271" i="14"/>
  <c r="R271" i="14"/>
  <c r="I271" i="14"/>
  <c r="D271" i="14"/>
  <c r="C271" i="14"/>
  <c r="AC270" i="14"/>
  <c r="V270" i="14"/>
  <c r="R270" i="14"/>
  <c r="I270" i="14"/>
  <c r="D270" i="14"/>
  <c r="C270" i="14"/>
  <c r="V269" i="14"/>
  <c r="R269" i="14"/>
  <c r="I269" i="14"/>
  <c r="D269" i="14"/>
  <c r="C269" i="14"/>
  <c r="AC268" i="14"/>
  <c r="V268" i="14"/>
  <c r="R268" i="14"/>
  <c r="I268" i="14"/>
  <c r="D268" i="14"/>
  <c r="C268" i="14"/>
  <c r="AC267" i="14"/>
  <c r="V267" i="14"/>
  <c r="R267" i="14"/>
  <c r="I267" i="14"/>
  <c r="D267" i="14"/>
  <c r="C267" i="14"/>
  <c r="AC266" i="14"/>
  <c r="V266" i="14"/>
  <c r="R266" i="14"/>
  <c r="I266" i="14"/>
  <c r="D266" i="14"/>
  <c r="C266" i="14"/>
  <c r="AC265" i="14"/>
  <c r="V265" i="14"/>
  <c r="R265" i="14"/>
  <c r="I265" i="14"/>
  <c r="D265" i="14"/>
  <c r="C265" i="14"/>
  <c r="AC264" i="14"/>
  <c r="V264" i="14"/>
  <c r="R264" i="14"/>
  <c r="I264" i="14"/>
  <c r="D264" i="14"/>
  <c r="C264" i="14"/>
  <c r="AC263" i="14"/>
  <c r="V263" i="14"/>
  <c r="R263" i="14"/>
  <c r="I263" i="14"/>
  <c r="D263" i="14"/>
  <c r="C263" i="14"/>
  <c r="AC262" i="14"/>
  <c r="V262" i="14"/>
  <c r="R262" i="14"/>
  <c r="I262" i="14"/>
  <c r="D262" i="14"/>
  <c r="C262" i="14"/>
  <c r="AC261" i="14"/>
  <c r="V261" i="14"/>
  <c r="R261" i="14"/>
  <c r="I261" i="14"/>
  <c r="D261" i="14"/>
  <c r="C261" i="14"/>
  <c r="AC260" i="14"/>
  <c r="V260" i="14"/>
  <c r="R260" i="14"/>
  <c r="I260" i="14"/>
  <c r="D260" i="14"/>
  <c r="C260" i="14"/>
  <c r="AC259" i="14"/>
  <c r="V259" i="14"/>
  <c r="R259" i="14"/>
  <c r="I259" i="14"/>
  <c r="D259" i="14"/>
  <c r="C259" i="14"/>
  <c r="V258" i="14"/>
  <c r="R258" i="14"/>
  <c r="I258" i="14"/>
  <c r="D258" i="14"/>
  <c r="C258" i="14"/>
  <c r="AC257" i="14"/>
  <c r="V257" i="14"/>
  <c r="R257" i="14"/>
  <c r="I257" i="14"/>
  <c r="D257" i="14"/>
  <c r="C257" i="14"/>
  <c r="AC256" i="14"/>
  <c r="V256" i="14"/>
  <c r="R256" i="14"/>
  <c r="I256" i="14"/>
  <c r="D256" i="14"/>
  <c r="C256" i="14"/>
  <c r="AC255" i="14"/>
  <c r="V255" i="14"/>
  <c r="Z255" i="14" s="1"/>
  <c r="R255" i="14"/>
  <c r="I255" i="14"/>
  <c r="D255" i="14"/>
  <c r="C255" i="14"/>
  <c r="AC254" i="14"/>
  <c r="V254" i="14"/>
  <c r="Z254" i="14" s="1"/>
  <c r="R254" i="14"/>
  <c r="I254" i="14"/>
  <c r="D254" i="14"/>
  <c r="C254" i="14"/>
  <c r="AC253" i="14"/>
  <c r="V253" i="14"/>
  <c r="Z253" i="14" s="1"/>
  <c r="R253" i="14"/>
  <c r="I253" i="14"/>
  <c r="D253" i="14"/>
  <c r="C253" i="14"/>
  <c r="AC252" i="14"/>
  <c r="V252" i="14"/>
  <c r="Z252" i="14" s="1"/>
  <c r="R252" i="14"/>
  <c r="I252" i="14"/>
  <c r="D252" i="14"/>
  <c r="C252" i="14"/>
  <c r="AC251" i="14"/>
  <c r="V251" i="14"/>
  <c r="Z251" i="14" s="1"/>
  <c r="R251" i="14"/>
  <c r="I251" i="14"/>
  <c r="D251" i="14"/>
  <c r="C251" i="14"/>
  <c r="AC250" i="14"/>
  <c r="V250" i="14"/>
  <c r="Z250" i="14" s="1"/>
  <c r="R250" i="14"/>
  <c r="I250" i="14"/>
  <c r="D250" i="14"/>
  <c r="C250" i="14"/>
  <c r="AC249" i="14"/>
  <c r="V249" i="14"/>
  <c r="Z249" i="14" s="1"/>
  <c r="R249" i="14"/>
  <c r="I249" i="14"/>
  <c r="D249" i="14"/>
  <c r="C249" i="14"/>
  <c r="AC248" i="14"/>
  <c r="V248" i="14"/>
  <c r="Z248" i="14" s="1"/>
  <c r="R248" i="14"/>
  <c r="I248" i="14"/>
  <c r="D248" i="14"/>
  <c r="C248" i="14"/>
  <c r="AC247" i="14"/>
  <c r="V247" i="14"/>
  <c r="Z247" i="14" s="1"/>
  <c r="R247" i="14"/>
  <c r="I247" i="14"/>
  <c r="D247" i="14"/>
  <c r="C247" i="14"/>
  <c r="AC246" i="14"/>
  <c r="V246" i="14"/>
  <c r="Z246" i="14" s="1"/>
  <c r="R246" i="14"/>
  <c r="I246" i="14"/>
  <c r="D246" i="14"/>
  <c r="C246" i="14"/>
  <c r="AC245" i="14"/>
  <c r="V245" i="14"/>
  <c r="Z245" i="14" s="1"/>
  <c r="R245" i="14"/>
  <c r="I245" i="14"/>
  <c r="D245" i="14"/>
  <c r="C245" i="14"/>
  <c r="AC244" i="14"/>
  <c r="V244" i="14"/>
  <c r="Z244" i="14" s="1"/>
  <c r="R244" i="14"/>
  <c r="I244" i="14"/>
  <c r="D244" i="14"/>
  <c r="C244" i="14"/>
  <c r="AC243" i="14"/>
  <c r="V243" i="14"/>
  <c r="Z243" i="14" s="1"/>
  <c r="R243" i="14"/>
  <c r="I243" i="14"/>
  <c r="D243" i="14"/>
  <c r="C243" i="14"/>
  <c r="AC242" i="14"/>
  <c r="V242" i="14"/>
  <c r="Z242" i="14" s="1"/>
  <c r="R242" i="14"/>
  <c r="I242" i="14"/>
  <c r="D242" i="14"/>
  <c r="C242" i="14"/>
  <c r="AC241" i="14"/>
  <c r="V241" i="14"/>
  <c r="Z241" i="14" s="1"/>
  <c r="R241" i="14"/>
  <c r="I241" i="14"/>
  <c r="D241" i="14"/>
  <c r="C241" i="14"/>
  <c r="AC240" i="14"/>
  <c r="V240" i="14"/>
  <c r="Z240" i="14" s="1"/>
  <c r="R240" i="14"/>
  <c r="I240" i="14"/>
  <c r="D240" i="14"/>
  <c r="C240" i="14"/>
  <c r="AC239" i="14"/>
  <c r="V239" i="14"/>
  <c r="Z239" i="14" s="1"/>
  <c r="R239" i="14"/>
  <c r="I239" i="14"/>
  <c r="D239" i="14"/>
  <c r="C239" i="14"/>
  <c r="V238" i="14"/>
  <c r="Z238" i="14" s="1"/>
  <c r="R238" i="14"/>
  <c r="I238" i="14"/>
  <c r="D238" i="14"/>
  <c r="C238" i="14"/>
  <c r="AC237" i="14"/>
  <c r="V237" i="14"/>
  <c r="Z237" i="14" s="1"/>
  <c r="R237" i="14"/>
  <c r="I237" i="14"/>
  <c r="D237" i="14"/>
  <c r="C237" i="14"/>
  <c r="AC236" i="14"/>
  <c r="V236" i="14"/>
  <c r="Z236" i="14" s="1"/>
  <c r="R236" i="14"/>
  <c r="I236" i="14"/>
  <c r="D236" i="14"/>
  <c r="C236" i="14"/>
  <c r="AC235" i="14"/>
  <c r="V235" i="14"/>
  <c r="Z235" i="14" s="1"/>
  <c r="R235" i="14"/>
  <c r="I235" i="14"/>
  <c r="D235" i="14"/>
  <c r="C235" i="14"/>
  <c r="AC234" i="14"/>
  <c r="V234" i="14"/>
  <c r="Z234" i="14" s="1"/>
  <c r="R234" i="14"/>
  <c r="I234" i="14"/>
  <c r="D234" i="14"/>
  <c r="C234" i="14"/>
  <c r="AC233" i="14"/>
  <c r="V233" i="14"/>
  <c r="Z233" i="14" s="1"/>
  <c r="R233" i="14"/>
  <c r="I233" i="14"/>
  <c r="D233" i="14"/>
  <c r="C233" i="14"/>
  <c r="AC232" i="14"/>
  <c r="V232" i="14"/>
  <c r="Z232" i="14" s="1"/>
  <c r="R232" i="14"/>
  <c r="I232" i="14"/>
  <c r="D232" i="14"/>
  <c r="C232" i="14"/>
  <c r="AC231" i="14"/>
  <c r="V231" i="14"/>
  <c r="Z231" i="14" s="1"/>
  <c r="R231" i="14"/>
  <c r="I231" i="14"/>
  <c r="D231" i="14"/>
  <c r="C231" i="14"/>
  <c r="AC230" i="14"/>
  <c r="V230" i="14"/>
  <c r="Z230" i="14" s="1"/>
  <c r="R230" i="14"/>
  <c r="I230" i="14"/>
  <c r="D230" i="14"/>
  <c r="C230" i="14"/>
  <c r="AC229" i="14"/>
  <c r="V229" i="14"/>
  <c r="Z229" i="14" s="1"/>
  <c r="R229" i="14"/>
  <c r="I229" i="14"/>
  <c r="D229" i="14"/>
  <c r="C229" i="14"/>
  <c r="V228" i="14"/>
  <c r="Z228" i="14" s="1"/>
  <c r="R228" i="14"/>
  <c r="I228" i="14"/>
  <c r="D228" i="14"/>
  <c r="C228" i="14"/>
  <c r="AC227" i="14"/>
  <c r="V227" i="14"/>
  <c r="Z227" i="14" s="1"/>
  <c r="R227" i="14"/>
  <c r="I227" i="14"/>
  <c r="D227" i="14"/>
  <c r="C227" i="14"/>
  <c r="AC226" i="14"/>
  <c r="V226" i="14"/>
  <c r="Z226" i="14" s="1"/>
  <c r="R226" i="14"/>
  <c r="I226" i="14"/>
  <c r="D226" i="14"/>
  <c r="C226" i="14"/>
  <c r="AC225" i="14"/>
  <c r="V225" i="14"/>
  <c r="Z225" i="14" s="1"/>
  <c r="R225" i="14"/>
  <c r="I225" i="14"/>
  <c r="D225" i="14"/>
  <c r="C225" i="14"/>
  <c r="AC224" i="14"/>
  <c r="Z224" i="14"/>
  <c r="V224" i="14"/>
  <c r="R224" i="14"/>
  <c r="I224" i="14"/>
  <c r="D224" i="14"/>
  <c r="C224" i="14"/>
  <c r="AC223" i="14"/>
  <c r="V223" i="14"/>
  <c r="Z223" i="14" s="1"/>
  <c r="R223" i="14"/>
  <c r="I223" i="14"/>
  <c r="D223" i="14"/>
  <c r="C223" i="14"/>
  <c r="AC222" i="14"/>
  <c r="V222" i="14"/>
  <c r="Z222" i="14" s="1"/>
  <c r="R222" i="14"/>
  <c r="I222" i="14"/>
  <c r="D222" i="14"/>
  <c r="C222" i="14"/>
  <c r="AC221" i="14"/>
  <c r="V221" i="14"/>
  <c r="Z221" i="14" s="1"/>
  <c r="R221" i="14"/>
  <c r="I221" i="14"/>
  <c r="D221" i="14"/>
  <c r="C221" i="14"/>
  <c r="AC220" i="14"/>
  <c r="V220" i="14"/>
  <c r="Z220" i="14" s="1"/>
  <c r="R220" i="14"/>
  <c r="I220" i="14"/>
  <c r="D220" i="14"/>
  <c r="C220" i="14"/>
  <c r="AC219" i="14"/>
  <c r="V219" i="14"/>
  <c r="Z219" i="14" s="1"/>
  <c r="R219" i="14"/>
  <c r="I219" i="14"/>
  <c r="D219" i="14"/>
  <c r="C219" i="14"/>
  <c r="AC218" i="14"/>
  <c r="V218" i="14"/>
  <c r="Z218" i="14" s="1"/>
  <c r="R218" i="14"/>
  <c r="I218" i="14"/>
  <c r="D218" i="14"/>
  <c r="C218" i="14"/>
  <c r="AC217" i="14"/>
  <c r="V217" i="14"/>
  <c r="Z217" i="14" s="1"/>
  <c r="R217" i="14"/>
  <c r="I217" i="14"/>
  <c r="D217" i="14"/>
  <c r="C217" i="14"/>
  <c r="AC216" i="14"/>
  <c r="V216" i="14"/>
  <c r="Z216" i="14" s="1"/>
  <c r="R216" i="14"/>
  <c r="I216" i="14"/>
  <c r="D216" i="14"/>
  <c r="C216" i="14"/>
  <c r="AC215" i="14"/>
  <c r="V215" i="14"/>
  <c r="Z215" i="14" s="1"/>
  <c r="R215" i="14"/>
  <c r="I215" i="14"/>
  <c r="D215" i="14"/>
  <c r="C215" i="14"/>
  <c r="AC214" i="14"/>
  <c r="V214" i="14"/>
  <c r="Z214" i="14" s="1"/>
  <c r="R214" i="14"/>
  <c r="I214" i="14"/>
  <c r="D214" i="14"/>
  <c r="C214" i="14"/>
  <c r="V213" i="14"/>
  <c r="Z213" i="14" s="1"/>
  <c r="R213" i="14"/>
  <c r="I213" i="14"/>
  <c r="D213" i="14"/>
  <c r="C213" i="14"/>
  <c r="AC212" i="14"/>
  <c r="V212" i="14"/>
  <c r="Z212" i="14" s="1"/>
  <c r="R212" i="14"/>
  <c r="I212" i="14"/>
  <c r="D212" i="14"/>
  <c r="C212" i="14"/>
  <c r="AC211" i="14"/>
  <c r="V211" i="14"/>
  <c r="Z211" i="14" s="1"/>
  <c r="R211" i="14"/>
  <c r="I211" i="14"/>
  <c r="D211" i="14"/>
  <c r="C211" i="14"/>
  <c r="AC210" i="14"/>
  <c r="V210" i="14"/>
  <c r="Z210" i="14" s="1"/>
  <c r="R210" i="14"/>
  <c r="I210" i="14"/>
  <c r="D210" i="14"/>
  <c r="C210" i="14"/>
  <c r="AC209" i="14"/>
  <c r="V209" i="14"/>
  <c r="Z209" i="14" s="1"/>
  <c r="R209" i="14"/>
  <c r="I209" i="14"/>
  <c r="D209" i="14"/>
  <c r="C209" i="14"/>
  <c r="AC208" i="14"/>
  <c r="V208" i="14"/>
  <c r="Z208" i="14" s="1"/>
  <c r="R208" i="14"/>
  <c r="I208" i="14"/>
  <c r="D208" i="14"/>
  <c r="C208" i="14"/>
  <c r="AC207" i="14"/>
  <c r="V207" i="14"/>
  <c r="Z207" i="14" s="1"/>
  <c r="R207" i="14"/>
  <c r="I207" i="14"/>
  <c r="D207" i="14"/>
  <c r="C207" i="14"/>
  <c r="AC206" i="14"/>
  <c r="V206" i="14"/>
  <c r="Z206" i="14" s="1"/>
  <c r="R206" i="14"/>
  <c r="I206" i="14"/>
  <c r="D206" i="14"/>
  <c r="C206" i="14"/>
  <c r="AC205" i="14"/>
  <c r="V205" i="14"/>
  <c r="Z205" i="14" s="1"/>
  <c r="R205" i="14"/>
  <c r="I205" i="14"/>
  <c r="D205" i="14"/>
  <c r="C205" i="14"/>
  <c r="AC204" i="14"/>
  <c r="V204" i="14"/>
  <c r="Z204" i="14" s="1"/>
  <c r="R204" i="14"/>
  <c r="I204" i="14"/>
  <c r="D204" i="14"/>
  <c r="C204" i="14"/>
  <c r="AC203" i="14"/>
  <c r="V203" i="14"/>
  <c r="Z203" i="14" s="1"/>
  <c r="R203" i="14"/>
  <c r="I203" i="14"/>
  <c r="D203" i="14"/>
  <c r="C203" i="14"/>
  <c r="AC202" i="14"/>
  <c r="V202" i="14"/>
  <c r="Z202" i="14" s="1"/>
  <c r="R202" i="14"/>
  <c r="I202" i="14"/>
  <c r="D202" i="14"/>
  <c r="C202" i="14"/>
  <c r="AC201" i="14"/>
  <c r="V201" i="14"/>
  <c r="Z201" i="14" s="1"/>
  <c r="R201" i="14"/>
  <c r="I201" i="14"/>
  <c r="D201" i="14"/>
  <c r="C201" i="14"/>
  <c r="AC200" i="14"/>
  <c r="V200" i="14"/>
  <c r="Z200" i="14" s="1"/>
  <c r="R200" i="14"/>
  <c r="I200" i="14"/>
  <c r="D200" i="14"/>
  <c r="C200" i="14"/>
  <c r="AC199" i="14"/>
  <c r="V199" i="14"/>
  <c r="Z199" i="14" s="1"/>
  <c r="R199" i="14"/>
  <c r="I199" i="14"/>
  <c r="D199" i="14"/>
  <c r="C199" i="14"/>
  <c r="AC198" i="14"/>
  <c r="V198" i="14"/>
  <c r="Z198" i="14" s="1"/>
  <c r="R198" i="14"/>
  <c r="I198" i="14"/>
  <c r="D198" i="14"/>
  <c r="C198" i="14"/>
  <c r="AC197" i="14"/>
  <c r="V197" i="14"/>
  <c r="Z197" i="14" s="1"/>
  <c r="R197" i="14"/>
  <c r="I197" i="14"/>
  <c r="D197" i="14"/>
  <c r="C197" i="14"/>
  <c r="AC196" i="14"/>
  <c r="Z196" i="14"/>
  <c r="R196" i="14"/>
  <c r="I196" i="14"/>
  <c r="D196" i="14"/>
  <c r="C196" i="14"/>
  <c r="AC163" i="14"/>
  <c r="V163" i="14"/>
  <c r="Z163" i="14" s="1"/>
  <c r="R163" i="14"/>
  <c r="I163" i="14"/>
  <c r="D163" i="14"/>
  <c r="C163" i="14"/>
  <c r="AC162" i="14"/>
  <c r="V162" i="14"/>
  <c r="Z162" i="14" s="1"/>
  <c r="R162" i="14"/>
  <c r="I162" i="14"/>
  <c r="D162" i="14"/>
  <c r="C162" i="14"/>
  <c r="AC161" i="14"/>
  <c r="V161" i="14"/>
  <c r="Z161" i="14" s="1"/>
  <c r="R161" i="14"/>
  <c r="I161" i="14"/>
  <c r="D161" i="14"/>
  <c r="C161" i="14"/>
  <c r="AC160" i="14"/>
  <c r="V160" i="14"/>
  <c r="Z160" i="14" s="1"/>
  <c r="R160" i="14"/>
  <c r="I160" i="14"/>
  <c r="D160" i="14"/>
  <c r="C160" i="14"/>
  <c r="AC159" i="14"/>
  <c r="V159" i="14"/>
  <c r="Z159" i="14" s="1"/>
  <c r="R159" i="14"/>
  <c r="I159" i="14"/>
  <c r="D159" i="14"/>
  <c r="C159" i="14"/>
  <c r="AC158" i="14"/>
  <c r="V158" i="14"/>
  <c r="Z158" i="14" s="1"/>
  <c r="R158" i="14"/>
  <c r="I158" i="14"/>
  <c r="D158" i="14"/>
  <c r="C158" i="14"/>
  <c r="AC157" i="14"/>
  <c r="AB157" i="14" s="1"/>
  <c r="V157" i="14"/>
  <c r="Z157" i="14" s="1"/>
  <c r="R157" i="14"/>
  <c r="I157" i="14"/>
  <c r="D157" i="14"/>
  <c r="C157" i="14"/>
  <c r="AC156" i="14"/>
  <c r="AB156" i="14" s="1"/>
  <c r="V156" i="14"/>
  <c r="Z156" i="14" s="1"/>
  <c r="R156" i="14"/>
  <c r="I156" i="14"/>
  <c r="D156" i="14"/>
  <c r="C156" i="14"/>
  <c r="V155" i="14"/>
  <c r="Z155" i="14" s="1"/>
  <c r="R155" i="14"/>
  <c r="I155" i="14"/>
  <c r="D155" i="14"/>
  <c r="C155" i="14"/>
  <c r="V154" i="14"/>
  <c r="Z154" i="14" s="1"/>
  <c r="R154" i="14"/>
  <c r="I154" i="14"/>
  <c r="D154" i="14"/>
  <c r="C154" i="14"/>
  <c r="V153" i="14"/>
  <c r="Z153" i="14" s="1"/>
  <c r="R153" i="14"/>
  <c r="I153" i="14"/>
  <c r="D153" i="14"/>
  <c r="C153" i="14"/>
  <c r="V152" i="14"/>
  <c r="Z152" i="14" s="1"/>
  <c r="R152" i="14"/>
  <c r="I152" i="14"/>
  <c r="D152" i="14"/>
  <c r="C152" i="14"/>
  <c r="V151" i="14"/>
  <c r="Z151" i="14" s="1"/>
  <c r="R151" i="14"/>
  <c r="I151" i="14"/>
  <c r="D151" i="14"/>
  <c r="C151" i="14"/>
  <c r="I150" i="14"/>
  <c r="D150" i="14"/>
  <c r="C150" i="14"/>
  <c r="I149" i="14"/>
  <c r="D149" i="14"/>
  <c r="C149" i="14"/>
  <c r="I148" i="14"/>
  <c r="D148" i="14"/>
  <c r="AU148" i="14" s="1"/>
  <c r="C148" i="14"/>
  <c r="I147" i="14"/>
  <c r="D147" i="14"/>
  <c r="C147" i="14"/>
  <c r="I146" i="14"/>
  <c r="D146" i="14"/>
  <c r="C146" i="14"/>
  <c r="V145" i="14"/>
  <c r="Z145" i="14" s="1"/>
  <c r="U145" i="14"/>
  <c r="R145" i="14"/>
  <c r="I145" i="14"/>
  <c r="D145" i="14"/>
  <c r="C145" i="14"/>
  <c r="U144" i="14"/>
  <c r="V144" i="14" s="1"/>
  <c r="Z144" i="14" s="1"/>
  <c r="R144" i="14"/>
  <c r="I144" i="14"/>
  <c r="D144" i="14"/>
  <c r="C144" i="14"/>
  <c r="U143" i="14"/>
  <c r="R143" i="14"/>
  <c r="I143" i="14"/>
  <c r="D143" i="14"/>
  <c r="C143" i="14"/>
  <c r="V142" i="14"/>
  <c r="Z142" i="14" s="1"/>
  <c r="U142" i="14"/>
  <c r="R142" i="14"/>
  <c r="I142" i="14"/>
  <c r="D142" i="14"/>
  <c r="C142" i="14"/>
  <c r="U141" i="14"/>
  <c r="R141" i="14"/>
  <c r="I141" i="14"/>
  <c r="D141" i="14"/>
  <c r="C141" i="14"/>
  <c r="U140" i="14"/>
  <c r="V140" i="14" s="1"/>
  <c r="R140" i="14"/>
  <c r="I140" i="14"/>
  <c r="D140" i="14"/>
  <c r="C140" i="14"/>
  <c r="V139" i="14"/>
  <c r="Z139" i="14" s="1"/>
  <c r="R139" i="14"/>
  <c r="I139" i="14"/>
  <c r="D139" i="14"/>
  <c r="C139" i="14"/>
  <c r="V138" i="14"/>
  <c r="Z138" i="14" s="1"/>
  <c r="R138" i="14"/>
  <c r="I138" i="14"/>
  <c r="D138" i="14"/>
  <c r="C138" i="14"/>
  <c r="V137" i="14"/>
  <c r="Z137" i="14" s="1"/>
  <c r="R137" i="14"/>
  <c r="I137" i="14"/>
  <c r="D137" i="14"/>
  <c r="C137" i="14"/>
  <c r="V136" i="14"/>
  <c r="Z136" i="14" s="1"/>
  <c r="AA137" i="14" s="1"/>
  <c r="R136" i="14"/>
  <c r="I136" i="14"/>
  <c r="D136" i="14"/>
  <c r="C136" i="14"/>
  <c r="V135" i="14"/>
  <c r="Z135" i="14" s="1"/>
  <c r="R135" i="14"/>
  <c r="I135" i="14"/>
  <c r="D135" i="14"/>
  <c r="C135" i="14"/>
  <c r="V134" i="14"/>
  <c r="Z134" i="14" s="1"/>
  <c r="R134" i="14"/>
  <c r="I134" i="14"/>
  <c r="D134" i="14"/>
  <c r="C134" i="14"/>
  <c r="AC133" i="14"/>
  <c r="V133" i="14"/>
  <c r="Z133" i="14" s="1"/>
  <c r="R133" i="14"/>
  <c r="I133" i="14"/>
  <c r="D133" i="14"/>
  <c r="C133" i="14"/>
  <c r="AC132" i="14"/>
  <c r="V132" i="14"/>
  <c r="Z132" i="14" s="1"/>
  <c r="R132" i="14"/>
  <c r="I132" i="14"/>
  <c r="D132" i="14"/>
  <c r="C132" i="14"/>
  <c r="AC131" i="14"/>
  <c r="V131" i="14"/>
  <c r="Z131" i="14" s="1"/>
  <c r="R131" i="14"/>
  <c r="I131" i="14"/>
  <c r="D131" i="14"/>
  <c r="C131" i="14"/>
  <c r="AC130" i="14"/>
  <c r="V130" i="14"/>
  <c r="Z130" i="14" s="1"/>
  <c r="R130" i="14"/>
  <c r="I130" i="14"/>
  <c r="D130" i="14"/>
  <c r="C130" i="14"/>
  <c r="AC129" i="14"/>
  <c r="V129" i="14"/>
  <c r="Z129" i="14" s="1"/>
  <c r="R129" i="14"/>
  <c r="I129" i="14"/>
  <c r="D129" i="14"/>
  <c r="C129" i="14"/>
  <c r="AC128" i="14"/>
  <c r="V128" i="14"/>
  <c r="Z128" i="14" s="1"/>
  <c r="R128" i="14"/>
  <c r="I128" i="14"/>
  <c r="D128" i="14"/>
  <c r="C128" i="14"/>
  <c r="AC127" i="14"/>
  <c r="V127" i="14"/>
  <c r="Z127" i="14" s="1"/>
  <c r="R127" i="14"/>
  <c r="I127" i="14"/>
  <c r="D127" i="14"/>
  <c r="C127" i="14"/>
  <c r="AC126" i="14"/>
  <c r="Z126" i="14"/>
  <c r="V126" i="14"/>
  <c r="R126" i="14"/>
  <c r="I126" i="14"/>
  <c r="D126" i="14"/>
  <c r="C126" i="14"/>
  <c r="AC125" i="14"/>
  <c r="V125" i="14"/>
  <c r="Z125" i="14" s="1"/>
  <c r="R125" i="14"/>
  <c r="I125" i="14"/>
  <c r="D125" i="14"/>
  <c r="C125" i="14"/>
  <c r="AC124" i="14"/>
  <c r="V124" i="14"/>
  <c r="Z124" i="14" s="1"/>
  <c r="R124" i="14"/>
  <c r="I124" i="14"/>
  <c r="D124" i="14"/>
  <c r="C124" i="14"/>
  <c r="AC123" i="14"/>
  <c r="V123" i="14"/>
  <c r="Z123" i="14" s="1"/>
  <c r="R123" i="14"/>
  <c r="I123" i="14"/>
  <c r="D123" i="14"/>
  <c r="C123" i="14"/>
  <c r="AC122" i="14"/>
  <c r="V122" i="14"/>
  <c r="Z122" i="14" s="1"/>
  <c r="R122" i="14"/>
  <c r="I122" i="14"/>
  <c r="D122" i="14"/>
  <c r="C122" i="14"/>
  <c r="AC121" i="14"/>
  <c r="V121" i="14"/>
  <c r="Z121" i="14" s="1"/>
  <c r="R121" i="14"/>
  <c r="I121" i="14"/>
  <c r="D121" i="14"/>
  <c r="C121" i="14"/>
  <c r="AC120" i="14"/>
  <c r="V120" i="14"/>
  <c r="Z120" i="14" s="1"/>
  <c r="R120" i="14"/>
  <c r="I120" i="14"/>
  <c r="D120" i="14"/>
  <c r="C120" i="14"/>
  <c r="AC119" i="14"/>
  <c r="V119" i="14"/>
  <c r="Z119" i="14" s="1"/>
  <c r="R119" i="14"/>
  <c r="I119" i="14"/>
  <c r="D119" i="14"/>
  <c r="C119" i="14"/>
  <c r="AC118" i="14"/>
  <c r="V118" i="14"/>
  <c r="Z118" i="14" s="1"/>
  <c r="R118" i="14"/>
  <c r="I118" i="14"/>
  <c r="D118" i="14"/>
  <c r="C118" i="14"/>
  <c r="AC117" i="14"/>
  <c r="V117" i="14"/>
  <c r="Z117" i="14" s="1"/>
  <c r="R117" i="14"/>
  <c r="I117" i="14"/>
  <c r="D117" i="14"/>
  <c r="C117" i="14"/>
  <c r="AC116" i="14"/>
  <c r="V116" i="14"/>
  <c r="Z116" i="14" s="1"/>
  <c r="R116" i="14"/>
  <c r="I116" i="14"/>
  <c r="D116" i="14"/>
  <c r="C116" i="14"/>
  <c r="AC115" i="14"/>
  <c r="V115" i="14"/>
  <c r="Z115" i="14" s="1"/>
  <c r="R115" i="14"/>
  <c r="I115" i="14"/>
  <c r="D115" i="14"/>
  <c r="C115" i="14"/>
  <c r="AC114" i="14"/>
  <c r="Z114" i="14"/>
  <c r="V114" i="14"/>
  <c r="R114" i="14"/>
  <c r="I114" i="14"/>
  <c r="D114" i="14"/>
  <c r="AU114" i="14" s="1"/>
  <c r="C114" i="14"/>
  <c r="AC113" i="14"/>
  <c r="V113" i="14"/>
  <c r="Z113" i="14" s="1"/>
  <c r="R113" i="14"/>
  <c r="I113" i="14"/>
  <c r="D113" i="14"/>
  <c r="C113" i="14"/>
  <c r="AC112" i="14"/>
  <c r="V112" i="14"/>
  <c r="Z112" i="14" s="1"/>
  <c r="R112" i="14"/>
  <c r="I112" i="14"/>
  <c r="D112" i="14"/>
  <c r="C112" i="14"/>
  <c r="AC111" i="14"/>
  <c r="V111" i="14"/>
  <c r="Z111" i="14" s="1"/>
  <c r="R111" i="14"/>
  <c r="I111" i="14"/>
  <c r="D111" i="14"/>
  <c r="C111" i="14"/>
  <c r="AC110" i="14"/>
  <c r="Z110" i="14"/>
  <c r="V110" i="14"/>
  <c r="R110" i="14"/>
  <c r="I110" i="14"/>
  <c r="D110" i="14"/>
  <c r="C110" i="14"/>
  <c r="AC109" i="14"/>
  <c r="V109" i="14"/>
  <c r="Z109" i="14" s="1"/>
  <c r="R109" i="14"/>
  <c r="I109" i="14"/>
  <c r="D109" i="14"/>
  <c r="C109" i="14"/>
  <c r="AC108" i="14"/>
  <c r="V108" i="14"/>
  <c r="Z108" i="14" s="1"/>
  <c r="R108" i="14"/>
  <c r="I108" i="14"/>
  <c r="D108" i="14"/>
  <c r="C108" i="14"/>
  <c r="AC107" i="14"/>
  <c r="V107" i="14"/>
  <c r="Z107" i="14" s="1"/>
  <c r="R107" i="14"/>
  <c r="I107" i="14"/>
  <c r="D107" i="14"/>
  <c r="C107" i="14"/>
  <c r="AC106" i="14"/>
  <c r="V106" i="14"/>
  <c r="Z106" i="14" s="1"/>
  <c r="R106" i="14"/>
  <c r="I106" i="14"/>
  <c r="D106" i="14"/>
  <c r="C106" i="14"/>
  <c r="AC105" i="14"/>
  <c r="V105" i="14"/>
  <c r="Z105" i="14" s="1"/>
  <c r="R105" i="14"/>
  <c r="I105" i="14"/>
  <c r="D105" i="14"/>
  <c r="C105" i="14"/>
  <c r="AC104" i="14"/>
  <c r="V104" i="14"/>
  <c r="Z104" i="14" s="1"/>
  <c r="R104" i="14"/>
  <c r="I104" i="14"/>
  <c r="D104" i="14"/>
  <c r="C104" i="14"/>
  <c r="AC103" i="14"/>
  <c r="V103" i="14"/>
  <c r="Z103" i="14" s="1"/>
  <c r="R103" i="14"/>
  <c r="I103" i="14"/>
  <c r="D103" i="14"/>
  <c r="C103" i="14"/>
  <c r="AC102" i="14"/>
  <c r="V102" i="14"/>
  <c r="Z102" i="14" s="1"/>
  <c r="R102" i="14"/>
  <c r="I102" i="14"/>
  <c r="D102" i="14"/>
  <c r="C102" i="14"/>
  <c r="AC101" i="14"/>
  <c r="V101" i="14"/>
  <c r="Z101" i="14" s="1"/>
  <c r="R101" i="14"/>
  <c r="I101" i="14"/>
  <c r="D101" i="14"/>
  <c r="C101" i="14"/>
  <c r="AC100" i="14"/>
  <c r="V100" i="14"/>
  <c r="Z100" i="14" s="1"/>
  <c r="R100" i="14"/>
  <c r="I100" i="14"/>
  <c r="D100" i="14"/>
  <c r="C100" i="14"/>
  <c r="AC99" i="14"/>
  <c r="V99" i="14"/>
  <c r="Z99" i="14" s="1"/>
  <c r="R99" i="14"/>
  <c r="I99" i="14"/>
  <c r="AU99" i="14" s="1"/>
  <c r="D99" i="14"/>
  <c r="C99" i="14"/>
  <c r="AC98" i="14"/>
  <c r="V98" i="14"/>
  <c r="Z98" i="14" s="1"/>
  <c r="R98" i="14"/>
  <c r="I98" i="14"/>
  <c r="D98" i="14"/>
  <c r="C98" i="14"/>
  <c r="AC97" i="14"/>
  <c r="V97" i="14"/>
  <c r="Z97" i="14" s="1"/>
  <c r="R97" i="14"/>
  <c r="I97" i="14"/>
  <c r="AU97" i="14" s="1"/>
  <c r="D97" i="14"/>
  <c r="C97" i="14"/>
  <c r="AC96" i="14"/>
  <c r="V96" i="14"/>
  <c r="Z96" i="14" s="1"/>
  <c r="R96" i="14"/>
  <c r="I96" i="14"/>
  <c r="D96" i="14"/>
  <c r="C96" i="14"/>
  <c r="AU96" i="14" s="1"/>
  <c r="AC95" i="14"/>
  <c r="V95" i="14"/>
  <c r="Z95" i="14" s="1"/>
  <c r="R95" i="14"/>
  <c r="I95" i="14"/>
  <c r="D95" i="14"/>
  <c r="C95" i="14"/>
  <c r="AC94" i="14"/>
  <c r="AB94" i="14"/>
  <c r="V94" i="14"/>
  <c r="Z94" i="14" s="1"/>
  <c r="R94" i="14"/>
  <c r="I94" i="14"/>
  <c r="D94" i="14"/>
  <c r="C94" i="14"/>
  <c r="AC93" i="14"/>
  <c r="V93" i="14"/>
  <c r="Z93" i="14" s="1"/>
  <c r="R93" i="14"/>
  <c r="I93" i="14"/>
  <c r="D93" i="14"/>
  <c r="C93" i="14"/>
  <c r="AC92" i="14"/>
  <c r="V92" i="14"/>
  <c r="Z92" i="14" s="1"/>
  <c r="R92" i="14"/>
  <c r="I92" i="14"/>
  <c r="D92" i="14"/>
  <c r="C92" i="14"/>
  <c r="AC91" i="14"/>
  <c r="V91" i="14"/>
  <c r="Z91" i="14" s="1"/>
  <c r="R91" i="14"/>
  <c r="I91" i="14"/>
  <c r="D91" i="14"/>
  <c r="C91" i="14"/>
  <c r="AC90" i="14"/>
  <c r="V90" i="14"/>
  <c r="Z90" i="14" s="1"/>
  <c r="R90" i="14"/>
  <c r="I90" i="14"/>
  <c r="D90" i="14"/>
  <c r="C90" i="14"/>
  <c r="AC89" i="14"/>
  <c r="AB89" i="14"/>
  <c r="V89" i="14"/>
  <c r="Z89" i="14" s="1"/>
  <c r="R89" i="14"/>
  <c r="I89" i="14"/>
  <c r="D89" i="14"/>
  <c r="C89" i="14"/>
  <c r="AC88" i="14"/>
  <c r="V88" i="14"/>
  <c r="Z88" i="14" s="1"/>
  <c r="R88" i="14"/>
  <c r="I88" i="14"/>
  <c r="D88" i="14"/>
  <c r="C88" i="14"/>
  <c r="AC87" i="14"/>
  <c r="V87" i="14"/>
  <c r="Z87" i="14" s="1"/>
  <c r="R87" i="14"/>
  <c r="I87" i="14"/>
  <c r="D87" i="14"/>
  <c r="C87" i="14"/>
  <c r="AC86" i="14"/>
  <c r="V86" i="14"/>
  <c r="Z86" i="14" s="1"/>
  <c r="R86" i="14"/>
  <c r="I86" i="14"/>
  <c r="D86" i="14"/>
  <c r="C86" i="14"/>
  <c r="AC85" i="14"/>
  <c r="V85" i="14"/>
  <c r="Z85" i="14" s="1"/>
  <c r="R85" i="14"/>
  <c r="I85" i="14"/>
  <c r="D85" i="14"/>
  <c r="C85" i="14"/>
  <c r="AC84" i="14"/>
  <c r="V84" i="14"/>
  <c r="Z84" i="14" s="1"/>
  <c r="R84" i="14"/>
  <c r="I84" i="14"/>
  <c r="D84" i="14"/>
  <c r="C84" i="14"/>
  <c r="AC83" i="14"/>
  <c r="V83" i="14"/>
  <c r="Z83" i="14" s="1"/>
  <c r="R83" i="14"/>
  <c r="I83" i="14"/>
  <c r="D83" i="14"/>
  <c r="C83" i="14"/>
  <c r="AC82" i="14"/>
  <c r="V82" i="14"/>
  <c r="Z82" i="14" s="1"/>
  <c r="R82" i="14"/>
  <c r="I82" i="14"/>
  <c r="D82" i="14"/>
  <c r="C82" i="14"/>
  <c r="AC81" i="14"/>
  <c r="V81" i="14"/>
  <c r="Z81" i="14" s="1"/>
  <c r="R81" i="14"/>
  <c r="I81" i="14"/>
  <c r="D81" i="14"/>
  <c r="C81" i="14"/>
  <c r="AC80" i="14"/>
  <c r="V80" i="14"/>
  <c r="Z80" i="14" s="1"/>
  <c r="R80" i="14"/>
  <c r="I80" i="14"/>
  <c r="D80" i="14"/>
  <c r="C80" i="14"/>
  <c r="AC79" i="14"/>
  <c r="V79" i="14"/>
  <c r="Z79" i="14" s="1"/>
  <c r="R79" i="14"/>
  <c r="I79" i="14"/>
  <c r="D79" i="14"/>
  <c r="C79" i="14"/>
  <c r="AC78" i="14"/>
  <c r="V78" i="14"/>
  <c r="Z78" i="14" s="1"/>
  <c r="R78" i="14"/>
  <c r="I78" i="14"/>
  <c r="D78" i="14"/>
  <c r="C78" i="14"/>
  <c r="AC77" i="14"/>
  <c r="V77" i="14"/>
  <c r="Z77" i="14" s="1"/>
  <c r="R77" i="14"/>
  <c r="I77" i="14"/>
  <c r="D77" i="14"/>
  <c r="C77" i="14"/>
  <c r="AC76" i="14"/>
  <c r="V76" i="14"/>
  <c r="Z76" i="14" s="1"/>
  <c r="R76" i="14"/>
  <c r="I76" i="14"/>
  <c r="D76" i="14"/>
  <c r="C76" i="14"/>
  <c r="AC75" i="14"/>
  <c r="V75" i="14"/>
  <c r="Z75" i="14" s="1"/>
  <c r="R75" i="14"/>
  <c r="I75" i="14"/>
  <c r="D75" i="14"/>
  <c r="C75" i="14"/>
  <c r="AC74" i="14"/>
  <c r="V74" i="14"/>
  <c r="Z74" i="14" s="1"/>
  <c r="R74" i="14"/>
  <c r="I74" i="14"/>
  <c r="D74" i="14"/>
  <c r="C74" i="14"/>
  <c r="AC73" i="14"/>
  <c r="V73" i="14"/>
  <c r="Z73" i="14" s="1"/>
  <c r="R73" i="14"/>
  <c r="I73" i="14"/>
  <c r="D73" i="14"/>
  <c r="C73" i="14"/>
  <c r="V72" i="14"/>
  <c r="Z72" i="14" s="1"/>
  <c r="R72" i="14"/>
  <c r="I72" i="14"/>
  <c r="D72" i="14"/>
  <c r="C72" i="14"/>
  <c r="AC71" i="14"/>
  <c r="Z71" i="14"/>
  <c r="R71" i="14"/>
  <c r="I71" i="14"/>
  <c r="D71" i="14"/>
  <c r="C71" i="14"/>
  <c r="AC70" i="14"/>
  <c r="Z70" i="14"/>
  <c r="R70" i="14"/>
  <c r="I70" i="14"/>
  <c r="D70" i="14"/>
  <c r="C70" i="14"/>
  <c r="AC69" i="14"/>
  <c r="V69" i="14"/>
  <c r="Z69" i="14" s="1"/>
  <c r="R69" i="14"/>
  <c r="I69" i="14"/>
  <c r="D69" i="14"/>
  <c r="C69" i="14"/>
  <c r="AC68" i="14"/>
  <c r="V68" i="14"/>
  <c r="Z68" i="14" s="1"/>
  <c r="R68" i="14"/>
  <c r="I68" i="14"/>
  <c r="D68" i="14"/>
  <c r="C68" i="14"/>
  <c r="AC67" i="14"/>
  <c r="V67" i="14"/>
  <c r="Z67" i="14" s="1"/>
  <c r="R67" i="14"/>
  <c r="I67" i="14"/>
  <c r="D67" i="14"/>
  <c r="C67" i="14"/>
  <c r="AC66" i="14"/>
  <c r="V66" i="14"/>
  <c r="Z66" i="14" s="1"/>
  <c r="R66" i="14"/>
  <c r="I66" i="14"/>
  <c r="D66" i="14"/>
  <c r="C66" i="14"/>
  <c r="AC65" i="14"/>
  <c r="V65" i="14"/>
  <c r="Z65" i="14" s="1"/>
  <c r="R65" i="14"/>
  <c r="I65" i="14"/>
  <c r="D65" i="14"/>
  <c r="C65" i="14"/>
  <c r="AC64" i="14"/>
  <c r="V64" i="14"/>
  <c r="Z64" i="14" s="1"/>
  <c r="R64" i="14"/>
  <c r="I64" i="14"/>
  <c r="D64" i="14"/>
  <c r="C64" i="14"/>
  <c r="AC63" i="14"/>
  <c r="V63" i="14"/>
  <c r="Z63" i="14" s="1"/>
  <c r="R63" i="14"/>
  <c r="I63" i="14"/>
  <c r="D63" i="14"/>
  <c r="C63" i="14"/>
  <c r="AC62" i="14"/>
  <c r="V62" i="14"/>
  <c r="Z62" i="14" s="1"/>
  <c r="R62" i="14"/>
  <c r="I62" i="14"/>
  <c r="D62" i="14"/>
  <c r="C62" i="14"/>
  <c r="AC61" i="14"/>
  <c r="V61" i="14"/>
  <c r="Z61" i="14" s="1"/>
  <c r="R61" i="14"/>
  <c r="I61" i="14"/>
  <c r="D61" i="14"/>
  <c r="C61" i="14"/>
  <c r="AC60" i="14"/>
  <c r="V60" i="14"/>
  <c r="Z60" i="14" s="1"/>
  <c r="R60" i="14"/>
  <c r="I60" i="14"/>
  <c r="D60" i="14"/>
  <c r="C60" i="14"/>
  <c r="AC59" i="14"/>
  <c r="V59" i="14"/>
  <c r="Z59" i="14" s="1"/>
  <c r="R59" i="14"/>
  <c r="I59" i="14"/>
  <c r="D59" i="14"/>
  <c r="C59" i="14"/>
  <c r="AC58" i="14"/>
  <c r="V58" i="14"/>
  <c r="Z58" i="14" s="1"/>
  <c r="R58" i="14"/>
  <c r="I58" i="14"/>
  <c r="D58" i="14"/>
  <c r="C58" i="14"/>
  <c r="AC57" i="14"/>
  <c r="V57" i="14"/>
  <c r="Z57" i="14" s="1"/>
  <c r="R57" i="14"/>
  <c r="I57" i="14"/>
  <c r="D57" i="14"/>
  <c r="C57" i="14"/>
  <c r="AC56" i="14"/>
  <c r="V56" i="14"/>
  <c r="Z56" i="14" s="1"/>
  <c r="R56" i="14"/>
  <c r="I56" i="14"/>
  <c r="D56" i="14"/>
  <c r="C56" i="14"/>
  <c r="AC55" i="14"/>
  <c r="V55" i="14"/>
  <c r="Z55" i="14" s="1"/>
  <c r="R55" i="14"/>
  <c r="I55" i="14"/>
  <c r="D55" i="14"/>
  <c r="C55" i="14"/>
  <c r="AC54" i="14"/>
  <c r="V54" i="14"/>
  <c r="Z54" i="14" s="1"/>
  <c r="R54" i="14"/>
  <c r="I54" i="14"/>
  <c r="D54" i="14"/>
  <c r="C54" i="14"/>
  <c r="AC53" i="14"/>
  <c r="V53" i="14"/>
  <c r="Z53" i="14" s="1"/>
  <c r="R53" i="14"/>
  <c r="I53" i="14"/>
  <c r="D53" i="14"/>
  <c r="C53" i="14"/>
  <c r="AC52" i="14"/>
  <c r="V52" i="14"/>
  <c r="Z52" i="14" s="1"/>
  <c r="R52" i="14"/>
  <c r="I52" i="14"/>
  <c r="D52" i="14"/>
  <c r="C52" i="14"/>
  <c r="AC51" i="14"/>
  <c r="V51" i="14"/>
  <c r="Z51" i="14" s="1"/>
  <c r="R51" i="14"/>
  <c r="I51" i="14"/>
  <c r="D51" i="14"/>
  <c r="C51" i="14"/>
  <c r="AC50" i="14"/>
  <c r="V50" i="14"/>
  <c r="Z50" i="14" s="1"/>
  <c r="R50" i="14"/>
  <c r="I50" i="14"/>
  <c r="D50" i="14"/>
  <c r="C50" i="14"/>
  <c r="AC49" i="14"/>
  <c r="V49" i="14"/>
  <c r="Z49" i="14" s="1"/>
  <c r="R49" i="14"/>
  <c r="I49" i="14"/>
  <c r="D49" i="14"/>
  <c r="C49" i="14"/>
  <c r="AC48" i="14"/>
  <c r="V48" i="14"/>
  <c r="Z48" i="14" s="1"/>
  <c r="R48" i="14"/>
  <c r="I48" i="14"/>
  <c r="D48" i="14"/>
  <c r="C48" i="14"/>
  <c r="AC47" i="14"/>
  <c r="V47" i="14"/>
  <c r="Z47" i="14" s="1"/>
  <c r="R47" i="14"/>
  <c r="I47" i="14"/>
  <c r="D47" i="14"/>
  <c r="C47" i="14"/>
  <c r="AC46" i="14"/>
  <c r="V46" i="14"/>
  <c r="Z46" i="14" s="1"/>
  <c r="R46" i="14"/>
  <c r="I46" i="14"/>
  <c r="D46" i="14"/>
  <c r="C46" i="14"/>
  <c r="AC45" i="14"/>
  <c r="Z45" i="14"/>
  <c r="V45" i="14"/>
  <c r="R45" i="14"/>
  <c r="I45" i="14"/>
  <c r="D45" i="14"/>
  <c r="C45" i="14"/>
  <c r="AC44" i="14"/>
  <c r="V44" i="14"/>
  <c r="Z44" i="14" s="1"/>
  <c r="R44" i="14"/>
  <c r="I44" i="14"/>
  <c r="D44" i="14"/>
  <c r="C44" i="14"/>
  <c r="AC43" i="14"/>
  <c r="V43" i="14"/>
  <c r="Z43" i="14" s="1"/>
  <c r="R43" i="14"/>
  <c r="I43" i="14"/>
  <c r="D43" i="14"/>
  <c r="C43" i="14"/>
  <c r="AC42" i="14"/>
  <c r="V42" i="14"/>
  <c r="Z42" i="14" s="1"/>
  <c r="R42" i="14"/>
  <c r="I42" i="14"/>
  <c r="D42" i="14"/>
  <c r="C42" i="14"/>
  <c r="AC41" i="14"/>
  <c r="Z41" i="14"/>
  <c r="V41" i="14"/>
  <c r="R41" i="14"/>
  <c r="I41" i="14"/>
  <c r="D41" i="14"/>
  <c r="C41" i="14"/>
  <c r="AC40" i="14"/>
  <c r="V40" i="14"/>
  <c r="Z40" i="14" s="1"/>
  <c r="R40" i="14"/>
  <c r="I40" i="14"/>
  <c r="D40" i="14"/>
  <c r="C40" i="14"/>
  <c r="AC39" i="14"/>
  <c r="V39" i="14"/>
  <c r="Z39" i="14" s="1"/>
  <c r="R39" i="14"/>
  <c r="I39" i="14"/>
  <c r="D39" i="14"/>
  <c r="C39" i="14"/>
  <c r="AC38" i="14"/>
  <c r="V38" i="14"/>
  <c r="Z38" i="14" s="1"/>
  <c r="R38" i="14"/>
  <c r="I38" i="14"/>
  <c r="D38" i="14"/>
  <c r="C38" i="14"/>
  <c r="AC37" i="14"/>
  <c r="V37" i="14"/>
  <c r="Z37" i="14" s="1"/>
  <c r="R37" i="14"/>
  <c r="I37" i="14"/>
  <c r="D37" i="14"/>
  <c r="C37" i="14"/>
  <c r="AC36" i="14"/>
  <c r="V36" i="14"/>
  <c r="Z36" i="14" s="1"/>
  <c r="R36" i="14"/>
  <c r="I36" i="14"/>
  <c r="D36" i="14"/>
  <c r="C36" i="14"/>
  <c r="AC35" i="14"/>
  <c r="V35" i="14"/>
  <c r="Z35" i="14" s="1"/>
  <c r="R35" i="14"/>
  <c r="I35" i="14"/>
  <c r="D35" i="14"/>
  <c r="C35" i="14"/>
  <c r="AC34" i="14"/>
  <c r="V34" i="14"/>
  <c r="Z34" i="14" s="1"/>
  <c r="R34" i="14"/>
  <c r="I34" i="14"/>
  <c r="D34" i="14"/>
  <c r="C34" i="14"/>
  <c r="AC33" i="14"/>
  <c r="V33" i="14"/>
  <c r="Z33" i="14" s="1"/>
  <c r="R33" i="14"/>
  <c r="I33" i="14"/>
  <c r="D33" i="14"/>
  <c r="C33" i="14"/>
  <c r="AC32" i="14"/>
  <c r="V32" i="14"/>
  <c r="Z32" i="14" s="1"/>
  <c r="R32" i="14"/>
  <c r="I32" i="14"/>
  <c r="D32" i="14"/>
  <c r="C32" i="14"/>
  <c r="AC31" i="14"/>
  <c r="V31" i="14"/>
  <c r="Z31" i="14" s="1"/>
  <c r="R31" i="14"/>
  <c r="I31" i="14"/>
  <c r="D31" i="14"/>
  <c r="C31" i="14"/>
  <c r="AC30" i="14"/>
  <c r="V30" i="14"/>
  <c r="Z30" i="14" s="1"/>
  <c r="R30" i="14"/>
  <c r="I30" i="14"/>
  <c r="D30" i="14"/>
  <c r="C30" i="14"/>
  <c r="AC29" i="14"/>
  <c r="Z29" i="14"/>
  <c r="V29" i="14"/>
  <c r="R29" i="14"/>
  <c r="I29" i="14"/>
  <c r="D29" i="14"/>
  <c r="C29" i="14"/>
  <c r="AC28" i="14"/>
  <c r="V28" i="14"/>
  <c r="Z28" i="14" s="1"/>
  <c r="R28" i="14"/>
  <c r="I28" i="14"/>
  <c r="D28" i="14"/>
  <c r="C28" i="14"/>
  <c r="AC27" i="14"/>
  <c r="V27" i="14"/>
  <c r="Z27" i="14" s="1"/>
  <c r="R27" i="14"/>
  <c r="I27" i="14"/>
  <c r="D27" i="14"/>
  <c r="C27" i="14"/>
  <c r="AC26" i="14"/>
  <c r="V26" i="14"/>
  <c r="Z26" i="14" s="1"/>
  <c r="R26" i="14"/>
  <c r="I26" i="14"/>
  <c r="D26" i="14"/>
  <c r="C26" i="14"/>
  <c r="AC25" i="14"/>
  <c r="V25" i="14"/>
  <c r="Z25" i="14" s="1"/>
  <c r="R25" i="14"/>
  <c r="I25" i="14"/>
  <c r="D25" i="14"/>
  <c r="C25" i="14"/>
  <c r="AC24" i="14"/>
  <c r="V24" i="14"/>
  <c r="Z24" i="14" s="1"/>
  <c r="R24" i="14"/>
  <c r="I24" i="14"/>
  <c r="D24" i="14"/>
  <c r="C24" i="14"/>
  <c r="AC23" i="14"/>
  <c r="V23" i="14"/>
  <c r="Z23" i="14" s="1"/>
  <c r="R23" i="14"/>
  <c r="I23" i="14"/>
  <c r="D23" i="14"/>
  <c r="C23" i="14"/>
  <c r="AC22" i="14"/>
  <c r="V22" i="14"/>
  <c r="Z22" i="14" s="1"/>
  <c r="R22" i="14"/>
  <c r="I22" i="14"/>
  <c r="D22" i="14"/>
  <c r="C22" i="14"/>
  <c r="AC21" i="14"/>
  <c r="V21" i="14"/>
  <c r="Z21" i="14" s="1"/>
  <c r="R21" i="14"/>
  <c r="I21" i="14"/>
  <c r="D21" i="14"/>
  <c r="C21" i="14"/>
  <c r="AC20" i="14"/>
  <c r="V20" i="14"/>
  <c r="Z20" i="14" s="1"/>
  <c r="R20" i="14"/>
  <c r="I20" i="14"/>
  <c r="D20" i="14"/>
  <c r="C20" i="14"/>
  <c r="AC19" i="14"/>
  <c r="V19" i="14"/>
  <c r="Z19" i="14" s="1"/>
  <c r="R19" i="14"/>
  <c r="I19" i="14"/>
  <c r="D19" i="14"/>
  <c r="C19" i="14"/>
  <c r="AC18" i="14"/>
  <c r="V18" i="14"/>
  <c r="Z18" i="14" s="1"/>
  <c r="R18" i="14"/>
  <c r="I18" i="14"/>
  <c r="D18" i="14"/>
  <c r="C18" i="14"/>
  <c r="AC17" i="14"/>
  <c r="V17" i="14"/>
  <c r="Z17" i="14" s="1"/>
  <c r="R17" i="14"/>
  <c r="I17" i="14"/>
  <c r="D17" i="14"/>
  <c r="C17" i="14"/>
  <c r="V16" i="14"/>
  <c r="Z16" i="14" s="1"/>
  <c r="R16" i="14"/>
  <c r="I16" i="14"/>
  <c r="D16" i="14"/>
  <c r="C16" i="14"/>
  <c r="AC15" i="14"/>
  <c r="V15" i="14"/>
  <c r="Z15" i="14" s="1"/>
  <c r="R15" i="14"/>
  <c r="I15" i="14"/>
  <c r="D15" i="14"/>
  <c r="C15" i="14"/>
  <c r="AC14" i="14"/>
  <c r="V14" i="14"/>
  <c r="Z14" i="14" s="1"/>
  <c r="R14" i="14"/>
  <c r="I14" i="14"/>
  <c r="D14" i="14"/>
  <c r="C14" i="14"/>
  <c r="AC13" i="14"/>
  <c r="V13" i="14"/>
  <c r="Z13" i="14" s="1"/>
  <c r="R13" i="14"/>
  <c r="I13" i="14"/>
  <c r="D13" i="14"/>
  <c r="C13" i="14"/>
  <c r="AC12" i="14"/>
  <c r="V12" i="14"/>
  <c r="Z12" i="14" s="1"/>
  <c r="R12" i="14"/>
  <c r="I12" i="14"/>
  <c r="D12" i="14"/>
  <c r="C12" i="14"/>
  <c r="AC11" i="14"/>
  <c r="V11" i="14"/>
  <c r="Z11" i="14" s="1"/>
  <c r="R11" i="14"/>
  <c r="I11" i="14"/>
  <c r="D11" i="14"/>
  <c r="C11" i="14"/>
  <c r="AC10" i="14"/>
  <c r="V10" i="14"/>
  <c r="Z10" i="14" s="1"/>
  <c r="R10" i="14"/>
  <c r="I10" i="14"/>
  <c r="D10" i="14"/>
  <c r="C10" i="14"/>
  <c r="AC9" i="14"/>
  <c r="V9" i="14"/>
  <c r="Z9" i="14" s="1"/>
  <c r="R9" i="14"/>
  <c r="I9" i="14"/>
  <c r="D9" i="14"/>
  <c r="C9" i="14"/>
  <c r="AC8" i="14"/>
  <c r="V8" i="14"/>
  <c r="Z8" i="14" s="1"/>
  <c r="R8" i="14"/>
  <c r="I8" i="14"/>
  <c r="D8" i="14"/>
  <c r="C8" i="14"/>
  <c r="AC7" i="14"/>
  <c r="V7" i="14"/>
  <c r="Z7" i="14" s="1"/>
  <c r="R7" i="14"/>
  <c r="I7" i="14"/>
  <c r="D7" i="14"/>
  <c r="C7" i="14"/>
  <c r="AC6" i="14"/>
  <c r="V6" i="14"/>
  <c r="Z6" i="14" s="1"/>
  <c r="R6" i="14"/>
  <c r="I6" i="14"/>
  <c r="D6" i="14"/>
  <c r="C6" i="14"/>
  <c r="AC5" i="14"/>
  <c r="V5" i="14"/>
  <c r="Z5" i="14" s="1"/>
  <c r="R5" i="14"/>
  <c r="I5" i="14"/>
  <c r="D5" i="14"/>
  <c r="C5" i="14"/>
  <c r="AC4" i="14"/>
  <c r="V4" i="14"/>
  <c r="Z4" i="14" s="1"/>
  <c r="R4" i="14"/>
  <c r="I4" i="14"/>
  <c r="D4" i="14"/>
  <c r="C4" i="14"/>
  <c r="AC3" i="14"/>
  <c r="V3" i="14"/>
  <c r="Z3" i="14" s="1"/>
  <c r="R3" i="14"/>
  <c r="I3" i="14"/>
  <c r="D3" i="14"/>
  <c r="C3" i="14"/>
  <c r="AC2" i="14"/>
  <c r="V2" i="14"/>
  <c r="Z2" i="14" s="1"/>
  <c r="R2" i="14"/>
  <c r="I2" i="14"/>
  <c r="D2" i="14"/>
  <c r="C2" i="14"/>
  <c r="AU156" i="13"/>
  <c r="AU157" i="13"/>
  <c r="AU158" i="13"/>
  <c r="AU159" i="13"/>
  <c r="AU160" i="13"/>
  <c r="AU161" i="13"/>
  <c r="AU162" i="13"/>
  <c r="AU163" i="13"/>
  <c r="AC163" i="13"/>
  <c r="Z163" i="13"/>
  <c r="V163" i="13"/>
  <c r="R163" i="13"/>
  <c r="I163" i="13"/>
  <c r="D163" i="13"/>
  <c r="C163" i="13"/>
  <c r="AC162" i="13"/>
  <c r="V162" i="13"/>
  <c r="Z162" i="13" s="1"/>
  <c r="R162" i="13"/>
  <c r="I162" i="13"/>
  <c r="D162" i="13"/>
  <c r="C162" i="13"/>
  <c r="AC161" i="13"/>
  <c r="V161" i="13"/>
  <c r="Z161" i="13" s="1"/>
  <c r="R161" i="13"/>
  <c r="I161" i="13"/>
  <c r="D161" i="13"/>
  <c r="C161" i="13"/>
  <c r="AC160" i="13"/>
  <c r="V160" i="13"/>
  <c r="Z160" i="13" s="1"/>
  <c r="R160" i="13"/>
  <c r="I160" i="13"/>
  <c r="D160" i="13"/>
  <c r="C160" i="13"/>
  <c r="AC159" i="13"/>
  <c r="Z159" i="13"/>
  <c r="V159" i="13"/>
  <c r="R159" i="13"/>
  <c r="I159" i="13"/>
  <c r="D159" i="13"/>
  <c r="C159" i="13"/>
  <c r="AC158" i="13"/>
  <c r="Z158" i="13"/>
  <c r="V158" i="13"/>
  <c r="R158" i="13"/>
  <c r="I158" i="13"/>
  <c r="D158" i="13"/>
  <c r="C158" i="13"/>
  <c r="AU145" i="13"/>
  <c r="AU153" i="13"/>
  <c r="AC157" i="13"/>
  <c r="AB157" i="13" s="1"/>
  <c r="V157" i="13"/>
  <c r="Z157" i="13" s="1"/>
  <c r="R157" i="13"/>
  <c r="I157" i="13"/>
  <c r="D157" i="13"/>
  <c r="C157" i="13"/>
  <c r="AC156" i="13"/>
  <c r="AB156" i="13" s="1"/>
  <c r="V156" i="13"/>
  <c r="Z156" i="13" s="1"/>
  <c r="R156" i="13"/>
  <c r="I156" i="13"/>
  <c r="D156" i="13"/>
  <c r="C156" i="13"/>
  <c r="V155" i="13"/>
  <c r="Z155" i="13" s="1"/>
  <c r="R155" i="13"/>
  <c r="I155" i="13"/>
  <c r="AU155" i="13" s="1"/>
  <c r="D155" i="13"/>
  <c r="C155" i="13"/>
  <c r="V154" i="13"/>
  <c r="Z154" i="13" s="1"/>
  <c r="R154" i="13"/>
  <c r="I154" i="13"/>
  <c r="AU154" i="13" s="1"/>
  <c r="D154" i="13"/>
  <c r="C154" i="13"/>
  <c r="V153" i="13"/>
  <c r="Z153" i="13" s="1"/>
  <c r="R153" i="13"/>
  <c r="I153" i="13"/>
  <c r="D153" i="13"/>
  <c r="C153" i="13"/>
  <c r="V152" i="13"/>
  <c r="Z152" i="13" s="1"/>
  <c r="R152" i="13"/>
  <c r="I152" i="13"/>
  <c r="AU152" i="13" s="1"/>
  <c r="D152" i="13"/>
  <c r="C152" i="13"/>
  <c r="V151" i="13"/>
  <c r="Z151" i="13" s="1"/>
  <c r="R151" i="13"/>
  <c r="I151" i="13"/>
  <c r="AU151" i="13" s="1"/>
  <c r="D151" i="13"/>
  <c r="C151" i="13"/>
  <c r="I150" i="13"/>
  <c r="AU150" i="13" s="1"/>
  <c r="D150" i="13"/>
  <c r="C150" i="13"/>
  <c r="I149" i="13"/>
  <c r="AU149" i="13" s="1"/>
  <c r="D149" i="13"/>
  <c r="C149" i="13"/>
  <c r="I148" i="13"/>
  <c r="AU148" i="13" s="1"/>
  <c r="D148" i="13"/>
  <c r="C148" i="13"/>
  <c r="I147" i="13"/>
  <c r="AU147" i="13" s="1"/>
  <c r="D147" i="13"/>
  <c r="C147" i="13"/>
  <c r="I146" i="13"/>
  <c r="AU146" i="13" s="1"/>
  <c r="D146" i="13"/>
  <c r="C146" i="13"/>
  <c r="AC131" i="13"/>
  <c r="AU131" i="13" s="1"/>
  <c r="AC132" i="13"/>
  <c r="AC133" i="13"/>
  <c r="AC134" i="13"/>
  <c r="AU134" i="13" s="1"/>
  <c r="AC135" i="13"/>
  <c r="AC136" i="13"/>
  <c r="AC137" i="13"/>
  <c r="AC138" i="13"/>
  <c r="AU138" i="13" s="1"/>
  <c r="AC139" i="13"/>
  <c r="AC140" i="13"/>
  <c r="AC141" i="13"/>
  <c r="AC142" i="13"/>
  <c r="AU142" i="13" s="1"/>
  <c r="AC143" i="13"/>
  <c r="AC144" i="13"/>
  <c r="AC145" i="13"/>
  <c r="AU129" i="13"/>
  <c r="AU132" i="13"/>
  <c r="AU133" i="13"/>
  <c r="AU135" i="13"/>
  <c r="AU136" i="13"/>
  <c r="AU137" i="13"/>
  <c r="AU139" i="13"/>
  <c r="AU140" i="13"/>
  <c r="AU141" i="13"/>
  <c r="AU143" i="13"/>
  <c r="AU144" i="13"/>
  <c r="V145" i="13"/>
  <c r="U145" i="13"/>
  <c r="R145" i="13"/>
  <c r="I145" i="13"/>
  <c r="D145" i="13"/>
  <c r="C145" i="13"/>
  <c r="V144" i="13"/>
  <c r="U144" i="13"/>
  <c r="R144" i="13"/>
  <c r="I144" i="13"/>
  <c r="D144" i="13"/>
  <c r="C144" i="13"/>
  <c r="U143" i="13"/>
  <c r="V143" i="13" s="1"/>
  <c r="Z143" i="13" s="1"/>
  <c r="R143" i="13"/>
  <c r="I143" i="13"/>
  <c r="D143" i="13"/>
  <c r="C143" i="13"/>
  <c r="U142" i="13"/>
  <c r="V142" i="13" s="1"/>
  <c r="Z142" i="13" s="1"/>
  <c r="AA143" i="13" s="1"/>
  <c r="R142" i="13"/>
  <c r="I142" i="13"/>
  <c r="D142" i="13"/>
  <c r="C142" i="13"/>
  <c r="U141" i="13"/>
  <c r="R141" i="13"/>
  <c r="I141" i="13"/>
  <c r="D141" i="13"/>
  <c r="C141" i="13"/>
  <c r="U140" i="13"/>
  <c r="V140" i="13" s="1"/>
  <c r="Z140" i="13" s="1"/>
  <c r="R140" i="13"/>
  <c r="I140" i="13"/>
  <c r="D140" i="13"/>
  <c r="C140" i="13"/>
  <c r="V139" i="13"/>
  <c r="Z139" i="13" s="1"/>
  <c r="R139" i="13"/>
  <c r="I139" i="13"/>
  <c r="D139" i="13"/>
  <c r="C139" i="13"/>
  <c r="Z138" i="13"/>
  <c r="AA139" i="13" s="1"/>
  <c r="V138" i="13"/>
  <c r="R138" i="13"/>
  <c r="I138" i="13"/>
  <c r="D138" i="13"/>
  <c r="C138" i="13"/>
  <c r="Z137" i="13"/>
  <c r="V137" i="13"/>
  <c r="R137" i="13"/>
  <c r="I137" i="13"/>
  <c r="D137" i="13"/>
  <c r="C137" i="13"/>
  <c r="Z136" i="13"/>
  <c r="AA137" i="13" s="1"/>
  <c r="V136" i="13"/>
  <c r="R136" i="13"/>
  <c r="I136" i="13"/>
  <c r="D136" i="13"/>
  <c r="C136" i="13"/>
  <c r="V135" i="13"/>
  <c r="Z135" i="13" s="1"/>
  <c r="R135" i="13"/>
  <c r="I135" i="13"/>
  <c r="D135" i="13"/>
  <c r="C135" i="13"/>
  <c r="V134" i="13"/>
  <c r="Z134" i="13" s="1"/>
  <c r="R134" i="13"/>
  <c r="I134" i="13"/>
  <c r="D134" i="13"/>
  <c r="C134" i="13"/>
  <c r="C197" i="13"/>
  <c r="D197" i="13"/>
  <c r="I197" i="13"/>
  <c r="R197" i="13"/>
  <c r="Z197" i="13"/>
  <c r="AC197" i="13"/>
  <c r="AU117" i="13"/>
  <c r="AU118" i="13"/>
  <c r="AU119" i="13"/>
  <c r="AC83" i="13"/>
  <c r="V83" i="13"/>
  <c r="Z83" i="13" s="1"/>
  <c r="R83" i="13"/>
  <c r="I83" i="13"/>
  <c r="AU83" i="13" s="1"/>
  <c r="D83" i="13"/>
  <c r="C83" i="13"/>
  <c r="AC82" i="13"/>
  <c r="V82" i="13"/>
  <c r="Z82" i="13" s="1"/>
  <c r="R82" i="13"/>
  <c r="I82" i="13"/>
  <c r="D82" i="13"/>
  <c r="C82" i="13"/>
  <c r="AU82" i="13" s="1"/>
  <c r="AC81" i="13"/>
  <c r="V81" i="13"/>
  <c r="Z81" i="13" s="1"/>
  <c r="R81" i="13"/>
  <c r="I81" i="13"/>
  <c r="D81" i="13"/>
  <c r="C81" i="13"/>
  <c r="AC80" i="13"/>
  <c r="V80" i="13"/>
  <c r="Z80" i="13" s="1"/>
  <c r="R80" i="13"/>
  <c r="I80" i="13"/>
  <c r="D80" i="13"/>
  <c r="C80" i="13"/>
  <c r="AU80" i="13" s="1"/>
  <c r="AC79" i="13"/>
  <c r="Z79" i="13"/>
  <c r="V79" i="13"/>
  <c r="R79" i="13"/>
  <c r="I79" i="13"/>
  <c r="D79" i="13"/>
  <c r="C79" i="13"/>
  <c r="AC78" i="13"/>
  <c r="V78" i="13"/>
  <c r="Z78" i="13" s="1"/>
  <c r="R78" i="13"/>
  <c r="I78" i="13"/>
  <c r="D78" i="13"/>
  <c r="C78" i="13"/>
  <c r="AC77" i="13"/>
  <c r="Z77" i="13"/>
  <c r="V77" i="13"/>
  <c r="R77" i="13"/>
  <c r="I77" i="13"/>
  <c r="D77" i="13"/>
  <c r="C77" i="13"/>
  <c r="AU77" i="13" s="1"/>
  <c r="AC76" i="13"/>
  <c r="V76" i="13"/>
  <c r="Z76" i="13" s="1"/>
  <c r="R76" i="13"/>
  <c r="I76" i="13"/>
  <c r="D76" i="13"/>
  <c r="C76" i="13"/>
  <c r="AC75" i="13"/>
  <c r="V75" i="13"/>
  <c r="Z75" i="13" s="1"/>
  <c r="R75" i="13"/>
  <c r="I75" i="13"/>
  <c r="D75" i="13"/>
  <c r="C75" i="13"/>
  <c r="AC74" i="13"/>
  <c r="V74" i="13"/>
  <c r="Z74" i="13" s="1"/>
  <c r="R74" i="13"/>
  <c r="I74" i="13"/>
  <c r="D74" i="13"/>
  <c r="C74" i="13"/>
  <c r="AC73" i="13"/>
  <c r="V73" i="13"/>
  <c r="Z73" i="13" s="1"/>
  <c r="R73" i="13"/>
  <c r="I73" i="13"/>
  <c r="D73" i="13"/>
  <c r="C73" i="13"/>
  <c r="AU73" i="13" s="1"/>
  <c r="Z72" i="13"/>
  <c r="V72" i="13"/>
  <c r="R72" i="13"/>
  <c r="I72" i="13"/>
  <c r="D72" i="13"/>
  <c r="C72" i="13"/>
  <c r="V133" i="13"/>
  <c r="Z133" i="13" s="1"/>
  <c r="R133" i="13"/>
  <c r="I133" i="13"/>
  <c r="D133" i="13"/>
  <c r="C133" i="13"/>
  <c r="V132" i="13"/>
  <c r="Z132" i="13" s="1"/>
  <c r="R132" i="13"/>
  <c r="I132" i="13"/>
  <c r="D132" i="13"/>
  <c r="C132" i="13"/>
  <c r="V131" i="13"/>
  <c r="Z131" i="13" s="1"/>
  <c r="AA131" i="13" s="1"/>
  <c r="R131" i="13"/>
  <c r="I131" i="13"/>
  <c r="D131" i="13"/>
  <c r="C131" i="13"/>
  <c r="AC130" i="13"/>
  <c r="AU130" i="13" s="1"/>
  <c r="V130" i="13"/>
  <c r="Z130" i="13" s="1"/>
  <c r="R130" i="13"/>
  <c r="I130" i="13"/>
  <c r="D130" i="13"/>
  <c r="C130" i="13"/>
  <c r="AC129" i="13"/>
  <c r="V129" i="13"/>
  <c r="Z129" i="13" s="1"/>
  <c r="R129" i="13"/>
  <c r="I129" i="13"/>
  <c r="D129" i="13"/>
  <c r="C129" i="13"/>
  <c r="AC128" i="13"/>
  <c r="V128" i="13"/>
  <c r="Z128" i="13" s="1"/>
  <c r="R128" i="13"/>
  <c r="I128" i="13"/>
  <c r="D128" i="13"/>
  <c r="C128" i="13"/>
  <c r="AC127" i="13"/>
  <c r="V127" i="13"/>
  <c r="Z127" i="13" s="1"/>
  <c r="R127" i="13"/>
  <c r="I127" i="13"/>
  <c r="D127" i="13"/>
  <c r="C127" i="13"/>
  <c r="AU127" i="13" s="1"/>
  <c r="AC126" i="13"/>
  <c r="V126" i="13"/>
  <c r="Z126" i="13" s="1"/>
  <c r="R126" i="13"/>
  <c r="I126" i="13"/>
  <c r="D126" i="13"/>
  <c r="C126" i="13"/>
  <c r="AC125" i="13"/>
  <c r="V125" i="13"/>
  <c r="Z125" i="13" s="1"/>
  <c r="R125" i="13"/>
  <c r="I125" i="13"/>
  <c r="D125" i="13"/>
  <c r="C125" i="13"/>
  <c r="AU125" i="13" s="1"/>
  <c r="AC124" i="13"/>
  <c r="V124" i="13"/>
  <c r="Z124" i="13" s="1"/>
  <c r="R124" i="13"/>
  <c r="I124" i="13"/>
  <c r="D124" i="13"/>
  <c r="C124" i="13"/>
  <c r="AB94" i="13"/>
  <c r="AB89" i="13"/>
  <c r="AB84" i="13"/>
  <c r="AA116" i="10"/>
  <c r="AC70" i="13"/>
  <c r="AC71" i="13"/>
  <c r="Z70" i="13"/>
  <c r="Z71" i="13"/>
  <c r="R70" i="13"/>
  <c r="I70" i="13"/>
  <c r="D70" i="13"/>
  <c r="C70" i="13"/>
  <c r="R71" i="13"/>
  <c r="I71" i="13"/>
  <c r="D71" i="13"/>
  <c r="C71" i="13"/>
  <c r="AC69" i="13"/>
  <c r="V69" i="13"/>
  <c r="Z69" i="13" s="1"/>
  <c r="R69" i="13"/>
  <c r="I69" i="13"/>
  <c r="D69" i="13"/>
  <c r="C69" i="13"/>
  <c r="AU69" i="13" s="1"/>
  <c r="AC68" i="13"/>
  <c r="V68" i="13"/>
  <c r="Z68" i="13" s="1"/>
  <c r="R68" i="13"/>
  <c r="I68" i="13"/>
  <c r="D68" i="13"/>
  <c r="C68" i="13"/>
  <c r="AC67" i="13"/>
  <c r="V67" i="13"/>
  <c r="Z67" i="13" s="1"/>
  <c r="R67" i="13"/>
  <c r="I67" i="13"/>
  <c r="D67" i="13"/>
  <c r="AU67" i="13" s="1"/>
  <c r="C67" i="13"/>
  <c r="AC66" i="13"/>
  <c r="V66" i="13"/>
  <c r="Z66" i="13" s="1"/>
  <c r="R66" i="13"/>
  <c r="I66" i="13"/>
  <c r="D66" i="13"/>
  <c r="C66" i="13"/>
  <c r="AC65" i="13"/>
  <c r="V65" i="13"/>
  <c r="Z65" i="13" s="1"/>
  <c r="R65" i="13"/>
  <c r="I65" i="13"/>
  <c r="D65" i="13"/>
  <c r="C65" i="13"/>
  <c r="AU65" i="13" s="1"/>
  <c r="AC64" i="13"/>
  <c r="V64" i="13"/>
  <c r="Z64" i="13" s="1"/>
  <c r="R64" i="13"/>
  <c r="I64" i="13"/>
  <c r="D64" i="13"/>
  <c r="C64" i="13"/>
  <c r="AC63" i="13"/>
  <c r="V63" i="13"/>
  <c r="Z63" i="13" s="1"/>
  <c r="R63" i="13"/>
  <c r="I63" i="13"/>
  <c r="D63" i="13"/>
  <c r="AU63" i="13" s="1"/>
  <c r="C63" i="13"/>
  <c r="AC62" i="13"/>
  <c r="V62" i="13"/>
  <c r="Z62" i="13" s="1"/>
  <c r="R62" i="13"/>
  <c r="I62" i="13"/>
  <c r="D62" i="13"/>
  <c r="C62" i="13"/>
  <c r="AC61" i="13"/>
  <c r="V61" i="13"/>
  <c r="Z61" i="13" s="1"/>
  <c r="R61" i="13"/>
  <c r="I61" i="13"/>
  <c r="D61" i="13"/>
  <c r="C61" i="13"/>
  <c r="AU61" i="13" s="1"/>
  <c r="AU415" i="13"/>
  <c r="AU414" i="13"/>
  <c r="AU413" i="13"/>
  <c r="AC45" i="13"/>
  <c r="V45" i="13"/>
  <c r="Z45" i="13" s="1"/>
  <c r="R45" i="13"/>
  <c r="I45" i="13"/>
  <c r="D45" i="13"/>
  <c r="C45" i="13"/>
  <c r="AC44" i="13"/>
  <c r="V44" i="13"/>
  <c r="Z44" i="13" s="1"/>
  <c r="R44" i="13"/>
  <c r="I44" i="13"/>
  <c r="D44" i="13"/>
  <c r="C44" i="13"/>
  <c r="AC43" i="13"/>
  <c r="V43" i="13"/>
  <c r="Z43" i="13" s="1"/>
  <c r="R43" i="13"/>
  <c r="I43" i="13"/>
  <c r="D43" i="13"/>
  <c r="C43" i="13"/>
  <c r="AC42" i="13"/>
  <c r="V42" i="13"/>
  <c r="Z42" i="13" s="1"/>
  <c r="R42" i="13"/>
  <c r="I42" i="13"/>
  <c r="D42" i="13"/>
  <c r="C42" i="13"/>
  <c r="AC41" i="13"/>
  <c r="V41" i="13"/>
  <c r="Z41" i="13" s="1"/>
  <c r="R41" i="13"/>
  <c r="I41" i="13"/>
  <c r="D41" i="13"/>
  <c r="C41" i="13"/>
  <c r="AC60" i="13"/>
  <c r="V60" i="13"/>
  <c r="Z60" i="13" s="1"/>
  <c r="R60" i="13"/>
  <c r="I60" i="13"/>
  <c r="D60" i="13"/>
  <c r="C60" i="13"/>
  <c r="AC59" i="13"/>
  <c r="V59" i="13"/>
  <c r="Z59" i="13" s="1"/>
  <c r="R59" i="13"/>
  <c r="I59" i="13"/>
  <c r="AU59" i="13" s="1"/>
  <c r="D59" i="13"/>
  <c r="C59" i="13"/>
  <c r="AC58" i="13"/>
  <c r="V58" i="13"/>
  <c r="Z58" i="13" s="1"/>
  <c r="R58" i="13"/>
  <c r="I58" i="13"/>
  <c r="D58" i="13"/>
  <c r="C58" i="13"/>
  <c r="AC57" i="13"/>
  <c r="V57" i="13"/>
  <c r="Z57" i="13" s="1"/>
  <c r="R57" i="13"/>
  <c r="I57" i="13"/>
  <c r="D57" i="13"/>
  <c r="C57" i="13"/>
  <c r="AC56" i="13"/>
  <c r="V56" i="13"/>
  <c r="Z56" i="13" s="1"/>
  <c r="R56" i="13"/>
  <c r="I56" i="13"/>
  <c r="D56" i="13"/>
  <c r="C56" i="13"/>
  <c r="AC23" i="13"/>
  <c r="AU144" i="16" l="1"/>
  <c r="AU145" i="16"/>
  <c r="AA141" i="15"/>
  <c r="Z144" i="15"/>
  <c r="AA145" i="15" s="1"/>
  <c r="AU140" i="15"/>
  <c r="AA143" i="15"/>
  <c r="AU143" i="15"/>
  <c r="AA6" i="14"/>
  <c r="AU9" i="14"/>
  <c r="AA88" i="14"/>
  <c r="AU122" i="14"/>
  <c r="AU146" i="14"/>
  <c r="AU150" i="14"/>
  <c r="AU328" i="14"/>
  <c r="AB183" i="14"/>
  <c r="AU147" i="14"/>
  <c r="AA126" i="14"/>
  <c r="AU149" i="14"/>
  <c r="AU10" i="14"/>
  <c r="AU23" i="14"/>
  <c r="AU31" i="14"/>
  <c r="AU39" i="14"/>
  <c r="AU385" i="14"/>
  <c r="AU91" i="14"/>
  <c r="AA93" i="14"/>
  <c r="AU93" i="14"/>
  <c r="AU138" i="14"/>
  <c r="AA139" i="14"/>
  <c r="AU156" i="14"/>
  <c r="AU163" i="14"/>
  <c r="AU332" i="14"/>
  <c r="AU365" i="14"/>
  <c r="AU25" i="14"/>
  <c r="AU41" i="14"/>
  <c r="AA45" i="14"/>
  <c r="AU67" i="14"/>
  <c r="AU103" i="14"/>
  <c r="AU110" i="14"/>
  <c r="AU118" i="14"/>
  <c r="AU128" i="14"/>
  <c r="AU130" i="14"/>
  <c r="AU133" i="14"/>
  <c r="AU145" i="14"/>
  <c r="AB163" i="14"/>
  <c r="Z265" i="14"/>
  <c r="AB265" i="14" s="1"/>
  <c r="AU320" i="14"/>
  <c r="AU336" i="14"/>
  <c r="AA15" i="14"/>
  <c r="AU33" i="14"/>
  <c r="AU2" i="14"/>
  <c r="AU5" i="14"/>
  <c r="AU6" i="14"/>
  <c r="AU14" i="14"/>
  <c r="AU17" i="14"/>
  <c r="AU50" i="14"/>
  <c r="AU59" i="14"/>
  <c r="AU63" i="14"/>
  <c r="AU324" i="14"/>
  <c r="AU340" i="14"/>
  <c r="AU20" i="14"/>
  <c r="AU3" i="14"/>
  <c r="AU4" i="14"/>
  <c r="AU7" i="14"/>
  <c r="AU12" i="14"/>
  <c r="AU19" i="14"/>
  <c r="AU27" i="14"/>
  <c r="AU35" i="14"/>
  <c r="AU43" i="14"/>
  <c r="AA71" i="14"/>
  <c r="AU8" i="14"/>
  <c r="AU11" i="14"/>
  <c r="AU16" i="14"/>
  <c r="AU21" i="14"/>
  <c r="AU29" i="14"/>
  <c r="AU37" i="14"/>
  <c r="AU24" i="14"/>
  <c r="AU28" i="14"/>
  <c r="AU32" i="14"/>
  <c r="AU36" i="14"/>
  <c r="AU40" i="14"/>
  <c r="AU44" i="14"/>
  <c r="AU51" i="14"/>
  <c r="AU53" i="14"/>
  <c r="AU55" i="14"/>
  <c r="AU66" i="14"/>
  <c r="AU70" i="14"/>
  <c r="AU73" i="14"/>
  <c r="AU75" i="14"/>
  <c r="AU77" i="14"/>
  <c r="AU79" i="14"/>
  <c r="AU81" i="14"/>
  <c r="AU83" i="14"/>
  <c r="AU85" i="14"/>
  <c r="AU88" i="14"/>
  <c r="AU102" i="14"/>
  <c r="AU106" i="14"/>
  <c r="AU109" i="14"/>
  <c r="AU113" i="14"/>
  <c r="AU117" i="14"/>
  <c r="AU121" i="14"/>
  <c r="AU125" i="14"/>
  <c r="AU136" i="14"/>
  <c r="AA145" i="14"/>
  <c r="AU153" i="14"/>
  <c r="AU160" i="14"/>
  <c r="AU364" i="14"/>
  <c r="AU368" i="14"/>
  <c r="AU46" i="14"/>
  <c r="AA50" i="14"/>
  <c r="AU49" i="14"/>
  <c r="AA55" i="14"/>
  <c r="AU371" i="14"/>
  <c r="AU58" i="14"/>
  <c r="AU375" i="14"/>
  <c r="AA65" i="14"/>
  <c r="AU62" i="14"/>
  <c r="AU379" i="14"/>
  <c r="AU69" i="14"/>
  <c r="AU72" i="14"/>
  <c r="AU92" i="14"/>
  <c r="AU95" i="14"/>
  <c r="AU98" i="14"/>
  <c r="AU101" i="14"/>
  <c r="AU105" i="14"/>
  <c r="AU116" i="14"/>
  <c r="AU120" i="14"/>
  <c r="AU124" i="14"/>
  <c r="AU127" i="14"/>
  <c r="AU129" i="14"/>
  <c r="AU131" i="14"/>
  <c r="AA131" i="14"/>
  <c r="AU135" i="14"/>
  <c r="AU144" i="14"/>
  <c r="AU152" i="14"/>
  <c r="Z260" i="14"/>
  <c r="AB260" i="14" s="1"/>
  <c r="AA264" i="14"/>
  <c r="AA280" i="14"/>
  <c r="AA285" i="14"/>
  <c r="Z295" i="14"/>
  <c r="AB295" i="14" s="1"/>
  <c r="AU322" i="14"/>
  <c r="AU326" i="14"/>
  <c r="AU330" i="14"/>
  <c r="AU334" i="14"/>
  <c r="AU338" i="14"/>
  <c r="AU341" i="14"/>
  <c r="AU345" i="14"/>
  <c r="AU349" i="14"/>
  <c r="AU353" i="14"/>
  <c r="AU357" i="14"/>
  <c r="AU361" i="14"/>
  <c r="AU363" i="14"/>
  <c r="AU367" i="14"/>
  <c r="AU13" i="14"/>
  <c r="AU18" i="14"/>
  <c r="AU22" i="14"/>
  <c r="AU26" i="14"/>
  <c r="AU30" i="14"/>
  <c r="AU34" i="14"/>
  <c r="AU38" i="14"/>
  <c r="AU42" i="14"/>
  <c r="AU45" i="14"/>
  <c r="AU52" i="14"/>
  <c r="AU54" i="14"/>
  <c r="AU381" i="14"/>
  <c r="AU68" i="14"/>
  <c r="AU74" i="14"/>
  <c r="AU76" i="14"/>
  <c r="AU78" i="14"/>
  <c r="AU80" i="14"/>
  <c r="AU82" i="14"/>
  <c r="AU84" i="14"/>
  <c r="AU86" i="14"/>
  <c r="AU87" i="14"/>
  <c r="AU94" i="14"/>
  <c r="AA98" i="14"/>
  <c r="AU100" i="14"/>
  <c r="AU104" i="14"/>
  <c r="AU119" i="14"/>
  <c r="AU123" i="14"/>
  <c r="AU134" i="14"/>
  <c r="AU155" i="14"/>
  <c r="AU157" i="14"/>
  <c r="AU158" i="14"/>
  <c r="Z270" i="14"/>
  <c r="Z280" i="14"/>
  <c r="AB280" i="14" s="1"/>
  <c r="Z290" i="14"/>
  <c r="AB290" i="14" s="1"/>
  <c r="AA294" i="14"/>
  <c r="AU321" i="14"/>
  <c r="AU325" i="14"/>
  <c r="AU329" i="14"/>
  <c r="AU333" i="14"/>
  <c r="AU337" i="14"/>
  <c r="AU344" i="14"/>
  <c r="AU348" i="14"/>
  <c r="AU352" i="14"/>
  <c r="AU356" i="14"/>
  <c r="AU360" i="14"/>
  <c r="AU366" i="14"/>
  <c r="AU159" i="14"/>
  <c r="AU161" i="14"/>
  <c r="AU15" i="14"/>
  <c r="AU378" i="14"/>
  <c r="AU71" i="14"/>
  <c r="AU370" i="14"/>
  <c r="AU374" i="14"/>
  <c r="AU48" i="14"/>
  <c r="AU57" i="14"/>
  <c r="AU373" i="14"/>
  <c r="AU61" i="14"/>
  <c r="AU377" i="14"/>
  <c r="AU89" i="14"/>
  <c r="AU90" i="14"/>
  <c r="AU108" i="14"/>
  <c r="AU112" i="14"/>
  <c r="AU132" i="14"/>
  <c r="AU140" i="14"/>
  <c r="AU162" i="14"/>
  <c r="AU47" i="14"/>
  <c r="AU56" i="14"/>
  <c r="AU372" i="14"/>
  <c r="AU60" i="14"/>
  <c r="AU376" i="14"/>
  <c r="AU64" i="14"/>
  <c r="AU65" i="14"/>
  <c r="AU107" i="14"/>
  <c r="AU111" i="14"/>
  <c r="AU115" i="14"/>
  <c r="AU126" i="14"/>
  <c r="V143" i="14"/>
  <c r="Z143" i="14" s="1"/>
  <c r="AA143" i="14" s="1"/>
  <c r="AU154" i="14"/>
  <c r="AU137" i="14"/>
  <c r="AU142" i="14"/>
  <c r="AA299" i="14"/>
  <c r="V141" i="14"/>
  <c r="AU141" i="14" s="1"/>
  <c r="AA269" i="14"/>
  <c r="Z275" i="14"/>
  <c r="Z285" i="14"/>
  <c r="AA289" i="14"/>
  <c r="AU347" i="14"/>
  <c r="AU351" i="14"/>
  <c r="AU355" i="14"/>
  <c r="AU359" i="14"/>
  <c r="AU380" i="14"/>
  <c r="AU382" i="14"/>
  <c r="AU383" i="14"/>
  <c r="AU384" i="14"/>
  <c r="AU139" i="14"/>
  <c r="Z140" i="14"/>
  <c r="AU151" i="14"/>
  <c r="AA259" i="14"/>
  <c r="AA275" i="14"/>
  <c r="AU319" i="14"/>
  <c r="AU323" i="14"/>
  <c r="AU327" i="14"/>
  <c r="AU331" i="14"/>
  <c r="AU335" i="14"/>
  <c r="AU339" i="14"/>
  <c r="AU342" i="14"/>
  <c r="AU343" i="14"/>
  <c r="AU346" i="14"/>
  <c r="AU350" i="14"/>
  <c r="AU354" i="14"/>
  <c r="AU358" i="14"/>
  <c r="AU362" i="14"/>
  <c r="AU124" i="13"/>
  <c r="AU126" i="13"/>
  <c r="AU128" i="13"/>
  <c r="Z144" i="13"/>
  <c r="AA145" i="13" s="1"/>
  <c r="Z145" i="13"/>
  <c r="V141" i="13"/>
  <c r="Z141" i="13" s="1"/>
  <c r="AA141" i="13" s="1"/>
  <c r="AU56" i="13"/>
  <c r="AU58" i="13"/>
  <c r="AU60" i="13"/>
  <c r="AU64" i="13"/>
  <c r="AU68" i="13"/>
  <c r="AU70" i="13"/>
  <c r="AU72" i="13"/>
  <c r="AU74" i="13"/>
  <c r="AU76" i="13"/>
  <c r="AU79" i="13"/>
  <c r="AU81" i="13"/>
  <c r="AU71" i="13"/>
  <c r="AU62" i="13"/>
  <c r="AU66" i="13"/>
  <c r="AU57" i="13"/>
  <c r="AU75" i="13"/>
  <c r="AU78" i="13"/>
  <c r="AU382" i="13"/>
  <c r="AU384" i="13"/>
  <c r="AU381" i="13"/>
  <c r="AA71" i="13"/>
  <c r="AU383" i="13"/>
  <c r="AU386" i="13"/>
  <c r="AU385" i="13"/>
  <c r="AA126" i="13"/>
  <c r="AU43" i="13"/>
  <c r="AU45" i="13"/>
  <c r="AU377" i="13"/>
  <c r="AU379" i="13"/>
  <c r="AU41" i="13"/>
  <c r="AU42" i="13"/>
  <c r="AU376" i="13"/>
  <c r="AU375" i="13"/>
  <c r="AU44" i="13"/>
  <c r="AU378" i="13"/>
  <c r="AU380" i="13"/>
  <c r="AA65" i="13"/>
  <c r="AU374" i="13"/>
  <c r="AA45" i="13"/>
  <c r="AU373" i="13"/>
  <c r="AU371" i="13"/>
  <c r="AU372" i="13"/>
  <c r="AU143" i="14" l="1"/>
  <c r="Z141" i="14"/>
  <c r="AA141" i="14" s="1"/>
  <c r="AB275" i="14"/>
  <c r="AC369" i="13" l="1"/>
  <c r="V369" i="13"/>
  <c r="Z369" i="13" s="1"/>
  <c r="R369" i="13"/>
  <c r="I369" i="13"/>
  <c r="D369" i="13"/>
  <c r="C369" i="13"/>
  <c r="AC368" i="13"/>
  <c r="V368" i="13"/>
  <c r="Z368" i="13" s="1"/>
  <c r="R368" i="13"/>
  <c r="I368" i="13"/>
  <c r="D368" i="13"/>
  <c r="C368" i="13"/>
  <c r="AU368" i="13" s="1"/>
  <c r="AC367" i="13"/>
  <c r="V367" i="13"/>
  <c r="Z367" i="13" s="1"/>
  <c r="R367" i="13"/>
  <c r="I367" i="13"/>
  <c r="D367" i="13"/>
  <c r="C367" i="13"/>
  <c r="AC366" i="13"/>
  <c r="V366" i="13"/>
  <c r="Z366" i="13" s="1"/>
  <c r="R366" i="13"/>
  <c r="I366" i="13"/>
  <c r="D366" i="13"/>
  <c r="C366" i="13"/>
  <c r="AU366" i="13" s="1"/>
  <c r="AC365" i="13"/>
  <c r="V365" i="13"/>
  <c r="Z365" i="13" s="1"/>
  <c r="R365" i="13"/>
  <c r="I365" i="13"/>
  <c r="D365" i="13"/>
  <c r="C365" i="13"/>
  <c r="AC364" i="13"/>
  <c r="Z364" i="13"/>
  <c r="R364" i="13"/>
  <c r="I364" i="13"/>
  <c r="D364" i="13"/>
  <c r="C364" i="13"/>
  <c r="AU364" i="13" s="1"/>
  <c r="AC363" i="13"/>
  <c r="V363" i="13"/>
  <c r="Z363" i="13" s="1"/>
  <c r="R363" i="13"/>
  <c r="I363" i="13"/>
  <c r="D363" i="13"/>
  <c r="C363" i="13"/>
  <c r="AC362" i="13"/>
  <c r="V362" i="13"/>
  <c r="Z362" i="13" s="1"/>
  <c r="R362" i="13"/>
  <c r="I362" i="13"/>
  <c r="D362" i="13"/>
  <c r="C362" i="13"/>
  <c r="AC361" i="13"/>
  <c r="V361" i="13"/>
  <c r="Z361" i="13" s="1"/>
  <c r="R361" i="13"/>
  <c r="I361" i="13"/>
  <c r="D361" i="13"/>
  <c r="C361" i="13"/>
  <c r="AC360" i="13"/>
  <c r="V360" i="13"/>
  <c r="Z360" i="13" s="1"/>
  <c r="R360" i="13"/>
  <c r="I360" i="13"/>
  <c r="D360" i="13"/>
  <c r="C360" i="13"/>
  <c r="AC359" i="13"/>
  <c r="V359" i="13"/>
  <c r="Z359" i="13" s="1"/>
  <c r="R359" i="13"/>
  <c r="I359" i="13"/>
  <c r="D359" i="13"/>
  <c r="C359" i="13"/>
  <c r="AC358" i="13"/>
  <c r="Z358" i="13"/>
  <c r="V358" i="13"/>
  <c r="R358" i="13"/>
  <c r="I358" i="13"/>
  <c r="D358" i="13"/>
  <c r="C358" i="13"/>
  <c r="AC357" i="13"/>
  <c r="V357" i="13"/>
  <c r="Z357" i="13" s="1"/>
  <c r="R357" i="13"/>
  <c r="I357" i="13"/>
  <c r="D357" i="13"/>
  <c r="C357" i="13"/>
  <c r="AC356" i="13"/>
  <c r="V356" i="13"/>
  <c r="Z356" i="13" s="1"/>
  <c r="R356" i="13"/>
  <c r="I356" i="13"/>
  <c r="D356" i="13"/>
  <c r="C356" i="13"/>
  <c r="AC355" i="13"/>
  <c r="V355" i="13"/>
  <c r="Z355" i="13" s="1"/>
  <c r="R355" i="13"/>
  <c r="I355" i="13"/>
  <c r="D355" i="13"/>
  <c r="C355" i="13"/>
  <c r="AC354" i="13"/>
  <c r="V354" i="13"/>
  <c r="Z354" i="13" s="1"/>
  <c r="R354" i="13"/>
  <c r="I354" i="13"/>
  <c r="D354" i="13"/>
  <c r="C354" i="13"/>
  <c r="AC353" i="13"/>
  <c r="V353" i="13"/>
  <c r="Z353" i="13" s="1"/>
  <c r="R353" i="13"/>
  <c r="I353" i="13"/>
  <c r="D353" i="13"/>
  <c r="C353" i="13"/>
  <c r="AC352" i="13"/>
  <c r="V352" i="13"/>
  <c r="Z352" i="13" s="1"/>
  <c r="R352" i="13"/>
  <c r="I352" i="13"/>
  <c r="D352" i="13"/>
  <c r="C352" i="13"/>
  <c r="AC351" i="13"/>
  <c r="V351" i="13"/>
  <c r="Z351" i="13" s="1"/>
  <c r="R351" i="13"/>
  <c r="I351" i="13"/>
  <c r="D351" i="13"/>
  <c r="C351" i="13"/>
  <c r="AC350" i="13"/>
  <c r="V350" i="13"/>
  <c r="Z350" i="13" s="1"/>
  <c r="R350" i="13"/>
  <c r="I350" i="13"/>
  <c r="D350" i="13"/>
  <c r="C350" i="13"/>
  <c r="AC349" i="13"/>
  <c r="V349" i="13"/>
  <c r="Z349" i="13" s="1"/>
  <c r="R349" i="13"/>
  <c r="I349" i="13"/>
  <c r="D349" i="13"/>
  <c r="C349" i="13"/>
  <c r="AC348" i="13"/>
  <c r="V348" i="13"/>
  <c r="Z348" i="13" s="1"/>
  <c r="R348" i="13"/>
  <c r="I348" i="13"/>
  <c r="D348" i="13"/>
  <c r="C348" i="13"/>
  <c r="AC347" i="13"/>
  <c r="V347" i="13"/>
  <c r="Z347" i="13" s="1"/>
  <c r="R347" i="13"/>
  <c r="I347" i="13"/>
  <c r="D347" i="13"/>
  <c r="C347" i="13"/>
  <c r="AC346" i="13"/>
  <c r="V346" i="13"/>
  <c r="Z346" i="13" s="1"/>
  <c r="R346" i="13"/>
  <c r="I346" i="13"/>
  <c r="D346" i="13"/>
  <c r="C346" i="13"/>
  <c r="AC345" i="13"/>
  <c r="V345" i="13"/>
  <c r="Z345" i="13" s="1"/>
  <c r="R345" i="13"/>
  <c r="I345" i="13"/>
  <c r="D345" i="13"/>
  <c r="C345" i="13"/>
  <c r="AC344" i="13"/>
  <c r="V344" i="13"/>
  <c r="Z344" i="13" s="1"/>
  <c r="R344" i="13"/>
  <c r="I344" i="13"/>
  <c r="D344" i="13"/>
  <c r="C344" i="13"/>
  <c r="AC343" i="13"/>
  <c r="V343" i="13"/>
  <c r="Z343" i="13" s="1"/>
  <c r="R343" i="13"/>
  <c r="I343" i="13"/>
  <c r="D343" i="13"/>
  <c r="C343" i="13"/>
  <c r="AC342" i="13"/>
  <c r="V342" i="13"/>
  <c r="Z342" i="13" s="1"/>
  <c r="R342" i="13"/>
  <c r="I342" i="13"/>
  <c r="D342" i="13"/>
  <c r="C342" i="13"/>
  <c r="AC341" i="13"/>
  <c r="V341" i="13"/>
  <c r="Z341" i="13" s="1"/>
  <c r="R341" i="13"/>
  <c r="I341" i="13"/>
  <c r="D341" i="13"/>
  <c r="C341" i="13"/>
  <c r="AC340" i="13"/>
  <c r="V340" i="13"/>
  <c r="Z340" i="13" s="1"/>
  <c r="R340" i="13"/>
  <c r="I340" i="13"/>
  <c r="D340" i="13"/>
  <c r="C340" i="13"/>
  <c r="AC339" i="13"/>
  <c r="V339" i="13"/>
  <c r="Z339" i="13" s="1"/>
  <c r="R339" i="13"/>
  <c r="I339" i="13"/>
  <c r="D339" i="13"/>
  <c r="C339" i="13"/>
  <c r="AC338" i="13"/>
  <c r="V338" i="13"/>
  <c r="Z338" i="13" s="1"/>
  <c r="R338" i="13"/>
  <c r="I338" i="13"/>
  <c r="D338" i="13"/>
  <c r="C338" i="13"/>
  <c r="AC337" i="13"/>
  <c r="V337" i="13"/>
  <c r="Z337" i="13" s="1"/>
  <c r="R337" i="13"/>
  <c r="I337" i="13"/>
  <c r="D337" i="13"/>
  <c r="C337" i="13"/>
  <c r="AC336" i="13"/>
  <c r="V336" i="13"/>
  <c r="Z336" i="13" s="1"/>
  <c r="R336" i="13"/>
  <c r="I336" i="13"/>
  <c r="D336" i="13"/>
  <c r="C336" i="13"/>
  <c r="AC335" i="13"/>
  <c r="V335" i="13"/>
  <c r="Z335" i="13" s="1"/>
  <c r="R335" i="13"/>
  <c r="I335" i="13"/>
  <c r="D335" i="13"/>
  <c r="C335" i="13"/>
  <c r="AC334" i="13"/>
  <c r="V334" i="13"/>
  <c r="Z334" i="13" s="1"/>
  <c r="R334" i="13"/>
  <c r="I334" i="13"/>
  <c r="D334" i="13"/>
  <c r="C334" i="13"/>
  <c r="AC333" i="13"/>
  <c r="V333" i="13"/>
  <c r="Z333" i="13" s="1"/>
  <c r="R333" i="13"/>
  <c r="I333" i="13"/>
  <c r="D333" i="13"/>
  <c r="C333" i="13"/>
  <c r="AC332" i="13"/>
  <c r="V332" i="13"/>
  <c r="Z332" i="13" s="1"/>
  <c r="R332" i="13"/>
  <c r="I332" i="13"/>
  <c r="D332" i="13"/>
  <c r="C332" i="13"/>
  <c r="AC331" i="13"/>
  <c r="V331" i="13"/>
  <c r="Z331" i="13" s="1"/>
  <c r="R331" i="13"/>
  <c r="I331" i="13"/>
  <c r="D331" i="13"/>
  <c r="C331" i="13"/>
  <c r="AC330" i="13"/>
  <c r="V330" i="13"/>
  <c r="Z330" i="13" s="1"/>
  <c r="R330" i="13"/>
  <c r="I330" i="13"/>
  <c r="D330" i="13"/>
  <c r="C330" i="13"/>
  <c r="AC329" i="13"/>
  <c r="V329" i="13"/>
  <c r="Z329" i="13" s="1"/>
  <c r="R329" i="13"/>
  <c r="I329" i="13"/>
  <c r="D329" i="13"/>
  <c r="C329" i="13"/>
  <c r="AC328" i="13"/>
  <c r="V328" i="13"/>
  <c r="Z328" i="13" s="1"/>
  <c r="R328" i="13"/>
  <c r="I328" i="13"/>
  <c r="D328" i="13"/>
  <c r="C328" i="13"/>
  <c r="AC327" i="13"/>
  <c r="V327" i="13"/>
  <c r="Z327" i="13" s="1"/>
  <c r="R327" i="13"/>
  <c r="I327" i="13"/>
  <c r="D327" i="13"/>
  <c r="C327" i="13"/>
  <c r="AC326" i="13"/>
  <c r="V326" i="13"/>
  <c r="Z326" i="13" s="1"/>
  <c r="R326" i="13"/>
  <c r="I326" i="13"/>
  <c r="D326" i="13"/>
  <c r="C326" i="13"/>
  <c r="AC325" i="13"/>
  <c r="V325" i="13"/>
  <c r="Z325" i="13" s="1"/>
  <c r="R325" i="13"/>
  <c r="I325" i="13"/>
  <c r="D325" i="13"/>
  <c r="C325" i="13"/>
  <c r="AC324" i="13"/>
  <c r="V324" i="13"/>
  <c r="Z324" i="13" s="1"/>
  <c r="R324" i="13"/>
  <c r="I324" i="13"/>
  <c r="D324" i="13"/>
  <c r="C324" i="13"/>
  <c r="AC323" i="13"/>
  <c r="V323" i="13"/>
  <c r="Z323" i="13" s="1"/>
  <c r="R323" i="13"/>
  <c r="I323" i="13"/>
  <c r="D323" i="13"/>
  <c r="C323" i="13"/>
  <c r="AC322" i="13"/>
  <c r="V322" i="13"/>
  <c r="Z322" i="13" s="1"/>
  <c r="R322" i="13"/>
  <c r="I322" i="13"/>
  <c r="D322" i="13"/>
  <c r="C322" i="13"/>
  <c r="AC321" i="13"/>
  <c r="V321" i="13"/>
  <c r="Z321" i="13" s="1"/>
  <c r="R321" i="13"/>
  <c r="I321" i="13"/>
  <c r="D321" i="13"/>
  <c r="C321" i="13"/>
  <c r="AC320" i="13"/>
  <c r="V320" i="13"/>
  <c r="Z320" i="13" s="1"/>
  <c r="R320" i="13"/>
  <c r="I320" i="13"/>
  <c r="D320" i="13"/>
  <c r="C320" i="13"/>
  <c r="AC316" i="13"/>
  <c r="V316" i="13"/>
  <c r="Z316" i="13" s="1"/>
  <c r="R316" i="13"/>
  <c r="I316" i="13"/>
  <c r="D316" i="13"/>
  <c r="C316" i="13"/>
  <c r="AC315" i="13"/>
  <c r="V315" i="13"/>
  <c r="Z315" i="13" s="1"/>
  <c r="R315" i="13"/>
  <c r="I315" i="13"/>
  <c r="D315" i="13"/>
  <c r="C315" i="13"/>
  <c r="AC314" i="13"/>
  <c r="V314" i="13"/>
  <c r="Z314" i="13" s="1"/>
  <c r="R314" i="13"/>
  <c r="I314" i="13"/>
  <c r="D314" i="13"/>
  <c r="C314" i="13"/>
  <c r="AC313" i="13"/>
  <c r="V313" i="13"/>
  <c r="Z313" i="13" s="1"/>
  <c r="R313" i="13"/>
  <c r="I313" i="13"/>
  <c r="D313" i="13"/>
  <c r="C313" i="13"/>
  <c r="AC312" i="13"/>
  <c r="V312" i="13"/>
  <c r="Z312" i="13" s="1"/>
  <c r="R312" i="13"/>
  <c r="I312" i="13"/>
  <c r="D312" i="13"/>
  <c r="C312" i="13"/>
  <c r="AC311" i="13"/>
  <c r="V311" i="13"/>
  <c r="Z311" i="13" s="1"/>
  <c r="R311" i="13"/>
  <c r="I311" i="13"/>
  <c r="D311" i="13"/>
  <c r="C311" i="13"/>
  <c r="AC310" i="13"/>
  <c r="V310" i="13"/>
  <c r="Z310" i="13" s="1"/>
  <c r="R310" i="13"/>
  <c r="I310" i="13"/>
  <c r="D310" i="13"/>
  <c r="C310" i="13"/>
  <c r="AC309" i="13"/>
  <c r="V309" i="13"/>
  <c r="Z309" i="13" s="1"/>
  <c r="R309" i="13"/>
  <c r="I309" i="13"/>
  <c r="D309" i="13"/>
  <c r="C309" i="13"/>
  <c r="AC308" i="13"/>
  <c r="V308" i="13"/>
  <c r="Z308" i="13" s="1"/>
  <c r="R308" i="13"/>
  <c r="I308" i="13"/>
  <c r="D308" i="13"/>
  <c r="C308" i="13"/>
  <c r="AC307" i="13"/>
  <c r="V307" i="13"/>
  <c r="Z307" i="13" s="1"/>
  <c r="R307" i="13"/>
  <c r="I307" i="13"/>
  <c r="D307" i="13"/>
  <c r="C307" i="13"/>
  <c r="AC306" i="13"/>
  <c r="V306" i="13"/>
  <c r="Z306" i="13" s="1"/>
  <c r="R306" i="13"/>
  <c r="I306" i="13"/>
  <c r="D306" i="13"/>
  <c r="C306" i="13"/>
  <c r="AC305" i="13"/>
  <c r="V305" i="13"/>
  <c r="Z305" i="13" s="1"/>
  <c r="R305" i="13"/>
  <c r="I305" i="13"/>
  <c r="D305" i="13"/>
  <c r="C305" i="13"/>
  <c r="AC304" i="13"/>
  <c r="V304" i="13"/>
  <c r="Z304" i="13" s="1"/>
  <c r="R304" i="13"/>
  <c r="I304" i="13"/>
  <c r="D304" i="13"/>
  <c r="C304" i="13"/>
  <c r="AC303" i="13"/>
  <c r="V303" i="13"/>
  <c r="Z303" i="13" s="1"/>
  <c r="R303" i="13"/>
  <c r="I303" i="13"/>
  <c r="D303" i="13"/>
  <c r="C303" i="13"/>
  <c r="AC302" i="13"/>
  <c r="V302" i="13"/>
  <c r="Z302" i="13" s="1"/>
  <c r="R302" i="13"/>
  <c r="I302" i="13"/>
  <c r="D302" i="13"/>
  <c r="C302" i="13"/>
  <c r="AC301" i="13"/>
  <c r="V301" i="13"/>
  <c r="R301" i="13"/>
  <c r="I301" i="13"/>
  <c r="D301" i="13"/>
  <c r="C301" i="13"/>
  <c r="V300" i="13"/>
  <c r="R300" i="13"/>
  <c r="I300" i="13"/>
  <c r="D300" i="13"/>
  <c r="C300" i="13"/>
  <c r="AC299" i="13"/>
  <c r="V299" i="13"/>
  <c r="R299" i="13"/>
  <c r="I299" i="13"/>
  <c r="D299" i="13"/>
  <c r="C299" i="13"/>
  <c r="AC298" i="13"/>
  <c r="V298" i="13"/>
  <c r="R298" i="13"/>
  <c r="I298" i="13"/>
  <c r="D298" i="13"/>
  <c r="C298" i="13"/>
  <c r="AC297" i="13"/>
  <c r="V297" i="13"/>
  <c r="R297" i="13"/>
  <c r="I297" i="13"/>
  <c r="D297" i="13"/>
  <c r="C297" i="13"/>
  <c r="AC296" i="13"/>
  <c r="V296" i="13"/>
  <c r="R296" i="13"/>
  <c r="I296" i="13"/>
  <c r="D296" i="13"/>
  <c r="C296" i="13"/>
  <c r="AC295" i="13"/>
  <c r="V295" i="13"/>
  <c r="R295" i="13"/>
  <c r="I295" i="13"/>
  <c r="D295" i="13"/>
  <c r="C295" i="13"/>
  <c r="AC294" i="13"/>
  <c r="V294" i="13"/>
  <c r="R294" i="13"/>
  <c r="I294" i="13"/>
  <c r="D294" i="13"/>
  <c r="C294" i="13"/>
  <c r="AC293" i="13"/>
  <c r="V293" i="13"/>
  <c r="R293" i="13"/>
  <c r="I293" i="13"/>
  <c r="D293" i="13"/>
  <c r="C293" i="13"/>
  <c r="AC292" i="13"/>
  <c r="V292" i="13"/>
  <c r="R292" i="13"/>
  <c r="I292" i="13"/>
  <c r="D292" i="13"/>
  <c r="C292" i="13"/>
  <c r="AC291" i="13"/>
  <c r="V291" i="13"/>
  <c r="R291" i="13"/>
  <c r="I291" i="13"/>
  <c r="D291" i="13"/>
  <c r="C291" i="13"/>
  <c r="AC290" i="13"/>
  <c r="V290" i="13"/>
  <c r="R290" i="13"/>
  <c r="I290" i="13"/>
  <c r="D290" i="13"/>
  <c r="C290" i="13"/>
  <c r="V289" i="13"/>
  <c r="R289" i="13"/>
  <c r="I289" i="13"/>
  <c r="D289" i="13"/>
  <c r="C289" i="13"/>
  <c r="AC288" i="13"/>
  <c r="V288" i="13"/>
  <c r="R288" i="13"/>
  <c r="I288" i="13"/>
  <c r="D288" i="13"/>
  <c r="C288" i="13"/>
  <c r="AC287" i="13"/>
  <c r="V287" i="13"/>
  <c r="R287" i="13"/>
  <c r="I287" i="13"/>
  <c r="D287" i="13"/>
  <c r="C287" i="13"/>
  <c r="AC286" i="13"/>
  <c r="V286" i="13"/>
  <c r="R286" i="13"/>
  <c r="I286" i="13"/>
  <c r="D286" i="13"/>
  <c r="C286" i="13"/>
  <c r="V285" i="13"/>
  <c r="R285" i="13"/>
  <c r="I285" i="13"/>
  <c r="D285" i="13"/>
  <c r="C285" i="13"/>
  <c r="AC284" i="13"/>
  <c r="V284" i="13"/>
  <c r="R284" i="13"/>
  <c r="I284" i="13"/>
  <c r="D284" i="13"/>
  <c r="C284" i="13"/>
  <c r="AC283" i="13"/>
  <c r="V283" i="13"/>
  <c r="R283" i="13"/>
  <c r="I283" i="13"/>
  <c r="D283" i="13"/>
  <c r="C283" i="13"/>
  <c r="AC282" i="13"/>
  <c r="V282" i="13"/>
  <c r="R282" i="13"/>
  <c r="I282" i="13"/>
  <c r="D282" i="13"/>
  <c r="C282" i="13"/>
  <c r="AC281" i="13"/>
  <c r="V281" i="13"/>
  <c r="R281" i="13"/>
  <c r="I281" i="13"/>
  <c r="D281" i="13"/>
  <c r="C281" i="13"/>
  <c r="AC280" i="13"/>
  <c r="V280" i="13"/>
  <c r="R280" i="13"/>
  <c r="I280" i="13"/>
  <c r="D280" i="13"/>
  <c r="C280" i="13"/>
  <c r="AC279" i="13"/>
  <c r="V279" i="13"/>
  <c r="R279" i="13"/>
  <c r="I279" i="13"/>
  <c r="D279" i="13"/>
  <c r="C279" i="13"/>
  <c r="AC278" i="13"/>
  <c r="V278" i="13"/>
  <c r="R278" i="13"/>
  <c r="I278" i="13"/>
  <c r="D278" i="13"/>
  <c r="C278" i="13"/>
  <c r="AC277" i="13"/>
  <c r="V277" i="13"/>
  <c r="R277" i="13"/>
  <c r="I277" i="13"/>
  <c r="D277" i="13"/>
  <c r="C277" i="13"/>
  <c r="AC276" i="13"/>
  <c r="V276" i="13"/>
  <c r="R276" i="13"/>
  <c r="I276" i="13"/>
  <c r="D276" i="13"/>
  <c r="C276" i="13"/>
  <c r="AC275" i="13"/>
  <c r="V275" i="13"/>
  <c r="R275" i="13"/>
  <c r="I275" i="13"/>
  <c r="D275" i="13"/>
  <c r="C275" i="13"/>
  <c r="V274" i="13"/>
  <c r="R274" i="13"/>
  <c r="I274" i="13"/>
  <c r="D274" i="13"/>
  <c r="C274" i="13"/>
  <c r="AC273" i="13"/>
  <c r="V273" i="13"/>
  <c r="R273" i="13"/>
  <c r="I273" i="13"/>
  <c r="D273" i="13"/>
  <c r="C273" i="13"/>
  <c r="AC272" i="13"/>
  <c r="V272" i="13"/>
  <c r="R272" i="13"/>
  <c r="I272" i="13"/>
  <c r="D272" i="13"/>
  <c r="C272" i="13"/>
  <c r="AC271" i="13"/>
  <c r="V271" i="13"/>
  <c r="R271" i="13"/>
  <c r="I271" i="13"/>
  <c r="D271" i="13"/>
  <c r="C271" i="13"/>
  <c r="V270" i="13"/>
  <c r="R270" i="13"/>
  <c r="I270" i="13"/>
  <c r="D270" i="13"/>
  <c r="C270" i="13"/>
  <c r="AC269" i="13"/>
  <c r="V269" i="13"/>
  <c r="R269" i="13"/>
  <c r="I269" i="13"/>
  <c r="D269" i="13"/>
  <c r="C269" i="13"/>
  <c r="AC268" i="13"/>
  <c r="V268" i="13"/>
  <c r="R268" i="13"/>
  <c r="I268" i="13"/>
  <c r="D268" i="13"/>
  <c r="C268" i="13"/>
  <c r="AC267" i="13"/>
  <c r="V267" i="13"/>
  <c r="R267" i="13"/>
  <c r="I267" i="13"/>
  <c r="D267" i="13"/>
  <c r="C267" i="13"/>
  <c r="AC266" i="13"/>
  <c r="V266" i="13"/>
  <c r="R266" i="13"/>
  <c r="I266" i="13"/>
  <c r="D266" i="13"/>
  <c r="C266" i="13"/>
  <c r="AC265" i="13"/>
  <c r="V265" i="13"/>
  <c r="R265" i="13"/>
  <c r="I265" i="13"/>
  <c r="D265" i="13"/>
  <c r="C265" i="13"/>
  <c r="AC264" i="13"/>
  <c r="V264" i="13"/>
  <c r="R264" i="13"/>
  <c r="I264" i="13"/>
  <c r="D264" i="13"/>
  <c r="C264" i="13"/>
  <c r="AC263" i="13"/>
  <c r="V263" i="13"/>
  <c r="R263" i="13"/>
  <c r="I263" i="13"/>
  <c r="D263" i="13"/>
  <c r="C263" i="13"/>
  <c r="AC262" i="13"/>
  <c r="V262" i="13"/>
  <c r="R262" i="13"/>
  <c r="I262" i="13"/>
  <c r="D262" i="13"/>
  <c r="C262" i="13"/>
  <c r="AC261" i="13"/>
  <c r="V261" i="13"/>
  <c r="R261" i="13"/>
  <c r="I261" i="13"/>
  <c r="D261" i="13"/>
  <c r="C261" i="13"/>
  <c r="AC260" i="13"/>
  <c r="V260" i="13"/>
  <c r="R260" i="13"/>
  <c r="I260" i="13"/>
  <c r="D260" i="13"/>
  <c r="C260" i="13"/>
  <c r="V259" i="13"/>
  <c r="R259" i="13"/>
  <c r="I259" i="13"/>
  <c r="D259" i="13"/>
  <c r="C259" i="13"/>
  <c r="AC258" i="13"/>
  <c r="V258" i="13"/>
  <c r="R258" i="13"/>
  <c r="I258" i="13"/>
  <c r="D258" i="13"/>
  <c r="C258" i="13"/>
  <c r="AC257" i="13"/>
  <c r="V257" i="13"/>
  <c r="R257" i="13"/>
  <c r="I257" i="13"/>
  <c r="D257" i="13"/>
  <c r="C257" i="13"/>
  <c r="AC256" i="13"/>
  <c r="V256" i="13"/>
  <c r="Z256" i="13" s="1"/>
  <c r="R256" i="13"/>
  <c r="I256" i="13"/>
  <c r="D256" i="13"/>
  <c r="C256" i="13"/>
  <c r="AC255" i="13"/>
  <c r="V255" i="13"/>
  <c r="Z255" i="13" s="1"/>
  <c r="R255" i="13"/>
  <c r="I255" i="13"/>
  <c r="D255" i="13"/>
  <c r="C255" i="13"/>
  <c r="AC254" i="13"/>
  <c r="V254" i="13"/>
  <c r="Z254" i="13" s="1"/>
  <c r="R254" i="13"/>
  <c r="I254" i="13"/>
  <c r="D254" i="13"/>
  <c r="C254" i="13"/>
  <c r="AC253" i="13"/>
  <c r="V253" i="13"/>
  <c r="Z253" i="13" s="1"/>
  <c r="R253" i="13"/>
  <c r="I253" i="13"/>
  <c r="D253" i="13"/>
  <c r="C253" i="13"/>
  <c r="AC252" i="13"/>
  <c r="V252" i="13"/>
  <c r="Z252" i="13" s="1"/>
  <c r="R252" i="13"/>
  <c r="I252" i="13"/>
  <c r="D252" i="13"/>
  <c r="C252" i="13"/>
  <c r="AC251" i="13"/>
  <c r="V251" i="13"/>
  <c r="Z251" i="13" s="1"/>
  <c r="R251" i="13"/>
  <c r="I251" i="13"/>
  <c r="D251" i="13"/>
  <c r="C251" i="13"/>
  <c r="AC250" i="13"/>
  <c r="V250" i="13"/>
  <c r="Z250" i="13" s="1"/>
  <c r="R250" i="13"/>
  <c r="I250" i="13"/>
  <c r="D250" i="13"/>
  <c r="C250" i="13"/>
  <c r="AC249" i="13"/>
  <c r="V249" i="13"/>
  <c r="Z249" i="13" s="1"/>
  <c r="R249" i="13"/>
  <c r="I249" i="13"/>
  <c r="D249" i="13"/>
  <c r="C249" i="13"/>
  <c r="AC248" i="13"/>
  <c r="V248" i="13"/>
  <c r="Z248" i="13" s="1"/>
  <c r="R248" i="13"/>
  <c r="I248" i="13"/>
  <c r="D248" i="13"/>
  <c r="C248" i="13"/>
  <c r="AC247" i="13"/>
  <c r="V247" i="13"/>
  <c r="Z247" i="13" s="1"/>
  <c r="R247" i="13"/>
  <c r="I247" i="13"/>
  <c r="D247" i="13"/>
  <c r="C247" i="13"/>
  <c r="AC246" i="13"/>
  <c r="V246" i="13"/>
  <c r="Z246" i="13" s="1"/>
  <c r="R246" i="13"/>
  <c r="I246" i="13"/>
  <c r="D246" i="13"/>
  <c r="C246" i="13"/>
  <c r="AC245" i="13"/>
  <c r="V245" i="13"/>
  <c r="Z245" i="13" s="1"/>
  <c r="R245" i="13"/>
  <c r="I245" i="13"/>
  <c r="D245" i="13"/>
  <c r="C245" i="13"/>
  <c r="AC244" i="13"/>
  <c r="V244" i="13"/>
  <c r="Z244" i="13" s="1"/>
  <c r="R244" i="13"/>
  <c r="I244" i="13"/>
  <c r="D244" i="13"/>
  <c r="C244" i="13"/>
  <c r="AC243" i="13"/>
  <c r="V243" i="13"/>
  <c r="Z243" i="13" s="1"/>
  <c r="R243" i="13"/>
  <c r="I243" i="13"/>
  <c r="D243" i="13"/>
  <c r="C243" i="13"/>
  <c r="AC242" i="13"/>
  <c r="V242" i="13"/>
  <c r="Z242" i="13" s="1"/>
  <c r="R242" i="13"/>
  <c r="I242" i="13"/>
  <c r="D242" i="13"/>
  <c r="C242" i="13"/>
  <c r="AC241" i="13"/>
  <c r="V241" i="13"/>
  <c r="Z241" i="13" s="1"/>
  <c r="R241" i="13"/>
  <c r="I241" i="13"/>
  <c r="D241" i="13"/>
  <c r="C241" i="13"/>
  <c r="AC240" i="13"/>
  <c r="V240" i="13"/>
  <c r="Z240" i="13" s="1"/>
  <c r="R240" i="13"/>
  <c r="I240" i="13"/>
  <c r="D240" i="13"/>
  <c r="C240" i="13"/>
  <c r="V239" i="13"/>
  <c r="Z239" i="13" s="1"/>
  <c r="R239" i="13"/>
  <c r="I239" i="13"/>
  <c r="D239" i="13"/>
  <c r="C239" i="13"/>
  <c r="AC238" i="13"/>
  <c r="V238" i="13"/>
  <c r="Z238" i="13" s="1"/>
  <c r="R238" i="13"/>
  <c r="I238" i="13"/>
  <c r="D238" i="13"/>
  <c r="C238" i="13"/>
  <c r="AC237" i="13"/>
  <c r="V237" i="13"/>
  <c r="Z237" i="13" s="1"/>
  <c r="R237" i="13"/>
  <c r="I237" i="13"/>
  <c r="D237" i="13"/>
  <c r="C237" i="13"/>
  <c r="AC236" i="13"/>
  <c r="V236" i="13"/>
  <c r="Z236" i="13" s="1"/>
  <c r="R236" i="13"/>
  <c r="I236" i="13"/>
  <c r="D236" i="13"/>
  <c r="C236" i="13"/>
  <c r="AC235" i="13"/>
  <c r="V235" i="13"/>
  <c r="Z235" i="13" s="1"/>
  <c r="R235" i="13"/>
  <c r="I235" i="13"/>
  <c r="D235" i="13"/>
  <c r="C235" i="13"/>
  <c r="AC234" i="13"/>
  <c r="V234" i="13"/>
  <c r="Z234" i="13" s="1"/>
  <c r="R234" i="13"/>
  <c r="I234" i="13"/>
  <c r="D234" i="13"/>
  <c r="C234" i="13"/>
  <c r="AC233" i="13"/>
  <c r="V233" i="13"/>
  <c r="Z233" i="13" s="1"/>
  <c r="R233" i="13"/>
  <c r="I233" i="13"/>
  <c r="D233" i="13"/>
  <c r="C233" i="13"/>
  <c r="AC232" i="13"/>
  <c r="V232" i="13"/>
  <c r="Z232" i="13" s="1"/>
  <c r="R232" i="13"/>
  <c r="I232" i="13"/>
  <c r="D232" i="13"/>
  <c r="C232" i="13"/>
  <c r="AC231" i="13"/>
  <c r="V231" i="13"/>
  <c r="Z231" i="13" s="1"/>
  <c r="R231" i="13"/>
  <c r="I231" i="13"/>
  <c r="D231" i="13"/>
  <c r="C231" i="13"/>
  <c r="AC230" i="13"/>
  <c r="V230" i="13"/>
  <c r="Z230" i="13" s="1"/>
  <c r="R230" i="13"/>
  <c r="I230" i="13"/>
  <c r="D230" i="13"/>
  <c r="C230" i="13"/>
  <c r="V229" i="13"/>
  <c r="Z229" i="13" s="1"/>
  <c r="R229" i="13"/>
  <c r="I229" i="13"/>
  <c r="D229" i="13"/>
  <c r="C229" i="13"/>
  <c r="AC228" i="13"/>
  <c r="V228" i="13"/>
  <c r="Z228" i="13" s="1"/>
  <c r="R228" i="13"/>
  <c r="I228" i="13"/>
  <c r="D228" i="13"/>
  <c r="C228" i="13"/>
  <c r="AC227" i="13"/>
  <c r="V227" i="13"/>
  <c r="Z227" i="13" s="1"/>
  <c r="R227" i="13"/>
  <c r="I227" i="13"/>
  <c r="D227" i="13"/>
  <c r="C227" i="13"/>
  <c r="AC226" i="13"/>
  <c r="V226" i="13"/>
  <c r="Z226" i="13" s="1"/>
  <c r="R226" i="13"/>
  <c r="I226" i="13"/>
  <c r="D226" i="13"/>
  <c r="C226" i="13"/>
  <c r="AC225" i="13"/>
  <c r="V225" i="13"/>
  <c r="Z225" i="13" s="1"/>
  <c r="R225" i="13"/>
  <c r="I225" i="13"/>
  <c r="D225" i="13"/>
  <c r="C225" i="13"/>
  <c r="AC224" i="13"/>
  <c r="V224" i="13"/>
  <c r="Z224" i="13" s="1"/>
  <c r="R224" i="13"/>
  <c r="I224" i="13"/>
  <c r="D224" i="13"/>
  <c r="C224" i="13"/>
  <c r="AC223" i="13"/>
  <c r="V223" i="13"/>
  <c r="Z223" i="13" s="1"/>
  <c r="R223" i="13"/>
  <c r="I223" i="13"/>
  <c r="D223" i="13"/>
  <c r="C223" i="13"/>
  <c r="AC222" i="13"/>
  <c r="V222" i="13"/>
  <c r="Z222" i="13" s="1"/>
  <c r="R222" i="13"/>
  <c r="I222" i="13"/>
  <c r="D222" i="13"/>
  <c r="C222" i="13"/>
  <c r="AC221" i="13"/>
  <c r="V221" i="13"/>
  <c r="Z221" i="13" s="1"/>
  <c r="R221" i="13"/>
  <c r="I221" i="13"/>
  <c r="D221" i="13"/>
  <c r="C221" i="13"/>
  <c r="AC220" i="13"/>
  <c r="V220" i="13"/>
  <c r="Z220" i="13" s="1"/>
  <c r="R220" i="13"/>
  <c r="I220" i="13"/>
  <c r="D220" i="13"/>
  <c r="C220" i="13"/>
  <c r="AC219" i="13"/>
  <c r="V219" i="13"/>
  <c r="Z219" i="13" s="1"/>
  <c r="R219" i="13"/>
  <c r="I219" i="13"/>
  <c r="D219" i="13"/>
  <c r="C219" i="13"/>
  <c r="AC218" i="13"/>
  <c r="V218" i="13"/>
  <c r="Z218" i="13" s="1"/>
  <c r="R218" i="13"/>
  <c r="I218" i="13"/>
  <c r="D218" i="13"/>
  <c r="C218" i="13"/>
  <c r="AC217" i="13"/>
  <c r="V217" i="13"/>
  <c r="Z217" i="13" s="1"/>
  <c r="R217" i="13"/>
  <c r="I217" i="13"/>
  <c r="D217" i="13"/>
  <c r="C217" i="13"/>
  <c r="AC216" i="13"/>
  <c r="V216" i="13"/>
  <c r="Z216" i="13" s="1"/>
  <c r="R216" i="13"/>
  <c r="I216" i="13"/>
  <c r="D216" i="13"/>
  <c r="C216" i="13"/>
  <c r="AC215" i="13"/>
  <c r="V215" i="13"/>
  <c r="Z215" i="13" s="1"/>
  <c r="R215" i="13"/>
  <c r="I215" i="13"/>
  <c r="D215" i="13"/>
  <c r="C215" i="13"/>
  <c r="V214" i="13"/>
  <c r="Z214" i="13" s="1"/>
  <c r="R214" i="13"/>
  <c r="I214" i="13"/>
  <c r="D214" i="13"/>
  <c r="C214" i="13"/>
  <c r="AC213" i="13"/>
  <c r="V213" i="13"/>
  <c r="Z213" i="13" s="1"/>
  <c r="R213" i="13"/>
  <c r="I213" i="13"/>
  <c r="D213" i="13"/>
  <c r="C213" i="13"/>
  <c r="AC212" i="13"/>
  <c r="V212" i="13"/>
  <c r="Z212" i="13" s="1"/>
  <c r="R212" i="13"/>
  <c r="I212" i="13"/>
  <c r="D212" i="13"/>
  <c r="C212" i="13"/>
  <c r="AC211" i="13"/>
  <c r="V211" i="13"/>
  <c r="Z211" i="13" s="1"/>
  <c r="R211" i="13"/>
  <c r="I211" i="13"/>
  <c r="D211" i="13"/>
  <c r="C211" i="13"/>
  <c r="AC210" i="13"/>
  <c r="V210" i="13"/>
  <c r="Z210" i="13" s="1"/>
  <c r="R210" i="13"/>
  <c r="I210" i="13"/>
  <c r="D210" i="13"/>
  <c r="C210" i="13"/>
  <c r="AC209" i="13"/>
  <c r="V209" i="13"/>
  <c r="Z209" i="13" s="1"/>
  <c r="R209" i="13"/>
  <c r="I209" i="13"/>
  <c r="D209" i="13"/>
  <c r="C209" i="13"/>
  <c r="AC208" i="13"/>
  <c r="V208" i="13"/>
  <c r="Z208" i="13" s="1"/>
  <c r="R208" i="13"/>
  <c r="I208" i="13"/>
  <c r="D208" i="13"/>
  <c r="C208" i="13"/>
  <c r="AC207" i="13"/>
  <c r="V207" i="13"/>
  <c r="Z207" i="13" s="1"/>
  <c r="R207" i="13"/>
  <c r="I207" i="13"/>
  <c r="D207" i="13"/>
  <c r="C207" i="13"/>
  <c r="AC206" i="13"/>
  <c r="V206" i="13"/>
  <c r="Z206" i="13" s="1"/>
  <c r="R206" i="13"/>
  <c r="I206" i="13"/>
  <c r="D206" i="13"/>
  <c r="C206" i="13"/>
  <c r="AC205" i="13"/>
  <c r="V205" i="13"/>
  <c r="Z205" i="13" s="1"/>
  <c r="R205" i="13"/>
  <c r="I205" i="13"/>
  <c r="D205" i="13"/>
  <c r="C205" i="13"/>
  <c r="AC204" i="13"/>
  <c r="V204" i="13"/>
  <c r="Z204" i="13" s="1"/>
  <c r="R204" i="13"/>
  <c r="I204" i="13"/>
  <c r="D204" i="13"/>
  <c r="C204" i="13"/>
  <c r="AC203" i="13"/>
  <c r="V203" i="13"/>
  <c r="Z203" i="13" s="1"/>
  <c r="R203" i="13"/>
  <c r="I203" i="13"/>
  <c r="D203" i="13"/>
  <c r="C203" i="13"/>
  <c r="AC202" i="13"/>
  <c r="V202" i="13"/>
  <c r="Z202" i="13" s="1"/>
  <c r="R202" i="13"/>
  <c r="I202" i="13"/>
  <c r="D202" i="13"/>
  <c r="C202" i="13"/>
  <c r="AC201" i="13"/>
  <c r="V201" i="13"/>
  <c r="Z201" i="13" s="1"/>
  <c r="R201" i="13"/>
  <c r="I201" i="13"/>
  <c r="D201" i="13"/>
  <c r="C201" i="13"/>
  <c r="AC200" i="13"/>
  <c r="V200" i="13"/>
  <c r="Z200" i="13" s="1"/>
  <c r="R200" i="13"/>
  <c r="I200" i="13"/>
  <c r="D200" i="13"/>
  <c r="C200" i="13"/>
  <c r="AC199" i="13"/>
  <c r="V199" i="13"/>
  <c r="Z199" i="13" s="1"/>
  <c r="R199" i="13"/>
  <c r="I199" i="13"/>
  <c r="D199" i="13"/>
  <c r="C199" i="13"/>
  <c r="AC198" i="13"/>
  <c r="V198" i="13"/>
  <c r="Z198" i="13" s="1"/>
  <c r="R198" i="13"/>
  <c r="I198" i="13"/>
  <c r="D198" i="13"/>
  <c r="C198" i="13"/>
  <c r="AC123" i="13"/>
  <c r="V123" i="13"/>
  <c r="Z123" i="13" s="1"/>
  <c r="R123" i="13"/>
  <c r="I123" i="13"/>
  <c r="D123" i="13"/>
  <c r="C123" i="13"/>
  <c r="AU123" i="13" s="1"/>
  <c r="AC122" i="13"/>
  <c r="V122" i="13"/>
  <c r="Z122" i="13" s="1"/>
  <c r="R122" i="13"/>
  <c r="I122" i="13"/>
  <c r="D122" i="13"/>
  <c r="C122" i="13"/>
  <c r="AC121" i="13"/>
  <c r="V121" i="13"/>
  <c r="Z121" i="13" s="1"/>
  <c r="R121" i="13"/>
  <c r="I121" i="13"/>
  <c r="D121" i="13"/>
  <c r="C121" i="13"/>
  <c r="AU121" i="13" s="1"/>
  <c r="AC120" i="13"/>
  <c r="V120" i="13"/>
  <c r="Z120" i="13" s="1"/>
  <c r="R120" i="13"/>
  <c r="I120" i="13"/>
  <c r="D120" i="13"/>
  <c r="C120" i="13"/>
  <c r="AC119" i="13"/>
  <c r="V119" i="13"/>
  <c r="Z119" i="13" s="1"/>
  <c r="R119" i="13"/>
  <c r="I119" i="13"/>
  <c r="D119" i="13"/>
  <c r="C119" i="13"/>
  <c r="AC118" i="13"/>
  <c r="V118" i="13"/>
  <c r="Z118" i="13" s="1"/>
  <c r="R118" i="13"/>
  <c r="I118" i="13"/>
  <c r="D118" i="13"/>
  <c r="C118" i="13"/>
  <c r="AC117" i="13"/>
  <c r="V117" i="13"/>
  <c r="Z117" i="13" s="1"/>
  <c r="R117" i="13"/>
  <c r="I117" i="13"/>
  <c r="D117" i="13"/>
  <c r="C117" i="13"/>
  <c r="AC116" i="13"/>
  <c r="V116" i="13"/>
  <c r="Z116" i="13" s="1"/>
  <c r="R116" i="13"/>
  <c r="I116" i="13"/>
  <c r="D116" i="13"/>
  <c r="C116" i="13"/>
  <c r="AC115" i="13"/>
  <c r="V115" i="13"/>
  <c r="Z115" i="13" s="1"/>
  <c r="R115" i="13"/>
  <c r="I115" i="13"/>
  <c r="D115" i="13"/>
  <c r="C115" i="13"/>
  <c r="AC114" i="13"/>
  <c r="V114" i="13"/>
  <c r="Z114" i="13" s="1"/>
  <c r="R114" i="13"/>
  <c r="I114" i="13"/>
  <c r="D114" i="13"/>
  <c r="C114" i="13"/>
  <c r="AC113" i="13"/>
  <c r="V113" i="13"/>
  <c r="Z113" i="13" s="1"/>
  <c r="R113" i="13"/>
  <c r="I113" i="13"/>
  <c r="D113" i="13"/>
  <c r="C113" i="13"/>
  <c r="AC112" i="13"/>
  <c r="V112" i="13"/>
  <c r="Z112" i="13" s="1"/>
  <c r="R112" i="13"/>
  <c r="I112" i="13"/>
  <c r="D112" i="13"/>
  <c r="C112" i="13"/>
  <c r="AC111" i="13"/>
  <c r="V111" i="13"/>
  <c r="Z111" i="13" s="1"/>
  <c r="R111" i="13"/>
  <c r="I111" i="13"/>
  <c r="D111" i="13"/>
  <c r="C111" i="13"/>
  <c r="AC110" i="13"/>
  <c r="V110" i="13"/>
  <c r="Z110" i="13" s="1"/>
  <c r="R110" i="13"/>
  <c r="I110" i="13"/>
  <c r="D110" i="13"/>
  <c r="C110" i="13"/>
  <c r="AC109" i="13"/>
  <c r="V109" i="13"/>
  <c r="Z109" i="13" s="1"/>
  <c r="R109" i="13"/>
  <c r="I109" i="13"/>
  <c r="D109" i="13"/>
  <c r="C109" i="13"/>
  <c r="AC108" i="13"/>
  <c r="V108" i="13"/>
  <c r="Z108" i="13" s="1"/>
  <c r="R108" i="13"/>
  <c r="I108" i="13"/>
  <c r="D108" i="13"/>
  <c r="C108" i="13"/>
  <c r="AC107" i="13"/>
  <c r="V107" i="13"/>
  <c r="Z107" i="13" s="1"/>
  <c r="R107" i="13"/>
  <c r="I107" i="13"/>
  <c r="D107" i="13"/>
  <c r="C107" i="13"/>
  <c r="AC106" i="13"/>
  <c r="V106" i="13"/>
  <c r="Z106" i="13" s="1"/>
  <c r="R106" i="13"/>
  <c r="I106" i="13"/>
  <c r="D106" i="13"/>
  <c r="C106" i="13"/>
  <c r="AC105" i="13"/>
  <c r="V105" i="13"/>
  <c r="Z105" i="13" s="1"/>
  <c r="R105" i="13"/>
  <c r="I105" i="13"/>
  <c r="D105" i="13"/>
  <c r="C105" i="13"/>
  <c r="AC104" i="13"/>
  <c r="V104" i="13"/>
  <c r="Z104" i="13" s="1"/>
  <c r="R104" i="13"/>
  <c r="I104" i="13"/>
  <c r="D104" i="13"/>
  <c r="C104" i="13"/>
  <c r="AC103" i="13"/>
  <c r="V103" i="13"/>
  <c r="Z103" i="13" s="1"/>
  <c r="R103" i="13"/>
  <c r="I103" i="13"/>
  <c r="D103" i="13"/>
  <c r="C103" i="13"/>
  <c r="AC102" i="13"/>
  <c r="V102" i="13"/>
  <c r="Z102" i="13" s="1"/>
  <c r="R102" i="13"/>
  <c r="I102" i="13"/>
  <c r="D102" i="13"/>
  <c r="C102" i="13"/>
  <c r="AC101" i="13"/>
  <c r="V101" i="13"/>
  <c r="Z101" i="13" s="1"/>
  <c r="R101" i="13"/>
  <c r="I101" i="13"/>
  <c r="D101" i="13"/>
  <c r="C101" i="13"/>
  <c r="AC100" i="13"/>
  <c r="V100" i="13"/>
  <c r="Z100" i="13" s="1"/>
  <c r="R100" i="13"/>
  <c r="I100" i="13"/>
  <c r="D100" i="13"/>
  <c r="C100" i="13"/>
  <c r="AC99" i="13"/>
  <c r="V99" i="13"/>
  <c r="Z99" i="13" s="1"/>
  <c r="R99" i="13"/>
  <c r="I99" i="13"/>
  <c r="D99" i="13"/>
  <c r="C99" i="13"/>
  <c r="AC98" i="13"/>
  <c r="V98" i="13"/>
  <c r="Z98" i="13" s="1"/>
  <c r="R98" i="13"/>
  <c r="I98" i="13"/>
  <c r="D98" i="13"/>
  <c r="C98" i="13"/>
  <c r="AC97" i="13"/>
  <c r="V97" i="13"/>
  <c r="Z97" i="13" s="1"/>
  <c r="R97" i="13"/>
  <c r="I97" i="13"/>
  <c r="D97" i="13"/>
  <c r="C97" i="13"/>
  <c r="AC96" i="13"/>
  <c r="V96" i="13"/>
  <c r="Z96" i="13" s="1"/>
  <c r="R96" i="13"/>
  <c r="I96" i="13"/>
  <c r="D96" i="13"/>
  <c r="C96" i="13"/>
  <c r="AC95" i="13"/>
  <c r="V95" i="13"/>
  <c r="Z95" i="13" s="1"/>
  <c r="R95" i="13"/>
  <c r="I95" i="13"/>
  <c r="D95" i="13"/>
  <c r="C95" i="13"/>
  <c r="AC94" i="13"/>
  <c r="V94" i="13"/>
  <c r="Z94" i="13" s="1"/>
  <c r="AA98" i="13" s="1"/>
  <c r="R94" i="13"/>
  <c r="I94" i="13"/>
  <c r="D94" i="13"/>
  <c r="C94" i="13"/>
  <c r="AC93" i="13"/>
  <c r="V93" i="13"/>
  <c r="Z93" i="13" s="1"/>
  <c r="R93" i="13"/>
  <c r="I93" i="13"/>
  <c r="D93" i="13"/>
  <c r="C93" i="13"/>
  <c r="AC92" i="13"/>
  <c r="V92" i="13"/>
  <c r="Z92" i="13" s="1"/>
  <c r="R92" i="13"/>
  <c r="I92" i="13"/>
  <c r="D92" i="13"/>
  <c r="C92" i="13"/>
  <c r="AC91" i="13"/>
  <c r="V91" i="13"/>
  <c r="Z91" i="13" s="1"/>
  <c r="R91" i="13"/>
  <c r="I91" i="13"/>
  <c r="D91" i="13"/>
  <c r="C91" i="13"/>
  <c r="AC90" i="13"/>
  <c r="V90" i="13"/>
  <c r="Z90" i="13" s="1"/>
  <c r="AA93" i="13" s="1"/>
  <c r="R90" i="13"/>
  <c r="I90" i="13"/>
  <c r="D90" i="13"/>
  <c r="C90" i="13"/>
  <c r="AC89" i="13"/>
  <c r="V89" i="13"/>
  <c r="Z89" i="13" s="1"/>
  <c r="R89" i="13"/>
  <c r="I89" i="13"/>
  <c r="D89" i="13"/>
  <c r="C89" i="13"/>
  <c r="AC88" i="13"/>
  <c r="V88" i="13"/>
  <c r="Z88" i="13" s="1"/>
  <c r="R88" i="13"/>
  <c r="I88" i="13"/>
  <c r="D88" i="13"/>
  <c r="C88" i="13"/>
  <c r="AC87" i="13"/>
  <c r="V87" i="13"/>
  <c r="Z87" i="13" s="1"/>
  <c r="R87" i="13"/>
  <c r="I87" i="13"/>
  <c r="D87" i="13"/>
  <c r="C87" i="13"/>
  <c r="AC86" i="13"/>
  <c r="V86" i="13"/>
  <c r="Z86" i="13" s="1"/>
  <c r="R86" i="13"/>
  <c r="I86" i="13"/>
  <c r="D86" i="13"/>
  <c r="C86" i="13"/>
  <c r="AC85" i="13"/>
  <c r="V85" i="13"/>
  <c r="Z85" i="13" s="1"/>
  <c r="R85" i="13"/>
  <c r="I85" i="13"/>
  <c r="D85" i="13"/>
  <c r="C85" i="13"/>
  <c r="AC84" i="13"/>
  <c r="V84" i="13"/>
  <c r="Z84" i="13" s="1"/>
  <c r="R84" i="13"/>
  <c r="I84" i="13"/>
  <c r="D84" i="13"/>
  <c r="C84" i="13"/>
  <c r="AC55" i="13"/>
  <c r="V55" i="13"/>
  <c r="Z55" i="13" s="1"/>
  <c r="R55" i="13"/>
  <c r="I55" i="13"/>
  <c r="D55" i="13"/>
  <c r="C55" i="13"/>
  <c r="AC54" i="13"/>
  <c r="V54" i="13"/>
  <c r="Z54" i="13" s="1"/>
  <c r="R54" i="13"/>
  <c r="I54" i="13"/>
  <c r="D54" i="13"/>
  <c r="C54" i="13"/>
  <c r="AU54" i="13" s="1"/>
  <c r="AC53" i="13"/>
  <c r="V53" i="13"/>
  <c r="Z53" i="13" s="1"/>
  <c r="R53" i="13"/>
  <c r="I53" i="13"/>
  <c r="D53" i="13"/>
  <c r="C53" i="13"/>
  <c r="AC52" i="13"/>
  <c r="V52" i="13"/>
  <c r="Z52" i="13" s="1"/>
  <c r="R52" i="13"/>
  <c r="I52" i="13"/>
  <c r="D52" i="13"/>
  <c r="C52" i="13"/>
  <c r="AU52" i="13" s="1"/>
  <c r="AC51" i="13"/>
  <c r="V51" i="13"/>
  <c r="Z51" i="13" s="1"/>
  <c r="R51" i="13"/>
  <c r="I51" i="13"/>
  <c r="D51" i="13"/>
  <c r="C51" i="13"/>
  <c r="AC50" i="13"/>
  <c r="V50" i="13"/>
  <c r="Z50" i="13" s="1"/>
  <c r="R50" i="13"/>
  <c r="I50" i="13"/>
  <c r="D50" i="13"/>
  <c r="C50" i="13"/>
  <c r="AC49" i="13"/>
  <c r="V49" i="13"/>
  <c r="Z49" i="13" s="1"/>
  <c r="R49" i="13"/>
  <c r="I49" i="13"/>
  <c r="D49" i="13"/>
  <c r="C49" i="13"/>
  <c r="AC48" i="13"/>
  <c r="V48" i="13"/>
  <c r="Z48" i="13" s="1"/>
  <c r="R48" i="13"/>
  <c r="I48" i="13"/>
  <c r="D48" i="13"/>
  <c r="C48" i="13"/>
  <c r="AC47" i="13"/>
  <c r="V47" i="13"/>
  <c r="Z47" i="13" s="1"/>
  <c r="R47" i="13"/>
  <c r="I47" i="13"/>
  <c r="D47" i="13"/>
  <c r="C47" i="13"/>
  <c r="AC46" i="13"/>
  <c r="V46" i="13"/>
  <c r="Z46" i="13" s="1"/>
  <c r="R46" i="13"/>
  <c r="I46" i="13"/>
  <c r="D46" i="13"/>
  <c r="C46" i="13"/>
  <c r="AC40" i="13"/>
  <c r="V40" i="13"/>
  <c r="Z40" i="13" s="1"/>
  <c r="R40" i="13"/>
  <c r="I40" i="13"/>
  <c r="D40" i="13"/>
  <c r="C40" i="13"/>
  <c r="AC39" i="13"/>
  <c r="V39" i="13"/>
  <c r="Z39" i="13" s="1"/>
  <c r="R39" i="13"/>
  <c r="I39" i="13"/>
  <c r="D39" i="13"/>
  <c r="C39" i="13"/>
  <c r="AC38" i="13"/>
  <c r="V38" i="13"/>
  <c r="Z38" i="13" s="1"/>
  <c r="R38" i="13"/>
  <c r="I38" i="13"/>
  <c r="D38" i="13"/>
  <c r="C38" i="13"/>
  <c r="AC37" i="13"/>
  <c r="V37" i="13"/>
  <c r="Z37" i="13" s="1"/>
  <c r="R37" i="13"/>
  <c r="I37" i="13"/>
  <c r="D37" i="13"/>
  <c r="C37" i="13"/>
  <c r="AC36" i="13"/>
  <c r="V36" i="13"/>
  <c r="Z36" i="13" s="1"/>
  <c r="R36" i="13"/>
  <c r="I36" i="13"/>
  <c r="D36" i="13"/>
  <c r="C36" i="13"/>
  <c r="AC35" i="13"/>
  <c r="V35" i="13"/>
  <c r="Z35" i="13" s="1"/>
  <c r="R35" i="13"/>
  <c r="I35" i="13"/>
  <c r="D35" i="13"/>
  <c r="C35" i="13"/>
  <c r="AC34" i="13"/>
  <c r="V34" i="13"/>
  <c r="Z34" i="13" s="1"/>
  <c r="R34" i="13"/>
  <c r="I34" i="13"/>
  <c r="D34" i="13"/>
  <c r="C34" i="13"/>
  <c r="AC33" i="13"/>
  <c r="V33" i="13"/>
  <c r="Z33" i="13" s="1"/>
  <c r="R33" i="13"/>
  <c r="I33" i="13"/>
  <c r="D33" i="13"/>
  <c r="C33" i="13"/>
  <c r="AC32" i="13"/>
  <c r="V32" i="13"/>
  <c r="Z32" i="13" s="1"/>
  <c r="R32" i="13"/>
  <c r="I32" i="13"/>
  <c r="D32" i="13"/>
  <c r="C32" i="13"/>
  <c r="AC31" i="13"/>
  <c r="V31" i="13"/>
  <c r="Z31" i="13" s="1"/>
  <c r="R31" i="13"/>
  <c r="I31" i="13"/>
  <c r="D31" i="13"/>
  <c r="C31" i="13"/>
  <c r="AC30" i="13"/>
  <c r="V30" i="13"/>
  <c r="Z30" i="13" s="1"/>
  <c r="R30" i="13"/>
  <c r="I30" i="13"/>
  <c r="D30" i="13"/>
  <c r="C30" i="13"/>
  <c r="AC29" i="13"/>
  <c r="V29" i="13"/>
  <c r="Z29" i="13" s="1"/>
  <c r="R29" i="13"/>
  <c r="I29" i="13"/>
  <c r="D29" i="13"/>
  <c r="C29" i="13"/>
  <c r="AC28" i="13"/>
  <c r="V28" i="13"/>
  <c r="Z28" i="13" s="1"/>
  <c r="R28" i="13"/>
  <c r="I28" i="13"/>
  <c r="D28" i="13"/>
  <c r="C28" i="13"/>
  <c r="AC27" i="13"/>
  <c r="V27" i="13"/>
  <c r="Z27" i="13" s="1"/>
  <c r="R27" i="13"/>
  <c r="I27" i="13"/>
  <c r="D27" i="13"/>
  <c r="C27" i="13"/>
  <c r="AC26" i="13"/>
  <c r="V26" i="13"/>
  <c r="Z26" i="13" s="1"/>
  <c r="R26" i="13"/>
  <c r="I26" i="13"/>
  <c r="D26" i="13"/>
  <c r="C26" i="13"/>
  <c r="AC25" i="13"/>
  <c r="V25" i="13"/>
  <c r="Z25" i="13" s="1"/>
  <c r="R25" i="13"/>
  <c r="I25" i="13"/>
  <c r="D25" i="13"/>
  <c r="C25" i="13"/>
  <c r="AC24" i="13"/>
  <c r="V24" i="13"/>
  <c r="Z24" i="13" s="1"/>
  <c r="R24" i="13"/>
  <c r="I24" i="13"/>
  <c r="D24" i="13"/>
  <c r="C24" i="13"/>
  <c r="V23" i="13"/>
  <c r="Z23" i="13" s="1"/>
  <c r="R23" i="13"/>
  <c r="I23" i="13"/>
  <c r="D23" i="13"/>
  <c r="C23" i="13"/>
  <c r="AC22" i="13"/>
  <c r="V22" i="13"/>
  <c r="Z22" i="13" s="1"/>
  <c r="R22" i="13"/>
  <c r="I22" i="13"/>
  <c r="D22" i="13"/>
  <c r="C22" i="13"/>
  <c r="AC21" i="13"/>
  <c r="V21" i="13"/>
  <c r="Z21" i="13" s="1"/>
  <c r="R21" i="13"/>
  <c r="I21" i="13"/>
  <c r="D21" i="13"/>
  <c r="C21" i="13"/>
  <c r="AC20" i="13"/>
  <c r="V20" i="13"/>
  <c r="Z20" i="13" s="1"/>
  <c r="R20" i="13"/>
  <c r="I20" i="13"/>
  <c r="D20" i="13"/>
  <c r="C20" i="13"/>
  <c r="AC19" i="13"/>
  <c r="V19" i="13"/>
  <c r="Z19" i="13" s="1"/>
  <c r="R19" i="13"/>
  <c r="I19" i="13"/>
  <c r="D19" i="13"/>
  <c r="C19" i="13"/>
  <c r="AC18" i="13"/>
  <c r="V18" i="13"/>
  <c r="Z18" i="13" s="1"/>
  <c r="R18" i="13"/>
  <c r="I18" i="13"/>
  <c r="D18" i="13"/>
  <c r="C18" i="13"/>
  <c r="AC17" i="13"/>
  <c r="V17" i="13"/>
  <c r="Z17" i="13" s="1"/>
  <c r="R17" i="13"/>
  <c r="I17" i="13"/>
  <c r="D17" i="13"/>
  <c r="C17" i="13"/>
  <c r="V16" i="13"/>
  <c r="Z16" i="13" s="1"/>
  <c r="R16" i="13"/>
  <c r="I16" i="13"/>
  <c r="D16" i="13"/>
  <c r="C16" i="13"/>
  <c r="AC15" i="13"/>
  <c r="V15" i="13"/>
  <c r="Z15" i="13" s="1"/>
  <c r="R15" i="13"/>
  <c r="I15" i="13"/>
  <c r="D15" i="13"/>
  <c r="C15" i="13"/>
  <c r="AC14" i="13"/>
  <c r="V14" i="13"/>
  <c r="Z14" i="13" s="1"/>
  <c r="R14" i="13"/>
  <c r="I14" i="13"/>
  <c r="D14" i="13"/>
  <c r="C14" i="13"/>
  <c r="AC13" i="13"/>
  <c r="Z13" i="13"/>
  <c r="V13" i="13"/>
  <c r="R13" i="13"/>
  <c r="I13" i="13"/>
  <c r="D13" i="13"/>
  <c r="C13" i="13"/>
  <c r="AC12" i="13"/>
  <c r="V12" i="13"/>
  <c r="Z12" i="13" s="1"/>
  <c r="R12" i="13"/>
  <c r="I12" i="13"/>
  <c r="D12" i="13"/>
  <c r="C12" i="13"/>
  <c r="AC11" i="13"/>
  <c r="V11" i="13"/>
  <c r="Z11" i="13" s="1"/>
  <c r="R11" i="13"/>
  <c r="I11" i="13"/>
  <c r="D11" i="13"/>
  <c r="C11" i="13"/>
  <c r="AC10" i="13"/>
  <c r="V10" i="13"/>
  <c r="Z10" i="13" s="1"/>
  <c r="R10" i="13"/>
  <c r="I10" i="13"/>
  <c r="D10" i="13"/>
  <c r="C10" i="13"/>
  <c r="AC9" i="13"/>
  <c r="V9" i="13"/>
  <c r="Z9" i="13" s="1"/>
  <c r="R9" i="13"/>
  <c r="I9" i="13"/>
  <c r="D9" i="13"/>
  <c r="C9" i="13"/>
  <c r="AC8" i="13"/>
  <c r="V8" i="13"/>
  <c r="Z8" i="13" s="1"/>
  <c r="R8" i="13"/>
  <c r="I8" i="13"/>
  <c r="D8" i="13"/>
  <c r="C8" i="13"/>
  <c r="AC7" i="13"/>
  <c r="V7" i="13"/>
  <c r="Z7" i="13" s="1"/>
  <c r="R7" i="13"/>
  <c r="I7" i="13"/>
  <c r="D7" i="13"/>
  <c r="C7" i="13"/>
  <c r="AC6" i="13"/>
  <c r="V6" i="13"/>
  <c r="Z6" i="13" s="1"/>
  <c r="R6" i="13"/>
  <c r="I6" i="13"/>
  <c r="D6" i="13"/>
  <c r="C6" i="13"/>
  <c r="AC5" i="13"/>
  <c r="V5" i="13"/>
  <c r="Z5" i="13" s="1"/>
  <c r="R5" i="13"/>
  <c r="I5" i="13"/>
  <c r="D5" i="13"/>
  <c r="C5" i="13"/>
  <c r="AC4" i="13"/>
  <c r="V4" i="13"/>
  <c r="Z4" i="13" s="1"/>
  <c r="R4" i="13"/>
  <c r="I4" i="13"/>
  <c r="D4" i="13"/>
  <c r="C4" i="13"/>
  <c r="AC3" i="13"/>
  <c r="V3" i="13"/>
  <c r="Z3" i="13" s="1"/>
  <c r="R3" i="13"/>
  <c r="I3" i="13"/>
  <c r="D3" i="13"/>
  <c r="C3" i="13"/>
  <c r="AC2" i="13"/>
  <c r="V2" i="13"/>
  <c r="Z2" i="13" s="1"/>
  <c r="R2" i="13"/>
  <c r="I2" i="13"/>
  <c r="D2" i="13"/>
  <c r="C2" i="13"/>
  <c r="AU120" i="13" l="1"/>
  <c r="AU122" i="13"/>
  <c r="AU53" i="13"/>
  <c r="AU55" i="13"/>
  <c r="AU106" i="13"/>
  <c r="AU108" i="13"/>
  <c r="AU104" i="13"/>
  <c r="AU103" i="13"/>
  <c r="AU105" i="13"/>
  <c r="AU107" i="13"/>
  <c r="AA88" i="13"/>
  <c r="AU47" i="13"/>
  <c r="AU51" i="13"/>
  <c r="AU40" i="13"/>
  <c r="AU49" i="13"/>
  <c r="AA55" i="13"/>
  <c r="AU39" i="13"/>
  <c r="AU46" i="13"/>
  <c r="AU48" i="13"/>
  <c r="AU50" i="13"/>
  <c r="AA50" i="13"/>
  <c r="AU328" i="13"/>
  <c r="Z296" i="13"/>
  <c r="AB296" i="13" s="1"/>
  <c r="AU346" i="13"/>
  <c r="AU352" i="13"/>
  <c r="AU340" i="13"/>
  <c r="AU24" i="13"/>
  <c r="AU36" i="13"/>
  <c r="AU84" i="13"/>
  <c r="AU86" i="13"/>
  <c r="AU87" i="13"/>
  <c r="AU97" i="13"/>
  <c r="AU98" i="13"/>
  <c r="AA276" i="13"/>
  <c r="AA290" i="13"/>
  <c r="AU320" i="13"/>
  <c r="AU321" i="13"/>
  <c r="AU326" i="13"/>
  <c r="AU344" i="13"/>
  <c r="AU350" i="13"/>
  <c r="AU356" i="13"/>
  <c r="AU363" i="13"/>
  <c r="AU16" i="13"/>
  <c r="AU25" i="13"/>
  <c r="AU32" i="13"/>
  <c r="AA286" i="13"/>
  <c r="AA295" i="13"/>
  <c r="AU325" i="13"/>
  <c r="AU360" i="13"/>
  <c r="AU10" i="13"/>
  <c r="AU28" i="13"/>
  <c r="AU29" i="13"/>
  <c r="AU33" i="13"/>
  <c r="AU38" i="13"/>
  <c r="AU2" i="13"/>
  <c r="AA6" i="13"/>
  <c r="AA15" i="13"/>
  <c r="AU20" i="13"/>
  <c r="AU37" i="13"/>
  <c r="Z266" i="13"/>
  <c r="AB266" i="13" s="1"/>
  <c r="AU323" i="13"/>
  <c r="AU329" i="13"/>
  <c r="AU336" i="13"/>
  <c r="AU347" i="13"/>
  <c r="AU348" i="13"/>
  <c r="AU353" i="13"/>
  <c r="AU359" i="13"/>
  <c r="AA265" i="13"/>
  <c r="Z271" i="13"/>
  <c r="AU19" i="13"/>
  <c r="AU90" i="13"/>
  <c r="AU94" i="13"/>
  <c r="AU99" i="13"/>
  <c r="AU101" i="13"/>
  <c r="AU109" i="13"/>
  <c r="AU111" i="13"/>
  <c r="AU113" i="13"/>
  <c r="AU115" i="13"/>
  <c r="AU332" i="13"/>
  <c r="AU322" i="13"/>
  <c r="AU335" i="13"/>
  <c r="AU339" i="13"/>
  <c r="AU343" i="13"/>
  <c r="AU349" i="13"/>
  <c r="AU362" i="13"/>
  <c r="AU14" i="13"/>
  <c r="AU22" i="13"/>
  <c r="AU26" i="13"/>
  <c r="AU31" i="13"/>
  <c r="AU34" i="13"/>
  <c r="AU88" i="13"/>
  <c r="AU89" i="13"/>
  <c r="AU92" i="13"/>
  <c r="AU96" i="13"/>
  <c r="Z261" i="13"/>
  <c r="AB261" i="13" s="1"/>
  <c r="AA270" i="13"/>
  <c r="Z286" i="13"/>
  <c r="AU331" i="13"/>
  <c r="AU334" i="13"/>
  <c r="AU338" i="13"/>
  <c r="AU342" i="13"/>
  <c r="AU355" i="13"/>
  <c r="AU358" i="13"/>
  <c r="AU361" i="13"/>
  <c r="AU365" i="13"/>
  <c r="AU367" i="13"/>
  <c r="AU369" i="13"/>
  <c r="AU18" i="13"/>
  <c r="AU27" i="13"/>
  <c r="AU30" i="13"/>
  <c r="AU35" i="13"/>
  <c r="AU6" i="13"/>
  <c r="AU17" i="13"/>
  <c r="AU21" i="13"/>
  <c r="AU23" i="13"/>
  <c r="AU91" i="13"/>
  <c r="AU93" i="13"/>
  <c r="AU100" i="13"/>
  <c r="AU102" i="13"/>
  <c r="AU110" i="13"/>
  <c r="AU112" i="13"/>
  <c r="AU114" i="13"/>
  <c r="AU116" i="13"/>
  <c r="Z276" i="13"/>
  <c r="AB276" i="13" s="1"/>
  <c r="Z291" i="13"/>
  <c r="AB291" i="13" s="1"/>
  <c r="AA300" i="13"/>
  <c r="AU324" i="13"/>
  <c r="AU327" i="13"/>
  <c r="AU330" i="13"/>
  <c r="AU333" i="13"/>
  <c r="AU337" i="13"/>
  <c r="AU341" i="13"/>
  <c r="AU345" i="13"/>
  <c r="AU351" i="13"/>
  <c r="AU354" i="13"/>
  <c r="AU357" i="13"/>
  <c r="AU5" i="13"/>
  <c r="AU9" i="13"/>
  <c r="AU13" i="13"/>
  <c r="AU4" i="13"/>
  <c r="AU12" i="13"/>
  <c r="AU8" i="13"/>
  <c r="AU3" i="13"/>
  <c r="AU7" i="13"/>
  <c r="AU11" i="13"/>
  <c r="AU15" i="13"/>
  <c r="AU85" i="13"/>
  <c r="AU95" i="13"/>
  <c r="Z281" i="13"/>
  <c r="Z301" i="13"/>
  <c r="AA260" i="13"/>
  <c r="AA281" i="13"/>
  <c r="AB281" i="13" l="1"/>
  <c r="AD194" i="11" l="1"/>
  <c r="AD195" i="11"/>
  <c r="AD196" i="11"/>
  <c r="AD197" i="11"/>
  <c r="AD203" i="11"/>
  <c r="AD204" i="11"/>
  <c r="AD205" i="11"/>
  <c r="AD206" i="11"/>
  <c r="AD207" i="11"/>
  <c r="AD193" i="11"/>
  <c r="AE197" i="11" s="1"/>
  <c r="Z205" i="11"/>
  <c r="AB293" i="10"/>
  <c r="V293" i="10"/>
  <c r="Z293" i="10" s="1"/>
  <c r="R293" i="10"/>
  <c r="I293" i="10"/>
  <c r="D293" i="10"/>
  <c r="C293" i="10"/>
  <c r="AV293" i="10" s="1"/>
  <c r="AB292" i="10"/>
  <c r="V292" i="10"/>
  <c r="Z292" i="10" s="1"/>
  <c r="R292" i="10"/>
  <c r="I292" i="10"/>
  <c r="D292" i="10"/>
  <c r="C292" i="10"/>
  <c r="AB291" i="10"/>
  <c r="Z291" i="10"/>
  <c r="V291" i="10"/>
  <c r="R291" i="10"/>
  <c r="I291" i="10"/>
  <c r="D291" i="10"/>
  <c r="C291" i="10"/>
  <c r="AB290" i="10"/>
  <c r="V290" i="10"/>
  <c r="Z290" i="10" s="1"/>
  <c r="R290" i="10"/>
  <c r="AV290" i="10" s="1"/>
  <c r="I290" i="10"/>
  <c r="D290" i="10"/>
  <c r="C290" i="10"/>
  <c r="AB289" i="10"/>
  <c r="V289" i="10"/>
  <c r="Z289" i="10" s="1"/>
  <c r="R289" i="10"/>
  <c r="I289" i="10"/>
  <c r="D289" i="10"/>
  <c r="C289" i="10"/>
  <c r="AB288" i="10"/>
  <c r="V288" i="10"/>
  <c r="Z288" i="10" s="1"/>
  <c r="R288" i="10"/>
  <c r="I288" i="10"/>
  <c r="D288" i="10"/>
  <c r="C288" i="10"/>
  <c r="AB287" i="10"/>
  <c r="V287" i="10"/>
  <c r="Z287" i="10" s="1"/>
  <c r="R287" i="10"/>
  <c r="I287" i="10"/>
  <c r="D287" i="10"/>
  <c r="C287" i="10"/>
  <c r="AB286" i="10"/>
  <c r="V286" i="10"/>
  <c r="Z286" i="10" s="1"/>
  <c r="R286" i="10"/>
  <c r="I286" i="10"/>
  <c r="D286" i="10"/>
  <c r="C286" i="10"/>
  <c r="AB285" i="10"/>
  <c r="V285" i="10"/>
  <c r="Z285" i="10" s="1"/>
  <c r="R285" i="10"/>
  <c r="I285" i="10"/>
  <c r="D285" i="10"/>
  <c r="C285" i="10"/>
  <c r="AB284" i="10"/>
  <c r="Z284" i="10"/>
  <c r="V284" i="10"/>
  <c r="R284" i="10"/>
  <c r="I284" i="10"/>
  <c r="D284" i="10"/>
  <c r="C284" i="10"/>
  <c r="AB283" i="10"/>
  <c r="V283" i="10"/>
  <c r="Z283" i="10" s="1"/>
  <c r="R283" i="10"/>
  <c r="I283" i="10"/>
  <c r="D283" i="10"/>
  <c r="C283" i="10"/>
  <c r="AB282" i="10"/>
  <c r="V282" i="10"/>
  <c r="Z282" i="10" s="1"/>
  <c r="R282" i="10"/>
  <c r="I282" i="10"/>
  <c r="D282" i="10"/>
  <c r="C282" i="10"/>
  <c r="AB281" i="10"/>
  <c r="V281" i="10"/>
  <c r="Z281" i="10" s="1"/>
  <c r="R281" i="10"/>
  <c r="I281" i="10"/>
  <c r="D281" i="10"/>
  <c r="C281" i="10"/>
  <c r="AB280" i="10"/>
  <c r="Z280" i="10"/>
  <c r="V280" i="10"/>
  <c r="R280" i="10"/>
  <c r="I280" i="10"/>
  <c r="D280" i="10"/>
  <c r="C280" i="10"/>
  <c r="AB279" i="10"/>
  <c r="V279" i="10"/>
  <c r="AA279" i="10" s="1"/>
  <c r="R279" i="10"/>
  <c r="I279" i="10"/>
  <c r="D279" i="10"/>
  <c r="C279" i="10"/>
  <c r="AC278" i="10"/>
  <c r="AB278" i="10" s="1"/>
  <c r="V278" i="10"/>
  <c r="Z278" i="10" s="1"/>
  <c r="AA278" i="10" s="1"/>
  <c r="R278" i="10"/>
  <c r="I278" i="10"/>
  <c r="D278" i="10"/>
  <c r="C278" i="10"/>
  <c r="AC277" i="10"/>
  <c r="AB277" i="10" s="1"/>
  <c r="V277" i="10"/>
  <c r="Z277" i="10" s="1"/>
  <c r="AA277" i="10" s="1"/>
  <c r="R277" i="10"/>
  <c r="I277" i="10"/>
  <c r="D277" i="10"/>
  <c r="C277" i="10"/>
  <c r="AC276" i="10"/>
  <c r="AB276" i="10" s="1"/>
  <c r="V276" i="10"/>
  <c r="Z276" i="10" s="1"/>
  <c r="AA276" i="10" s="1"/>
  <c r="R276" i="10"/>
  <c r="I276" i="10"/>
  <c r="D276" i="10"/>
  <c r="C276" i="10"/>
  <c r="AC275" i="10"/>
  <c r="AB275" i="10" s="1"/>
  <c r="V275" i="10"/>
  <c r="Z275" i="10" s="1"/>
  <c r="AA275" i="10" s="1"/>
  <c r="R275" i="10"/>
  <c r="I275" i="10"/>
  <c r="D275" i="10"/>
  <c r="C275" i="10"/>
  <c r="AC274" i="10"/>
  <c r="AB274" i="10" s="1"/>
  <c r="V274" i="10"/>
  <c r="Z274" i="10" s="1"/>
  <c r="AA274" i="10" s="1"/>
  <c r="R274" i="10"/>
  <c r="I274" i="10"/>
  <c r="D274" i="10"/>
  <c r="C274" i="10"/>
  <c r="AC273" i="10"/>
  <c r="AB273" i="10" s="1"/>
  <c r="V273" i="10"/>
  <c r="Z273" i="10" s="1"/>
  <c r="AA273" i="10" s="1"/>
  <c r="R273" i="10"/>
  <c r="I273" i="10"/>
  <c r="D273" i="10"/>
  <c r="C273" i="10"/>
  <c r="AC272" i="10"/>
  <c r="AB272" i="10" s="1"/>
  <c r="V272" i="10"/>
  <c r="Z272" i="10" s="1"/>
  <c r="AA272" i="10" s="1"/>
  <c r="R272" i="10"/>
  <c r="I272" i="10"/>
  <c r="D272" i="10"/>
  <c r="C272" i="10"/>
  <c r="AC271" i="10"/>
  <c r="AB271" i="10" s="1"/>
  <c r="V271" i="10"/>
  <c r="Z271" i="10" s="1"/>
  <c r="AA271" i="10" s="1"/>
  <c r="R271" i="10"/>
  <c r="I271" i="10"/>
  <c r="D271" i="10"/>
  <c r="C271" i="10"/>
  <c r="AC270" i="10"/>
  <c r="AB270" i="10" s="1"/>
  <c r="V270" i="10"/>
  <c r="Z270" i="10" s="1"/>
  <c r="AA270" i="10" s="1"/>
  <c r="R270" i="10"/>
  <c r="I270" i="10"/>
  <c r="D270" i="10"/>
  <c r="C270" i="10"/>
  <c r="AC269" i="10"/>
  <c r="AB269" i="10" s="1"/>
  <c r="V269" i="10"/>
  <c r="Z269" i="10" s="1"/>
  <c r="AA269" i="10" s="1"/>
  <c r="R269" i="10"/>
  <c r="I269" i="10"/>
  <c r="D269" i="10"/>
  <c r="C269" i="10"/>
  <c r="AC268" i="10"/>
  <c r="AB268" i="10" s="1"/>
  <c r="V268" i="10"/>
  <c r="Z268" i="10" s="1"/>
  <c r="AA268" i="10" s="1"/>
  <c r="R268" i="10"/>
  <c r="I268" i="10"/>
  <c r="D268" i="10"/>
  <c r="C268" i="10"/>
  <c r="AC267" i="10"/>
  <c r="AB267" i="10" s="1"/>
  <c r="V267" i="10"/>
  <c r="Z267" i="10" s="1"/>
  <c r="AA267" i="10" s="1"/>
  <c r="R267" i="10"/>
  <c r="I267" i="10"/>
  <c r="D267" i="10"/>
  <c r="C267" i="10"/>
  <c r="AC266" i="10"/>
  <c r="AB266" i="10" s="1"/>
  <c r="V266" i="10"/>
  <c r="Z266" i="10" s="1"/>
  <c r="AA266" i="10" s="1"/>
  <c r="R266" i="10"/>
  <c r="I266" i="10"/>
  <c r="D266" i="10"/>
  <c r="C266" i="10"/>
  <c r="AC265" i="10"/>
  <c r="AB265" i="10" s="1"/>
  <c r="V265" i="10"/>
  <c r="Z265" i="10" s="1"/>
  <c r="AA265" i="10" s="1"/>
  <c r="R265" i="10"/>
  <c r="I265" i="10"/>
  <c r="D265" i="10"/>
  <c r="C265" i="10"/>
  <c r="AC264" i="10"/>
  <c r="AB264" i="10" s="1"/>
  <c r="V264" i="10"/>
  <c r="Z264" i="10" s="1"/>
  <c r="AA264" i="10" s="1"/>
  <c r="R264" i="10"/>
  <c r="I264" i="10"/>
  <c r="D264" i="10"/>
  <c r="C264" i="10"/>
  <c r="AC263" i="10"/>
  <c r="AB263" i="10" s="1"/>
  <c r="V263" i="10"/>
  <c r="Z263" i="10" s="1"/>
  <c r="AA263" i="10" s="1"/>
  <c r="R263" i="10"/>
  <c r="I263" i="10"/>
  <c r="D263" i="10"/>
  <c r="C263" i="10"/>
  <c r="AC262" i="10"/>
  <c r="AB262" i="10" s="1"/>
  <c r="V262" i="10"/>
  <c r="Z262" i="10" s="1"/>
  <c r="AA262" i="10" s="1"/>
  <c r="R262" i="10"/>
  <c r="I262" i="10"/>
  <c r="D262" i="10"/>
  <c r="C262" i="10"/>
  <c r="AC261" i="10"/>
  <c r="AB261" i="10" s="1"/>
  <c r="V261" i="10"/>
  <c r="Z261" i="10" s="1"/>
  <c r="AA261" i="10" s="1"/>
  <c r="R261" i="10"/>
  <c r="I261" i="10"/>
  <c r="D261" i="10"/>
  <c r="C261" i="10"/>
  <c r="AC260" i="10"/>
  <c r="AB260" i="10" s="1"/>
  <c r="V260" i="10"/>
  <c r="Z260" i="10" s="1"/>
  <c r="AA260" i="10" s="1"/>
  <c r="R260" i="10"/>
  <c r="I260" i="10"/>
  <c r="D260" i="10"/>
  <c r="C260" i="10"/>
  <c r="AC259" i="10"/>
  <c r="AB259" i="10" s="1"/>
  <c r="V259" i="10"/>
  <c r="Z259" i="10" s="1"/>
  <c r="AA259" i="10" s="1"/>
  <c r="R259" i="10"/>
  <c r="I259" i="10"/>
  <c r="D259" i="10"/>
  <c r="C259" i="10"/>
  <c r="AC258" i="10"/>
  <c r="AB258" i="10" s="1"/>
  <c r="V258" i="10"/>
  <c r="Z258" i="10" s="1"/>
  <c r="AA258" i="10" s="1"/>
  <c r="R258" i="10"/>
  <c r="I258" i="10"/>
  <c r="D258" i="10"/>
  <c r="C258" i="10"/>
  <c r="AC257" i="10"/>
  <c r="AB257" i="10" s="1"/>
  <c r="V257" i="10"/>
  <c r="Z257" i="10" s="1"/>
  <c r="AA257" i="10" s="1"/>
  <c r="R257" i="10"/>
  <c r="I257" i="10"/>
  <c r="D257" i="10"/>
  <c r="C257" i="10"/>
  <c r="AC256" i="10"/>
  <c r="AB256" i="10" s="1"/>
  <c r="V256" i="10"/>
  <c r="Z256" i="10" s="1"/>
  <c r="AA256" i="10" s="1"/>
  <c r="R256" i="10"/>
  <c r="I256" i="10"/>
  <c r="D256" i="10"/>
  <c r="C256" i="10"/>
  <c r="AC255" i="10"/>
  <c r="AB255" i="10" s="1"/>
  <c r="V255" i="10"/>
  <c r="Z255" i="10" s="1"/>
  <c r="AA255" i="10" s="1"/>
  <c r="R255" i="10"/>
  <c r="I255" i="10"/>
  <c r="D255" i="10"/>
  <c r="C255" i="10"/>
  <c r="AA254" i="10"/>
  <c r="Z254" i="10"/>
  <c r="R254" i="10"/>
  <c r="I254" i="10"/>
  <c r="D254" i="10"/>
  <c r="C254" i="10"/>
  <c r="AB253" i="10"/>
  <c r="AA253" i="10" s="1"/>
  <c r="I253" i="10"/>
  <c r="D253" i="10"/>
  <c r="C253" i="10"/>
  <c r="AB252" i="10"/>
  <c r="AA252" i="10" s="1"/>
  <c r="Z252" i="10"/>
  <c r="R252" i="10"/>
  <c r="I252" i="10"/>
  <c r="D252" i="10"/>
  <c r="C252" i="10"/>
  <c r="AB251" i="10"/>
  <c r="AA251" i="10"/>
  <c r="Z251" i="10"/>
  <c r="R251" i="10"/>
  <c r="I251" i="10"/>
  <c r="D251" i="10"/>
  <c r="C251" i="10"/>
  <c r="AB250" i="10"/>
  <c r="AA250" i="10" s="1"/>
  <c r="Z250" i="10"/>
  <c r="R250" i="10"/>
  <c r="I250" i="10"/>
  <c r="D250" i="10"/>
  <c r="C250" i="10"/>
  <c r="AC249" i="10"/>
  <c r="AB249" i="10" s="1"/>
  <c r="AA249" i="10" s="1"/>
  <c r="V249" i="10"/>
  <c r="Z249" i="10" s="1"/>
  <c r="R249" i="10"/>
  <c r="I249" i="10"/>
  <c r="D249" i="10"/>
  <c r="C249" i="10"/>
  <c r="AC248" i="10"/>
  <c r="AB248" i="10" s="1"/>
  <c r="AA248" i="10" s="1"/>
  <c r="V248" i="10"/>
  <c r="Z248" i="10" s="1"/>
  <c r="R248" i="10"/>
  <c r="I248" i="10"/>
  <c r="D248" i="10"/>
  <c r="C248" i="10"/>
  <c r="AC247" i="10"/>
  <c r="AB247" i="10"/>
  <c r="AA247" i="10" s="1"/>
  <c r="Z247" i="10"/>
  <c r="V247" i="10"/>
  <c r="R247" i="10"/>
  <c r="I247" i="10"/>
  <c r="D247" i="10"/>
  <c r="C247" i="10"/>
  <c r="AC246" i="10"/>
  <c r="AB246" i="10" s="1"/>
  <c r="AA246" i="10" s="1"/>
  <c r="V246" i="10"/>
  <c r="Z246" i="10" s="1"/>
  <c r="R246" i="10"/>
  <c r="I246" i="10"/>
  <c r="D246" i="10"/>
  <c r="C246" i="10"/>
  <c r="AC245" i="10"/>
  <c r="AB245" i="10" s="1"/>
  <c r="AA245" i="10" s="1"/>
  <c r="V245" i="10"/>
  <c r="Z245" i="10" s="1"/>
  <c r="R245" i="10"/>
  <c r="I245" i="10"/>
  <c r="D245" i="10"/>
  <c r="C245" i="10"/>
  <c r="AC244" i="10"/>
  <c r="AB244" i="10" s="1"/>
  <c r="AA244" i="10" s="1"/>
  <c r="V244" i="10"/>
  <c r="Z244" i="10" s="1"/>
  <c r="R244" i="10"/>
  <c r="I244" i="10"/>
  <c r="D244" i="10"/>
  <c r="C244" i="10"/>
  <c r="AB243" i="10"/>
  <c r="I243" i="10"/>
  <c r="D243" i="10"/>
  <c r="C243" i="10"/>
  <c r="AB242" i="10"/>
  <c r="I242" i="10"/>
  <c r="D242" i="10"/>
  <c r="C242" i="10"/>
  <c r="AB241" i="10"/>
  <c r="I241" i="10"/>
  <c r="D241" i="10"/>
  <c r="C241" i="10"/>
  <c r="AB240" i="10"/>
  <c r="I240" i="10"/>
  <c r="D240" i="10"/>
  <c r="C240" i="10"/>
  <c r="AB239" i="10"/>
  <c r="I239" i="10"/>
  <c r="D239" i="10"/>
  <c r="C239" i="10"/>
  <c r="AB238" i="10"/>
  <c r="AA243" i="10" s="1"/>
  <c r="I238" i="10"/>
  <c r="D238" i="10"/>
  <c r="C238" i="10"/>
  <c r="AC237" i="10"/>
  <c r="AB237" i="10"/>
  <c r="V237" i="10"/>
  <c r="Z237" i="10" s="1"/>
  <c r="R237" i="10"/>
  <c r="I237" i="10"/>
  <c r="D237" i="10"/>
  <c r="C237" i="10"/>
  <c r="AC236" i="10"/>
  <c r="AB236" i="10" s="1"/>
  <c r="V236" i="10"/>
  <c r="Z236" i="10" s="1"/>
  <c r="R236" i="10"/>
  <c r="I236" i="10"/>
  <c r="D236" i="10"/>
  <c r="C236" i="10"/>
  <c r="AC235" i="10"/>
  <c r="AB235" i="10" s="1"/>
  <c r="V235" i="10"/>
  <c r="Z235" i="10" s="1"/>
  <c r="R235" i="10"/>
  <c r="I235" i="10"/>
  <c r="D235" i="10"/>
  <c r="C235" i="10"/>
  <c r="AC234" i="10"/>
  <c r="AB234" i="10" s="1"/>
  <c r="V234" i="10"/>
  <c r="Z234" i="10" s="1"/>
  <c r="R234" i="10"/>
  <c r="I234" i="10"/>
  <c r="D234" i="10"/>
  <c r="C234" i="10"/>
  <c r="AV234" i="10" s="1"/>
  <c r="AC233" i="10"/>
  <c r="AB233" i="10" s="1"/>
  <c r="V233" i="10"/>
  <c r="Z233" i="10" s="1"/>
  <c r="R233" i="10"/>
  <c r="I233" i="10"/>
  <c r="D233" i="10"/>
  <c r="C233" i="10"/>
  <c r="AC232" i="10"/>
  <c r="AB232" i="10" s="1"/>
  <c r="V232" i="10"/>
  <c r="Z232" i="10" s="1"/>
  <c r="R232" i="10"/>
  <c r="I232" i="10"/>
  <c r="D232" i="10"/>
  <c r="C232" i="10"/>
  <c r="AB231" i="10"/>
  <c r="I231" i="10"/>
  <c r="D231" i="10"/>
  <c r="C231" i="10"/>
  <c r="AB230" i="10"/>
  <c r="I230" i="10"/>
  <c r="D230" i="10"/>
  <c r="C230" i="10"/>
  <c r="AB229" i="10"/>
  <c r="I229" i="10"/>
  <c r="D229" i="10"/>
  <c r="C229" i="10"/>
  <c r="AB228" i="10"/>
  <c r="I228" i="10"/>
  <c r="D228" i="10"/>
  <c r="C228" i="10"/>
  <c r="AB227" i="10"/>
  <c r="I227" i="10"/>
  <c r="D227" i="10"/>
  <c r="C227" i="10"/>
  <c r="AB226" i="10"/>
  <c r="I226" i="10"/>
  <c r="D226" i="10"/>
  <c r="C226" i="10"/>
  <c r="V225" i="10"/>
  <c r="Z225" i="10" s="1"/>
  <c r="AA225" i="10" s="1"/>
  <c r="R225" i="10"/>
  <c r="I225" i="10"/>
  <c r="D225" i="10"/>
  <c r="C225" i="10"/>
  <c r="V224" i="10"/>
  <c r="Z224" i="10" s="1"/>
  <c r="AA224" i="10" s="1"/>
  <c r="R224" i="10"/>
  <c r="I224" i="10"/>
  <c r="D224" i="10"/>
  <c r="C224" i="10"/>
  <c r="V223" i="10"/>
  <c r="Z223" i="10" s="1"/>
  <c r="AA223" i="10" s="1"/>
  <c r="R223" i="10"/>
  <c r="I223" i="10"/>
  <c r="D223" i="10"/>
  <c r="C223" i="10"/>
  <c r="V222" i="10"/>
  <c r="Z222" i="10" s="1"/>
  <c r="AA222" i="10" s="1"/>
  <c r="R222" i="10"/>
  <c r="I222" i="10"/>
  <c r="D222" i="10"/>
  <c r="C222" i="10"/>
  <c r="V221" i="10"/>
  <c r="Z221" i="10" s="1"/>
  <c r="AA221" i="10" s="1"/>
  <c r="R221" i="10"/>
  <c r="I221" i="10"/>
  <c r="D221" i="10"/>
  <c r="C221" i="10"/>
  <c r="V220" i="10"/>
  <c r="Z220" i="10" s="1"/>
  <c r="AA220" i="10" s="1"/>
  <c r="R220" i="10"/>
  <c r="I220" i="10"/>
  <c r="D220" i="10"/>
  <c r="C220" i="10"/>
  <c r="AC219" i="10"/>
  <c r="AB219" i="10" s="1"/>
  <c r="I219" i="10"/>
  <c r="D219" i="10"/>
  <c r="C219" i="10"/>
  <c r="AC218" i="10"/>
  <c r="AB218" i="10" s="1"/>
  <c r="I218" i="10"/>
  <c r="D218" i="10"/>
  <c r="C218" i="10"/>
  <c r="AC217" i="10"/>
  <c r="AB217" i="10" s="1"/>
  <c r="I217" i="10"/>
  <c r="D217" i="10"/>
  <c r="C217" i="10"/>
  <c r="AV217" i="10" s="1"/>
  <c r="AC216" i="10"/>
  <c r="AB216" i="10"/>
  <c r="I216" i="10"/>
  <c r="D216" i="10"/>
  <c r="AV216" i="10" s="1"/>
  <c r="C216" i="10"/>
  <c r="AC215" i="10"/>
  <c r="AB215" i="10" s="1"/>
  <c r="I215" i="10"/>
  <c r="D215" i="10"/>
  <c r="C215" i="10"/>
  <c r="AC214" i="10"/>
  <c r="AB214" i="10" s="1"/>
  <c r="I214" i="10"/>
  <c r="D214" i="10"/>
  <c r="C214" i="10"/>
  <c r="AB213" i="10"/>
  <c r="V213" i="10"/>
  <c r="Z213" i="10" s="1"/>
  <c r="AA213" i="10" s="1"/>
  <c r="R213" i="10"/>
  <c r="I213" i="10"/>
  <c r="D213" i="10"/>
  <c r="C213" i="10"/>
  <c r="AC212" i="10"/>
  <c r="AB212" i="10" s="1"/>
  <c r="V212" i="10"/>
  <c r="Z212" i="10" s="1"/>
  <c r="AA212" i="10" s="1"/>
  <c r="R212" i="10"/>
  <c r="I212" i="10"/>
  <c r="D212" i="10"/>
  <c r="C212" i="10"/>
  <c r="AC211" i="10"/>
  <c r="AB211" i="10" s="1"/>
  <c r="V211" i="10"/>
  <c r="Z211" i="10" s="1"/>
  <c r="AA211" i="10" s="1"/>
  <c r="R211" i="10"/>
  <c r="I211" i="10"/>
  <c r="D211" i="10"/>
  <c r="C211" i="10"/>
  <c r="AC210" i="10"/>
  <c r="AB210" i="10" s="1"/>
  <c r="V210" i="10"/>
  <c r="Z210" i="10" s="1"/>
  <c r="AA210" i="10" s="1"/>
  <c r="R210" i="10"/>
  <c r="I210" i="10"/>
  <c r="D210" i="10"/>
  <c r="C210" i="10"/>
  <c r="AC209" i="10"/>
  <c r="AB209" i="10" s="1"/>
  <c r="V209" i="10"/>
  <c r="Z209" i="10" s="1"/>
  <c r="AA209" i="10" s="1"/>
  <c r="R209" i="10"/>
  <c r="I209" i="10"/>
  <c r="D209" i="10"/>
  <c r="C209" i="10"/>
  <c r="AC208" i="10"/>
  <c r="AB208" i="10" s="1"/>
  <c r="V208" i="10"/>
  <c r="Z208" i="10" s="1"/>
  <c r="AA208" i="10" s="1"/>
  <c r="R208" i="10"/>
  <c r="I208" i="10"/>
  <c r="D208" i="10"/>
  <c r="C208" i="10"/>
  <c r="Z207" i="10"/>
  <c r="AB207" i="10" s="1"/>
  <c r="R207" i="10"/>
  <c r="I207" i="10"/>
  <c r="D207" i="10"/>
  <c r="C207" i="10"/>
  <c r="Z206" i="10"/>
  <c r="AB206" i="10" s="1"/>
  <c r="R206" i="10"/>
  <c r="I206" i="10"/>
  <c r="D206" i="10"/>
  <c r="C206" i="10"/>
  <c r="Z205" i="10"/>
  <c r="AB205" i="10" s="1"/>
  <c r="R205" i="10"/>
  <c r="I205" i="10"/>
  <c r="D205" i="10"/>
  <c r="C205" i="10"/>
  <c r="Z204" i="10"/>
  <c r="AB204" i="10" s="1"/>
  <c r="R204" i="10"/>
  <c r="I204" i="10"/>
  <c r="D204" i="10"/>
  <c r="C204" i="10"/>
  <c r="Z203" i="10"/>
  <c r="AB203" i="10" s="1"/>
  <c r="R203" i="10"/>
  <c r="I203" i="10"/>
  <c r="D203" i="10"/>
  <c r="C203" i="10"/>
  <c r="AC202" i="10"/>
  <c r="Z202" i="10"/>
  <c r="AB202" i="10" s="1"/>
  <c r="V202" i="10"/>
  <c r="R202" i="10"/>
  <c r="I202" i="10"/>
  <c r="D202" i="10"/>
  <c r="C202" i="10"/>
  <c r="AC201" i="10"/>
  <c r="V201" i="10"/>
  <c r="Z201" i="10" s="1"/>
  <c r="AB201" i="10" s="1"/>
  <c r="R201" i="10"/>
  <c r="I201" i="10"/>
  <c r="D201" i="10"/>
  <c r="C201" i="10"/>
  <c r="AC200" i="10"/>
  <c r="V200" i="10"/>
  <c r="Z200" i="10" s="1"/>
  <c r="R200" i="10"/>
  <c r="I200" i="10"/>
  <c r="D200" i="10"/>
  <c r="C200" i="10"/>
  <c r="AC199" i="10"/>
  <c r="V199" i="10"/>
  <c r="Z199" i="10" s="1"/>
  <c r="R199" i="10"/>
  <c r="I199" i="10"/>
  <c r="D199" i="10"/>
  <c r="C199" i="10"/>
  <c r="AC198" i="10"/>
  <c r="V198" i="10"/>
  <c r="Z198" i="10" s="1"/>
  <c r="AB198" i="10" s="1"/>
  <c r="R198" i="10"/>
  <c r="I198" i="10"/>
  <c r="D198" i="10"/>
  <c r="C198" i="10"/>
  <c r="Z197" i="10"/>
  <c r="AB197" i="10" s="1"/>
  <c r="R197" i="10"/>
  <c r="I197" i="10"/>
  <c r="D197" i="10"/>
  <c r="C197" i="10"/>
  <c r="Z196" i="10"/>
  <c r="AB196" i="10" s="1"/>
  <c r="R196" i="10"/>
  <c r="I196" i="10"/>
  <c r="D196" i="10"/>
  <c r="C196" i="10"/>
  <c r="Z195" i="10"/>
  <c r="AB195" i="10" s="1"/>
  <c r="R195" i="10"/>
  <c r="I195" i="10"/>
  <c r="D195" i="10"/>
  <c r="C195" i="10"/>
  <c r="Z194" i="10"/>
  <c r="AB194" i="10" s="1"/>
  <c r="R194" i="10"/>
  <c r="I194" i="10"/>
  <c r="D194" i="10"/>
  <c r="C194" i="10"/>
  <c r="Z193" i="10"/>
  <c r="AB193" i="10" s="1"/>
  <c r="R193" i="10"/>
  <c r="I193" i="10"/>
  <c r="D193" i="10"/>
  <c r="C193" i="10"/>
  <c r="AY1" i="12"/>
  <c r="BA78" i="12"/>
  <c r="AZ7" i="12"/>
  <c r="AZ158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BA7" i="12"/>
  <c r="BB7" i="12"/>
  <c r="BC7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B78" i="12"/>
  <c r="BC78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BA131" i="12"/>
  <c r="BB131" i="12"/>
  <c r="BC131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BA152" i="12"/>
  <c r="BB152" i="12"/>
  <c r="BC152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BA158" i="12"/>
  <c r="BB158" i="12"/>
  <c r="BC158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C1" i="12"/>
  <c r="BB1" i="12"/>
  <c r="AZ1" i="12"/>
  <c r="BA1" i="12"/>
  <c r="AN1" i="12"/>
  <c r="AO1" i="12"/>
  <c r="AP1" i="12"/>
  <c r="AQ1" i="12"/>
  <c r="AR1" i="12"/>
  <c r="AS1" i="12"/>
  <c r="AT1" i="12"/>
  <c r="AU1" i="12"/>
  <c r="AV1" i="12"/>
  <c r="AW1" i="12"/>
  <c r="AX1" i="12"/>
  <c r="AM1" i="12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79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V293" i="11"/>
  <c r="Z293" i="11" s="1"/>
  <c r="I293" i="11"/>
  <c r="D293" i="11"/>
  <c r="C293" i="11"/>
  <c r="V292" i="11"/>
  <c r="Z292" i="11" s="1"/>
  <c r="I292" i="11"/>
  <c r="D292" i="11"/>
  <c r="C292" i="11"/>
  <c r="V291" i="11"/>
  <c r="Z291" i="11" s="1"/>
  <c r="I291" i="11"/>
  <c r="D291" i="11"/>
  <c r="C291" i="11"/>
  <c r="V290" i="11"/>
  <c r="Z290" i="11" s="1"/>
  <c r="I290" i="11"/>
  <c r="D290" i="11"/>
  <c r="C290" i="11"/>
  <c r="V289" i="11"/>
  <c r="Z289" i="11" s="1"/>
  <c r="I289" i="11"/>
  <c r="D289" i="11"/>
  <c r="C289" i="11"/>
  <c r="V288" i="11"/>
  <c r="Z288" i="11" s="1"/>
  <c r="I288" i="11"/>
  <c r="D288" i="11"/>
  <c r="C288" i="11"/>
  <c r="V287" i="11"/>
  <c r="Z287" i="11" s="1"/>
  <c r="I287" i="11"/>
  <c r="D287" i="11"/>
  <c r="C287" i="11"/>
  <c r="V286" i="11"/>
  <c r="Z286" i="11" s="1"/>
  <c r="I286" i="11"/>
  <c r="D286" i="11"/>
  <c r="C286" i="11"/>
  <c r="V285" i="11"/>
  <c r="Z285" i="11" s="1"/>
  <c r="I285" i="11"/>
  <c r="D285" i="11"/>
  <c r="C285" i="11"/>
  <c r="V284" i="11"/>
  <c r="Z284" i="11" s="1"/>
  <c r="I284" i="11"/>
  <c r="D284" i="11"/>
  <c r="C284" i="11"/>
  <c r="V283" i="11"/>
  <c r="Z283" i="11" s="1"/>
  <c r="I283" i="11"/>
  <c r="D283" i="11"/>
  <c r="C283" i="11"/>
  <c r="V282" i="11"/>
  <c r="Z282" i="11" s="1"/>
  <c r="I282" i="11"/>
  <c r="D282" i="11"/>
  <c r="C282" i="11"/>
  <c r="V281" i="11"/>
  <c r="Z281" i="11" s="1"/>
  <c r="I281" i="11"/>
  <c r="D281" i="11"/>
  <c r="C281" i="11"/>
  <c r="V280" i="11"/>
  <c r="Z280" i="11" s="1"/>
  <c r="I280" i="11"/>
  <c r="D280" i="11"/>
  <c r="C280" i="11"/>
  <c r="V279" i="11"/>
  <c r="AA279" i="11" s="1"/>
  <c r="I279" i="11"/>
  <c r="D279" i="11"/>
  <c r="C279" i="11"/>
  <c r="Z279" i="11" l="1"/>
  <c r="AV213" i="10"/>
  <c r="AV253" i="10"/>
  <c r="AV256" i="10"/>
  <c r="AV258" i="10"/>
  <c r="AV260" i="10"/>
  <c r="AV262" i="10"/>
  <c r="AV264" i="10"/>
  <c r="AV266" i="10"/>
  <c r="AV268" i="10"/>
  <c r="AV270" i="10"/>
  <c r="AV272" i="10"/>
  <c r="AV274" i="10"/>
  <c r="AV276" i="10"/>
  <c r="AV278" i="10"/>
  <c r="AV282" i="10"/>
  <c r="AV285" i="10"/>
  <c r="AV195" i="10"/>
  <c r="AV210" i="10"/>
  <c r="AV252" i="10"/>
  <c r="AV209" i="10"/>
  <c r="AV279" i="10"/>
  <c r="AV281" i="10"/>
  <c r="AV286" i="10"/>
  <c r="AA236" i="10"/>
  <c r="AV198" i="10"/>
  <c r="AV203" i="10"/>
  <c r="AA205" i="10"/>
  <c r="AV218" i="10"/>
  <c r="AV219" i="10"/>
  <c r="AV221" i="10"/>
  <c r="AV223" i="10"/>
  <c r="AV225" i="10"/>
  <c r="AV233" i="10"/>
  <c r="AV251" i="10"/>
  <c r="AV254" i="10"/>
  <c r="AV279" i="11"/>
  <c r="AV280" i="11"/>
  <c r="AV281" i="11"/>
  <c r="AV282" i="11"/>
  <c r="AV283" i="11"/>
  <c r="AV284" i="11"/>
  <c r="AV285" i="11"/>
  <c r="AV286" i="11"/>
  <c r="AV287" i="11"/>
  <c r="AV288" i="11"/>
  <c r="AV289" i="11"/>
  <c r="AV290" i="11"/>
  <c r="AV291" i="11"/>
  <c r="AV292" i="11"/>
  <c r="AV293" i="11"/>
  <c r="AV194" i="10"/>
  <c r="AV196" i="10"/>
  <c r="AV204" i="10"/>
  <c r="AV206" i="10"/>
  <c r="AV208" i="10"/>
  <c r="AV211" i="10"/>
  <c r="AV212" i="10"/>
  <c r="AV220" i="10"/>
  <c r="AV226" i="10"/>
  <c r="AV227" i="10"/>
  <c r="AV228" i="10"/>
  <c r="AV229" i="10"/>
  <c r="AV230" i="10"/>
  <c r="AV231" i="10"/>
  <c r="AV232" i="10"/>
  <c r="AV236" i="10"/>
  <c r="AV238" i="10"/>
  <c r="AV239" i="10"/>
  <c r="AV240" i="10"/>
  <c r="AV241" i="10"/>
  <c r="AV242" i="10"/>
  <c r="AV244" i="10"/>
  <c r="AV245" i="10"/>
  <c r="AV246" i="10"/>
  <c r="AV247" i="10"/>
  <c r="AV248" i="10"/>
  <c r="AV249" i="10"/>
  <c r="AV250" i="10"/>
  <c r="AV255" i="10"/>
  <c r="AV257" i="10"/>
  <c r="AV259" i="10"/>
  <c r="AV261" i="10"/>
  <c r="AV263" i="10"/>
  <c r="AV265" i="10"/>
  <c r="AV267" i="10"/>
  <c r="AV269" i="10"/>
  <c r="AV271" i="10"/>
  <c r="AV289" i="10"/>
  <c r="AV207" i="10"/>
  <c r="AV214" i="10"/>
  <c r="AV215" i="10"/>
  <c r="AV222" i="10"/>
  <c r="AV224" i="10"/>
  <c r="AV235" i="10"/>
  <c r="AV237" i="10"/>
  <c r="AV243" i="10"/>
  <c r="AA200" i="10"/>
  <c r="AV280" i="10"/>
  <c r="AV284" i="10"/>
  <c r="AV288" i="10"/>
  <c r="AV292" i="10"/>
  <c r="AV273" i="10"/>
  <c r="AV275" i="10"/>
  <c r="AV277" i="10"/>
  <c r="AV283" i="10"/>
  <c r="AV287" i="10"/>
  <c r="AV291" i="10"/>
  <c r="AE207" i="11"/>
  <c r="AV199" i="10"/>
  <c r="AB199" i="10"/>
  <c r="AV200" i="10"/>
  <c r="AA237" i="10"/>
  <c r="AA238" i="10" s="1"/>
  <c r="AV202" i="10"/>
  <c r="AV193" i="10"/>
  <c r="AV197" i="10"/>
  <c r="AB200" i="10"/>
  <c r="AV205" i="10"/>
  <c r="Z279" i="10"/>
  <c r="AV201" i="10"/>
  <c r="AC278" i="11" l="1"/>
  <c r="AB278" i="11" s="1"/>
  <c r="AC260" i="11"/>
  <c r="V278" i="11"/>
  <c r="Z278" i="11" s="1"/>
  <c r="AA278" i="11" s="1"/>
  <c r="I278" i="11"/>
  <c r="D278" i="11"/>
  <c r="C278" i="11"/>
  <c r="AC277" i="11"/>
  <c r="AB277" i="11" s="1"/>
  <c r="V277" i="11"/>
  <c r="Z277" i="11" s="1"/>
  <c r="AA277" i="11" s="1"/>
  <c r="I277" i="11"/>
  <c r="D277" i="11"/>
  <c r="C277" i="11"/>
  <c r="AV277" i="11" s="1"/>
  <c r="AC276" i="11"/>
  <c r="AB276" i="11" s="1"/>
  <c r="V276" i="11"/>
  <c r="Z276" i="11" s="1"/>
  <c r="AA276" i="11" s="1"/>
  <c r="R276" i="11"/>
  <c r="I276" i="11"/>
  <c r="D276" i="11"/>
  <c r="C276" i="11"/>
  <c r="AC275" i="11"/>
  <c r="AB275" i="11" s="1"/>
  <c r="V275" i="11"/>
  <c r="Z275" i="11" s="1"/>
  <c r="AA275" i="11" s="1"/>
  <c r="R275" i="11"/>
  <c r="I275" i="11"/>
  <c r="D275" i="11"/>
  <c r="C275" i="11"/>
  <c r="AC274" i="11"/>
  <c r="AB274" i="11" s="1"/>
  <c r="V274" i="11"/>
  <c r="Z274" i="11" s="1"/>
  <c r="AA274" i="11" s="1"/>
  <c r="R274" i="11"/>
  <c r="I274" i="11"/>
  <c r="D274" i="11"/>
  <c r="C274" i="11"/>
  <c r="AC273" i="11"/>
  <c r="AB273" i="11" s="1"/>
  <c r="V273" i="11"/>
  <c r="Z273" i="11" s="1"/>
  <c r="AA273" i="11" s="1"/>
  <c r="R273" i="11"/>
  <c r="I273" i="11"/>
  <c r="D273" i="11"/>
  <c r="C273" i="11"/>
  <c r="AC272" i="11"/>
  <c r="AB272" i="11" s="1"/>
  <c r="V272" i="11"/>
  <c r="R272" i="11"/>
  <c r="I272" i="11"/>
  <c r="D272" i="11"/>
  <c r="C272" i="11"/>
  <c r="AC271" i="11"/>
  <c r="AB271" i="11" s="1"/>
  <c r="V271" i="11"/>
  <c r="Z271" i="11" s="1"/>
  <c r="AA271" i="11" s="1"/>
  <c r="R271" i="11"/>
  <c r="I271" i="11"/>
  <c r="D271" i="11"/>
  <c r="C271" i="11"/>
  <c r="AC270" i="11"/>
  <c r="AB270" i="11" s="1"/>
  <c r="V270" i="11"/>
  <c r="Z270" i="11" s="1"/>
  <c r="AA270" i="11" s="1"/>
  <c r="R270" i="11"/>
  <c r="I270" i="11"/>
  <c r="D270" i="11"/>
  <c r="C270" i="11"/>
  <c r="AC269" i="11"/>
  <c r="AB269" i="11" s="1"/>
  <c r="V269" i="11"/>
  <c r="Z269" i="11" s="1"/>
  <c r="AA269" i="11" s="1"/>
  <c r="R269" i="11"/>
  <c r="I269" i="11"/>
  <c r="D269" i="11"/>
  <c r="C269" i="11"/>
  <c r="AC268" i="11"/>
  <c r="AB268" i="11" s="1"/>
  <c r="V268" i="11"/>
  <c r="Z268" i="11" s="1"/>
  <c r="AA268" i="11" s="1"/>
  <c r="R268" i="11"/>
  <c r="I268" i="11"/>
  <c r="D268" i="11"/>
  <c r="C268" i="11"/>
  <c r="AC267" i="11"/>
  <c r="AB267" i="11" s="1"/>
  <c r="V267" i="11"/>
  <c r="Z267" i="11" s="1"/>
  <c r="AA267" i="11" s="1"/>
  <c r="R267" i="11"/>
  <c r="I267" i="11"/>
  <c r="D267" i="11"/>
  <c r="C267" i="11"/>
  <c r="AC266" i="11"/>
  <c r="AB266" i="11" s="1"/>
  <c r="V266" i="11"/>
  <c r="Z266" i="11" s="1"/>
  <c r="AA266" i="11" s="1"/>
  <c r="R266" i="11"/>
  <c r="I266" i="11"/>
  <c r="D266" i="11"/>
  <c r="C266" i="11"/>
  <c r="AC265" i="11"/>
  <c r="AB265" i="11" s="1"/>
  <c r="V265" i="11"/>
  <c r="Z265" i="11" s="1"/>
  <c r="AA265" i="11" s="1"/>
  <c r="R265" i="11"/>
  <c r="I265" i="11"/>
  <c r="D265" i="11"/>
  <c r="C265" i="11"/>
  <c r="AC264" i="11"/>
  <c r="AB264" i="11" s="1"/>
  <c r="V264" i="11"/>
  <c r="Z264" i="11" s="1"/>
  <c r="AA264" i="11" s="1"/>
  <c r="R264" i="11"/>
  <c r="I264" i="11"/>
  <c r="D264" i="11"/>
  <c r="C264" i="11"/>
  <c r="AC263" i="11"/>
  <c r="AB263" i="11" s="1"/>
  <c r="V263" i="11"/>
  <c r="Z263" i="11" s="1"/>
  <c r="AA263" i="11" s="1"/>
  <c r="R263" i="11"/>
  <c r="I263" i="11"/>
  <c r="D263" i="11"/>
  <c r="C263" i="11"/>
  <c r="AC262" i="11"/>
  <c r="AB262" i="11" s="1"/>
  <c r="V262" i="11"/>
  <c r="Z262" i="11" s="1"/>
  <c r="AA262" i="11" s="1"/>
  <c r="R262" i="11"/>
  <c r="I262" i="11"/>
  <c r="D262" i="11"/>
  <c r="C262" i="11"/>
  <c r="AC261" i="11"/>
  <c r="AB261" i="11" s="1"/>
  <c r="V261" i="11"/>
  <c r="Z261" i="11" s="1"/>
  <c r="AA261" i="11" s="1"/>
  <c r="R261" i="11"/>
  <c r="I261" i="11"/>
  <c r="D261" i="11"/>
  <c r="C261" i="11"/>
  <c r="AB260" i="11"/>
  <c r="V260" i="11"/>
  <c r="Z260" i="11" s="1"/>
  <c r="AA260" i="11" s="1"/>
  <c r="R260" i="11"/>
  <c r="I260" i="11"/>
  <c r="D260" i="11"/>
  <c r="C260" i="11"/>
  <c r="AC259" i="11"/>
  <c r="AB259" i="11" s="1"/>
  <c r="V259" i="11"/>
  <c r="Z259" i="11" s="1"/>
  <c r="AA259" i="11" s="1"/>
  <c r="R259" i="11"/>
  <c r="I259" i="11"/>
  <c r="D259" i="11"/>
  <c r="C259" i="11"/>
  <c r="AC258" i="11"/>
  <c r="AB258" i="11" s="1"/>
  <c r="V258" i="11"/>
  <c r="Z258" i="11" s="1"/>
  <c r="AA258" i="11" s="1"/>
  <c r="R258" i="11"/>
  <c r="I258" i="11"/>
  <c r="D258" i="11"/>
  <c r="C258" i="11"/>
  <c r="AC257" i="11"/>
  <c r="AB257" i="11" s="1"/>
  <c r="V257" i="11"/>
  <c r="Z257" i="11" s="1"/>
  <c r="AA257" i="11" s="1"/>
  <c r="R257" i="11"/>
  <c r="I257" i="11"/>
  <c r="D257" i="11"/>
  <c r="C257" i="11"/>
  <c r="AC256" i="11"/>
  <c r="AB256" i="11" s="1"/>
  <c r="V256" i="11"/>
  <c r="Z256" i="11" s="1"/>
  <c r="AA256" i="11" s="1"/>
  <c r="R256" i="11"/>
  <c r="I256" i="11"/>
  <c r="D256" i="11"/>
  <c r="C256" i="11"/>
  <c r="AC255" i="11"/>
  <c r="AB255" i="11" s="1"/>
  <c r="V255" i="11"/>
  <c r="Z255" i="11" s="1"/>
  <c r="AA255" i="11" s="1"/>
  <c r="R255" i="11"/>
  <c r="I255" i="11"/>
  <c r="D255" i="11"/>
  <c r="C255" i="11"/>
  <c r="AB231" i="11"/>
  <c r="AB227" i="11"/>
  <c r="AB228" i="11"/>
  <c r="AB229" i="11"/>
  <c r="AB230" i="11"/>
  <c r="AB226" i="11"/>
  <c r="AC219" i="11"/>
  <c r="AB219" i="11" s="1"/>
  <c r="AC215" i="11"/>
  <c r="AB215" i="11" s="1"/>
  <c r="AC216" i="11"/>
  <c r="AB216" i="11" s="1"/>
  <c r="AC217" i="11"/>
  <c r="AB217" i="11" s="1"/>
  <c r="AC218" i="11"/>
  <c r="AB218" i="11" s="1"/>
  <c r="AC214" i="11"/>
  <c r="AB214" i="11" s="1"/>
  <c r="C231" i="11"/>
  <c r="D231" i="11"/>
  <c r="I231" i="11"/>
  <c r="R232" i="11"/>
  <c r="I230" i="11"/>
  <c r="D230" i="11"/>
  <c r="C230" i="11"/>
  <c r="I229" i="11"/>
  <c r="D229" i="11"/>
  <c r="C229" i="11"/>
  <c r="I228" i="11"/>
  <c r="D228" i="11"/>
  <c r="C228" i="11"/>
  <c r="I227" i="11"/>
  <c r="D227" i="11"/>
  <c r="C227" i="11"/>
  <c r="I226" i="11"/>
  <c r="D226" i="11"/>
  <c r="C226" i="11"/>
  <c r="AB213" i="11"/>
  <c r="AC208" i="11"/>
  <c r="AB208" i="11" s="1"/>
  <c r="AC209" i="11"/>
  <c r="AB209" i="11" s="1"/>
  <c r="AC210" i="11"/>
  <c r="AB210" i="11" s="1"/>
  <c r="AC211" i="11"/>
  <c r="AB211" i="11" s="1"/>
  <c r="AC212" i="11"/>
  <c r="AB212" i="11" s="1"/>
  <c r="AB243" i="11"/>
  <c r="AB238" i="11"/>
  <c r="AB239" i="11"/>
  <c r="AB240" i="11"/>
  <c r="AB241" i="11"/>
  <c r="AB242" i="11"/>
  <c r="AA254" i="11"/>
  <c r="Z254" i="11"/>
  <c r="R254" i="11"/>
  <c r="I254" i="11"/>
  <c r="D254" i="11"/>
  <c r="C254" i="11"/>
  <c r="R252" i="11"/>
  <c r="AB253" i="11"/>
  <c r="AA253" i="11" s="1"/>
  <c r="I253" i="11"/>
  <c r="D253" i="11"/>
  <c r="C253" i="11"/>
  <c r="AB252" i="11"/>
  <c r="AA252" i="11" s="1"/>
  <c r="AB250" i="11"/>
  <c r="AA250" i="11" s="1"/>
  <c r="Z252" i="11"/>
  <c r="I252" i="11"/>
  <c r="D252" i="11"/>
  <c r="C252" i="11"/>
  <c r="AB251" i="11"/>
  <c r="AA251" i="11" s="1"/>
  <c r="Z251" i="11"/>
  <c r="R251" i="11"/>
  <c r="I251" i="11"/>
  <c r="D251" i="11"/>
  <c r="C251" i="11"/>
  <c r="Z250" i="11"/>
  <c r="R250" i="11"/>
  <c r="I250" i="11"/>
  <c r="D250" i="11"/>
  <c r="C250" i="11"/>
  <c r="AV251" i="11" l="1"/>
  <c r="AV253" i="11"/>
  <c r="AV227" i="11"/>
  <c r="AV255" i="11"/>
  <c r="AV257" i="11"/>
  <c r="AV259" i="11"/>
  <c r="AV261" i="11"/>
  <c r="AV263" i="11"/>
  <c r="AV265" i="11"/>
  <c r="AV267" i="11"/>
  <c r="AV269" i="11"/>
  <c r="AV271" i="11"/>
  <c r="AV273" i="11"/>
  <c r="AV231" i="11"/>
  <c r="AV254" i="11"/>
  <c r="AV226" i="11"/>
  <c r="AV230" i="11"/>
  <c r="AV276" i="11"/>
  <c r="AV278" i="11"/>
  <c r="AV252" i="11"/>
  <c r="AV229" i="11"/>
  <c r="AV256" i="11"/>
  <c r="AV258" i="11"/>
  <c r="AV260" i="11"/>
  <c r="AV262" i="11"/>
  <c r="AV264" i="11"/>
  <c r="AV266" i="11"/>
  <c r="AV268" i="11"/>
  <c r="AV270" i="11"/>
  <c r="AV272" i="11"/>
  <c r="AV275" i="11"/>
  <c r="AV250" i="11"/>
  <c r="AV228" i="11"/>
  <c r="AV274" i="11"/>
  <c r="Z272" i="11"/>
  <c r="AA272" i="11" s="1"/>
  <c r="AA243" i="11"/>
  <c r="AC249" i="11" l="1"/>
  <c r="AB249" i="11" s="1"/>
  <c r="AA249" i="11" s="1"/>
  <c r="V249" i="11"/>
  <c r="Z249" i="11" s="1"/>
  <c r="R249" i="11"/>
  <c r="I249" i="11"/>
  <c r="D249" i="11"/>
  <c r="C249" i="11"/>
  <c r="AC248" i="11"/>
  <c r="AB248" i="11" s="1"/>
  <c r="AA248" i="11" s="1"/>
  <c r="V248" i="11"/>
  <c r="Z248" i="11" s="1"/>
  <c r="R248" i="11"/>
  <c r="I248" i="11"/>
  <c r="D248" i="11"/>
  <c r="C248" i="11"/>
  <c r="AV248" i="11" s="1"/>
  <c r="AC247" i="11"/>
  <c r="AB247" i="11" s="1"/>
  <c r="AA247" i="11" s="1"/>
  <c r="V247" i="11"/>
  <c r="Z247" i="11" s="1"/>
  <c r="R247" i="11"/>
  <c r="I247" i="11"/>
  <c r="D247" i="11"/>
  <c r="C247" i="11"/>
  <c r="AC246" i="11"/>
  <c r="AB246" i="11" s="1"/>
  <c r="AA246" i="11" s="1"/>
  <c r="V246" i="11"/>
  <c r="Z246" i="11" s="1"/>
  <c r="R246" i="11"/>
  <c r="I246" i="11"/>
  <c r="D246" i="11"/>
  <c r="C246" i="11"/>
  <c r="AV246" i="11" s="1"/>
  <c r="AC245" i="11"/>
  <c r="AB245" i="11" s="1"/>
  <c r="AA245" i="11" s="1"/>
  <c r="V245" i="11"/>
  <c r="Z245" i="11" s="1"/>
  <c r="R245" i="11"/>
  <c r="I245" i="11"/>
  <c r="D245" i="11"/>
  <c r="C245" i="11"/>
  <c r="AC244" i="11"/>
  <c r="AB244" i="11" s="1"/>
  <c r="AA244" i="11" s="1"/>
  <c r="V244" i="11"/>
  <c r="Z244" i="11" s="1"/>
  <c r="R244" i="11"/>
  <c r="I244" i="11"/>
  <c r="D244" i="11"/>
  <c r="C244" i="11"/>
  <c r="AV244" i="11" s="1"/>
  <c r="AV245" i="11" l="1"/>
  <c r="AV247" i="11"/>
  <c r="AV249" i="11"/>
  <c r="Z193" i="11"/>
  <c r="AB193" i="11" s="1"/>
  <c r="Z194" i="11"/>
  <c r="AB194" i="11" s="1"/>
  <c r="Z195" i="11"/>
  <c r="Z196" i="11"/>
  <c r="AB196" i="11" s="1"/>
  <c r="Z197" i="11"/>
  <c r="Z203" i="11"/>
  <c r="Z204" i="11"/>
  <c r="Z206" i="11"/>
  <c r="Z207" i="11"/>
  <c r="AB207" i="11" s="1"/>
  <c r="R202" i="11"/>
  <c r="R203" i="11"/>
  <c r="R204" i="11"/>
  <c r="R205" i="11"/>
  <c r="R206" i="11"/>
  <c r="R207" i="11"/>
  <c r="I207" i="11"/>
  <c r="D207" i="11"/>
  <c r="C207" i="11"/>
  <c r="I206" i="11"/>
  <c r="D206" i="11"/>
  <c r="C206" i="11"/>
  <c r="I205" i="11"/>
  <c r="D205" i="11"/>
  <c r="C205" i="11"/>
  <c r="I204" i="11"/>
  <c r="D204" i="11"/>
  <c r="C204" i="11"/>
  <c r="I203" i="11"/>
  <c r="D203" i="11"/>
  <c r="C203" i="11"/>
  <c r="AC202" i="11"/>
  <c r="AD202" i="11" s="1"/>
  <c r="V202" i="11"/>
  <c r="Z202" i="11" s="1"/>
  <c r="I202" i="11"/>
  <c r="D202" i="11"/>
  <c r="C202" i="11"/>
  <c r="AC201" i="11"/>
  <c r="AD201" i="11" s="1"/>
  <c r="V201" i="11"/>
  <c r="Z201" i="11" s="1"/>
  <c r="R201" i="11"/>
  <c r="I201" i="11"/>
  <c r="D201" i="11"/>
  <c r="C201" i="11"/>
  <c r="AC200" i="11"/>
  <c r="AD200" i="11" s="1"/>
  <c r="V200" i="11"/>
  <c r="Z200" i="11" s="1"/>
  <c r="R200" i="11"/>
  <c r="I200" i="11"/>
  <c r="D200" i="11"/>
  <c r="C200" i="11"/>
  <c r="AC199" i="11"/>
  <c r="AD199" i="11" s="1"/>
  <c r="V199" i="11"/>
  <c r="Z199" i="11" s="1"/>
  <c r="R199" i="11"/>
  <c r="I199" i="11"/>
  <c r="D199" i="11"/>
  <c r="C199" i="11"/>
  <c r="AC198" i="11"/>
  <c r="AD198" i="11" s="1"/>
  <c r="AE202" i="11" s="1"/>
  <c r="V198" i="11"/>
  <c r="Z198" i="11" s="1"/>
  <c r="AB198" i="11" s="1"/>
  <c r="R198" i="11"/>
  <c r="I198" i="11"/>
  <c r="D198" i="11"/>
  <c r="C198" i="11"/>
  <c r="R197" i="11"/>
  <c r="I197" i="11"/>
  <c r="D197" i="11"/>
  <c r="C197" i="11"/>
  <c r="R196" i="11"/>
  <c r="I196" i="11"/>
  <c r="D196" i="11"/>
  <c r="C196" i="11"/>
  <c r="R195" i="11"/>
  <c r="I195" i="11"/>
  <c r="D195" i="11"/>
  <c r="C195" i="11"/>
  <c r="R194" i="11"/>
  <c r="I194" i="11"/>
  <c r="D194" i="11"/>
  <c r="C194" i="11"/>
  <c r="R193" i="11"/>
  <c r="I193" i="11"/>
  <c r="D193" i="11"/>
  <c r="C193" i="11"/>
  <c r="AC17" i="11"/>
  <c r="V17" i="11"/>
  <c r="Z17" i="11" s="1"/>
  <c r="R17" i="11"/>
  <c r="I17" i="11"/>
  <c r="D17" i="11"/>
  <c r="C17" i="11"/>
  <c r="AC16" i="11"/>
  <c r="V16" i="11"/>
  <c r="Z16" i="11" s="1"/>
  <c r="R16" i="11"/>
  <c r="I16" i="11"/>
  <c r="D16" i="11"/>
  <c r="C16" i="11"/>
  <c r="AC15" i="11"/>
  <c r="V15" i="11"/>
  <c r="Z15" i="11" s="1"/>
  <c r="R15" i="11"/>
  <c r="I15" i="11"/>
  <c r="D15" i="11"/>
  <c r="C15" i="11"/>
  <c r="AC14" i="11"/>
  <c r="V14" i="11"/>
  <c r="Z14" i="11" s="1"/>
  <c r="R14" i="11"/>
  <c r="I14" i="11"/>
  <c r="D14" i="11"/>
  <c r="C14" i="11"/>
  <c r="AC13" i="11"/>
  <c r="V13" i="11"/>
  <c r="Z13" i="11" s="1"/>
  <c r="R13" i="11"/>
  <c r="I13" i="11"/>
  <c r="D13" i="11"/>
  <c r="C13" i="11"/>
  <c r="AC43" i="11"/>
  <c r="V43" i="11"/>
  <c r="Z43" i="11" s="1"/>
  <c r="R43" i="11"/>
  <c r="I43" i="11"/>
  <c r="D43" i="11"/>
  <c r="C43" i="11"/>
  <c r="AC42" i="11"/>
  <c r="V42" i="11"/>
  <c r="Z42" i="11" s="1"/>
  <c r="R42" i="11"/>
  <c r="I42" i="11"/>
  <c r="D42" i="11"/>
  <c r="C42" i="11"/>
  <c r="AC41" i="11"/>
  <c r="V41" i="11"/>
  <c r="Z41" i="11" s="1"/>
  <c r="R41" i="11"/>
  <c r="I41" i="11"/>
  <c r="D41" i="11"/>
  <c r="C41" i="11"/>
  <c r="AC40" i="11"/>
  <c r="V40" i="11"/>
  <c r="Z40" i="11" s="1"/>
  <c r="R40" i="11"/>
  <c r="I40" i="11"/>
  <c r="D40" i="11"/>
  <c r="C40" i="11"/>
  <c r="AC39" i="11"/>
  <c r="V39" i="11"/>
  <c r="Z39" i="11" s="1"/>
  <c r="R39" i="11"/>
  <c r="I39" i="11"/>
  <c r="D39" i="11"/>
  <c r="C39" i="11"/>
  <c r="AC38" i="11"/>
  <c r="V38" i="11"/>
  <c r="Z38" i="11" s="1"/>
  <c r="R38" i="11"/>
  <c r="I38" i="11"/>
  <c r="D38" i="11"/>
  <c r="C38" i="11"/>
  <c r="AC39" i="10"/>
  <c r="V39" i="10"/>
  <c r="Z39" i="10" s="1"/>
  <c r="R39" i="10"/>
  <c r="I39" i="10"/>
  <c r="D39" i="10"/>
  <c r="C39" i="10"/>
  <c r="AC192" i="11"/>
  <c r="V192" i="11"/>
  <c r="Z192" i="11" s="1"/>
  <c r="R192" i="11"/>
  <c r="I192" i="11"/>
  <c r="D192" i="11"/>
  <c r="C192" i="11"/>
  <c r="AC191" i="11"/>
  <c r="V191" i="11"/>
  <c r="Z191" i="11" s="1"/>
  <c r="R191" i="11"/>
  <c r="I191" i="11"/>
  <c r="D191" i="11"/>
  <c r="C191" i="11"/>
  <c r="AC190" i="11"/>
  <c r="V190" i="11"/>
  <c r="Z190" i="11" s="1"/>
  <c r="R190" i="11"/>
  <c r="I190" i="11"/>
  <c r="D190" i="11"/>
  <c r="C190" i="11"/>
  <c r="AC189" i="11"/>
  <c r="V189" i="11"/>
  <c r="Z189" i="11" s="1"/>
  <c r="R189" i="11"/>
  <c r="I189" i="11"/>
  <c r="D189" i="11"/>
  <c r="C189" i="11"/>
  <c r="AC188" i="11"/>
  <c r="V188" i="11"/>
  <c r="Z188" i="11" s="1"/>
  <c r="R188" i="11"/>
  <c r="I188" i="11"/>
  <c r="D188" i="11"/>
  <c r="C188" i="11"/>
  <c r="AC187" i="11"/>
  <c r="V187" i="11"/>
  <c r="Z187" i="11" s="1"/>
  <c r="R187" i="11"/>
  <c r="I187" i="11"/>
  <c r="D187" i="11"/>
  <c r="C187" i="11"/>
  <c r="AC186" i="11"/>
  <c r="V186" i="11"/>
  <c r="Z186" i="11" s="1"/>
  <c r="R186" i="11"/>
  <c r="I186" i="11"/>
  <c r="D186" i="11"/>
  <c r="C186" i="11"/>
  <c r="AC185" i="11"/>
  <c r="V185" i="11"/>
  <c r="Z185" i="11" s="1"/>
  <c r="R185" i="11"/>
  <c r="I185" i="11"/>
  <c r="D185" i="11"/>
  <c r="C185" i="11"/>
  <c r="AC184" i="11"/>
  <c r="V184" i="11"/>
  <c r="Z184" i="11" s="1"/>
  <c r="R184" i="11"/>
  <c r="I184" i="11"/>
  <c r="D184" i="11"/>
  <c r="C184" i="11"/>
  <c r="AC183" i="11"/>
  <c r="V183" i="11"/>
  <c r="Z183" i="11" s="1"/>
  <c r="R183" i="11"/>
  <c r="I183" i="11"/>
  <c r="D183" i="11"/>
  <c r="C183" i="11"/>
  <c r="AC182" i="11"/>
  <c r="Z182" i="11"/>
  <c r="R182" i="11"/>
  <c r="I182" i="11"/>
  <c r="D182" i="11"/>
  <c r="C182" i="11"/>
  <c r="AC181" i="11"/>
  <c r="V181" i="11"/>
  <c r="Z181" i="11" s="1"/>
  <c r="R181" i="11"/>
  <c r="I181" i="11"/>
  <c r="D181" i="11"/>
  <c r="C181" i="11"/>
  <c r="R185" i="10"/>
  <c r="R186" i="10"/>
  <c r="R187" i="10"/>
  <c r="R188" i="10"/>
  <c r="R189" i="10"/>
  <c r="R190" i="10"/>
  <c r="R191" i="10"/>
  <c r="R192" i="10"/>
  <c r="AC192" i="10"/>
  <c r="V192" i="10"/>
  <c r="Z192" i="10" s="1"/>
  <c r="I192" i="10"/>
  <c r="D192" i="10"/>
  <c r="C192" i="10"/>
  <c r="AC191" i="10"/>
  <c r="V191" i="10"/>
  <c r="Z191" i="10" s="1"/>
  <c r="I191" i="10"/>
  <c r="D191" i="10"/>
  <c r="C191" i="10"/>
  <c r="AC190" i="10"/>
  <c r="V190" i="10"/>
  <c r="Z190" i="10" s="1"/>
  <c r="I190" i="10"/>
  <c r="D190" i="10"/>
  <c r="C190" i="10"/>
  <c r="AC189" i="10"/>
  <c r="Z189" i="10"/>
  <c r="V189" i="10"/>
  <c r="I189" i="10"/>
  <c r="D189" i="10"/>
  <c r="C189" i="10"/>
  <c r="AC188" i="10"/>
  <c r="V188" i="10"/>
  <c r="Z188" i="10" s="1"/>
  <c r="I188" i="10"/>
  <c r="D188" i="10"/>
  <c r="C188" i="10"/>
  <c r="AC187" i="10"/>
  <c r="V187" i="10"/>
  <c r="Z187" i="10" s="1"/>
  <c r="I187" i="10"/>
  <c r="D187" i="10"/>
  <c r="C187" i="10"/>
  <c r="AC186" i="10"/>
  <c r="V186" i="10"/>
  <c r="Z186" i="10" s="1"/>
  <c r="I186" i="10"/>
  <c r="D186" i="10"/>
  <c r="C186" i="10"/>
  <c r="AC185" i="10"/>
  <c r="V185" i="10"/>
  <c r="Z185" i="10" s="1"/>
  <c r="I185" i="10"/>
  <c r="D185" i="10"/>
  <c r="C185" i="10"/>
  <c r="AC184" i="10"/>
  <c r="V184" i="10"/>
  <c r="Z184" i="10" s="1"/>
  <c r="R184" i="10"/>
  <c r="I184" i="10"/>
  <c r="D184" i="10"/>
  <c r="C184" i="10"/>
  <c r="AC183" i="10"/>
  <c r="V183" i="10"/>
  <c r="Z183" i="10" s="1"/>
  <c r="R183" i="10"/>
  <c r="I183" i="10"/>
  <c r="D183" i="10"/>
  <c r="C183" i="10"/>
  <c r="AC182" i="10"/>
  <c r="Z182" i="10"/>
  <c r="R182" i="10"/>
  <c r="I182" i="10"/>
  <c r="D182" i="10"/>
  <c r="C182" i="10"/>
  <c r="AC181" i="10"/>
  <c r="V181" i="10"/>
  <c r="Z181" i="10" s="1"/>
  <c r="R181" i="10"/>
  <c r="I181" i="10"/>
  <c r="D181" i="10"/>
  <c r="C181" i="10"/>
  <c r="AB125" i="11"/>
  <c r="AB126" i="11"/>
  <c r="AB127" i="11"/>
  <c r="AB128" i="11"/>
  <c r="AB124" i="11"/>
  <c r="AC180" i="11"/>
  <c r="AB180" i="11" s="1"/>
  <c r="V180" i="11"/>
  <c r="Z180" i="11" s="1"/>
  <c r="R180" i="11"/>
  <c r="I180" i="11"/>
  <c r="D180" i="11"/>
  <c r="C180" i="11"/>
  <c r="AV180" i="11" s="1"/>
  <c r="AC179" i="11"/>
  <c r="AB179" i="11" s="1"/>
  <c r="V179" i="11"/>
  <c r="Z179" i="11" s="1"/>
  <c r="R179" i="11"/>
  <c r="I179" i="11"/>
  <c r="D179" i="11"/>
  <c r="C179" i="11"/>
  <c r="V178" i="11"/>
  <c r="Z178" i="11" s="1"/>
  <c r="R178" i="11"/>
  <c r="I178" i="11"/>
  <c r="D178" i="11"/>
  <c r="C178" i="11"/>
  <c r="V177" i="11"/>
  <c r="Z177" i="11" s="1"/>
  <c r="R177" i="11"/>
  <c r="I177" i="11"/>
  <c r="D177" i="11"/>
  <c r="C177" i="11"/>
  <c r="AV177" i="11" s="1"/>
  <c r="V176" i="11"/>
  <c r="Z176" i="11" s="1"/>
  <c r="R176" i="11"/>
  <c r="I176" i="11"/>
  <c r="D176" i="11"/>
  <c r="C176" i="11"/>
  <c r="V175" i="11"/>
  <c r="Z175" i="11" s="1"/>
  <c r="R175" i="11"/>
  <c r="I175" i="11"/>
  <c r="D175" i="11"/>
  <c r="C175" i="11"/>
  <c r="V174" i="11"/>
  <c r="Z174" i="11" s="1"/>
  <c r="R174" i="11"/>
  <c r="I174" i="11"/>
  <c r="D174" i="11"/>
  <c r="C174" i="11"/>
  <c r="I173" i="11"/>
  <c r="D173" i="11"/>
  <c r="C173" i="11"/>
  <c r="I172" i="11"/>
  <c r="D172" i="11"/>
  <c r="C172" i="11"/>
  <c r="I171" i="11"/>
  <c r="D171" i="11"/>
  <c r="C171" i="11"/>
  <c r="AV171" i="11" s="1"/>
  <c r="I170" i="11"/>
  <c r="D170" i="11"/>
  <c r="C170" i="11"/>
  <c r="I169" i="11"/>
  <c r="D169" i="11"/>
  <c r="C169" i="11"/>
  <c r="AC168" i="11"/>
  <c r="V168" i="11"/>
  <c r="Z168" i="11" s="1"/>
  <c r="R168" i="11"/>
  <c r="I168" i="11"/>
  <c r="D168" i="11"/>
  <c r="C168" i="11"/>
  <c r="AV168" i="11" s="1"/>
  <c r="AC167" i="11"/>
  <c r="V167" i="11"/>
  <c r="Z167" i="11" s="1"/>
  <c r="R167" i="11"/>
  <c r="I167" i="11"/>
  <c r="D167" i="11"/>
  <c r="C167" i="11"/>
  <c r="AC166" i="11"/>
  <c r="V166" i="11"/>
  <c r="Z166" i="11" s="1"/>
  <c r="R166" i="11"/>
  <c r="I166" i="11"/>
  <c r="D166" i="11"/>
  <c r="C166" i="11"/>
  <c r="AV166" i="11" s="1"/>
  <c r="AC165" i="11"/>
  <c r="V165" i="11"/>
  <c r="Z165" i="11" s="1"/>
  <c r="R165" i="11"/>
  <c r="I165" i="11"/>
  <c r="D165" i="11"/>
  <c r="C165" i="11"/>
  <c r="AC164" i="11"/>
  <c r="V164" i="11"/>
  <c r="Z164" i="11" s="1"/>
  <c r="R164" i="11"/>
  <c r="I164" i="11"/>
  <c r="D164" i="11"/>
  <c r="C164" i="11"/>
  <c r="AV164" i="11" s="1"/>
  <c r="AC163" i="11"/>
  <c r="V163" i="11"/>
  <c r="Z163" i="11" s="1"/>
  <c r="AA163" i="11" s="1"/>
  <c r="R163" i="11"/>
  <c r="I163" i="11"/>
  <c r="D163" i="11"/>
  <c r="C163" i="11"/>
  <c r="AC162" i="11"/>
  <c r="V162" i="11"/>
  <c r="Z162" i="11" s="1"/>
  <c r="AA162" i="11" s="1"/>
  <c r="R162" i="11"/>
  <c r="I162" i="11"/>
  <c r="D162" i="11"/>
  <c r="C162" i="11"/>
  <c r="AC161" i="11"/>
  <c r="V161" i="11"/>
  <c r="Z161" i="11" s="1"/>
  <c r="AA161" i="11" s="1"/>
  <c r="R161" i="11"/>
  <c r="I161" i="11"/>
  <c r="D161" i="11"/>
  <c r="C161" i="11"/>
  <c r="AC160" i="11"/>
  <c r="V160" i="11"/>
  <c r="Z160" i="11" s="1"/>
  <c r="AA160" i="11" s="1"/>
  <c r="R160" i="11"/>
  <c r="I160" i="11"/>
  <c r="D160" i="11"/>
  <c r="C160" i="11"/>
  <c r="AV160" i="11" s="1"/>
  <c r="AC159" i="11"/>
  <c r="V159" i="11"/>
  <c r="Z159" i="11" s="1"/>
  <c r="AA159" i="11" s="1"/>
  <c r="R159" i="11"/>
  <c r="I159" i="11"/>
  <c r="D159" i="11"/>
  <c r="C159" i="11"/>
  <c r="AC158" i="11"/>
  <c r="V158" i="11"/>
  <c r="Z158" i="11" s="1"/>
  <c r="AA158" i="11" s="1"/>
  <c r="R158" i="11"/>
  <c r="I158" i="11"/>
  <c r="D158" i="11"/>
  <c r="C158" i="11"/>
  <c r="AV158" i="11" s="1"/>
  <c r="AC157" i="11"/>
  <c r="V157" i="11"/>
  <c r="Z157" i="11" s="1"/>
  <c r="AA157" i="11" s="1"/>
  <c r="R157" i="11"/>
  <c r="I157" i="11"/>
  <c r="D157" i="11"/>
  <c r="C157" i="11"/>
  <c r="AC156" i="11"/>
  <c r="V156" i="11"/>
  <c r="Z156" i="11" s="1"/>
  <c r="AA156" i="11" s="1"/>
  <c r="R156" i="11"/>
  <c r="I156" i="11"/>
  <c r="D156" i="11"/>
  <c r="C156" i="11"/>
  <c r="AV156" i="11" s="1"/>
  <c r="AC155" i="11"/>
  <c r="V155" i="11"/>
  <c r="Z155" i="11" s="1"/>
  <c r="AA155" i="11" s="1"/>
  <c r="R155" i="11"/>
  <c r="I155" i="11"/>
  <c r="D155" i="11"/>
  <c r="C155" i="11"/>
  <c r="AC154" i="11"/>
  <c r="V154" i="11"/>
  <c r="Z154" i="11" s="1"/>
  <c r="AA154" i="11" s="1"/>
  <c r="R154" i="11"/>
  <c r="I154" i="11"/>
  <c r="D154" i="11"/>
  <c r="C154" i="11"/>
  <c r="AV154" i="11" s="1"/>
  <c r="AC153" i="11"/>
  <c r="V153" i="11"/>
  <c r="Z153" i="11" s="1"/>
  <c r="AA153" i="11" s="1"/>
  <c r="R153" i="11"/>
  <c r="I153" i="11"/>
  <c r="D153" i="11"/>
  <c r="C153" i="11"/>
  <c r="AC152" i="11"/>
  <c r="V152" i="11"/>
  <c r="Z152" i="11" s="1"/>
  <c r="AA152" i="11" s="1"/>
  <c r="R152" i="11"/>
  <c r="I152" i="11"/>
  <c r="D152" i="11"/>
  <c r="C152" i="11"/>
  <c r="AV152" i="11" s="1"/>
  <c r="AC151" i="11"/>
  <c r="V151" i="11"/>
  <c r="Z151" i="11" s="1"/>
  <c r="AA151" i="11" s="1"/>
  <c r="R151" i="11"/>
  <c r="I151" i="11"/>
  <c r="D151" i="11"/>
  <c r="C151" i="11"/>
  <c r="AC150" i="11"/>
  <c r="V150" i="11"/>
  <c r="Z150" i="11" s="1"/>
  <c r="AA150" i="11" s="1"/>
  <c r="R150" i="11"/>
  <c r="I150" i="11"/>
  <c r="D150" i="11"/>
  <c r="C150" i="11"/>
  <c r="AV150" i="11" s="1"/>
  <c r="AC149" i="11"/>
  <c r="V149" i="11"/>
  <c r="Z149" i="11" s="1"/>
  <c r="AA149" i="11" s="1"/>
  <c r="R149" i="11"/>
  <c r="I149" i="11"/>
  <c r="D149" i="11"/>
  <c r="C149" i="11"/>
  <c r="AC148" i="11"/>
  <c r="V148" i="11"/>
  <c r="Z148" i="11" s="1"/>
  <c r="AA148" i="11" s="1"/>
  <c r="R148" i="11"/>
  <c r="I148" i="11"/>
  <c r="D148" i="11"/>
  <c r="C148" i="11"/>
  <c r="AV148" i="11" s="1"/>
  <c r="AC147" i="11"/>
  <c r="V147" i="11"/>
  <c r="Z147" i="11" s="1"/>
  <c r="AA147" i="11" s="1"/>
  <c r="R147" i="11"/>
  <c r="I147" i="11"/>
  <c r="D147" i="11"/>
  <c r="C147" i="11"/>
  <c r="AC146" i="11"/>
  <c r="V146" i="11"/>
  <c r="Z146" i="11" s="1"/>
  <c r="AA146" i="11" s="1"/>
  <c r="R146" i="11"/>
  <c r="I146" i="11"/>
  <c r="D146" i="11"/>
  <c r="C146" i="11"/>
  <c r="AV146" i="11" s="1"/>
  <c r="AC145" i="11"/>
  <c r="V145" i="11"/>
  <c r="Z145" i="11" s="1"/>
  <c r="AA145" i="11" s="1"/>
  <c r="R145" i="11"/>
  <c r="I145" i="11"/>
  <c r="D145" i="11"/>
  <c r="C145" i="11"/>
  <c r="AC144" i="11"/>
  <c r="V144" i="11"/>
  <c r="Z144" i="11" s="1"/>
  <c r="AA144" i="11" s="1"/>
  <c r="R144" i="11"/>
  <c r="I144" i="11"/>
  <c r="D144" i="11"/>
  <c r="C144" i="11"/>
  <c r="AV144" i="11" s="1"/>
  <c r="AC143" i="11"/>
  <c r="V143" i="11"/>
  <c r="Z143" i="11" s="1"/>
  <c r="AB143" i="11" s="1"/>
  <c r="R143" i="11"/>
  <c r="I143" i="11"/>
  <c r="D143" i="11"/>
  <c r="C143" i="11"/>
  <c r="AC142" i="11"/>
  <c r="V142" i="11"/>
  <c r="Z142" i="11" s="1"/>
  <c r="AB142" i="11" s="1"/>
  <c r="R142" i="11"/>
  <c r="I142" i="11"/>
  <c r="D142" i="11"/>
  <c r="C142" i="11"/>
  <c r="AV142" i="11" s="1"/>
  <c r="AC141" i="11"/>
  <c r="V141" i="11"/>
  <c r="Z141" i="11" s="1"/>
  <c r="AB141" i="11" s="1"/>
  <c r="R141" i="11"/>
  <c r="I141" i="11"/>
  <c r="D141" i="11"/>
  <c r="C141" i="11"/>
  <c r="AC140" i="11"/>
  <c r="V140" i="11"/>
  <c r="Z140" i="11" s="1"/>
  <c r="AB140" i="11" s="1"/>
  <c r="R140" i="11"/>
  <c r="I140" i="11"/>
  <c r="D140" i="11"/>
  <c r="C140" i="11"/>
  <c r="AV140" i="11" s="1"/>
  <c r="AC139" i="11"/>
  <c r="V139" i="11"/>
  <c r="Z139" i="11" s="1"/>
  <c r="AB139" i="11" s="1"/>
  <c r="R139" i="11"/>
  <c r="I139" i="11"/>
  <c r="D139" i="11"/>
  <c r="C139" i="11"/>
  <c r="AC138" i="11"/>
  <c r="V138" i="11"/>
  <c r="Z138" i="11" s="1"/>
  <c r="AB138" i="11" s="1"/>
  <c r="R138" i="11"/>
  <c r="I138" i="11"/>
  <c r="D138" i="11"/>
  <c r="C138" i="11"/>
  <c r="AV138" i="11" s="1"/>
  <c r="AC137" i="11"/>
  <c r="V137" i="11"/>
  <c r="Z137" i="11" s="1"/>
  <c r="AB137" i="11" s="1"/>
  <c r="R137" i="11"/>
  <c r="I137" i="11"/>
  <c r="D137" i="11"/>
  <c r="C137" i="11"/>
  <c r="AC136" i="11"/>
  <c r="V136" i="11"/>
  <c r="Z136" i="11" s="1"/>
  <c r="R136" i="11"/>
  <c r="I136" i="11"/>
  <c r="D136" i="11"/>
  <c r="C136" i="11"/>
  <c r="AV136" i="11" s="1"/>
  <c r="AC135" i="11"/>
  <c r="V135" i="11"/>
  <c r="Z135" i="11" s="1"/>
  <c r="AB135" i="11" s="1"/>
  <c r="R135" i="11"/>
  <c r="I135" i="11"/>
  <c r="D135" i="11"/>
  <c r="C135" i="11"/>
  <c r="AC134" i="11"/>
  <c r="V134" i="11"/>
  <c r="Z134" i="11" s="1"/>
  <c r="AB134" i="11" s="1"/>
  <c r="R134" i="11"/>
  <c r="I134" i="11"/>
  <c r="D134" i="11"/>
  <c r="C134" i="11"/>
  <c r="AV134" i="11" s="1"/>
  <c r="AC133" i="11"/>
  <c r="V133" i="11"/>
  <c r="Z133" i="11" s="1"/>
  <c r="AB133" i="11" s="1"/>
  <c r="R133" i="11"/>
  <c r="I133" i="11"/>
  <c r="D133" i="11"/>
  <c r="C133" i="11"/>
  <c r="AC132" i="11"/>
  <c r="V132" i="11"/>
  <c r="Z132" i="11" s="1"/>
  <c r="AB132" i="11" s="1"/>
  <c r="R132" i="11"/>
  <c r="I132" i="11"/>
  <c r="D132" i="11"/>
  <c r="C132" i="11"/>
  <c r="AV132" i="11" s="1"/>
  <c r="AC131" i="11"/>
  <c r="V131" i="11"/>
  <c r="Z131" i="11" s="1"/>
  <c r="R131" i="11"/>
  <c r="I131" i="11"/>
  <c r="D131" i="11"/>
  <c r="C131" i="11"/>
  <c r="AC130" i="11"/>
  <c r="V130" i="11"/>
  <c r="Z130" i="11" s="1"/>
  <c r="AB130" i="11" s="1"/>
  <c r="R130" i="11"/>
  <c r="I130" i="11"/>
  <c r="D130" i="11"/>
  <c r="C130" i="11"/>
  <c r="AV130" i="11" s="1"/>
  <c r="AC129" i="11"/>
  <c r="V129" i="11"/>
  <c r="Z129" i="11" s="1"/>
  <c r="AB129" i="11" s="1"/>
  <c r="R129" i="11"/>
  <c r="I129" i="11"/>
  <c r="D129" i="11"/>
  <c r="C129" i="11"/>
  <c r="R128" i="11"/>
  <c r="I128" i="11"/>
  <c r="D128" i="11"/>
  <c r="C128" i="11"/>
  <c r="R127" i="11"/>
  <c r="I127" i="11"/>
  <c r="D127" i="11"/>
  <c r="C127" i="11"/>
  <c r="R126" i="11"/>
  <c r="I126" i="11"/>
  <c r="D126" i="11"/>
  <c r="C126" i="11"/>
  <c r="R125" i="11"/>
  <c r="I125" i="11"/>
  <c r="D125" i="11"/>
  <c r="C125" i="11"/>
  <c r="R124" i="11"/>
  <c r="I124" i="11"/>
  <c r="D124" i="11"/>
  <c r="C124" i="11"/>
  <c r="AC123" i="11"/>
  <c r="V123" i="11"/>
  <c r="Z123" i="11" s="1"/>
  <c r="R123" i="11"/>
  <c r="I123" i="11"/>
  <c r="D123" i="11"/>
  <c r="C123" i="11"/>
  <c r="AV123" i="11" s="1"/>
  <c r="AC122" i="11"/>
  <c r="V122" i="11"/>
  <c r="Z122" i="11" s="1"/>
  <c r="R122" i="11"/>
  <c r="I122" i="11"/>
  <c r="D122" i="11"/>
  <c r="C122" i="11"/>
  <c r="AC121" i="11"/>
  <c r="V121" i="11"/>
  <c r="Z121" i="11" s="1"/>
  <c r="R121" i="11"/>
  <c r="I121" i="11"/>
  <c r="D121" i="11"/>
  <c r="C121" i="11"/>
  <c r="AV121" i="11" s="1"/>
  <c r="AC120" i="11"/>
  <c r="V120" i="11"/>
  <c r="Z120" i="11" s="1"/>
  <c r="R120" i="11"/>
  <c r="I120" i="11"/>
  <c r="D120" i="11"/>
  <c r="C120" i="11"/>
  <c r="AC119" i="11"/>
  <c r="V119" i="11"/>
  <c r="Z119" i="11" s="1"/>
  <c r="R119" i="11"/>
  <c r="I119" i="11"/>
  <c r="D119" i="11"/>
  <c r="C119" i="11"/>
  <c r="AV119" i="11" s="1"/>
  <c r="AC118" i="11"/>
  <c r="V118" i="11"/>
  <c r="Z118" i="11" s="1"/>
  <c r="R118" i="11"/>
  <c r="I118" i="11"/>
  <c r="D118" i="11"/>
  <c r="C118" i="11"/>
  <c r="AC117" i="11"/>
  <c r="V117" i="11"/>
  <c r="Z117" i="11" s="1"/>
  <c r="R117" i="11"/>
  <c r="I117" i="11"/>
  <c r="D117" i="11"/>
  <c r="C117" i="11"/>
  <c r="AV117" i="11" s="1"/>
  <c r="AC116" i="11"/>
  <c r="V116" i="11"/>
  <c r="Z116" i="11" s="1"/>
  <c r="R116" i="11"/>
  <c r="I116" i="11"/>
  <c r="D116" i="11"/>
  <c r="C116" i="11"/>
  <c r="AC115" i="11"/>
  <c r="V115" i="11"/>
  <c r="Z115" i="11" s="1"/>
  <c r="R115" i="11"/>
  <c r="I115" i="11"/>
  <c r="D115" i="11"/>
  <c r="C115" i="11"/>
  <c r="AV115" i="11" s="1"/>
  <c r="AC114" i="11"/>
  <c r="V114" i="11"/>
  <c r="Z114" i="11" s="1"/>
  <c r="R114" i="11"/>
  <c r="I114" i="11"/>
  <c r="D114" i="11"/>
  <c r="C114" i="11"/>
  <c r="R175" i="10"/>
  <c r="R176" i="10"/>
  <c r="R177" i="10"/>
  <c r="R178" i="10"/>
  <c r="R179" i="10"/>
  <c r="R1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AC163" i="10"/>
  <c r="V163" i="10"/>
  <c r="Z163" i="10" s="1"/>
  <c r="AA163" i="10" s="1"/>
  <c r="I163" i="10"/>
  <c r="D163" i="10"/>
  <c r="C163" i="10"/>
  <c r="AC162" i="10"/>
  <c r="V162" i="10"/>
  <c r="Z162" i="10" s="1"/>
  <c r="AA162" i="10" s="1"/>
  <c r="I162" i="10"/>
  <c r="AV162" i="10" s="1"/>
  <c r="D162" i="10"/>
  <c r="C162" i="10"/>
  <c r="AC161" i="10"/>
  <c r="V161" i="10"/>
  <c r="Z161" i="10" s="1"/>
  <c r="AA161" i="10" s="1"/>
  <c r="I161" i="10"/>
  <c r="D161" i="10"/>
  <c r="C161" i="10"/>
  <c r="AC160" i="10"/>
  <c r="V160" i="10"/>
  <c r="Z160" i="10" s="1"/>
  <c r="AA160" i="10" s="1"/>
  <c r="I160" i="10"/>
  <c r="D160" i="10"/>
  <c r="C160" i="10"/>
  <c r="AV160" i="10" s="1"/>
  <c r="AC159" i="10"/>
  <c r="V159" i="10"/>
  <c r="Z159" i="10" s="1"/>
  <c r="AA159" i="10" s="1"/>
  <c r="I159" i="10"/>
  <c r="D159" i="10"/>
  <c r="C159" i="10"/>
  <c r="AC158" i="10"/>
  <c r="V158" i="10"/>
  <c r="Z158" i="10" s="1"/>
  <c r="AA158" i="10" s="1"/>
  <c r="I158" i="10"/>
  <c r="AV158" i="10" s="1"/>
  <c r="D158" i="10"/>
  <c r="C158" i="10"/>
  <c r="AC157" i="10"/>
  <c r="V157" i="10"/>
  <c r="Z157" i="10" s="1"/>
  <c r="AA157" i="10" s="1"/>
  <c r="I157" i="10"/>
  <c r="D157" i="10"/>
  <c r="C157" i="10"/>
  <c r="AC156" i="10"/>
  <c r="V156" i="10"/>
  <c r="Z156" i="10" s="1"/>
  <c r="AA156" i="10" s="1"/>
  <c r="I156" i="10"/>
  <c r="D156" i="10"/>
  <c r="C156" i="10"/>
  <c r="AV156" i="10" s="1"/>
  <c r="AC155" i="10"/>
  <c r="V155" i="10"/>
  <c r="Z155" i="10" s="1"/>
  <c r="AA155" i="10" s="1"/>
  <c r="I155" i="10"/>
  <c r="D155" i="10"/>
  <c r="C155" i="10"/>
  <c r="AC154" i="10"/>
  <c r="V154" i="10"/>
  <c r="Z154" i="10" s="1"/>
  <c r="AA154" i="10" s="1"/>
  <c r="I154" i="10"/>
  <c r="AV154" i="10" s="1"/>
  <c r="D154" i="10"/>
  <c r="C154" i="10"/>
  <c r="AC153" i="10"/>
  <c r="V153" i="10"/>
  <c r="Z153" i="10" s="1"/>
  <c r="AA153" i="10" s="1"/>
  <c r="I153" i="10"/>
  <c r="D153" i="10"/>
  <c r="C153" i="10"/>
  <c r="AC152" i="10"/>
  <c r="V152" i="10"/>
  <c r="Z152" i="10" s="1"/>
  <c r="AA152" i="10" s="1"/>
  <c r="I152" i="10"/>
  <c r="D152" i="10"/>
  <c r="C152" i="10"/>
  <c r="AV152" i="10" s="1"/>
  <c r="AC151" i="10"/>
  <c r="V151" i="10"/>
  <c r="Z151" i="10" s="1"/>
  <c r="AA151" i="10" s="1"/>
  <c r="I151" i="10"/>
  <c r="D151" i="10"/>
  <c r="C151" i="10"/>
  <c r="AC150" i="10"/>
  <c r="V150" i="10"/>
  <c r="Z150" i="10" s="1"/>
  <c r="AA150" i="10" s="1"/>
  <c r="I150" i="10"/>
  <c r="AV150" i="10" s="1"/>
  <c r="D150" i="10"/>
  <c r="C150" i="10"/>
  <c r="AC149" i="10"/>
  <c r="V149" i="10"/>
  <c r="Z149" i="10" s="1"/>
  <c r="AA149" i="10" s="1"/>
  <c r="I149" i="10"/>
  <c r="D149" i="10"/>
  <c r="C149" i="10"/>
  <c r="AC148" i="10"/>
  <c r="V148" i="10"/>
  <c r="Z148" i="10" s="1"/>
  <c r="AA148" i="10" s="1"/>
  <c r="I148" i="10"/>
  <c r="D148" i="10"/>
  <c r="C148" i="10"/>
  <c r="AV148" i="10" s="1"/>
  <c r="AC147" i="10"/>
  <c r="V147" i="10"/>
  <c r="Z147" i="10" s="1"/>
  <c r="AA147" i="10" s="1"/>
  <c r="I147" i="10"/>
  <c r="D147" i="10"/>
  <c r="C147" i="10"/>
  <c r="AC146" i="10"/>
  <c r="V146" i="10"/>
  <c r="Z146" i="10" s="1"/>
  <c r="AA146" i="10" s="1"/>
  <c r="I146" i="10"/>
  <c r="AV146" i="10" s="1"/>
  <c r="D146" i="10"/>
  <c r="C146" i="10"/>
  <c r="AC145" i="10"/>
  <c r="V145" i="10"/>
  <c r="Z145" i="10" s="1"/>
  <c r="AA145" i="10" s="1"/>
  <c r="I145" i="10"/>
  <c r="D145" i="10"/>
  <c r="C145" i="10"/>
  <c r="AC144" i="10"/>
  <c r="V144" i="10"/>
  <c r="Z144" i="10" s="1"/>
  <c r="AA144" i="10" s="1"/>
  <c r="I144" i="10"/>
  <c r="D144" i="10"/>
  <c r="C144" i="10"/>
  <c r="AV144" i="10" s="1"/>
  <c r="AC133" i="10"/>
  <c r="V133" i="10"/>
  <c r="Z133" i="10" s="1"/>
  <c r="AC132" i="10"/>
  <c r="V132" i="10"/>
  <c r="Z132" i="10" s="1"/>
  <c r="AC131" i="10"/>
  <c r="V131" i="10"/>
  <c r="Z131" i="10" s="1"/>
  <c r="AC130" i="10"/>
  <c r="V130" i="10"/>
  <c r="Z130" i="10" s="1"/>
  <c r="AC129" i="10"/>
  <c r="V129" i="10"/>
  <c r="Z129" i="10" s="1"/>
  <c r="AC123" i="10"/>
  <c r="V123" i="10"/>
  <c r="Z123" i="10" s="1"/>
  <c r="I123" i="10"/>
  <c r="D123" i="10"/>
  <c r="C123" i="10"/>
  <c r="AC122" i="10"/>
  <c r="V122" i="10"/>
  <c r="Z122" i="10" s="1"/>
  <c r="I122" i="10"/>
  <c r="D122" i="10"/>
  <c r="C122" i="10"/>
  <c r="AV122" i="10" s="1"/>
  <c r="AC121" i="10"/>
  <c r="V121" i="10"/>
  <c r="Z121" i="10" s="1"/>
  <c r="I121" i="10"/>
  <c r="D121" i="10"/>
  <c r="AV121" i="10" s="1"/>
  <c r="C121" i="10"/>
  <c r="AC120" i="10"/>
  <c r="V120" i="10"/>
  <c r="Z120" i="10" s="1"/>
  <c r="I120" i="10"/>
  <c r="AV120" i="10" s="1"/>
  <c r="D120" i="10"/>
  <c r="C120" i="10"/>
  <c r="AC119" i="10"/>
  <c r="V119" i="10"/>
  <c r="Z119" i="10" s="1"/>
  <c r="I119" i="10"/>
  <c r="D119" i="10"/>
  <c r="C119" i="10"/>
  <c r="I133" i="10"/>
  <c r="AV133" i="10" s="1"/>
  <c r="D133" i="10"/>
  <c r="C133" i="10"/>
  <c r="I132" i="10"/>
  <c r="D132" i="10"/>
  <c r="AV132" i="10" s="1"/>
  <c r="C132" i="10"/>
  <c r="I131" i="10"/>
  <c r="D131" i="10"/>
  <c r="C131" i="10"/>
  <c r="AV131" i="10" s="1"/>
  <c r="I130" i="10"/>
  <c r="D130" i="10"/>
  <c r="C130" i="10"/>
  <c r="I129" i="10"/>
  <c r="AV129" i="10" s="1"/>
  <c r="D129" i="10"/>
  <c r="C129" i="10"/>
  <c r="I128" i="10"/>
  <c r="D128" i="10"/>
  <c r="AV128" i="10" s="1"/>
  <c r="C128" i="10"/>
  <c r="I127" i="10"/>
  <c r="D127" i="10"/>
  <c r="C127" i="10"/>
  <c r="AV127" i="10" s="1"/>
  <c r="I126" i="10"/>
  <c r="D126" i="10"/>
  <c r="C126" i="10"/>
  <c r="AV126" i="10" s="1"/>
  <c r="I125" i="10"/>
  <c r="AV125" i="10" s="1"/>
  <c r="D125" i="10"/>
  <c r="C125" i="10"/>
  <c r="I124" i="10"/>
  <c r="D124" i="10"/>
  <c r="AV124" i="10" s="1"/>
  <c r="C124" i="10"/>
  <c r="AC143" i="10"/>
  <c r="V143" i="10"/>
  <c r="Z143" i="10" s="1"/>
  <c r="I143" i="10"/>
  <c r="D143" i="10"/>
  <c r="C143" i="10"/>
  <c r="AC142" i="10"/>
  <c r="V142" i="10"/>
  <c r="Z142" i="10" s="1"/>
  <c r="I142" i="10"/>
  <c r="D142" i="10"/>
  <c r="C142" i="10"/>
  <c r="AC141" i="10"/>
  <c r="V141" i="10"/>
  <c r="Z141" i="10" s="1"/>
  <c r="I141" i="10"/>
  <c r="D141" i="10"/>
  <c r="C141" i="10"/>
  <c r="AV141" i="10" s="1"/>
  <c r="AC140" i="10"/>
  <c r="V140" i="10"/>
  <c r="Z140" i="10" s="1"/>
  <c r="I140" i="10"/>
  <c r="D140" i="10"/>
  <c r="C140" i="10"/>
  <c r="AC139" i="10"/>
  <c r="V139" i="10"/>
  <c r="Z139" i="10" s="1"/>
  <c r="I139" i="10"/>
  <c r="D139" i="10"/>
  <c r="C139" i="10"/>
  <c r="AC180" i="10"/>
  <c r="AB180" i="10" s="1"/>
  <c r="V180" i="10"/>
  <c r="Z180" i="10" s="1"/>
  <c r="I180" i="10"/>
  <c r="D180" i="10"/>
  <c r="C180" i="10"/>
  <c r="AC179" i="10"/>
  <c r="AB179" i="10" s="1"/>
  <c r="V179" i="10"/>
  <c r="Z179" i="10" s="1"/>
  <c r="I179" i="10"/>
  <c r="D179" i="10"/>
  <c r="C179" i="10"/>
  <c r="N81" i="2"/>
  <c r="F53" i="2"/>
  <c r="E53" i="2"/>
  <c r="F47" i="2"/>
  <c r="D47" i="2"/>
  <c r="C47" i="2"/>
  <c r="I243" i="11"/>
  <c r="D243" i="11"/>
  <c r="C243" i="11"/>
  <c r="I242" i="11"/>
  <c r="D242" i="11"/>
  <c r="C242" i="11"/>
  <c r="AV242" i="11" s="1"/>
  <c r="I241" i="11"/>
  <c r="D241" i="11"/>
  <c r="C241" i="11"/>
  <c r="AV241" i="11" s="1"/>
  <c r="I240" i="11"/>
  <c r="D240" i="11"/>
  <c r="C240" i="11"/>
  <c r="I239" i="11"/>
  <c r="D239" i="11"/>
  <c r="C239" i="11"/>
  <c r="I238" i="11"/>
  <c r="D238" i="11"/>
  <c r="C238" i="11"/>
  <c r="AV238" i="11" s="1"/>
  <c r="AC237" i="11"/>
  <c r="AB237" i="11" s="1"/>
  <c r="V237" i="11"/>
  <c r="Z237" i="11" s="1"/>
  <c r="R237" i="11"/>
  <c r="I237" i="11"/>
  <c r="D237" i="11"/>
  <c r="C237" i="11"/>
  <c r="AC236" i="11"/>
  <c r="AB236" i="11" s="1"/>
  <c r="V236" i="11"/>
  <c r="Z236" i="11" s="1"/>
  <c r="R236" i="11"/>
  <c r="I236" i="11"/>
  <c r="D236" i="11"/>
  <c r="C236" i="11"/>
  <c r="AV236" i="11" s="1"/>
  <c r="AC235" i="11"/>
  <c r="AB235" i="11" s="1"/>
  <c r="V235" i="11"/>
  <c r="Z235" i="11" s="1"/>
  <c r="R235" i="11"/>
  <c r="I235" i="11"/>
  <c r="D235" i="11"/>
  <c r="C235" i="11"/>
  <c r="AC234" i="11"/>
  <c r="AB234" i="11" s="1"/>
  <c r="V234" i="11"/>
  <c r="Z234" i="11" s="1"/>
  <c r="R234" i="11"/>
  <c r="I234" i="11"/>
  <c r="D234" i="11"/>
  <c r="C234" i="11"/>
  <c r="AV234" i="11" s="1"/>
  <c r="AC233" i="11"/>
  <c r="AB233" i="11" s="1"/>
  <c r="V233" i="11"/>
  <c r="Z233" i="11" s="1"/>
  <c r="R233" i="11"/>
  <c r="I233" i="11"/>
  <c r="D233" i="11"/>
  <c r="C233" i="11"/>
  <c r="AC232" i="11"/>
  <c r="AB232" i="11" s="1"/>
  <c r="V232" i="11"/>
  <c r="Z232" i="11" s="1"/>
  <c r="I232" i="11"/>
  <c r="D232" i="11"/>
  <c r="C232" i="11"/>
  <c r="M23" i="2"/>
  <c r="F29" i="2"/>
  <c r="X27" i="2"/>
  <c r="F27" i="2"/>
  <c r="F28" i="2" s="1"/>
  <c r="R221" i="11"/>
  <c r="R222" i="11"/>
  <c r="R223" i="11"/>
  <c r="R224" i="11"/>
  <c r="R225" i="11"/>
  <c r="R220" i="11"/>
  <c r="V225" i="11"/>
  <c r="Z225" i="11" s="1"/>
  <c r="AA225" i="11" s="1"/>
  <c r="I225" i="11"/>
  <c r="D225" i="11"/>
  <c r="C225" i="11"/>
  <c r="V224" i="11"/>
  <c r="Z224" i="11" s="1"/>
  <c r="AA224" i="11" s="1"/>
  <c r="I224" i="11"/>
  <c r="D224" i="11"/>
  <c r="C224" i="11"/>
  <c r="V223" i="11"/>
  <c r="I223" i="11"/>
  <c r="D223" i="11"/>
  <c r="C223" i="11"/>
  <c r="V222" i="11"/>
  <c r="Z222" i="11" s="1"/>
  <c r="AA222" i="11" s="1"/>
  <c r="I222" i="11"/>
  <c r="D222" i="11"/>
  <c r="C222" i="11"/>
  <c r="V221" i="11"/>
  <c r="Z221" i="11" s="1"/>
  <c r="AA221" i="11" s="1"/>
  <c r="I221" i="11"/>
  <c r="D221" i="11"/>
  <c r="C221" i="11"/>
  <c r="V220" i="11"/>
  <c r="Z220" i="11" s="1"/>
  <c r="AA220" i="11" s="1"/>
  <c r="I220" i="11"/>
  <c r="D220" i="11"/>
  <c r="C220" i="11"/>
  <c r="AV182" i="11" l="1"/>
  <c r="AV184" i="11"/>
  <c r="AV186" i="11"/>
  <c r="AV188" i="11"/>
  <c r="AV190" i="11"/>
  <c r="AV192" i="11"/>
  <c r="AV38" i="11"/>
  <c r="AV40" i="11"/>
  <c r="AV42" i="11"/>
  <c r="AV13" i="11"/>
  <c r="AV15" i="11"/>
  <c r="AV199" i="11"/>
  <c r="AV201" i="11"/>
  <c r="AV206" i="11"/>
  <c r="AV162" i="11"/>
  <c r="AV130" i="10"/>
  <c r="AV119" i="10"/>
  <c r="AV123" i="10"/>
  <c r="AV145" i="10"/>
  <c r="AV149" i="10"/>
  <c r="AV153" i="10"/>
  <c r="AV157" i="10"/>
  <c r="AV161" i="10"/>
  <c r="AV170" i="11"/>
  <c r="AV174" i="11"/>
  <c r="AV178" i="11"/>
  <c r="AV182" i="10"/>
  <c r="AV205" i="11"/>
  <c r="AV220" i="11"/>
  <c r="AV221" i="11"/>
  <c r="AV222" i="11"/>
  <c r="AV223" i="11"/>
  <c r="AV224" i="11"/>
  <c r="AV225" i="11"/>
  <c r="AV233" i="11"/>
  <c r="AV235" i="11"/>
  <c r="AV237" i="11"/>
  <c r="AV240" i="11"/>
  <c r="AV139" i="10"/>
  <c r="AV143" i="10"/>
  <c r="AV114" i="11"/>
  <c r="AV116" i="11"/>
  <c r="AV118" i="11"/>
  <c r="AV120" i="11"/>
  <c r="AV122" i="11"/>
  <c r="AV124" i="11"/>
  <c r="AV125" i="11"/>
  <c r="AV126" i="11"/>
  <c r="AV127" i="11"/>
  <c r="AV128" i="11"/>
  <c r="AV129" i="11"/>
  <c r="AV131" i="11"/>
  <c r="AV133" i="11"/>
  <c r="AV135" i="11"/>
  <c r="AV137" i="11"/>
  <c r="AV139" i="11"/>
  <c r="AV141" i="11"/>
  <c r="AV143" i="11"/>
  <c r="AV145" i="11"/>
  <c r="AV147" i="11"/>
  <c r="AV149" i="11"/>
  <c r="AV151" i="11"/>
  <c r="AV153" i="11"/>
  <c r="AV155" i="11"/>
  <c r="AV157" i="11"/>
  <c r="AV159" i="11"/>
  <c r="AV161" i="11"/>
  <c r="AV163" i="11"/>
  <c r="AV165" i="11"/>
  <c r="AV167" i="11"/>
  <c r="AV169" i="11"/>
  <c r="AV173" i="11"/>
  <c r="AV175" i="11"/>
  <c r="AV179" i="11"/>
  <c r="AV181" i="11"/>
  <c r="AV183" i="11"/>
  <c r="AV185" i="11"/>
  <c r="AV187" i="11"/>
  <c r="AV189" i="11"/>
  <c r="AV191" i="11"/>
  <c r="AV39" i="10"/>
  <c r="AV39" i="11"/>
  <c r="AV41" i="11"/>
  <c r="AV43" i="11"/>
  <c r="AV14" i="11"/>
  <c r="AV16" i="11"/>
  <c r="AV193" i="11"/>
  <c r="AV194" i="11"/>
  <c r="AV195" i="11"/>
  <c r="AV196" i="11"/>
  <c r="AV197" i="11"/>
  <c r="AV198" i="11"/>
  <c r="AV200" i="11"/>
  <c r="AV202" i="11"/>
  <c r="AV204" i="11"/>
  <c r="AV17" i="11"/>
  <c r="AV232" i="11"/>
  <c r="AV239" i="11"/>
  <c r="AV243" i="11"/>
  <c r="AV140" i="10"/>
  <c r="AV147" i="10"/>
  <c r="AV151" i="10"/>
  <c r="AV155" i="10"/>
  <c r="AV159" i="10"/>
  <c r="AV163" i="10"/>
  <c r="AV172" i="11"/>
  <c r="AV176" i="11"/>
  <c r="AV203" i="11"/>
  <c r="AV207" i="11"/>
  <c r="AV142" i="10"/>
  <c r="AV188" i="10"/>
  <c r="AV183" i="10"/>
  <c r="AV187" i="10"/>
  <c r="AV179" i="10"/>
  <c r="AV190" i="10"/>
  <c r="AV186" i="10"/>
  <c r="AV180" i="10"/>
  <c r="AV192" i="10"/>
  <c r="AV181" i="10"/>
  <c r="AV191" i="10"/>
  <c r="AV184" i="10"/>
  <c r="AV189" i="10"/>
  <c r="AV185" i="10"/>
  <c r="AB205" i="11"/>
  <c r="AA205" i="11"/>
  <c r="AB197" i="11"/>
  <c r="AA237" i="11"/>
  <c r="AB195" i="11"/>
  <c r="Z223" i="11"/>
  <c r="AA223" i="11" s="1"/>
  <c r="AB206" i="11"/>
  <c r="AA236" i="11"/>
  <c r="AB203" i="11"/>
  <c r="AB201" i="11"/>
  <c r="AA200" i="11"/>
  <c r="AB204" i="11"/>
  <c r="AB199" i="11"/>
  <c r="AB202" i="11"/>
  <c r="AB200" i="11"/>
  <c r="AA131" i="11"/>
  <c r="AB131" i="11"/>
  <c r="AA136" i="11"/>
  <c r="AB136" i="11"/>
  <c r="AA116" i="11"/>
  <c r="AA131" i="10"/>
  <c r="I219" i="11"/>
  <c r="D219" i="11"/>
  <c r="C219" i="11"/>
  <c r="I218" i="11"/>
  <c r="D218" i="11"/>
  <c r="C218" i="11"/>
  <c r="I217" i="11"/>
  <c r="D217" i="11"/>
  <c r="C217" i="11"/>
  <c r="I216" i="11"/>
  <c r="D216" i="11"/>
  <c r="C216" i="11"/>
  <c r="I215" i="11"/>
  <c r="D215" i="11"/>
  <c r="C215" i="11"/>
  <c r="I214" i="11"/>
  <c r="D214" i="11"/>
  <c r="C214" i="11"/>
  <c r="R208" i="11"/>
  <c r="R209" i="11"/>
  <c r="R210" i="11"/>
  <c r="R211" i="11"/>
  <c r="R212" i="11"/>
  <c r="R213" i="11"/>
  <c r="V213" i="11"/>
  <c r="Z213" i="11" s="1"/>
  <c r="AA213" i="11" s="1"/>
  <c r="I213" i="11"/>
  <c r="D213" i="11"/>
  <c r="C213" i="11"/>
  <c r="V212" i="11"/>
  <c r="Z212" i="11" s="1"/>
  <c r="AA212" i="11" s="1"/>
  <c r="I212" i="11"/>
  <c r="D212" i="11"/>
  <c r="C212" i="11"/>
  <c r="V211" i="11"/>
  <c r="Z211" i="11" s="1"/>
  <c r="AA211" i="11" s="1"/>
  <c r="I211" i="11"/>
  <c r="D211" i="11"/>
  <c r="C211" i="11"/>
  <c r="V210" i="11"/>
  <c r="Z210" i="11" s="1"/>
  <c r="AA210" i="11" s="1"/>
  <c r="I210" i="11"/>
  <c r="D210" i="11"/>
  <c r="C210" i="11"/>
  <c r="V209" i="11"/>
  <c r="Z209" i="11" s="1"/>
  <c r="AA209" i="11" s="1"/>
  <c r="I209" i="11"/>
  <c r="D209" i="11"/>
  <c r="C209" i="11"/>
  <c r="V208" i="11"/>
  <c r="Z208" i="11" s="1"/>
  <c r="AA208" i="11" s="1"/>
  <c r="I208" i="11"/>
  <c r="D208" i="11"/>
  <c r="C208" i="11"/>
  <c r="V178" i="10"/>
  <c r="Z178" i="10" s="1"/>
  <c r="I178" i="10"/>
  <c r="D178" i="10"/>
  <c r="C178" i="10"/>
  <c r="V177" i="10"/>
  <c r="Z177" i="10" s="1"/>
  <c r="I177" i="10"/>
  <c r="D177" i="10"/>
  <c r="C177" i="10"/>
  <c r="V176" i="10"/>
  <c r="Z176" i="10" s="1"/>
  <c r="I176" i="10"/>
  <c r="D176" i="10"/>
  <c r="C176" i="10"/>
  <c r="V175" i="10"/>
  <c r="Z175" i="10" s="1"/>
  <c r="I175" i="10"/>
  <c r="D175" i="10"/>
  <c r="C175" i="10"/>
  <c r="V174" i="10"/>
  <c r="Z174" i="10" s="1"/>
  <c r="R174" i="10"/>
  <c r="I174" i="10"/>
  <c r="D174" i="10"/>
  <c r="C174" i="10"/>
  <c r="I173" i="10"/>
  <c r="D173" i="10"/>
  <c r="C173" i="10"/>
  <c r="I172" i="10"/>
  <c r="D172" i="10"/>
  <c r="C172" i="10"/>
  <c r="I171" i="10"/>
  <c r="D171" i="10"/>
  <c r="C171" i="10"/>
  <c r="I170" i="10"/>
  <c r="D170" i="10"/>
  <c r="C170" i="10"/>
  <c r="I169" i="10"/>
  <c r="D169" i="10"/>
  <c r="C169" i="10"/>
  <c r="AB102" i="11"/>
  <c r="AC113" i="11"/>
  <c r="AB113" i="11" s="1"/>
  <c r="V113" i="11"/>
  <c r="Z113" i="11" s="1"/>
  <c r="R113" i="11"/>
  <c r="I113" i="11"/>
  <c r="D113" i="11"/>
  <c r="C113" i="11"/>
  <c r="AV113" i="11" s="1"/>
  <c r="AC112" i="11"/>
  <c r="AB112" i="11" s="1"/>
  <c r="V112" i="11"/>
  <c r="Z112" i="11" s="1"/>
  <c r="R112" i="11"/>
  <c r="I112" i="11"/>
  <c r="D112" i="11"/>
  <c r="C112" i="11"/>
  <c r="AC111" i="11"/>
  <c r="AB111" i="11" s="1"/>
  <c r="V111" i="11"/>
  <c r="Z111" i="11" s="1"/>
  <c r="R111" i="11"/>
  <c r="I111" i="11"/>
  <c r="D111" i="11"/>
  <c r="C111" i="11"/>
  <c r="AV111" i="11" s="1"/>
  <c r="AC110" i="11"/>
  <c r="AB110" i="11" s="1"/>
  <c r="V110" i="11"/>
  <c r="Z110" i="11" s="1"/>
  <c r="R110" i="11"/>
  <c r="I110" i="11"/>
  <c r="D110" i="11"/>
  <c r="C110" i="11"/>
  <c r="AC109" i="11"/>
  <c r="AB109" i="11" s="1"/>
  <c r="V109" i="11"/>
  <c r="Z109" i="11" s="1"/>
  <c r="R109" i="11"/>
  <c r="I109" i="11"/>
  <c r="D109" i="11"/>
  <c r="C109" i="11"/>
  <c r="AV109" i="11" s="1"/>
  <c r="AC108" i="11"/>
  <c r="AB108" i="11" s="1"/>
  <c r="V108" i="11"/>
  <c r="Z108" i="11" s="1"/>
  <c r="R108" i="11"/>
  <c r="I108" i="11"/>
  <c r="D108" i="11"/>
  <c r="C108" i="11"/>
  <c r="AC107" i="11"/>
  <c r="AB107" i="11" s="1"/>
  <c r="V107" i="11"/>
  <c r="Z107" i="11" s="1"/>
  <c r="R107" i="11"/>
  <c r="I107" i="11"/>
  <c r="D107" i="11"/>
  <c r="C107" i="11"/>
  <c r="AV107" i="11" s="1"/>
  <c r="AC106" i="11"/>
  <c r="AB106" i="11" s="1"/>
  <c r="V106" i="11"/>
  <c r="Z106" i="11" s="1"/>
  <c r="R106" i="11"/>
  <c r="I106" i="11"/>
  <c r="D106" i="11"/>
  <c r="C106" i="11"/>
  <c r="AC105" i="11"/>
  <c r="AB105" i="11" s="1"/>
  <c r="V105" i="11"/>
  <c r="Z105" i="11" s="1"/>
  <c r="R105" i="11"/>
  <c r="I105" i="11"/>
  <c r="D105" i="11"/>
  <c r="C105" i="11"/>
  <c r="AV105" i="11" s="1"/>
  <c r="AC104" i="11"/>
  <c r="AB104" i="11" s="1"/>
  <c r="V104" i="11"/>
  <c r="Z104" i="11" s="1"/>
  <c r="R104" i="11"/>
  <c r="I104" i="11"/>
  <c r="D104" i="11"/>
  <c r="C104" i="11"/>
  <c r="AC103" i="11"/>
  <c r="AB103" i="11" s="1"/>
  <c r="V103" i="11"/>
  <c r="Z103" i="11" s="1"/>
  <c r="R103" i="11"/>
  <c r="I103" i="11"/>
  <c r="D103" i="11"/>
  <c r="C103" i="11"/>
  <c r="AV103" i="11" s="1"/>
  <c r="V102" i="11"/>
  <c r="Z102" i="11" s="1"/>
  <c r="R102" i="11"/>
  <c r="I102" i="11"/>
  <c r="D102" i="11"/>
  <c r="C102" i="11"/>
  <c r="AC101" i="11"/>
  <c r="AB101" i="11" s="1"/>
  <c r="V101" i="11"/>
  <c r="Z101" i="11" s="1"/>
  <c r="R101" i="11"/>
  <c r="I101" i="11"/>
  <c r="D101" i="11"/>
  <c r="C101" i="11"/>
  <c r="AC100" i="11"/>
  <c r="AB100" i="11" s="1"/>
  <c r="V100" i="11"/>
  <c r="Z100" i="11" s="1"/>
  <c r="R100" i="11"/>
  <c r="I100" i="11"/>
  <c r="D100" i="11"/>
  <c r="C100" i="11"/>
  <c r="AC99" i="11"/>
  <c r="AB99" i="11" s="1"/>
  <c r="V99" i="11"/>
  <c r="Z99" i="11" s="1"/>
  <c r="R99" i="11"/>
  <c r="I99" i="11"/>
  <c r="D99" i="11"/>
  <c r="C99" i="11"/>
  <c r="AC98" i="11"/>
  <c r="AB98" i="11" s="1"/>
  <c r="V98" i="11"/>
  <c r="Z98" i="11" s="1"/>
  <c r="R98" i="11"/>
  <c r="I98" i="11"/>
  <c r="D98" i="11"/>
  <c r="C98" i="11"/>
  <c r="AC97" i="11"/>
  <c r="AB97" i="11" s="1"/>
  <c r="V97" i="11"/>
  <c r="Z97" i="11" s="1"/>
  <c r="R97" i="11"/>
  <c r="I97" i="11"/>
  <c r="D97" i="11"/>
  <c r="C97" i="11"/>
  <c r="AC96" i="11"/>
  <c r="AB96" i="11" s="1"/>
  <c r="V96" i="11"/>
  <c r="Z96" i="11" s="1"/>
  <c r="R96" i="11"/>
  <c r="I96" i="11"/>
  <c r="D96" i="11"/>
  <c r="C96" i="11"/>
  <c r="AC95" i="11"/>
  <c r="AB95" i="11" s="1"/>
  <c r="V95" i="11"/>
  <c r="Z95" i="11" s="1"/>
  <c r="R95" i="11"/>
  <c r="I95" i="11"/>
  <c r="D95" i="11"/>
  <c r="C95" i="11"/>
  <c r="AC94" i="11"/>
  <c r="AB94" i="11" s="1"/>
  <c r="V94" i="11"/>
  <c r="Z94" i="11" s="1"/>
  <c r="R94" i="11"/>
  <c r="I94" i="11"/>
  <c r="D94" i="11"/>
  <c r="C94" i="11"/>
  <c r="AC93" i="11"/>
  <c r="AB93" i="11" s="1"/>
  <c r="V93" i="11"/>
  <c r="Z93" i="11" s="1"/>
  <c r="R93" i="11"/>
  <c r="I93" i="11"/>
  <c r="D93" i="11"/>
  <c r="C93" i="11"/>
  <c r="AC92" i="11"/>
  <c r="AB92" i="11" s="1"/>
  <c r="V92" i="11"/>
  <c r="Z92" i="11" s="1"/>
  <c r="R92" i="11"/>
  <c r="I92" i="11"/>
  <c r="D92" i="11"/>
  <c r="C92" i="11"/>
  <c r="AC91" i="11"/>
  <c r="AB91" i="11" s="1"/>
  <c r="V91" i="11"/>
  <c r="Z91" i="11" s="1"/>
  <c r="R91" i="11"/>
  <c r="I91" i="11"/>
  <c r="D91" i="11"/>
  <c r="C91" i="11"/>
  <c r="AC90" i="11"/>
  <c r="AB90" i="11" s="1"/>
  <c r="V90" i="11"/>
  <c r="Z90" i="11" s="1"/>
  <c r="R90" i="11"/>
  <c r="I90" i="11"/>
  <c r="D90" i="11"/>
  <c r="C90" i="11"/>
  <c r="AC89" i="11"/>
  <c r="AB89" i="11" s="1"/>
  <c r="V89" i="11"/>
  <c r="Z89" i="11" s="1"/>
  <c r="R89" i="11"/>
  <c r="I89" i="11"/>
  <c r="D89" i="11"/>
  <c r="C89" i="11"/>
  <c r="AC88" i="11"/>
  <c r="AB88" i="11" s="1"/>
  <c r="V88" i="11"/>
  <c r="Z88" i="11" s="1"/>
  <c r="R88" i="11"/>
  <c r="I88" i="11"/>
  <c r="D88" i="11"/>
  <c r="C88" i="11"/>
  <c r="AC87" i="11"/>
  <c r="V87" i="11"/>
  <c r="Z87" i="11" s="1"/>
  <c r="R87" i="11"/>
  <c r="I87" i="11"/>
  <c r="D87" i="11"/>
  <c r="C87" i="11"/>
  <c r="AC86" i="11"/>
  <c r="V86" i="11"/>
  <c r="Z86" i="11" s="1"/>
  <c r="R86" i="11"/>
  <c r="I86" i="11"/>
  <c r="D86" i="11"/>
  <c r="C86" i="11"/>
  <c r="AC85" i="11"/>
  <c r="V85" i="11"/>
  <c r="Z85" i="11" s="1"/>
  <c r="R85" i="11"/>
  <c r="I85" i="11"/>
  <c r="D85" i="11"/>
  <c r="C85" i="11"/>
  <c r="AC84" i="11"/>
  <c r="V84" i="11"/>
  <c r="Z84" i="11" s="1"/>
  <c r="R84" i="11"/>
  <c r="I84" i="11"/>
  <c r="D84" i="11"/>
  <c r="C84" i="11"/>
  <c r="AC83" i="11"/>
  <c r="V83" i="11"/>
  <c r="Z83" i="11" s="1"/>
  <c r="R83" i="11"/>
  <c r="I83" i="11"/>
  <c r="D83" i="11"/>
  <c r="C83" i="11"/>
  <c r="AC82" i="11"/>
  <c r="V82" i="11"/>
  <c r="Z82" i="11" s="1"/>
  <c r="R82" i="11"/>
  <c r="I82" i="11"/>
  <c r="D82" i="11"/>
  <c r="C82" i="11"/>
  <c r="AC81" i="11"/>
  <c r="V81" i="11"/>
  <c r="Z81" i="11" s="1"/>
  <c r="R81" i="11"/>
  <c r="I81" i="11"/>
  <c r="D81" i="11"/>
  <c r="C81" i="11"/>
  <c r="AC80" i="11"/>
  <c r="V80" i="11"/>
  <c r="Z80" i="11" s="1"/>
  <c r="R80" i="11"/>
  <c r="I80" i="11"/>
  <c r="D80" i="11"/>
  <c r="C80" i="11"/>
  <c r="AC79" i="11"/>
  <c r="V79" i="11"/>
  <c r="Z79" i="11" s="1"/>
  <c r="R79" i="11"/>
  <c r="I79" i="11"/>
  <c r="D79" i="11"/>
  <c r="C79" i="11"/>
  <c r="AC78" i="11"/>
  <c r="Z78" i="11"/>
  <c r="R78" i="11"/>
  <c r="I78" i="11"/>
  <c r="D78" i="11"/>
  <c r="C78" i="11"/>
  <c r="AC77" i="11"/>
  <c r="V77" i="11"/>
  <c r="Z77" i="11" s="1"/>
  <c r="R77" i="11"/>
  <c r="I77" i="11"/>
  <c r="D77" i="11"/>
  <c r="C77" i="11"/>
  <c r="AC76" i="11"/>
  <c r="Z76" i="11"/>
  <c r="R76" i="11"/>
  <c r="I76" i="11"/>
  <c r="D76" i="11"/>
  <c r="C76" i="11"/>
  <c r="AC75" i="11"/>
  <c r="Z75" i="11"/>
  <c r="R75" i="11"/>
  <c r="I75" i="11"/>
  <c r="D75" i="11"/>
  <c r="C75" i="11"/>
  <c r="AC74" i="11"/>
  <c r="Z74" i="11"/>
  <c r="R74" i="11"/>
  <c r="I74" i="11"/>
  <c r="D74" i="11"/>
  <c r="C74" i="11"/>
  <c r="AC73" i="11"/>
  <c r="Z73" i="11"/>
  <c r="R73" i="11"/>
  <c r="I73" i="11"/>
  <c r="D73" i="11"/>
  <c r="C73" i="11"/>
  <c r="AC72" i="11"/>
  <c r="Z72" i="11"/>
  <c r="R72" i="11"/>
  <c r="I72" i="11"/>
  <c r="D72" i="11"/>
  <c r="C72" i="11"/>
  <c r="AC71" i="11"/>
  <c r="V71" i="11"/>
  <c r="Z71" i="11" s="1"/>
  <c r="R71" i="11"/>
  <c r="I71" i="11"/>
  <c r="D71" i="11"/>
  <c r="C71" i="11"/>
  <c r="AC70" i="11"/>
  <c r="V70" i="11"/>
  <c r="Z70" i="11" s="1"/>
  <c r="R70" i="11"/>
  <c r="I70" i="11"/>
  <c r="D70" i="11"/>
  <c r="C70" i="11"/>
  <c r="AC69" i="11"/>
  <c r="V69" i="11"/>
  <c r="Z69" i="11" s="1"/>
  <c r="R69" i="11"/>
  <c r="I69" i="11"/>
  <c r="D69" i="11"/>
  <c r="C69" i="11"/>
  <c r="AC68" i="11"/>
  <c r="V68" i="11"/>
  <c r="Z68" i="11" s="1"/>
  <c r="R68" i="11"/>
  <c r="I68" i="11"/>
  <c r="D68" i="11"/>
  <c r="C68" i="11"/>
  <c r="AC67" i="11"/>
  <c r="V67" i="11"/>
  <c r="Z67" i="11" s="1"/>
  <c r="R67" i="11"/>
  <c r="I67" i="11"/>
  <c r="D67" i="11"/>
  <c r="C67" i="11"/>
  <c r="AC66" i="11"/>
  <c r="V66" i="11"/>
  <c r="Z66" i="11" s="1"/>
  <c r="R66" i="11"/>
  <c r="I66" i="11"/>
  <c r="D66" i="11"/>
  <c r="C66" i="11"/>
  <c r="AC65" i="11"/>
  <c r="AB65" i="11" s="1"/>
  <c r="V65" i="11"/>
  <c r="Z65" i="11" s="1"/>
  <c r="R65" i="11"/>
  <c r="I65" i="11"/>
  <c r="D65" i="11"/>
  <c r="C65" i="11"/>
  <c r="AC64" i="11"/>
  <c r="AB64" i="11" s="1"/>
  <c r="V64" i="11"/>
  <c r="Z64" i="11" s="1"/>
  <c r="R64" i="11"/>
  <c r="I64" i="11"/>
  <c r="D64" i="11"/>
  <c r="C64" i="11"/>
  <c r="AC63" i="11"/>
  <c r="AB63" i="11" s="1"/>
  <c r="V63" i="11"/>
  <c r="Z63" i="11" s="1"/>
  <c r="R63" i="11"/>
  <c r="I63" i="11"/>
  <c r="D63" i="11"/>
  <c r="C63" i="11"/>
  <c r="AC62" i="11"/>
  <c r="AB62" i="11" s="1"/>
  <c r="V62" i="11"/>
  <c r="Z62" i="11" s="1"/>
  <c r="R62" i="11"/>
  <c r="I62" i="11"/>
  <c r="D62" i="11"/>
  <c r="C62" i="11"/>
  <c r="AC61" i="11"/>
  <c r="AB61" i="11" s="1"/>
  <c r="AA61" i="11" s="1"/>
  <c r="V61" i="11"/>
  <c r="Z61" i="11" s="1"/>
  <c r="R61" i="11"/>
  <c r="I61" i="11"/>
  <c r="D61" i="11"/>
  <c r="C61" i="11"/>
  <c r="AC60" i="11"/>
  <c r="AB60" i="11" s="1"/>
  <c r="AA60" i="11" s="1"/>
  <c r="V60" i="11"/>
  <c r="Z60" i="11" s="1"/>
  <c r="R60" i="11"/>
  <c r="I60" i="11"/>
  <c r="D60" i="11"/>
  <c r="C60" i="11"/>
  <c r="AC59" i="11"/>
  <c r="AB59" i="11" s="1"/>
  <c r="AA59" i="11" s="1"/>
  <c r="V59" i="11"/>
  <c r="Z59" i="11" s="1"/>
  <c r="R59" i="11"/>
  <c r="I59" i="11"/>
  <c r="D59" i="11"/>
  <c r="C59" i="11"/>
  <c r="AC58" i="11"/>
  <c r="AB58" i="11" s="1"/>
  <c r="AA58" i="11" s="1"/>
  <c r="V58" i="11"/>
  <c r="Z58" i="11" s="1"/>
  <c r="R58" i="11"/>
  <c r="I58" i="11"/>
  <c r="D58" i="11"/>
  <c r="C58" i="11"/>
  <c r="AC57" i="11"/>
  <c r="AB57" i="11" s="1"/>
  <c r="AA57" i="11" s="1"/>
  <c r="V57" i="11"/>
  <c r="Z57" i="11" s="1"/>
  <c r="R57" i="11"/>
  <c r="I57" i="11"/>
  <c r="D57" i="11"/>
  <c r="C57" i="11"/>
  <c r="AC56" i="11"/>
  <c r="AB56" i="11" s="1"/>
  <c r="AA56" i="11" s="1"/>
  <c r="V56" i="11"/>
  <c r="Z56" i="11" s="1"/>
  <c r="R56" i="11"/>
  <c r="I56" i="11"/>
  <c r="D56" i="11"/>
  <c r="C56" i="11"/>
  <c r="U55" i="11"/>
  <c r="R55" i="11"/>
  <c r="I55" i="11"/>
  <c r="D55" i="11"/>
  <c r="C55" i="11"/>
  <c r="U54" i="11"/>
  <c r="V54" i="11" s="1"/>
  <c r="R54" i="11"/>
  <c r="I54" i="11"/>
  <c r="D54" i="11"/>
  <c r="C54" i="11"/>
  <c r="U53" i="11"/>
  <c r="R53" i="11"/>
  <c r="I53" i="11"/>
  <c r="D53" i="11"/>
  <c r="C53" i="11"/>
  <c r="U52" i="11"/>
  <c r="AC52" i="11" s="1"/>
  <c r="AB52" i="11" s="1"/>
  <c r="R52" i="11"/>
  <c r="I52" i="11"/>
  <c r="D52" i="11"/>
  <c r="C52" i="11"/>
  <c r="U51" i="11"/>
  <c r="R51" i="11"/>
  <c r="I51" i="11"/>
  <c r="D51" i="11"/>
  <c r="C51" i="11"/>
  <c r="U50" i="11"/>
  <c r="R50" i="11"/>
  <c r="I50" i="11"/>
  <c r="D50" i="11"/>
  <c r="C50" i="11"/>
  <c r="AC49" i="11"/>
  <c r="AB49" i="11" s="1"/>
  <c r="V49" i="11"/>
  <c r="Z49" i="11" s="1"/>
  <c r="R49" i="11"/>
  <c r="I49" i="11"/>
  <c r="D49" i="11"/>
  <c r="C49" i="11"/>
  <c r="AC48" i="11"/>
  <c r="AB48" i="11" s="1"/>
  <c r="V48" i="11"/>
  <c r="Z48" i="11" s="1"/>
  <c r="R48" i="11"/>
  <c r="I48" i="11"/>
  <c r="D48" i="11"/>
  <c r="C48" i="11"/>
  <c r="AC47" i="11"/>
  <c r="AB47" i="11" s="1"/>
  <c r="V47" i="11"/>
  <c r="Z47" i="11" s="1"/>
  <c r="R47" i="11"/>
  <c r="I47" i="11"/>
  <c r="D47" i="11"/>
  <c r="C47" i="11"/>
  <c r="AC46" i="11"/>
  <c r="AB46" i="11" s="1"/>
  <c r="V46" i="11"/>
  <c r="Z46" i="11" s="1"/>
  <c r="R46" i="11"/>
  <c r="I46" i="11"/>
  <c r="D46" i="11"/>
  <c r="C46" i="11"/>
  <c r="AC45" i="11"/>
  <c r="AB45" i="11" s="1"/>
  <c r="V45" i="11"/>
  <c r="Z45" i="11" s="1"/>
  <c r="R45" i="11"/>
  <c r="I45" i="11"/>
  <c r="D45" i="11"/>
  <c r="C45" i="11"/>
  <c r="AC44" i="11"/>
  <c r="AB44" i="11" s="1"/>
  <c r="V44" i="11"/>
  <c r="Z44" i="11" s="1"/>
  <c r="R44" i="11"/>
  <c r="I44" i="11"/>
  <c r="D44" i="11"/>
  <c r="C44" i="11"/>
  <c r="AC37" i="11"/>
  <c r="AB37" i="11" s="1"/>
  <c r="V37" i="11"/>
  <c r="Z37" i="11" s="1"/>
  <c r="R37" i="11"/>
  <c r="I37" i="11"/>
  <c r="D37" i="11"/>
  <c r="C37" i="11"/>
  <c r="AC36" i="11"/>
  <c r="AB36" i="11" s="1"/>
  <c r="V36" i="11"/>
  <c r="Z36" i="11" s="1"/>
  <c r="R36" i="11"/>
  <c r="I36" i="11"/>
  <c r="D36" i="11"/>
  <c r="C36" i="11"/>
  <c r="AC35" i="11"/>
  <c r="AB35" i="11" s="1"/>
  <c r="V35" i="11"/>
  <c r="Z35" i="11" s="1"/>
  <c r="R35" i="11"/>
  <c r="I35" i="11"/>
  <c r="D35" i="11"/>
  <c r="C35" i="11"/>
  <c r="AC34" i="11"/>
  <c r="AB34" i="11" s="1"/>
  <c r="V34" i="11"/>
  <c r="Z34" i="11" s="1"/>
  <c r="R34" i="11"/>
  <c r="I34" i="11"/>
  <c r="D34" i="11"/>
  <c r="C34" i="11"/>
  <c r="AC33" i="11"/>
  <c r="AB33" i="11" s="1"/>
  <c r="V33" i="11"/>
  <c r="Z33" i="11" s="1"/>
  <c r="R33" i="11"/>
  <c r="I33" i="11"/>
  <c r="D33" i="11"/>
  <c r="C33" i="11"/>
  <c r="AC32" i="11"/>
  <c r="AB32" i="11" s="1"/>
  <c r="V32" i="11"/>
  <c r="Z32" i="11" s="1"/>
  <c r="R32" i="11"/>
  <c r="I32" i="11"/>
  <c r="D32" i="11"/>
  <c r="C32" i="11"/>
  <c r="AC31" i="11"/>
  <c r="AB31" i="11" s="1"/>
  <c r="V31" i="11"/>
  <c r="Z31" i="11" s="1"/>
  <c r="R31" i="11"/>
  <c r="I31" i="11"/>
  <c r="D31" i="11"/>
  <c r="C31" i="11"/>
  <c r="AC30" i="11"/>
  <c r="AB30" i="11" s="1"/>
  <c r="V30" i="11"/>
  <c r="Z30" i="11" s="1"/>
  <c r="R30" i="11"/>
  <c r="I30" i="11"/>
  <c r="D30" i="11"/>
  <c r="C30" i="11"/>
  <c r="AC29" i="11"/>
  <c r="AB29" i="11" s="1"/>
  <c r="V29" i="11"/>
  <c r="Z29" i="11" s="1"/>
  <c r="R29" i="11"/>
  <c r="I29" i="11"/>
  <c r="D29" i="11"/>
  <c r="C29" i="11"/>
  <c r="AC28" i="11"/>
  <c r="AB28" i="11" s="1"/>
  <c r="V28" i="11"/>
  <c r="Z28" i="11" s="1"/>
  <c r="R28" i="11"/>
  <c r="I28" i="11"/>
  <c r="D28" i="11"/>
  <c r="C28" i="11"/>
  <c r="AC27" i="11"/>
  <c r="AB27" i="11" s="1"/>
  <c r="V27" i="11"/>
  <c r="Z27" i="11" s="1"/>
  <c r="R27" i="11"/>
  <c r="I27" i="11"/>
  <c r="D27" i="11"/>
  <c r="C27" i="11"/>
  <c r="AC26" i="11"/>
  <c r="AB26" i="11" s="1"/>
  <c r="V26" i="11"/>
  <c r="Z26" i="11" s="1"/>
  <c r="R26" i="11"/>
  <c r="I26" i="11"/>
  <c r="D26" i="11"/>
  <c r="C26" i="11"/>
  <c r="AC25" i="11"/>
  <c r="AB25" i="11" s="1"/>
  <c r="V25" i="11"/>
  <c r="Z25" i="11" s="1"/>
  <c r="R25" i="11"/>
  <c r="I25" i="11"/>
  <c r="D25" i="11"/>
  <c r="C25" i="11"/>
  <c r="AC24" i="11"/>
  <c r="AB24" i="11" s="1"/>
  <c r="V24" i="11"/>
  <c r="Z24" i="11" s="1"/>
  <c r="R24" i="11"/>
  <c r="I24" i="11"/>
  <c r="D24" i="11"/>
  <c r="C24" i="11"/>
  <c r="AC23" i="11"/>
  <c r="AB23" i="11" s="1"/>
  <c r="V23" i="11"/>
  <c r="Z23" i="11" s="1"/>
  <c r="R23" i="11"/>
  <c r="I23" i="11"/>
  <c r="D23" i="11"/>
  <c r="C23" i="11"/>
  <c r="AC22" i="11"/>
  <c r="AB22" i="11" s="1"/>
  <c r="V22" i="11"/>
  <c r="Z22" i="11" s="1"/>
  <c r="R22" i="11"/>
  <c r="I22" i="11"/>
  <c r="D22" i="11"/>
  <c r="C22" i="11"/>
  <c r="AC21" i="11"/>
  <c r="AB21" i="11" s="1"/>
  <c r="V21" i="11"/>
  <c r="Z21" i="11" s="1"/>
  <c r="R21" i="11"/>
  <c r="I21" i="11"/>
  <c r="D21" i="11"/>
  <c r="C21" i="11"/>
  <c r="AC20" i="11"/>
  <c r="AB20" i="11" s="1"/>
  <c r="V20" i="11"/>
  <c r="Z20" i="11" s="1"/>
  <c r="R20" i="11"/>
  <c r="I20" i="11"/>
  <c r="D20" i="11"/>
  <c r="C20" i="11"/>
  <c r="AC19" i="11"/>
  <c r="AB19" i="11" s="1"/>
  <c r="V19" i="11"/>
  <c r="Z19" i="11" s="1"/>
  <c r="R19" i="11"/>
  <c r="I19" i="11"/>
  <c r="D19" i="11"/>
  <c r="C19" i="11"/>
  <c r="AC18" i="11"/>
  <c r="AB18" i="11" s="1"/>
  <c r="V18" i="11"/>
  <c r="Z18" i="11" s="1"/>
  <c r="R18" i="11"/>
  <c r="I18" i="11"/>
  <c r="D18" i="11"/>
  <c r="C18" i="11"/>
  <c r="AC12" i="11"/>
  <c r="AB12" i="11" s="1"/>
  <c r="V12" i="11"/>
  <c r="Z12" i="11" s="1"/>
  <c r="R12" i="11"/>
  <c r="I12" i="11"/>
  <c r="D12" i="11"/>
  <c r="C12" i="11"/>
  <c r="AC11" i="11"/>
  <c r="AB11" i="11" s="1"/>
  <c r="V11" i="11"/>
  <c r="Z11" i="11" s="1"/>
  <c r="R11" i="11"/>
  <c r="I11" i="11"/>
  <c r="D11" i="11"/>
  <c r="C11" i="11"/>
  <c r="AC10" i="11"/>
  <c r="AB10" i="11" s="1"/>
  <c r="V10" i="11"/>
  <c r="Z10" i="11" s="1"/>
  <c r="R10" i="11"/>
  <c r="I10" i="11"/>
  <c r="D10" i="11"/>
  <c r="C10" i="11"/>
  <c r="AC9" i="11"/>
  <c r="AB9" i="11" s="1"/>
  <c r="V9" i="11"/>
  <c r="Z9" i="11" s="1"/>
  <c r="R9" i="11"/>
  <c r="I9" i="11"/>
  <c r="D9" i="11"/>
  <c r="C9" i="11"/>
  <c r="AC8" i="11"/>
  <c r="AB8" i="11" s="1"/>
  <c r="V8" i="11"/>
  <c r="Z8" i="11" s="1"/>
  <c r="R8" i="11"/>
  <c r="I8" i="11"/>
  <c r="D8" i="11"/>
  <c r="C8" i="11"/>
  <c r="AC7" i="11"/>
  <c r="AB7" i="11" s="1"/>
  <c r="V7" i="11"/>
  <c r="Z7" i="11" s="1"/>
  <c r="R7" i="11"/>
  <c r="I7" i="11"/>
  <c r="D7" i="11"/>
  <c r="C7" i="11"/>
  <c r="AC6" i="11"/>
  <c r="AB6" i="11" s="1"/>
  <c r="V6" i="11"/>
  <c r="Z6" i="11" s="1"/>
  <c r="R6" i="11"/>
  <c r="I6" i="11"/>
  <c r="D6" i="11"/>
  <c r="C6" i="11"/>
  <c r="AC5" i="11"/>
  <c r="AB5" i="11" s="1"/>
  <c r="V5" i="11"/>
  <c r="Z5" i="11" s="1"/>
  <c r="R5" i="11"/>
  <c r="I5" i="11"/>
  <c r="D5" i="11"/>
  <c r="C5" i="11"/>
  <c r="AC4" i="11"/>
  <c r="AB4" i="11" s="1"/>
  <c r="V4" i="11"/>
  <c r="Z4" i="11" s="1"/>
  <c r="R4" i="11"/>
  <c r="I4" i="11"/>
  <c r="D4" i="11"/>
  <c r="C4" i="11"/>
  <c r="AC3" i="11"/>
  <c r="AB3" i="11" s="1"/>
  <c r="V3" i="11"/>
  <c r="Z3" i="11" s="1"/>
  <c r="R3" i="11"/>
  <c r="I3" i="11"/>
  <c r="D3" i="11"/>
  <c r="C3" i="11"/>
  <c r="AC164" i="10"/>
  <c r="AC165" i="10"/>
  <c r="AC166" i="10"/>
  <c r="AC167" i="10"/>
  <c r="AC168" i="10"/>
  <c r="V168" i="10"/>
  <c r="Z168" i="10" s="1"/>
  <c r="I168" i="10"/>
  <c r="D168" i="10"/>
  <c r="C168" i="10"/>
  <c r="V167" i="10"/>
  <c r="Z167" i="10" s="1"/>
  <c r="I167" i="10"/>
  <c r="D167" i="10"/>
  <c r="C167" i="10"/>
  <c r="V166" i="10"/>
  <c r="Z166" i="10" s="1"/>
  <c r="I166" i="10"/>
  <c r="D166" i="10"/>
  <c r="C166" i="10"/>
  <c r="V165" i="10"/>
  <c r="Z165" i="10" s="1"/>
  <c r="I165" i="10"/>
  <c r="D165" i="10"/>
  <c r="C165" i="10"/>
  <c r="V164" i="10"/>
  <c r="Z164" i="10" s="1"/>
  <c r="I164" i="10"/>
  <c r="D164" i="10"/>
  <c r="C164" i="10"/>
  <c r="AC138" i="10"/>
  <c r="V138" i="10"/>
  <c r="Z138" i="10" s="1"/>
  <c r="I138" i="10"/>
  <c r="D138" i="10"/>
  <c r="C138" i="10"/>
  <c r="AC137" i="10"/>
  <c r="V137" i="10"/>
  <c r="Z137" i="10" s="1"/>
  <c r="I137" i="10"/>
  <c r="D137" i="10"/>
  <c r="C137" i="10"/>
  <c r="AC136" i="10"/>
  <c r="V136" i="10"/>
  <c r="Z136" i="10" s="1"/>
  <c r="I136" i="10"/>
  <c r="D136" i="10"/>
  <c r="C136" i="10"/>
  <c r="AC135" i="10"/>
  <c r="V135" i="10"/>
  <c r="Z135" i="10" s="1"/>
  <c r="I135" i="10"/>
  <c r="D135" i="10"/>
  <c r="C135" i="10"/>
  <c r="AC134" i="10"/>
  <c r="V134" i="10"/>
  <c r="Z134" i="10" s="1"/>
  <c r="I134" i="10"/>
  <c r="D134" i="10"/>
  <c r="C134" i="10"/>
  <c r="AC118" i="10"/>
  <c r="V118" i="10"/>
  <c r="Z118" i="10" s="1"/>
  <c r="I118" i="10"/>
  <c r="D118" i="10"/>
  <c r="C118" i="10"/>
  <c r="AC117" i="10"/>
  <c r="V117" i="10"/>
  <c r="Z117" i="10" s="1"/>
  <c r="I117" i="10"/>
  <c r="D117" i="10"/>
  <c r="C117" i="10"/>
  <c r="AC116" i="10"/>
  <c r="V116" i="10"/>
  <c r="Z116" i="10" s="1"/>
  <c r="I116" i="10"/>
  <c r="D116" i="10"/>
  <c r="C116" i="10"/>
  <c r="AC115" i="10"/>
  <c r="V115" i="10"/>
  <c r="Z115" i="10" s="1"/>
  <c r="I115" i="10"/>
  <c r="D115" i="10"/>
  <c r="C115" i="10"/>
  <c r="AC114" i="10"/>
  <c r="V114" i="10"/>
  <c r="Z114" i="10" s="1"/>
  <c r="I114" i="10"/>
  <c r="D114" i="10"/>
  <c r="C114" i="10"/>
  <c r="AC108" i="10"/>
  <c r="AC113" i="10"/>
  <c r="V113" i="10"/>
  <c r="Z113" i="10" s="1"/>
  <c r="I113" i="10"/>
  <c r="D113" i="10"/>
  <c r="C113" i="10"/>
  <c r="AC112" i="10"/>
  <c r="V112" i="10"/>
  <c r="Z112" i="10" s="1"/>
  <c r="I112" i="10"/>
  <c r="D112" i="10"/>
  <c r="C112" i="10"/>
  <c r="AC111" i="10"/>
  <c r="V111" i="10"/>
  <c r="Z111" i="10" s="1"/>
  <c r="I111" i="10"/>
  <c r="D111" i="10"/>
  <c r="C111" i="10"/>
  <c r="AC110" i="10"/>
  <c r="V110" i="10"/>
  <c r="Z110" i="10" s="1"/>
  <c r="I110" i="10"/>
  <c r="D110" i="10"/>
  <c r="C110" i="10"/>
  <c r="AC109" i="10"/>
  <c r="V109" i="10"/>
  <c r="Z109" i="10" s="1"/>
  <c r="I109" i="10"/>
  <c r="D109" i="10"/>
  <c r="C109" i="10"/>
  <c r="V108" i="10"/>
  <c r="Z108" i="10" s="1"/>
  <c r="I108" i="10"/>
  <c r="D108" i="10"/>
  <c r="C108" i="10"/>
  <c r="AC104" i="10"/>
  <c r="V104" i="10"/>
  <c r="Z104" i="10" s="1"/>
  <c r="I104" i="10"/>
  <c r="D104" i="10"/>
  <c r="C104" i="10"/>
  <c r="AC107" i="10"/>
  <c r="V107" i="10"/>
  <c r="Z107" i="10" s="1"/>
  <c r="I107" i="10"/>
  <c r="D107" i="10"/>
  <c r="C107" i="10"/>
  <c r="AC106" i="10"/>
  <c r="V106" i="10"/>
  <c r="Z106" i="10" s="1"/>
  <c r="I106" i="10"/>
  <c r="D106" i="10"/>
  <c r="C106" i="10"/>
  <c r="AC105" i="10"/>
  <c r="V105" i="10"/>
  <c r="Z105" i="10" s="1"/>
  <c r="I105" i="10"/>
  <c r="D105" i="10"/>
  <c r="C105" i="10"/>
  <c r="AC103" i="10"/>
  <c r="V103" i="10"/>
  <c r="Z103" i="10" s="1"/>
  <c r="I103" i="10"/>
  <c r="D103" i="10"/>
  <c r="C103" i="10"/>
  <c r="V102" i="10"/>
  <c r="Z102" i="10" s="1"/>
  <c r="I102" i="10"/>
  <c r="D102" i="10"/>
  <c r="C102" i="10"/>
  <c r="C98" i="10"/>
  <c r="D98" i="10"/>
  <c r="I98" i="10"/>
  <c r="V98" i="10"/>
  <c r="Z98" i="10" s="1"/>
  <c r="AC98" i="10"/>
  <c r="C99" i="10"/>
  <c r="D99" i="10"/>
  <c r="I99" i="10"/>
  <c r="V99" i="10"/>
  <c r="Z99" i="10" s="1"/>
  <c r="AC99" i="10"/>
  <c r="C100" i="10"/>
  <c r="D100" i="10"/>
  <c r="I100" i="10"/>
  <c r="V100" i="10"/>
  <c r="Z100" i="10" s="1"/>
  <c r="AC100" i="10"/>
  <c r="C101" i="10"/>
  <c r="D101" i="10"/>
  <c r="I101" i="10"/>
  <c r="V101" i="10"/>
  <c r="Z101" i="10" s="1"/>
  <c r="AC101" i="10"/>
  <c r="AC97" i="10"/>
  <c r="V97" i="10"/>
  <c r="Z97" i="10" s="1"/>
  <c r="I97" i="10"/>
  <c r="D97" i="10"/>
  <c r="C97" i="10"/>
  <c r="AC96" i="10"/>
  <c r="V96" i="10"/>
  <c r="Z96" i="10" s="1"/>
  <c r="I96" i="10"/>
  <c r="D96" i="10"/>
  <c r="C96" i="10"/>
  <c r="AC95" i="10"/>
  <c r="V95" i="10"/>
  <c r="Z95" i="10" s="1"/>
  <c r="I95" i="10"/>
  <c r="D95" i="10"/>
  <c r="C95" i="10"/>
  <c r="AC94" i="10"/>
  <c r="V94" i="10"/>
  <c r="Z94" i="10" s="1"/>
  <c r="I94" i="10"/>
  <c r="D94" i="10"/>
  <c r="C94" i="10"/>
  <c r="AC93" i="10"/>
  <c r="V93" i="10"/>
  <c r="Z93" i="10" s="1"/>
  <c r="I93" i="10"/>
  <c r="D93" i="10"/>
  <c r="C93" i="10"/>
  <c r="AC58" i="10"/>
  <c r="V58" i="10"/>
  <c r="Z58" i="10" s="1"/>
  <c r="R58" i="10"/>
  <c r="I58" i="10"/>
  <c r="D58" i="10"/>
  <c r="C58" i="10"/>
  <c r="C88" i="10"/>
  <c r="D88" i="10"/>
  <c r="I88" i="10"/>
  <c r="V88" i="10"/>
  <c r="Z88" i="10" s="1"/>
  <c r="AC88" i="10"/>
  <c r="C89" i="10"/>
  <c r="D89" i="10"/>
  <c r="I89" i="10"/>
  <c r="V89" i="10"/>
  <c r="Z89" i="10" s="1"/>
  <c r="AC89" i="10"/>
  <c r="C90" i="10"/>
  <c r="D90" i="10"/>
  <c r="I90" i="10"/>
  <c r="V90" i="10"/>
  <c r="Z90" i="10" s="1"/>
  <c r="AC90" i="10"/>
  <c r="C91" i="10"/>
  <c r="D91" i="10"/>
  <c r="I91" i="10"/>
  <c r="V91" i="10"/>
  <c r="Z91" i="10" s="1"/>
  <c r="AC91" i="10"/>
  <c r="C92" i="10"/>
  <c r="D92" i="10"/>
  <c r="I92" i="10"/>
  <c r="V92" i="10"/>
  <c r="Z92" i="10" s="1"/>
  <c r="AC92" i="10"/>
  <c r="Z73" i="10"/>
  <c r="Z74" i="10"/>
  <c r="Z75" i="10"/>
  <c r="Z76" i="10"/>
  <c r="Z72" i="10"/>
  <c r="C84" i="10"/>
  <c r="C85" i="10"/>
  <c r="AC84" i="10"/>
  <c r="V84" i="10"/>
  <c r="Z84" i="10" s="1"/>
  <c r="I84" i="10"/>
  <c r="D84" i="10"/>
  <c r="AC87" i="10"/>
  <c r="V87" i="10"/>
  <c r="Z87" i="10" s="1"/>
  <c r="I87" i="10"/>
  <c r="D87" i="10"/>
  <c r="C87" i="10"/>
  <c r="AC86" i="10"/>
  <c r="V86" i="10"/>
  <c r="Z86" i="10" s="1"/>
  <c r="I86" i="10"/>
  <c r="D86" i="10"/>
  <c r="C86" i="10"/>
  <c r="AC85" i="10"/>
  <c r="V85" i="10"/>
  <c r="Z85" i="10" s="1"/>
  <c r="I85" i="10"/>
  <c r="D85" i="10"/>
  <c r="AC83" i="10"/>
  <c r="V83" i="10"/>
  <c r="Z83" i="10" s="1"/>
  <c r="I83" i="10"/>
  <c r="D83" i="10"/>
  <c r="C83" i="10"/>
  <c r="AC82" i="10"/>
  <c r="V82" i="10"/>
  <c r="Z82" i="10" s="1"/>
  <c r="I82" i="10"/>
  <c r="D82" i="10"/>
  <c r="C82" i="10"/>
  <c r="AC81" i="10"/>
  <c r="V81" i="10"/>
  <c r="Z81" i="10" s="1"/>
  <c r="I81" i="10"/>
  <c r="D81" i="10"/>
  <c r="C81" i="10"/>
  <c r="AC80" i="10"/>
  <c r="V80" i="10"/>
  <c r="Z80" i="10" s="1"/>
  <c r="R80" i="10"/>
  <c r="I80" i="10"/>
  <c r="D80" i="10"/>
  <c r="C80" i="10"/>
  <c r="AC79" i="10"/>
  <c r="V79" i="10"/>
  <c r="Z79" i="10" s="1"/>
  <c r="R79" i="10"/>
  <c r="I79" i="10"/>
  <c r="D79" i="10"/>
  <c r="C79" i="10"/>
  <c r="AC78" i="10"/>
  <c r="Z78" i="10"/>
  <c r="R78" i="10"/>
  <c r="I78" i="10"/>
  <c r="D78" i="10"/>
  <c r="C78" i="10"/>
  <c r="AC77" i="10"/>
  <c r="V77" i="10"/>
  <c r="Z77" i="10" s="1"/>
  <c r="R77" i="10"/>
  <c r="I77" i="10"/>
  <c r="D77" i="10"/>
  <c r="C77" i="10"/>
  <c r="AC76" i="10"/>
  <c r="R76" i="10"/>
  <c r="I76" i="10"/>
  <c r="D76" i="10"/>
  <c r="C76" i="10"/>
  <c r="AC75" i="10"/>
  <c r="R75" i="10"/>
  <c r="I75" i="10"/>
  <c r="D75" i="10"/>
  <c r="C75" i="10"/>
  <c r="AC74" i="10"/>
  <c r="R74" i="10"/>
  <c r="I74" i="10"/>
  <c r="D74" i="10"/>
  <c r="C74" i="10"/>
  <c r="AC73" i="10"/>
  <c r="R73" i="10"/>
  <c r="I73" i="10"/>
  <c r="D73" i="10"/>
  <c r="C73" i="10"/>
  <c r="AC72" i="10"/>
  <c r="R72" i="10"/>
  <c r="I72" i="10"/>
  <c r="D72" i="10"/>
  <c r="C72" i="10"/>
  <c r="AC71" i="10"/>
  <c r="V71" i="10"/>
  <c r="Z71" i="10" s="1"/>
  <c r="R71" i="10"/>
  <c r="I71" i="10"/>
  <c r="D71" i="10"/>
  <c r="C71" i="10"/>
  <c r="AC70" i="10"/>
  <c r="V70" i="10"/>
  <c r="Z70" i="10" s="1"/>
  <c r="R70" i="10"/>
  <c r="I70" i="10"/>
  <c r="D70" i="10"/>
  <c r="C70" i="10"/>
  <c r="AC69" i="10"/>
  <c r="V69" i="10"/>
  <c r="Z69" i="10" s="1"/>
  <c r="R69" i="10"/>
  <c r="I69" i="10"/>
  <c r="D69" i="10"/>
  <c r="C69" i="10"/>
  <c r="AC68" i="10"/>
  <c r="V68" i="10"/>
  <c r="Z68" i="10" s="1"/>
  <c r="R68" i="10"/>
  <c r="I68" i="10"/>
  <c r="D68" i="10"/>
  <c r="C68" i="10"/>
  <c r="AC67" i="10"/>
  <c r="V67" i="10"/>
  <c r="Z67" i="10" s="1"/>
  <c r="R67" i="10"/>
  <c r="I67" i="10"/>
  <c r="D67" i="10"/>
  <c r="C67" i="10"/>
  <c r="U55" i="10"/>
  <c r="AC55" i="10" s="1"/>
  <c r="U54" i="10"/>
  <c r="AC54" i="10" s="1"/>
  <c r="U53" i="10"/>
  <c r="V53" i="10" s="1"/>
  <c r="Z53" i="10" s="1"/>
  <c r="U52" i="10"/>
  <c r="AC52" i="10" s="1"/>
  <c r="U51" i="10"/>
  <c r="AC51" i="10" s="1"/>
  <c r="U50" i="10"/>
  <c r="V50" i="10" s="1"/>
  <c r="Z50" i="10" s="1"/>
  <c r="R55" i="10"/>
  <c r="I55" i="10"/>
  <c r="D55" i="10"/>
  <c r="C55" i="10"/>
  <c r="R54" i="10"/>
  <c r="I54" i="10"/>
  <c r="D54" i="10"/>
  <c r="C54" i="10"/>
  <c r="AC47" i="10"/>
  <c r="V47" i="10"/>
  <c r="Z47" i="10" s="1"/>
  <c r="R47" i="10"/>
  <c r="I47" i="10"/>
  <c r="D47" i="10"/>
  <c r="C47" i="10"/>
  <c r="AC46" i="10"/>
  <c r="V46" i="10"/>
  <c r="Z46" i="10" s="1"/>
  <c r="R46" i="10"/>
  <c r="I46" i="10"/>
  <c r="D46" i="10"/>
  <c r="C46" i="10"/>
  <c r="AC49" i="10"/>
  <c r="V49" i="10"/>
  <c r="Z49" i="10" s="1"/>
  <c r="R49" i="10"/>
  <c r="I49" i="10"/>
  <c r="D49" i="10"/>
  <c r="C49" i="10"/>
  <c r="AC48" i="10"/>
  <c r="V48" i="10"/>
  <c r="Z48" i="10" s="1"/>
  <c r="R48" i="10"/>
  <c r="I48" i="10"/>
  <c r="D48" i="10"/>
  <c r="C48" i="10"/>
  <c r="R51" i="10"/>
  <c r="I51" i="10"/>
  <c r="D51" i="10"/>
  <c r="C51" i="10"/>
  <c r="R50" i="10"/>
  <c r="I50" i="10"/>
  <c r="D50" i="10"/>
  <c r="C50" i="10"/>
  <c r="R53" i="10"/>
  <c r="I53" i="10"/>
  <c r="D53" i="10"/>
  <c r="C53" i="10"/>
  <c r="R52" i="10"/>
  <c r="I52" i="10"/>
  <c r="D52" i="10"/>
  <c r="C52" i="10"/>
  <c r="AC66" i="10"/>
  <c r="V66" i="10"/>
  <c r="Z66" i="10" s="1"/>
  <c r="R66" i="10"/>
  <c r="I66" i="10"/>
  <c r="D66" i="10"/>
  <c r="C66" i="10"/>
  <c r="AC65" i="10"/>
  <c r="V65" i="10"/>
  <c r="Z65" i="10" s="1"/>
  <c r="R65" i="10"/>
  <c r="I65" i="10"/>
  <c r="D65" i="10"/>
  <c r="C65" i="10"/>
  <c r="AC64" i="10"/>
  <c r="V64" i="10"/>
  <c r="Z64" i="10" s="1"/>
  <c r="R64" i="10"/>
  <c r="I64" i="10"/>
  <c r="D64" i="10"/>
  <c r="C64" i="10"/>
  <c r="AC63" i="10"/>
  <c r="V63" i="10"/>
  <c r="Z63" i="10" s="1"/>
  <c r="R63" i="10"/>
  <c r="I63" i="10"/>
  <c r="D63" i="10"/>
  <c r="C63" i="10"/>
  <c r="AC62" i="10"/>
  <c r="V62" i="10"/>
  <c r="Z62" i="10" s="1"/>
  <c r="R62" i="10"/>
  <c r="I62" i="10"/>
  <c r="D62" i="10"/>
  <c r="C62" i="10"/>
  <c r="R61" i="10"/>
  <c r="R60" i="10"/>
  <c r="R59" i="10"/>
  <c r="R57" i="10"/>
  <c r="R56" i="10"/>
  <c r="AC61" i="10"/>
  <c r="V61" i="10"/>
  <c r="Z61" i="10" s="1"/>
  <c r="I61" i="10"/>
  <c r="D61" i="10"/>
  <c r="C61" i="10"/>
  <c r="AC60" i="10"/>
  <c r="V60" i="10"/>
  <c r="Z60" i="10" s="1"/>
  <c r="I60" i="10"/>
  <c r="D60" i="10"/>
  <c r="C60" i="10"/>
  <c r="AC59" i="10"/>
  <c r="V59" i="10"/>
  <c r="Z59" i="10" s="1"/>
  <c r="I59" i="10"/>
  <c r="D59" i="10"/>
  <c r="C59" i="10"/>
  <c r="AC57" i="10"/>
  <c r="V57" i="10"/>
  <c r="Z57" i="10" s="1"/>
  <c r="I57" i="10"/>
  <c r="D57" i="10"/>
  <c r="C57" i="10"/>
  <c r="AC56" i="10"/>
  <c r="V56" i="10"/>
  <c r="Z56" i="10" s="1"/>
  <c r="I56" i="10"/>
  <c r="D56" i="10"/>
  <c r="C56" i="10"/>
  <c r="AC45" i="10"/>
  <c r="V45" i="10"/>
  <c r="Z45" i="10" s="1"/>
  <c r="R45" i="10"/>
  <c r="I45" i="10"/>
  <c r="D45" i="10"/>
  <c r="C45" i="10"/>
  <c r="AC44" i="10"/>
  <c r="V44" i="10"/>
  <c r="Z44" i="10" s="1"/>
  <c r="R44" i="10"/>
  <c r="I44" i="10"/>
  <c r="D44" i="10"/>
  <c r="C44" i="10"/>
  <c r="AC43" i="10"/>
  <c r="V43" i="10"/>
  <c r="Z43" i="10" s="1"/>
  <c r="R43" i="10"/>
  <c r="I43" i="10"/>
  <c r="D43" i="10"/>
  <c r="C43" i="10"/>
  <c r="AC42" i="10"/>
  <c r="V42" i="10"/>
  <c r="Z42" i="10" s="1"/>
  <c r="R42" i="10"/>
  <c r="I42" i="10"/>
  <c r="D42" i="10"/>
  <c r="C42" i="10"/>
  <c r="AC41" i="10"/>
  <c r="V41" i="10"/>
  <c r="Z41" i="10" s="1"/>
  <c r="R41" i="10"/>
  <c r="I41" i="10"/>
  <c r="D41" i="10"/>
  <c r="C41" i="10"/>
  <c r="AC40" i="10"/>
  <c r="V40" i="10"/>
  <c r="Z40" i="10" s="1"/>
  <c r="R40" i="10"/>
  <c r="I40" i="10"/>
  <c r="D40" i="10"/>
  <c r="C40" i="10"/>
  <c r="AC38" i="10"/>
  <c r="V38" i="10"/>
  <c r="R38" i="10"/>
  <c r="I38" i="10"/>
  <c r="D38" i="10"/>
  <c r="C38" i="10"/>
  <c r="AC37" i="10"/>
  <c r="V37" i="10"/>
  <c r="Z37" i="10" s="1"/>
  <c r="R37" i="10"/>
  <c r="I37" i="10"/>
  <c r="D37" i="10"/>
  <c r="C37" i="10"/>
  <c r="AC36" i="10"/>
  <c r="V36" i="10"/>
  <c r="Z36" i="10" s="1"/>
  <c r="R36" i="10"/>
  <c r="I36" i="10"/>
  <c r="D36" i="10"/>
  <c r="C36" i="10"/>
  <c r="AC35" i="10"/>
  <c r="V35" i="10"/>
  <c r="Z35" i="10" s="1"/>
  <c r="R35" i="10"/>
  <c r="I35" i="10"/>
  <c r="D35" i="10"/>
  <c r="C35" i="10"/>
  <c r="AC34" i="10"/>
  <c r="V34" i="10"/>
  <c r="Z34" i="10" s="1"/>
  <c r="R34" i="10"/>
  <c r="I34" i="10"/>
  <c r="D34" i="10"/>
  <c r="C34" i="10"/>
  <c r="AC33" i="10"/>
  <c r="V33" i="10"/>
  <c r="Z33" i="10" s="1"/>
  <c r="R33" i="10"/>
  <c r="I33" i="10"/>
  <c r="D33" i="10"/>
  <c r="C33" i="10"/>
  <c r="AC32" i="10"/>
  <c r="V32" i="10"/>
  <c r="Z32" i="10" s="1"/>
  <c r="R32" i="10"/>
  <c r="I32" i="10"/>
  <c r="D32" i="10"/>
  <c r="C32" i="10"/>
  <c r="AC31" i="10"/>
  <c r="V31" i="10"/>
  <c r="Z31" i="10" s="1"/>
  <c r="R31" i="10"/>
  <c r="I31" i="10"/>
  <c r="D31" i="10"/>
  <c r="C31" i="10"/>
  <c r="AC30" i="10"/>
  <c r="V30" i="10"/>
  <c r="Z30" i="10" s="1"/>
  <c r="R30" i="10"/>
  <c r="I30" i="10"/>
  <c r="D30" i="10"/>
  <c r="C30" i="10"/>
  <c r="AC29" i="10"/>
  <c r="V29" i="10"/>
  <c r="Z29" i="10" s="1"/>
  <c r="R29" i="10"/>
  <c r="I29" i="10"/>
  <c r="D29" i="10"/>
  <c r="C29" i="10"/>
  <c r="AC28" i="10"/>
  <c r="V28" i="10"/>
  <c r="Z28" i="10" s="1"/>
  <c r="R28" i="10"/>
  <c r="I28" i="10"/>
  <c r="D28" i="10"/>
  <c r="C28" i="10"/>
  <c r="V17" i="10"/>
  <c r="Z17" i="10" s="1"/>
  <c r="AC17" i="10"/>
  <c r="R17" i="10"/>
  <c r="I17" i="10"/>
  <c r="D17" i="10"/>
  <c r="C17" i="10"/>
  <c r="AC16" i="10"/>
  <c r="V16" i="10"/>
  <c r="Z16" i="10" s="1"/>
  <c r="R16" i="10"/>
  <c r="I16" i="10"/>
  <c r="D16" i="10"/>
  <c r="C16" i="10"/>
  <c r="AC15" i="10"/>
  <c r="V15" i="10"/>
  <c r="Z15" i="10" s="1"/>
  <c r="R15" i="10"/>
  <c r="I15" i="10"/>
  <c r="D15" i="10"/>
  <c r="C15" i="10"/>
  <c r="AC14" i="10"/>
  <c r="V14" i="10"/>
  <c r="Z14" i="10" s="1"/>
  <c r="R14" i="10"/>
  <c r="I14" i="10"/>
  <c r="D14" i="10"/>
  <c r="C14" i="10"/>
  <c r="AC13" i="10"/>
  <c r="V13" i="10"/>
  <c r="Z13" i="10" s="1"/>
  <c r="R13" i="10"/>
  <c r="I13" i="10"/>
  <c r="D13" i="10"/>
  <c r="C13" i="10"/>
  <c r="R5" i="10"/>
  <c r="R6" i="10"/>
  <c r="R7" i="10"/>
  <c r="R8" i="10"/>
  <c r="R9" i="10"/>
  <c r="R10" i="10"/>
  <c r="R11" i="10"/>
  <c r="R12" i="10"/>
  <c r="R18" i="10"/>
  <c r="R19" i="10"/>
  <c r="AC12" i="10"/>
  <c r="V12" i="10"/>
  <c r="Z12" i="10" s="1"/>
  <c r="I12" i="10"/>
  <c r="D12" i="10"/>
  <c r="C12" i="10"/>
  <c r="AC11" i="10"/>
  <c r="V11" i="10"/>
  <c r="Z11" i="10" s="1"/>
  <c r="I11" i="10"/>
  <c r="D11" i="10"/>
  <c r="C11" i="10"/>
  <c r="AC10" i="10"/>
  <c r="V10" i="10"/>
  <c r="Z10" i="10" s="1"/>
  <c r="I10" i="10"/>
  <c r="D10" i="10"/>
  <c r="C10" i="10"/>
  <c r="AC9" i="10"/>
  <c r="V9" i="10"/>
  <c r="Z9" i="10" s="1"/>
  <c r="I9" i="10"/>
  <c r="D9" i="10"/>
  <c r="C9" i="10"/>
  <c r="AC8" i="10"/>
  <c r="V8" i="10"/>
  <c r="Z8" i="10" s="1"/>
  <c r="I8" i="10"/>
  <c r="D8" i="10"/>
  <c r="C8" i="10"/>
  <c r="AC27" i="10"/>
  <c r="V27" i="10"/>
  <c r="Z27" i="10" s="1"/>
  <c r="R27" i="10"/>
  <c r="I27" i="10"/>
  <c r="D27" i="10"/>
  <c r="C27" i="10"/>
  <c r="AC26" i="10"/>
  <c r="V26" i="10"/>
  <c r="Z26" i="10" s="1"/>
  <c r="R26" i="10"/>
  <c r="I26" i="10"/>
  <c r="D26" i="10"/>
  <c r="C26" i="10"/>
  <c r="AC25" i="10"/>
  <c r="V25" i="10"/>
  <c r="Z25" i="10" s="1"/>
  <c r="R25" i="10"/>
  <c r="I25" i="10"/>
  <c r="D25" i="10"/>
  <c r="C25" i="10"/>
  <c r="AC24" i="10"/>
  <c r="V24" i="10"/>
  <c r="Z24" i="10" s="1"/>
  <c r="R24" i="10"/>
  <c r="I24" i="10"/>
  <c r="D24" i="10"/>
  <c r="C24" i="10"/>
  <c r="AC23" i="10"/>
  <c r="V23" i="10"/>
  <c r="Z23" i="10" s="1"/>
  <c r="R23" i="10"/>
  <c r="I23" i="10"/>
  <c r="D23" i="10"/>
  <c r="C23" i="10"/>
  <c r="AC22" i="10"/>
  <c r="V22" i="10"/>
  <c r="Z22" i="10" s="1"/>
  <c r="R22" i="10"/>
  <c r="I22" i="10"/>
  <c r="D22" i="10"/>
  <c r="C22" i="10"/>
  <c r="AC21" i="10"/>
  <c r="V21" i="10"/>
  <c r="Z21" i="10" s="1"/>
  <c r="R21" i="10"/>
  <c r="I21" i="10"/>
  <c r="D21" i="10"/>
  <c r="C21" i="10"/>
  <c r="AC20" i="10"/>
  <c r="V20" i="10"/>
  <c r="Z20" i="10" s="1"/>
  <c r="R20" i="10"/>
  <c r="I20" i="10"/>
  <c r="D20" i="10"/>
  <c r="C20" i="10"/>
  <c r="AC19" i="10"/>
  <c r="V19" i="10"/>
  <c r="Z19" i="10" s="1"/>
  <c r="I19" i="10"/>
  <c r="D19" i="10"/>
  <c r="C19" i="10"/>
  <c r="AC18" i="10"/>
  <c r="V18" i="10"/>
  <c r="Z18" i="10" s="1"/>
  <c r="I18" i="10"/>
  <c r="D18" i="10"/>
  <c r="C18" i="10"/>
  <c r="AC7" i="10"/>
  <c r="V7" i="10"/>
  <c r="Z7" i="10" s="1"/>
  <c r="I7" i="10"/>
  <c r="D7" i="10"/>
  <c r="C7" i="10"/>
  <c r="AC6" i="10"/>
  <c r="V6" i="10"/>
  <c r="Z6" i="10" s="1"/>
  <c r="I6" i="10"/>
  <c r="D6" i="10"/>
  <c r="C6" i="10"/>
  <c r="AC5" i="10"/>
  <c r="V5" i="10"/>
  <c r="Z5" i="10" s="1"/>
  <c r="I5" i="10"/>
  <c r="D5" i="10"/>
  <c r="C5" i="10"/>
  <c r="AC4" i="10"/>
  <c r="V4" i="10"/>
  <c r="Z4" i="10" s="1"/>
  <c r="R4" i="10"/>
  <c r="I4" i="10"/>
  <c r="D4" i="10"/>
  <c r="C4" i="10"/>
  <c r="AC3" i="10"/>
  <c r="V3" i="10"/>
  <c r="Z3" i="10" s="1"/>
  <c r="R3" i="10"/>
  <c r="I3" i="10"/>
  <c r="D3" i="10"/>
  <c r="C3" i="10"/>
  <c r="AA280" i="9"/>
  <c r="V280" i="9"/>
  <c r="Z280" i="9" s="1"/>
  <c r="Z281" i="9" s="1"/>
  <c r="R280" i="9"/>
  <c r="C280" i="9"/>
  <c r="AA279" i="9"/>
  <c r="R279" i="9"/>
  <c r="C279" i="9"/>
  <c r="AA278" i="9"/>
  <c r="V278" i="9"/>
  <c r="Z278" i="9" s="1"/>
  <c r="R278" i="9"/>
  <c r="AU278" i="9" s="1"/>
  <c r="C278" i="9"/>
  <c r="AA277" i="9"/>
  <c r="V277" i="9"/>
  <c r="Z277" i="9" s="1"/>
  <c r="R277" i="9"/>
  <c r="C277" i="9"/>
  <c r="AA276" i="9"/>
  <c r="V276" i="9"/>
  <c r="Z276" i="9" s="1"/>
  <c r="R276" i="9"/>
  <c r="I276" i="9"/>
  <c r="D276" i="9"/>
  <c r="C276" i="9"/>
  <c r="AA275" i="9"/>
  <c r="V275" i="9"/>
  <c r="Z275" i="9" s="1"/>
  <c r="R275" i="9"/>
  <c r="I275" i="9"/>
  <c r="D275" i="9"/>
  <c r="C275" i="9"/>
  <c r="AA274" i="9"/>
  <c r="V274" i="9"/>
  <c r="Z274" i="9" s="1"/>
  <c r="R274" i="9"/>
  <c r="I274" i="9"/>
  <c r="D274" i="9"/>
  <c r="C274" i="9"/>
  <c r="AA273" i="9"/>
  <c r="V273" i="9"/>
  <c r="Z273" i="9" s="1"/>
  <c r="R273" i="9"/>
  <c r="I273" i="9"/>
  <c r="D273" i="9"/>
  <c r="C273" i="9"/>
  <c r="AA272" i="9"/>
  <c r="V272" i="9"/>
  <c r="Z272" i="9" s="1"/>
  <c r="R272" i="9"/>
  <c r="I272" i="9"/>
  <c r="D272" i="9"/>
  <c r="C272" i="9"/>
  <c r="AC271" i="9"/>
  <c r="AA271" i="9" s="1"/>
  <c r="V271" i="9"/>
  <c r="Z271" i="9" s="1"/>
  <c r="R271" i="9"/>
  <c r="I271" i="9"/>
  <c r="D271" i="9"/>
  <c r="C271" i="9"/>
  <c r="AC270" i="9"/>
  <c r="AA270" i="9" s="1"/>
  <c r="V270" i="9"/>
  <c r="Z270" i="9" s="1"/>
  <c r="R270" i="9"/>
  <c r="I270" i="9"/>
  <c r="D270" i="9"/>
  <c r="C270" i="9"/>
  <c r="AC269" i="9"/>
  <c r="AA269" i="9" s="1"/>
  <c r="V269" i="9"/>
  <c r="Z269" i="9" s="1"/>
  <c r="R269" i="9"/>
  <c r="I269" i="9"/>
  <c r="D269" i="9"/>
  <c r="C269" i="9"/>
  <c r="AC268" i="9"/>
  <c r="AA268" i="9" s="1"/>
  <c r="V268" i="9"/>
  <c r="Z268" i="9" s="1"/>
  <c r="R268" i="9"/>
  <c r="I268" i="9"/>
  <c r="D268" i="9"/>
  <c r="C268" i="9"/>
  <c r="AC267" i="9"/>
  <c r="AA267" i="9" s="1"/>
  <c r="V267" i="9"/>
  <c r="Z267" i="9" s="1"/>
  <c r="R267" i="9"/>
  <c r="I267" i="9"/>
  <c r="D267" i="9"/>
  <c r="C267" i="9"/>
  <c r="AA266" i="9"/>
  <c r="V266" i="9"/>
  <c r="Z266" i="9" s="1"/>
  <c r="R266" i="9"/>
  <c r="I266" i="9"/>
  <c r="D266" i="9"/>
  <c r="C266" i="9"/>
  <c r="AA265" i="9"/>
  <c r="V265" i="9"/>
  <c r="Z265" i="9" s="1"/>
  <c r="R265" i="9"/>
  <c r="I265" i="9"/>
  <c r="D265" i="9"/>
  <c r="C265" i="9"/>
  <c r="AA264" i="9"/>
  <c r="V264" i="9"/>
  <c r="Z264" i="9" s="1"/>
  <c r="R264" i="9"/>
  <c r="I264" i="9"/>
  <c r="D264" i="9"/>
  <c r="C264" i="9"/>
  <c r="AA263" i="9"/>
  <c r="V263" i="9"/>
  <c r="Z263" i="9" s="1"/>
  <c r="R263" i="9"/>
  <c r="I263" i="9"/>
  <c r="D263" i="9"/>
  <c r="C263" i="9"/>
  <c r="AA262" i="9"/>
  <c r="V262" i="9"/>
  <c r="Z262" i="9" s="1"/>
  <c r="R262" i="9"/>
  <c r="I262" i="9"/>
  <c r="D262" i="9"/>
  <c r="C262" i="9"/>
  <c r="AC261" i="9"/>
  <c r="AA261" i="9" s="1"/>
  <c r="V261" i="9"/>
  <c r="Z261" i="9" s="1"/>
  <c r="R261" i="9"/>
  <c r="I261" i="9"/>
  <c r="D261" i="9"/>
  <c r="C261" i="9"/>
  <c r="AC260" i="9"/>
  <c r="AA260" i="9" s="1"/>
  <c r="V260" i="9"/>
  <c r="Z260" i="9" s="1"/>
  <c r="R260" i="9"/>
  <c r="I260" i="9"/>
  <c r="D260" i="9"/>
  <c r="C260" i="9"/>
  <c r="AC259" i="9"/>
  <c r="AA259" i="9" s="1"/>
  <c r="V259" i="9"/>
  <c r="Z259" i="9" s="1"/>
  <c r="R259" i="9"/>
  <c r="I259" i="9"/>
  <c r="D259" i="9"/>
  <c r="C259" i="9"/>
  <c r="AC258" i="9"/>
  <c r="AA258" i="9" s="1"/>
  <c r="V258" i="9"/>
  <c r="Z258" i="9" s="1"/>
  <c r="R258" i="9"/>
  <c r="I258" i="9"/>
  <c r="D258" i="9"/>
  <c r="C258" i="9"/>
  <c r="AC257" i="9"/>
  <c r="V257" i="9"/>
  <c r="R257" i="9"/>
  <c r="I257" i="9"/>
  <c r="D257" i="9"/>
  <c r="C257" i="9"/>
  <c r="V256" i="9"/>
  <c r="R256" i="9"/>
  <c r="I256" i="9"/>
  <c r="D256" i="9"/>
  <c r="C256" i="9"/>
  <c r="AC255" i="9"/>
  <c r="V255" i="9"/>
  <c r="R255" i="9"/>
  <c r="I255" i="9"/>
  <c r="D255" i="9"/>
  <c r="C255" i="9"/>
  <c r="AC254" i="9"/>
  <c r="V254" i="9"/>
  <c r="R254" i="9"/>
  <c r="I254" i="9"/>
  <c r="D254" i="9"/>
  <c r="C254" i="9"/>
  <c r="AC253" i="9"/>
  <c r="V253" i="9"/>
  <c r="R253" i="9"/>
  <c r="I253" i="9"/>
  <c r="D253" i="9"/>
  <c r="C253" i="9"/>
  <c r="AC252" i="9"/>
  <c r="V252" i="9"/>
  <c r="R252" i="9"/>
  <c r="I252" i="9"/>
  <c r="D252" i="9"/>
  <c r="C252" i="9"/>
  <c r="AC251" i="9"/>
  <c r="V251" i="9"/>
  <c r="R251" i="9"/>
  <c r="I251" i="9"/>
  <c r="D251" i="9"/>
  <c r="C251" i="9"/>
  <c r="AC250" i="9"/>
  <c r="V250" i="9"/>
  <c r="R250" i="9"/>
  <c r="I250" i="9"/>
  <c r="D250" i="9"/>
  <c r="C250" i="9"/>
  <c r="AC249" i="9"/>
  <c r="V249" i="9"/>
  <c r="R249" i="9"/>
  <c r="I249" i="9"/>
  <c r="D249" i="9"/>
  <c r="C249" i="9"/>
  <c r="AC248" i="9"/>
  <c r="V248" i="9"/>
  <c r="R248" i="9"/>
  <c r="I248" i="9"/>
  <c r="D248" i="9"/>
  <c r="C248" i="9"/>
  <c r="AC247" i="9"/>
  <c r="V247" i="9"/>
  <c r="R247" i="9"/>
  <c r="I247" i="9"/>
  <c r="D247" i="9"/>
  <c r="C247" i="9"/>
  <c r="AC246" i="9"/>
  <c r="V246" i="9"/>
  <c r="R246" i="9"/>
  <c r="I246" i="9"/>
  <c r="D246" i="9"/>
  <c r="C246" i="9"/>
  <c r="V245" i="9"/>
  <c r="R245" i="9"/>
  <c r="I245" i="9"/>
  <c r="D245" i="9"/>
  <c r="C245" i="9"/>
  <c r="AC244" i="9"/>
  <c r="V244" i="9"/>
  <c r="R244" i="9"/>
  <c r="I244" i="9"/>
  <c r="D244" i="9"/>
  <c r="C244" i="9"/>
  <c r="AC243" i="9"/>
  <c r="V243" i="9"/>
  <c r="R243" i="9"/>
  <c r="I243" i="9"/>
  <c r="D243" i="9"/>
  <c r="C243" i="9"/>
  <c r="AC242" i="9"/>
  <c r="V242" i="9"/>
  <c r="Z242" i="9" s="1"/>
  <c r="R242" i="9"/>
  <c r="I242" i="9"/>
  <c r="D242" i="9"/>
  <c r="C242" i="9"/>
  <c r="V241" i="9"/>
  <c r="Z241" i="9" s="1"/>
  <c r="R241" i="9"/>
  <c r="I241" i="9"/>
  <c r="D241" i="9"/>
  <c r="C241" i="9"/>
  <c r="AC240" i="9"/>
  <c r="V240" i="9"/>
  <c r="Z240" i="9" s="1"/>
  <c r="R240" i="9"/>
  <c r="I240" i="9"/>
  <c r="D240" i="9"/>
  <c r="C240" i="9"/>
  <c r="AC239" i="9"/>
  <c r="V239" i="9"/>
  <c r="Z239" i="9" s="1"/>
  <c r="R239" i="9"/>
  <c r="I239" i="9"/>
  <c r="D239" i="9"/>
  <c r="C239" i="9"/>
  <c r="AC238" i="9"/>
  <c r="V238" i="9"/>
  <c r="Z238" i="9" s="1"/>
  <c r="R238" i="9"/>
  <c r="I238" i="9"/>
  <c r="D238" i="9"/>
  <c r="C238" i="9"/>
  <c r="AC237" i="9"/>
  <c r="V237" i="9"/>
  <c r="Z237" i="9" s="1"/>
  <c r="R237" i="9"/>
  <c r="I237" i="9"/>
  <c r="D237" i="9"/>
  <c r="C237" i="9"/>
  <c r="AC236" i="9"/>
  <c r="V236" i="9"/>
  <c r="Z236" i="9" s="1"/>
  <c r="R236" i="9"/>
  <c r="I236" i="9"/>
  <c r="D236" i="9"/>
  <c r="C236" i="9"/>
  <c r="AC235" i="9"/>
  <c r="V235" i="9"/>
  <c r="Z235" i="9" s="1"/>
  <c r="R235" i="9"/>
  <c r="I235" i="9"/>
  <c r="D235" i="9"/>
  <c r="C235" i="9"/>
  <c r="V234" i="9"/>
  <c r="R234" i="9"/>
  <c r="I234" i="9"/>
  <c r="D234" i="9"/>
  <c r="C234" i="9"/>
  <c r="AC233" i="9"/>
  <c r="V233" i="9"/>
  <c r="Z233" i="9" s="1"/>
  <c r="R233" i="9"/>
  <c r="I233" i="9"/>
  <c r="D233" i="9"/>
  <c r="C233" i="9"/>
  <c r="AC232" i="9"/>
  <c r="V232" i="9"/>
  <c r="Z232" i="9" s="1"/>
  <c r="R232" i="9"/>
  <c r="I232" i="9"/>
  <c r="D232" i="9"/>
  <c r="C232" i="9"/>
  <c r="AC231" i="9"/>
  <c r="V231" i="9"/>
  <c r="Z231" i="9" s="1"/>
  <c r="R231" i="9"/>
  <c r="I231" i="9"/>
  <c r="D231" i="9"/>
  <c r="C231" i="9"/>
  <c r="V230" i="9"/>
  <c r="Z230" i="9" s="1"/>
  <c r="R230" i="9"/>
  <c r="I230" i="9"/>
  <c r="D230" i="9"/>
  <c r="C230" i="9"/>
  <c r="AC229" i="9"/>
  <c r="V229" i="9"/>
  <c r="Z229" i="9" s="1"/>
  <c r="R229" i="9"/>
  <c r="I229" i="9"/>
  <c r="D229" i="9"/>
  <c r="C229" i="9"/>
  <c r="AC228" i="9"/>
  <c r="V228" i="9"/>
  <c r="Z228" i="9" s="1"/>
  <c r="R228" i="9"/>
  <c r="I228" i="9"/>
  <c r="D228" i="9"/>
  <c r="C228" i="9"/>
  <c r="AC227" i="9"/>
  <c r="AA227" i="9" s="1"/>
  <c r="V227" i="9"/>
  <c r="Z227" i="9" s="1"/>
  <c r="R227" i="9"/>
  <c r="I227" i="9"/>
  <c r="D227" i="9"/>
  <c r="C227" i="9"/>
  <c r="AA226" i="9"/>
  <c r="V226" i="9"/>
  <c r="Z226" i="9" s="1"/>
  <c r="R226" i="9"/>
  <c r="I226" i="9"/>
  <c r="D226" i="9"/>
  <c r="C226" i="9"/>
  <c r="AC225" i="9"/>
  <c r="AA225" i="9" s="1"/>
  <c r="V225" i="9"/>
  <c r="Z225" i="9" s="1"/>
  <c r="R225" i="9"/>
  <c r="I225" i="9"/>
  <c r="D225" i="9"/>
  <c r="C225" i="9"/>
  <c r="AC224" i="9"/>
  <c r="AA224" i="9" s="1"/>
  <c r="V224" i="9"/>
  <c r="Z224" i="9" s="1"/>
  <c r="R224" i="9"/>
  <c r="I224" i="9"/>
  <c r="D224" i="9"/>
  <c r="C224" i="9"/>
  <c r="AC223" i="9"/>
  <c r="AA223" i="9" s="1"/>
  <c r="V223" i="9"/>
  <c r="Z223" i="9" s="1"/>
  <c r="R223" i="9"/>
  <c r="I223" i="9"/>
  <c r="D223" i="9"/>
  <c r="C223" i="9"/>
  <c r="AC222" i="9"/>
  <c r="AA222" i="9" s="1"/>
  <c r="V222" i="9"/>
  <c r="Z222" i="9" s="1"/>
  <c r="R222" i="9"/>
  <c r="I222" i="9"/>
  <c r="D222" i="9"/>
  <c r="C222" i="9"/>
  <c r="AC221" i="9"/>
  <c r="AA221" i="9"/>
  <c r="V221" i="9"/>
  <c r="Z221" i="9" s="1"/>
  <c r="R221" i="9"/>
  <c r="I221" i="9"/>
  <c r="D221" i="9"/>
  <c r="C221" i="9"/>
  <c r="AC220" i="9"/>
  <c r="AA220" i="9" s="1"/>
  <c r="V220" i="9"/>
  <c r="Z220" i="9" s="1"/>
  <c r="R220" i="9"/>
  <c r="I220" i="9"/>
  <c r="D220" i="9"/>
  <c r="C220" i="9"/>
  <c r="AC219" i="9"/>
  <c r="V219" i="9"/>
  <c r="R219" i="9"/>
  <c r="I219" i="9"/>
  <c r="D219" i="9"/>
  <c r="C219" i="9"/>
  <c r="AC218" i="9"/>
  <c r="AA218" i="9" s="1"/>
  <c r="V218" i="9"/>
  <c r="Z218" i="9" s="1"/>
  <c r="R218" i="9"/>
  <c r="I218" i="9"/>
  <c r="D218" i="9"/>
  <c r="C218" i="9"/>
  <c r="AC217" i="9"/>
  <c r="AA217" i="9" s="1"/>
  <c r="V217" i="9"/>
  <c r="Z217" i="9" s="1"/>
  <c r="R217" i="9"/>
  <c r="I217" i="9"/>
  <c r="D217" i="9"/>
  <c r="C217" i="9"/>
  <c r="AC216" i="9"/>
  <c r="AA216" i="9" s="1"/>
  <c r="V216" i="9"/>
  <c r="Z216" i="9" s="1"/>
  <c r="R216" i="9"/>
  <c r="I216" i="9"/>
  <c r="D216" i="9"/>
  <c r="C216" i="9"/>
  <c r="AA215" i="9"/>
  <c r="V215" i="9"/>
  <c r="Z215" i="9" s="1"/>
  <c r="R215" i="9"/>
  <c r="I215" i="9"/>
  <c r="D215" i="9"/>
  <c r="C215" i="9"/>
  <c r="AC214" i="9"/>
  <c r="AA214" i="9" s="1"/>
  <c r="V214" i="9"/>
  <c r="Z214" i="9" s="1"/>
  <c r="R214" i="9"/>
  <c r="I214" i="9"/>
  <c r="D214" i="9"/>
  <c r="C214" i="9"/>
  <c r="AC213" i="9"/>
  <c r="AA213" i="9" s="1"/>
  <c r="V213" i="9"/>
  <c r="Z213" i="9" s="1"/>
  <c r="R213" i="9"/>
  <c r="I213" i="9"/>
  <c r="D213" i="9"/>
  <c r="C213" i="9"/>
  <c r="AC212" i="9"/>
  <c r="AA212" i="9" s="1"/>
  <c r="V212" i="9"/>
  <c r="Z212" i="9" s="1"/>
  <c r="R212" i="9"/>
  <c r="I212" i="9"/>
  <c r="D212" i="9"/>
  <c r="C212" i="9"/>
  <c r="AC211" i="9"/>
  <c r="AA211" i="9" s="1"/>
  <c r="V211" i="9"/>
  <c r="Z211" i="9" s="1"/>
  <c r="R211" i="9"/>
  <c r="I211" i="9"/>
  <c r="D211" i="9"/>
  <c r="C211" i="9"/>
  <c r="AC210" i="9"/>
  <c r="AA210" i="9" s="1"/>
  <c r="V210" i="9"/>
  <c r="Z210" i="9" s="1"/>
  <c r="R210" i="9"/>
  <c r="I210" i="9"/>
  <c r="D210" i="9"/>
  <c r="C210" i="9"/>
  <c r="AC209" i="9"/>
  <c r="AA209" i="9" s="1"/>
  <c r="Z209" i="9"/>
  <c r="V209" i="9"/>
  <c r="R209" i="9"/>
  <c r="I209" i="9"/>
  <c r="D209" i="9"/>
  <c r="C209" i="9"/>
  <c r="AC208" i="9"/>
  <c r="AA208" i="9" s="1"/>
  <c r="V208" i="9"/>
  <c r="Z208" i="9" s="1"/>
  <c r="R208" i="9"/>
  <c r="I208" i="9"/>
  <c r="D208" i="9"/>
  <c r="C208" i="9"/>
  <c r="AC207" i="9"/>
  <c r="AA207" i="9" s="1"/>
  <c r="V207" i="9"/>
  <c r="Z207" i="9" s="1"/>
  <c r="R207" i="9"/>
  <c r="I207" i="9"/>
  <c r="D207" i="9"/>
  <c r="C207" i="9"/>
  <c r="AC206" i="9"/>
  <c r="AA206" i="9" s="1"/>
  <c r="V206" i="9"/>
  <c r="Z206" i="9" s="1"/>
  <c r="R206" i="9"/>
  <c r="I206" i="9"/>
  <c r="D206" i="9"/>
  <c r="C206" i="9"/>
  <c r="AC205" i="9"/>
  <c r="AA205" i="9" s="1"/>
  <c r="V205" i="9"/>
  <c r="Z205" i="9" s="1"/>
  <c r="R205" i="9"/>
  <c r="I205" i="9"/>
  <c r="D205" i="9"/>
  <c r="C205" i="9"/>
  <c r="AC204" i="9"/>
  <c r="V204" i="9"/>
  <c r="Z204" i="9" s="1"/>
  <c r="R204" i="9"/>
  <c r="I204" i="9"/>
  <c r="D204" i="9"/>
  <c r="C204" i="9"/>
  <c r="AC203" i="9"/>
  <c r="AA203" i="9" s="1"/>
  <c r="V203" i="9"/>
  <c r="Z203" i="9" s="1"/>
  <c r="R203" i="9"/>
  <c r="I203" i="9"/>
  <c r="D203" i="9"/>
  <c r="C203" i="9"/>
  <c r="AC202" i="9"/>
  <c r="AA202" i="9" s="1"/>
  <c r="V202" i="9"/>
  <c r="Z202" i="9" s="1"/>
  <c r="R202" i="9"/>
  <c r="I202" i="9"/>
  <c r="D202" i="9"/>
  <c r="C202" i="9"/>
  <c r="AC201" i="9"/>
  <c r="AA201" i="9" s="1"/>
  <c r="V201" i="9"/>
  <c r="Z201" i="9" s="1"/>
  <c r="R201" i="9"/>
  <c r="I201" i="9"/>
  <c r="D201" i="9"/>
  <c r="C201" i="9"/>
  <c r="AC200" i="9"/>
  <c r="AA200" i="9" s="1"/>
  <c r="V200" i="9"/>
  <c r="Z200" i="9" s="1"/>
  <c r="R200" i="9"/>
  <c r="I200" i="9"/>
  <c r="D200" i="9"/>
  <c r="C200" i="9"/>
  <c r="AC199" i="9"/>
  <c r="AA199" i="9" s="1"/>
  <c r="V199" i="9"/>
  <c r="Z199" i="9" s="1"/>
  <c r="R199" i="9"/>
  <c r="I199" i="9"/>
  <c r="D199" i="9"/>
  <c r="C199" i="9"/>
  <c r="AC198" i="9"/>
  <c r="AA198" i="9" s="1"/>
  <c r="V198" i="9"/>
  <c r="Z198" i="9" s="1"/>
  <c r="R198" i="9"/>
  <c r="I198" i="9"/>
  <c r="D198" i="9"/>
  <c r="C198" i="9"/>
  <c r="AC197" i="9"/>
  <c r="AA197" i="9" s="1"/>
  <c r="V197" i="9"/>
  <c r="Z197" i="9" s="1"/>
  <c r="R197" i="9"/>
  <c r="I197" i="9"/>
  <c r="D197" i="9"/>
  <c r="C197" i="9"/>
  <c r="AC196" i="9"/>
  <c r="AA196" i="9" s="1"/>
  <c r="V196" i="9"/>
  <c r="Z196" i="9" s="1"/>
  <c r="R196" i="9"/>
  <c r="I196" i="9"/>
  <c r="D196" i="9"/>
  <c r="C196" i="9"/>
  <c r="AC195" i="9"/>
  <c r="AA195" i="9" s="1"/>
  <c r="V195" i="9"/>
  <c r="Z195" i="9" s="1"/>
  <c r="R195" i="9"/>
  <c r="I195" i="9"/>
  <c r="D195" i="9"/>
  <c r="C195" i="9"/>
  <c r="AC194" i="9"/>
  <c r="AA194" i="9" s="1"/>
  <c r="V194" i="9"/>
  <c r="Z194" i="9" s="1"/>
  <c r="R194" i="9"/>
  <c r="I194" i="9"/>
  <c r="D194" i="9"/>
  <c r="C194" i="9"/>
  <c r="AC193" i="9"/>
  <c r="AA193" i="9" s="1"/>
  <c r="V193" i="9"/>
  <c r="Z193" i="9" s="1"/>
  <c r="R193" i="9"/>
  <c r="I193" i="9"/>
  <c r="D193" i="9"/>
  <c r="C193" i="9"/>
  <c r="AC192" i="9"/>
  <c r="AA192" i="9" s="1"/>
  <c r="V192" i="9"/>
  <c r="Z192" i="9" s="1"/>
  <c r="R192" i="9"/>
  <c r="I192" i="9"/>
  <c r="D192" i="9"/>
  <c r="C192" i="9"/>
  <c r="AC191" i="9"/>
  <c r="AA191" i="9" s="1"/>
  <c r="V191" i="9"/>
  <c r="Z191" i="9" s="1"/>
  <c r="R191" i="9"/>
  <c r="I191" i="9"/>
  <c r="D191" i="9"/>
  <c r="C191" i="9"/>
  <c r="AC190" i="9"/>
  <c r="AA190" i="9" s="1"/>
  <c r="V190" i="9"/>
  <c r="Z190" i="9" s="1"/>
  <c r="R190" i="9"/>
  <c r="I190" i="9"/>
  <c r="D190" i="9"/>
  <c r="C190" i="9"/>
  <c r="AC189" i="9"/>
  <c r="AA189" i="9" s="1"/>
  <c r="V189" i="9"/>
  <c r="Z189" i="9" s="1"/>
  <c r="R189" i="9"/>
  <c r="I189" i="9"/>
  <c r="D189" i="9"/>
  <c r="C189" i="9"/>
  <c r="AC188" i="9"/>
  <c r="AA188" i="9" s="1"/>
  <c r="V188" i="9"/>
  <c r="Z188" i="9" s="1"/>
  <c r="R188" i="9"/>
  <c r="I188" i="9"/>
  <c r="D188" i="9"/>
  <c r="C188" i="9"/>
  <c r="AC187" i="9"/>
  <c r="AA187" i="9" s="1"/>
  <c r="V187" i="9"/>
  <c r="Z187" i="9" s="1"/>
  <c r="R187" i="9"/>
  <c r="I187" i="9"/>
  <c r="D187" i="9"/>
  <c r="C187" i="9"/>
  <c r="AC186" i="9"/>
  <c r="AA186" i="9" s="1"/>
  <c r="Z186" i="9"/>
  <c r="V186" i="9"/>
  <c r="R186" i="9"/>
  <c r="I186" i="9"/>
  <c r="D186" i="9"/>
  <c r="C186" i="9"/>
  <c r="AC185" i="9"/>
  <c r="AA185" i="9" s="1"/>
  <c r="V185" i="9"/>
  <c r="Z185" i="9" s="1"/>
  <c r="R185" i="9"/>
  <c r="I185" i="9"/>
  <c r="D185" i="9"/>
  <c r="C185" i="9"/>
  <c r="AC184" i="9"/>
  <c r="AA184" i="9" s="1"/>
  <c r="V184" i="9"/>
  <c r="Z184" i="9" s="1"/>
  <c r="R184" i="9"/>
  <c r="I184" i="9"/>
  <c r="D184" i="9"/>
  <c r="C184" i="9"/>
  <c r="AC183" i="9"/>
  <c r="AA183" i="9" s="1"/>
  <c r="V183" i="9"/>
  <c r="Z183" i="9" s="1"/>
  <c r="R183" i="9"/>
  <c r="I183" i="9"/>
  <c r="D183" i="9"/>
  <c r="C183" i="9"/>
  <c r="AC182" i="9"/>
  <c r="V182" i="9"/>
  <c r="Z182" i="9" s="1"/>
  <c r="R182" i="9"/>
  <c r="I182" i="9"/>
  <c r="D182" i="9"/>
  <c r="C182" i="9"/>
  <c r="AC181" i="9"/>
  <c r="V181" i="9"/>
  <c r="Z181" i="9" s="1"/>
  <c r="R181" i="9"/>
  <c r="I181" i="9"/>
  <c r="D181" i="9"/>
  <c r="C181" i="9"/>
  <c r="AC180" i="9"/>
  <c r="V180" i="9"/>
  <c r="Z180" i="9" s="1"/>
  <c r="R180" i="9"/>
  <c r="I180" i="9"/>
  <c r="D180" i="9"/>
  <c r="C180" i="9"/>
  <c r="AC179" i="9"/>
  <c r="V179" i="9"/>
  <c r="Z179" i="9" s="1"/>
  <c r="R179" i="9"/>
  <c r="I179" i="9"/>
  <c r="D179" i="9"/>
  <c r="C179" i="9"/>
  <c r="AC178" i="9"/>
  <c r="V178" i="9"/>
  <c r="Z178" i="9" s="1"/>
  <c r="R178" i="9"/>
  <c r="I178" i="9"/>
  <c r="D178" i="9"/>
  <c r="C178" i="9"/>
  <c r="AC177" i="9"/>
  <c r="V177" i="9"/>
  <c r="Z177" i="9" s="1"/>
  <c r="R177" i="9"/>
  <c r="I177" i="9"/>
  <c r="D177" i="9"/>
  <c r="C177" i="9"/>
  <c r="AC176" i="9"/>
  <c r="V176" i="9"/>
  <c r="Z176" i="9" s="1"/>
  <c r="R176" i="9"/>
  <c r="I176" i="9"/>
  <c r="D176" i="9"/>
  <c r="C176" i="9"/>
  <c r="AC175" i="9"/>
  <c r="V175" i="9"/>
  <c r="Z175" i="9" s="1"/>
  <c r="R175" i="9"/>
  <c r="I175" i="9"/>
  <c r="D175" i="9"/>
  <c r="C175" i="9"/>
  <c r="AC174" i="9"/>
  <c r="AA174" i="9" s="1"/>
  <c r="V174" i="9"/>
  <c r="Z174" i="9" s="1"/>
  <c r="R174" i="9"/>
  <c r="I174" i="9"/>
  <c r="D174" i="9"/>
  <c r="C174" i="9"/>
  <c r="AC173" i="9"/>
  <c r="AA173" i="9" s="1"/>
  <c r="V173" i="9"/>
  <c r="Z173" i="9" s="1"/>
  <c r="R173" i="9"/>
  <c r="I173" i="9"/>
  <c r="D173" i="9"/>
  <c r="C173" i="9"/>
  <c r="AC172" i="9"/>
  <c r="AA172" i="9" s="1"/>
  <c r="V172" i="9"/>
  <c r="Z172" i="9" s="1"/>
  <c r="R172" i="9"/>
  <c r="I172" i="9"/>
  <c r="D172" i="9"/>
  <c r="C172" i="9"/>
  <c r="AC171" i="9"/>
  <c r="AA171" i="9" s="1"/>
  <c r="V171" i="9"/>
  <c r="Z171" i="9" s="1"/>
  <c r="R171" i="9"/>
  <c r="I171" i="9"/>
  <c r="D171" i="9"/>
  <c r="C171" i="9"/>
  <c r="AC170" i="9"/>
  <c r="AA170" i="9" s="1"/>
  <c r="V170" i="9"/>
  <c r="Z170" i="9" s="1"/>
  <c r="R170" i="9"/>
  <c r="I170" i="9"/>
  <c r="D170" i="9"/>
  <c r="C170" i="9"/>
  <c r="AC169" i="9"/>
  <c r="AA169" i="9" s="1"/>
  <c r="V169" i="9"/>
  <c r="Z169" i="9" s="1"/>
  <c r="R169" i="9"/>
  <c r="I169" i="9"/>
  <c r="D169" i="9"/>
  <c r="C169" i="9"/>
  <c r="AC168" i="9"/>
  <c r="AA168" i="9" s="1"/>
  <c r="V168" i="9"/>
  <c r="Z168" i="9" s="1"/>
  <c r="R168" i="9"/>
  <c r="I168" i="9"/>
  <c r="D168" i="9"/>
  <c r="C168" i="9"/>
  <c r="AC167" i="9"/>
  <c r="AA167" i="9" s="1"/>
  <c r="V167" i="9"/>
  <c r="Z167" i="9" s="1"/>
  <c r="R167" i="9"/>
  <c r="I167" i="9"/>
  <c r="D167" i="9"/>
  <c r="C167" i="9"/>
  <c r="AC166" i="9"/>
  <c r="AA166" i="9" s="1"/>
  <c r="V166" i="9"/>
  <c r="Z166" i="9" s="1"/>
  <c r="R166" i="9"/>
  <c r="I166" i="9"/>
  <c r="D166" i="9"/>
  <c r="C166" i="9"/>
  <c r="AC165" i="9"/>
  <c r="V165" i="9"/>
  <c r="Z165" i="9" s="1"/>
  <c r="R165" i="9"/>
  <c r="I165" i="9"/>
  <c r="D165" i="9"/>
  <c r="C165" i="9"/>
  <c r="AC164" i="9"/>
  <c r="AA164" i="9" s="1"/>
  <c r="Z164" i="9"/>
  <c r="V164" i="9"/>
  <c r="R164" i="9"/>
  <c r="I164" i="9"/>
  <c r="D164" i="9"/>
  <c r="C164" i="9"/>
  <c r="AC163" i="9"/>
  <c r="AA163" i="9" s="1"/>
  <c r="V163" i="9"/>
  <c r="Z163" i="9" s="1"/>
  <c r="R163" i="9"/>
  <c r="I163" i="9"/>
  <c r="D163" i="9"/>
  <c r="C163" i="9"/>
  <c r="AC162" i="9"/>
  <c r="AA162" i="9" s="1"/>
  <c r="V162" i="9"/>
  <c r="Z162" i="9" s="1"/>
  <c r="R162" i="9"/>
  <c r="I162" i="9"/>
  <c r="D162" i="9"/>
  <c r="C162" i="9"/>
  <c r="AC161" i="9"/>
  <c r="AA161" i="9" s="1"/>
  <c r="V161" i="9"/>
  <c r="Z161" i="9" s="1"/>
  <c r="R161" i="9"/>
  <c r="I161" i="9"/>
  <c r="D161" i="9"/>
  <c r="C161" i="9"/>
  <c r="AC160" i="9"/>
  <c r="AA160" i="9" s="1"/>
  <c r="V160" i="9"/>
  <c r="Z160" i="9" s="1"/>
  <c r="R160" i="9"/>
  <c r="I160" i="9"/>
  <c r="D160" i="9"/>
  <c r="C160" i="9"/>
  <c r="AC159" i="9"/>
  <c r="AA159" i="9"/>
  <c r="V159" i="9"/>
  <c r="Z159" i="9" s="1"/>
  <c r="R159" i="9"/>
  <c r="I159" i="9"/>
  <c r="D159" i="9"/>
  <c r="C159" i="9"/>
  <c r="AC158" i="9"/>
  <c r="AA158" i="9" s="1"/>
  <c r="V158" i="9"/>
  <c r="Z158" i="9" s="1"/>
  <c r="R158" i="9"/>
  <c r="I158" i="9"/>
  <c r="D158" i="9"/>
  <c r="C158" i="9"/>
  <c r="AC157" i="9"/>
  <c r="AA157" i="9" s="1"/>
  <c r="V157" i="9"/>
  <c r="Z157" i="9" s="1"/>
  <c r="R157" i="9"/>
  <c r="I157" i="9"/>
  <c r="D157" i="9"/>
  <c r="C157" i="9"/>
  <c r="V156" i="9"/>
  <c r="Z156" i="9" s="1"/>
  <c r="R156" i="9"/>
  <c r="I156" i="9"/>
  <c r="D156" i="9"/>
  <c r="C156" i="9"/>
  <c r="AC155" i="9"/>
  <c r="AA155" i="9" s="1"/>
  <c r="V155" i="9"/>
  <c r="Z155" i="9" s="1"/>
  <c r="R155" i="9"/>
  <c r="I155" i="9"/>
  <c r="D155" i="9"/>
  <c r="C155" i="9"/>
  <c r="AC154" i="9"/>
  <c r="AA154" i="9" s="1"/>
  <c r="V154" i="9"/>
  <c r="Z154" i="9" s="1"/>
  <c r="R154" i="9"/>
  <c r="I154" i="9"/>
  <c r="D154" i="9"/>
  <c r="C154" i="9"/>
  <c r="AC153" i="9"/>
  <c r="AA153" i="9" s="1"/>
  <c r="V153" i="9"/>
  <c r="Z153" i="9" s="1"/>
  <c r="R153" i="9"/>
  <c r="I153" i="9"/>
  <c r="D153" i="9"/>
  <c r="C153" i="9"/>
  <c r="AC152" i="9"/>
  <c r="AA152" i="9" s="1"/>
  <c r="V152" i="9"/>
  <c r="Z152" i="9" s="1"/>
  <c r="R152" i="9"/>
  <c r="I152" i="9"/>
  <c r="D152" i="9"/>
  <c r="C152" i="9"/>
  <c r="AC151" i="9"/>
  <c r="AA151" i="9" s="1"/>
  <c r="V151" i="9"/>
  <c r="Z151" i="9" s="1"/>
  <c r="R151" i="9"/>
  <c r="I151" i="9"/>
  <c r="D151" i="9"/>
  <c r="C151" i="9"/>
  <c r="AC150" i="9"/>
  <c r="AA150" i="9" s="1"/>
  <c r="V150" i="9"/>
  <c r="Z150" i="9" s="1"/>
  <c r="R150" i="9"/>
  <c r="I150" i="9"/>
  <c r="D150" i="9"/>
  <c r="C150" i="9"/>
  <c r="V149" i="9"/>
  <c r="Z149" i="9" s="1"/>
  <c r="R149" i="9"/>
  <c r="I149" i="9"/>
  <c r="D149" i="9"/>
  <c r="C149" i="9"/>
  <c r="AC148" i="9"/>
  <c r="AA148" i="9" s="1"/>
  <c r="V148" i="9"/>
  <c r="Z148" i="9" s="1"/>
  <c r="R148" i="9"/>
  <c r="I148" i="9"/>
  <c r="D148" i="9"/>
  <c r="C148" i="9"/>
  <c r="AC147" i="9"/>
  <c r="AA147" i="9" s="1"/>
  <c r="V147" i="9"/>
  <c r="Z147" i="9" s="1"/>
  <c r="R147" i="9"/>
  <c r="I147" i="9"/>
  <c r="D147" i="9"/>
  <c r="C147" i="9"/>
  <c r="AC146" i="9"/>
  <c r="AA146" i="9" s="1"/>
  <c r="V146" i="9"/>
  <c r="Z146" i="9" s="1"/>
  <c r="R146" i="9"/>
  <c r="I146" i="9"/>
  <c r="D146" i="9"/>
  <c r="C146" i="9"/>
  <c r="AC145" i="9"/>
  <c r="AA145" i="9" s="1"/>
  <c r="V145" i="9"/>
  <c r="Z145" i="9" s="1"/>
  <c r="R145" i="9"/>
  <c r="I145" i="9"/>
  <c r="D145" i="9"/>
  <c r="C145" i="9"/>
  <c r="AC144" i="9"/>
  <c r="V144" i="9"/>
  <c r="Z144" i="9" s="1"/>
  <c r="R144" i="9"/>
  <c r="I144" i="9"/>
  <c r="D144" i="9"/>
  <c r="C144" i="9"/>
  <c r="AC143" i="9"/>
  <c r="V143" i="9"/>
  <c r="Z143" i="9" s="1"/>
  <c r="R143" i="9"/>
  <c r="I143" i="9"/>
  <c r="D143" i="9"/>
  <c r="C143" i="9"/>
  <c r="AC142" i="9"/>
  <c r="V142" i="9"/>
  <c r="Z142" i="9" s="1"/>
  <c r="R142" i="9"/>
  <c r="I142" i="9"/>
  <c r="D142" i="9"/>
  <c r="C142" i="9"/>
  <c r="AC141" i="9"/>
  <c r="V141" i="9"/>
  <c r="Z141" i="9" s="1"/>
  <c r="R141" i="9"/>
  <c r="I141" i="9"/>
  <c r="D141" i="9"/>
  <c r="C141" i="9"/>
  <c r="AC140" i="9"/>
  <c r="V140" i="9"/>
  <c r="Z140" i="9" s="1"/>
  <c r="R140" i="9"/>
  <c r="I140" i="9"/>
  <c r="D140" i="9"/>
  <c r="C140" i="9"/>
  <c r="AC139" i="9"/>
  <c r="AA139" i="9" s="1"/>
  <c r="V139" i="9"/>
  <c r="Z139" i="9" s="1"/>
  <c r="R139" i="9"/>
  <c r="I139" i="9"/>
  <c r="D139" i="9"/>
  <c r="C139" i="9"/>
  <c r="AC138" i="9"/>
  <c r="AA138" i="9" s="1"/>
  <c r="V138" i="9"/>
  <c r="Z138" i="9" s="1"/>
  <c r="R138" i="9"/>
  <c r="I138" i="9"/>
  <c r="D138" i="9"/>
  <c r="C138" i="9"/>
  <c r="AC137" i="9"/>
  <c r="AA137" i="9" s="1"/>
  <c r="V137" i="9"/>
  <c r="Z137" i="9" s="1"/>
  <c r="R137" i="9"/>
  <c r="I137" i="9"/>
  <c r="D137" i="9"/>
  <c r="C137" i="9"/>
  <c r="AC136" i="9"/>
  <c r="AA136" i="9" s="1"/>
  <c r="V136" i="9"/>
  <c r="Z136" i="9" s="1"/>
  <c r="R136" i="9"/>
  <c r="I136" i="9"/>
  <c r="D136" i="9"/>
  <c r="C136" i="9"/>
  <c r="AC135" i="9"/>
  <c r="AA135" i="9" s="1"/>
  <c r="V135" i="9"/>
  <c r="Z135" i="9" s="1"/>
  <c r="R135" i="9"/>
  <c r="I135" i="9"/>
  <c r="D135" i="9"/>
  <c r="C135" i="9"/>
  <c r="AC125" i="9"/>
  <c r="V125" i="9"/>
  <c r="R125" i="9"/>
  <c r="I125" i="9"/>
  <c r="D125" i="9"/>
  <c r="C125" i="9"/>
  <c r="V124" i="9"/>
  <c r="R124" i="9"/>
  <c r="I124" i="9"/>
  <c r="D124" i="9"/>
  <c r="C124" i="9"/>
  <c r="AC123" i="9"/>
  <c r="V123" i="9"/>
  <c r="R123" i="9"/>
  <c r="I123" i="9"/>
  <c r="D123" i="9"/>
  <c r="C123" i="9"/>
  <c r="AC122" i="9"/>
  <c r="V122" i="9"/>
  <c r="R122" i="9"/>
  <c r="I122" i="9"/>
  <c r="D122" i="9"/>
  <c r="C122" i="9"/>
  <c r="AC121" i="9"/>
  <c r="V121" i="9"/>
  <c r="R121" i="9"/>
  <c r="I121" i="9"/>
  <c r="D121" i="9"/>
  <c r="C121" i="9"/>
  <c r="AC120" i="9"/>
  <c r="V120" i="9"/>
  <c r="R120" i="9"/>
  <c r="I120" i="9"/>
  <c r="D120" i="9"/>
  <c r="C120" i="9"/>
  <c r="AC119" i="9"/>
  <c r="V119" i="9"/>
  <c r="R119" i="9"/>
  <c r="I119" i="9"/>
  <c r="D119" i="9"/>
  <c r="C119" i="9"/>
  <c r="AC118" i="9"/>
  <c r="V118" i="9"/>
  <c r="R118" i="9"/>
  <c r="I118" i="9"/>
  <c r="D118" i="9"/>
  <c r="C118" i="9"/>
  <c r="AC117" i="9"/>
  <c r="V117" i="9"/>
  <c r="R117" i="9"/>
  <c r="I117" i="9"/>
  <c r="D117" i="9"/>
  <c r="C117" i="9"/>
  <c r="AC116" i="9"/>
  <c r="V116" i="9"/>
  <c r="R116" i="9"/>
  <c r="I116" i="9"/>
  <c r="D116" i="9"/>
  <c r="C116" i="9"/>
  <c r="AC115" i="9"/>
  <c r="V115" i="9"/>
  <c r="R115" i="9"/>
  <c r="I115" i="9"/>
  <c r="D115" i="9"/>
  <c r="C115" i="9"/>
  <c r="AC114" i="9"/>
  <c r="V114" i="9"/>
  <c r="R114" i="9"/>
  <c r="I114" i="9"/>
  <c r="D114" i="9"/>
  <c r="C114" i="9"/>
  <c r="V113" i="9"/>
  <c r="R113" i="9"/>
  <c r="I113" i="9"/>
  <c r="D113" i="9"/>
  <c r="C113" i="9"/>
  <c r="AC112" i="9"/>
  <c r="V112" i="9"/>
  <c r="R112" i="9"/>
  <c r="I112" i="9"/>
  <c r="D112" i="9"/>
  <c r="C112" i="9"/>
  <c r="AC111" i="9"/>
  <c r="V111" i="9"/>
  <c r="R111" i="9"/>
  <c r="I111" i="9"/>
  <c r="D111" i="9"/>
  <c r="C111" i="9"/>
  <c r="AC110" i="9"/>
  <c r="V110" i="9"/>
  <c r="R110" i="9"/>
  <c r="I110" i="9"/>
  <c r="D110" i="9"/>
  <c r="C110" i="9"/>
  <c r="V109" i="9"/>
  <c r="R109" i="9"/>
  <c r="I109" i="9"/>
  <c r="D109" i="9"/>
  <c r="C109" i="9"/>
  <c r="AC108" i="9"/>
  <c r="V108" i="9"/>
  <c r="R108" i="9"/>
  <c r="I108" i="9"/>
  <c r="D108" i="9"/>
  <c r="C108" i="9"/>
  <c r="AC107" i="9"/>
  <c r="V107" i="9"/>
  <c r="R107" i="9"/>
  <c r="I107" i="9"/>
  <c r="D107" i="9"/>
  <c r="C107" i="9"/>
  <c r="AC106" i="9"/>
  <c r="V106" i="9"/>
  <c r="R106" i="9"/>
  <c r="I106" i="9"/>
  <c r="D106" i="9"/>
  <c r="C106" i="9"/>
  <c r="AC105" i="9"/>
  <c r="V105" i="9"/>
  <c r="R105" i="9"/>
  <c r="I105" i="9"/>
  <c r="D105" i="9"/>
  <c r="C105" i="9"/>
  <c r="AC104" i="9"/>
  <c r="V104" i="9"/>
  <c r="R104" i="9"/>
  <c r="I104" i="9"/>
  <c r="D104" i="9"/>
  <c r="C104" i="9"/>
  <c r="AC103" i="9"/>
  <c r="V103" i="9"/>
  <c r="R103" i="9"/>
  <c r="I103" i="9"/>
  <c r="D103" i="9"/>
  <c r="C103" i="9"/>
  <c r="AC102" i="9"/>
  <c r="V102" i="9"/>
  <c r="R102" i="9"/>
  <c r="I102" i="9"/>
  <c r="D102" i="9"/>
  <c r="C102" i="9"/>
  <c r="AC101" i="9"/>
  <c r="V101" i="9"/>
  <c r="R101" i="9"/>
  <c r="I101" i="9"/>
  <c r="D101" i="9"/>
  <c r="C101" i="9"/>
  <c r="AC100" i="9"/>
  <c r="V100" i="9"/>
  <c r="R100" i="9"/>
  <c r="I100" i="9"/>
  <c r="D100" i="9"/>
  <c r="C100" i="9"/>
  <c r="AC99" i="9"/>
  <c r="V99" i="9"/>
  <c r="R99" i="9"/>
  <c r="I99" i="9"/>
  <c r="D99" i="9"/>
  <c r="C99" i="9"/>
  <c r="V98" i="9"/>
  <c r="R98" i="9"/>
  <c r="I98" i="9"/>
  <c r="D98" i="9"/>
  <c r="C98" i="9"/>
  <c r="AC97" i="9"/>
  <c r="V97" i="9"/>
  <c r="R97" i="9"/>
  <c r="I97" i="9"/>
  <c r="D97" i="9"/>
  <c r="C97" i="9"/>
  <c r="AC96" i="9"/>
  <c r="AA100" i="9" s="1"/>
  <c r="V96" i="9"/>
  <c r="R96" i="9"/>
  <c r="I96" i="9"/>
  <c r="D96" i="9"/>
  <c r="C96" i="9"/>
  <c r="AC95" i="9"/>
  <c r="V95" i="9"/>
  <c r="R95" i="9"/>
  <c r="I95" i="9"/>
  <c r="D95" i="9"/>
  <c r="C95" i="9"/>
  <c r="V94" i="9"/>
  <c r="R94" i="9"/>
  <c r="I94" i="9"/>
  <c r="D94" i="9"/>
  <c r="C94" i="9"/>
  <c r="AC93" i="9"/>
  <c r="V93" i="9"/>
  <c r="R93" i="9"/>
  <c r="I93" i="9"/>
  <c r="D93" i="9"/>
  <c r="C93" i="9"/>
  <c r="AC92" i="9"/>
  <c r="V92" i="9"/>
  <c r="R92" i="9"/>
  <c r="I92" i="9"/>
  <c r="D92" i="9"/>
  <c r="C92" i="9"/>
  <c r="AC91" i="9"/>
  <c r="V91" i="9"/>
  <c r="R91" i="9"/>
  <c r="I91" i="9"/>
  <c r="D91" i="9"/>
  <c r="C91" i="9"/>
  <c r="AC90" i="9"/>
  <c r="V90" i="9"/>
  <c r="R90" i="9"/>
  <c r="I90" i="9"/>
  <c r="D90" i="9"/>
  <c r="C90" i="9"/>
  <c r="AC89" i="9"/>
  <c r="V89" i="9"/>
  <c r="R89" i="9"/>
  <c r="I89" i="9"/>
  <c r="D89" i="9"/>
  <c r="C89" i="9"/>
  <c r="AC88" i="9"/>
  <c r="V88" i="9"/>
  <c r="R88" i="9"/>
  <c r="I88" i="9"/>
  <c r="D88" i="9"/>
  <c r="C88" i="9"/>
  <c r="AC87" i="9"/>
  <c r="V87" i="9"/>
  <c r="R87" i="9"/>
  <c r="I87" i="9"/>
  <c r="D87" i="9"/>
  <c r="C87" i="9"/>
  <c r="AC86" i="9"/>
  <c r="V86" i="9"/>
  <c r="R86" i="9"/>
  <c r="I86" i="9"/>
  <c r="D86" i="9"/>
  <c r="C86" i="9"/>
  <c r="AC85" i="9"/>
  <c r="V85" i="9"/>
  <c r="R85" i="9"/>
  <c r="I85" i="9"/>
  <c r="D85" i="9"/>
  <c r="C85" i="9"/>
  <c r="AC84" i="9"/>
  <c r="V84" i="9"/>
  <c r="R84" i="9"/>
  <c r="I84" i="9"/>
  <c r="D84" i="9"/>
  <c r="C84" i="9"/>
  <c r="V83" i="9"/>
  <c r="R83" i="9"/>
  <c r="I83" i="9"/>
  <c r="D83" i="9"/>
  <c r="C83" i="9"/>
  <c r="AC82" i="9"/>
  <c r="V82" i="9"/>
  <c r="R82" i="9"/>
  <c r="I82" i="9"/>
  <c r="D82" i="9"/>
  <c r="C82" i="9"/>
  <c r="AC81" i="9"/>
  <c r="V81" i="9"/>
  <c r="R81" i="9"/>
  <c r="I81" i="9"/>
  <c r="D81" i="9"/>
  <c r="C81" i="9"/>
  <c r="AC80" i="9"/>
  <c r="V80" i="9"/>
  <c r="Z80" i="9" s="1"/>
  <c r="R80" i="9"/>
  <c r="I80" i="9"/>
  <c r="D80" i="9"/>
  <c r="C80" i="9"/>
  <c r="AC79" i="9"/>
  <c r="V79" i="9"/>
  <c r="Z79" i="9" s="1"/>
  <c r="R79" i="9"/>
  <c r="I79" i="9"/>
  <c r="D79" i="9"/>
  <c r="C79" i="9"/>
  <c r="AC78" i="9"/>
  <c r="Z78" i="9"/>
  <c r="V78" i="9"/>
  <c r="R78" i="9"/>
  <c r="I78" i="9"/>
  <c r="D78" i="9"/>
  <c r="C78" i="9"/>
  <c r="AC77" i="9"/>
  <c r="V77" i="9"/>
  <c r="Z77" i="9" s="1"/>
  <c r="R77" i="9"/>
  <c r="I77" i="9"/>
  <c r="D77" i="9"/>
  <c r="C77" i="9"/>
  <c r="AC76" i="9"/>
  <c r="V76" i="9"/>
  <c r="Z76" i="9" s="1"/>
  <c r="R76" i="9"/>
  <c r="I76" i="9"/>
  <c r="D76" i="9"/>
  <c r="C76" i="9"/>
  <c r="AC75" i="9"/>
  <c r="V75" i="9"/>
  <c r="Z75" i="9" s="1"/>
  <c r="R75" i="9"/>
  <c r="I75" i="9"/>
  <c r="D75" i="9"/>
  <c r="C75" i="9"/>
  <c r="AC74" i="9"/>
  <c r="V74" i="9"/>
  <c r="Z74" i="9" s="1"/>
  <c r="R74" i="9"/>
  <c r="I74" i="9"/>
  <c r="D74" i="9"/>
  <c r="C74" i="9"/>
  <c r="AC73" i="9"/>
  <c r="V73" i="9"/>
  <c r="Z73" i="9" s="1"/>
  <c r="R73" i="9"/>
  <c r="I73" i="9"/>
  <c r="D73" i="9"/>
  <c r="C73" i="9"/>
  <c r="AC72" i="9"/>
  <c r="V72" i="9"/>
  <c r="Z72" i="9" s="1"/>
  <c r="R72" i="9"/>
  <c r="I72" i="9"/>
  <c r="D72" i="9"/>
  <c r="C72" i="9"/>
  <c r="AC71" i="9"/>
  <c r="V71" i="9"/>
  <c r="Z71" i="9" s="1"/>
  <c r="R71" i="9"/>
  <c r="I71" i="9"/>
  <c r="D71" i="9"/>
  <c r="C71" i="9"/>
  <c r="AC70" i="9"/>
  <c r="V70" i="9"/>
  <c r="Z70" i="9" s="1"/>
  <c r="R70" i="9"/>
  <c r="I70" i="9"/>
  <c r="D70" i="9"/>
  <c r="C70" i="9"/>
  <c r="AC69" i="9"/>
  <c r="V69" i="9"/>
  <c r="Z69" i="9" s="1"/>
  <c r="R69" i="9"/>
  <c r="I69" i="9"/>
  <c r="D69" i="9"/>
  <c r="C69" i="9"/>
  <c r="AC68" i="9"/>
  <c r="V68" i="9"/>
  <c r="Z68" i="9" s="1"/>
  <c r="R68" i="9"/>
  <c r="I68" i="9"/>
  <c r="D68" i="9"/>
  <c r="C68" i="9"/>
  <c r="AC67" i="9"/>
  <c r="V67" i="9"/>
  <c r="Z67" i="9" s="1"/>
  <c r="R67" i="9"/>
  <c r="I67" i="9"/>
  <c r="D67" i="9"/>
  <c r="C67" i="9"/>
  <c r="AC66" i="9"/>
  <c r="V66" i="9"/>
  <c r="Z66" i="9" s="1"/>
  <c r="R66" i="9"/>
  <c r="I66" i="9"/>
  <c r="D66" i="9"/>
  <c r="C66" i="9"/>
  <c r="AC65" i="9"/>
  <c r="V65" i="9"/>
  <c r="Z65" i="9" s="1"/>
  <c r="R65" i="9"/>
  <c r="I65" i="9"/>
  <c r="D65" i="9"/>
  <c r="C65" i="9"/>
  <c r="AC64" i="9"/>
  <c r="V64" i="9"/>
  <c r="Z64" i="9" s="1"/>
  <c r="R64" i="9"/>
  <c r="I64" i="9"/>
  <c r="D64" i="9"/>
  <c r="C64" i="9"/>
  <c r="AC63" i="9"/>
  <c r="V63" i="9"/>
  <c r="Z63" i="9" s="1"/>
  <c r="R63" i="9"/>
  <c r="I63" i="9"/>
  <c r="D63" i="9"/>
  <c r="C63" i="9"/>
  <c r="AC62" i="9"/>
  <c r="V62" i="9"/>
  <c r="Z62" i="9" s="1"/>
  <c r="R62" i="9"/>
  <c r="I62" i="9"/>
  <c r="D62" i="9"/>
  <c r="C62" i="9"/>
  <c r="AC61" i="9"/>
  <c r="Z61" i="9"/>
  <c r="V61" i="9"/>
  <c r="R61" i="9"/>
  <c r="I61" i="9"/>
  <c r="D61" i="9"/>
  <c r="C61" i="9"/>
  <c r="AC60" i="9"/>
  <c r="V60" i="9"/>
  <c r="Z60" i="9" s="1"/>
  <c r="R60" i="9"/>
  <c r="I60" i="9"/>
  <c r="D60" i="9"/>
  <c r="C60" i="9"/>
  <c r="AC59" i="9"/>
  <c r="V59" i="9"/>
  <c r="Z59" i="9" s="1"/>
  <c r="R59" i="9"/>
  <c r="I59" i="9"/>
  <c r="D59" i="9"/>
  <c r="C59" i="9"/>
  <c r="AC58" i="9"/>
  <c r="V58" i="9"/>
  <c r="Z58" i="9" s="1"/>
  <c r="R58" i="9"/>
  <c r="I58" i="9"/>
  <c r="D58" i="9"/>
  <c r="C58" i="9"/>
  <c r="AC57" i="9"/>
  <c r="V57" i="9"/>
  <c r="Z57" i="9" s="1"/>
  <c r="R57" i="9"/>
  <c r="I57" i="9"/>
  <c r="D57" i="9"/>
  <c r="C57" i="9"/>
  <c r="AC56" i="9"/>
  <c r="V56" i="9"/>
  <c r="Z56" i="9" s="1"/>
  <c r="R56" i="9"/>
  <c r="I56" i="9"/>
  <c r="D56" i="9"/>
  <c r="C56" i="9"/>
  <c r="AC55" i="9"/>
  <c r="V55" i="9"/>
  <c r="Z55" i="9" s="1"/>
  <c r="R55" i="9"/>
  <c r="I55" i="9"/>
  <c r="D55" i="9"/>
  <c r="C55" i="9"/>
  <c r="AC54" i="9"/>
  <c r="Z54" i="9"/>
  <c r="V54" i="9"/>
  <c r="R54" i="9"/>
  <c r="I54" i="9"/>
  <c r="D54" i="9"/>
  <c r="C54" i="9"/>
  <c r="AC53" i="9"/>
  <c r="V53" i="9"/>
  <c r="Z53" i="9" s="1"/>
  <c r="R53" i="9"/>
  <c r="I53" i="9"/>
  <c r="D53" i="9"/>
  <c r="C53" i="9"/>
  <c r="AC52" i="9"/>
  <c r="V52" i="9"/>
  <c r="Z52" i="9" s="1"/>
  <c r="R52" i="9"/>
  <c r="I52" i="9"/>
  <c r="D52" i="9"/>
  <c r="C52" i="9"/>
  <c r="AC51" i="9"/>
  <c r="V51" i="9"/>
  <c r="Z51" i="9" s="1"/>
  <c r="R51" i="9"/>
  <c r="I51" i="9"/>
  <c r="D51" i="9"/>
  <c r="C51" i="9"/>
  <c r="AC50" i="9"/>
  <c r="V50" i="9"/>
  <c r="Z50" i="9" s="1"/>
  <c r="R50" i="9"/>
  <c r="I50" i="9"/>
  <c r="D50" i="9"/>
  <c r="C50" i="9"/>
  <c r="AC49" i="9"/>
  <c r="V49" i="9"/>
  <c r="Z49" i="9" s="1"/>
  <c r="R49" i="9"/>
  <c r="I49" i="9"/>
  <c r="D49" i="9"/>
  <c r="C49" i="9"/>
  <c r="AC48" i="9"/>
  <c r="V48" i="9"/>
  <c r="Z48" i="9" s="1"/>
  <c r="R48" i="9"/>
  <c r="I48" i="9"/>
  <c r="D48" i="9"/>
  <c r="C48" i="9"/>
  <c r="AC47" i="9"/>
  <c r="V47" i="9"/>
  <c r="Z47" i="9" s="1"/>
  <c r="R47" i="9"/>
  <c r="I47" i="9"/>
  <c r="D47" i="9"/>
  <c r="C47" i="9"/>
  <c r="AC46" i="9"/>
  <c r="V46" i="9"/>
  <c r="Z46" i="9" s="1"/>
  <c r="R46" i="9"/>
  <c r="I46" i="9"/>
  <c r="D46" i="9"/>
  <c r="C46" i="9"/>
  <c r="AC45" i="9"/>
  <c r="Z45" i="9"/>
  <c r="V45" i="9"/>
  <c r="R45" i="9"/>
  <c r="I45" i="9"/>
  <c r="D45" i="9"/>
  <c r="C45" i="9"/>
  <c r="AC44" i="9"/>
  <c r="V44" i="9"/>
  <c r="Z44" i="9" s="1"/>
  <c r="R44" i="9"/>
  <c r="I44" i="9"/>
  <c r="D44" i="9"/>
  <c r="C44" i="9"/>
  <c r="AC43" i="9"/>
  <c r="V43" i="9"/>
  <c r="Z43" i="9" s="1"/>
  <c r="R43" i="9"/>
  <c r="I43" i="9"/>
  <c r="D43" i="9"/>
  <c r="C43" i="9"/>
  <c r="AC42" i="9"/>
  <c r="V42" i="9"/>
  <c r="Z42" i="9" s="1"/>
  <c r="R42" i="9"/>
  <c r="I42" i="9"/>
  <c r="D42" i="9"/>
  <c r="C42" i="9"/>
  <c r="AC41" i="9"/>
  <c r="V41" i="9"/>
  <c r="Z41" i="9" s="1"/>
  <c r="R41" i="9"/>
  <c r="I41" i="9"/>
  <c r="D41" i="9"/>
  <c r="C41" i="9"/>
  <c r="AC40" i="9"/>
  <c r="V40" i="9"/>
  <c r="Z40" i="9" s="1"/>
  <c r="R40" i="9"/>
  <c r="I40" i="9"/>
  <c r="D40" i="9"/>
  <c r="C40" i="9"/>
  <c r="AC39" i="9"/>
  <c r="V39" i="9"/>
  <c r="Z39" i="9" s="1"/>
  <c r="R39" i="9"/>
  <c r="I39" i="9"/>
  <c r="D39" i="9"/>
  <c r="C39" i="9"/>
  <c r="AC38" i="9"/>
  <c r="V38" i="9"/>
  <c r="Z38" i="9" s="1"/>
  <c r="R38" i="9"/>
  <c r="I38" i="9"/>
  <c r="D38" i="9"/>
  <c r="C38" i="9"/>
  <c r="AC37" i="9"/>
  <c r="Z37" i="9"/>
  <c r="V37" i="9"/>
  <c r="R37" i="9"/>
  <c r="I37" i="9"/>
  <c r="D37" i="9"/>
  <c r="C37" i="9"/>
  <c r="AC36" i="9"/>
  <c r="V36" i="9"/>
  <c r="Z36" i="9" s="1"/>
  <c r="R36" i="9"/>
  <c r="I36" i="9"/>
  <c r="D36" i="9"/>
  <c r="C36" i="9"/>
  <c r="AC35" i="9"/>
  <c r="V35" i="9"/>
  <c r="Z35" i="9" s="1"/>
  <c r="R35" i="9"/>
  <c r="I35" i="9"/>
  <c r="D35" i="9"/>
  <c r="C35" i="9"/>
  <c r="AC34" i="9"/>
  <c r="V34" i="9"/>
  <c r="Z34" i="9" s="1"/>
  <c r="R34" i="9"/>
  <c r="I34" i="9"/>
  <c r="D34" i="9"/>
  <c r="C34" i="9"/>
  <c r="AC33" i="9"/>
  <c r="V33" i="9"/>
  <c r="Z33" i="9" s="1"/>
  <c r="R33" i="9"/>
  <c r="I33" i="9"/>
  <c r="D33" i="9"/>
  <c r="C33" i="9"/>
  <c r="AC32" i="9"/>
  <c r="V32" i="9"/>
  <c r="Z32" i="9" s="1"/>
  <c r="R32" i="9"/>
  <c r="I32" i="9"/>
  <c r="D32" i="9"/>
  <c r="C32" i="9"/>
  <c r="AC31" i="9"/>
  <c r="Z31" i="9"/>
  <c r="V31" i="9"/>
  <c r="R31" i="9"/>
  <c r="I31" i="9"/>
  <c r="D31" i="9"/>
  <c r="C31" i="9"/>
  <c r="AC30" i="9"/>
  <c r="V30" i="9"/>
  <c r="Z30" i="9" s="1"/>
  <c r="R30" i="9"/>
  <c r="I30" i="9"/>
  <c r="D30" i="9"/>
  <c r="C30" i="9"/>
  <c r="AC29" i="9"/>
  <c r="V29" i="9"/>
  <c r="Z29" i="9" s="1"/>
  <c r="R29" i="9"/>
  <c r="I29" i="9"/>
  <c r="D29" i="9"/>
  <c r="C29" i="9"/>
  <c r="AC28" i="9"/>
  <c r="V28" i="9"/>
  <c r="Z28" i="9" s="1"/>
  <c r="R28" i="9"/>
  <c r="I28" i="9"/>
  <c r="D28" i="9"/>
  <c r="C28" i="9"/>
  <c r="AC27" i="9"/>
  <c r="V27" i="9"/>
  <c r="Z27" i="9" s="1"/>
  <c r="R27" i="9"/>
  <c r="I27" i="9"/>
  <c r="D27" i="9"/>
  <c r="C27" i="9"/>
  <c r="AC26" i="9"/>
  <c r="Z26" i="9"/>
  <c r="V26" i="9"/>
  <c r="R26" i="9"/>
  <c r="I26" i="9"/>
  <c r="D26" i="9"/>
  <c r="C26" i="9"/>
  <c r="AC25" i="9"/>
  <c r="V25" i="9"/>
  <c r="Z25" i="9" s="1"/>
  <c r="R25" i="9"/>
  <c r="I25" i="9"/>
  <c r="D25" i="9"/>
  <c r="C25" i="9"/>
  <c r="V24" i="9"/>
  <c r="Z24" i="9" s="1"/>
  <c r="R24" i="9"/>
  <c r="I24" i="9"/>
  <c r="D24" i="9"/>
  <c r="C24" i="9"/>
  <c r="AC23" i="9"/>
  <c r="V23" i="9"/>
  <c r="Z23" i="9" s="1"/>
  <c r="R23" i="9"/>
  <c r="I23" i="9"/>
  <c r="D23" i="9"/>
  <c r="C23" i="9"/>
  <c r="AC22" i="9"/>
  <c r="V22" i="9"/>
  <c r="Z22" i="9" s="1"/>
  <c r="R22" i="9"/>
  <c r="I22" i="9"/>
  <c r="D22" i="9"/>
  <c r="C22" i="9"/>
  <c r="AC21" i="9"/>
  <c r="V21" i="9"/>
  <c r="Z21" i="9" s="1"/>
  <c r="R21" i="9"/>
  <c r="I21" i="9"/>
  <c r="D21" i="9"/>
  <c r="C21" i="9"/>
  <c r="AC20" i="9"/>
  <c r="V20" i="9"/>
  <c r="Z20" i="9" s="1"/>
  <c r="R20" i="9"/>
  <c r="I20" i="9"/>
  <c r="D20" i="9"/>
  <c r="C20" i="9"/>
  <c r="AC19" i="9"/>
  <c r="V19" i="9"/>
  <c r="Z19" i="9" s="1"/>
  <c r="R19" i="9"/>
  <c r="I19" i="9"/>
  <c r="D19" i="9"/>
  <c r="C19" i="9"/>
  <c r="AC18" i="9"/>
  <c r="V18" i="9"/>
  <c r="Z18" i="9" s="1"/>
  <c r="R18" i="9"/>
  <c r="I18" i="9"/>
  <c r="D18" i="9"/>
  <c r="C18" i="9"/>
  <c r="V17" i="9"/>
  <c r="Z17" i="9" s="1"/>
  <c r="R17" i="9"/>
  <c r="I17" i="9"/>
  <c r="D17" i="9"/>
  <c r="C17" i="9"/>
  <c r="AC16" i="9"/>
  <c r="V16" i="9"/>
  <c r="Z16" i="9" s="1"/>
  <c r="R16" i="9"/>
  <c r="I16" i="9"/>
  <c r="D16" i="9"/>
  <c r="C16" i="9"/>
  <c r="AC15" i="9"/>
  <c r="V15" i="9"/>
  <c r="Z15" i="9" s="1"/>
  <c r="R15" i="9"/>
  <c r="I15" i="9"/>
  <c r="D15" i="9"/>
  <c r="C15" i="9"/>
  <c r="AC14" i="9"/>
  <c r="V14" i="9"/>
  <c r="Z14" i="9" s="1"/>
  <c r="R14" i="9"/>
  <c r="I14" i="9"/>
  <c r="D14" i="9"/>
  <c r="C14" i="9"/>
  <c r="AC13" i="9"/>
  <c r="V13" i="9"/>
  <c r="Z13" i="9" s="1"/>
  <c r="R13" i="9"/>
  <c r="I13" i="9"/>
  <c r="D13" i="9"/>
  <c r="C13" i="9"/>
  <c r="AC12" i="9"/>
  <c r="V12" i="9"/>
  <c r="Z12" i="9" s="1"/>
  <c r="R12" i="9"/>
  <c r="I12" i="9"/>
  <c r="D12" i="9"/>
  <c r="C12" i="9"/>
  <c r="AC11" i="9"/>
  <c r="V11" i="9"/>
  <c r="Z11" i="9" s="1"/>
  <c r="R11" i="9"/>
  <c r="I11" i="9"/>
  <c r="D11" i="9"/>
  <c r="C11" i="9"/>
  <c r="AC10" i="9"/>
  <c r="V10" i="9"/>
  <c r="Z10" i="9" s="1"/>
  <c r="R10" i="9"/>
  <c r="I10" i="9"/>
  <c r="D10" i="9"/>
  <c r="C10" i="9"/>
  <c r="AC9" i="9"/>
  <c r="V9" i="9"/>
  <c r="Z9" i="9" s="1"/>
  <c r="R9" i="9"/>
  <c r="I9" i="9"/>
  <c r="D9" i="9"/>
  <c r="C9" i="9"/>
  <c r="AC8" i="9"/>
  <c r="V8" i="9"/>
  <c r="Z8" i="9" s="1"/>
  <c r="R8" i="9"/>
  <c r="I8" i="9"/>
  <c r="D8" i="9"/>
  <c r="C8" i="9"/>
  <c r="AC7" i="9"/>
  <c r="V7" i="9"/>
  <c r="Z7" i="9" s="1"/>
  <c r="R7" i="9"/>
  <c r="I7" i="9"/>
  <c r="D7" i="9"/>
  <c r="C7" i="9"/>
  <c r="AC6" i="9"/>
  <c r="V6" i="9"/>
  <c r="Z6" i="9" s="1"/>
  <c r="R6" i="9"/>
  <c r="I6" i="9"/>
  <c r="D6" i="9"/>
  <c r="C6" i="9"/>
  <c r="AC5" i="9"/>
  <c r="V5" i="9"/>
  <c r="Z5" i="9" s="1"/>
  <c r="R5" i="9"/>
  <c r="I5" i="9"/>
  <c r="D5" i="9"/>
  <c r="C5" i="9"/>
  <c r="AC4" i="9"/>
  <c r="V4" i="9"/>
  <c r="Z4" i="9" s="1"/>
  <c r="R4" i="9"/>
  <c r="I4" i="9"/>
  <c r="D4" i="9"/>
  <c r="C4" i="9"/>
  <c r="AC3" i="9"/>
  <c r="V3" i="9"/>
  <c r="Z3" i="9" s="1"/>
  <c r="R3" i="9"/>
  <c r="I3" i="9"/>
  <c r="D3" i="9"/>
  <c r="C3" i="9"/>
  <c r="AA280" i="8"/>
  <c r="V280" i="8"/>
  <c r="Z280" i="8" s="1"/>
  <c r="Z281" i="8" s="1"/>
  <c r="R280" i="8"/>
  <c r="C280" i="8"/>
  <c r="AA279" i="8"/>
  <c r="R279" i="8"/>
  <c r="C279" i="8"/>
  <c r="AA278" i="8"/>
  <c r="V278" i="8"/>
  <c r="Z278" i="8" s="1"/>
  <c r="R278" i="8"/>
  <c r="C278" i="8"/>
  <c r="AA277" i="8"/>
  <c r="V277" i="8"/>
  <c r="Z277" i="8" s="1"/>
  <c r="R277" i="8"/>
  <c r="C277" i="8"/>
  <c r="AA276" i="8"/>
  <c r="V276" i="8"/>
  <c r="Z276" i="8" s="1"/>
  <c r="R276" i="8"/>
  <c r="I276" i="8"/>
  <c r="D276" i="8"/>
  <c r="C276" i="8"/>
  <c r="AA275" i="8"/>
  <c r="V275" i="8"/>
  <c r="Z275" i="8" s="1"/>
  <c r="R275" i="8"/>
  <c r="I275" i="8"/>
  <c r="D275" i="8"/>
  <c r="C275" i="8"/>
  <c r="AA274" i="8"/>
  <c r="V274" i="8"/>
  <c r="Z274" i="8" s="1"/>
  <c r="R274" i="8"/>
  <c r="I274" i="8"/>
  <c r="D274" i="8"/>
  <c r="C274" i="8"/>
  <c r="AA273" i="8"/>
  <c r="V273" i="8"/>
  <c r="Z273" i="8" s="1"/>
  <c r="R273" i="8"/>
  <c r="I273" i="8"/>
  <c r="D273" i="8"/>
  <c r="C273" i="8"/>
  <c r="AA272" i="8"/>
  <c r="V272" i="8"/>
  <c r="Z272" i="8" s="1"/>
  <c r="R272" i="8"/>
  <c r="I272" i="8"/>
  <c r="D272" i="8"/>
  <c r="C272" i="8"/>
  <c r="AC271" i="8"/>
  <c r="AA271" i="8" s="1"/>
  <c r="V271" i="8"/>
  <c r="Z271" i="8" s="1"/>
  <c r="R271" i="8"/>
  <c r="I271" i="8"/>
  <c r="D271" i="8"/>
  <c r="C271" i="8"/>
  <c r="AC270" i="8"/>
  <c r="AA270" i="8" s="1"/>
  <c r="V270" i="8"/>
  <c r="Z270" i="8" s="1"/>
  <c r="R270" i="8"/>
  <c r="I270" i="8"/>
  <c r="D270" i="8"/>
  <c r="C270" i="8"/>
  <c r="AC269" i="8"/>
  <c r="AA269" i="8" s="1"/>
  <c r="V269" i="8"/>
  <c r="Z269" i="8" s="1"/>
  <c r="R269" i="8"/>
  <c r="I269" i="8"/>
  <c r="D269" i="8"/>
  <c r="C269" i="8"/>
  <c r="AC268" i="8"/>
  <c r="AA268" i="8"/>
  <c r="V268" i="8"/>
  <c r="Z268" i="8" s="1"/>
  <c r="R268" i="8"/>
  <c r="I268" i="8"/>
  <c r="D268" i="8"/>
  <c r="C268" i="8"/>
  <c r="AC267" i="8"/>
  <c r="AA267" i="8" s="1"/>
  <c r="V267" i="8"/>
  <c r="Z267" i="8" s="1"/>
  <c r="R267" i="8"/>
  <c r="I267" i="8"/>
  <c r="D267" i="8"/>
  <c r="C267" i="8"/>
  <c r="AA266" i="8"/>
  <c r="V266" i="8"/>
  <c r="Z266" i="8" s="1"/>
  <c r="R266" i="8"/>
  <c r="I266" i="8"/>
  <c r="D266" i="8"/>
  <c r="C266" i="8"/>
  <c r="AA265" i="8"/>
  <c r="V265" i="8"/>
  <c r="Z265" i="8" s="1"/>
  <c r="R265" i="8"/>
  <c r="I265" i="8"/>
  <c r="D265" i="8"/>
  <c r="C265" i="8"/>
  <c r="AA264" i="8"/>
  <c r="V264" i="8"/>
  <c r="Z264" i="8" s="1"/>
  <c r="R264" i="8"/>
  <c r="I264" i="8"/>
  <c r="D264" i="8"/>
  <c r="C264" i="8"/>
  <c r="AA263" i="8"/>
  <c r="V263" i="8"/>
  <c r="Z263" i="8" s="1"/>
  <c r="R263" i="8"/>
  <c r="I263" i="8"/>
  <c r="D263" i="8"/>
  <c r="C263" i="8"/>
  <c r="AA262" i="8"/>
  <c r="V262" i="8"/>
  <c r="Z262" i="8" s="1"/>
  <c r="R262" i="8"/>
  <c r="I262" i="8"/>
  <c r="D262" i="8"/>
  <c r="C262" i="8"/>
  <c r="AC261" i="8"/>
  <c r="AA261" i="8" s="1"/>
  <c r="V261" i="8"/>
  <c r="Z261" i="8" s="1"/>
  <c r="R261" i="8"/>
  <c r="I261" i="8"/>
  <c r="D261" i="8"/>
  <c r="C261" i="8"/>
  <c r="AC260" i="8"/>
  <c r="AA260" i="8" s="1"/>
  <c r="V260" i="8"/>
  <c r="Z260" i="8" s="1"/>
  <c r="R260" i="8"/>
  <c r="I260" i="8"/>
  <c r="D260" i="8"/>
  <c r="C260" i="8"/>
  <c r="AC259" i="8"/>
  <c r="AA259" i="8" s="1"/>
  <c r="V259" i="8"/>
  <c r="Z259" i="8" s="1"/>
  <c r="R259" i="8"/>
  <c r="I259" i="8"/>
  <c r="D259" i="8"/>
  <c r="C259" i="8"/>
  <c r="AC258" i="8"/>
  <c r="AA258" i="8" s="1"/>
  <c r="V258" i="8"/>
  <c r="Z258" i="8" s="1"/>
  <c r="R258" i="8"/>
  <c r="I258" i="8"/>
  <c r="D258" i="8"/>
  <c r="C258" i="8"/>
  <c r="AC257" i="8"/>
  <c r="V257" i="8"/>
  <c r="R257" i="8"/>
  <c r="I257" i="8"/>
  <c r="D257" i="8"/>
  <c r="C257" i="8"/>
  <c r="V256" i="8"/>
  <c r="R256" i="8"/>
  <c r="I256" i="8"/>
  <c r="D256" i="8"/>
  <c r="C256" i="8"/>
  <c r="AC255" i="8"/>
  <c r="V255" i="8"/>
  <c r="R255" i="8"/>
  <c r="I255" i="8"/>
  <c r="D255" i="8"/>
  <c r="C255" i="8"/>
  <c r="AC254" i="8"/>
  <c r="V254" i="8"/>
  <c r="R254" i="8"/>
  <c r="I254" i="8"/>
  <c r="D254" i="8"/>
  <c r="C254" i="8"/>
  <c r="AC253" i="8"/>
  <c r="V253" i="8"/>
  <c r="R253" i="8"/>
  <c r="I253" i="8"/>
  <c r="D253" i="8"/>
  <c r="C253" i="8"/>
  <c r="AC252" i="8"/>
  <c r="V252" i="8"/>
  <c r="R252" i="8"/>
  <c r="I252" i="8"/>
  <c r="D252" i="8"/>
  <c r="C252" i="8"/>
  <c r="AC251" i="8"/>
  <c r="V251" i="8"/>
  <c r="R251" i="8"/>
  <c r="I251" i="8"/>
  <c r="D251" i="8"/>
  <c r="C251" i="8"/>
  <c r="AC250" i="8"/>
  <c r="V250" i="8"/>
  <c r="R250" i="8"/>
  <c r="I250" i="8"/>
  <c r="D250" i="8"/>
  <c r="C250" i="8"/>
  <c r="AC249" i="8"/>
  <c r="V249" i="8"/>
  <c r="R249" i="8"/>
  <c r="I249" i="8"/>
  <c r="D249" i="8"/>
  <c r="C249" i="8"/>
  <c r="AC248" i="8"/>
  <c r="V248" i="8"/>
  <c r="R248" i="8"/>
  <c r="I248" i="8"/>
  <c r="D248" i="8"/>
  <c r="C248" i="8"/>
  <c r="AC247" i="8"/>
  <c r="V247" i="8"/>
  <c r="R247" i="8"/>
  <c r="I247" i="8"/>
  <c r="D247" i="8"/>
  <c r="C247" i="8"/>
  <c r="AC246" i="8"/>
  <c r="V246" i="8"/>
  <c r="R246" i="8"/>
  <c r="I246" i="8"/>
  <c r="D246" i="8"/>
  <c r="C246" i="8"/>
  <c r="V245" i="8"/>
  <c r="R245" i="8"/>
  <c r="I245" i="8"/>
  <c r="D245" i="8"/>
  <c r="C245" i="8"/>
  <c r="AC244" i="8"/>
  <c r="V244" i="8"/>
  <c r="R244" i="8"/>
  <c r="I244" i="8"/>
  <c r="D244" i="8"/>
  <c r="C244" i="8"/>
  <c r="AC243" i="8"/>
  <c r="V243" i="8"/>
  <c r="R243" i="8"/>
  <c r="I243" i="8"/>
  <c r="D243" i="8"/>
  <c r="C243" i="8"/>
  <c r="AC242" i="8"/>
  <c r="V242" i="8"/>
  <c r="Z242" i="8" s="1"/>
  <c r="R242" i="8"/>
  <c r="I242" i="8"/>
  <c r="D242" i="8"/>
  <c r="C242" i="8"/>
  <c r="V241" i="8"/>
  <c r="Z241" i="8" s="1"/>
  <c r="R241" i="8"/>
  <c r="I241" i="8"/>
  <c r="D241" i="8"/>
  <c r="C241" i="8"/>
  <c r="AC240" i="8"/>
  <c r="V240" i="8"/>
  <c r="Z240" i="8" s="1"/>
  <c r="R240" i="8"/>
  <c r="I240" i="8"/>
  <c r="D240" i="8"/>
  <c r="C240" i="8"/>
  <c r="AC239" i="8"/>
  <c r="V239" i="8"/>
  <c r="Z239" i="8" s="1"/>
  <c r="R239" i="8"/>
  <c r="I239" i="8"/>
  <c r="D239" i="8"/>
  <c r="C239" i="8"/>
  <c r="AC238" i="8"/>
  <c r="V238" i="8"/>
  <c r="Z238" i="8" s="1"/>
  <c r="R238" i="8"/>
  <c r="I238" i="8"/>
  <c r="D238" i="8"/>
  <c r="C238" i="8"/>
  <c r="AC237" i="8"/>
  <c r="V237" i="8"/>
  <c r="Z237" i="8" s="1"/>
  <c r="R237" i="8"/>
  <c r="I237" i="8"/>
  <c r="D237" i="8"/>
  <c r="C237" i="8"/>
  <c r="AC236" i="8"/>
  <c r="V236" i="8"/>
  <c r="Z236" i="8" s="1"/>
  <c r="R236" i="8"/>
  <c r="I236" i="8"/>
  <c r="D236" i="8"/>
  <c r="C236" i="8"/>
  <c r="AC235" i="8"/>
  <c r="V235" i="8"/>
  <c r="Z235" i="8" s="1"/>
  <c r="R235" i="8"/>
  <c r="I235" i="8"/>
  <c r="D235" i="8"/>
  <c r="C235" i="8"/>
  <c r="V234" i="8"/>
  <c r="R234" i="8"/>
  <c r="I234" i="8"/>
  <c r="D234" i="8"/>
  <c r="C234" i="8"/>
  <c r="AC233" i="8"/>
  <c r="V233" i="8"/>
  <c r="Z233" i="8" s="1"/>
  <c r="R233" i="8"/>
  <c r="I233" i="8"/>
  <c r="D233" i="8"/>
  <c r="C233" i="8"/>
  <c r="AC232" i="8"/>
  <c r="V232" i="8"/>
  <c r="Z232" i="8" s="1"/>
  <c r="R232" i="8"/>
  <c r="I232" i="8"/>
  <c r="D232" i="8"/>
  <c r="C232" i="8"/>
  <c r="AC231" i="8"/>
  <c r="V231" i="8"/>
  <c r="Z231" i="8" s="1"/>
  <c r="R231" i="8"/>
  <c r="I231" i="8"/>
  <c r="D231" i="8"/>
  <c r="C231" i="8"/>
  <c r="V230" i="8"/>
  <c r="Z230" i="8" s="1"/>
  <c r="R230" i="8"/>
  <c r="I230" i="8"/>
  <c r="D230" i="8"/>
  <c r="C230" i="8"/>
  <c r="AC229" i="8"/>
  <c r="V229" i="8"/>
  <c r="Z229" i="8" s="1"/>
  <c r="R229" i="8"/>
  <c r="I229" i="8"/>
  <c r="D229" i="8"/>
  <c r="C229" i="8"/>
  <c r="AC228" i="8"/>
  <c r="V228" i="8"/>
  <c r="Z228" i="8" s="1"/>
  <c r="R228" i="8"/>
  <c r="I228" i="8"/>
  <c r="D228" i="8"/>
  <c r="C228" i="8"/>
  <c r="AC227" i="8"/>
  <c r="AA227" i="8" s="1"/>
  <c r="V227" i="8"/>
  <c r="Z227" i="8" s="1"/>
  <c r="R227" i="8"/>
  <c r="I227" i="8"/>
  <c r="D227" i="8"/>
  <c r="C227" i="8"/>
  <c r="AA226" i="8"/>
  <c r="V226" i="8"/>
  <c r="Z226" i="8" s="1"/>
  <c r="R226" i="8"/>
  <c r="I226" i="8"/>
  <c r="D226" i="8"/>
  <c r="C226" i="8"/>
  <c r="AC225" i="8"/>
  <c r="AA225" i="8" s="1"/>
  <c r="V225" i="8"/>
  <c r="Z225" i="8" s="1"/>
  <c r="R225" i="8"/>
  <c r="I225" i="8"/>
  <c r="D225" i="8"/>
  <c r="C225" i="8"/>
  <c r="AC224" i="8"/>
  <c r="AA224" i="8" s="1"/>
  <c r="V224" i="8"/>
  <c r="Z224" i="8" s="1"/>
  <c r="R224" i="8"/>
  <c r="I224" i="8"/>
  <c r="D224" i="8"/>
  <c r="C224" i="8"/>
  <c r="AC223" i="8"/>
  <c r="AA223" i="8" s="1"/>
  <c r="V223" i="8"/>
  <c r="Z223" i="8" s="1"/>
  <c r="R223" i="8"/>
  <c r="I223" i="8"/>
  <c r="D223" i="8"/>
  <c r="C223" i="8"/>
  <c r="AC222" i="8"/>
  <c r="AA222" i="8" s="1"/>
  <c r="V222" i="8"/>
  <c r="Z222" i="8" s="1"/>
  <c r="R222" i="8"/>
  <c r="I222" i="8"/>
  <c r="D222" i="8"/>
  <c r="C222" i="8"/>
  <c r="AC221" i="8"/>
  <c r="AA221" i="8" s="1"/>
  <c r="V221" i="8"/>
  <c r="Z221" i="8" s="1"/>
  <c r="R221" i="8"/>
  <c r="I221" i="8"/>
  <c r="D221" i="8"/>
  <c r="C221" i="8"/>
  <c r="AC220" i="8"/>
  <c r="AA220" i="8" s="1"/>
  <c r="V220" i="8"/>
  <c r="Z220" i="8" s="1"/>
  <c r="R220" i="8"/>
  <c r="I220" i="8"/>
  <c r="D220" i="8"/>
  <c r="C220" i="8"/>
  <c r="AC219" i="8"/>
  <c r="V219" i="8"/>
  <c r="R219" i="8"/>
  <c r="I219" i="8"/>
  <c r="D219" i="8"/>
  <c r="C219" i="8"/>
  <c r="AC218" i="8"/>
  <c r="AA218" i="8" s="1"/>
  <c r="V218" i="8"/>
  <c r="Z218" i="8" s="1"/>
  <c r="R218" i="8"/>
  <c r="I218" i="8"/>
  <c r="D218" i="8"/>
  <c r="C218" i="8"/>
  <c r="AC217" i="8"/>
  <c r="AA217" i="8" s="1"/>
  <c r="V217" i="8"/>
  <c r="Z217" i="8" s="1"/>
  <c r="R217" i="8"/>
  <c r="I217" i="8"/>
  <c r="D217" i="8"/>
  <c r="C217" i="8"/>
  <c r="AC216" i="8"/>
  <c r="AA216" i="8" s="1"/>
  <c r="V216" i="8"/>
  <c r="Z216" i="8" s="1"/>
  <c r="R216" i="8"/>
  <c r="I216" i="8"/>
  <c r="D216" i="8"/>
  <c r="C216" i="8"/>
  <c r="AA215" i="8"/>
  <c r="V215" i="8"/>
  <c r="Z215" i="8" s="1"/>
  <c r="R215" i="8"/>
  <c r="I215" i="8"/>
  <c r="D215" i="8"/>
  <c r="C215" i="8"/>
  <c r="AC214" i="8"/>
  <c r="AA214" i="8" s="1"/>
  <c r="V214" i="8"/>
  <c r="Z214" i="8" s="1"/>
  <c r="R214" i="8"/>
  <c r="I214" i="8"/>
  <c r="D214" i="8"/>
  <c r="C214" i="8"/>
  <c r="AC213" i="8"/>
  <c r="AA213" i="8" s="1"/>
  <c r="V213" i="8"/>
  <c r="Z213" i="8" s="1"/>
  <c r="R213" i="8"/>
  <c r="I213" i="8"/>
  <c r="D213" i="8"/>
  <c r="C213" i="8"/>
  <c r="AC212" i="8"/>
  <c r="AA212" i="8" s="1"/>
  <c r="Z212" i="8"/>
  <c r="V212" i="8"/>
  <c r="R212" i="8"/>
  <c r="I212" i="8"/>
  <c r="D212" i="8"/>
  <c r="C212" i="8"/>
  <c r="AC211" i="8"/>
  <c r="AA211" i="8" s="1"/>
  <c r="V211" i="8"/>
  <c r="Z211" i="8" s="1"/>
  <c r="R211" i="8"/>
  <c r="I211" i="8"/>
  <c r="D211" i="8"/>
  <c r="C211" i="8"/>
  <c r="AC210" i="8"/>
  <c r="AA210" i="8" s="1"/>
  <c r="V210" i="8"/>
  <c r="Z210" i="8" s="1"/>
  <c r="R210" i="8"/>
  <c r="I210" i="8"/>
  <c r="D210" i="8"/>
  <c r="C210" i="8"/>
  <c r="AC209" i="8"/>
  <c r="AA209" i="8" s="1"/>
  <c r="V209" i="8"/>
  <c r="Z209" i="8" s="1"/>
  <c r="R209" i="8"/>
  <c r="I209" i="8"/>
  <c r="D209" i="8"/>
  <c r="C209" i="8"/>
  <c r="AC208" i="8"/>
  <c r="AA208" i="8" s="1"/>
  <c r="V208" i="8"/>
  <c r="Z208" i="8" s="1"/>
  <c r="R208" i="8"/>
  <c r="I208" i="8"/>
  <c r="D208" i="8"/>
  <c r="C208" i="8"/>
  <c r="AC207" i="8"/>
  <c r="AA207" i="8" s="1"/>
  <c r="V207" i="8"/>
  <c r="Z207" i="8" s="1"/>
  <c r="R207" i="8"/>
  <c r="I207" i="8"/>
  <c r="D207" i="8"/>
  <c r="C207" i="8"/>
  <c r="AC206" i="8"/>
  <c r="AA206" i="8" s="1"/>
  <c r="V206" i="8"/>
  <c r="Z206" i="8" s="1"/>
  <c r="R206" i="8"/>
  <c r="I206" i="8"/>
  <c r="D206" i="8"/>
  <c r="C206" i="8"/>
  <c r="AC205" i="8"/>
  <c r="AA205" i="8" s="1"/>
  <c r="V205" i="8"/>
  <c r="Z205" i="8" s="1"/>
  <c r="R205" i="8"/>
  <c r="I205" i="8"/>
  <c r="D205" i="8"/>
  <c r="C205" i="8"/>
  <c r="AC204" i="8"/>
  <c r="V204" i="8"/>
  <c r="Z204" i="8" s="1"/>
  <c r="R204" i="8"/>
  <c r="I204" i="8"/>
  <c r="D204" i="8"/>
  <c r="C204" i="8"/>
  <c r="AC203" i="8"/>
  <c r="AA203" i="8" s="1"/>
  <c r="V203" i="8"/>
  <c r="Z203" i="8" s="1"/>
  <c r="R203" i="8"/>
  <c r="I203" i="8"/>
  <c r="D203" i="8"/>
  <c r="C203" i="8"/>
  <c r="AC202" i="8"/>
  <c r="AA202" i="8" s="1"/>
  <c r="V202" i="8"/>
  <c r="Z202" i="8" s="1"/>
  <c r="R202" i="8"/>
  <c r="I202" i="8"/>
  <c r="D202" i="8"/>
  <c r="C202" i="8"/>
  <c r="AC201" i="8"/>
  <c r="AA201" i="8" s="1"/>
  <c r="V201" i="8"/>
  <c r="Z201" i="8" s="1"/>
  <c r="R201" i="8"/>
  <c r="I201" i="8"/>
  <c r="D201" i="8"/>
  <c r="C201" i="8"/>
  <c r="AC200" i="8"/>
  <c r="AA200" i="8" s="1"/>
  <c r="V200" i="8"/>
  <c r="Z200" i="8" s="1"/>
  <c r="R200" i="8"/>
  <c r="I200" i="8"/>
  <c r="D200" i="8"/>
  <c r="C200" i="8"/>
  <c r="AC199" i="8"/>
  <c r="AA199" i="8" s="1"/>
  <c r="V199" i="8"/>
  <c r="Z199" i="8" s="1"/>
  <c r="R199" i="8"/>
  <c r="I199" i="8"/>
  <c r="D199" i="8"/>
  <c r="C199" i="8"/>
  <c r="AC198" i="8"/>
  <c r="AA198" i="8" s="1"/>
  <c r="V198" i="8"/>
  <c r="Z198" i="8" s="1"/>
  <c r="R198" i="8"/>
  <c r="I198" i="8"/>
  <c r="D198" i="8"/>
  <c r="C198" i="8"/>
  <c r="AC197" i="8"/>
  <c r="AA197" i="8" s="1"/>
  <c r="V197" i="8"/>
  <c r="Z197" i="8" s="1"/>
  <c r="R197" i="8"/>
  <c r="I197" i="8"/>
  <c r="D197" i="8"/>
  <c r="C197" i="8"/>
  <c r="AC196" i="8"/>
  <c r="AA196" i="8" s="1"/>
  <c r="V196" i="8"/>
  <c r="Z196" i="8" s="1"/>
  <c r="R196" i="8"/>
  <c r="I196" i="8"/>
  <c r="D196" i="8"/>
  <c r="C196" i="8"/>
  <c r="AC195" i="8"/>
  <c r="AA195" i="8" s="1"/>
  <c r="V195" i="8"/>
  <c r="Z195" i="8" s="1"/>
  <c r="R195" i="8"/>
  <c r="I195" i="8"/>
  <c r="D195" i="8"/>
  <c r="C195" i="8"/>
  <c r="AC194" i="8"/>
  <c r="AA194" i="8" s="1"/>
  <c r="V194" i="8"/>
  <c r="Z194" i="8" s="1"/>
  <c r="R194" i="8"/>
  <c r="I194" i="8"/>
  <c r="D194" i="8"/>
  <c r="C194" i="8"/>
  <c r="AC193" i="8"/>
  <c r="AA193" i="8" s="1"/>
  <c r="Z193" i="8"/>
  <c r="V193" i="8"/>
  <c r="R193" i="8"/>
  <c r="I193" i="8"/>
  <c r="D193" i="8"/>
  <c r="C193" i="8"/>
  <c r="AC192" i="8"/>
  <c r="AA192" i="8" s="1"/>
  <c r="V192" i="8"/>
  <c r="Z192" i="8" s="1"/>
  <c r="R192" i="8"/>
  <c r="I192" i="8"/>
  <c r="D192" i="8"/>
  <c r="C192" i="8"/>
  <c r="AC191" i="8"/>
  <c r="AA191" i="8" s="1"/>
  <c r="V191" i="8"/>
  <c r="Z191" i="8" s="1"/>
  <c r="R191" i="8"/>
  <c r="I191" i="8"/>
  <c r="D191" i="8"/>
  <c r="C191" i="8"/>
  <c r="AC190" i="8"/>
  <c r="AA190" i="8" s="1"/>
  <c r="V190" i="8"/>
  <c r="Z190" i="8" s="1"/>
  <c r="R190" i="8"/>
  <c r="I190" i="8"/>
  <c r="D190" i="8"/>
  <c r="C190" i="8"/>
  <c r="AC189" i="8"/>
  <c r="AA189" i="8" s="1"/>
  <c r="V189" i="8"/>
  <c r="Z189" i="8" s="1"/>
  <c r="R189" i="8"/>
  <c r="I189" i="8"/>
  <c r="D189" i="8"/>
  <c r="C189" i="8"/>
  <c r="AC188" i="8"/>
  <c r="AA188" i="8" s="1"/>
  <c r="V188" i="8"/>
  <c r="Z188" i="8" s="1"/>
  <c r="R188" i="8"/>
  <c r="I188" i="8"/>
  <c r="D188" i="8"/>
  <c r="C188" i="8"/>
  <c r="AC187" i="8"/>
  <c r="AA187" i="8" s="1"/>
  <c r="V187" i="8"/>
  <c r="Z187" i="8" s="1"/>
  <c r="R187" i="8"/>
  <c r="I187" i="8"/>
  <c r="D187" i="8"/>
  <c r="C187" i="8"/>
  <c r="AC186" i="8"/>
  <c r="AA186" i="8" s="1"/>
  <c r="V186" i="8"/>
  <c r="Z186" i="8" s="1"/>
  <c r="R186" i="8"/>
  <c r="I186" i="8"/>
  <c r="D186" i="8"/>
  <c r="C186" i="8"/>
  <c r="AC185" i="8"/>
  <c r="AA185" i="8" s="1"/>
  <c r="V185" i="8"/>
  <c r="Z185" i="8" s="1"/>
  <c r="R185" i="8"/>
  <c r="I185" i="8"/>
  <c r="D185" i="8"/>
  <c r="C185" i="8"/>
  <c r="AC184" i="8"/>
  <c r="AA184" i="8" s="1"/>
  <c r="V184" i="8"/>
  <c r="Z184" i="8" s="1"/>
  <c r="R184" i="8"/>
  <c r="I184" i="8"/>
  <c r="D184" i="8"/>
  <c r="C184" i="8"/>
  <c r="AC183" i="8"/>
  <c r="AA183" i="8" s="1"/>
  <c r="Z183" i="8"/>
  <c r="V183" i="8"/>
  <c r="R183" i="8"/>
  <c r="I183" i="8"/>
  <c r="D183" i="8"/>
  <c r="C183" i="8"/>
  <c r="AC182" i="8"/>
  <c r="V182" i="8"/>
  <c r="Z182" i="8" s="1"/>
  <c r="R182" i="8"/>
  <c r="I182" i="8"/>
  <c r="D182" i="8"/>
  <c r="C182" i="8"/>
  <c r="AC181" i="8"/>
  <c r="V181" i="8"/>
  <c r="Z181" i="8" s="1"/>
  <c r="R181" i="8"/>
  <c r="I181" i="8"/>
  <c r="D181" i="8"/>
  <c r="C181" i="8"/>
  <c r="AC180" i="8"/>
  <c r="V180" i="8"/>
  <c r="Z180" i="8" s="1"/>
  <c r="R180" i="8"/>
  <c r="I180" i="8"/>
  <c r="D180" i="8"/>
  <c r="C180" i="8"/>
  <c r="AC179" i="8"/>
  <c r="V179" i="8"/>
  <c r="Z179" i="8" s="1"/>
  <c r="R179" i="8"/>
  <c r="I179" i="8"/>
  <c r="D179" i="8"/>
  <c r="C179" i="8"/>
  <c r="AC178" i="8"/>
  <c r="V178" i="8"/>
  <c r="Z178" i="8" s="1"/>
  <c r="R178" i="8"/>
  <c r="I178" i="8"/>
  <c r="D178" i="8"/>
  <c r="C178" i="8"/>
  <c r="AC177" i="8"/>
  <c r="V177" i="8"/>
  <c r="Z177" i="8" s="1"/>
  <c r="R177" i="8"/>
  <c r="I177" i="8"/>
  <c r="D177" i="8"/>
  <c r="C177" i="8"/>
  <c r="AC176" i="8"/>
  <c r="V176" i="8"/>
  <c r="Z176" i="8" s="1"/>
  <c r="R176" i="8"/>
  <c r="I176" i="8"/>
  <c r="D176" i="8"/>
  <c r="C176" i="8"/>
  <c r="AC175" i="8"/>
  <c r="V175" i="8"/>
  <c r="Z175" i="8" s="1"/>
  <c r="R175" i="8"/>
  <c r="I175" i="8"/>
  <c r="D175" i="8"/>
  <c r="C175" i="8"/>
  <c r="AC174" i="8"/>
  <c r="AA174" i="8" s="1"/>
  <c r="V174" i="8"/>
  <c r="Z174" i="8" s="1"/>
  <c r="R174" i="8"/>
  <c r="I174" i="8"/>
  <c r="D174" i="8"/>
  <c r="C174" i="8"/>
  <c r="AC173" i="8"/>
  <c r="AA173" i="8" s="1"/>
  <c r="V173" i="8"/>
  <c r="Z173" i="8" s="1"/>
  <c r="R173" i="8"/>
  <c r="I173" i="8"/>
  <c r="D173" i="8"/>
  <c r="C173" i="8"/>
  <c r="AC172" i="8"/>
  <c r="AA172" i="8" s="1"/>
  <c r="V172" i="8"/>
  <c r="Z172" i="8" s="1"/>
  <c r="R172" i="8"/>
  <c r="I172" i="8"/>
  <c r="D172" i="8"/>
  <c r="C172" i="8"/>
  <c r="AC171" i="8"/>
  <c r="AA171" i="8" s="1"/>
  <c r="V171" i="8"/>
  <c r="Z171" i="8" s="1"/>
  <c r="R171" i="8"/>
  <c r="I171" i="8"/>
  <c r="D171" i="8"/>
  <c r="C171" i="8"/>
  <c r="AC170" i="8"/>
  <c r="AA170" i="8"/>
  <c r="V170" i="8"/>
  <c r="Z170" i="8" s="1"/>
  <c r="R170" i="8"/>
  <c r="I170" i="8"/>
  <c r="D170" i="8"/>
  <c r="C170" i="8"/>
  <c r="AC169" i="8"/>
  <c r="AA169" i="8" s="1"/>
  <c r="V169" i="8"/>
  <c r="Z169" i="8" s="1"/>
  <c r="R169" i="8"/>
  <c r="I169" i="8"/>
  <c r="D169" i="8"/>
  <c r="C169" i="8"/>
  <c r="AC168" i="8"/>
  <c r="AA168" i="8" s="1"/>
  <c r="V168" i="8"/>
  <c r="Z168" i="8" s="1"/>
  <c r="R168" i="8"/>
  <c r="I168" i="8"/>
  <c r="D168" i="8"/>
  <c r="C168" i="8"/>
  <c r="AC167" i="8"/>
  <c r="AA167" i="8" s="1"/>
  <c r="V167" i="8"/>
  <c r="Z167" i="8" s="1"/>
  <c r="R167" i="8"/>
  <c r="I167" i="8"/>
  <c r="D167" i="8"/>
  <c r="C167" i="8"/>
  <c r="AC166" i="8"/>
  <c r="AA166" i="8" s="1"/>
  <c r="V166" i="8"/>
  <c r="Z166" i="8" s="1"/>
  <c r="R166" i="8"/>
  <c r="I166" i="8"/>
  <c r="D166" i="8"/>
  <c r="C166" i="8"/>
  <c r="AC165" i="8"/>
  <c r="V165" i="8"/>
  <c r="Z165" i="8" s="1"/>
  <c r="R165" i="8"/>
  <c r="I165" i="8"/>
  <c r="D165" i="8"/>
  <c r="C165" i="8"/>
  <c r="AC164" i="8"/>
  <c r="AA164" i="8" s="1"/>
  <c r="V164" i="8"/>
  <c r="Z164" i="8" s="1"/>
  <c r="R164" i="8"/>
  <c r="I164" i="8"/>
  <c r="D164" i="8"/>
  <c r="C164" i="8"/>
  <c r="AC163" i="8"/>
  <c r="AA163" i="8" s="1"/>
  <c r="V163" i="8"/>
  <c r="Z163" i="8" s="1"/>
  <c r="R163" i="8"/>
  <c r="I163" i="8"/>
  <c r="D163" i="8"/>
  <c r="C163" i="8"/>
  <c r="AC162" i="8"/>
  <c r="AA162" i="8" s="1"/>
  <c r="V162" i="8"/>
  <c r="Z162" i="8" s="1"/>
  <c r="R162" i="8"/>
  <c r="I162" i="8"/>
  <c r="D162" i="8"/>
  <c r="C162" i="8"/>
  <c r="AC161" i="8"/>
  <c r="AA161" i="8" s="1"/>
  <c r="V161" i="8"/>
  <c r="Z161" i="8" s="1"/>
  <c r="R161" i="8"/>
  <c r="I161" i="8"/>
  <c r="D161" i="8"/>
  <c r="C161" i="8"/>
  <c r="AC160" i="8"/>
  <c r="AA160" i="8" s="1"/>
  <c r="V160" i="8"/>
  <c r="Z160" i="8" s="1"/>
  <c r="R160" i="8"/>
  <c r="I160" i="8"/>
  <c r="D160" i="8"/>
  <c r="C160" i="8"/>
  <c r="AC159" i="8"/>
  <c r="AA159" i="8" s="1"/>
  <c r="V159" i="8"/>
  <c r="Z159" i="8" s="1"/>
  <c r="R159" i="8"/>
  <c r="I159" i="8"/>
  <c r="D159" i="8"/>
  <c r="C159" i="8"/>
  <c r="AC158" i="8"/>
  <c r="AA158" i="8" s="1"/>
  <c r="V158" i="8"/>
  <c r="Z158" i="8" s="1"/>
  <c r="R158" i="8"/>
  <c r="I158" i="8"/>
  <c r="D158" i="8"/>
  <c r="C158" i="8"/>
  <c r="AC157" i="8"/>
  <c r="AA157" i="8" s="1"/>
  <c r="V157" i="8"/>
  <c r="Z157" i="8" s="1"/>
  <c r="R157" i="8"/>
  <c r="I157" i="8"/>
  <c r="D157" i="8"/>
  <c r="C157" i="8"/>
  <c r="V156" i="8"/>
  <c r="Z156" i="8" s="1"/>
  <c r="R156" i="8"/>
  <c r="I156" i="8"/>
  <c r="D156" i="8"/>
  <c r="C156" i="8"/>
  <c r="AC155" i="8"/>
  <c r="AA155" i="8" s="1"/>
  <c r="V155" i="8"/>
  <c r="Z155" i="8" s="1"/>
  <c r="R155" i="8"/>
  <c r="I155" i="8"/>
  <c r="D155" i="8"/>
  <c r="C155" i="8"/>
  <c r="AC154" i="8"/>
  <c r="AA154" i="8" s="1"/>
  <c r="V154" i="8"/>
  <c r="Z154" i="8" s="1"/>
  <c r="R154" i="8"/>
  <c r="I154" i="8"/>
  <c r="D154" i="8"/>
  <c r="C154" i="8"/>
  <c r="AC153" i="8"/>
  <c r="AA153" i="8" s="1"/>
  <c r="V153" i="8"/>
  <c r="Z153" i="8" s="1"/>
  <c r="R153" i="8"/>
  <c r="I153" i="8"/>
  <c r="D153" i="8"/>
  <c r="C153" i="8"/>
  <c r="AC152" i="8"/>
  <c r="AA152" i="8" s="1"/>
  <c r="V152" i="8"/>
  <c r="Z152" i="8" s="1"/>
  <c r="R152" i="8"/>
  <c r="I152" i="8"/>
  <c r="D152" i="8"/>
  <c r="C152" i="8"/>
  <c r="AC151" i="8"/>
  <c r="AA151" i="8" s="1"/>
  <c r="V151" i="8"/>
  <c r="Z151" i="8" s="1"/>
  <c r="R151" i="8"/>
  <c r="I151" i="8"/>
  <c r="D151" i="8"/>
  <c r="C151" i="8"/>
  <c r="AC150" i="8"/>
  <c r="AA150" i="8" s="1"/>
  <c r="V150" i="8"/>
  <c r="Z150" i="8" s="1"/>
  <c r="R150" i="8"/>
  <c r="I150" i="8"/>
  <c r="D150" i="8"/>
  <c r="C150" i="8"/>
  <c r="V149" i="8"/>
  <c r="Z149" i="8" s="1"/>
  <c r="R149" i="8"/>
  <c r="I149" i="8"/>
  <c r="D149" i="8"/>
  <c r="C149" i="8"/>
  <c r="AC148" i="8"/>
  <c r="AA148" i="8" s="1"/>
  <c r="V148" i="8"/>
  <c r="Z148" i="8" s="1"/>
  <c r="R148" i="8"/>
  <c r="I148" i="8"/>
  <c r="D148" i="8"/>
  <c r="C148" i="8"/>
  <c r="AC147" i="8"/>
  <c r="AA147" i="8" s="1"/>
  <c r="V147" i="8"/>
  <c r="Z147" i="8" s="1"/>
  <c r="R147" i="8"/>
  <c r="I147" i="8"/>
  <c r="D147" i="8"/>
  <c r="C147" i="8"/>
  <c r="AC146" i="8"/>
  <c r="AA146" i="8" s="1"/>
  <c r="V146" i="8"/>
  <c r="Z146" i="8" s="1"/>
  <c r="R146" i="8"/>
  <c r="I146" i="8"/>
  <c r="D146" i="8"/>
  <c r="C146" i="8"/>
  <c r="AC145" i="8"/>
  <c r="AA145" i="8" s="1"/>
  <c r="Z145" i="8"/>
  <c r="V145" i="8"/>
  <c r="R145" i="8"/>
  <c r="I145" i="8"/>
  <c r="D145" i="8"/>
  <c r="C145" i="8"/>
  <c r="AC144" i="8"/>
  <c r="V144" i="8"/>
  <c r="Z144" i="8" s="1"/>
  <c r="R144" i="8"/>
  <c r="I144" i="8"/>
  <c r="D144" i="8"/>
  <c r="C144" i="8"/>
  <c r="AC143" i="8"/>
  <c r="V143" i="8"/>
  <c r="Z143" i="8" s="1"/>
  <c r="R143" i="8"/>
  <c r="I143" i="8"/>
  <c r="D143" i="8"/>
  <c r="C143" i="8"/>
  <c r="AC142" i="8"/>
  <c r="V142" i="8"/>
  <c r="Z142" i="8" s="1"/>
  <c r="R142" i="8"/>
  <c r="I142" i="8"/>
  <c r="D142" i="8"/>
  <c r="C142" i="8"/>
  <c r="AC141" i="8"/>
  <c r="V141" i="8"/>
  <c r="Z141" i="8" s="1"/>
  <c r="R141" i="8"/>
  <c r="I141" i="8"/>
  <c r="D141" i="8"/>
  <c r="C141" i="8"/>
  <c r="AC140" i="8"/>
  <c r="V140" i="8"/>
  <c r="Z140" i="8" s="1"/>
  <c r="R140" i="8"/>
  <c r="I140" i="8"/>
  <c r="D140" i="8"/>
  <c r="C140" i="8"/>
  <c r="AC139" i="8"/>
  <c r="AA139" i="8" s="1"/>
  <c r="V139" i="8"/>
  <c r="Z139" i="8" s="1"/>
  <c r="R139" i="8"/>
  <c r="I139" i="8"/>
  <c r="D139" i="8"/>
  <c r="C139" i="8"/>
  <c r="AC138" i="8"/>
  <c r="AA138" i="8" s="1"/>
  <c r="V138" i="8"/>
  <c r="Z138" i="8" s="1"/>
  <c r="R138" i="8"/>
  <c r="I138" i="8"/>
  <c r="D138" i="8"/>
  <c r="C138" i="8"/>
  <c r="AC137" i="8"/>
  <c r="AA137" i="8" s="1"/>
  <c r="V137" i="8"/>
  <c r="Z137" i="8" s="1"/>
  <c r="R137" i="8"/>
  <c r="I137" i="8"/>
  <c r="D137" i="8"/>
  <c r="C137" i="8"/>
  <c r="AC136" i="8"/>
  <c r="AA136" i="8" s="1"/>
  <c r="V136" i="8"/>
  <c r="Z136" i="8" s="1"/>
  <c r="R136" i="8"/>
  <c r="I136" i="8"/>
  <c r="D136" i="8"/>
  <c r="C136" i="8"/>
  <c r="AC135" i="8"/>
  <c r="AA135" i="8" s="1"/>
  <c r="V135" i="8"/>
  <c r="Z135" i="8" s="1"/>
  <c r="R135" i="8"/>
  <c r="I135" i="8"/>
  <c r="D135" i="8"/>
  <c r="C135" i="8"/>
  <c r="AC125" i="8"/>
  <c r="V125" i="8"/>
  <c r="R125" i="8"/>
  <c r="I125" i="8"/>
  <c r="D125" i="8"/>
  <c r="C125" i="8"/>
  <c r="V124" i="8"/>
  <c r="R124" i="8"/>
  <c r="I124" i="8"/>
  <c r="D124" i="8"/>
  <c r="C124" i="8"/>
  <c r="AC123" i="8"/>
  <c r="V123" i="8"/>
  <c r="R123" i="8"/>
  <c r="I123" i="8"/>
  <c r="D123" i="8"/>
  <c r="C123" i="8"/>
  <c r="AC122" i="8"/>
  <c r="V122" i="8"/>
  <c r="R122" i="8"/>
  <c r="I122" i="8"/>
  <c r="D122" i="8"/>
  <c r="C122" i="8"/>
  <c r="AC121" i="8"/>
  <c r="V121" i="8"/>
  <c r="R121" i="8"/>
  <c r="I121" i="8"/>
  <c r="D121" i="8"/>
  <c r="C121" i="8"/>
  <c r="AC120" i="8"/>
  <c r="V120" i="8"/>
  <c r="R120" i="8"/>
  <c r="I120" i="8"/>
  <c r="D120" i="8"/>
  <c r="C120" i="8"/>
  <c r="AC119" i="8"/>
  <c r="V119" i="8"/>
  <c r="R119" i="8"/>
  <c r="I119" i="8"/>
  <c r="D119" i="8"/>
  <c r="C119" i="8"/>
  <c r="AC118" i="8"/>
  <c r="V118" i="8"/>
  <c r="R118" i="8"/>
  <c r="I118" i="8"/>
  <c r="D118" i="8"/>
  <c r="C118" i="8"/>
  <c r="AC117" i="8"/>
  <c r="V117" i="8"/>
  <c r="R117" i="8"/>
  <c r="I117" i="8"/>
  <c r="D117" i="8"/>
  <c r="C117" i="8"/>
  <c r="AC116" i="8"/>
  <c r="V116" i="8"/>
  <c r="R116" i="8"/>
  <c r="I116" i="8"/>
  <c r="D116" i="8"/>
  <c r="C116" i="8"/>
  <c r="AC115" i="8"/>
  <c r="V115" i="8"/>
  <c r="R115" i="8"/>
  <c r="I115" i="8"/>
  <c r="D115" i="8"/>
  <c r="C115" i="8"/>
  <c r="AC114" i="8"/>
  <c r="V114" i="8"/>
  <c r="R114" i="8"/>
  <c r="I114" i="8"/>
  <c r="D114" i="8"/>
  <c r="C114" i="8"/>
  <c r="V113" i="8"/>
  <c r="R113" i="8"/>
  <c r="I113" i="8"/>
  <c r="D113" i="8"/>
  <c r="C113" i="8"/>
  <c r="AC112" i="8"/>
  <c r="V112" i="8"/>
  <c r="R112" i="8"/>
  <c r="I112" i="8"/>
  <c r="D112" i="8"/>
  <c r="C112" i="8"/>
  <c r="AC111" i="8"/>
  <c r="V111" i="8"/>
  <c r="R111" i="8"/>
  <c r="I111" i="8"/>
  <c r="D111" i="8"/>
  <c r="C111" i="8"/>
  <c r="AC110" i="8"/>
  <c r="V110" i="8"/>
  <c r="R110" i="8"/>
  <c r="I110" i="8"/>
  <c r="D110" i="8"/>
  <c r="C110" i="8"/>
  <c r="V109" i="8"/>
  <c r="R109" i="8"/>
  <c r="I109" i="8"/>
  <c r="D109" i="8"/>
  <c r="C109" i="8"/>
  <c r="AC108" i="8"/>
  <c r="V108" i="8"/>
  <c r="R108" i="8"/>
  <c r="I108" i="8"/>
  <c r="D108" i="8"/>
  <c r="C108" i="8"/>
  <c r="AC107" i="8"/>
  <c r="V107" i="8"/>
  <c r="R107" i="8"/>
  <c r="I107" i="8"/>
  <c r="D107" i="8"/>
  <c r="C107" i="8"/>
  <c r="AC106" i="8"/>
  <c r="V106" i="8"/>
  <c r="R106" i="8"/>
  <c r="I106" i="8"/>
  <c r="D106" i="8"/>
  <c r="C106" i="8"/>
  <c r="AC105" i="8"/>
  <c r="V105" i="8"/>
  <c r="R105" i="8"/>
  <c r="I105" i="8"/>
  <c r="D105" i="8"/>
  <c r="C105" i="8"/>
  <c r="AC104" i="8"/>
  <c r="V104" i="8"/>
  <c r="R104" i="8"/>
  <c r="I104" i="8"/>
  <c r="D104" i="8"/>
  <c r="C104" i="8"/>
  <c r="AC103" i="8"/>
  <c r="V103" i="8"/>
  <c r="R103" i="8"/>
  <c r="I103" i="8"/>
  <c r="D103" i="8"/>
  <c r="C103" i="8"/>
  <c r="AC102" i="8"/>
  <c r="V102" i="8"/>
  <c r="R102" i="8"/>
  <c r="I102" i="8"/>
  <c r="D102" i="8"/>
  <c r="C102" i="8"/>
  <c r="AC101" i="8"/>
  <c r="V101" i="8"/>
  <c r="R101" i="8"/>
  <c r="I101" i="8"/>
  <c r="D101" i="8"/>
  <c r="C101" i="8"/>
  <c r="AC100" i="8"/>
  <c r="V100" i="8"/>
  <c r="R100" i="8"/>
  <c r="I100" i="8"/>
  <c r="D100" i="8"/>
  <c r="C100" i="8"/>
  <c r="AC99" i="8"/>
  <c r="V99" i="8"/>
  <c r="R99" i="8"/>
  <c r="I99" i="8"/>
  <c r="D99" i="8"/>
  <c r="C99" i="8"/>
  <c r="V98" i="8"/>
  <c r="R98" i="8"/>
  <c r="I98" i="8"/>
  <c r="D98" i="8"/>
  <c r="C98" i="8"/>
  <c r="AC97" i="8"/>
  <c r="V97" i="8"/>
  <c r="R97" i="8"/>
  <c r="I97" i="8"/>
  <c r="D97" i="8"/>
  <c r="C97" i="8"/>
  <c r="AC96" i="8"/>
  <c r="V96" i="8"/>
  <c r="R96" i="8"/>
  <c r="I96" i="8"/>
  <c r="D96" i="8"/>
  <c r="C96" i="8"/>
  <c r="AC95" i="8"/>
  <c r="V95" i="8"/>
  <c r="R95" i="8"/>
  <c r="I95" i="8"/>
  <c r="D95" i="8"/>
  <c r="C95" i="8"/>
  <c r="V94" i="8"/>
  <c r="R94" i="8"/>
  <c r="I94" i="8"/>
  <c r="D94" i="8"/>
  <c r="C94" i="8"/>
  <c r="AC93" i="8"/>
  <c r="V93" i="8"/>
  <c r="R93" i="8"/>
  <c r="I93" i="8"/>
  <c r="D93" i="8"/>
  <c r="C93" i="8"/>
  <c r="AC92" i="8"/>
  <c r="V92" i="8"/>
  <c r="R92" i="8"/>
  <c r="I92" i="8"/>
  <c r="D92" i="8"/>
  <c r="C92" i="8"/>
  <c r="AC91" i="8"/>
  <c r="V91" i="8"/>
  <c r="R91" i="8"/>
  <c r="I91" i="8"/>
  <c r="D91" i="8"/>
  <c r="C91" i="8"/>
  <c r="AC90" i="8"/>
  <c r="V90" i="8"/>
  <c r="R90" i="8"/>
  <c r="I90" i="8"/>
  <c r="D90" i="8"/>
  <c r="C90" i="8"/>
  <c r="AC89" i="8"/>
  <c r="V89" i="8"/>
  <c r="R89" i="8"/>
  <c r="I89" i="8"/>
  <c r="D89" i="8"/>
  <c r="C89" i="8"/>
  <c r="AC88" i="8"/>
  <c r="V88" i="8"/>
  <c r="R88" i="8"/>
  <c r="I88" i="8"/>
  <c r="D88" i="8"/>
  <c r="C88" i="8"/>
  <c r="AC87" i="8"/>
  <c r="V87" i="8"/>
  <c r="R87" i="8"/>
  <c r="I87" i="8"/>
  <c r="D87" i="8"/>
  <c r="C87" i="8"/>
  <c r="AC86" i="8"/>
  <c r="V86" i="8"/>
  <c r="R86" i="8"/>
  <c r="I86" i="8"/>
  <c r="D86" i="8"/>
  <c r="C86" i="8"/>
  <c r="AC85" i="8"/>
  <c r="V85" i="8"/>
  <c r="R85" i="8"/>
  <c r="I85" i="8"/>
  <c r="D85" i="8"/>
  <c r="C85" i="8"/>
  <c r="AC84" i="8"/>
  <c r="V84" i="8"/>
  <c r="R84" i="8"/>
  <c r="I84" i="8"/>
  <c r="D84" i="8"/>
  <c r="C84" i="8"/>
  <c r="V83" i="8"/>
  <c r="R83" i="8"/>
  <c r="I83" i="8"/>
  <c r="D83" i="8"/>
  <c r="C83" i="8"/>
  <c r="AC82" i="8"/>
  <c r="V82" i="8"/>
  <c r="R82" i="8"/>
  <c r="I82" i="8"/>
  <c r="D82" i="8"/>
  <c r="C82" i="8"/>
  <c r="AC81" i="8"/>
  <c r="V81" i="8"/>
  <c r="R81" i="8"/>
  <c r="I81" i="8"/>
  <c r="D81" i="8"/>
  <c r="C81" i="8"/>
  <c r="AC80" i="8"/>
  <c r="V80" i="8"/>
  <c r="Z80" i="8" s="1"/>
  <c r="R80" i="8"/>
  <c r="I80" i="8"/>
  <c r="D80" i="8"/>
  <c r="C80" i="8"/>
  <c r="AC79" i="8"/>
  <c r="V79" i="8"/>
  <c r="Z79" i="8" s="1"/>
  <c r="R79" i="8"/>
  <c r="I79" i="8"/>
  <c r="D79" i="8"/>
  <c r="C79" i="8"/>
  <c r="AC78" i="8"/>
  <c r="V78" i="8"/>
  <c r="Z78" i="8" s="1"/>
  <c r="R78" i="8"/>
  <c r="I78" i="8"/>
  <c r="D78" i="8"/>
  <c r="C78" i="8"/>
  <c r="AC77" i="8"/>
  <c r="V77" i="8"/>
  <c r="Z77" i="8" s="1"/>
  <c r="R77" i="8"/>
  <c r="I77" i="8"/>
  <c r="D77" i="8"/>
  <c r="C77" i="8"/>
  <c r="AC76" i="8"/>
  <c r="V76" i="8"/>
  <c r="Z76" i="8" s="1"/>
  <c r="R76" i="8"/>
  <c r="I76" i="8"/>
  <c r="D76" i="8"/>
  <c r="C76" i="8"/>
  <c r="AC75" i="8"/>
  <c r="V75" i="8"/>
  <c r="Z75" i="8" s="1"/>
  <c r="R75" i="8"/>
  <c r="I75" i="8"/>
  <c r="D75" i="8"/>
  <c r="C75" i="8"/>
  <c r="AC74" i="8"/>
  <c r="V74" i="8"/>
  <c r="Z74" i="8" s="1"/>
  <c r="R74" i="8"/>
  <c r="I74" i="8"/>
  <c r="D74" i="8"/>
  <c r="C74" i="8"/>
  <c r="AC73" i="8"/>
  <c r="V73" i="8"/>
  <c r="Z73" i="8" s="1"/>
  <c r="R73" i="8"/>
  <c r="I73" i="8"/>
  <c r="D73" i="8"/>
  <c r="C73" i="8"/>
  <c r="AC72" i="8"/>
  <c r="V72" i="8"/>
  <c r="Z72" i="8" s="1"/>
  <c r="R72" i="8"/>
  <c r="I72" i="8"/>
  <c r="D72" i="8"/>
  <c r="C72" i="8"/>
  <c r="AC71" i="8"/>
  <c r="V71" i="8"/>
  <c r="Z71" i="8" s="1"/>
  <c r="R71" i="8"/>
  <c r="I71" i="8"/>
  <c r="D71" i="8"/>
  <c r="C71" i="8"/>
  <c r="AC70" i="8"/>
  <c r="V70" i="8"/>
  <c r="Z70" i="8" s="1"/>
  <c r="R70" i="8"/>
  <c r="I70" i="8"/>
  <c r="D70" i="8"/>
  <c r="C70" i="8"/>
  <c r="AC69" i="8"/>
  <c r="V69" i="8"/>
  <c r="Z69" i="8" s="1"/>
  <c r="R69" i="8"/>
  <c r="I69" i="8"/>
  <c r="D69" i="8"/>
  <c r="C69" i="8"/>
  <c r="AC68" i="8"/>
  <c r="V68" i="8"/>
  <c r="Z68" i="8" s="1"/>
  <c r="R68" i="8"/>
  <c r="I68" i="8"/>
  <c r="D68" i="8"/>
  <c r="C68" i="8"/>
  <c r="AC67" i="8"/>
  <c r="V67" i="8"/>
  <c r="Z67" i="8" s="1"/>
  <c r="R67" i="8"/>
  <c r="I67" i="8"/>
  <c r="D67" i="8"/>
  <c r="C67" i="8"/>
  <c r="AC66" i="8"/>
  <c r="V66" i="8"/>
  <c r="Z66" i="8" s="1"/>
  <c r="R66" i="8"/>
  <c r="I66" i="8"/>
  <c r="D66" i="8"/>
  <c r="C66" i="8"/>
  <c r="AC65" i="8"/>
  <c r="V65" i="8"/>
  <c r="Z65" i="8" s="1"/>
  <c r="R65" i="8"/>
  <c r="I65" i="8"/>
  <c r="D65" i="8"/>
  <c r="C65" i="8"/>
  <c r="AC64" i="8"/>
  <c r="V64" i="8"/>
  <c r="Z64" i="8" s="1"/>
  <c r="R64" i="8"/>
  <c r="I64" i="8"/>
  <c r="D64" i="8"/>
  <c r="C64" i="8"/>
  <c r="AC63" i="8"/>
  <c r="V63" i="8"/>
  <c r="Z63" i="8" s="1"/>
  <c r="R63" i="8"/>
  <c r="I63" i="8"/>
  <c r="D63" i="8"/>
  <c r="C63" i="8"/>
  <c r="AC62" i="8"/>
  <c r="V62" i="8"/>
  <c r="Z62" i="8" s="1"/>
  <c r="R62" i="8"/>
  <c r="I62" i="8"/>
  <c r="D62" i="8"/>
  <c r="C62" i="8"/>
  <c r="AC61" i="8"/>
  <c r="V61" i="8"/>
  <c r="Z61" i="8" s="1"/>
  <c r="R61" i="8"/>
  <c r="I61" i="8"/>
  <c r="D61" i="8"/>
  <c r="C61" i="8"/>
  <c r="AC60" i="8"/>
  <c r="V60" i="8"/>
  <c r="Z60" i="8" s="1"/>
  <c r="R60" i="8"/>
  <c r="I60" i="8"/>
  <c r="D60" i="8"/>
  <c r="C60" i="8"/>
  <c r="AC59" i="8"/>
  <c r="V59" i="8"/>
  <c r="Z59" i="8" s="1"/>
  <c r="R59" i="8"/>
  <c r="I59" i="8"/>
  <c r="D59" i="8"/>
  <c r="C59" i="8"/>
  <c r="AC58" i="8"/>
  <c r="V58" i="8"/>
  <c r="Z58" i="8" s="1"/>
  <c r="R58" i="8"/>
  <c r="I58" i="8"/>
  <c r="D58" i="8"/>
  <c r="C58" i="8"/>
  <c r="AC57" i="8"/>
  <c r="V57" i="8"/>
  <c r="Z57" i="8" s="1"/>
  <c r="R57" i="8"/>
  <c r="I57" i="8"/>
  <c r="D57" i="8"/>
  <c r="C57" i="8"/>
  <c r="AC56" i="8"/>
  <c r="V56" i="8"/>
  <c r="Z56" i="8" s="1"/>
  <c r="R56" i="8"/>
  <c r="I56" i="8"/>
  <c r="D56" i="8"/>
  <c r="C56" i="8"/>
  <c r="AC55" i="8"/>
  <c r="V55" i="8"/>
  <c r="Z55" i="8" s="1"/>
  <c r="R55" i="8"/>
  <c r="I55" i="8"/>
  <c r="D55" i="8"/>
  <c r="C55" i="8"/>
  <c r="AC54" i="8"/>
  <c r="V54" i="8"/>
  <c r="Z54" i="8" s="1"/>
  <c r="R54" i="8"/>
  <c r="I54" i="8"/>
  <c r="D54" i="8"/>
  <c r="C54" i="8"/>
  <c r="AC53" i="8"/>
  <c r="V53" i="8"/>
  <c r="Z53" i="8" s="1"/>
  <c r="R53" i="8"/>
  <c r="I53" i="8"/>
  <c r="D53" i="8"/>
  <c r="C53" i="8"/>
  <c r="AC52" i="8"/>
  <c r="V52" i="8"/>
  <c r="Z52" i="8" s="1"/>
  <c r="R52" i="8"/>
  <c r="I52" i="8"/>
  <c r="D52" i="8"/>
  <c r="C52" i="8"/>
  <c r="AC51" i="8"/>
  <c r="V51" i="8"/>
  <c r="Z51" i="8" s="1"/>
  <c r="R51" i="8"/>
  <c r="I51" i="8"/>
  <c r="D51" i="8"/>
  <c r="C51" i="8"/>
  <c r="AC50" i="8"/>
  <c r="V50" i="8"/>
  <c r="Z50" i="8" s="1"/>
  <c r="R50" i="8"/>
  <c r="I50" i="8"/>
  <c r="D50" i="8"/>
  <c r="C50" i="8"/>
  <c r="AC49" i="8"/>
  <c r="V49" i="8"/>
  <c r="Z49" i="8" s="1"/>
  <c r="R49" i="8"/>
  <c r="I49" i="8"/>
  <c r="D49" i="8"/>
  <c r="C49" i="8"/>
  <c r="AC48" i="8"/>
  <c r="V48" i="8"/>
  <c r="Z48" i="8" s="1"/>
  <c r="R48" i="8"/>
  <c r="I48" i="8"/>
  <c r="D48" i="8"/>
  <c r="C48" i="8"/>
  <c r="AC47" i="8"/>
  <c r="V47" i="8"/>
  <c r="Z47" i="8" s="1"/>
  <c r="R47" i="8"/>
  <c r="I47" i="8"/>
  <c r="D47" i="8"/>
  <c r="C47" i="8"/>
  <c r="AC46" i="8"/>
  <c r="V46" i="8"/>
  <c r="Z46" i="8" s="1"/>
  <c r="R46" i="8"/>
  <c r="I46" i="8"/>
  <c r="D46" i="8"/>
  <c r="C46" i="8"/>
  <c r="AC45" i="8"/>
  <c r="V45" i="8"/>
  <c r="Z45" i="8" s="1"/>
  <c r="R45" i="8"/>
  <c r="I45" i="8"/>
  <c r="D45" i="8"/>
  <c r="C45" i="8"/>
  <c r="AC44" i="8"/>
  <c r="V44" i="8"/>
  <c r="Z44" i="8" s="1"/>
  <c r="R44" i="8"/>
  <c r="I44" i="8"/>
  <c r="D44" i="8"/>
  <c r="C44" i="8"/>
  <c r="AC43" i="8"/>
  <c r="V43" i="8"/>
  <c r="Z43" i="8" s="1"/>
  <c r="R43" i="8"/>
  <c r="I43" i="8"/>
  <c r="D43" i="8"/>
  <c r="C43" i="8"/>
  <c r="AC42" i="8"/>
  <c r="V42" i="8"/>
  <c r="Z42" i="8" s="1"/>
  <c r="R42" i="8"/>
  <c r="I42" i="8"/>
  <c r="D42" i="8"/>
  <c r="C42" i="8"/>
  <c r="AC41" i="8"/>
  <c r="V41" i="8"/>
  <c r="Z41" i="8" s="1"/>
  <c r="R41" i="8"/>
  <c r="I41" i="8"/>
  <c r="D41" i="8"/>
  <c r="C41" i="8"/>
  <c r="AC40" i="8"/>
  <c r="V40" i="8"/>
  <c r="Z40" i="8" s="1"/>
  <c r="R40" i="8"/>
  <c r="I40" i="8"/>
  <c r="D40" i="8"/>
  <c r="C40" i="8"/>
  <c r="AC39" i="8"/>
  <c r="V39" i="8"/>
  <c r="Z39" i="8" s="1"/>
  <c r="R39" i="8"/>
  <c r="I39" i="8"/>
  <c r="D39" i="8"/>
  <c r="C39" i="8"/>
  <c r="AC38" i="8"/>
  <c r="V38" i="8"/>
  <c r="Z38" i="8" s="1"/>
  <c r="R38" i="8"/>
  <c r="I38" i="8"/>
  <c r="D38" i="8"/>
  <c r="C38" i="8"/>
  <c r="AC37" i="8"/>
  <c r="V37" i="8"/>
  <c r="Z37" i="8" s="1"/>
  <c r="R37" i="8"/>
  <c r="I37" i="8"/>
  <c r="D37" i="8"/>
  <c r="C37" i="8"/>
  <c r="AC36" i="8"/>
  <c r="V36" i="8"/>
  <c r="Z36" i="8" s="1"/>
  <c r="R36" i="8"/>
  <c r="I36" i="8"/>
  <c r="D36" i="8"/>
  <c r="C36" i="8"/>
  <c r="AC35" i="8"/>
  <c r="V35" i="8"/>
  <c r="Z35" i="8" s="1"/>
  <c r="R35" i="8"/>
  <c r="I35" i="8"/>
  <c r="D35" i="8"/>
  <c r="C35" i="8"/>
  <c r="AC34" i="8"/>
  <c r="V34" i="8"/>
  <c r="Z34" i="8" s="1"/>
  <c r="R34" i="8"/>
  <c r="I34" i="8"/>
  <c r="D34" i="8"/>
  <c r="C34" i="8"/>
  <c r="AC33" i="8"/>
  <c r="V33" i="8"/>
  <c r="Z33" i="8" s="1"/>
  <c r="R33" i="8"/>
  <c r="I33" i="8"/>
  <c r="D33" i="8"/>
  <c r="C33" i="8"/>
  <c r="AC32" i="8"/>
  <c r="V32" i="8"/>
  <c r="Z32" i="8" s="1"/>
  <c r="R32" i="8"/>
  <c r="I32" i="8"/>
  <c r="D32" i="8"/>
  <c r="C32" i="8"/>
  <c r="AC31" i="8"/>
  <c r="V31" i="8"/>
  <c r="Z31" i="8" s="1"/>
  <c r="R31" i="8"/>
  <c r="I31" i="8"/>
  <c r="D31" i="8"/>
  <c r="C31" i="8"/>
  <c r="AC30" i="8"/>
  <c r="V30" i="8"/>
  <c r="Z30" i="8" s="1"/>
  <c r="R30" i="8"/>
  <c r="I30" i="8"/>
  <c r="D30" i="8"/>
  <c r="C30" i="8"/>
  <c r="AC29" i="8"/>
  <c r="V29" i="8"/>
  <c r="Z29" i="8" s="1"/>
  <c r="R29" i="8"/>
  <c r="I29" i="8"/>
  <c r="D29" i="8"/>
  <c r="C29" i="8"/>
  <c r="AC28" i="8"/>
  <c r="V28" i="8"/>
  <c r="Z28" i="8" s="1"/>
  <c r="R28" i="8"/>
  <c r="I28" i="8"/>
  <c r="D28" i="8"/>
  <c r="C28" i="8"/>
  <c r="AC27" i="8"/>
  <c r="V27" i="8"/>
  <c r="Z27" i="8" s="1"/>
  <c r="R27" i="8"/>
  <c r="I27" i="8"/>
  <c r="D27" i="8"/>
  <c r="C27" i="8"/>
  <c r="AC26" i="8"/>
  <c r="V26" i="8"/>
  <c r="Z26" i="8" s="1"/>
  <c r="R26" i="8"/>
  <c r="I26" i="8"/>
  <c r="D26" i="8"/>
  <c r="C26" i="8"/>
  <c r="AC25" i="8"/>
  <c r="V25" i="8"/>
  <c r="Z25" i="8" s="1"/>
  <c r="R25" i="8"/>
  <c r="I25" i="8"/>
  <c r="D25" i="8"/>
  <c r="C25" i="8"/>
  <c r="V24" i="8"/>
  <c r="Z24" i="8" s="1"/>
  <c r="R24" i="8"/>
  <c r="I24" i="8"/>
  <c r="D24" i="8"/>
  <c r="C24" i="8"/>
  <c r="AC23" i="8"/>
  <c r="V23" i="8"/>
  <c r="Z23" i="8" s="1"/>
  <c r="R23" i="8"/>
  <c r="I23" i="8"/>
  <c r="D23" i="8"/>
  <c r="C23" i="8"/>
  <c r="AC22" i="8"/>
  <c r="V22" i="8"/>
  <c r="Z22" i="8" s="1"/>
  <c r="R22" i="8"/>
  <c r="I22" i="8"/>
  <c r="D22" i="8"/>
  <c r="C22" i="8"/>
  <c r="AC21" i="8"/>
  <c r="V21" i="8"/>
  <c r="Z21" i="8" s="1"/>
  <c r="R21" i="8"/>
  <c r="I21" i="8"/>
  <c r="D21" i="8"/>
  <c r="C21" i="8"/>
  <c r="AC20" i="8"/>
  <c r="V20" i="8"/>
  <c r="Z20" i="8" s="1"/>
  <c r="R20" i="8"/>
  <c r="I20" i="8"/>
  <c r="D20" i="8"/>
  <c r="C20" i="8"/>
  <c r="AC19" i="8"/>
  <c r="V19" i="8"/>
  <c r="Z19" i="8" s="1"/>
  <c r="R19" i="8"/>
  <c r="I19" i="8"/>
  <c r="D19" i="8"/>
  <c r="C19" i="8"/>
  <c r="AC18" i="8"/>
  <c r="Z18" i="8"/>
  <c r="V18" i="8"/>
  <c r="R18" i="8"/>
  <c r="I18" i="8"/>
  <c r="D18" i="8"/>
  <c r="C18" i="8"/>
  <c r="V17" i="8"/>
  <c r="Z17" i="8" s="1"/>
  <c r="R17" i="8"/>
  <c r="I17" i="8"/>
  <c r="D17" i="8"/>
  <c r="C17" i="8"/>
  <c r="AC16" i="8"/>
  <c r="V16" i="8"/>
  <c r="Z16" i="8" s="1"/>
  <c r="R16" i="8"/>
  <c r="I16" i="8"/>
  <c r="D16" i="8"/>
  <c r="C16" i="8"/>
  <c r="AC15" i="8"/>
  <c r="V15" i="8"/>
  <c r="Z15" i="8" s="1"/>
  <c r="R15" i="8"/>
  <c r="I15" i="8"/>
  <c r="D15" i="8"/>
  <c r="C15" i="8"/>
  <c r="AC14" i="8"/>
  <c r="V14" i="8"/>
  <c r="Z14" i="8" s="1"/>
  <c r="R14" i="8"/>
  <c r="I14" i="8"/>
  <c r="D14" i="8"/>
  <c r="C14" i="8"/>
  <c r="AC13" i="8"/>
  <c r="V13" i="8"/>
  <c r="Z13" i="8" s="1"/>
  <c r="R13" i="8"/>
  <c r="I13" i="8"/>
  <c r="D13" i="8"/>
  <c r="C13" i="8"/>
  <c r="AC12" i="8"/>
  <c r="V12" i="8"/>
  <c r="Z12" i="8" s="1"/>
  <c r="R12" i="8"/>
  <c r="I12" i="8"/>
  <c r="D12" i="8"/>
  <c r="C12" i="8"/>
  <c r="AC11" i="8"/>
  <c r="Z11" i="8"/>
  <c r="V11" i="8"/>
  <c r="R11" i="8"/>
  <c r="I11" i="8"/>
  <c r="D11" i="8"/>
  <c r="C11" i="8"/>
  <c r="AC10" i="8"/>
  <c r="V10" i="8"/>
  <c r="Z10" i="8" s="1"/>
  <c r="R10" i="8"/>
  <c r="I10" i="8"/>
  <c r="D10" i="8"/>
  <c r="C10" i="8"/>
  <c r="AC9" i="8"/>
  <c r="V9" i="8"/>
  <c r="Z9" i="8" s="1"/>
  <c r="R9" i="8"/>
  <c r="I9" i="8"/>
  <c r="D9" i="8"/>
  <c r="C9" i="8"/>
  <c r="AC8" i="8"/>
  <c r="V8" i="8"/>
  <c r="Z8" i="8" s="1"/>
  <c r="R8" i="8"/>
  <c r="I8" i="8"/>
  <c r="D8" i="8"/>
  <c r="C8" i="8"/>
  <c r="AC7" i="8"/>
  <c r="V7" i="8"/>
  <c r="Z7" i="8" s="1"/>
  <c r="R7" i="8"/>
  <c r="I7" i="8"/>
  <c r="D7" i="8"/>
  <c r="C7" i="8"/>
  <c r="AC6" i="8"/>
  <c r="V6" i="8"/>
  <c r="Z6" i="8" s="1"/>
  <c r="R6" i="8"/>
  <c r="I6" i="8"/>
  <c r="D6" i="8"/>
  <c r="C6" i="8"/>
  <c r="AC5" i="8"/>
  <c r="V5" i="8"/>
  <c r="Z5" i="8" s="1"/>
  <c r="R5" i="8"/>
  <c r="I5" i="8"/>
  <c r="D5" i="8"/>
  <c r="C5" i="8"/>
  <c r="AC4" i="8"/>
  <c r="V4" i="8"/>
  <c r="Z4" i="8" s="1"/>
  <c r="R4" i="8"/>
  <c r="I4" i="8"/>
  <c r="D4" i="8"/>
  <c r="C4" i="8"/>
  <c r="AC3" i="8"/>
  <c r="V3" i="8"/>
  <c r="Z3" i="8" s="1"/>
  <c r="R3" i="8"/>
  <c r="I3" i="8"/>
  <c r="D3" i="8"/>
  <c r="C3" i="8"/>
  <c r="AA280" i="7"/>
  <c r="V280" i="7"/>
  <c r="Z280" i="7" s="1"/>
  <c r="Z281" i="7" s="1"/>
  <c r="R280" i="7"/>
  <c r="C280" i="7"/>
  <c r="AU280" i="7" s="1"/>
  <c r="AA279" i="7"/>
  <c r="R279" i="7"/>
  <c r="C279" i="7"/>
  <c r="AA278" i="7"/>
  <c r="V278" i="7"/>
  <c r="Z278" i="7" s="1"/>
  <c r="R278" i="7"/>
  <c r="C278" i="7"/>
  <c r="AA277" i="7"/>
  <c r="V277" i="7"/>
  <c r="Z277" i="7" s="1"/>
  <c r="R277" i="7"/>
  <c r="C277" i="7"/>
  <c r="AA276" i="7"/>
  <c r="V276" i="7"/>
  <c r="Z276" i="7" s="1"/>
  <c r="R276" i="7"/>
  <c r="I276" i="7"/>
  <c r="D276" i="7"/>
  <c r="C276" i="7"/>
  <c r="AA275" i="7"/>
  <c r="V275" i="7"/>
  <c r="Z275" i="7" s="1"/>
  <c r="R275" i="7"/>
  <c r="I275" i="7"/>
  <c r="D275" i="7"/>
  <c r="C275" i="7"/>
  <c r="AA274" i="7"/>
  <c r="V274" i="7"/>
  <c r="Z274" i="7" s="1"/>
  <c r="R274" i="7"/>
  <c r="I274" i="7"/>
  <c r="D274" i="7"/>
  <c r="C274" i="7"/>
  <c r="AA273" i="7"/>
  <c r="V273" i="7"/>
  <c r="Z273" i="7" s="1"/>
  <c r="R273" i="7"/>
  <c r="I273" i="7"/>
  <c r="D273" i="7"/>
  <c r="C273" i="7"/>
  <c r="AA272" i="7"/>
  <c r="V272" i="7"/>
  <c r="Z272" i="7" s="1"/>
  <c r="R272" i="7"/>
  <c r="I272" i="7"/>
  <c r="D272" i="7"/>
  <c r="C272" i="7"/>
  <c r="AC271" i="7"/>
  <c r="AA271" i="7" s="1"/>
  <c r="V271" i="7"/>
  <c r="Z271" i="7" s="1"/>
  <c r="R271" i="7"/>
  <c r="I271" i="7"/>
  <c r="D271" i="7"/>
  <c r="C271" i="7"/>
  <c r="AC270" i="7"/>
  <c r="AA270" i="7" s="1"/>
  <c r="V270" i="7"/>
  <c r="Z270" i="7" s="1"/>
  <c r="R270" i="7"/>
  <c r="I270" i="7"/>
  <c r="D270" i="7"/>
  <c r="C270" i="7"/>
  <c r="AC269" i="7"/>
  <c r="AA269" i="7" s="1"/>
  <c r="V269" i="7"/>
  <c r="Z269" i="7" s="1"/>
  <c r="R269" i="7"/>
  <c r="I269" i="7"/>
  <c r="D269" i="7"/>
  <c r="C269" i="7"/>
  <c r="AC268" i="7"/>
  <c r="AA268" i="7" s="1"/>
  <c r="V268" i="7"/>
  <c r="Z268" i="7" s="1"/>
  <c r="R268" i="7"/>
  <c r="I268" i="7"/>
  <c r="D268" i="7"/>
  <c r="C268" i="7"/>
  <c r="AC267" i="7"/>
  <c r="AA267" i="7" s="1"/>
  <c r="V267" i="7"/>
  <c r="Z267" i="7" s="1"/>
  <c r="R267" i="7"/>
  <c r="I267" i="7"/>
  <c r="D267" i="7"/>
  <c r="C267" i="7"/>
  <c r="AA266" i="7"/>
  <c r="V266" i="7"/>
  <c r="Z266" i="7" s="1"/>
  <c r="R266" i="7"/>
  <c r="I266" i="7"/>
  <c r="D266" i="7"/>
  <c r="C266" i="7"/>
  <c r="AA265" i="7"/>
  <c r="V265" i="7"/>
  <c r="Z265" i="7" s="1"/>
  <c r="R265" i="7"/>
  <c r="I265" i="7"/>
  <c r="D265" i="7"/>
  <c r="C265" i="7"/>
  <c r="AA264" i="7"/>
  <c r="V264" i="7"/>
  <c r="Z264" i="7" s="1"/>
  <c r="R264" i="7"/>
  <c r="I264" i="7"/>
  <c r="D264" i="7"/>
  <c r="C264" i="7"/>
  <c r="AA263" i="7"/>
  <c r="V263" i="7"/>
  <c r="Z263" i="7" s="1"/>
  <c r="R263" i="7"/>
  <c r="I263" i="7"/>
  <c r="D263" i="7"/>
  <c r="C263" i="7"/>
  <c r="AA262" i="7"/>
  <c r="V262" i="7"/>
  <c r="Z262" i="7" s="1"/>
  <c r="R262" i="7"/>
  <c r="I262" i="7"/>
  <c r="D262" i="7"/>
  <c r="C262" i="7"/>
  <c r="AC261" i="7"/>
  <c r="AA261" i="7" s="1"/>
  <c r="V261" i="7"/>
  <c r="Z261" i="7" s="1"/>
  <c r="R261" i="7"/>
  <c r="I261" i="7"/>
  <c r="D261" i="7"/>
  <c r="C261" i="7"/>
  <c r="AC260" i="7"/>
  <c r="AA260" i="7" s="1"/>
  <c r="V260" i="7"/>
  <c r="Z260" i="7" s="1"/>
  <c r="R260" i="7"/>
  <c r="I260" i="7"/>
  <c r="D260" i="7"/>
  <c r="C260" i="7"/>
  <c r="AC259" i="7"/>
  <c r="AA259" i="7" s="1"/>
  <c r="V259" i="7"/>
  <c r="Z259" i="7" s="1"/>
  <c r="R259" i="7"/>
  <c r="I259" i="7"/>
  <c r="D259" i="7"/>
  <c r="C259" i="7"/>
  <c r="AC258" i="7"/>
  <c r="AA258" i="7" s="1"/>
  <c r="V258" i="7"/>
  <c r="Z258" i="7" s="1"/>
  <c r="R258" i="7"/>
  <c r="I258" i="7"/>
  <c r="D258" i="7"/>
  <c r="C258" i="7"/>
  <c r="AC257" i="7"/>
  <c r="V257" i="7"/>
  <c r="R257" i="7"/>
  <c r="I257" i="7"/>
  <c r="D257" i="7"/>
  <c r="C257" i="7"/>
  <c r="V256" i="7"/>
  <c r="R256" i="7"/>
  <c r="I256" i="7"/>
  <c r="D256" i="7"/>
  <c r="C256" i="7"/>
  <c r="AC255" i="7"/>
  <c r="V255" i="7"/>
  <c r="R255" i="7"/>
  <c r="I255" i="7"/>
  <c r="D255" i="7"/>
  <c r="C255" i="7"/>
  <c r="AC254" i="7"/>
  <c r="V254" i="7"/>
  <c r="R254" i="7"/>
  <c r="I254" i="7"/>
  <c r="D254" i="7"/>
  <c r="C254" i="7"/>
  <c r="AC253" i="7"/>
  <c r="V253" i="7"/>
  <c r="R253" i="7"/>
  <c r="I253" i="7"/>
  <c r="D253" i="7"/>
  <c r="C253" i="7"/>
  <c r="AC252" i="7"/>
  <c r="V252" i="7"/>
  <c r="R252" i="7"/>
  <c r="I252" i="7"/>
  <c r="D252" i="7"/>
  <c r="C252" i="7"/>
  <c r="AC251" i="7"/>
  <c r="V251" i="7"/>
  <c r="R251" i="7"/>
  <c r="I251" i="7"/>
  <c r="D251" i="7"/>
  <c r="C251" i="7"/>
  <c r="AC250" i="7"/>
  <c r="V250" i="7"/>
  <c r="R250" i="7"/>
  <c r="I250" i="7"/>
  <c r="D250" i="7"/>
  <c r="C250" i="7"/>
  <c r="AC249" i="7"/>
  <c r="V249" i="7"/>
  <c r="R249" i="7"/>
  <c r="I249" i="7"/>
  <c r="D249" i="7"/>
  <c r="C249" i="7"/>
  <c r="AC248" i="7"/>
  <c r="V248" i="7"/>
  <c r="R248" i="7"/>
  <c r="I248" i="7"/>
  <c r="D248" i="7"/>
  <c r="C248" i="7"/>
  <c r="AC247" i="7"/>
  <c r="V247" i="7"/>
  <c r="R247" i="7"/>
  <c r="I247" i="7"/>
  <c r="D247" i="7"/>
  <c r="C247" i="7"/>
  <c r="AC246" i="7"/>
  <c r="V246" i="7"/>
  <c r="R246" i="7"/>
  <c r="I246" i="7"/>
  <c r="D246" i="7"/>
  <c r="C246" i="7"/>
  <c r="V245" i="7"/>
  <c r="R245" i="7"/>
  <c r="I245" i="7"/>
  <c r="D245" i="7"/>
  <c r="C245" i="7"/>
  <c r="AC244" i="7"/>
  <c r="V244" i="7"/>
  <c r="R244" i="7"/>
  <c r="I244" i="7"/>
  <c r="D244" i="7"/>
  <c r="C244" i="7"/>
  <c r="AC243" i="7"/>
  <c r="V243" i="7"/>
  <c r="R243" i="7"/>
  <c r="I243" i="7"/>
  <c r="D243" i="7"/>
  <c r="C243" i="7"/>
  <c r="AC242" i="7"/>
  <c r="V242" i="7"/>
  <c r="Z242" i="7" s="1"/>
  <c r="R242" i="7"/>
  <c r="I242" i="7"/>
  <c r="D242" i="7"/>
  <c r="C242" i="7"/>
  <c r="V241" i="7"/>
  <c r="Z241" i="7" s="1"/>
  <c r="R241" i="7"/>
  <c r="I241" i="7"/>
  <c r="D241" i="7"/>
  <c r="C241" i="7"/>
  <c r="AC240" i="7"/>
  <c r="V240" i="7"/>
  <c r="Z240" i="7" s="1"/>
  <c r="R240" i="7"/>
  <c r="I240" i="7"/>
  <c r="D240" i="7"/>
  <c r="C240" i="7"/>
  <c r="AC239" i="7"/>
  <c r="V239" i="7"/>
  <c r="Z239" i="7" s="1"/>
  <c r="R239" i="7"/>
  <c r="I239" i="7"/>
  <c r="D239" i="7"/>
  <c r="C239" i="7"/>
  <c r="AC238" i="7"/>
  <c r="V238" i="7"/>
  <c r="Z238" i="7" s="1"/>
  <c r="R238" i="7"/>
  <c r="I238" i="7"/>
  <c r="D238" i="7"/>
  <c r="C238" i="7"/>
  <c r="AC237" i="7"/>
  <c r="V237" i="7"/>
  <c r="Z237" i="7" s="1"/>
  <c r="R237" i="7"/>
  <c r="I237" i="7"/>
  <c r="D237" i="7"/>
  <c r="C237" i="7"/>
  <c r="AC236" i="7"/>
  <c r="V236" i="7"/>
  <c r="Z236" i="7" s="1"/>
  <c r="R236" i="7"/>
  <c r="I236" i="7"/>
  <c r="D236" i="7"/>
  <c r="C236" i="7"/>
  <c r="AC235" i="7"/>
  <c r="V235" i="7"/>
  <c r="Z235" i="7" s="1"/>
  <c r="R235" i="7"/>
  <c r="I235" i="7"/>
  <c r="D235" i="7"/>
  <c r="C235" i="7"/>
  <c r="V234" i="7"/>
  <c r="R234" i="7"/>
  <c r="I234" i="7"/>
  <c r="D234" i="7"/>
  <c r="C234" i="7"/>
  <c r="AC233" i="7"/>
  <c r="V233" i="7"/>
  <c r="Z233" i="7" s="1"/>
  <c r="R233" i="7"/>
  <c r="I233" i="7"/>
  <c r="D233" i="7"/>
  <c r="C233" i="7"/>
  <c r="AC232" i="7"/>
  <c r="V232" i="7"/>
  <c r="Z232" i="7" s="1"/>
  <c r="R232" i="7"/>
  <c r="I232" i="7"/>
  <c r="D232" i="7"/>
  <c r="C232" i="7"/>
  <c r="AC231" i="7"/>
  <c r="V231" i="7"/>
  <c r="Z231" i="7" s="1"/>
  <c r="R231" i="7"/>
  <c r="I231" i="7"/>
  <c r="D231" i="7"/>
  <c r="C231" i="7"/>
  <c r="V230" i="7"/>
  <c r="Z230" i="7" s="1"/>
  <c r="R230" i="7"/>
  <c r="I230" i="7"/>
  <c r="D230" i="7"/>
  <c r="C230" i="7"/>
  <c r="AC229" i="7"/>
  <c r="V229" i="7"/>
  <c r="Z229" i="7" s="1"/>
  <c r="R229" i="7"/>
  <c r="I229" i="7"/>
  <c r="D229" i="7"/>
  <c r="C229" i="7"/>
  <c r="AC228" i="7"/>
  <c r="V228" i="7"/>
  <c r="Z228" i="7" s="1"/>
  <c r="R228" i="7"/>
  <c r="I228" i="7"/>
  <c r="D228" i="7"/>
  <c r="C228" i="7"/>
  <c r="AC227" i="7"/>
  <c r="AA227" i="7" s="1"/>
  <c r="V227" i="7"/>
  <c r="Z227" i="7" s="1"/>
  <c r="R227" i="7"/>
  <c r="I227" i="7"/>
  <c r="D227" i="7"/>
  <c r="C227" i="7"/>
  <c r="AA226" i="7"/>
  <c r="V226" i="7"/>
  <c r="Z226" i="7" s="1"/>
  <c r="R226" i="7"/>
  <c r="I226" i="7"/>
  <c r="D226" i="7"/>
  <c r="C226" i="7"/>
  <c r="AC225" i="7"/>
  <c r="AA225" i="7" s="1"/>
  <c r="V225" i="7"/>
  <c r="Z225" i="7" s="1"/>
  <c r="R225" i="7"/>
  <c r="I225" i="7"/>
  <c r="D225" i="7"/>
  <c r="C225" i="7"/>
  <c r="AC224" i="7"/>
  <c r="AA224" i="7" s="1"/>
  <c r="V224" i="7"/>
  <c r="Z224" i="7" s="1"/>
  <c r="R224" i="7"/>
  <c r="I224" i="7"/>
  <c r="D224" i="7"/>
  <c r="C224" i="7"/>
  <c r="AC223" i="7"/>
  <c r="AA223" i="7" s="1"/>
  <c r="V223" i="7"/>
  <c r="Z223" i="7" s="1"/>
  <c r="R223" i="7"/>
  <c r="I223" i="7"/>
  <c r="D223" i="7"/>
  <c r="C223" i="7"/>
  <c r="AC222" i="7"/>
  <c r="AA222" i="7" s="1"/>
  <c r="V222" i="7"/>
  <c r="Z222" i="7" s="1"/>
  <c r="R222" i="7"/>
  <c r="I222" i="7"/>
  <c r="D222" i="7"/>
  <c r="C222" i="7"/>
  <c r="AC221" i="7"/>
  <c r="AA221" i="7" s="1"/>
  <c r="V221" i="7"/>
  <c r="Z221" i="7" s="1"/>
  <c r="R221" i="7"/>
  <c r="I221" i="7"/>
  <c r="D221" i="7"/>
  <c r="C221" i="7"/>
  <c r="AC220" i="7"/>
  <c r="AA220" i="7" s="1"/>
  <c r="V220" i="7"/>
  <c r="Z220" i="7" s="1"/>
  <c r="R220" i="7"/>
  <c r="I220" i="7"/>
  <c r="D220" i="7"/>
  <c r="C220" i="7"/>
  <c r="AC219" i="7"/>
  <c r="V219" i="7"/>
  <c r="R219" i="7"/>
  <c r="I219" i="7"/>
  <c r="D219" i="7"/>
  <c r="C219" i="7"/>
  <c r="AC218" i="7"/>
  <c r="AA218" i="7" s="1"/>
  <c r="V218" i="7"/>
  <c r="Z218" i="7" s="1"/>
  <c r="R218" i="7"/>
  <c r="I218" i="7"/>
  <c r="D218" i="7"/>
  <c r="C218" i="7"/>
  <c r="AC217" i="7"/>
  <c r="AA217" i="7" s="1"/>
  <c r="V217" i="7"/>
  <c r="Z217" i="7" s="1"/>
  <c r="R217" i="7"/>
  <c r="I217" i="7"/>
  <c r="D217" i="7"/>
  <c r="C217" i="7"/>
  <c r="AC216" i="7"/>
  <c r="AA216" i="7" s="1"/>
  <c r="V216" i="7"/>
  <c r="Z216" i="7" s="1"/>
  <c r="R216" i="7"/>
  <c r="I216" i="7"/>
  <c r="D216" i="7"/>
  <c r="C216" i="7"/>
  <c r="AA215" i="7"/>
  <c r="V215" i="7"/>
  <c r="Z215" i="7" s="1"/>
  <c r="R215" i="7"/>
  <c r="I215" i="7"/>
  <c r="D215" i="7"/>
  <c r="C215" i="7"/>
  <c r="AC214" i="7"/>
  <c r="AA214" i="7" s="1"/>
  <c r="V214" i="7"/>
  <c r="Z214" i="7" s="1"/>
  <c r="R214" i="7"/>
  <c r="I214" i="7"/>
  <c r="D214" i="7"/>
  <c r="C214" i="7"/>
  <c r="AC213" i="7"/>
  <c r="AA213" i="7" s="1"/>
  <c r="V213" i="7"/>
  <c r="Z213" i="7" s="1"/>
  <c r="R213" i="7"/>
  <c r="I213" i="7"/>
  <c r="D213" i="7"/>
  <c r="C213" i="7"/>
  <c r="AC212" i="7"/>
  <c r="AA212" i="7" s="1"/>
  <c r="V212" i="7"/>
  <c r="Z212" i="7" s="1"/>
  <c r="R212" i="7"/>
  <c r="I212" i="7"/>
  <c r="D212" i="7"/>
  <c r="C212" i="7"/>
  <c r="AC211" i="7"/>
  <c r="AA211" i="7" s="1"/>
  <c r="V211" i="7"/>
  <c r="Z211" i="7" s="1"/>
  <c r="R211" i="7"/>
  <c r="I211" i="7"/>
  <c r="D211" i="7"/>
  <c r="C211" i="7"/>
  <c r="AC210" i="7"/>
  <c r="AA210" i="7" s="1"/>
  <c r="V210" i="7"/>
  <c r="Z210" i="7" s="1"/>
  <c r="R210" i="7"/>
  <c r="I210" i="7"/>
  <c r="D210" i="7"/>
  <c r="C210" i="7"/>
  <c r="AC209" i="7"/>
  <c r="AA209" i="7" s="1"/>
  <c r="V209" i="7"/>
  <c r="Z209" i="7" s="1"/>
  <c r="R209" i="7"/>
  <c r="I209" i="7"/>
  <c r="D209" i="7"/>
  <c r="C209" i="7"/>
  <c r="AC208" i="7"/>
  <c r="AA208" i="7" s="1"/>
  <c r="V208" i="7"/>
  <c r="Z208" i="7" s="1"/>
  <c r="R208" i="7"/>
  <c r="I208" i="7"/>
  <c r="D208" i="7"/>
  <c r="C208" i="7"/>
  <c r="AC207" i="7"/>
  <c r="AA207" i="7" s="1"/>
  <c r="V207" i="7"/>
  <c r="Z207" i="7" s="1"/>
  <c r="R207" i="7"/>
  <c r="I207" i="7"/>
  <c r="D207" i="7"/>
  <c r="C207" i="7"/>
  <c r="AC206" i="7"/>
  <c r="AA206" i="7" s="1"/>
  <c r="V206" i="7"/>
  <c r="Z206" i="7" s="1"/>
  <c r="R206" i="7"/>
  <c r="I206" i="7"/>
  <c r="D206" i="7"/>
  <c r="C206" i="7"/>
  <c r="AC205" i="7"/>
  <c r="AA205" i="7" s="1"/>
  <c r="V205" i="7"/>
  <c r="Z205" i="7" s="1"/>
  <c r="R205" i="7"/>
  <c r="I205" i="7"/>
  <c r="D205" i="7"/>
  <c r="C205" i="7"/>
  <c r="AC204" i="7"/>
  <c r="V204" i="7"/>
  <c r="Z204" i="7" s="1"/>
  <c r="R204" i="7"/>
  <c r="I204" i="7"/>
  <c r="D204" i="7"/>
  <c r="C204" i="7"/>
  <c r="AC203" i="7"/>
  <c r="AA203" i="7" s="1"/>
  <c r="V203" i="7"/>
  <c r="Z203" i="7" s="1"/>
  <c r="R203" i="7"/>
  <c r="I203" i="7"/>
  <c r="D203" i="7"/>
  <c r="C203" i="7"/>
  <c r="AC202" i="7"/>
  <c r="AA202" i="7"/>
  <c r="V202" i="7"/>
  <c r="Z202" i="7" s="1"/>
  <c r="R202" i="7"/>
  <c r="I202" i="7"/>
  <c r="D202" i="7"/>
  <c r="C202" i="7"/>
  <c r="AC201" i="7"/>
  <c r="AA201" i="7" s="1"/>
  <c r="V201" i="7"/>
  <c r="Z201" i="7" s="1"/>
  <c r="R201" i="7"/>
  <c r="I201" i="7"/>
  <c r="D201" i="7"/>
  <c r="C201" i="7"/>
  <c r="AC200" i="7"/>
  <c r="AA200" i="7" s="1"/>
  <c r="V200" i="7"/>
  <c r="Z200" i="7" s="1"/>
  <c r="R200" i="7"/>
  <c r="I200" i="7"/>
  <c r="D200" i="7"/>
  <c r="C200" i="7"/>
  <c r="AC199" i="7"/>
  <c r="AA199" i="7" s="1"/>
  <c r="V199" i="7"/>
  <c r="Z199" i="7" s="1"/>
  <c r="R199" i="7"/>
  <c r="I199" i="7"/>
  <c r="D199" i="7"/>
  <c r="C199" i="7"/>
  <c r="AC198" i="7"/>
  <c r="AA198" i="7" s="1"/>
  <c r="V198" i="7"/>
  <c r="Z198" i="7" s="1"/>
  <c r="R198" i="7"/>
  <c r="I198" i="7"/>
  <c r="D198" i="7"/>
  <c r="C198" i="7"/>
  <c r="AC197" i="7"/>
  <c r="AA197" i="7" s="1"/>
  <c r="V197" i="7"/>
  <c r="Z197" i="7" s="1"/>
  <c r="R197" i="7"/>
  <c r="I197" i="7"/>
  <c r="D197" i="7"/>
  <c r="C197" i="7"/>
  <c r="AC196" i="7"/>
  <c r="AA196" i="7" s="1"/>
  <c r="V196" i="7"/>
  <c r="Z196" i="7" s="1"/>
  <c r="R196" i="7"/>
  <c r="I196" i="7"/>
  <c r="D196" i="7"/>
  <c r="C196" i="7"/>
  <c r="AC195" i="7"/>
  <c r="AA195" i="7" s="1"/>
  <c r="V195" i="7"/>
  <c r="Z195" i="7" s="1"/>
  <c r="R195" i="7"/>
  <c r="I195" i="7"/>
  <c r="D195" i="7"/>
  <c r="C195" i="7"/>
  <c r="AC194" i="7"/>
  <c r="AA194" i="7" s="1"/>
  <c r="V194" i="7"/>
  <c r="Z194" i="7" s="1"/>
  <c r="R194" i="7"/>
  <c r="I194" i="7"/>
  <c r="D194" i="7"/>
  <c r="C194" i="7"/>
  <c r="AC193" i="7"/>
  <c r="AA193" i="7" s="1"/>
  <c r="V193" i="7"/>
  <c r="Z193" i="7" s="1"/>
  <c r="R193" i="7"/>
  <c r="I193" i="7"/>
  <c r="D193" i="7"/>
  <c r="C193" i="7"/>
  <c r="AC192" i="7"/>
  <c r="AA192" i="7" s="1"/>
  <c r="V192" i="7"/>
  <c r="Z192" i="7" s="1"/>
  <c r="R192" i="7"/>
  <c r="I192" i="7"/>
  <c r="D192" i="7"/>
  <c r="C192" i="7"/>
  <c r="AC191" i="7"/>
  <c r="AA191" i="7" s="1"/>
  <c r="V191" i="7"/>
  <c r="Z191" i="7" s="1"/>
  <c r="R191" i="7"/>
  <c r="I191" i="7"/>
  <c r="D191" i="7"/>
  <c r="C191" i="7"/>
  <c r="AC190" i="7"/>
  <c r="AA190" i="7" s="1"/>
  <c r="V190" i="7"/>
  <c r="Z190" i="7" s="1"/>
  <c r="R190" i="7"/>
  <c r="I190" i="7"/>
  <c r="D190" i="7"/>
  <c r="C190" i="7"/>
  <c r="AC189" i="7"/>
  <c r="AA189" i="7" s="1"/>
  <c r="V189" i="7"/>
  <c r="Z189" i="7" s="1"/>
  <c r="R189" i="7"/>
  <c r="I189" i="7"/>
  <c r="D189" i="7"/>
  <c r="C189" i="7"/>
  <c r="AC188" i="7"/>
  <c r="AA188" i="7" s="1"/>
  <c r="V188" i="7"/>
  <c r="Z188" i="7" s="1"/>
  <c r="R188" i="7"/>
  <c r="I188" i="7"/>
  <c r="D188" i="7"/>
  <c r="C188" i="7"/>
  <c r="AC187" i="7"/>
  <c r="AA187" i="7"/>
  <c r="V187" i="7"/>
  <c r="Z187" i="7" s="1"/>
  <c r="R187" i="7"/>
  <c r="I187" i="7"/>
  <c r="D187" i="7"/>
  <c r="C187" i="7"/>
  <c r="AC186" i="7"/>
  <c r="AA186" i="7" s="1"/>
  <c r="V186" i="7"/>
  <c r="Z186" i="7" s="1"/>
  <c r="R186" i="7"/>
  <c r="I186" i="7"/>
  <c r="D186" i="7"/>
  <c r="C186" i="7"/>
  <c r="AC185" i="7"/>
  <c r="AA185" i="7" s="1"/>
  <c r="V185" i="7"/>
  <c r="Z185" i="7" s="1"/>
  <c r="R185" i="7"/>
  <c r="I185" i="7"/>
  <c r="D185" i="7"/>
  <c r="C185" i="7"/>
  <c r="AC184" i="7"/>
  <c r="AA184" i="7" s="1"/>
  <c r="V184" i="7"/>
  <c r="Z184" i="7" s="1"/>
  <c r="R184" i="7"/>
  <c r="I184" i="7"/>
  <c r="D184" i="7"/>
  <c r="C184" i="7"/>
  <c r="AC183" i="7"/>
  <c r="AA183" i="7" s="1"/>
  <c r="V183" i="7"/>
  <c r="Z183" i="7" s="1"/>
  <c r="R183" i="7"/>
  <c r="I183" i="7"/>
  <c r="D183" i="7"/>
  <c r="C183" i="7"/>
  <c r="AC182" i="7"/>
  <c r="V182" i="7"/>
  <c r="Z182" i="7" s="1"/>
  <c r="R182" i="7"/>
  <c r="I182" i="7"/>
  <c r="D182" i="7"/>
  <c r="C182" i="7"/>
  <c r="AC181" i="7"/>
  <c r="V181" i="7"/>
  <c r="Z181" i="7" s="1"/>
  <c r="R181" i="7"/>
  <c r="I181" i="7"/>
  <c r="D181" i="7"/>
  <c r="C181" i="7"/>
  <c r="AC180" i="7"/>
  <c r="V180" i="7"/>
  <c r="Z180" i="7" s="1"/>
  <c r="R180" i="7"/>
  <c r="I180" i="7"/>
  <c r="D180" i="7"/>
  <c r="C180" i="7"/>
  <c r="AC179" i="7"/>
  <c r="AD179" i="7" s="1"/>
  <c r="V179" i="7"/>
  <c r="Z179" i="7" s="1"/>
  <c r="R179" i="7"/>
  <c r="I179" i="7"/>
  <c r="D179" i="7"/>
  <c r="C179" i="7"/>
  <c r="AC178" i="7"/>
  <c r="AD178" i="7" s="1"/>
  <c r="V178" i="7"/>
  <c r="Z178" i="7" s="1"/>
  <c r="R178" i="7"/>
  <c r="I178" i="7"/>
  <c r="D178" i="7"/>
  <c r="C178" i="7"/>
  <c r="AC177" i="7"/>
  <c r="AD177" i="7" s="1"/>
  <c r="V177" i="7"/>
  <c r="Z177" i="7" s="1"/>
  <c r="R177" i="7"/>
  <c r="I177" i="7"/>
  <c r="D177" i="7"/>
  <c r="C177" i="7"/>
  <c r="AC176" i="7"/>
  <c r="AD176" i="7" s="1"/>
  <c r="V176" i="7"/>
  <c r="Z176" i="7" s="1"/>
  <c r="R176" i="7"/>
  <c r="I176" i="7"/>
  <c r="D176" i="7"/>
  <c r="C176" i="7"/>
  <c r="AC175" i="7"/>
  <c r="V175" i="7"/>
  <c r="Z175" i="7" s="1"/>
  <c r="R175" i="7"/>
  <c r="I175" i="7"/>
  <c r="D175" i="7"/>
  <c r="C175" i="7"/>
  <c r="AC174" i="7"/>
  <c r="AA174" i="7" s="1"/>
  <c r="V174" i="7"/>
  <c r="Z174" i="7" s="1"/>
  <c r="R174" i="7"/>
  <c r="I174" i="7"/>
  <c r="D174" i="7"/>
  <c r="C174" i="7"/>
  <c r="AC173" i="7"/>
  <c r="AA173" i="7" s="1"/>
  <c r="V173" i="7"/>
  <c r="Z173" i="7" s="1"/>
  <c r="R173" i="7"/>
  <c r="I173" i="7"/>
  <c r="D173" i="7"/>
  <c r="C173" i="7"/>
  <c r="AC172" i="7"/>
  <c r="AA172" i="7" s="1"/>
  <c r="V172" i="7"/>
  <c r="Z172" i="7" s="1"/>
  <c r="R172" i="7"/>
  <c r="I172" i="7"/>
  <c r="D172" i="7"/>
  <c r="C172" i="7"/>
  <c r="AC171" i="7"/>
  <c r="AA171" i="7" s="1"/>
  <c r="V171" i="7"/>
  <c r="Z171" i="7" s="1"/>
  <c r="R171" i="7"/>
  <c r="I171" i="7"/>
  <c r="D171" i="7"/>
  <c r="C171" i="7"/>
  <c r="AC170" i="7"/>
  <c r="AA170" i="7" s="1"/>
  <c r="V170" i="7"/>
  <c r="Z170" i="7" s="1"/>
  <c r="R170" i="7"/>
  <c r="I170" i="7"/>
  <c r="D170" i="7"/>
  <c r="C170" i="7"/>
  <c r="AC169" i="7"/>
  <c r="AA169" i="7" s="1"/>
  <c r="V169" i="7"/>
  <c r="Z169" i="7" s="1"/>
  <c r="R169" i="7"/>
  <c r="I169" i="7"/>
  <c r="D169" i="7"/>
  <c r="C169" i="7"/>
  <c r="AC168" i="7"/>
  <c r="AA168" i="7" s="1"/>
  <c r="V168" i="7"/>
  <c r="Z168" i="7" s="1"/>
  <c r="R168" i="7"/>
  <c r="I168" i="7"/>
  <c r="D168" i="7"/>
  <c r="C168" i="7"/>
  <c r="AC167" i="7"/>
  <c r="AA167" i="7" s="1"/>
  <c r="V167" i="7"/>
  <c r="Z167" i="7" s="1"/>
  <c r="R167" i="7"/>
  <c r="I167" i="7"/>
  <c r="D167" i="7"/>
  <c r="C167" i="7"/>
  <c r="AC166" i="7"/>
  <c r="AA166" i="7" s="1"/>
  <c r="V166" i="7"/>
  <c r="Z166" i="7" s="1"/>
  <c r="R166" i="7"/>
  <c r="I166" i="7"/>
  <c r="D166" i="7"/>
  <c r="C166" i="7"/>
  <c r="AC165" i="7"/>
  <c r="V165" i="7"/>
  <c r="Z165" i="7" s="1"/>
  <c r="R165" i="7"/>
  <c r="I165" i="7"/>
  <c r="D165" i="7"/>
  <c r="C165" i="7"/>
  <c r="AC164" i="7"/>
  <c r="AA164" i="7"/>
  <c r="V164" i="7"/>
  <c r="Z164" i="7" s="1"/>
  <c r="R164" i="7"/>
  <c r="I164" i="7"/>
  <c r="D164" i="7"/>
  <c r="C164" i="7"/>
  <c r="AC163" i="7"/>
  <c r="AA163" i="7" s="1"/>
  <c r="V163" i="7"/>
  <c r="Z163" i="7" s="1"/>
  <c r="R163" i="7"/>
  <c r="I163" i="7"/>
  <c r="D163" i="7"/>
  <c r="C163" i="7"/>
  <c r="AC162" i="7"/>
  <c r="AA162" i="7" s="1"/>
  <c r="V162" i="7"/>
  <c r="Z162" i="7" s="1"/>
  <c r="R162" i="7"/>
  <c r="I162" i="7"/>
  <c r="D162" i="7"/>
  <c r="C162" i="7"/>
  <c r="AC161" i="7"/>
  <c r="AA161" i="7" s="1"/>
  <c r="V161" i="7"/>
  <c r="Z161" i="7" s="1"/>
  <c r="R161" i="7"/>
  <c r="I161" i="7"/>
  <c r="D161" i="7"/>
  <c r="C161" i="7"/>
  <c r="AC160" i="7"/>
  <c r="AA160" i="7" s="1"/>
  <c r="V160" i="7"/>
  <c r="Z160" i="7" s="1"/>
  <c r="R160" i="7"/>
  <c r="I160" i="7"/>
  <c r="D160" i="7"/>
  <c r="C160" i="7"/>
  <c r="AC159" i="7"/>
  <c r="AA159" i="7" s="1"/>
  <c r="V159" i="7"/>
  <c r="Z159" i="7" s="1"/>
  <c r="R159" i="7"/>
  <c r="I159" i="7"/>
  <c r="D159" i="7"/>
  <c r="C159" i="7"/>
  <c r="AC158" i="7"/>
  <c r="AA158" i="7" s="1"/>
  <c r="V158" i="7"/>
  <c r="Z158" i="7" s="1"/>
  <c r="R158" i="7"/>
  <c r="I158" i="7"/>
  <c r="D158" i="7"/>
  <c r="C158" i="7"/>
  <c r="AC157" i="7"/>
  <c r="AA157" i="7" s="1"/>
  <c r="V157" i="7"/>
  <c r="Z157" i="7" s="1"/>
  <c r="R157" i="7"/>
  <c r="I157" i="7"/>
  <c r="D157" i="7"/>
  <c r="C157" i="7"/>
  <c r="V156" i="7"/>
  <c r="Z156" i="7" s="1"/>
  <c r="R156" i="7"/>
  <c r="I156" i="7"/>
  <c r="D156" i="7"/>
  <c r="C156" i="7"/>
  <c r="AC155" i="7"/>
  <c r="AA155" i="7" s="1"/>
  <c r="V155" i="7"/>
  <c r="Z155" i="7" s="1"/>
  <c r="R155" i="7"/>
  <c r="I155" i="7"/>
  <c r="D155" i="7"/>
  <c r="C155" i="7"/>
  <c r="AC154" i="7"/>
  <c r="AA154" i="7" s="1"/>
  <c r="V154" i="7"/>
  <c r="Z154" i="7" s="1"/>
  <c r="R154" i="7"/>
  <c r="I154" i="7"/>
  <c r="D154" i="7"/>
  <c r="C154" i="7"/>
  <c r="AC153" i="7"/>
  <c r="AA153" i="7" s="1"/>
  <c r="V153" i="7"/>
  <c r="Z153" i="7" s="1"/>
  <c r="R153" i="7"/>
  <c r="I153" i="7"/>
  <c r="D153" i="7"/>
  <c r="C153" i="7"/>
  <c r="AC152" i="7"/>
  <c r="AA152" i="7" s="1"/>
  <c r="V152" i="7"/>
  <c r="Z152" i="7" s="1"/>
  <c r="R152" i="7"/>
  <c r="I152" i="7"/>
  <c r="D152" i="7"/>
  <c r="C152" i="7"/>
  <c r="AC151" i="7"/>
  <c r="AA151" i="7" s="1"/>
  <c r="V151" i="7"/>
  <c r="Z151" i="7" s="1"/>
  <c r="R151" i="7"/>
  <c r="I151" i="7"/>
  <c r="D151" i="7"/>
  <c r="C151" i="7"/>
  <c r="AC150" i="7"/>
  <c r="AA150" i="7" s="1"/>
  <c r="V150" i="7"/>
  <c r="Z150" i="7" s="1"/>
  <c r="R150" i="7"/>
  <c r="I150" i="7"/>
  <c r="D150" i="7"/>
  <c r="C150" i="7"/>
  <c r="Z149" i="7"/>
  <c r="V149" i="7"/>
  <c r="R149" i="7"/>
  <c r="I149" i="7"/>
  <c r="D149" i="7"/>
  <c r="C149" i="7"/>
  <c r="AC148" i="7"/>
  <c r="AA148" i="7" s="1"/>
  <c r="V148" i="7"/>
  <c r="Z148" i="7" s="1"/>
  <c r="R148" i="7"/>
  <c r="I148" i="7"/>
  <c r="D148" i="7"/>
  <c r="C148" i="7"/>
  <c r="AC147" i="7"/>
  <c r="AA147" i="7" s="1"/>
  <c r="V147" i="7"/>
  <c r="Z147" i="7" s="1"/>
  <c r="R147" i="7"/>
  <c r="I147" i="7"/>
  <c r="D147" i="7"/>
  <c r="C147" i="7"/>
  <c r="AC146" i="7"/>
  <c r="AA146" i="7"/>
  <c r="V146" i="7"/>
  <c r="Z146" i="7" s="1"/>
  <c r="R146" i="7"/>
  <c r="I146" i="7"/>
  <c r="D146" i="7"/>
  <c r="C146" i="7"/>
  <c r="AC145" i="7"/>
  <c r="AA145" i="7" s="1"/>
  <c r="V145" i="7"/>
  <c r="Z145" i="7" s="1"/>
  <c r="R145" i="7"/>
  <c r="I145" i="7"/>
  <c r="D145" i="7"/>
  <c r="C145" i="7"/>
  <c r="AC144" i="7"/>
  <c r="V144" i="7"/>
  <c r="Z144" i="7" s="1"/>
  <c r="R144" i="7"/>
  <c r="I144" i="7"/>
  <c r="D144" i="7"/>
  <c r="C144" i="7"/>
  <c r="AC143" i="7"/>
  <c r="V143" i="7"/>
  <c r="Z143" i="7" s="1"/>
  <c r="R143" i="7"/>
  <c r="I143" i="7"/>
  <c r="D143" i="7"/>
  <c r="C143" i="7"/>
  <c r="AC142" i="7"/>
  <c r="V142" i="7"/>
  <c r="Z142" i="7" s="1"/>
  <c r="R142" i="7"/>
  <c r="I142" i="7"/>
  <c r="D142" i="7"/>
  <c r="C142" i="7"/>
  <c r="AC141" i="7"/>
  <c r="V141" i="7"/>
  <c r="Z141" i="7" s="1"/>
  <c r="R141" i="7"/>
  <c r="I141" i="7"/>
  <c r="D141" i="7"/>
  <c r="C141" i="7"/>
  <c r="AC140" i="7"/>
  <c r="V140" i="7"/>
  <c r="Z140" i="7" s="1"/>
  <c r="R140" i="7"/>
  <c r="I140" i="7"/>
  <c r="D140" i="7"/>
  <c r="C140" i="7"/>
  <c r="AC139" i="7"/>
  <c r="AA139" i="7" s="1"/>
  <c r="V139" i="7"/>
  <c r="Z139" i="7" s="1"/>
  <c r="R139" i="7"/>
  <c r="I139" i="7"/>
  <c r="D139" i="7"/>
  <c r="C139" i="7"/>
  <c r="AC138" i="7"/>
  <c r="AA138" i="7" s="1"/>
  <c r="V138" i="7"/>
  <c r="Z138" i="7" s="1"/>
  <c r="R138" i="7"/>
  <c r="I138" i="7"/>
  <c r="D138" i="7"/>
  <c r="C138" i="7"/>
  <c r="AC137" i="7"/>
  <c r="AA137" i="7" s="1"/>
  <c r="V137" i="7"/>
  <c r="Z137" i="7" s="1"/>
  <c r="R137" i="7"/>
  <c r="I137" i="7"/>
  <c r="D137" i="7"/>
  <c r="C137" i="7"/>
  <c r="AC136" i="7"/>
  <c r="AA136" i="7" s="1"/>
  <c r="V136" i="7"/>
  <c r="Z136" i="7" s="1"/>
  <c r="R136" i="7"/>
  <c r="I136" i="7"/>
  <c r="D136" i="7"/>
  <c r="C136" i="7"/>
  <c r="AC135" i="7"/>
  <c r="AA135" i="7" s="1"/>
  <c r="V135" i="7"/>
  <c r="Z135" i="7" s="1"/>
  <c r="R135" i="7"/>
  <c r="I135" i="7"/>
  <c r="D135" i="7"/>
  <c r="C135" i="7"/>
  <c r="AC125" i="7"/>
  <c r="V125" i="7"/>
  <c r="R125" i="7"/>
  <c r="I125" i="7"/>
  <c r="D125" i="7"/>
  <c r="C125" i="7"/>
  <c r="V124" i="7"/>
  <c r="R124" i="7"/>
  <c r="I124" i="7"/>
  <c r="D124" i="7"/>
  <c r="C124" i="7"/>
  <c r="AC123" i="7"/>
  <c r="V123" i="7"/>
  <c r="R123" i="7"/>
  <c r="I123" i="7"/>
  <c r="D123" i="7"/>
  <c r="C123" i="7"/>
  <c r="AC122" i="7"/>
  <c r="V122" i="7"/>
  <c r="R122" i="7"/>
  <c r="I122" i="7"/>
  <c r="D122" i="7"/>
  <c r="C122" i="7"/>
  <c r="AC121" i="7"/>
  <c r="V121" i="7"/>
  <c r="R121" i="7"/>
  <c r="I121" i="7"/>
  <c r="D121" i="7"/>
  <c r="C121" i="7"/>
  <c r="AC120" i="7"/>
  <c r="V120" i="7"/>
  <c r="R120" i="7"/>
  <c r="I120" i="7"/>
  <c r="D120" i="7"/>
  <c r="C120" i="7"/>
  <c r="AC119" i="7"/>
  <c r="V119" i="7"/>
  <c r="R119" i="7"/>
  <c r="I119" i="7"/>
  <c r="D119" i="7"/>
  <c r="C119" i="7"/>
  <c r="AC118" i="7"/>
  <c r="V118" i="7"/>
  <c r="R118" i="7"/>
  <c r="I118" i="7"/>
  <c r="D118" i="7"/>
  <c r="C118" i="7"/>
  <c r="AC117" i="7"/>
  <c r="V117" i="7"/>
  <c r="R117" i="7"/>
  <c r="I117" i="7"/>
  <c r="D117" i="7"/>
  <c r="C117" i="7"/>
  <c r="AC116" i="7"/>
  <c r="V116" i="7"/>
  <c r="R116" i="7"/>
  <c r="I116" i="7"/>
  <c r="D116" i="7"/>
  <c r="C116" i="7"/>
  <c r="AC115" i="7"/>
  <c r="V115" i="7"/>
  <c r="R115" i="7"/>
  <c r="I115" i="7"/>
  <c r="D115" i="7"/>
  <c r="C115" i="7"/>
  <c r="AC114" i="7"/>
  <c r="V114" i="7"/>
  <c r="R114" i="7"/>
  <c r="I114" i="7"/>
  <c r="D114" i="7"/>
  <c r="C114" i="7"/>
  <c r="V113" i="7"/>
  <c r="R113" i="7"/>
  <c r="I113" i="7"/>
  <c r="D113" i="7"/>
  <c r="C113" i="7"/>
  <c r="AC112" i="7"/>
  <c r="V112" i="7"/>
  <c r="R112" i="7"/>
  <c r="I112" i="7"/>
  <c r="D112" i="7"/>
  <c r="C112" i="7"/>
  <c r="AC111" i="7"/>
  <c r="V111" i="7"/>
  <c r="R111" i="7"/>
  <c r="I111" i="7"/>
  <c r="D111" i="7"/>
  <c r="C111" i="7"/>
  <c r="AC110" i="7"/>
  <c r="V110" i="7"/>
  <c r="R110" i="7"/>
  <c r="I110" i="7"/>
  <c r="D110" i="7"/>
  <c r="C110" i="7"/>
  <c r="V109" i="7"/>
  <c r="R109" i="7"/>
  <c r="I109" i="7"/>
  <c r="D109" i="7"/>
  <c r="C109" i="7"/>
  <c r="AC108" i="7"/>
  <c r="V108" i="7"/>
  <c r="R108" i="7"/>
  <c r="I108" i="7"/>
  <c r="D108" i="7"/>
  <c r="C108" i="7"/>
  <c r="AC107" i="7"/>
  <c r="V107" i="7"/>
  <c r="R107" i="7"/>
  <c r="I107" i="7"/>
  <c r="D107" i="7"/>
  <c r="C107" i="7"/>
  <c r="AC106" i="7"/>
  <c r="V106" i="7"/>
  <c r="R106" i="7"/>
  <c r="I106" i="7"/>
  <c r="D106" i="7"/>
  <c r="C106" i="7"/>
  <c r="AC105" i="7"/>
  <c r="V105" i="7"/>
  <c r="R105" i="7"/>
  <c r="I105" i="7"/>
  <c r="D105" i="7"/>
  <c r="C105" i="7"/>
  <c r="AC104" i="7"/>
  <c r="V104" i="7"/>
  <c r="R104" i="7"/>
  <c r="I104" i="7"/>
  <c r="D104" i="7"/>
  <c r="C104" i="7"/>
  <c r="AC103" i="7"/>
  <c r="V103" i="7"/>
  <c r="R103" i="7"/>
  <c r="I103" i="7"/>
  <c r="D103" i="7"/>
  <c r="C103" i="7"/>
  <c r="AC102" i="7"/>
  <c r="V102" i="7"/>
  <c r="R102" i="7"/>
  <c r="I102" i="7"/>
  <c r="D102" i="7"/>
  <c r="C102" i="7"/>
  <c r="AC101" i="7"/>
  <c r="V101" i="7"/>
  <c r="Z105" i="7" s="1"/>
  <c r="R101" i="7"/>
  <c r="I101" i="7"/>
  <c r="D101" i="7"/>
  <c r="C101" i="7"/>
  <c r="AC100" i="7"/>
  <c r="V100" i="7"/>
  <c r="R100" i="7"/>
  <c r="I100" i="7"/>
  <c r="D100" i="7"/>
  <c r="C100" i="7"/>
  <c r="AC99" i="7"/>
  <c r="V99" i="7"/>
  <c r="R99" i="7"/>
  <c r="I99" i="7"/>
  <c r="D99" i="7"/>
  <c r="C99" i="7"/>
  <c r="V98" i="7"/>
  <c r="R98" i="7"/>
  <c r="I98" i="7"/>
  <c r="D98" i="7"/>
  <c r="C98" i="7"/>
  <c r="AC97" i="7"/>
  <c r="V97" i="7"/>
  <c r="R97" i="7"/>
  <c r="I97" i="7"/>
  <c r="D97" i="7"/>
  <c r="C97" i="7"/>
  <c r="AC96" i="7"/>
  <c r="V96" i="7"/>
  <c r="R96" i="7"/>
  <c r="I96" i="7"/>
  <c r="D96" i="7"/>
  <c r="C96" i="7"/>
  <c r="AC95" i="7"/>
  <c r="V95" i="7"/>
  <c r="R95" i="7"/>
  <c r="I95" i="7"/>
  <c r="D95" i="7"/>
  <c r="C95" i="7"/>
  <c r="V94" i="7"/>
  <c r="R94" i="7"/>
  <c r="I94" i="7"/>
  <c r="D94" i="7"/>
  <c r="C94" i="7"/>
  <c r="AC93" i="7"/>
  <c r="V93" i="7"/>
  <c r="R93" i="7"/>
  <c r="I93" i="7"/>
  <c r="D93" i="7"/>
  <c r="C93" i="7"/>
  <c r="AC92" i="7"/>
  <c r="V92" i="7"/>
  <c r="R92" i="7"/>
  <c r="I92" i="7"/>
  <c r="D92" i="7"/>
  <c r="C92" i="7"/>
  <c r="AC91" i="7"/>
  <c r="V91" i="7"/>
  <c r="R91" i="7"/>
  <c r="I91" i="7"/>
  <c r="D91" i="7"/>
  <c r="C91" i="7"/>
  <c r="AC90" i="7"/>
  <c r="V90" i="7"/>
  <c r="R90" i="7"/>
  <c r="I90" i="7"/>
  <c r="D90" i="7"/>
  <c r="C90" i="7"/>
  <c r="AC89" i="7"/>
  <c r="V89" i="7"/>
  <c r="R89" i="7"/>
  <c r="I89" i="7"/>
  <c r="D89" i="7"/>
  <c r="C89" i="7"/>
  <c r="AC88" i="7"/>
  <c r="V88" i="7"/>
  <c r="R88" i="7"/>
  <c r="I88" i="7"/>
  <c r="D88" i="7"/>
  <c r="C88" i="7"/>
  <c r="AC87" i="7"/>
  <c r="V87" i="7"/>
  <c r="R87" i="7"/>
  <c r="I87" i="7"/>
  <c r="D87" i="7"/>
  <c r="C87" i="7"/>
  <c r="AC86" i="7"/>
  <c r="V86" i="7"/>
  <c r="R86" i="7"/>
  <c r="I86" i="7"/>
  <c r="D86" i="7"/>
  <c r="C86" i="7"/>
  <c r="AC85" i="7"/>
  <c r="V85" i="7"/>
  <c r="R85" i="7"/>
  <c r="I85" i="7"/>
  <c r="D85" i="7"/>
  <c r="C85" i="7"/>
  <c r="AC84" i="7"/>
  <c r="V84" i="7"/>
  <c r="R84" i="7"/>
  <c r="I84" i="7"/>
  <c r="D84" i="7"/>
  <c r="C84" i="7"/>
  <c r="V83" i="7"/>
  <c r="R83" i="7"/>
  <c r="I83" i="7"/>
  <c r="D83" i="7"/>
  <c r="C83" i="7"/>
  <c r="AC82" i="7"/>
  <c r="V82" i="7"/>
  <c r="R82" i="7"/>
  <c r="I82" i="7"/>
  <c r="D82" i="7"/>
  <c r="C82" i="7"/>
  <c r="AC81" i="7"/>
  <c r="V81" i="7"/>
  <c r="R81" i="7"/>
  <c r="I81" i="7"/>
  <c r="D81" i="7"/>
  <c r="C81" i="7"/>
  <c r="AC80" i="7"/>
  <c r="V80" i="7"/>
  <c r="Z80" i="7" s="1"/>
  <c r="R80" i="7"/>
  <c r="I80" i="7"/>
  <c r="D80" i="7"/>
  <c r="C80" i="7"/>
  <c r="AC79" i="7"/>
  <c r="V79" i="7"/>
  <c r="Z79" i="7" s="1"/>
  <c r="R79" i="7"/>
  <c r="I79" i="7"/>
  <c r="D79" i="7"/>
  <c r="C79" i="7"/>
  <c r="AC78" i="7"/>
  <c r="V78" i="7"/>
  <c r="Z78" i="7" s="1"/>
  <c r="R78" i="7"/>
  <c r="I78" i="7"/>
  <c r="D78" i="7"/>
  <c r="C78" i="7"/>
  <c r="AC77" i="7"/>
  <c r="V77" i="7"/>
  <c r="Z77" i="7" s="1"/>
  <c r="R77" i="7"/>
  <c r="I77" i="7"/>
  <c r="D77" i="7"/>
  <c r="C77" i="7"/>
  <c r="AC76" i="7"/>
  <c r="V76" i="7"/>
  <c r="Z76" i="7" s="1"/>
  <c r="R76" i="7"/>
  <c r="I76" i="7"/>
  <c r="D76" i="7"/>
  <c r="C76" i="7"/>
  <c r="AC75" i="7"/>
  <c r="V75" i="7"/>
  <c r="Z75" i="7" s="1"/>
  <c r="R75" i="7"/>
  <c r="I75" i="7"/>
  <c r="D75" i="7"/>
  <c r="C75" i="7"/>
  <c r="AC74" i="7"/>
  <c r="V74" i="7"/>
  <c r="Z74" i="7" s="1"/>
  <c r="R74" i="7"/>
  <c r="I74" i="7"/>
  <c r="D74" i="7"/>
  <c r="C74" i="7"/>
  <c r="AC73" i="7"/>
  <c r="V73" i="7"/>
  <c r="Z73" i="7" s="1"/>
  <c r="R73" i="7"/>
  <c r="I73" i="7"/>
  <c r="D73" i="7"/>
  <c r="C73" i="7"/>
  <c r="AC72" i="7"/>
  <c r="V72" i="7"/>
  <c r="Z72" i="7" s="1"/>
  <c r="R72" i="7"/>
  <c r="I72" i="7"/>
  <c r="D72" i="7"/>
  <c r="C72" i="7"/>
  <c r="AC71" i="7"/>
  <c r="V71" i="7"/>
  <c r="Z71" i="7" s="1"/>
  <c r="R71" i="7"/>
  <c r="I71" i="7"/>
  <c r="D71" i="7"/>
  <c r="C71" i="7"/>
  <c r="AC70" i="7"/>
  <c r="V70" i="7"/>
  <c r="Z70" i="7" s="1"/>
  <c r="R70" i="7"/>
  <c r="I70" i="7"/>
  <c r="D70" i="7"/>
  <c r="C70" i="7"/>
  <c r="AC69" i="7"/>
  <c r="V69" i="7"/>
  <c r="Z69" i="7" s="1"/>
  <c r="R69" i="7"/>
  <c r="I69" i="7"/>
  <c r="D69" i="7"/>
  <c r="C69" i="7"/>
  <c r="AC68" i="7"/>
  <c r="V68" i="7"/>
  <c r="Z68" i="7" s="1"/>
  <c r="R68" i="7"/>
  <c r="I68" i="7"/>
  <c r="D68" i="7"/>
  <c r="C68" i="7"/>
  <c r="AC67" i="7"/>
  <c r="Z67" i="7"/>
  <c r="V67" i="7"/>
  <c r="R67" i="7"/>
  <c r="I67" i="7"/>
  <c r="D67" i="7"/>
  <c r="C67" i="7"/>
  <c r="AC66" i="7"/>
  <c r="V66" i="7"/>
  <c r="Z66" i="7" s="1"/>
  <c r="R66" i="7"/>
  <c r="I66" i="7"/>
  <c r="D66" i="7"/>
  <c r="C66" i="7"/>
  <c r="AC65" i="7"/>
  <c r="V65" i="7"/>
  <c r="Z65" i="7" s="1"/>
  <c r="R65" i="7"/>
  <c r="I65" i="7"/>
  <c r="D65" i="7"/>
  <c r="C65" i="7"/>
  <c r="AC64" i="7"/>
  <c r="V64" i="7"/>
  <c r="Z64" i="7" s="1"/>
  <c r="R64" i="7"/>
  <c r="I64" i="7"/>
  <c r="D64" i="7"/>
  <c r="C64" i="7"/>
  <c r="AC63" i="7"/>
  <c r="V63" i="7"/>
  <c r="Z63" i="7" s="1"/>
  <c r="R63" i="7"/>
  <c r="I63" i="7"/>
  <c r="D63" i="7"/>
  <c r="C63" i="7"/>
  <c r="AC62" i="7"/>
  <c r="V62" i="7"/>
  <c r="Z62" i="7" s="1"/>
  <c r="R62" i="7"/>
  <c r="I62" i="7"/>
  <c r="D62" i="7"/>
  <c r="C62" i="7"/>
  <c r="AC61" i="7"/>
  <c r="V61" i="7"/>
  <c r="Z61" i="7" s="1"/>
  <c r="R61" i="7"/>
  <c r="I61" i="7"/>
  <c r="D61" i="7"/>
  <c r="C61" i="7"/>
  <c r="AC60" i="7"/>
  <c r="V60" i="7"/>
  <c r="Z60" i="7" s="1"/>
  <c r="R60" i="7"/>
  <c r="I60" i="7"/>
  <c r="D60" i="7"/>
  <c r="C60" i="7"/>
  <c r="AC59" i="7"/>
  <c r="V59" i="7"/>
  <c r="Z59" i="7" s="1"/>
  <c r="R59" i="7"/>
  <c r="I59" i="7"/>
  <c r="D59" i="7"/>
  <c r="C59" i="7"/>
  <c r="AC58" i="7"/>
  <c r="V58" i="7"/>
  <c r="Z58" i="7" s="1"/>
  <c r="R58" i="7"/>
  <c r="I58" i="7"/>
  <c r="D58" i="7"/>
  <c r="C58" i="7"/>
  <c r="AC57" i="7"/>
  <c r="V57" i="7"/>
  <c r="Z57" i="7" s="1"/>
  <c r="R57" i="7"/>
  <c r="I57" i="7"/>
  <c r="D57" i="7"/>
  <c r="C57" i="7"/>
  <c r="AC56" i="7"/>
  <c r="V56" i="7"/>
  <c r="Z56" i="7" s="1"/>
  <c r="R56" i="7"/>
  <c r="I56" i="7"/>
  <c r="D56" i="7"/>
  <c r="C56" i="7"/>
  <c r="AC55" i="7"/>
  <c r="V55" i="7"/>
  <c r="Z55" i="7" s="1"/>
  <c r="R55" i="7"/>
  <c r="I55" i="7"/>
  <c r="D55" i="7"/>
  <c r="C55" i="7"/>
  <c r="AC54" i="7"/>
  <c r="V54" i="7"/>
  <c r="Z54" i="7" s="1"/>
  <c r="R54" i="7"/>
  <c r="I54" i="7"/>
  <c r="D54" i="7"/>
  <c r="C54" i="7"/>
  <c r="AC53" i="7"/>
  <c r="V53" i="7"/>
  <c r="Z53" i="7" s="1"/>
  <c r="R53" i="7"/>
  <c r="I53" i="7"/>
  <c r="D53" i="7"/>
  <c r="C53" i="7"/>
  <c r="AC52" i="7"/>
  <c r="V52" i="7"/>
  <c r="Z52" i="7" s="1"/>
  <c r="R52" i="7"/>
  <c r="I52" i="7"/>
  <c r="D52" i="7"/>
  <c r="C52" i="7"/>
  <c r="AC51" i="7"/>
  <c r="Z51" i="7"/>
  <c r="V51" i="7"/>
  <c r="R51" i="7"/>
  <c r="I51" i="7"/>
  <c r="D51" i="7"/>
  <c r="C51" i="7"/>
  <c r="AC50" i="7"/>
  <c r="V50" i="7"/>
  <c r="Z50" i="7" s="1"/>
  <c r="R50" i="7"/>
  <c r="I50" i="7"/>
  <c r="D50" i="7"/>
  <c r="C50" i="7"/>
  <c r="AC49" i="7"/>
  <c r="V49" i="7"/>
  <c r="Z49" i="7" s="1"/>
  <c r="R49" i="7"/>
  <c r="I49" i="7"/>
  <c r="D49" i="7"/>
  <c r="C49" i="7"/>
  <c r="AC48" i="7"/>
  <c r="V48" i="7"/>
  <c r="Z48" i="7" s="1"/>
  <c r="R48" i="7"/>
  <c r="I48" i="7"/>
  <c r="D48" i="7"/>
  <c r="C48" i="7"/>
  <c r="AC47" i="7"/>
  <c r="V47" i="7"/>
  <c r="Z47" i="7" s="1"/>
  <c r="R47" i="7"/>
  <c r="I47" i="7"/>
  <c r="D47" i="7"/>
  <c r="C47" i="7"/>
  <c r="AC46" i="7"/>
  <c r="V46" i="7"/>
  <c r="Z46" i="7" s="1"/>
  <c r="R46" i="7"/>
  <c r="I46" i="7"/>
  <c r="D46" i="7"/>
  <c r="C46" i="7"/>
  <c r="AU46" i="7" s="1"/>
  <c r="AC45" i="7"/>
  <c r="V45" i="7"/>
  <c r="Z45" i="7" s="1"/>
  <c r="R45" i="7"/>
  <c r="I45" i="7"/>
  <c r="D45" i="7"/>
  <c r="C45" i="7"/>
  <c r="AC44" i="7"/>
  <c r="V44" i="7"/>
  <c r="Z44" i="7" s="1"/>
  <c r="R44" i="7"/>
  <c r="I44" i="7"/>
  <c r="D44" i="7"/>
  <c r="C44" i="7"/>
  <c r="AC43" i="7"/>
  <c r="V43" i="7"/>
  <c r="Z43" i="7" s="1"/>
  <c r="R43" i="7"/>
  <c r="I43" i="7"/>
  <c r="D43" i="7"/>
  <c r="C43" i="7"/>
  <c r="AC42" i="7"/>
  <c r="V42" i="7"/>
  <c r="Z42" i="7" s="1"/>
  <c r="R42" i="7"/>
  <c r="I42" i="7"/>
  <c r="D42" i="7"/>
  <c r="C42" i="7"/>
  <c r="AC41" i="7"/>
  <c r="V41" i="7"/>
  <c r="Z41" i="7" s="1"/>
  <c r="R41" i="7"/>
  <c r="I41" i="7"/>
  <c r="D41" i="7"/>
  <c r="C41" i="7"/>
  <c r="AC40" i="7"/>
  <c r="V40" i="7"/>
  <c r="Z40" i="7" s="1"/>
  <c r="R40" i="7"/>
  <c r="I40" i="7"/>
  <c r="D40" i="7"/>
  <c r="C40" i="7"/>
  <c r="AC39" i="7"/>
  <c r="V39" i="7"/>
  <c r="Z39" i="7" s="1"/>
  <c r="R39" i="7"/>
  <c r="I39" i="7"/>
  <c r="D39" i="7"/>
  <c r="C39" i="7"/>
  <c r="AC38" i="7"/>
  <c r="V38" i="7"/>
  <c r="Z38" i="7" s="1"/>
  <c r="R38" i="7"/>
  <c r="I38" i="7"/>
  <c r="D38" i="7"/>
  <c r="C38" i="7"/>
  <c r="AC37" i="7"/>
  <c r="V37" i="7"/>
  <c r="Z37" i="7" s="1"/>
  <c r="R37" i="7"/>
  <c r="I37" i="7"/>
  <c r="D37" i="7"/>
  <c r="C37" i="7"/>
  <c r="AC36" i="7"/>
  <c r="V36" i="7"/>
  <c r="Z36" i="7" s="1"/>
  <c r="R36" i="7"/>
  <c r="I36" i="7"/>
  <c r="D36" i="7"/>
  <c r="C36" i="7"/>
  <c r="AC35" i="7"/>
  <c r="V35" i="7"/>
  <c r="Z35" i="7" s="1"/>
  <c r="R35" i="7"/>
  <c r="I35" i="7"/>
  <c r="D35" i="7"/>
  <c r="C35" i="7"/>
  <c r="AC34" i="7"/>
  <c r="V34" i="7"/>
  <c r="Z34" i="7" s="1"/>
  <c r="R34" i="7"/>
  <c r="I34" i="7"/>
  <c r="D34" i="7"/>
  <c r="C34" i="7"/>
  <c r="AC33" i="7"/>
  <c r="V33" i="7"/>
  <c r="Z33" i="7" s="1"/>
  <c r="R33" i="7"/>
  <c r="I33" i="7"/>
  <c r="D33" i="7"/>
  <c r="C33" i="7"/>
  <c r="AC32" i="7"/>
  <c r="V32" i="7"/>
  <c r="Z32" i="7" s="1"/>
  <c r="R32" i="7"/>
  <c r="I32" i="7"/>
  <c r="D32" i="7"/>
  <c r="C32" i="7"/>
  <c r="AC31" i="7"/>
  <c r="V31" i="7"/>
  <c r="Z31" i="7" s="1"/>
  <c r="R31" i="7"/>
  <c r="I31" i="7"/>
  <c r="D31" i="7"/>
  <c r="C31" i="7"/>
  <c r="AC30" i="7"/>
  <c r="V30" i="7"/>
  <c r="Z30" i="7" s="1"/>
  <c r="R30" i="7"/>
  <c r="I30" i="7"/>
  <c r="D30" i="7"/>
  <c r="C30" i="7"/>
  <c r="AC29" i="7"/>
  <c r="V29" i="7"/>
  <c r="Z29" i="7" s="1"/>
  <c r="R29" i="7"/>
  <c r="I29" i="7"/>
  <c r="D29" i="7"/>
  <c r="C29" i="7"/>
  <c r="AC28" i="7"/>
  <c r="V28" i="7"/>
  <c r="Z28" i="7" s="1"/>
  <c r="R28" i="7"/>
  <c r="I28" i="7"/>
  <c r="D28" i="7"/>
  <c r="C28" i="7"/>
  <c r="AC27" i="7"/>
  <c r="V27" i="7"/>
  <c r="Z27" i="7" s="1"/>
  <c r="R27" i="7"/>
  <c r="I27" i="7"/>
  <c r="D27" i="7"/>
  <c r="C27" i="7"/>
  <c r="AC26" i="7"/>
  <c r="V26" i="7"/>
  <c r="Z26" i="7" s="1"/>
  <c r="R26" i="7"/>
  <c r="I26" i="7"/>
  <c r="D26" i="7"/>
  <c r="C26" i="7"/>
  <c r="AC25" i="7"/>
  <c r="V25" i="7"/>
  <c r="Z25" i="7" s="1"/>
  <c r="R25" i="7"/>
  <c r="I25" i="7"/>
  <c r="D25" i="7"/>
  <c r="C25" i="7"/>
  <c r="V24" i="7"/>
  <c r="Z24" i="7" s="1"/>
  <c r="R24" i="7"/>
  <c r="I24" i="7"/>
  <c r="D24" i="7"/>
  <c r="C24" i="7"/>
  <c r="AC23" i="7"/>
  <c r="V23" i="7"/>
  <c r="Z23" i="7" s="1"/>
  <c r="R23" i="7"/>
  <c r="I23" i="7"/>
  <c r="D23" i="7"/>
  <c r="C23" i="7"/>
  <c r="AC22" i="7"/>
  <c r="V22" i="7"/>
  <c r="Z22" i="7" s="1"/>
  <c r="R22" i="7"/>
  <c r="I22" i="7"/>
  <c r="D22" i="7"/>
  <c r="C22" i="7"/>
  <c r="AC21" i="7"/>
  <c r="V21" i="7"/>
  <c r="Z21" i="7" s="1"/>
  <c r="R21" i="7"/>
  <c r="I21" i="7"/>
  <c r="D21" i="7"/>
  <c r="C21" i="7"/>
  <c r="AC20" i="7"/>
  <c r="V20" i="7"/>
  <c r="Z20" i="7" s="1"/>
  <c r="R20" i="7"/>
  <c r="I20" i="7"/>
  <c r="D20" i="7"/>
  <c r="C20" i="7"/>
  <c r="AC19" i="7"/>
  <c r="V19" i="7"/>
  <c r="Z19" i="7" s="1"/>
  <c r="R19" i="7"/>
  <c r="I19" i="7"/>
  <c r="D19" i="7"/>
  <c r="C19" i="7"/>
  <c r="AC18" i="7"/>
  <c r="V18" i="7"/>
  <c r="Z18" i="7" s="1"/>
  <c r="R18" i="7"/>
  <c r="I18" i="7"/>
  <c r="D18" i="7"/>
  <c r="C18" i="7"/>
  <c r="V17" i="7"/>
  <c r="Z17" i="7" s="1"/>
  <c r="R17" i="7"/>
  <c r="I17" i="7"/>
  <c r="D17" i="7"/>
  <c r="C17" i="7"/>
  <c r="AC16" i="7"/>
  <c r="V16" i="7"/>
  <c r="Z16" i="7" s="1"/>
  <c r="R16" i="7"/>
  <c r="I16" i="7"/>
  <c r="D16" i="7"/>
  <c r="C16" i="7"/>
  <c r="AC15" i="7"/>
  <c r="V15" i="7"/>
  <c r="Z15" i="7" s="1"/>
  <c r="R15" i="7"/>
  <c r="I15" i="7"/>
  <c r="D15" i="7"/>
  <c r="C15" i="7"/>
  <c r="AC14" i="7"/>
  <c r="V14" i="7"/>
  <c r="Z14" i="7" s="1"/>
  <c r="R14" i="7"/>
  <c r="I14" i="7"/>
  <c r="D14" i="7"/>
  <c r="C14" i="7"/>
  <c r="AC13" i="7"/>
  <c r="V13" i="7"/>
  <c r="Z13" i="7" s="1"/>
  <c r="R13" i="7"/>
  <c r="I13" i="7"/>
  <c r="D13" i="7"/>
  <c r="C13" i="7"/>
  <c r="AC12" i="7"/>
  <c r="V12" i="7"/>
  <c r="Z12" i="7" s="1"/>
  <c r="R12" i="7"/>
  <c r="I12" i="7"/>
  <c r="D12" i="7"/>
  <c r="C12" i="7"/>
  <c r="AC11" i="7"/>
  <c r="V11" i="7"/>
  <c r="Z11" i="7" s="1"/>
  <c r="R11" i="7"/>
  <c r="I11" i="7"/>
  <c r="D11" i="7"/>
  <c r="C11" i="7"/>
  <c r="AC10" i="7"/>
  <c r="V10" i="7"/>
  <c r="Z10" i="7" s="1"/>
  <c r="R10" i="7"/>
  <c r="I10" i="7"/>
  <c r="D10" i="7"/>
  <c r="C10" i="7"/>
  <c r="AC9" i="7"/>
  <c r="V9" i="7"/>
  <c r="Z9" i="7" s="1"/>
  <c r="R9" i="7"/>
  <c r="I9" i="7"/>
  <c r="D9" i="7"/>
  <c r="C9" i="7"/>
  <c r="AC8" i="7"/>
  <c r="V8" i="7"/>
  <c r="Z8" i="7" s="1"/>
  <c r="R8" i="7"/>
  <c r="I8" i="7"/>
  <c r="D8" i="7"/>
  <c r="C8" i="7"/>
  <c r="AC7" i="7"/>
  <c r="V7" i="7"/>
  <c r="Z7" i="7" s="1"/>
  <c r="R7" i="7"/>
  <c r="I7" i="7"/>
  <c r="D7" i="7"/>
  <c r="C7" i="7"/>
  <c r="AC6" i="7"/>
  <c r="V6" i="7"/>
  <c r="Z6" i="7" s="1"/>
  <c r="R6" i="7"/>
  <c r="I6" i="7"/>
  <c r="D6" i="7"/>
  <c r="C6" i="7"/>
  <c r="AC5" i="7"/>
  <c r="V5" i="7"/>
  <c r="Z5" i="7" s="1"/>
  <c r="R5" i="7"/>
  <c r="I5" i="7"/>
  <c r="D5" i="7"/>
  <c r="C5" i="7"/>
  <c r="AC4" i="7"/>
  <c r="V4" i="7"/>
  <c r="Z4" i="7" s="1"/>
  <c r="R4" i="7"/>
  <c r="I4" i="7"/>
  <c r="D4" i="7"/>
  <c r="C4" i="7"/>
  <c r="AC3" i="7"/>
  <c r="V3" i="7"/>
  <c r="Z3" i="7" s="1"/>
  <c r="R3" i="7"/>
  <c r="I3" i="7"/>
  <c r="D3" i="7"/>
  <c r="C3" i="7"/>
  <c r="AC584" i="6"/>
  <c r="V584" i="6"/>
  <c r="R584" i="6"/>
  <c r="I584" i="6"/>
  <c r="D584" i="6"/>
  <c r="C584" i="6"/>
  <c r="V583" i="6"/>
  <c r="R583" i="6"/>
  <c r="I583" i="6"/>
  <c r="D583" i="6"/>
  <c r="C583" i="6"/>
  <c r="AC582" i="6"/>
  <c r="V582" i="6"/>
  <c r="R582" i="6"/>
  <c r="I582" i="6"/>
  <c r="D582" i="6"/>
  <c r="C582" i="6"/>
  <c r="AC581" i="6"/>
  <c r="V581" i="6"/>
  <c r="R581" i="6"/>
  <c r="I581" i="6"/>
  <c r="D581" i="6"/>
  <c r="C581" i="6"/>
  <c r="AC580" i="6"/>
  <c r="V580" i="6"/>
  <c r="R580" i="6"/>
  <c r="I580" i="6"/>
  <c r="D580" i="6"/>
  <c r="C580" i="6"/>
  <c r="AC579" i="6"/>
  <c r="V579" i="6"/>
  <c r="R579" i="6"/>
  <c r="I579" i="6"/>
  <c r="D579" i="6"/>
  <c r="C579" i="6"/>
  <c r="AC578" i="6"/>
  <c r="V578" i="6"/>
  <c r="R578" i="6"/>
  <c r="I578" i="6"/>
  <c r="D578" i="6"/>
  <c r="C578" i="6"/>
  <c r="AC577" i="6"/>
  <c r="V577" i="6"/>
  <c r="R577" i="6"/>
  <c r="I577" i="6"/>
  <c r="D577" i="6"/>
  <c r="C577" i="6"/>
  <c r="AC576" i="6"/>
  <c r="V576" i="6"/>
  <c r="R576" i="6"/>
  <c r="I576" i="6"/>
  <c r="D576" i="6"/>
  <c r="C576" i="6"/>
  <c r="AC575" i="6"/>
  <c r="V575" i="6"/>
  <c r="R575" i="6"/>
  <c r="I575" i="6"/>
  <c r="D575" i="6"/>
  <c r="C575" i="6"/>
  <c r="AC574" i="6"/>
  <c r="V574" i="6"/>
  <c r="R574" i="6"/>
  <c r="I574" i="6"/>
  <c r="D574" i="6"/>
  <c r="C574" i="6"/>
  <c r="AC573" i="6"/>
  <c r="V573" i="6"/>
  <c r="R573" i="6"/>
  <c r="I573" i="6"/>
  <c r="D573" i="6"/>
  <c r="C573" i="6"/>
  <c r="V572" i="6"/>
  <c r="R572" i="6"/>
  <c r="I572" i="6"/>
  <c r="D572" i="6"/>
  <c r="C572" i="6"/>
  <c r="AC571" i="6"/>
  <c r="V571" i="6"/>
  <c r="R571" i="6"/>
  <c r="I571" i="6"/>
  <c r="D571" i="6"/>
  <c r="C571" i="6"/>
  <c r="AC570" i="6"/>
  <c r="V570" i="6"/>
  <c r="R570" i="6"/>
  <c r="I570" i="6"/>
  <c r="D570" i="6"/>
  <c r="C570" i="6"/>
  <c r="AC565" i="6"/>
  <c r="V565" i="6"/>
  <c r="R565" i="6"/>
  <c r="I565" i="6"/>
  <c r="D565" i="6"/>
  <c r="C565" i="6"/>
  <c r="V564" i="6"/>
  <c r="R564" i="6"/>
  <c r="I564" i="6"/>
  <c r="D564" i="6"/>
  <c r="C564" i="6"/>
  <c r="AC563" i="6"/>
  <c r="V563" i="6"/>
  <c r="R563" i="6"/>
  <c r="I563" i="6"/>
  <c r="D563" i="6"/>
  <c r="C563" i="6"/>
  <c r="AC562" i="6"/>
  <c r="V562" i="6"/>
  <c r="R562" i="6"/>
  <c r="I562" i="6"/>
  <c r="D562" i="6"/>
  <c r="C562" i="6"/>
  <c r="AC561" i="6"/>
  <c r="V561" i="6"/>
  <c r="R561" i="6"/>
  <c r="I561" i="6"/>
  <c r="D561" i="6"/>
  <c r="C561" i="6"/>
  <c r="AC560" i="6"/>
  <c r="V560" i="6"/>
  <c r="R560" i="6"/>
  <c r="I560" i="6"/>
  <c r="D560" i="6"/>
  <c r="C560" i="6"/>
  <c r="AC559" i="6"/>
  <c r="V559" i="6"/>
  <c r="R559" i="6"/>
  <c r="I559" i="6"/>
  <c r="D559" i="6"/>
  <c r="C559" i="6"/>
  <c r="AC558" i="6"/>
  <c r="V558" i="6"/>
  <c r="R558" i="6"/>
  <c r="I558" i="6"/>
  <c r="D558" i="6"/>
  <c r="C558" i="6"/>
  <c r="AC557" i="6"/>
  <c r="V557" i="6"/>
  <c r="R557" i="6"/>
  <c r="I557" i="6"/>
  <c r="D557" i="6"/>
  <c r="C557" i="6"/>
  <c r="AC556" i="6"/>
  <c r="V556" i="6"/>
  <c r="R556" i="6"/>
  <c r="I556" i="6"/>
  <c r="D556" i="6"/>
  <c r="C556" i="6"/>
  <c r="AC555" i="6"/>
  <c r="V555" i="6"/>
  <c r="R555" i="6"/>
  <c r="I555" i="6"/>
  <c r="D555" i="6"/>
  <c r="C555" i="6"/>
  <c r="AC554" i="6"/>
  <c r="V554" i="6"/>
  <c r="R554" i="6"/>
  <c r="I554" i="6"/>
  <c r="D554" i="6"/>
  <c r="C554" i="6"/>
  <c r="V553" i="6"/>
  <c r="R553" i="6"/>
  <c r="I553" i="6"/>
  <c r="D553" i="6"/>
  <c r="C553" i="6"/>
  <c r="AC552" i="6"/>
  <c r="V552" i="6"/>
  <c r="R552" i="6"/>
  <c r="I552" i="6"/>
  <c r="D552" i="6"/>
  <c r="C552" i="6"/>
  <c r="AC551" i="6"/>
  <c r="V551" i="6"/>
  <c r="Z551" i="6" s="1"/>
  <c r="R551" i="6"/>
  <c r="I551" i="6"/>
  <c r="D551" i="6"/>
  <c r="C551" i="6"/>
  <c r="AC546" i="6"/>
  <c r="V546" i="6"/>
  <c r="R546" i="6"/>
  <c r="I546" i="6"/>
  <c r="D546" i="6"/>
  <c r="C546" i="6"/>
  <c r="V545" i="6"/>
  <c r="R545" i="6"/>
  <c r="I545" i="6"/>
  <c r="D545" i="6"/>
  <c r="C545" i="6"/>
  <c r="AC544" i="6"/>
  <c r="V544" i="6"/>
  <c r="R544" i="6"/>
  <c r="I544" i="6"/>
  <c r="D544" i="6"/>
  <c r="C544" i="6"/>
  <c r="AC543" i="6"/>
  <c r="V543" i="6"/>
  <c r="R543" i="6"/>
  <c r="I543" i="6"/>
  <c r="D543" i="6"/>
  <c r="C543" i="6"/>
  <c r="AC542" i="6"/>
  <c r="V542" i="6"/>
  <c r="R542" i="6"/>
  <c r="I542" i="6"/>
  <c r="D542" i="6"/>
  <c r="C542" i="6"/>
  <c r="AC541" i="6"/>
  <c r="V541" i="6"/>
  <c r="R541" i="6"/>
  <c r="I541" i="6"/>
  <c r="D541" i="6"/>
  <c r="C541" i="6"/>
  <c r="AC540" i="6"/>
  <c r="V540" i="6"/>
  <c r="R540" i="6"/>
  <c r="I540" i="6"/>
  <c r="D540" i="6"/>
  <c r="C540" i="6"/>
  <c r="AC539" i="6"/>
  <c r="V539" i="6"/>
  <c r="R539" i="6"/>
  <c r="I539" i="6"/>
  <c r="D539" i="6"/>
  <c r="C539" i="6"/>
  <c r="AC538" i="6"/>
  <c r="V538" i="6"/>
  <c r="R538" i="6"/>
  <c r="I538" i="6"/>
  <c r="D538" i="6"/>
  <c r="C538" i="6"/>
  <c r="AC537" i="6"/>
  <c r="V537" i="6"/>
  <c r="R537" i="6"/>
  <c r="I537" i="6"/>
  <c r="D537" i="6"/>
  <c r="C537" i="6"/>
  <c r="AC536" i="6"/>
  <c r="V536" i="6"/>
  <c r="R536" i="6"/>
  <c r="I536" i="6"/>
  <c r="D536" i="6"/>
  <c r="C536" i="6"/>
  <c r="AC535" i="6"/>
  <c r="V535" i="6"/>
  <c r="R535" i="6"/>
  <c r="I535" i="6"/>
  <c r="D535" i="6"/>
  <c r="C535" i="6"/>
  <c r="V534" i="6"/>
  <c r="R534" i="6"/>
  <c r="I534" i="6"/>
  <c r="D534" i="6"/>
  <c r="C534" i="6"/>
  <c r="AC533" i="6"/>
  <c r="V533" i="6"/>
  <c r="R533" i="6"/>
  <c r="I533" i="6"/>
  <c r="D533" i="6"/>
  <c r="C533" i="6"/>
  <c r="AC532" i="6"/>
  <c r="V532" i="6"/>
  <c r="R532" i="6"/>
  <c r="I532" i="6"/>
  <c r="D532" i="6"/>
  <c r="C532" i="6"/>
  <c r="AC518" i="6"/>
  <c r="V518" i="6"/>
  <c r="Z518" i="6" s="1"/>
  <c r="R518" i="6"/>
  <c r="I518" i="6"/>
  <c r="D518" i="6"/>
  <c r="C518" i="6"/>
  <c r="AC517" i="6"/>
  <c r="V517" i="6"/>
  <c r="Z517" i="6" s="1"/>
  <c r="R517" i="6"/>
  <c r="I517" i="6"/>
  <c r="D517" i="6"/>
  <c r="C517" i="6"/>
  <c r="AC516" i="6"/>
  <c r="V516" i="6"/>
  <c r="Z516" i="6" s="1"/>
  <c r="R516" i="6"/>
  <c r="I516" i="6"/>
  <c r="D516" i="6"/>
  <c r="C516" i="6"/>
  <c r="AC515" i="6"/>
  <c r="V515" i="6"/>
  <c r="Z515" i="6" s="1"/>
  <c r="R515" i="6"/>
  <c r="I515" i="6"/>
  <c r="D515" i="6"/>
  <c r="C515" i="6"/>
  <c r="AC514" i="6"/>
  <c r="V514" i="6"/>
  <c r="Z514" i="6" s="1"/>
  <c r="R514" i="6"/>
  <c r="I514" i="6"/>
  <c r="D514" i="6"/>
  <c r="C514" i="6"/>
  <c r="AC513" i="6"/>
  <c r="V513" i="6"/>
  <c r="Z513" i="6" s="1"/>
  <c r="R513" i="6"/>
  <c r="I513" i="6"/>
  <c r="D513" i="6"/>
  <c r="C513" i="6"/>
  <c r="AC512" i="6"/>
  <c r="V512" i="6"/>
  <c r="Z512" i="6" s="1"/>
  <c r="R512" i="6"/>
  <c r="I512" i="6"/>
  <c r="D512" i="6"/>
  <c r="C512" i="6"/>
  <c r="AC511" i="6"/>
  <c r="V511" i="6"/>
  <c r="Z511" i="6" s="1"/>
  <c r="R511" i="6"/>
  <c r="I511" i="6"/>
  <c r="D511" i="6"/>
  <c r="C511" i="6"/>
  <c r="AC510" i="6"/>
  <c r="V510" i="6"/>
  <c r="Z510" i="6" s="1"/>
  <c r="R510" i="6"/>
  <c r="I510" i="6"/>
  <c r="D510" i="6"/>
  <c r="C510" i="6"/>
  <c r="AC509" i="6"/>
  <c r="V509" i="6"/>
  <c r="Z509" i="6" s="1"/>
  <c r="R509" i="6"/>
  <c r="I509" i="6"/>
  <c r="D509" i="6"/>
  <c r="C509" i="6"/>
  <c r="AC508" i="6"/>
  <c r="V508" i="6"/>
  <c r="Z508" i="6" s="1"/>
  <c r="R508" i="6"/>
  <c r="I508" i="6"/>
  <c r="D508" i="6"/>
  <c r="C508" i="6"/>
  <c r="AC507" i="6"/>
  <c r="V507" i="6"/>
  <c r="Z507" i="6" s="1"/>
  <c r="R507" i="6"/>
  <c r="I507" i="6"/>
  <c r="D507" i="6"/>
  <c r="C507" i="6"/>
  <c r="AC506" i="6"/>
  <c r="V506" i="6"/>
  <c r="Z506" i="6" s="1"/>
  <c r="R506" i="6"/>
  <c r="I506" i="6"/>
  <c r="D506" i="6"/>
  <c r="C506" i="6"/>
  <c r="AC505" i="6"/>
  <c r="Z505" i="6"/>
  <c r="V505" i="6"/>
  <c r="R505" i="6"/>
  <c r="I505" i="6"/>
  <c r="D505" i="6"/>
  <c r="C505" i="6"/>
  <c r="AC504" i="6"/>
  <c r="V504" i="6"/>
  <c r="Z504" i="6" s="1"/>
  <c r="R504" i="6"/>
  <c r="I504" i="6"/>
  <c r="D504" i="6"/>
  <c r="C504" i="6"/>
  <c r="AC503" i="6"/>
  <c r="V503" i="6"/>
  <c r="Z503" i="6" s="1"/>
  <c r="R503" i="6"/>
  <c r="I503" i="6"/>
  <c r="D503" i="6"/>
  <c r="C503" i="6"/>
  <c r="AC502" i="6"/>
  <c r="V502" i="6"/>
  <c r="Z502" i="6" s="1"/>
  <c r="R502" i="6"/>
  <c r="I502" i="6"/>
  <c r="D502" i="6"/>
  <c r="C502" i="6"/>
  <c r="AC501" i="6"/>
  <c r="V501" i="6"/>
  <c r="Z501" i="6" s="1"/>
  <c r="R501" i="6"/>
  <c r="I501" i="6"/>
  <c r="D501" i="6"/>
  <c r="C501" i="6"/>
  <c r="AC500" i="6"/>
  <c r="V500" i="6"/>
  <c r="R500" i="6"/>
  <c r="I500" i="6"/>
  <c r="D500" i="6"/>
  <c r="C500" i="6"/>
  <c r="V499" i="6"/>
  <c r="R499" i="6"/>
  <c r="I499" i="6"/>
  <c r="D499" i="6"/>
  <c r="C499" i="6"/>
  <c r="V498" i="6"/>
  <c r="R498" i="6"/>
  <c r="I498" i="6"/>
  <c r="D498" i="6"/>
  <c r="C498" i="6"/>
  <c r="AC497" i="6"/>
  <c r="V497" i="6"/>
  <c r="R497" i="6"/>
  <c r="I497" i="6"/>
  <c r="D497" i="6"/>
  <c r="C497" i="6"/>
  <c r="AC496" i="6"/>
  <c r="V496" i="6"/>
  <c r="R496" i="6"/>
  <c r="I496" i="6"/>
  <c r="D496" i="6"/>
  <c r="C496" i="6"/>
  <c r="AC495" i="6"/>
  <c r="V495" i="6"/>
  <c r="R495" i="6"/>
  <c r="I495" i="6"/>
  <c r="D495" i="6"/>
  <c r="C495" i="6"/>
  <c r="AC494" i="6"/>
  <c r="V494" i="6"/>
  <c r="R494" i="6"/>
  <c r="I494" i="6"/>
  <c r="D494" i="6"/>
  <c r="C494" i="6"/>
  <c r="AC493" i="6"/>
  <c r="V493" i="6"/>
  <c r="R493" i="6"/>
  <c r="I493" i="6"/>
  <c r="D493" i="6"/>
  <c r="C493" i="6"/>
  <c r="AC492" i="6"/>
  <c r="V492" i="6"/>
  <c r="R492" i="6"/>
  <c r="I492" i="6"/>
  <c r="D492" i="6"/>
  <c r="C492" i="6"/>
  <c r="AC491" i="6"/>
  <c r="V491" i="6"/>
  <c r="R491" i="6"/>
  <c r="I491" i="6"/>
  <c r="D491" i="6"/>
  <c r="C491" i="6"/>
  <c r="AC490" i="6"/>
  <c r="V490" i="6"/>
  <c r="R490" i="6"/>
  <c r="I490" i="6"/>
  <c r="D490" i="6"/>
  <c r="C490" i="6"/>
  <c r="AC489" i="6"/>
  <c r="V489" i="6"/>
  <c r="R489" i="6"/>
  <c r="I489" i="6"/>
  <c r="D489" i="6"/>
  <c r="C489" i="6"/>
  <c r="AC488" i="6"/>
  <c r="V488" i="6"/>
  <c r="R488" i="6"/>
  <c r="I488" i="6"/>
  <c r="D488" i="6"/>
  <c r="C488" i="6"/>
  <c r="AC487" i="6"/>
  <c r="V487" i="6"/>
  <c r="R487" i="6"/>
  <c r="I487" i="6"/>
  <c r="D487" i="6"/>
  <c r="C487" i="6"/>
  <c r="AC486" i="6"/>
  <c r="V486" i="6"/>
  <c r="R486" i="6"/>
  <c r="I486" i="6"/>
  <c r="D486" i="6"/>
  <c r="C486" i="6"/>
  <c r="V485" i="6"/>
  <c r="R485" i="6"/>
  <c r="I485" i="6"/>
  <c r="D485" i="6"/>
  <c r="C485" i="6"/>
  <c r="AC484" i="6"/>
  <c r="V484" i="6"/>
  <c r="R484" i="6"/>
  <c r="I484" i="6"/>
  <c r="D484" i="6"/>
  <c r="C484" i="6"/>
  <c r="AC483" i="6"/>
  <c r="V483" i="6"/>
  <c r="R483" i="6"/>
  <c r="I483" i="6"/>
  <c r="D483" i="6"/>
  <c r="C483" i="6"/>
  <c r="AC482" i="6"/>
  <c r="V482" i="6"/>
  <c r="R482" i="6"/>
  <c r="I482" i="6"/>
  <c r="D482" i="6"/>
  <c r="C482" i="6"/>
  <c r="V481" i="6"/>
  <c r="R481" i="6"/>
  <c r="I481" i="6"/>
  <c r="D481" i="6"/>
  <c r="C481" i="6"/>
  <c r="AB480" i="6"/>
  <c r="V480" i="6"/>
  <c r="R480" i="6"/>
  <c r="I480" i="6"/>
  <c r="D480" i="6"/>
  <c r="C480" i="6"/>
  <c r="AC479" i="6"/>
  <c r="V479" i="6"/>
  <c r="R479" i="6"/>
  <c r="I479" i="6"/>
  <c r="D479" i="6"/>
  <c r="C479" i="6"/>
  <c r="AC478" i="6"/>
  <c r="V478" i="6"/>
  <c r="R478" i="6"/>
  <c r="I478" i="6"/>
  <c r="D478" i="6"/>
  <c r="C478" i="6"/>
  <c r="AC477" i="6"/>
  <c r="V477" i="6"/>
  <c r="R477" i="6"/>
  <c r="I477" i="6"/>
  <c r="D477" i="6"/>
  <c r="C477" i="6"/>
  <c r="AC476" i="6"/>
  <c r="V476" i="6"/>
  <c r="R476" i="6"/>
  <c r="I476" i="6"/>
  <c r="D476" i="6"/>
  <c r="C476" i="6"/>
  <c r="AC475" i="6"/>
  <c r="V475" i="6"/>
  <c r="R475" i="6"/>
  <c r="I475" i="6"/>
  <c r="D475" i="6"/>
  <c r="C475" i="6"/>
  <c r="AC474" i="6"/>
  <c r="V474" i="6"/>
  <c r="R474" i="6"/>
  <c r="I474" i="6"/>
  <c r="D474" i="6"/>
  <c r="C474" i="6"/>
  <c r="AC473" i="6"/>
  <c r="V473" i="6"/>
  <c r="R473" i="6"/>
  <c r="I473" i="6"/>
  <c r="D473" i="6"/>
  <c r="C473" i="6"/>
  <c r="AC472" i="6"/>
  <c r="V472" i="6"/>
  <c r="R472" i="6"/>
  <c r="I472" i="6"/>
  <c r="D472" i="6"/>
  <c r="C472" i="6"/>
  <c r="AC471" i="6"/>
  <c r="V471" i="6"/>
  <c r="R471" i="6"/>
  <c r="I471" i="6"/>
  <c r="D471" i="6"/>
  <c r="C471" i="6"/>
  <c r="AC470" i="6"/>
  <c r="V470" i="6"/>
  <c r="R470" i="6"/>
  <c r="I470" i="6"/>
  <c r="D470" i="6"/>
  <c r="C470" i="6"/>
  <c r="AC469" i="6"/>
  <c r="V469" i="6"/>
  <c r="R469" i="6"/>
  <c r="I469" i="6"/>
  <c r="D469" i="6"/>
  <c r="C469" i="6"/>
  <c r="AC468" i="6"/>
  <c r="V468" i="6"/>
  <c r="R468" i="6"/>
  <c r="I468" i="6"/>
  <c r="D468" i="6"/>
  <c r="C468" i="6"/>
  <c r="V467" i="6"/>
  <c r="R467" i="6"/>
  <c r="I467" i="6"/>
  <c r="D467" i="6"/>
  <c r="C467" i="6"/>
  <c r="AC466" i="6"/>
  <c r="V466" i="6"/>
  <c r="R466" i="6"/>
  <c r="I466" i="6"/>
  <c r="D466" i="6"/>
  <c r="C466" i="6"/>
  <c r="AC465" i="6"/>
  <c r="V465" i="6"/>
  <c r="R465" i="6"/>
  <c r="I465" i="6"/>
  <c r="D465" i="6"/>
  <c r="C465" i="6"/>
  <c r="AC464" i="6"/>
  <c r="V464" i="6"/>
  <c r="R464" i="6"/>
  <c r="I464" i="6"/>
  <c r="D464" i="6"/>
  <c r="C464" i="6"/>
  <c r="V463" i="6"/>
  <c r="R463" i="6"/>
  <c r="I463" i="6"/>
  <c r="D463" i="6"/>
  <c r="C463" i="6"/>
  <c r="V462" i="6"/>
  <c r="R462" i="6"/>
  <c r="I462" i="6"/>
  <c r="D462" i="6"/>
  <c r="C462" i="6"/>
  <c r="AC461" i="6"/>
  <c r="V461" i="6"/>
  <c r="R461" i="6"/>
  <c r="I461" i="6"/>
  <c r="D461" i="6"/>
  <c r="C461" i="6"/>
  <c r="AC460" i="6"/>
  <c r="V460" i="6"/>
  <c r="R460" i="6"/>
  <c r="I460" i="6"/>
  <c r="D460" i="6"/>
  <c r="C460" i="6"/>
  <c r="AC459" i="6"/>
  <c r="V459" i="6"/>
  <c r="R459" i="6"/>
  <c r="I459" i="6"/>
  <c r="D459" i="6"/>
  <c r="C459" i="6"/>
  <c r="AC458" i="6"/>
  <c r="V458" i="6"/>
  <c r="R458" i="6"/>
  <c r="I458" i="6"/>
  <c r="D458" i="6"/>
  <c r="C458" i="6"/>
  <c r="AC457" i="6"/>
  <c r="V457" i="6"/>
  <c r="R457" i="6"/>
  <c r="I457" i="6"/>
  <c r="D457" i="6"/>
  <c r="C457" i="6"/>
  <c r="AC456" i="6"/>
  <c r="V456" i="6"/>
  <c r="R456" i="6"/>
  <c r="I456" i="6"/>
  <c r="D456" i="6"/>
  <c r="C456" i="6"/>
  <c r="AC455" i="6"/>
  <c r="V455" i="6"/>
  <c r="R455" i="6"/>
  <c r="I455" i="6"/>
  <c r="D455" i="6"/>
  <c r="C455" i="6"/>
  <c r="AC454" i="6"/>
  <c r="V454" i="6"/>
  <c r="R454" i="6"/>
  <c r="I454" i="6"/>
  <c r="D454" i="6"/>
  <c r="C454" i="6"/>
  <c r="AC453" i="6"/>
  <c r="V453" i="6"/>
  <c r="R453" i="6"/>
  <c r="I453" i="6"/>
  <c r="D453" i="6"/>
  <c r="C453" i="6"/>
  <c r="AC452" i="6"/>
  <c r="V452" i="6"/>
  <c r="R452" i="6"/>
  <c r="I452" i="6"/>
  <c r="D452" i="6"/>
  <c r="C452" i="6"/>
  <c r="AC451" i="6"/>
  <c r="AB451" i="6" s="1"/>
  <c r="V451" i="6"/>
  <c r="R451" i="6"/>
  <c r="I451" i="6"/>
  <c r="D451" i="6"/>
  <c r="C451" i="6"/>
  <c r="AB450" i="6"/>
  <c r="V450" i="6"/>
  <c r="R450" i="6"/>
  <c r="I450" i="6"/>
  <c r="D450" i="6"/>
  <c r="C450" i="6"/>
  <c r="AC449" i="6"/>
  <c r="AB449" i="6" s="1"/>
  <c r="V449" i="6"/>
  <c r="R449" i="6"/>
  <c r="I449" i="6"/>
  <c r="D449" i="6"/>
  <c r="C449" i="6"/>
  <c r="AC448" i="6"/>
  <c r="AB448" i="6" s="1"/>
  <c r="V448" i="6"/>
  <c r="R448" i="6"/>
  <c r="I448" i="6"/>
  <c r="D448" i="6"/>
  <c r="C448" i="6"/>
  <c r="AC447" i="6"/>
  <c r="AB447" i="6" s="1"/>
  <c r="V447" i="6"/>
  <c r="R447" i="6"/>
  <c r="I447" i="6"/>
  <c r="D447" i="6"/>
  <c r="C447" i="6"/>
  <c r="AC446" i="6"/>
  <c r="AB446" i="6" s="1"/>
  <c r="V446" i="6"/>
  <c r="Z446" i="6" s="1"/>
  <c r="R446" i="6"/>
  <c r="I446" i="6"/>
  <c r="D446" i="6"/>
  <c r="C446" i="6"/>
  <c r="AC445" i="6"/>
  <c r="AB445" i="6" s="1"/>
  <c r="V445" i="6"/>
  <c r="Z445" i="6" s="1"/>
  <c r="R445" i="6"/>
  <c r="I445" i="6"/>
  <c r="D445" i="6"/>
  <c r="C445" i="6"/>
  <c r="AC444" i="6"/>
  <c r="AB444" i="6" s="1"/>
  <c r="V444" i="6"/>
  <c r="Z444" i="6" s="1"/>
  <c r="R444" i="6"/>
  <c r="I444" i="6"/>
  <c r="D444" i="6"/>
  <c r="C444" i="6"/>
  <c r="AC443" i="6"/>
  <c r="AB443" i="6" s="1"/>
  <c r="V443" i="6"/>
  <c r="Z443" i="6" s="1"/>
  <c r="R443" i="6"/>
  <c r="I443" i="6"/>
  <c r="D443" i="6"/>
  <c r="C443" i="6"/>
  <c r="AC442" i="6"/>
  <c r="AB442" i="6" s="1"/>
  <c r="V442" i="6"/>
  <c r="Z442" i="6" s="1"/>
  <c r="R442" i="6"/>
  <c r="I442" i="6"/>
  <c r="D442" i="6"/>
  <c r="C442" i="6"/>
  <c r="AC441" i="6"/>
  <c r="AB441" i="6" s="1"/>
  <c r="V441" i="6"/>
  <c r="Z441" i="6" s="1"/>
  <c r="R441" i="6"/>
  <c r="I441" i="6"/>
  <c r="D441" i="6"/>
  <c r="C441" i="6"/>
  <c r="AC440" i="6"/>
  <c r="AB440" i="6" s="1"/>
  <c r="V440" i="6"/>
  <c r="Z440" i="6" s="1"/>
  <c r="R440" i="6"/>
  <c r="I440" i="6"/>
  <c r="D440" i="6"/>
  <c r="C440" i="6"/>
  <c r="AC439" i="6"/>
  <c r="AB439" i="6" s="1"/>
  <c r="V439" i="6"/>
  <c r="Z439" i="6" s="1"/>
  <c r="R439" i="6"/>
  <c r="I439" i="6"/>
  <c r="D439" i="6"/>
  <c r="C439" i="6"/>
  <c r="AC438" i="6"/>
  <c r="AB438" i="6" s="1"/>
  <c r="V438" i="6"/>
  <c r="Z438" i="6" s="1"/>
  <c r="R438" i="6"/>
  <c r="I438" i="6"/>
  <c r="D438" i="6"/>
  <c r="C438" i="6"/>
  <c r="AC437" i="6"/>
  <c r="AB437" i="6" s="1"/>
  <c r="V437" i="6"/>
  <c r="Z437" i="6" s="1"/>
  <c r="R437" i="6"/>
  <c r="I437" i="6"/>
  <c r="D437" i="6"/>
  <c r="C437" i="6"/>
  <c r="AC436" i="6"/>
  <c r="AB436" i="6" s="1"/>
  <c r="V436" i="6"/>
  <c r="Z436" i="6" s="1"/>
  <c r="R436" i="6"/>
  <c r="I436" i="6"/>
  <c r="D436" i="6"/>
  <c r="C436" i="6"/>
  <c r="AC435" i="6"/>
  <c r="AB435" i="6" s="1"/>
  <c r="V435" i="6"/>
  <c r="Z435" i="6" s="1"/>
  <c r="R435" i="6"/>
  <c r="I435" i="6"/>
  <c r="D435" i="6"/>
  <c r="C435" i="6"/>
  <c r="AC434" i="6"/>
  <c r="AB434" i="6" s="1"/>
  <c r="V434" i="6"/>
  <c r="Z434" i="6" s="1"/>
  <c r="R434" i="6"/>
  <c r="I434" i="6"/>
  <c r="D434" i="6"/>
  <c r="C434" i="6"/>
  <c r="AC433" i="6"/>
  <c r="AB433" i="6" s="1"/>
  <c r="V433" i="6"/>
  <c r="Z433" i="6" s="1"/>
  <c r="R433" i="6"/>
  <c r="I433" i="6"/>
  <c r="D433" i="6"/>
  <c r="C433" i="6"/>
  <c r="AC432" i="6"/>
  <c r="AB432" i="6" s="1"/>
  <c r="V432" i="6"/>
  <c r="Z432" i="6" s="1"/>
  <c r="R432" i="6"/>
  <c r="I432" i="6"/>
  <c r="D432" i="6"/>
  <c r="C432" i="6"/>
  <c r="AC431" i="6"/>
  <c r="AB431" i="6" s="1"/>
  <c r="V431" i="6"/>
  <c r="Z431" i="6" s="1"/>
  <c r="R431" i="6"/>
  <c r="I431" i="6"/>
  <c r="D431" i="6"/>
  <c r="C431" i="6"/>
  <c r="AC430" i="6"/>
  <c r="AB430" i="6" s="1"/>
  <c r="V430" i="6"/>
  <c r="Z430" i="6" s="1"/>
  <c r="R430" i="6"/>
  <c r="I430" i="6"/>
  <c r="D430" i="6"/>
  <c r="C430" i="6"/>
  <c r="AC429" i="6"/>
  <c r="AB429" i="6" s="1"/>
  <c r="V429" i="6"/>
  <c r="Z429" i="6" s="1"/>
  <c r="R429" i="6"/>
  <c r="I429" i="6"/>
  <c r="D429" i="6"/>
  <c r="C429" i="6"/>
  <c r="AC428" i="6"/>
  <c r="AB428" i="6" s="1"/>
  <c r="V428" i="6"/>
  <c r="Z428" i="6" s="1"/>
  <c r="R428" i="6"/>
  <c r="I428" i="6"/>
  <c r="D428" i="6"/>
  <c r="C428" i="6"/>
  <c r="AC427" i="6"/>
  <c r="AB427" i="6" s="1"/>
  <c r="V427" i="6"/>
  <c r="Z427" i="6" s="1"/>
  <c r="R427" i="6"/>
  <c r="I427" i="6"/>
  <c r="D427" i="6"/>
  <c r="C427" i="6"/>
  <c r="AC426" i="6"/>
  <c r="AB426" i="6" s="1"/>
  <c r="V426" i="6"/>
  <c r="Z426" i="6" s="1"/>
  <c r="R426" i="6"/>
  <c r="I426" i="6"/>
  <c r="D426" i="6"/>
  <c r="C426" i="6"/>
  <c r="AB425" i="6"/>
  <c r="V425" i="6"/>
  <c r="Z425" i="6" s="1"/>
  <c r="R425" i="6"/>
  <c r="I425" i="6"/>
  <c r="D425" i="6"/>
  <c r="C425" i="6"/>
  <c r="AC424" i="6"/>
  <c r="AB424" i="6" s="1"/>
  <c r="V424" i="6"/>
  <c r="Z424" i="6" s="1"/>
  <c r="R424" i="6"/>
  <c r="I424" i="6"/>
  <c r="D424" i="6"/>
  <c r="C424" i="6"/>
  <c r="AC423" i="6"/>
  <c r="AB423" i="6" s="1"/>
  <c r="V423" i="6"/>
  <c r="Z423" i="6" s="1"/>
  <c r="R423" i="6"/>
  <c r="I423" i="6"/>
  <c r="D423" i="6"/>
  <c r="C423" i="6"/>
  <c r="AC422" i="6"/>
  <c r="AB422" i="6" s="1"/>
  <c r="V422" i="6"/>
  <c r="Z422" i="6" s="1"/>
  <c r="R422" i="6"/>
  <c r="I422" i="6"/>
  <c r="D422" i="6"/>
  <c r="C422" i="6"/>
  <c r="AC421" i="6"/>
  <c r="AB421" i="6" s="1"/>
  <c r="V421" i="6"/>
  <c r="Z421" i="6" s="1"/>
  <c r="R421" i="6"/>
  <c r="I421" i="6"/>
  <c r="D421" i="6"/>
  <c r="C421" i="6"/>
  <c r="AC420" i="6"/>
  <c r="AB420" i="6" s="1"/>
  <c r="V420" i="6"/>
  <c r="Z420" i="6" s="1"/>
  <c r="R420" i="6"/>
  <c r="I420" i="6"/>
  <c r="D420" i="6"/>
  <c r="C420" i="6"/>
  <c r="AC419" i="6"/>
  <c r="AB419" i="6" s="1"/>
  <c r="V419" i="6"/>
  <c r="Z419" i="6" s="1"/>
  <c r="R419" i="6"/>
  <c r="I419" i="6"/>
  <c r="D419" i="6"/>
  <c r="C419" i="6"/>
  <c r="AC418" i="6"/>
  <c r="AB418" i="6" s="1"/>
  <c r="V418" i="6"/>
  <c r="Z418" i="6" s="1"/>
  <c r="R418" i="6"/>
  <c r="I418" i="6"/>
  <c r="D418" i="6"/>
  <c r="C418" i="6"/>
  <c r="AC417" i="6"/>
  <c r="AB417" i="6" s="1"/>
  <c r="V417" i="6"/>
  <c r="Z417" i="6" s="1"/>
  <c r="R417" i="6"/>
  <c r="I417" i="6"/>
  <c r="D417" i="6"/>
  <c r="C417" i="6"/>
  <c r="AC416" i="6"/>
  <c r="AB416" i="6" s="1"/>
  <c r="V416" i="6"/>
  <c r="Z416" i="6" s="1"/>
  <c r="R416" i="6"/>
  <c r="I416" i="6"/>
  <c r="D416" i="6"/>
  <c r="C416" i="6"/>
  <c r="AC415" i="6"/>
  <c r="AB415" i="6" s="1"/>
  <c r="V415" i="6"/>
  <c r="Z415" i="6" s="1"/>
  <c r="R415" i="6"/>
  <c r="I415" i="6"/>
  <c r="D415" i="6"/>
  <c r="C415" i="6"/>
  <c r="AC414" i="6"/>
  <c r="AB414" i="6" s="1"/>
  <c r="V414" i="6"/>
  <c r="Z414" i="6" s="1"/>
  <c r="R414" i="6"/>
  <c r="I414" i="6"/>
  <c r="D414" i="6"/>
  <c r="C414" i="6"/>
  <c r="AB413" i="6"/>
  <c r="V413" i="6"/>
  <c r="Z413" i="6" s="1"/>
  <c r="R413" i="6"/>
  <c r="I413" i="6"/>
  <c r="D413" i="6"/>
  <c r="C413" i="6"/>
  <c r="AC412" i="6"/>
  <c r="AB412" i="6" s="1"/>
  <c r="V412" i="6"/>
  <c r="Z412" i="6" s="1"/>
  <c r="R412" i="6"/>
  <c r="I412" i="6"/>
  <c r="D412" i="6"/>
  <c r="C412" i="6"/>
  <c r="AC411" i="6"/>
  <c r="AB411" i="6" s="1"/>
  <c r="V411" i="6"/>
  <c r="Z411" i="6" s="1"/>
  <c r="R411" i="6"/>
  <c r="I411" i="6"/>
  <c r="D411" i="6"/>
  <c r="C411" i="6"/>
  <c r="AC410" i="6"/>
  <c r="AB410" i="6" s="1"/>
  <c r="V410" i="6"/>
  <c r="Z410" i="6" s="1"/>
  <c r="R410" i="6"/>
  <c r="I410" i="6"/>
  <c r="D410" i="6"/>
  <c r="C410" i="6"/>
  <c r="AC409" i="6"/>
  <c r="AB409" i="6" s="1"/>
  <c r="V409" i="6"/>
  <c r="Z409" i="6" s="1"/>
  <c r="R409" i="6"/>
  <c r="I409" i="6"/>
  <c r="D409" i="6"/>
  <c r="C409" i="6"/>
  <c r="AC408" i="6"/>
  <c r="AB408" i="6" s="1"/>
  <c r="V408" i="6"/>
  <c r="Z408" i="6" s="1"/>
  <c r="R408" i="6"/>
  <c r="I408" i="6"/>
  <c r="D408" i="6"/>
  <c r="C408" i="6"/>
  <c r="AC407" i="6"/>
  <c r="AB407" i="6" s="1"/>
  <c r="V407" i="6"/>
  <c r="Z407" i="6" s="1"/>
  <c r="R407" i="6"/>
  <c r="I407" i="6"/>
  <c r="D407" i="6"/>
  <c r="C407" i="6"/>
  <c r="AC406" i="6"/>
  <c r="AB406" i="6" s="1"/>
  <c r="V406" i="6"/>
  <c r="Z406" i="6" s="1"/>
  <c r="R406" i="6"/>
  <c r="I406" i="6"/>
  <c r="D406" i="6"/>
  <c r="C406" i="6"/>
  <c r="AC405" i="6"/>
  <c r="AB405" i="6" s="1"/>
  <c r="V405" i="6"/>
  <c r="Z405" i="6" s="1"/>
  <c r="R405" i="6"/>
  <c r="I405" i="6"/>
  <c r="D405" i="6"/>
  <c r="C405" i="6"/>
  <c r="AC404" i="6"/>
  <c r="AB404" i="6" s="1"/>
  <c r="V404" i="6"/>
  <c r="Z404" i="6" s="1"/>
  <c r="R404" i="6"/>
  <c r="I404" i="6"/>
  <c r="D404" i="6"/>
  <c r="C404" i="6"/>
  <c r="AC403" i="6"/>
  <c r="AB403" i="6" s="1"/>
  <c r="V403" i="6"/>
  <c r="Z403" i="6" s="1"/>
  <c r="R403" i="6"/>
  <c r="I403" i="6"/>
  <c r="D403" i="6"/>
  <c r="C403" i="6"/>
  <c r="AC402" i="6"/>
  <c r="AB402" i="6" s="1"/>
  <c r="V402" i="6"/>
  <c r="Z402" i="6" s="1"/>
  <c r="R402" i="6"/>
  <c r="I402" i="6"/>
  <c r="D402" i="6"/>
  <c r="C402" i="6"/>
  <c r="AC401" i="6"/>
  <c r="AB401" i="6" s="1"/>
  <c r="V401" i="6"/>
  <c r="Z401" i="6" s="1"/>
  <c r="R401" i="6"/>
  <c r="I401" i="6"/>
  <c r="D401" i="6"/>
  <c r="C401" i="6"/>
  <c r="AC400" i="6"/>
  <c r="AB400" i="6" s="1"/>
  <c r="V400" i="6"/>
  <c r="Z400" i="6" s="1"/>
  <c r="R400" i="6"/>
  <c r="I400" i="6"/>
  <c r="D400" i="6"/>
  <c r="C400" i="6"/>
  <c r="AC399" i="6"/>
  <c r="AB399" i="6" s="1"/>
  <c r="V399" i="6"/>
  <c r="Z399" i="6" s="1"/>
  <c r="R399" i="6"/>
  <c r="I399" i="6"/>
  <c r="D399" i="6"/>
  <c r="C399" i="6"/>
  <c r="AC398" i="6"/>
  <c r="AB398" i="6"/>
  <c r="V398" i="6"/>
  <c r="Z398" i="6" s="1"/>
  <c r="R398" i="6"/>
  <c r="I398" i="6"/>
  <c r="D398" i="6"/>
  <c r="C398" i="6"/>
  <c r="AC397" i="6"/>
  <c r="AB397" i="6" s="1"/>
  <c r="V397" i="6"/>
  <c r="Z397" i="6" s="1"/>
  <c r="R397" i="6"/>
  <c r="I397" i="6"/>
  <c r="D397" i="6"/>
  <c r="C397" i="6"/>
  <c r="AC396" i="6"/>
  <c r="AB396" i="6" s="1"/>
  <c r="V396" i="6"/>
  <c r="Z396" i="6" s="1"/>
  <c r="R396" i="6"/>
  <c r="I396" i="6"/>
  <c r="D396" i="6"/>
  <c r="C396" i="6"/>
  <c r="AB395" i="6"/>
  <c r="V395" i="6"/>
  <c r="Z395" i="6" s="1"/>
  <c r="R395" i="6"/>
  <c r="I395" i="6"/>
  <c r="D395" i="6"/>
  <c r="C395" i="6"/>
  <c r="AC394" i="6"/>
  <c r="AB394" i="6" s="1"/>
  <c r="V394" i="6"/>
  <c r="Z394" i="6" s="1"/>
  <c r="R394" i="6"/>
  <c r="I394" i="6"/>
  <c r="D394" i="6"/>
  <c r="C394" i="6"/>
  <c r="AC393" i="6"/>
  <c r="AB393" i="6" s="1"/>
  <c r="V393" i="6"/>
  <c r="Z393" i="6" s="1"/>
  <c r="R393" i="6"/>
  <c r="I393" i="6"/>
  <c r="D393" i="6"/>
  <c r="C393" i="6"/>
  <c r="AC392" i="6"/>
  <c r="AB392" i="6"/>
  <c r="V392" i="6"/>
  <c r="Z392" i="6" s="1"/>
  <c r="R392" i="6"/>
  <c r="I392" i="6"/>
  <c r="D392" i="6"/>
  <c r="C392" i="6"/>
  <c r="AC391" i="6"/>
  <c r="AB391" i="6" s="1"/>
  <c r="V391" i="6"/>
  <c r="Z391" i="6" s="1"/>
  <c r="R391" i="6"/>
  <c r="I391" i="6"/>
  <c r="D391" i="6"/>
  <c r="C391" i="6"/>
  <c r="AC390" i="6"/>
  <c r="AB390" i="6" s="1"/>
  <c r="V390" i="6"/>
  <c r="Z390" i="6" s="1"/>
  <c r="R390" i="6"/>
  <c r="I390" i="6"/>
  <c r="D390" i="6"/>
  <c r="C390" i="6"/>
  <c r="AC389" i="6"/>
  <c r="AB389" i="6" s="1"/>
  <c r="V389" i="6"/>
  <c r="Z389" i="6" s="1"/>
  <c r="R389" i="6"/>
  <c r="I389" i="6"/>
  <c r="D389" i="6"/>
  <c r="C389" i="6"/>
  <c r="AC388" i="6"/>
  <c r="AB388" i="6" s="1"/>
  <c r="V388" i="6"/>
  <c r="Z388" i="6" s="1"/>
  <c r="R388" i="6"/>
  <c r="I388" i="6"/>
  <c r="D388" i="6"/>
  <c r="C388" i="6"/>
  <c r="AC387" i="6"/>
  <c r="AB387" i="6" s="1"/>
  <c r="V387" i="6"/>
  <c r="Z387" i="6" s="1"/>
  <c r="R387" i="6"/>
  <c r="I387" i="6"/>
  <c r="D387" i="6"/>
  <c r="C387" i="6"/>
  <c r="AC386" i="6"/>
  <c r="AB386" i="6" s="1"/>
  <c r="V386" i="6"/>
  <c r="Z386" i="6" s="1"/>
  <c r="R386" i="6"/>
  <c r="I386" i="6"/>
  <c r="D386" i="6"/>
  <c r="C386" i="6"/>
  <c r="AC385" i="6"/>
  <c r="AB385" i="6"/>
  <c r="V385" i="6"/>
  <c r="Z385" i="6" s="1"/>
  <c r="R385" i="6"/>
  <c r="I385" i="6"/>
  <c r="D385" i="6"/>
  <c r="C385" i="6"/>
  <c r="AC384" i="6"/>
  <c r="AB384" i="6" s="1"/>
  <c r="V384" i="6"/>
  <c r="Z384" i="6" s="1"/>
  <c r="R384" i="6"/>
  <c r="I384" i="6"/>
  <c r="D384" i="6"/>
  <c r="C384" i="6"/>
  <c r="AC383" i="6"/>
  <c r="AB383" i="6" s="1"/>
  <c r="V383" i="6"/>
  <c r="Z383" i="6" s="1"/>
  <c r="R383" i="6"/>
  <c r="I383" i="6"/>
  <c r="D383" i="6"/>
  <c r="C383" i="6"/>
  <c r="AC382" i="6"/>
  <c r="AB382" i="6" s="1"/>
  <c r="Z382" i="6"/>
  <c r="V382" i="6"/>
  <c r="R382" i="6"/>
  <c r="I382" i="6"/>
  <c r="D382" i="6"/>
  <c r="C382" i="6"/>
  <c r="AC381" i="6"/>
  <c r="AB381" i="6"/>
  <c r="Z381" i="6"/>
  <c r="V381" i="6"/>
  <c r="R381" i="6"/>
  <c r="I381" i="6"/>
  <c r="D381" i="6"/>
  <c r="C381" i="6"/>
  <c r="AC380" i="6"/>
  <c r="AB380" i="6" s="1"/>
  <c r="V380" i="6"/>
  <c r="Z380" i="6" s="1"/>
  <c r="R380" i="6"/>
  <c r="I380" i="6"/>
  <c r="D380" i="6"/>
  <c r="C380" i="6"/>
  <c r="AC379" i="6"/>
  <c r="AB379" i="6" s="1"/>
  <c r="V379" i="6"/>
  <c r="Z379" i="6" s="1"/>
  <c r="R379" i="6"/>
  <c r="I379" i="6"/>
  <c r="D379" i="6"/>
  <c r="C379" i="6"/>
  <c r="AC378" i="6"/>
  <c r="AB378" i="6" s="1"/>
  <c r="V378" i="6"/>
  <c r="Z378" i="6" s="1"/>
  <c r="R378" i="6"/>
  <c r="I378" i="6"/>
  <c r="D378" i="6"/>
  <c r="C378" i="6"/>
  <c r="AC377" i="6"/>
  <c r="AB377" i="6" s="1"/>
  <c r="V377" i="6"/>
  <c r="Z377" i="6" s="1"/>
  <c r="R377" i="6"/>
  <c r="I377" i="6"/>
  <c r="D377" i="6"/>
  <c r="C377" i="6"/>
  <c r="AC376" i="6"/>
  <c r="AB376" i="6" s="1"/>
  <c r="Z376" i="6"/>
  <c r="R376" i="6"/>
  <c r="I376" i="6"/>
  <c r="D376" i="6"/>
  <c r="C376" i="6"/>
  <c r="AC375" i="6"/>
  <c r="AB375" i="6" s="1"/>
  <c r="V375" i="6"/>
  <c r="Z375" i="6" s="1"/>
  <c r="R375" i="6"/>
  <c r="I375" i="6"/>
  <c r="D375" i="6"/>
  <c r="C375" i="6"/>
  <c r="AC374" i="6"/>
  <c r="AB374" i="6" s="1"/>
  <c r="V374" i="6"/>
  <c r="Z374" i="6" s="1"/>
  <c r="R374" i="6"/>
  <c r="I374" i="6"/>
  <c r="D374" i="6"/>
  <c r="C374" i="6"/>
  <c r="AC373" i="6"/>
  <c r="AB373" i="6" s="1"/>
  <c r="V373" i="6"/>
  <c r="Z373" i="6" s="1"/>
  <c r="R373" i="6"/>
  <c r="I373" i="6"/>
  <c r="D373" i="6"/>
  <c r="C373" i="6"/>
  <c r="AC372" i="6"/>
  <c r="AB372" i="6" s="1"/>
  <c r="V372" i="6"/>
  <c r="Z372" i="6" s="1"/>
  <c r="R372" i="6"/>
  <c r="I372" i="6"/>
  <c r="D372" i="6"/>
  <c r="C372" i="6"/>
  <c r="AC371" i="6"/>
  <c r="AB371" i="6" s="1"/>
  <c r="V371" i="6"/>
  <c r="Z371" i="6" s="1"/>
  <c r="R371" i="6"/>
  <c r="I371" i="6"/>
  <c r="D371" i="6"/>
  <c r="C371" i="6"/>
  <c r="AC370" i="6"/>
  <c r="AB370" i="6" s="1"/>
  <c r="V370" i="6"/>
  <c r="Z370" i="6" s="1"/>
  <c r="R370" i="6"/>
  <c r="I370" i="6"/>
  <c r="D370" i="6"/>
  <c r="C370" i="6"/>
  <c r="AC369" i="6"/>
  <c r="AB369" i="6" s="1"/>
  <c r="V369" i="6"/>
  <c r="Z369" i="6" s="1"/>
  <c r="R369" i="6"/>
  <c r="I369" i="6"/>
  <c r="D369" i="6"/>
  <c r="C369" i="6"/>
  <c r="AC368" i="6"/>
  <c r="AB368" i="6" s="1"/>
  <c r="V368" i="6"/>
  <c r="Z368" i="6" s="1"/>
  <c r="R368" i="6"/>
  <c r="I368" i="6"/>
  <c r="D368" i="6"/>
  <c r="C368" i="6"/>
  <c r="AC367" i="6"/>
  <c r="AB367" i="6" s="1"/>
  <c r="V367" i="6"/>
  <c r="Z367" i="6" s="1"/>
  <c r="R367" i="6"/>
  <c r="I367" i="6"/>
  <c r="D367" i="6"/>
  <c r="C367" i="6"/>
  <c r="AC366" i="6"/>
  <c r="AB366" i="6" s="1"/>
  <c r="V366" i="6"/>
  <c r="Z366" i="6" s="1"/>
  <c r="R366" i="6"/>
  <c r="I366" i="6"/>
  <c r="D366" i="6"/>
  <c r="C366" i="6"/>
  <c r="AC365" i="6"/>
  <c r="AB365" i="6" s="1"/>
  <c r="V365" i="6"/>
  <c r="Z365" i="6" s="1"/>
  <c r="R365" i="6"/>
  <c r="I365" i="6"/>
  <c r="D365" i="6"/>
  <c r="C365" i="6"/>
  <c r="AC364" i="6"/>
  <c r="AB364" i="6" s="1"/>
  <c r="V364" i="6"/>
  <c r="Z364" i="6" s="1"/>
  <c r="R364" i="6"/>
  <c r="I364" i="6"/>
  <c r="D364" i="6"/>
  <c r="C364" i="6"/>
  <c r="AC363" i="6"/>
  <c r="AB363" i="6" s="1"/>
  <c r="V363" i="6"/>
  <c r="Z363" i="6" s="1"/>
  <c r="R363" i="6"/>
  <c r="I363" i="6"/>
  <c r="D363" i="6"/>
  <c r="C363" i="6"/>
  <c r="AC362" i="6"/>
  <c r="AB362" i="6" s="1"/>
  <c r="V362" i="6"/>
  <c r="Z362" i="6" s="1"/>
  <c r="R362" i="6"/>
  <c r="I362" i="6"/>
  <c r="D362" i="6"/>
  <c r="C362" i="6"/>
  <c r="AC361" i="6"/>
  <c r="AB361" i="6" s="1"/>
  <c r="V361" i="6"/>
  <c r="Z361" i="6" s="1"/>
  <c r="R361" i="6"/>
  <c r="I361" i="6"/>
  <c r="D361" i="6"/>
  <c r="C361" i="6"/>
  <c r="AC360" i="6"/>
  <c r="AB360" i="6"/>
  <c r="V360" i="6"/>
  <c r="Z360" i="6" s="1"/>
  <c r="R360" i="6"/>
  <c r="I360" i="6"/>
  <c r="D360" i="6"/>
  <c r="C360" i="6"/>
  <c r="AC359" i="6"/>
  <c r="AB359" i="6" s="1"/>
  <c r="V359" i="6"/>
  <c r="Z359" i="6" s="1"/>
  <c r="R359" i="6"/>
  <c r="I359" i="6"/>
  <c r="D359" i="6"/>
  <c r="C359" i="6"/>
  <c r="AC358" i="6"/>
  <c r="AB358" i="6" s="1"/>
  <c r="V358" i="6"/>
  <c r="Z358" i="6" s="1"/>
  <c r="R358" i="6"/>
  <c r="I358" i="6"/>
  <c r="D358" i="6"/>
  <c r="C358" i="6"/>
  <c r="AC357" i="6"/>
  <c r="AB357" i="6" s="1"/>
  <c r="V357" i="6"/>
  <c r="Z357" i="6" s="1"/>
  <c r="R357" i="6"/>
  <c r="I357" i="6"/>
  <c r="D357" i="6"/>
  <c r="C357" i="6"/>
  <c r="AC356" i="6"/>
  <c r="AB356" i="6" s="1"/>
  <c r="V356" i="6"/>
  <c r="Z356" i="6" s="1"/>
  <c r="R356" i="6"/>
  <c r="I356" i="6"/>
  <c r="D356" i="6"/>
  <c r="C356" i="6"/>
  <c r="AC355" i="6"/>
  <c r="AB355" i="6" s="1"/>
  <c r="V355" i="6"/>
  <c r="Z355" i="6" s="1"/>
  <c r="R355" i="6"/>
  <c r="I355" i="6"/>
  <c r="D355" i="6"/>
  <c r="C355" i="6"/>
  <c r="AC354" i="6"/>
  <c r="AB354" i="6" s="1"/>
  <c r="V354" i="6"/>
  <c r="Z354" i="6" s="1"/>
  <c r="R354" i="6"/>
  <c r="I354" i="6"/>
  <c r="D354" i="6"/>
  <c r="C354" i="6"/>
  <c r="AC353" i="6"/>
  <c r="AB353" i="6" s="1"/>
  <c r="V353" i="6"/>
  <c r="Z353" i="6" s="1"/>
  <c r="R353" i="6"/>
  <c r="I353" i="6"/>
  <c r="D353" i="6"/>
  <c r="C353" i="6"/>
  <c r="AC352" i="6"/>
  <c r="AB352" i="6" s="1"/>
  <c r="V352" i="6"/>
  <c r="Z352" i="6" s="1"/>
  <c r="R352" i="6"/>
  <c r="I352" i="6"/>
  <c r="D352" i="6"/>
  <c r="C352" i="6"/>
  <c r="AC351" i="6"/>
  <c r="AB351" i="6" s="1"/>
  <c r="V351" i="6"/>
  <c r="Z351" i="6" s="1"/>
  <c r="R351" i="6"/>
  <c r="I351" i="6"/>
  <c r="D351" i="6"/>
  <c r="C351" i="6"/>
  <c r="AC350" i="6"/>
  <c r="AB350" i="6" s="1"/>
  <c r="V350" i="6"/>
  <c r="Z350" i="6" s="1"/>
  <c r="R350" i="6"/>
  <c r="I350" i="6"/>
  <c r="D350" i="6"/>
  <c r="C350" i="6"/>
  <c r="AC349" i="6"/>
  <c r="AB349" i="6"/>
  <c r="V349" i="6"/>
  <c r="AA349" i="6" s="1"/>
  <c r="R349" i="6"/>
  <c r="I349" i="6"/>
  <c r="D349" i="6"/>
  <c r="C349" i="6"/>
  <c r="AC348" i="6"/>
  <c r="AB348" i="6" s="1"/>
  <c r="V348" i="6"/>
  <c r="AA348" i="6" s="1"/>
  <c r="R348" i="6"/>
  <c r="I348" i="6"/>
  <c r="D348" i="6"/>
  <c r="C348" i="6"/>
  <c r="AC347" i="6"/>
  <c r="AB347" i="6" s="1"/>
  <c r="V347" i="6"/>
  <c r="AA347" i="6" s="1"/>
  <c r="R347" i="6"/>
  <c r="I347" i="6"/>
  <c r="D347" i="6"/>
  <c r="C347" i="6"/>
  <c r="AC346" i="6"/>
  <c r="AB346" i="6" s="1"/>
  <c r="V346" i="6"/>
  <c r="AA346" i="6" s="1"/>
  <c r="R346" i="6"/>
  <c r="I346" i="6"/>
  <c r="D346" i="6"/>
  <c r="C346" i="6"/>
  <c r="AC345" i="6"/>
  <c r="AB345" i="6" s="1"/>
  <c r="V345" i="6"/>
  <c r="AA345" i="6" s="1"/>
  <c r="R345" i="6"/>
  <c r="I345" i="6"/>
  <c r="D345" i="6"/>
  <c r="C345" i="6"/>
  <c r="AC344" i="6"/>
  <c r="AB344" i="6" s="1"/>
  <c r="Z344" i="6"/>
  <c r="V344" i="6"/>
  <c r="AA344" i="6" s="1"/>
  <c r="R344" i="6"/>
  <c r="I344" i="6"/>
  <c r="D344" i="6"/>
  <c r="C344" i="6"/>
  <c r="AC343" i="6"/>
  <c r="AB343" i="6" s="1"/>
  <c r="V343" i="6"/>
  <c r="R343" i="6"/>
  <c r="I343" i="6"/>
  <c r="D343" i="6"/>
  <c r="C343" i="6"/>
  <c r="AC342" i="6"/>
  <c r="AB342" i="6" s="1"/>
  <c r="V342" i="6"/>
  <c r="R342" i="6"/>
  <c r="I342" i="6"/>
  <c r="D342" i="6"/>
  <c r="C342" i="6"/>
  <c r="AC341" i="6"/>
  <c r="AB341" i="6" s="1"/>
  <c r="V341" i="6"/>
  <c r="R341" i="6"/>
  <c r="I341" i="6"/>
  <c r="D341" i="6"/>
  <c r="C341" i="6"/>
  <c r="AC340" i="6"/>
  <c r="AB340" i="6"/>
  <c r="V340" i="6"/>
  <c r="R340" i="6"/>
  <c r="I340" i="6"/>
  <c r="D340" i="6"/>
  <c r="C340" i="6"/>
  <c r="AC339" i="6"/>
  <c r="AB339" i="6" s="1"/>
  <c r="V339" i="6"/>
  <c r="R339" i="6"/>
  <c r="I339" i="6"/>
  <c r="D339" i="6"/>
  <c r="C339" i="6"/>
  <c r="AC338" i="6"/>
  <c r="AB338" i="6" s="1"/>
  <c r="Z338" i="6"/>
  <c r="V338" i="6"/>
  <c r="R338" i="6"/>
  <c r="I338" i="6"/>
  <c r="D338" i="6"/>
  <c r="C338" i="6"/>
  <c r="AC337" i="6"/>
  <c r="AB337" i="6"/>
  <c r="V337" i="6"/>
  <c r="R337" i="6"/>
  <c r="I337" i="6"/>
  <c r="D337" i="6"/>
  <c r="C337" i="6"/>
  <c r="AC336" i="6"/>
  <c r="AB336" i="6" s="1"/>
  <c r="V336" i="6"/>
  <c r="R336" i="6"/>
  <c r="I336" i="6"/>
  <c r="D336" i="6"/>
  <c r="C336" i="6"/>
  <c r="AC335" i="6"/>
  <c r="AB335" i="6" s="1"/>
  <c r="V335" i="6"/>
  <c r="R335" i="6"/>
  <c r="I335" i="6"/>
  <c r="D335" i="6"/>
  <c r="C335" i="6"/>
  <c r="AC334" i="6"/>
  <c r="AB334" i="6"/>
  <c r="V334" i="6"/>
  <c r="R334" i="6"/>
  <c r="I334" i="6"/>
  <c r="D334" i="6"/>
  <c r="C334" i="6"/>
  <c r="AC333" i="6"/>
  <c r="AB333" i="6" s="1"/>
  <c r="V333" i="6"/>
  <c r="R333" i="6"/>
  <c r="I333" i="6"/>
  <c r="D333" i="6"/>
  <c r="C333" i="6"/>
  <c r="AC332" i="6"/>
  <c r="AB332" i="6" s="1"/>
  <c r="V332" i="6"/>
  <c r="R332" i="6"/>
  <c r="I332" i="6"/>
  <c r="D332" i="6"/>
  <c r="C332" i="6"/>
  <c r="AC331" i="6"/>
  <c r="AB331" i="6" s="1"/>
  <c r="V331" i="6"/>
  <c r="Z331" i="6" s="1"/>
  <c r="R331" i="6"/>
  <c r="I331" i="6"/>
  <c r="D331" i="6"/>
  <c r="C331" i="6"/>
  <c r="AC330" i="6"/>
  <c r="AB330" i="6" s="1"/>
  <c r="V330" i="6"/>
  <c r="Z330" i="6" s="1"/>
  <c r="R330" i="6"/>
  <c r="I330" i="6"/>
  <c r="D330" i="6"/>
  <c r="C330" i="6"/>
  <c r="AC329" i="6"/>
  <c r="AB329" i="6" s="1"/>
  <c r="V329" i="6"/>
  <c r="Z329" i="6" s="1"/>
  <c r="R329" i="6"/>
  <c r="I329" i="6"/>
  <c r="D329" i="6"/>
  <c r="C329" i="6"/>
  <c r="AC328" i="6"/>
  <c r="AB328" i="6" s="1"/>
  <c r="V328" i="6"/>
  <c r="Z328" i="6" s="1"/>
  <c r="R328" i="6"/>
  <c r="I328" i="6"/>
  <c r="D328" i="6"/>
  <c r="C328" i="6"/>
  <c r="AC327" i="6"/>
  <c r="AB327" i="6" s="1"/>
  <c r="V327" i="6"/>
  <c r="Z327" i="6" s="1"/>
  <c r="R327" i="6"/>
  <c r="I327" i="6"/>
  <c r="D327" i="6"/>
  <c r="C327" i="6"/>
  <c r="AC326" i="6"/>
  <c r="AB326" i="6" s="1"/>
  <c r="V326" i="6"/>
  <c r="Z326" i="6" s="1"/>
  <c r="R326" i="6"/>
  <c r="I326" i="6"/>
  <c r="D326" i="6"/>
  <c r="C326" i="6"/>
  <c r="AC325" i="6"/>
  <c r="AB325" i="6" s="1"/>
  <c r="V325" i="6"/>
  <c r="Z325" i="6" s="1"/>
  <c r="R325" i="6"/>
  <c r="I325" i="6"/>
  <c r="D325" i="6"/>
  <c r="C325" i="6"/>
  <c r="AC324" i="6"/>
  <c r="AB324" i="6" s="1"/>
  <c r="V324" i="6"/>
  <c r="Z324" i="6" s="1"/>
  <c r="R324" i="6"/>
  <c r="I324" i="6"/>
  <c r="D324" i="6"/>
  <c r="C324" i="6"/>
  <c r="AC323" i="6"/>
  <c r="AB323" i="6" s="1"/>
  <c r="V323" i="6"/>
  <c r="Z323" i="6" s="1"/>
  <c r="R323" i="6"/>
  <c r="I323" i="6"/>
  <c r="D323" i="6"/>
  <c r="C323" i="6"/>
  <c r="AC322" i="6"/>
  <c r="AB322" i="6" s="1"/>
  <c r="V322" i="6"/>
  <c r="Z322" i="6" s="1"/>
  <c r="R322" i="6"/>
  <c r="I322" i="6"/>
  <c r="D322" i="6"/>
  <c r="C322" i="6"/>
  <c r="AC321" i="6"/>
  <c r="AB321" i="6" s="1"/>
  <c r="V321" i="6"/>
  <c r="Z321" i="6" s="1"/>
  <c r="R321" i="6"/>
  <c r="I321" i="6"/>
  <c r="D321" i="6"/>
  <c r="C321" i="6"/>
  <c r="AC320" i="6"/>
  <c r="AB320" i="6" s="1"/>
  <c r="V320" i="6"/>
  <c r="Z320" i="6" s="1"/>
  <c r="R320" i="6"/>
  <c r="I320" i="6"/>
  <c r="D320" i="6"/>
  <c r="C320" i="6"/>
  <c r="AC319" i="6"/>
  <c r="AB319" i="6" s="1"/>
  <c r="V319" i="6"/>
  <c r="Z319" i="6" s="1"/>
  <c r="R319" i="6"/>
  <c r="I319" i="6"/>
  <c r="D319" i="6"/>
  <c r="C319" i="6"/>
  <c r="AC318" i="6"/>
  <c r="AB318" i="6" s="1"/>
  <c r="V318" i="6"/>
  <c r="Z318" i="6" s="1"/>
  <c r="R318" i="6"/>
  <c r="I318" i="6"/>
  <c r="D318" i="6"/>
  <c r="C318" i="6"/>
  <c r="AC317" i="6"/>
  <c r="AB317" i="6" s="1"/>
  <c r="V317" i="6"/>
  <c r="Z317" i="6" s="1"/>
  <c r="R317" i="6"/>
  <c r="I317" i="6"/>
  <c r="D317" i="6"/>
  <c r="C317" i="6"/>
  <c r="AC316" i="6"/>
  <c r="AB316" i="6" s="1"/>
  <c r="V316" i="6"/>
  <c r="Z316" i="6" s="1"/>
  <c r="R316" i="6"/>
  <c r="I316" i="6"/>
  <c r="D316" i="6"/>
  <c r="C316" i="6"/>
  <c r="AC315" i="6"/>
  <c r="AB315" i="6" s="1"/>
  <c r="V315" i="6"/>
  <c r="Z315" i="6" s="1"/>
  <c r="R315" i="6"/>
  <c r="I315" i="6"/>
  <c r="D315" i="6"/>
  <c r="C315" i="6"/>
  <c r="AC314" i="6"/>
  <c r="AB314" i="6" s="1"/>
  <c r="V314" i="6"/>
  <c r="Z314" i="6" s="1"/>
  <c r="R314" i="6"/>
  <c r="I314" i="6"/>
  <c r="D314" i="6"/>
  <c r="C314" i="6"/>
  <c r="AC313" i="6"/>
  <c r="AB313" i="6" s="1"/>
  <c r="V313" i="6"/>
  <c r="Z313" i="6" s="1"/>
  <c r="R313" i="6"/>
  <c r="I313" i="6"/>
  <c r="D313" i="6"/>
  <c r="C313" i="6"/>
  <c r="AC312" i="6"/>
  <c r="AB312" i="6" s="1"/>
  <c r="V312" i="6"/>
  <c r="Z312" i="6" s="1"/>
  <c r="R312" i="6"/>
  <c r="I312" i="6"/>
  <c r="D312" i="6"/>
  <c r="C312" i="6"/>
  <c r="AC311" i="6"/>
  <c r="AB311" i="6" s="1"/>
  <c r="V311" i="6"/>
  <c r="Z311" i="6" s="1"/>
  <c r="R311" i="6"/>
  <c r="I311" i="6"/>
  <c r="D311" i="6"/>
  <c r="C311" i="6"/>
  <c r="AC310" i="6"/>
  <c r="AB310" i="6" s="1"/>
  <c r="V310" i="6"/>
  <c r="Z310" i="6" s="1"/>
  <c r="R310" i="6"/>
  <c r="I310" i="6"/>
  <c r="D310" i="6"/>
  <c r="C310" i="6"/>
  <c r="AC309" i="6"/>
  <c r="AB309" i="6" s="1"/>
  <c r="V309" i="6"/>
  <c r="Z309" i="6" s="1"/>
  <c r="R309" i="6"/>
  <c r="I309" i="6"/>
  <c r="D309" i="6"/>
  <c r="C309" i="6"/>
  <c r="AC308" i="6"/>
  <c r="AB308" i="6" s="1"/>
  <c r="V308" i="6"/>
  <c r="Z308" i="6" s="1"/>
  <c r="R308" i="6"/>
  <c r="I308" i="6"/>
  <c r="D308" i="6"/>
  <c r="C308" i="6"/>
  <c r="AC307" i="6"/>
  <c r="AB307" i="6" s="1"/>
  <c r="V307" i="6"/>
  <c r="Z307" i="6" s="1"/>
  <c r="R307" i="6"/>
  <c r="I307" i="6"/>
  <c r="D307" i="6"/>
  <c r="C307" i="6"/>
  <c r="AC306" i="6"/>
  <c r="AB306" i="6" s="1"/>
  <c r="V306" i="6"/>
  <c r="Z306" i="6" s="1"/>
  <c r="R306" i="6"/>
  <c r="I306" i="6"/>
  <c r="D306" i="6"/>
  <c r="C306" i="6"/>
  <c r="AC305" i="6"/>
  <c r="AB305" i="6" s="1"/>
  <c r="V305" i="6"/>
  <c r="Z305" i="6" s="1"/>
  <c r="R305" i="6"/>
  <c r="I305" i="6"/>
  <c r="D305" i="6"/>
  <c r="C305" i="6"/>
  <c r="AC304" i="6"/>
  <c r="AB304" i="6" s="1"/>
  <c r="V304" i="6"/>
  <c r="Z304" i="6" s="1"/>
  <c r="R304" i="6"/>
  <c r="I304" i="6"/>
  <c r="D304" i="6"/>
  <c r="C304" i="6"/>
  <c r="AC303" i="6"/>
  <c r="AB303" i="6" s="1"/>
  <c r="V303" i="6"/>
  <c r="Z303" i="6" s="1"/>
  <c r="R303" i="6"/>
  <c r="I303" i="6"/>
  <c r="D303" i="6"/>
  <c r="C303" i="6"/>
  <c r="AC302" i="6"/>
  <c r="AB302" i="6" s="1"/>
  <c r="Z302" i="6"/>
  <c r="V302" i="6"/>
  <c r="R302" i="6"/>
  <c r="I302" i="6"/>
  <c r="D302" i="6"/>
  <c r="C302" i="6"/>
  <c r="AC301" i="6"/>
  <c r="AB301" i="6" s="1"/>
  <c r="V301" i="6"/>
  <c r="Z301" i="6" s="1"/>
  <c r="R301" i="6"/>
  <c r="I301" i="6"/>
  <c r="D301" i="6"/>
  <c r="C301" i="6"/>
  <c r="AC300" i="6"/>
  <c r="AB300" i="6" s="1"/>
  <c r="V300" i="6"/>
  <c r="Z300" i="6" s="1"/>
  <c r="R300" i="6"/>
  <c r="I300" i="6"/>
  <c r="D300" i="6"/>
  <c r="C300" i="6"/>
  <c r="AC299" i="6"/>
  <c r="AB299" i="6" s="1"/>
  <c r="V299" i="6"/>
  <c r="Z299" i="6" s="1"/>
  <c r="R299" i="6"/>
  <c r="I299" i="6"/>
  <c r="D299" i="6"/>
  <c r="C299" i="6"/>
  <c r="AC298" i="6"/>
  <c r="AB298" i="6" s="1"/>
  <c r="V298" i="6"/>
  <c r="Z298" i="6" s="1"/>
  <c r="R298" i="6"/>
  <c r="I298" i="6"/>
  <c r="D298" i="6"/>
  <c r="C298" i="6"/>
  <c r="AC297" i="6"/>
  <c r="AB297" i="6" s="1"/>
  <c r="V297" i="6"/>
  <c r="Z297" i="6" s="1"/>
  <c r="R297" i="6"/>
  <c r="I297" i="6"/>
  <c r="D297" i="6"/>
  <c r="C297" i="6"/>
  <c r="AC296" i="6"/>
  <c r="AB296" i="6" s="1"/>
  <c r="V296" i="6"/>
  <c r="Z296" i="6" s="1"/>
  <c r="R296" i="6"/>
  <c r="I296" i="6"/>
  <c r="D296" i="6"/>
  <c r="C296" i="6"/>
  <c r="AC295" i="6"/>
  <c r="AB295" i="6" s="1"/>
  <c r="V295" i="6"/>
  <c r="Z295" i="6" s="1"/>
  <c r="R295" i="6"/>
  <c r="I295" i="6"/>
  <c r="D295" i="6"/>
  <c r="C295" i="6"/>
  <c r="AC294" i="6"/>
  <c r="AB294" i="6" s="1"/>
  <c r="V294" i="6"/>
  <c r="Z294" i="6" s="1"/>
  <c r="R294" i="6"/>
  <c r="I294" i="6"/>
  <c r="D294" i="6"/>
  <c r="C294" i="6"/>
  <c r="AC293" i="6"/>
  <c r="AB293" i="6" s="1"/>
  <c r="V293" i="6"/>
  <c r="Z293" i="6" s="1"/>
  <c r="R293" i="6"/>
  <c r="I293" i="6"/>
  <c r="D293" i="6"/>
  <c r="C293" i="6"/>
  <c r="AC292" i="6"/>
  <c r="AB292" i="6" s="1"/>
  <c r="V292" i="6"/>
  <c r="Z292" i="6" s="1"/>
  <c r="R292" i="6"/>
  <c r="I292" i="6"/>
  <c r="D292" i="6"/>
  <c r="C292" i="6"/>
  <c r="AC291" i="6"/>
  <c r="AB291" i="6" s="1"/>
  <c r="V291" i="6"/>
  <c r="Z291" i="6" s="1"/>
  <c r="R291" i="6"/>
  <c r="I291" i="6"/>
  <c r="D291" i="6"/>
  <c r="C291" i="6"/>
  <c r="AC290" i="6"/>
  <c r="V290" i="6"/>
  <c r="Z290" i="6" s="1"/>
  <c r="R290" i="6"/>
  <c r="I290" i="6"/>
  <c r="D290" i="6"/>
  <c r="C290" i="6"/>
  <c r="AC289" i="6"/>
  <c r="V289" i="6"/>
  <c r="Z289" i="6" s="1"/>
  <c r="R289" i="6"/>
  <c r="I289" i="6"/>
  <c r="D289" i="6"/>
  <c r="C289" i="6"/>
  <c r="AC288" i="6"/>
  <c r="V288" i="6"/>
  <c r="Z288" i="6" s="1"/>
  <c r="R288" i="6"/>
  <c r="I288" i="6"/>
  <c r="D288" i="6"/>
  <c r="C288" i="6"/>
  <c r="V287" i="6"/>
  <c r="Z287" i="6" s="1"/>
  <c r="R287" i="6"/>
  <c r="I287" i="6"/>
  <c r="D287" i="6"/>
  <c r="C287" i="6"/>
  <c r="AC286" i="6"/>
  <c r="V286" i="6"/>
  <c r="Z286" i="6" s="1"/>
  <c r="R286" i="6"/>
  <c r="I286" i="6"/>
  <c r="D286" i="6"/>
  <c r="C286" i="6"/>
  <c r="AC285" i="6"/>
  <c r="V285" i="6"/>
  <c r="Z285" i="6" s="1"/>
  <c r="R285" i="6"/>
  <c r="I285" i="6"/>
  <c r="D285" i="6"/>
  <c r="C285" i="6"/>
  <c r="AC284" i="6"/>
  <c r="V284" i="6"/>
  <c r="Z284" i="6" s="1"/>
  <c r="R284" i="6"/>
  <c r="I284" i="6"/>
  <c r="D284" i="6"/>
  <c r="C284" i="6"/>
  <c r="AC283" i="6"/>
  <c r="V283" i="6"/>
  <c r="Z283" i="6" s="1"/>
  <c r="R283" i="6"/>
  <c r="I283" i="6"/>
  <c r="D283" i="6"/>
  <c r="C283" i="6"/>
  <c r="AC282" i="6"/>
  <c r="V282" i="6"/>
  <c r="Z282" i="6" s="1"/>
  <c r="R282" i="6"/>
  <c r="I282" i="6"/>
  <c r="D282" i="6"/>
  <c r="C282" i="6"/>
  <c r="AC281" i="6"/>
  <c r="V281" i="6"/>
  <c r="Z281" i="6" s="1"/>
  <c r="R281" i="6"/>
  <c r="I281" i="6"/>
  <c r="D281" i="6"/>
  <c r="C281" i="6"/>
  <c r="AC280" i="6"/>
  <c r="V280" i="6"/>
  <c r="Z280" i="6" s="1"/>
  <c r="R280" i="6"/>
  <c r="I280" i="6"/>
  <c r="D280" i="6"/>
  <c r="C280" i="6"/>
  <c r="V279" i="6"/>
  <c r="Z279" i="6" s="1"/>
  <c r="R279" i="6"/>
  <c r="I279" i="6"/>
  <c r="D279" i="6"/>
  <c r="C279" i="6"/>
  <c r="AC278" i="6"/>
  <c r="V278" i="6"/>
  <c r="Z278" i="6" s="1"/>
  <c r="R278" i="6"/>
  <c r="I278" i="6"/>
  <c r="D278" i="6"/>
  <c r="C278" i="6"/>
  <c r="AC277" i="6"/>
  <c r="V277" i="6"/>
  <c r="Z277" i="6" s="1"/>
  <c r="R277" i="6"/>
  <c r="I277" i="6"/>
  <c r="D277" i="6"/>
  <c r="C277" i="6"/>
  <c r="AC276" i="6"/>
  <c r="V276" i="6"/>
  <c r="Z276" i="6" s="1"/>
  <c r="R276" i="6"/>
  <c r="I276" i="6"/>
  <c r="D276" i="6"/>
  <c r="C276" i="6"/>
  <c r="AC275" i="6"/>
  <c r="V275" i="6"/>
  <c r="Z275" i="6" s="1"/>
  <c r="R275" i="6"/>
  <c r="I275" i="6"/>
  <c r="D275" i="6"/>
  <c r="C275" i="6"/>
  <c r="AC274" i="6"/>
  <c r="V274" i="6"/>
  <c r="Z274" i="6" s="1"/>
  <c r="R274" i="6"/>
  <c r="I274" i="6"/>
  <c r="D274" i="6"/>
  <c r="C274" i="6"/>
  <c r="AC273" i="6"/>
  <c r="V273" i="6"/>
  <c r="Z273" i="6" s="1"/>
  <c r="R273" i="6"/>
  <c r="I273" i="6"/>
  <c r="D273" i="6"/>
  <c r="C273" i="6"/>
  <c r="AC272" i="6"/>
  <c r="V272" i="6"/>
  <c r="Z272" i="6" s="1"/>
  <c r="R272" i="6"/>
  <c r="I272" i="6"/>
  <c r="D272" i="6"/>
  <c r="C272" i="6"/>
  <c r="AC271" i="6"/>
  <c r="V271" i="6"/>
  <c r="Z271" i="6" s="1"/>
  <c r="R271" i="6"/>
  <c r="I271" i="6"/>
  <c r="D271" i="6"/>
  <c r="C271" i="6"/>
  <c r="AC270" i="6"/>
  <c r="V270" i="6"/>
  <c r="Z270" i="6" s="1"/>
  <c r="R270" i="6"/>
  <c r="I270" i="6"/>
  <c r="D270" i="6"/>
  <c r="C270" i="6"/>
  <c r="AC269" i="6"/>
  <c r="V269" i="6"/>
  <c r="Z269" i="6" s="1"/>
  <c r="R269" i="6"/>
  <c r="I269" i="6"/>
  <c r="D269" i="6"/>
  <c r="C269" i="6"/>
  <c r="AC268" i="6"/>
  <c r="V268" i="6"/>
  <c r="Z268" i="6" s="1"/>
  <c r="R268" i="6"/>
  <c r="I268" i="6"/>
  <c r="D268" i="6"/>
  <c r="C268" i="6"/>
  <c r="AC267" i="6"/>
  <c r="AB267" i="6" s="1"/>
  <c r="V267" i="6"/>
  <c r="Z267" i="6" s="1"/>
  <c r="R267" i="6"/>
  <c r="I267" i="6"/>
  <c r="D267" i="6"/>
  <c r="C267" i="6"/>
  <c r="AC266" i="6"/>
  <c r="AB266" i="6" s="1"/>
  <c r="V266" i="6"/>
  <c r="Z266" i="6" s="1"/>
  <c r="R266" i="6"/>
  <c r="I266" i="6"/>
  <c r="D266" i="6"/>
  <c r="C266" i="6"/>
  <c r="AC265" i="6"/>
  <c r="AB265" i="6" s="1"/>
  <c r="V265" i="6"/>
  <c r="Z265" i="6" s="1"/>
  <c r="R265" i="6"/>
  <c r="I265" i="6"/>
  <c r="D265" i="6"/>
  <c r="C265" i="6"/>
  <c r="AC264" i="6"/>
  <c r="AB264" i="6" s="1"/>
  <c r="V264" i="6"/>
  <c r="Z264" i="6" s="1"/>
  <c r="R264" i="6"/>
  <c r="I264" i="6"/>
  <c r="D264" i="6"/>
  <c r="C264" i="6"/>
  <c r="AC263" i="6"/>
  <c r="AB263" i="6" s="1"/>
  <c r="V263" i="6"/>
  <c r="Z263" i="6" s="1"/>
  <c r="R263" i="6"/>
  <c r="I263" i="6"/>
  <c r="D263" i="6"/>
  <c r="C263" i="6"/>
  <c r="AC262" i="6"/>
  <c r="AB262" i="6" s="1"/>
  <c r="V262" i="6"/>
  <c r="Z262" i="6" s="1"/>
  <c r="R262" i="6"/>
  <c r="I262" i="6"/>
  <c r="D262" i="6"/>
  <c r="C262" i="6"/>
  <c r="AC259" i="6"/>
  <c r="V259" i="6"/>
  <c r="Z259" i="6" s="1"/>
  <c r="R259" i="6"/>
  <c r="I259" i="6"/>
  <c r="D259" i="6"/>
  <c r="C259" i="6"/>
  <c r="AC258" i="6"/>
  <c r="V258" i="6"/>
  <c r="Z258" i="6" s="1"/>
  <c r="R258" i="6"/>
  <c r="I258" i="6"/>
  <c r="D258" i="6"/>
  <c r="C258" i="6"/>
  <c r="AC257" i="6"/>
  <c r="V257" i="6"/>
  <c r="Z257" i="6" s="1"/>
  <c r="R257" i="6"/>
  <c r="I257" i="6"/>
  <c r="D257" i="6"/>
  <c r="C257" i="6"/>
  <c r="AC256" i="6"/>
  <c r="V256" i="6"/>
  <c r="Z256" i="6" s="1"/>
  <c r="R256" i="6"/>
  <c r="I256" i="6"/>
  <c r="D256" i="6"/>
  <c r="C256" i="6"/>
  <c r="AC255" i="6"/>
  <c r="V255" i="6"/>
  <c r="Z255" i="6" s="1"/>
  <c r="R255" i="6"/>
  <c r="I255" i="6"/>
  <c r="D255" i="6"/>
  <c r="C255" i="6"/>
  <c r="AC254" i="6"/>
  <c r="V254" i="6"/>
  <c r="Z254" i="6" s="1"/>
  <c r="R254" i="6"/>
  <c r="I254" i="6"/>
  <c r="D254" i="6"/>
  <c r="C254" i="6"/>
  <c r="AC253" i="6"/>
  <c r="V253" i="6"/>
  <c r="Z253" i="6" s="1"/>
  <c r="R253" i="6"/>
  <c r="I253" i="6"/>
  <c r="D253" i="6"/>
  <c r="C253" i="6"/>
  <c r="AC252" i="6"/>
  <c r="V252" i="6"/>
  <c r="Z252" i="6" s="1"/>
  <c r="R252" i="6"/>
  <c r="I252" i="6"/>
  <c r="D252" i="6"/>
  <c r="C252" i="6"/>
  <c r="AC251" i="6"/>
  <c r="V251" i="6"/>
  <c r="Z251" i="6" s="1"/>
  <c r="R251" i="6"/>
  <c r="I251" i="6"/>
  <c r="D251" i="6"/>
  <c r="C251" i="6"/>
  <c r="AC250" i="6"/>
  <c r="V250" i="6"/>
  <c r="Z250" i="6" s="1"/>
  <c r="R250" i="6"/>
  <c r="I250" i="6"/>
  <c r="D250" i="6"/>
  <c r="C250" i="6"/>
  <c r="AC249" i="6"/>
  <c r="V249" i="6"/>
  <c r="Z249" i="6" s="1"/>
  <c r="R249" i="6"/>
  <c r="I249" i="6"/>
  <c r="D249" i="6"/>
  <c r="C249" i="6"/>
  <c r="AC248" i="6"/>
  <c r="V248" i="6"/>
  <c r="Z248" i="6" s="1"/>
  <c r="R248" i="6"/>
  <c r="I248" i="6"/>
  <c r="D248" i="6"/>
  <c r="C248" i="6"/>
  <c r="AC247" i="6"/>
  <c r="V247" i="6"/>
  <c r="Z247" i="6" s="1"/>
  <c r="R247" i="6"/>
  <c r="I247" i="6"/>
  <c r="D247" i="6"/>
  <c r="C247" i="6"/>
  <c r="AC246" i="6"/>
  <c r="V246" i="6"/>
  <c r="Z246" i="6" s="1"/>
  <c r="R246" i="6"/>
  <c r="I246" i="6"/>
  <c r="D246" i="6"/>
  <c r="C246" i="6"/>
  <c r="AC245" i="6"/>
  <c r="V245" i="6"/>
  <c r="Z245" i="6" s="1"/>
  <c r="R245" i="6"/>
  <c r="I245" i="6"/>
  <c r="D245" i="6"/>
  <c r="C245" i="6"/>
  <c r="AC244" i="6"/>
  <c r="V244" i="6"/>
  <c r="Z244" i="6" s="1"/>
  <c r="R244" i="6"/>
  <c r="I244" i="6"/>
  <c r="D244" i="6"/>
  <c r="C244" i="6"/>
  <c r="AC243" i="6"/>
  <c r="V243" i="6"/>
  <c r="Z243" i="6" s="1"/>
  <c r="R243" i="6"/>
  <c r="I243" i="6"/>
  <c r="D243" i="6"/>
  <c r="C243" i="6"/>
  <c r="AC242" i="6"/>
  <c r="V242" i="6"/>
  <c r="Z242" i="6" s="1"/>
  <c r="R242" i="6"/>
  <c r="I242" i="6"/>
  <c r="D242" i="6"/>
  <c r="C242" i="6"/>
  <c r="AC241" i="6"/>
  <c r="V241" i="6"/>
  <c r="R241" i="6"/>
  <c r="I241" i="6"/>
  <c r="D241" i="6"/>
  <c r="C241" i="6"/>
  <c r="V240" i="6"/>
  <c r="R240" i="6"/>
  <c r="I240" i="6"/>
  <c r="D240" i="6"/>
  <c r="C240" i="6"/>
  <c r="V239" i="6"/>
  <c r="R239" i="6"/>
  <c r="I239" i="6"/>
  <c r="D239" i="6"/>
  <c r="C239" i="6"/>
  <c r="AC238" i="6"/>
  <c r="V238" i="6"/>
  <c r="R238" i="6"/>
  <c r="I238" i="6"/>
  <c r="D238" i="6"/>
  <c r="C238" i="6"/>
  <c r="AC237" i="6"/>
  <c r="V237" i="6"/>
  <c r="R237" i="6"/>
  <c r="I237" i="6"/>
  <c r="D237" i="6"/>
  <c r="C237" i="6"/>
  <c r="AC236" i="6"/>
  <c r="V236" i="6"/>
  <c r="R236" i="6"/>
  <c r="I236" i="6"/>
  <c r="D236" i="6"/>
  <c r="C236" i="6"/>
  <c r="AC235" i="6"/>
  <c r="V235" i="6"/>
  <c r="R235" i="6"/>
  <c r="I235" i="6"/>
  <c r="D235" i="6"/>
  <c r="C235" i="6"/>
  <c r="AC234" i="6"/>
  <c r="V234" i="6"/>
  <c r="R234" i="6"/>
  <c r="I234" i="6"/>
  <c r="D234" i="6"/>
  <c r="C234" i="6"/>
  <c r="AC233" i="6"/>
  <c r="V233" i="6"/>
  <c r="R233" i="6"/>
  <c r="I233" i="6"/>
  <c r="D233" i="6"/>
  <c r="C233" i="6"/>
  <c r="AC232" i="6"/>
  <c r="V232" i="6"/>
  <c r="R232" i="6"/>
  <c r="I232" i="6"/>
  <c r="D232" i="6"/>
  <c r="C232" i="6"/>
  <c r="AC231" i="6"/>
  <c r="V231" i="6"/>
  <c r="R231" i="6"/>
  <c r="I231" i="6"/>
  <c r="D231" i="6"/>
  <c r="C231" i="6"/>
  <c r="AC230" i="6"/>
  <c r="V230" i="6"/>
  <c r="R230" i="6"/>
  <c r="I230" i="6"/>
  <c r="D230" i="6"/>
  <c r="C230" i="6"/>
  <c r="AC229" i="6"/>
  <c r="V229" i="6"/>
  <c r="R229" i="6"/>
  <c r="I229" i="6"/>
  <c r="D229" i="6"/>
  <c r="C229" i="6"/>
  <c r="AC228" i="6"/>
  <c r="V228" i="6"/>
  <c r="R228" i="6"/>
  <c r="I228" i="6"/>
  <c r="D228" i="6"/>
  <c r="C228" i="6"/>
  <c r="AC227" i="6"/>
  <c r="V227" i="6"/>
  <c r="R227" i="6"/>
  <c r="I227" i="6"/>
  <c r="D227" i="6"/>
  <c r="C227" i="6"/>
  <c r="V226" i="6"/>
  <c r="R226" i="6"/>
  <c r="I226" i="6"/>
  <c r="D226" i="6"/>
  <c r="C226" i="6"/>
  <c r="AC225" i="6"/>
  <c r="V225" i="6"/>
  <c r="R225" i="6"/>
  <c r="I225" i="6"/>
  <c r="D225" i="6"/>
  <c r="C225" i="6"/>
  <c r="AC224" i="6"/>
  <c r="V224" i="6"/>
  <c r="R224" i="6"/>
  <c r="I224" i="6"/>
  <c r="D224" i="6"/>
  <c r="C224" i="6"/>
  <c r="AC223" i="6"/>
  <c r="V223" i="6"/>
  <c r="R223" i="6"/>
  <c r="I223" i="6"/>
  <c r="D223" i="6"/>
  <c r="C223" i="6"/>
  <c r="V222" i="6"/>
  <c r="R222" i="6"/>
  <c r="I222" i="6"/>
  <c r="D222" i="6"/>
  <c r="C222" i="6"/>
  <c r="V221" i="6"/>
  <c r="R221" i="6"/>
  <c r="I221" i="6"/>
  <c r="D221" i="6"/>
  <c r="C221" i="6"/>
  <c r="AC220" i="6"/>
  <c r="V220" i="6"/>
  <c r="R220" i="6"/>
  <c r="I220" i="6"/>
  <c r="D220" i="6"/>
  <c r="C220" i="6"/>
  <c r="AC219" i="6"/>
  <c r="V219" i="6"/>
  <c r="R219" i="6"/>
  <c r="I219" i="6"/>
  <c r="D219" i="6"/>
  <c r="C219" i="6"/>
  <c r="AC218" i="6"/>
  <c r="V218" i="6"/>
  <c r="R218" i="6"/>
  <c r="I218" i="6"/>
  <c r="D218" i="6"/>
  <c r="C218" i="6"/>
  <c r="AC217" i="6"/>
  <c r="V217" i="6"/>
  <c r="R217" i="6"/>
  <c r="I217" i="6"/>
  <c r="D217" i="6"/>
  <c r="C217" i="6"/>
  <c r="AC216" i="6"/>
  <c r="V216" i="6"/>
  <c r="R216" i="6"/>
  <c r="I216" i="6"/>
  <c r="D216" i="6"/>
  <c r="C216" i="6"/>
  <c r="AC215" i="6"/>
  <c r="V215" i="6"/>
  <c r="R215" i="6"/>
  <c r="I215" i="6"/>
  <c r="D215" i="6"/>
  <c r="C215" i="6"/>
  <c r="AC214" i="6"/>
  <c r="V214" i="6"/>
  <c r="R214" i="6"/>
  <c r="I214" i="6"/>
  <c r="D214" i="6"/>
  <c r="C214" i="6"/>
  <c r="AC213" i="6"/>
  <c r="V213" i="6"/>
  <c r="R213" i="6"/>
  <c r="I213" i="6"/>
  <c r="D213" i="6"/>
  <c r="C213" i="6"/>
  <c r="AC212" i="6"/>
  <c r="V212" i="6"/>
  <c r="R212" i="6"/>
  <c r="I212" i="6"/>
  <c r="D212" i="6"/>
  <c r="C212" i="6"/>
  <c r="AC211" i="6"/>
  <c r="V211" i="6"/>
  <c r="R211" i="6"/>
  <c r="I211" i="6"/>
  <c r="D211" i="6"/>
  <c r="C211" i="6"/>
  <c r="AC210" i="6"/>
  <c r="V210" i="6"/>
  <c r="R210" i="6"/>
  <c r="I210" i="6"/>
  <c r="D210" i="6"/>
  <c r="C210" i="6"/>
  <c r="AC209" i="6"/>
  <c r="V209" i="6"/>
  <c r="R209" i="6"/>
  <c r="I209" i="6"/>
  <c r="D209" i="6"/>
  <c r="C209" i="6"/>
  <c r="V208" i="6"/>
  <c r="R208" i="6"/>
  <c r="I208" i="6"/>
  <c r="D208" i="6"/>
  <c r="C208" i="6"/>
  <c r="AC207" i="6"/>
  <c r="V207" i="6"/>
  <c r="R207" i="6"/>
  <c r="I207" i="6"/>
  <c r="D207" i="6"/>
  <c r="C207" i="6"/>
  <c r="AC206" i="6"/>
  <c r="V206" i="6"/>
  <c r="R206" i="6"/>
  <c r="I206" i="6"/>
  <c r="D206" i="6"/>
  <c r="C206" i="6"/>
  <c r="AC205" i="6"/>
  <c r="V205" i="6"/>
  <c r="R205" i="6"/>
  <c r="I205" i="6"/>
  <c r="D205" i="6"/>
  <c r="C205" i="6"/>
  <c r="V204" i="6"/>
  <c r="R204" i="6"/>
  <c r="I204" i="6"/>
  <c r="D204" i="6"/>
  <c r="C204" i="6"/>
  <c r="V203" i="6"/>
  <c r="R203" i="6"/>
  <c r="I203" i="6"/>
  <c r="D203" i="6"/>
  <c r="C203" i="6"/>
  <c r="AC202" i="6"/>
  <c r="V202" i="6"/>
  <c r="R202" i="6"/>
  <c r="I202" i="6"/>
  <c r="D202" i="6"/>
  <c r="C202" i="6"/>
  <c r="AC201" i="6"/>
  <c r="V201" i="6"/>
  <c r="R201" i="6"/>
  <c r="I201" i="6"/>
  <c r="D201" i="6"/>
  <c r="C201" i="6"/>
  <c r="AC200" i="6"/>
  <c r="V200" i="6"/>
  <c r="R200" i="6"/>
  <c r="I200" i="6"/>
  <c r="D200" i="6"/>
  <c r="C200" i="6"/>
  <c r="AC199" i="6"/>
  <c r="V199" i="6"/>
  <c r="R199" i="6"/>
  <c r="I199" i="6"/>
  <c r="D199" i="6"/>
  <c r="C199" i="6"/>
  <c r="AC198" i="6"/>
  <c r="V198" i="6"/>
  <c r="R198" i="6"/>
  <c r="I198" i="6"/>
  <c r="D198" i="6"/>
  <c r="C198" i="6"/>
  <c r="AC197" i="6"/>
  <c r="V197" i="6"/>
  <c r="R197" i="6"/>
  <c r="I197" i="6"/>
  <c r="D197" i="6"/>
  <c r="C197" i="6"/>
  <c r="AC196" i="6"/>
  <c r="V196" i="6"/>
  <c r="R196" i="6"/>
  <c r="I196" i="6"/>
  <c r="D196" i="6"/>
  <c r="C196" i="6"/>
  <c r="AC195" i="6"/>
  <c r="V195" i="6"/>
  <c r="R195" i="6"/>
  <c r="I195" i="6"/>
  <c r="D195" i="6"/>
  <c r="C195" i="6"/>
  <c r="AC194" i="6"/>
  <c r="V194" i="6"/>
  <c r="R194" i="6"/>
  <c r="I194" i="6"/>
  <c r="D194" i="6"/>
  <c r="C194" i="6"/>
  <c r="AC193" i="6"/>
  <c r="V193" i="6"/>
  <c r="R193" i="6"/>
  <c r="I193" i="6"/>
  <c r="D193" i="6"/>
  <c r="C193" i="6"/>
  <c r="AC192" i="6"/>
  <c r="V192" i="6"/>
  <c r="R192" i="6"/>
  <c r="I192" i="6"/>
  <c r="D192" i="6"/>
  <c r="C192" i="6"/>
  <c r="AC191" i="6"/>
  <c r="V191" i="6"/>
  <c r="R191" i="6"/>
  <c r="I191" i="6"/>
  <c r="D191" i="6"/>
  <c r="C191" i="6"/>
  <c r="V190" i="6"/>
  <c r="R190" i="6"/>
  <c r="I190" i="6"/>
  <c r="D190" i="6"/>
  <c r="C190" i="6"/>
  <c r="AC189" i="6"/>
  <c r="V189" i="6"/>
  <c r="R189" i="6"/>
  <c r="I189" i="6"/>
  <c r="D189" i="6"/>
  <c r="C189" i="6"/>
  <c r="AC188" i="6"/>
  <c r="V188" i="6"/>
  <c r="R188" i="6"/>
  <c r="I188" i="6"/>
  <c r="D188" i="6"/>
  <c r="C188" i="6"/>
  <c r="AC187" i="6"/>
  <c r="V187" i="6"/>
  <c r="Z187" i="6" s="1"/>
  <c r="R187" i="6"/>
  <c r="I187" i="6"/>
  <c r="D187" i="6"/>
  <c r="C187" i="6"/>
  <c r="AC186" i="6"/>
  <c r="V186" i="6"/>
  <c r="Z186" i="6" s="1"/>
  <c r="R186" i="6"/>
  <c r="I186" i="6"/>
  <c r="D186" i="6"/>
  <c r="C186" i="6"/>
  <c r="AC185" i="6"/>
  <c r="V185" i="6"/>
  <c r="Z185" i="6" s="1"/>
  <c r="R185" i="6"/>
  <c r="I185" i="6"/>
  <c r="D185" i="6"/>
  <c r="C185" i="6"/>
  <c r="AC184" i="6"/>
  <c r="V184" i="6"/>
  <c r="Z184" i="6" s="1"/>
  <c r="R184" i="6"/>
  <c r="I184" i="6"/>
  <c r="D184" i="6"/>
  <c r="C184" i="6"/>
  <c r="AC183" i="6"/>
  <c r="V183" i="6"/>
  <c r="Z183" i="6" s="1"/>
  <c r="R183" i="6"/>
  <c r="I183" i="6"/>
  <c r="D183" i="6"/>
  <c r="C183" i="6"/>
  <c r="AC182" i="6"/>
  <c r="V182" i="6"/>
  <c r="Z182" i="6" s="1"/>
  <c r="R182" i="6"/>
  <c r="I182" i="6"/>
  <c r="D182" i="6"/>
  <c r="C182" i="6"/>
  <c r="AC181" i="6"/>
  <c r="V181" i="6"/>
  <c r="Z181" i="6" s="1"/>
  <c r="R181" i="6"/>
  <c r="I181" i="6"/>
  <c r="D181" i="6"/>
  <c r="C181" i="6"/>
  <c r="AC180" i="6"/>
  <c r="V180" i="6"/>
  <c r="Z180" i="6" s="1"/>
  <c r="R180" i="6"/>
  <c r="I180" i="6"/>
  <c r="D180" i="6"/>
  <c r="C180" i="6"/>
  <c r="AC179" i="6"/>
  <c r="V179" i="6"/>
  <c r="Z179" i="6" s="1"/>
  <c r="R179" i="6"/>
  <c r="I179" i="6"/>
  <c r="D179" i="6"/>
  <c r="C179" i="6"/>
  <c r="AC178" i="6"/>
  <c r="V178" i="6"/>
  <c r="Z178" i="6" s="1"/>
  <c r="R178" i="6"/>
  <c r="I178" i="6"/>
  <c r="D178" i="6"/>
  <c r="C178" i="6"/>
  <c r="AC177" i="6"/>
  <c r="V177" i="6"/>
  <c r="Z177" i="6" s="1"/>
  <c r="R177" i="6"/>
  <c r="I177" i="6"/>
  <c r="D177" i="6"/>
  <c r="C177" i="6"/>
  <c r="AC176" i="6"/>
  <c r="Z176" i="6"/>
  <c r="V176" i="6"/>
  <c r="R176" i="6"/>
  <c r="I176" i="6"/>
  <c r="D176" i="6"/>
  <c r="C176" i="6"/>
  <c r="AC175" i="6"/>
  <c r="V175" i="6"/>
  <c r="Z175" i="6" s="1"/>
  <c r="R175" i="6"/>
  <c r="I175" i="6"/>
  <c r="D175" i="6"/>
  <c r="C175" i="6"/>
  <c r="AC174" i="6"/>
  <c r="V174" i="6"/>
  <c r="Z174" i="6" s="1"/>
  <c r="R174" i="6"/>
  <c r="I174" i="6"/>
  <c r="D174" i="6"/>
  <c r="C174" i="6"/>
  <c r="AC173" i="6"/>
  <c r="V173" i="6"/>
  <c r="Z173" i="6" s="1"/>
  <c r="R173" i="6"/>
  <c r="I173" i="6"/>
  <c r="D173" i="6"/>
  <c r="C173" i="6"/>
  <c r="AC172" i="6"/>
  <c r="V172" i="6"/>
  <c r="Z172" i="6" s="1"/>
  <c r="R172" i="6"/>
  <c r="I172" i="6"/>
  <c r="D172" i="6"/>
  <c r="C172" i="6"/>
  <c r="AC171" i="6"/>
  <c r="V171" i="6"/>
  <c r="Z171" i="6" s="1"/>
  <c r="R171" i="6"/>
  <c r="I171" i="6"/>
  <c r="D171" i="6"/>
  <c r="C171" i="6"/>
  <c r="AC170" i="6"/>
  <c r="V170" i="6"/>
  <c r="Z170" i="6" s="1"/>
  <c r="R170" i="6"/>
  <c r="I170" i="6"/>
  <c r="D170" i="6"/>
  <c r="C170" i="6"/>
  <c r="AC169" i="6"/>
  <c r="V169" i="6"/>
  <c r="Z169" i="6" s="1"/>
  <c r="R169" i="6"/>
  <c r="I169" i="6"/>
  <c r="D169" i="6"/>
  <c r="C169" i="6"/>
  <c r="AC168" i="6"/>
  <c r="V168" i="6"/>
  <c r="Z168" i="6" s="1"/>
  <c r="R168" i="6"/>
  <c r="I168" i="6"/>
  <c r="D168" i="6"/>
  <c r="C168" i="6"/>
  <c r="AC167" i="6"/>
  <c r="V167" i="6"/>
  <c r="Z167" i="6" s="1"/>
  <c r="R167" i="6"/>
  <c r="I167" i="6"/>
  <c r="D167" i="6"/>
  <c r="C167" i="6"/>
  <c r="V166" i="6"/>
  <c r="Z166" i="6" s="1"/>
  <c r="R166" i="6"/>
  <c r="I166" i="6"/>
  <c r="D166" i="6"/>
  <c r="C166" i="6"/>
  <c r="AC165" i="6"/>
  <c r="V165" i="6"/>
  <c r="Z165" i="6" s="1"/>
  <c r="R165" i="6"/>
  <c r="I165" i="6"/>
  <c r="D165" i="6"/>
  <c r="C165" i="6"/>
  <c r="AC164" i="6"/>
  <c r="V164" i="6"/>
  <c r="Z164" i="6" s="1"/>
  <c r="R164" i="6"/>
  <c r="I164" i="6"/>
  <c r="D164" i="6"/>
  <c r="C164" i="6"/>
  <c r="AC163" i="6"/>
  <c r="V163" i="6"/>
  <c r="Z163" i="6" s="1"/>
  <c r="R163" i="6"/>
  <c r="I163" i="6"/>
  <c r="D163" i="6"/>
  <c r="C163" i="6"/>
  <c r="AC162" i="6"/>
  <c r="V162" i="6"/>
  <c r="Z162" i="6" s="1"/>
  <c r="R162" i="6"/>
  <c r="I162" i="6"/>
  <c r="D162" i="6"/>
  <c r="C162" i="6"/>
  <c r="AC161" i="6"/>
  <c r="V161" i="6"/>
  <c r="Z161" i="6" s="1"/>
  <c r="R161" i="6"/>
  <c r="I161" i="6"/>
  <c r="D161" i="6"/>
  <c r="C161" i="6"/>
  <c r="AC160" i="6"/>
  <c r="V160" i="6"/>
  <c r="Z160" i="6" s="1"/>
  <c r="R160" i="6"/>
  <c r="I160" i="6"/>
  <c r="D160" i="6"/>
  <c r="C160" i="6"/>
  <c r="AC159" i="6"/>
  <c r="V159" i="6"/>
  <c r="Z159" i="6" s="1"/>
  <c r="R159" i="6"/>
  <c r="I159" i="6"/>
  <c r="D159" i="6"/>
  <c r="C159" i="6"/>
  <c r="AC158" i="6"/>
  <c r="V158" i="6"/>
  <c r="Z158" i="6" s="1"/>
  <c r="R158" i="6"/>
  <c r="I158" i="6"/>
  <c r="D158" i="6"/>
  <c r="C158" i="6"/>
  <c r="AC157" i="6"/>
  <c r="V157" i="6"/>
  <c r="Z157" i="6" s="1"/>
  <c r="R157" i="6"/>
  <c r="I157" i="6"/>
  <c r="D157" i="6"/>
  <c r="C157" i="6"/>
  <c r="AC156" i="6"/>
  <c r="V156" i="6"/>
  <c r="Z156" i="6" s="1"/>
  <c r="R156" i="6"/>
  <c r="I156" i="6"/>
  <c r="D156" i="6"/>
  <c r="C156" i="6"/>
  <c r="AC155" i="6"/>
  <c r="V155" i="6"/>
  <c r="Z155" i="6" s="1"/>
  <c r="R155" i="6"/>
  <c r="I155" i="6"/>
  <c r="D155" i="6"/>
  <c r="C155" i="6"/>
  <c r="V154" i="6"/>
  <c r="Z154" i="6" s="1"/>
  <c r="R154" i="6"/>
  <c r="I154" i="6"/>
  <c r="D154" i="6"/>
  <c r="C154" i="6"/>
  <c r="AC153" i="6"/>
  <c r="V153" i="6"/>
  <c r="Z153" i="6" s="1"/>
  <c r="R153" i="6"/>
  <c r="I153" i="6"/>
  <c r="D153" i="6"/>
  <c r="C153" i="6"/>
  <c r="AC152" i="6"/>
  <c r="V152" i="6"/>
  <c r="Z152" i="6" s="1"/>
  <c r="R152" i="6"/>
  <c r="I152" i="6"/>
  <c r="D152" i="6"/>
  <c r="C152" i="6"/>
  <c r="AC151" i="6"/>
  <c r="V151" i="6"/>
  <c r="Z151" i="6" s="1"/>
  <c r="R151" i="6"/>
  <c r="I151" i="6"/>
  <c r="D151" i="6"/>
  <c r="C151" i="6"/>
  <c r="AC150" i="6"/>
  <c r="V150" i="6"/>
  <c r="Z150" i="6" s="1"/>
  <c r="R150" i="6"/>
  <c r="I150" i="6"/>
  <c r="D150" i="6"/>
  <c r="C150" i="6"/>
  <c r="AC149" i="6"/>
  <c r="V149" i="6"/>
  <c r="Z149" i="6" s="1"/>
  <c r="R149" i="6"/>
  <c r="I149" i="6"/>
  <c r="D149" i="6"/>
  <c r="C149" i="6"/>
  <c r="AC148" i="6"/>
  <c r="V148" i="6"/>
  <c r="Z148" i="6" s="1"/>
  <c r="R148" i="6"/>
  <c r="I148" i="6"/>
  <c r="D148" i="6"/>
  <c r="C148" i="6"/>
  <c r="AC147" i="6"/>
  <c r="Z147" i="6"/>
  <c r="V147" i="6"/>
  <c r="R147" i="6"/>
  <c r="I147" i="6"/>
  <c r="D147" i="6"/>
  <c r="C147" i="6"/>
  <c r="AC146" i="6"/>
  <c r="V146" i="6"/>
  <c r="Z146" i="6" s="1"/>
  <c r="R146" i="6"/>
  <c r="I146" i="6"/>
  <c r="D146" i="6"/>
  <c r="C146" i="6"/>
  <c r="AC145" i="6"/>
  <c r="V145" i="6"/>
  <c r="Z145" i="6" s="1"/>
  <c r="R145" i="6"/>
  <c r="I145" i="6"/>
  <c r="D145" i="6"/>
  <c r="C145" i="6"/>
  <c r="AC144" i="6"/>
  <c r="Z144" i="6"/>
  <c r="V144" i="6"/>
  <c r="R144" i="6"/>
  <c r="I144" i="6"/>
  <c r="D144" i="6"/>
  <c r="C144" i="6"/>
  <c r="AC143" i="6"/>
  <c r="V143" i="6"/>
  <c r="Z143" i="6" s="1"/>
  <c r="R143" i="6"/>
  <c r="I143" i="6"/>
  <c r="D143" i="6"/>
  <c r="C143" i="6"/>
  <c r="AC142" i="6"/>
  <c r="V142" i="6"/>
  <c r="Z142" i="6" s="1"/>
  <c r="R142" i="6"/>
  <c r="I142" i="6"/>
  <c r="D142" i="6"/>
  <c r="C142" i="6"/>
  <c r="AC141" i="6"/>
  <c r="V141" i="6"/>
  <c r="Z141" i="6" s="1"/>
  <c r="R141" i="6"/>
  <c r="I141" i="6"/>
  <c r="D141" i="6"/>
  <c r="C141" i="6"/>
  <c r="AC140" i="6"/>
  <c r="V140" i="6"/>
  <c r="Z140" i="6" s="1"/>
  <c r="R140" i="6"/>
  <c r="I140" i="6"/>
  <c r="D140" i="6"/>
  <c r="C140" i="6"/>
  <c r="AC139" i="6"/>
  <c r="Z139" i="6"/>
  <c r="V139" i="6"/>
  <c r="R139" i="6"/>
  <c r="I139" i="6"/>
  <c r="D139" i="6"/>
  <c r="C139" i="6"/>
  <c r="AC138" i="6"/>
  <c r="V138" i="6"/>
  <c r="Z138" i="6" s="1"/>
  <c r="R138" i="6"/>
  <c r="I138" i="6"/>
  <c r="D138" i="6"/>
  <c r="C138" i="6"/>
  <c r="AC137" i="6"/>
  <c r="V137" i="6"/>
  <c r="Z137" i="6" s="1"/>
  <c r="R137" i="6"/>
  <c r="I137" i="6"/>
  <c r="D137" i="6"/>
  <c r="C137" i="6"/>
  <c r="V136" i="6"/>
  <c r="Z136" i="6" s="1"/>
  <c r="R136" i="6"/>
  <c r="I136" i="6"/>
  <c r="D136" i="6"/>
  <c r="C136" i="6"/>
  <c r="AC135" i="6"/>
  <c r="V135" i="6"/>
  <c r="Z135" i="6" s="1"/>
  <c r="R135" i="6"/>
  <c r="I135" i="6"/>
  <c r="D135" i="6"/>
  <c r="C135" i="6"/>
  <c r="AC134" i="6"/>
  <c r="V134" i="6"/>
  <c r="Z134" i="6" s="1"/>
  <c r="R134" i="6"/>
  <c r="I134" i="6"/>
  <c r="D134" i="6"/>
  <c r="C134" i="6"/>
  <c r="AC133" i="6"/>
  <c r="V133" i="6"/>
  <c r="Z133" i="6" s="1"/>
  <c r="R133" i="6"/>
  <c r="I133" i="6"/>
  <c r="D133" i="6"/>
  <c r="C133" i="6"/>
  <c r="AC132" i="6"/>
  <c r="V132" i="6"/>
  <c r="Z132" i="6" s="1"/>
  <c r="R132" i="6"/>
  <c r="I132" i="6"/>
  <c r="D132" i="6"/>
  <c r="C132" i="6"/>
  <c r="AC131" i="6"/>
  <c r="V131" i="6"/>
  <c r="Z131" i="6" s="1"/>
  <c r="R131" i="6"/>
  <c r="I131" i="6"/>
  <c r="D131" i="6"/>
  <c r="C131" i="6"/>
  <c r="AC130" i="6"/>
  <c r="V130" i="6"/>
  <c r="Z130" i="6" s="1"/>
  <c r="R130" i="6"/>
  <c r="I130" i="6"/>
  <c r="D130" i="6"/>
  <c r="C130" i="6"/>
  <c r="AC129" i="6"/>
  <c r="V129" i="6"/>
  <c r="Z129" i="6" s="1"/>
  <c r="R129" i="6"/>
  <c r="I129" i="6"/>
  <c r="D129" i="6"/>
  <c r="C129" i="6"/>
  <c r="AC128" i="6"/>
  <c r="V128" i="6"/>
  <c r="Z128" i="6" s="1"/>
  <c r="R128" i="6"/>
  <c r="I128" i="6"/>
  <c r="D128" i="6"/>
  <c r="C128" i="6"/>
  <c r="AC127" i="6"/>
  <c r="V127" i="6"/>
  <c r="Z127" i="6" s="1"/>
  <c r="R127" i="6"/>
  <c r="I127" i="6"/>
  <c r="D127" i="6"/>
  <c r="C127" i="6"/>
  <c r="AC126" i="6"/>
  <c r="V126" i="6"/>
  <c r="Z126" i="6" s="1"/>
  <c r="R126" i="6"/>
  <c r="I126" i="6"/>
  <c r="D126" i="6"/>
  <c r="C126" i="6"/>
  <c r="AC125" i="6"/>
  <c r="V125" i="6"/>
  <c r="Z125" i="6" s="1"/>
  <c r="R125" i="6"/>
  <c r="I125" i="6"/>
  <c r="D125" i="6"/>
  <c r="C125" i="6"/>
  <c r="AC124" i="6"/>
  <c r="V124" i="6"/>
  <c r="Z124" i="6" s="1"/>
  <c r="R124" i="6"/>
  <c r="I124" i="6"/>
  <c r="D124" i="6"/>
  <c r="C124" i="6"/>
  <c r="AC123" i="6"/>
  <c r="V123" i="6"/>
  <c r="Z123" i="6" s="1"/>
  <c r="R123" i="6"/>
  <c r="I123" i="6"/>
  <c r="D123" i="6"/>
  <c r="C123" i="6"/>
  <c r="AC122" i="6"/>
  <c r="V122" i="6"/>
  <c r="Z122" i="6" s="1"/>
  <c r="R122" i="6"/>
  <c r="I122" i="6"/>
  <c r="D122" i="6"/>
  <c r="C122" i="6"/>
  <c r="AC121" i="6"/>
  <c r="V121" i="6"/>
  <c r="Z121" i="6" s="1"/>
  <c r="R121" i="6"/>
  <c r="I121" i="6"/>
  <c r="D121" i="6"/>
  <c r="C121" i="6"/>
  <c r="AC120" i="6"/>
  <c r="V120" i="6"/>
  <c r="Z120" i="6" s="1"/>
  <c r="R120" i="6"/>
  <c r="I120" i="6"/>
  <c r="D120" i="6"/>
  <c r="C120" i="6"/>
  <c r="AC119" i="6"/>
  <c r="V119" i="6"/>
  <c r="Z119" i="6" s="1"/>
  <c r="R119" i="6"/>
  <c r="I119" i="6"/>
  <c r="D119" i="6"/>
  <c r="C119" i="6"/>
  <c r="AC118" i="6"/>
  <c r="V118" i="6"/>
  <c r="Z118" i="6" s="1"/>
  <c r="R118" i="6"/>
  <c r="I118" i="6"/>
  <c r="D118" i="6"/>
  <c r="C118" i="6"/>
  <c r="AC117" i="6"/>
  <c r="Z117" i="6"/>
  <c r="R117" i="6"/>
  <c r="I117" i="6"/>
  <c r="D117" i="6"/>
  <c r="C117" i="6"/>
  <c r="AC116" i="6"/>
  <c r="V116" i="6"/>
  <c r="Z116" i="6" s="1"/>
  <c r="R116" i="6"/>
  <c r="I116" i="6"/>
  <c r="D116" i="6"/>
  <c r="C116" i="6"/>
  <c r="AC115" i="6"/>
  <c r="V115" i="6"/>
  <c r="Z115" i="6" s="1"/>
  <c r="R115" i="6"/>
  <c r="I115" i="6"/>
  <c r="D115" i="6"/>
  <c r="C115" i="6"/>
  <c r="AC114" i="6"/>
  <c r="V114" i="6"/>
  <c r="Z114" i="6" s="1"/>
  <c r="R114" i="6"/>
  <c r="I114" i="6"/>
  <c r="D114" i="6"/>
  <c r="C114" i="6"/>
  <c r="AC113" i="6"/>
  <c r="V113" i="6"/>
  <c r="Z113" i="6" s="1"/>
  <c r="R113" i="6"/>
  <c r="I113" i="6"/>
  <c r="D113" i="6"/>
  <c r="C113" i="6"/>
  <c r="AC112" i="6"/>
  <c r="V112" i="6"/>
  <c r="Z112" i="6" s="1"/>
  <c r="R112" i="6"/>
  <c r="I112" i="6"/>
  <c r="D112" i="6"/>
  <c r="C112" i="6"/>
  <c r="AC111" i="6"/>
  <c r="V111" i="6"/>
  <c r="Z111" i="6" s="1"/>
  <c r="R111" i="6"/>
  <c r="I111" i="6"/>
  <c r="D111" i="6"/>
  <c r="C111" i="6"/>
  <c r="AC110" i="6"/>
  <c r="V110" i="6"/>
  <c r="Z110" i="6" s="1"/>
  <c r="R110" i="6"/>
  <c r="I110" i="6"/>
  <c r="D110" i="6"/>
  <c r="C110" i="6"/>
  <c r="AC109" i="6"/>
  <c r="V109" i="6"/>
  <c r="Z109" i="6" s="1"/>
  <c r="R109" i="6"/>
  <c r="I109" i="6"/>
  <c r="D109" i="6"/>
  <c r="C109" i="6"/>
  <c r="AC108" i="6"/>
  <c r="V108" i="6"/>
  <c r="Z108" i="6" s="1"/>
  <c r="R108" i="6"/>
  <c r="I108" i="6"/>
  <c r="D108" i="6"/>
  <c r="C108" i="6"/>
  <c r="AC107" i="6"/>
  <c r="V107" i="6"/>
  <c r="Z107" i="6" s="1"/>
  <c r="R107" i="6"/>
  <c r="I107" i="6"/>
  <c r="D107" i="6"/>
  <c r="C107" i="6"/>
  <c r="AC106" i="6"/>
  <c r="V106" i="6"/>
  <c r="Z106" i="6" s="1"/>
  <c r="R106" i="6"/>
  <c r="I106" i="6"/>
  <c r="D106" i="6"/>
  <c r="C106" i="6"/>
  <c r="AC105" i="6"/>
  <c r="V105" i="6"/>
  <c r="Z105" i="6" s="1"/>
  <c r="R105" i="6"/>
  <c r="I105" i="6"/>
  <c r="D105" i="6"/>
  <c r="C105" i="6"/>
  <c r="AC104" i="6"/>
  <c r="V104" i="6"/>
  <c r="Z104" i="6" s="1"/>
  <c r="R104" i="6"/>
  <c r="I104" i="6"/>
  <c r="D104" i="6"/>
  <c r="C104" i="6"/>
  <c r="AC103" i="6"/>
  <c r="V103" i="6"/>
  <c r="Z103" i="6" s="1"/>
  <c r="R103" i="6"/>
  <c r="I103" i="6"/>
  <c r="D103" i="6"/>
  <c r="C103" i="6"/>
  <c r="AC102" i="6"/>
  <c r="V102" i="6"/>
  <c r="Z102" i="6" s="1"/>
  <c r="R102" i="6"/>
  <c r="I102" i="6"/>
  <c r="D102" i="6"/>
  <c r="C102" i="6"/>
  <c r="AC101" i="6"/>
  <c r="V101" i="6"/>
  <c r="Z101" i="6" s="1"/>
  <c r="R101" i="6"/>
  <c r="I101" i="6"/>
  <c r="D101" i="6"/>
  <c r="C101" i="6"/>
  <c r="AC100" i="6"/>
  <c r="V100" i="6"/>
  <c r="Z100" i="6" s="1"/>
  <c r="R100" i="6"/>
  <c r="I100" i="6"/>
  <c r="D100" i="6"/>
  <c r="C100" i="6"/>
  <c r="AC99" i="6"/>
  <c r="V99" i="6"/>
  <c r="Z99" i="6" s="1"/>
  <c r="R99" i="6"/>
  <c r="I99" i="6"/>
  <c r="D99" i="6"/>
  <c r="C99" i="6"/>
  <c r="AC98" i="6"/>
  <c r="V98" i="6"/>
  <c r="Z98" i="6" s="1"/>
  <c r="R98" i="6"/>
  <c r="I98" i="6"/>
  <c r="D98" i="6"/>
  <c r="C98" i="6"/>
  <c r="AC97" i="6"/>
  <c r="V97" i="6"/>
  <c r="Z97" i="6" s="1"/>
  <c r="R97" i="6"/>
  <c r="I97" i="6"/>
  <c r="D97" i="6"/>
  <c r="C97" i="6"/>
  <c r="AC96" i="6"/>
  <c r="V96" i="6"/>
  <c r="Z96" i="6" s="1"/>
  <c r="R96" i="6"/>
  <c r="I96" i="6"/>
  <c r="D96" i="6"/>
  <c r="C96" i="6"/>
  <c r="AC95" i="6"/>
  <c r="V95" i="6"/>
  <c r="Z95" i="6" s="1"/>
  <c r="R95" i="6"/>
  <c r="I95" i="6"/>
  <c r="D95" i="6"/>
  <c r="C95" i="6"/>
  <c r="AC94" i="6"/>
  <c r="V94" i="6"/>
  <c r="Z94" i="6" s="1"/>
  <c r="R94" i="6"/>
  <c r="I94" i="6"/>
  <c r="D94" i="6"/>
  <c r="C94" i="6"/>
  <c r="AC93" i="6"/>
  <c r="V93" i="6"/>
  <c r="Z93" i="6" s="1"/>
  <c r="R93" i="6"/>
  <c r="I93" i="6"/>
  <c r="D93" i="6"/>
  <c r="C93" i="6"/>
  <c r="AC92" i="6"/>
  <c r="V92" i="6"/>
  <c r="Z92" i="6" s="1"/>
  <c r="R92" i="6"/>
  <c r="I92" i="6"/>
  <c r="D92" i="6"/>
  <c r="C92" i="6"/>
  <c r="AC91" i="6"/>
  <c r="V91" i="6"/>
  <c r="Z91" i="6" s="1"/>
  <c r="R91" i="6"/>
  <c r="I91" i="6"/>
  <c r="D91" i="6"/>
  <c r="C91" i="6"/>
  <c r="AC90" i="6"/>
  <c r="V90" i="6"/>
  <c r="AA90" i="6" s="1"/>
  <c r="R90" i="6"/>
  <c r="I90" i="6"/>
  <c r="D90" i="6"/>
  <c r="C90" i="6"/>
  <c r="AC89" i="6"/>
  <c r="V89" i="6"/>
  <c r="AA89" i="6" s="1"/>
  <c r="R89" i="6"/>
  <c r="I89" i="6"/>
  <c r="D89" i="6"/>
  <c r="C89" i="6"/>
  <c r="AC88" i="6"/>
  <c r="V88" i="6"/>
  <c r="AA88" i="6" s="1"/>
  <c r="R88" i="6"/>
  <c r="I88" i="6"/>
  <c r="D88" i="6"/>
  <c r="C88" i="6"/>
  <c r="AC87" i="6"/>
  <c r="V87" i="6"/>
  <c r="AA87" i="6" s="1"/>
  <c r="R87" i="6"/>
  <c r="I87" i="6"/>
  <c r="D87" i="6"/>
  <c r="C87" i="6"/>
  <c r="AC86" i="6"/>
  <c r="V86" i="6"/>
  <c r="AA86" i="6" s="1"/>
  <c r="R86" i="6"/>
  <c r="I86" i="6"/>
  <c r="D86" i="6"/>
  <c r="C86" i="6"/>
  <c r="AC85" i="6"/>
  <c r="Z85" i="6"/>
  <c r="V85" i="6"/>
  <c r="AA85" i="6" s="1"/>
  <c r="R85" i="6"/>
  <c r="I85" i="6"/>
  <c r="D85" i="6"/>
  <c r="C85" i="6"/>
  <c r="AC84" i="6"/>
  <c r="V84" i="6"/>
  <c r="R84" i="6"/>
  <c r="I84" i="6"/>
  <c r="D84" i="6"/>
  <c r="C84" i="6"/>
  <c r="AC83" i="6"/>
  <c r="V83" i="6"/>
  <c r="R83" i="6"/>
  <c r="I83" i="6"/>
  <c r="D83" i="6"/>
  <c r="C83" i="6"/>
  <c r="AC82" i="6"/>
  <c r="V82" i="6"/>
  <c r="R82" i="6"/>
  <c r="I82" i="6"/>
  <c r="D82" i="6"/>
  <c r="C82" i="6"/>
  <c r="AC81" i="6"/>
  <c r="V81" i="6"/>
  <c r="R81" i="6"/>
  <c r="I81" i="6"/>
  <c r="D81" i="6"/>
  <c r="C81" i="6"/>
  <c r="AC80" i="6"/>
  <c r="V80" i="6"/>
  <c r="R80" i="6"/>
  <c r="I80" i="6"/>
  <c r="D80" i="6"/>
  <c r="C80" i="6"/>
  <c r="AC79" i="6"/>
  <c r="Z79" i="6"/>
  <c r="V79" i="6"/>
  <c r="R79" i="6"/>
  <c r="I79" i="6"/>
  <c r="D79" i="6"/>
  <c r="C79" i="6"/>
  <c r="AC78" i="6"/>
  <c r="V78" i="6"/>
  <c r="R78" i="6"/>
  <c r="I78" i="6"/>
  <c r="D78" i="6"/>
  <c r="C78" i="6"/>
  <c r="AC77" i="6"/>
  <c r="V77" i="6"/>
  <c r="R77" i="6"/>
  <c r="I77" i="6"/>
  <c r="D77" i="6"/>
  <c r="C77" i="6"/>
  <c r="AC76" i="6"/>
  <c r="V76" i="6"/>
  <c r="R76" i="6"/>
  <c r="I76" i="6"/>
  <c r="D76" i="6"/>
  <c r="C76" i="6"/>
  <c r="AC75" i="6"/>
  <c r="V75" i="6"/>
  <c r="R75" i="6"/>
  <c r="I75" i="6"/>
  <c r="D75" i="6"/>
  <c r="C75" i="6"/>
  <c r="AC74" i="6"/>
  <c r="V74" i="6"/>
  <c r="R74" i="6"/>
  <c r="I74" i="6"/>
  <c r="D74" i="6"/>
  <c r="C74" i="6"/>
  <c r="AC73" i="6"/>
  <c r="V73" i="6"/>
  <c r="R73" i="6"/>
  <c r="I73" i="6"/>
  <c r="D73" i="6"/>
  <c r="C73" i="6"/>
  <c r="AC72" i="6"/>
  <c r="V72" i="6"/>
  <c r="Z72" i="6" s="1"/>
  <c r="R72" i="6"/>
  <c r="I72" i="6"/>
  <c r="D72" i="6"/>
  <c r="C72" i="6"/>
  <c r="AC71" i="6"/>
  <c r="V71" i="6"/>
  <c r="Z71" i="6" s="1"/>
  <c r="R71" i="6"/>
  <c r="I71" i="6"/>
  <c r="D71" i="6"/>
  <c r="C71" i="6"/>
  <c r="AC70" i="6"/>
  <c r="V70" i="6"/>
  <c r="Z70" i="6" s="1"/>
  <c r="R70" i="6"/>
  <c r="I70" i="6"/>
  <c r="D70" i="6"/>
  <c r="C70" i="6"/>
  <c r="AC69" i="6"/>
  <c r="V69" i="6"/>
  <c r="Z69" i="6" s="1"/>
  <c r="R69" i="6"/>
  <c r="I69" i="6"/>
  <c r="D69" i="6"/>
  <c r="C69" i="6"/>
  <c r="AC68" i="6"/>
  <c r="V68" i="6"/>
  <c r="Z68" i="6" s="1"/>
  <c r="R68" i="6"/>
  <c r="I68" i="6"/>
  <c r="D68" i="6"/>
  <c r="C68" i="6"/>
  <c r="AC67" i="6"/>
  <c r="V67" i="6"/>
  <c r="Z67" i="6" s="1"/>
  <c r="R67" i="6"/>
  <c r="I67" i="6"/>
  <c r="D67" i="6"/>
  <c r="C67" i="6"/>
  <c r="AC66" i="6"/>
  <c r="V66" i="6"/>
  <c r="Z66" i="6" s="1"/>
  <c r="R66" i="6"/>
  <c r="I66" i="6"/>
  <c r="D66" i="6"/>
  <c r="C66" i="6"/>
  <c r="AC65" i="6"/>
  <c r="V65" i="6"/>
  <c r="Z65" i="6" s="1"/>
  <c r="R65" i="6"/>
  <c r="I65" i="6"/>
  <c r="D65" i="6"/>
  <c r="C65" i="6"/>
  <c r="AC64" i="6"/>
  <c r="V64" i="6"/>
  <c r="Z64" i="6" s="1"/>
  <c r="R64" i="6"/>
  <c r="I64" i="6"/>
  <c r="D64" i="6"/>
  <c r="C64" i="6"/>
  <c r="AC63" i="6"/>
  <c r="V63" i="6"/>
  <c r="Z63" i="6" s="1"/>
  <c r="R63" i="6"/>
  <c r="I63" i="6"/>
  <c r="D63" i="6"/>
  <c r="C63" i="6"/>
  <c r="AC62" i="6"/>
  <c r="V62" i="6"/>
  <c r="Z62" i="6" s="1"/>
  <c r="R62" i="6"/>
  <c r="I62" i="6"/>
  <c r="D62" i="6"/>
  <c r="C62" i="6"/>
  <c r="AC61" i="6"/>
  <c r="Z61" i="6"/>
  <c r="V61" i="6"/>
  <c r="R61" i="6"/>
  <c r="I61" i="6"/>
  <c r="D61" i="6"/>
  <c r="C61" i="6"/>
  <c r="AC60" i="6"/>
  <c r="V60" i="6"/>
  <c r="Z60" i="6" s="1"/>
  <c r="R60" i="6"/>
  <c r="I60" i="6"/>
  <c r="D60" i="6"/>
  <c r="C60" i="6"/>
  <c r="AC59" i="6"/>
  <c r="V59" i="6"/>
  <c r="Z59" i="6" s="1"/>
  <c r="R59" i="6"/>
  <c r="I59" i="6"/>
  <c r="D59" i="6"/>
  <c r="C59" i="6"/>
  <c r="AC58" i="6"/>
  <c r="V58" i="6"/>
  <c r="Z58" i="6" s="1"/>
  <c r="R58" i="6"/>
  <c r="I58" i="6"/>
  <c r="D58" i="6"/>
  <c r="C58" i="6"/>
  <c r="AC57" i="6"/>
  <c r="V57" i="6"/>
  <c r="Z57" i="6" s="1"/>
  <c r="R57" i="6"/>
  <c r="I57" i="6"/>
  <c r="D57" i="6"/>
  <c r="C57" i="6"/>
  <c r="AC56" i="6"/>
  <c r="V56" i="6"/>
  <c r="Z56" i="6" s="1"/>
  <c r="R56" i="6"/>
  <c r="I56" i="6"/>
  <c r="D56" i="6"/>
  <c r="C56" i="6"/>
  <c r="AC55" i="6"/>
  <c r="V55" i="6"/>
  <c r="Z55" i="6" s="1"/>
  <c r="R55" i="6"/>
  <c r="I55" i="6"/>
  <c r="D55" i="6"/>
  <c r="C55" i="6"/>
  <c r="AC54" i="6"/>
  <c r="V54" i="6"/>
  <c r="Z54" i="6" s="1"/>
  <c r="R54" i="6"/>
  <c r="I54" i="6"/>
  <c r="D54" i="6"/>
  <c r="C54" i="6"/>
  <c r="AC53" i="6"/>
  <c r="V53" i="6"/>
  <c r="Z53" i="6" s="1"/>
  <c r="R53" i="6"/>
  <c r="I53" i="6"/>
  <c r="D53" i="6"/>
  <c r="C53" i="6"/>
  <c r="AC52" i="6"/>
  <c r="V52" i="6"/>
  <c r="Z52" i="6" s="1"/>
  <c r="R52" i="6"/>
  <c r="I52" i="6"/>
  <c r="D52" i="6"/>
  <c r="C52" i="6"/>
  <c r="AC51" i="6"/>
  <c r="V51" i="6"/>
  <c r="Z51" i="6" s="1"/>
  <c r="R51" i="6"/>
  <c r="I51" i="6"/>
  <c r="D51" i="6"/>
  <c r="C51" i="6"/>
  <c r="AC50" i="6"/>
  <c r="V50" i="6"/>
  <c r="Z50" i="6" s="1"/>
  <c r="R50" i="6"/>
  <c r="I50" i="6"/>
  <c r="D50" i="6"/>
  <c r="C50" i="6"/>
  <c r="AC49" i="6"/>
  <c r="V49" i="6"/>
  <c r="Z49" i="6" s="1"/>
  <c r="R49" i="6"/>
  <c r="I49" i="6"/>
  <c r="D49" i="6"/>
  <c r="C49" i="6"/>
  <c r="AC48" i="6"/>
  <c r="V48" i="6"/>
  <c r="Z48" i="6" s="1"/>
  <c r="R48" i="6"/>
  <c r="I48" i="6"/>
  <c r="D48" i="6"/>
  <c r="C48" i="6"/>
  <c r="AC47" i="6"/>
  <c r="V47" i="6"/>
  <c r="Z47" i="6" s="1"/>
  <c r="R47" i="6"/>
  <c r="I47" i="6"/>
  <c r="D47" i="6"/>
  <c r="C47" i="6"/>
  <c r="AC46" i="6"/>
  <c r="V46" i="6"/>
  <c r="Z46" i="6" s="1"/>
  <c r="R46" i="6"/>
  <c r="I46" i="6"/>
  <c r="D46" i="6"/>
  <c r="C46" i="6"/>
  <c r="AC45" i="6"/>
  <c r="V45" i="6"/>
  <c r="Z45" i="6" s="1"/>
  <c r="R45" i="6"/>
  <c r="I45" i="6"/>
  <c r="D45" i="6"/>
  <c r="C45" i="6"/>
  <c r="AC44" i="6"/>
  <c r="Z44" i="6"/>
  <c r="V44" i="6"/>
  <c r="R44" i="6"/>
  <c r="I44" i="6"/>
  <c r="D44" i="6"/>
  <c r="C44" i="6"/>
  <c r="AC43" i="6"/>
  <c r="V43" i="6"/>
  <c r="Z43" i="6" s="1"/>
  <c r="R43" i="6"/>
  <c r="I43" i="6"/>
  <c r="D43" i="6"/>
  <c r="C43" i="6"/>
  <c r="AC42" i="6"/>
  <c r="V42" i="6"/>
  <c r="Z42" i="6" s="1"/>
  <c r="R42" i="6"/>
  <c r="I42" i="6"/>
  <c r="D42" i="6"/>
  <c r="C42" i="6"/>
  <c r="AC41" i="6"/>
  <c r="V41" i="6"/>
  <c r="Z41" i="6" s="1"/>
  <c r="R41" i="6"/>
  <c r="I41" i="6"/>
  <c r="D41" i="6"/>
  <c r="C41" i="6"/>
  <c r="AC40" i="6"/>
  <c r="V40" i="6"/>
  <c r="Z40" i="6" s="1"/>
  <c r="R40" i="6"/>
  <c r="I40" i="6"/>
  <c r="D40" i="6"/>
  <c r="C40" i="6"/>
  <c r="AC39" i="6"/>
  <c r="V39" i="6"/>
  <c r="Z39" i="6" s="1"/>
  <c r="R39" i="6"/>
  <c r="I39" i="6"/>
  <c r="D39" i="6"/>
  <c r="C39" i="6"/>
  <c r="AC38" i="6"/>
  <c r="V38" i="6"/>
  <c r="Z38" i="6" s="1"/>
  <c r="R38" i="6"/>
  <c r="I38" i="6"/>
  <c r="D38" i="6"/>
  <c r="C38" i="6"/>
  <c r="AC37" i="6"/>
  <c r="V37" i="6"/>
  <c r="Z37" i="6" s="1"/>
  <c r="R37" i="6"/>
  <c r="I37" i="6"/>
  <c r="D37" i="6"/>
  <c r="C37" i="6"/>
  <c r="AC36" i="6"/>
  <c r="V36" i="6"/>
  <c r="Z36" i="6" s="1"/>
  <c r="R36" i="6"/>
  <c r="I36" i="6"/>
  <c r="D36" i="6"/>
  <c r="C36" i="6"/>
  <c r="AC35" i="6"/>
  <c r="V35" i="6"/>
  <c r="Z35" i="6" s="1"/>
  <c r="R35" i="6"/>
  <c r="I35" i="6"/>
  <c r="D35" i="6"/>
  <c r="C35" i="6"/>
  <c r="AC34" i="6"/>
  <c r="V34" i="6"/>
  <c r="Z34" i="6" s="1"/>
  <c r="R34" i="6"/>
  <c r="I34" i="6"/>
  <c r="D34" i="6"/>
  <c r="C34" i="6"/>
  <c r="AC33" i="6"/>
  <c r="V33" i="6"/>
  <c r="Z33" i="6" s="1"/>
  <c r="R33" i="6"/>
  <c r="I33" i="6"/>
  <c r="D33" i="6"/>
  <c r="C33" i="6"/>
  <c r="AC32" i="6"/>
  <c r="V32" i="6"/>
  <c r="Z32" i="6" s="1"/>
  <c r="R32" i="6"/>
  <c r="I32" i="6"/>
  <c r="D32" i="6"/>
  <c r="C32" i="6"/>
  <c r="AC31" i="6"/>
  <c r="V31" i="6"/>
  <c r="Z31" i="6" s="1"/>
  <c r="R31" i="6"/>
  <c r="I31" i="6"/>
  <c r="D31" i="6"/>
  <c r="C31" i="6"/>
  <c r="AC30" i="6"/>
  <c r="V30" i="6"/>
  <c r="Z30" i="6" s="1"/>
  <c r="R30" i="6"/>
  <c r="I30" i="6"/>
  <c r="D30" i="6"/>
  <c r="C30" i="6"/>
  <c r="AC29" i="6"/>
  <c r="V29" i="6"/>
  <c r="Z29" i="6" s="1"/>
  <c r="R29" i="6"/>
  <c r="I29" i="6"/>
  <c r="D29" i="6"/>
  <c r="C29" i="6"/>
  <c r="V28" i="6"/>
  <c r="Z28" i="6" s="1"/>
  <c r="R28" i="6"/>
  <c r="I28" i="6"/>
  <c r="D28" i="6"/>
  <c r="C28" i="6"/>
  <c r="AC27" i="6"/>
  <c r="V27" i="6"/>
  <c r="Z27" i="6" s="1"/>
  <c r="R27" i="6"/>
  <c r="I27" i="6"/>
  <c r="D27" i="6"/>
  <c r="C27" i="6"/>
  <c r="AC26" i="6"/>
  <c r="V26" i="6"/>
  <c r="Z26" i="6" s="1"/>
  <c r="R26" i="6"/>
  <c r="I26" i="6"/>
  <c r="D26" i="6"/>
  <c r="C26" i="6"/>
  <c r="AC25" i="6"/>
  <c r="V25" i="6"/>
  <c r="Z25" i="6" s="1"/>
  <c r="R25" i="6"/>
  <c r="I25" i="6"/>
  <c r="D25" i="6"/>
  <c r="C25" i="6"/>
  <c r="AC24" i="6"/>
  <c r="V24" i="6"/>
  <c r="Z24" i="6" s="1"/>
  <c r="R24" i="6"/>
  <c r="I24" i="6"/>
  <c r="D24" i="6"/>
  <c r="C24" i="6"/>
  <c r="AC23" i="6"/>
  <c r="V23" i="6"/>
  <c r="Z23" i="6" s="1"/>
  <c r="R23" i="6"/>
  <c r="I23" i="6"/>
  <c r="D23" i="6"/>
  <c r="C23" i="6"/>
  <c r="AC22" i="6"/>
  <c r="V22" i="6"/>
  <c r="Z22" i="6" s="1"/>
  <c r="R22" i="6"/>
  <c r="I22" i="6"/>
  <c r="D22" i="6"/>
  <c r="C22" i="6"/>
  <c r="AC21" i="6"/>
  <c r="Z21" i="6"/>
  <c r="V21" i="6"/>
  <c r="R21" i="6"/>
  <c r="I21" i="6"/>
  <c r="D21" i="6"/>
  <c r="C21" i="6"/>
  <c r="V20" i="6"/>
  <c r="Z20" i="6" s="1"/>
  <c r="R20" i="6"/>
  <c r="I20" i="6"/>
  <c r="D20" i="6"/>
  <c r="C20" i="6"/>
  <c r="AC19" i="6"/>
  <c r="Z19" i="6"/>
  <c r="V19" i="6"/>
  <c r="R19" i="6"/>
  <c r="I19" i="6"/>
  <c r="D19" i="6"/>
  <c r="C19" i="6"/>
  <c r="AC18" i="6"/>
  <c r="V18" i="6"/>
  <c r="Z18" i="6" s="1"/>
  <c r="R18" i="6"/>
  <c r="I18" i="6"/>
  <c r="D18" i="6"/>
  <c r="C18" i="6"/>
  <c r="AC17" i="6"/>
  <c r="V17" i="6"/>
  <c r="Z17" i="6" s="1"/>
  <c r="R17" i="6"/>
  <c r="I17" i="6"/>
  <c r="D17" i="6"/>
  <c r="C17" i="6"/>
  <c r="AC16" i="6"/>
  <c r="V16" i="6"/>
  <c r="Z16" i="6" s="1"/>
  <c r="R16" i="6"/>
  <c r="I16" i="6"/>
  <c r="D16" i="6"/>
  <c r="C16" i="6"/>
  <c r="AC15" i="6"/>
  <c r="V15" i="6"/>
  <c r="Z15" i="6" s="1"/>
  <c r="R15" i="6"/>
  <c r="I15" i="6"/>
  <c r="D15" i="6"/>
  <c r="C15" i="6"/>
  <c r="AC14" i="6"/>
  <c r="V14" i="6"/>
  <c r="Z14" i="6" s="1"/>
  <c r="R14" i="6"/>
  <c r="I14" i="6"/>
  <c r="D14" i="6"/>
  <c r="C14" i="6"/>
  <c r="AC13" i="6"/>
  <c r="V13" i="6"/>
  <c r="Z13" i="6" s="1"/>
  <c r="R13" i="6"/>
  <c r="I13" i="6"/>
  <c r="D13" i="6"/>
  <c r="C13" i="6"/>
  <c r="AC12" i="6"/>
  <c r="Z12" i="6"/>
  <c r="V12" i="6"/>
  <c r="R12" i="6"/>
  <c r="I12" i="6"/>
  <c r="D12" i="6"/>
  <c r="C12" i="6"/>
  <c r="AC11" i="6"/>
  <c r="V11" i="6"/>
  <c r="Z11" i="6" s="1"/>
  <c r="R11" i="6"/>
  <c r="I11" i="6"/>
  <c r="D11" i="6"/>
  <c r="C11" i="6"/>
  <c r="AC10" i="6"/>
  <c r="V10" i="6"/>
  <c r="Z10" i="6" s="1"/>
  <c r="R10" i="6"/>
  <c r="I10" i="6"/>
  <c r="D10" i="6"/>
  <c r="C10" i="6"/>
  <c r="AC9" i="6"/>
  <c r="V9" i="6"/>
  <c r="Z9" i="6" s="1"/>
  <c r="R9" i="6"/>
  <c r="I9" i="6"/>
  <c r="D9" i="6"/>
  <c r="C9" i="6"/>
  <c r="AC8" i="6"/>
  <c r="V8" i="6"/>
  <c r="Z8" i="6" s="1"/>
  <c r="R8" i="6"/>
  <c r="I8" i="6"/>
  <c r="D8" i="6"/>
  <c r="C8" i="6"/>
  <c r="AC7" i="6"/>
  <c r="V7" i="6"/>
  <c r="Z7" i="6" s="1"/>
  <c r="R7" i="6"/>
  <c r="I7" i="6"/>
  <c r="D7" i="6"/>
  <c r="C7" i="6"/>
  <c r="AC6" i="6"/>
  <c r="V6" i="6"/>
  <c r="Z6" i="6" s="1"/>
  <c r="R6" i="6"/>
  <c r="I6" i="6"/>
  <c r="D6" i="6"/>
  <c r="C6" i="6"/>
  <c r="AC5" i="6"/>
  <c r="V5" i="6"/>
  <c r="Z5" i="6" s="1"/>
  <c r="R5" i="6"/>
  <c r="I5" i="6"/>
  <c r="D5" i="6"/>
  <c r="C5" i="6"/>
  <c r="AU5" i="6" s="1"/>
  <c r="AC4" i="6"/>
  <c r="V4" i="6"/>
  <c r="Z4" i="6" s="1"/>
  <c r="R4" i="6"/>
  <c r="I4" i="6"/>
  <c r="D4" i="6"/>
  <c r="C4" i="6"/>
  <c r="AC3" i="6"/>
  <c r="V3" i="6"/>
  <c r="Z3" i="6" s="1"/>
  <c r="R3" i="6"/>
  <c r="I3" i="6"/>
  <c r="D3" i="6"/>
  <c r="C3" i="6"/>
  <c r="AB395" i="5"/>
  <c r="AB413" i="5"/>
  <c r="AB425" i="5"/>
  <c r="AB450" i="5"/>
  <c r="AC316" i="5"/>
  <c r="AB316" i="5" s="1"/>
  <c r="V316" i="5"/>
  <c r="Z316" i="5" s="1"/>
  <c r="R316" i="5"/>
  <c r="I316" i="5"/>
  <c r="D316" i="5"/>
  <c r="C316" i="5"/>
  <c r="AC515" i="5"/>
  <c r="V515" i="5"/>
  <c r="Z515" i="5" s="1"/>
  <c r="R515" i="5"/>
  <c r="I515" i="5"/>
  <c r="D515" i="5"/>
  <c r="C515" i="5"/>
  <c r="AC510" i="5"/>
  <c r="V510" i="5"/>
  <c r="Z510" i="5" s="1"/>
  <c r="R510" i="5"/>
  <c r="I510" i="5"/>
  <c r="D510" i="5"/>
  <c r="C510" i="5"/>
  <c r="AC504" i="5"/>
  <c r="V504" i="5"/>
  <c r="Z504" i="5" s="1"/>
  <c r="R504" i="5"/>
  <c r="I504" i="5"/>
  <c r="D504" i="5"/>
  <c r="C504" i="5"/>
  <c r="V498" i="5"/>
  <c r="R498" i="5"/>
  <c r="I498" i="5"/>
  <c r="D498" i="5"/>
  <c r="C498" i="5"/>
  <c r="AC492" i="5"/>
  <c r="V492" i="5"/>
  <c r="R492" i="5"/>
  <c r="I492" i="5"/>
  <c r="D492" i="5"/>
  <c r="C492" i="5"/>
  <c r="AC486" i="5"/>
  <c r="V486" i="5"/>
  <c r="R486" i="5"/>
  <c r="I486" i="5"/>
  <c r="D486" i="5"/>
  <c r="C486" i="5"/>
  <c r="AB480" i="5"/>
  <c r="V480" i="5"/>
  <c r="R480" i="5"/>
  <c r="I480" i="5"/>
  <c r="D480" i="5"/>
  <c r="C480" i="5"/>
  <c r="AC474" i="5"/>
  <c r="V474" i="5"/>
  <c r="R474" i="5"/>
  <c r="I474" i="5"/>
  <c r="D474" i="5"/>
  <c r="C474" i="5"/>
  <c r="AC468" i="5"/>
  <c r="V468" i="5"/>
  <c r="R468" i="5"/>
  <c r="I468" i="5"/>
  <c r="D468" i="5"/>
  <c r="C468" i="5"/>
  <c r="V462" i="5"/>
  <c r="R462" i="5"/>
  <c r="I462" i="5"/>
  <c r="D462" i="5"/>
  <c r="C462" i="5"/>
  <c r="AC456" i="5"/>
  <c r="V456" i="5"/>
  <c r="R456" i="5"/>
  <c r="I456" i="5"/>
  <c r="D456" i="5"/>
  <c r="C456" i="5"/>
  <c r="AC449" i="5"/>
  <c r="AB449" i="5" s="1"/>
  <c r="V449" i="5"/>
  <c r="R449" i="5"/>
  <c r="I449" i="5"/>
  <c r="D449" i="5"/>
  <c r="C449" i="5"/>
  <c r="AC444" i="5"/>
  <c r="AB444" i="5" s="1"/>
  <c r="V444" i="5"/>
  <c r="Z444" i="5" s="1"/>
  <c r="R444" i="5"/>
  <c r="I444" i="5"/>
  <c r="D444" i="5"/>
  <c r="C444" i="5"/>
  <c r="AC438" i="5"/>
  <c r="AB438" i="5" s="1"/>
  <c r="V438" i="5"/>
  <c r="Z438" i="5" s="1"/>
  <c r="R438" i="5"/>
  <c r="I438" i="5"/>
  <c r="D438" i="5"/>
  <c r="C438" i="5"/>
  <c r="AC432" i="5"/>
  <c r="AB432" i="5" s="1"/>
  <c r="V432" i="5"/>
  <c r="Z432" i="5" s="1"/>
  <c r="R432" i="5"/>
  <c r="I432" i="5"/>
  <c r="D432" i="5"/>
  <c r="C432" i="5"/>
  <c r="AC426" i="5"/>
  <c r="AB426" i="5" s="1"/>
  <c r="V426" i="5"/>
  <c r="Z426" i="5" s="1"/>
  <c r="R426" i="5"/>
  <c r="I426" i="5"/>
  <c r="D426" i="5"/>
  <c r="C426" i="5"/>
  <c r="AC420" i="5"/>
  <c r="AB420" i="5" s="1"/>
  <c r="V420" i="5"/>
  <c r="Z420" i="5" s="1"/>
  <c r="R420" i="5"/>
  <c r="I420" i="5"/>
  <c r="D420" i="5"/>
  <c r="C420" i="5"/>
  <c r="AC414" i="5"/>
  <c r="AB414" i="5" s="1"/>
  <c r="V414" i="5"/>
  <c r="Z414" i="5" s="1"/>
  <c r="R414" i="5"/>
  <c r="I414" i="5"/>
  <c r="D414" i="5"/>
  <c r="C414" i="5"/>
  <c r="AC408" i="5"/>
  <c r="AB408" i="5" s="1"/>
  <c r="V408" i="5"/>
  <c r="Z408" i="5" s="1"/>
  <c r="R408" i="5"/>
  <c r="I408" i="5"/>
  <c r="D408" i="5"/>
  <c r="C408" i="5"/>
  <c r="AC402" i="5"/>
  <c r="AB402" i="5" s="1"/>
  <c r="V402" i="5"/>
  <c r="Z402" i="5" s="1"/>
  <c r="R402" i="5"/>
  <c r="I402" i="5"/>
  <c r="D402" i="5"/>
  <c r="C402" i="5"/>
  <c r="AC396" i="5"/>
  <c r="AB396" i="5" s="1"/>
  <c r="V396" i="5"/>
  <c r="Z396" i="5" s="1"/>
  <c r="R396" i="5"/>
  <c r="I396" i="5"/>
  <c r="D396" i="5"/>
  <c r="C396" i="5"/>
  <c r="AC386" i="5"/>
  <c r="AB386" i="5" s="1"/>
  <c r="Z386" i="5"/>
  <c r="V386" i="5"/>
  <c r="R386" i="5"/>
  <c r="I386" i="5"/>
  <c r="D386" i="5"/>
  <c r="C386" i="5"/>
  <c r="AC380" i="5"/>
  <c r="AB380" i="5" s="1"/>
  <c r="V380" i="5"/>
  <c r="Z380" i="5" s="1"/>
  <c r="R380" i="5"/>
  <c r="I380" i="5"/>
  <c r="D380" i="5"/>
  <c r="C380" i="5"/>
  <c r="AC368" i="5"/>
  <c r="AB368" i="5" s="1"/>
  <c r="V368" i="5"/>
  <c r="Z368" i="5" s="1"/>
  <c r="R368" i="5"/>
  <c r="I368" i="5"/>
  <c r="D368" i="5"/>
  <c r="C368" i="5"/>
  <c r="AC347" i="5"/>
  <c r="AB347" i="5" s="1"/>
  <c r="V347" i="5"/>
  <c r="AA347" i="5" s="1"/>
  <c r="R347" i="5"/>
  <c r="I347" i="5"/>
  <c r="D347" i="5"/>
  <c r="C347" i="5"/>
  <c r="AC341" i="5"/>
  <c r="AB341" i="5" s="1"/>
  <c r="V341" i="5"/>
  <c r="R341" i="5"/>
  <c r="I341" i="5"/>
  <c r="D341" i="5"/>
  <c r="C341" i="5"/>
  <c r="AC335" i="5"/>
  <c r="AB335" i="5" s="1"/>
  <c r="V335" i="5"/>
  <c r="R335" i="5"/>
  <c r="I335" i="5"/>
  <c r="D335" i="5"/>
  <c r="C335" i="5"/>
  <c r="AC329" i="5"/>
  <c r="AB329" i="5" s="1"/>
  <c r="V329" i="5"/>
  <c r="Z329" i="5" s="1"/>
  <c r="R329" i="5"/>
  <c r="I329" i="5"/>
  <c r="D329" i="5"/>
  <c r="C329" i="5"/>
  <c r="AC323" i="5"/>
  <c r="AB323" i="5" s="1"/>
  <c r="V323" i="5"/>
  <c r="Z323" i="5" s="1"/>
  <c r="R323" i="5"/>
  <c r="I323" i="5"/>
  <c r="D323" i="5"/>
  <c r="C323" i="5"/>
  <c r="AC312" i="5"/>
  <c r="AB312" i="5" s="1"/>
  <c r="V312" i="5"/>
  <c r="Z312" i="5" s="1"/>
  <c r="R312" i="5"/>
  <c r="I312" i="5"/>
  <c r="D312" i="5"/>
  <c r="C312" i="5"/>
  <c r="AC306" i="5"/>
  <c r="AB306" i="5" s="1"/>
  <c r="V306" i="5"/>
  <c r="Z306" i="5" s="1"/>
  <c r="R306" i="5"/>
  <c r="I306" i="5"/>
  <c r="D306" i="5"/>
  <c r="C306" i="5"/>
  <c r="AC300" i="5"/>
  <c r="AB300" i="5" s="1"/>
  <c r="V300" i="5"/>
  <c r="Z300" i="5" s="1"/>
  <c r="R300" i="5"/>
  <c r="I300" i="5"/>
  <c r="D300" i="5"/>
  <c r="C300" i="5"/>
  <c r="AC294" i="5"/>
  <c r="AB294" i="5" s="1"/>
  <c r="V294" i="5"/>
  <c r="Z294" i="5" s="1"/>
  <c r="R294" i="5"/>
  <c r="I294" i="5"/>
  <c r="D294" i="5"/>
  <c r="C294" i="5"/>
  <c r="AC288" i="5"/>
  <c r="V288" i="5"/>
  <c r="Z288" i="5" s="1"/>
  <c r="R288" i="5"/>
  <c r="I288" i="5"/>
  <c r="D288" i="5"/>
  <c r="C288" i="5"/>
  <c r="AC282" i="5"/>
  <c r="V282" i="5"/>
  <c r="Z282" i="5" s="1"/>
  <c r="R282" i="5"/>
  <c r="I282" i="5"/>
  <c r="D282" i="5"/>
  <c r="C282" i="5"/>
  <c r="AC277" i="5"/>
  <c r="V277" i="5"/>
  <c r="Z277" i="5" s="1"/>
  <c r="R277" i="5"/>
  <c r="I277" i="5"/>
  <c r="D277" i="5"/>
  <c r="C277" i="5"/>
  <c r="AC271" i="5"/>
  <c r="V271" i="5"/>
  <c r="Z271" i="5" s="1"/>
  <c r="R271" i="5"/>
  <c r="I271" i="5"/>
  <c r="D271" i="5"/>
  <c r="C271" i="5"/>
  <c r="AC265" i="5"/>
  <c r="V265" i="5"/>
  <c r="Z265" i="5" s="1"/>
  <c r="R265" i="5"/>
  <c r="I265" i="5"/>
  <c r="D265" i="5"/>
  <c r="C265" i="5"/>
  <c r="AC257" i="5"/>
  <c r="V257" i="5"/>
  <c r="Z257" i="5" s="1"/>
  <c r="R257" i="5"/>
  <c r="I257" i="5"/>
  <c r="D257" i="5"/>
  <c r="C257" i="5"/>
  <c r="AC251" i="5"/>
  <c r="V251" i="5"/>
  <c r="Z251" i="5" s="1"/>
  <c r="R251" i="5"/>
  <c r="I251" i="5"/>
  <c r="D251" i="5"/>
  <c r="C251" i="5"/>
  <c r="AC245" i="5"/>
  <c r="V245" i="5"/>
  <c r="Z245" i="5" s="1"/>
  <c r="R245" i="5"/>
  <c r="I245" i="5"/>
  <c r="D245" i="5"/>
  <c r="C245" i="5"/>
  <c r="V239" i="5"/>
  <c r="R239" i="5"/>
  <c r="I239" i="5"/>
  <c r="D239" i="5"/>
  <c r="C239" i="5"/>
  <c r="AC233" i="5"/>
  <c r="V233" i="5"/>
  <c r="R233" i="5"/>
  <c r="I233" i="5"/>
  <c r="D233" i="5"/>
  <c r="C233" i="5"/>
  <c r="AC227" i="5"/>
  <c r="V227" i="5"/>
  <c r="R227" i="5"/>
  <c r="I227" i="5"/>
  <c r="D227" i="5"/>
  <c r="C227" i="5"/>
  <c r="V221" i="5"/>
  <c r="R221" i="5"/>
  <c r="I221" i="5"/>
  <c r="D221" i="5"/>
  <c r="C221" i="5"/>
  <c r="AC215" i="5"/>
  <c r="V215" i="5"/>
  <c r="R215" i="5"/>
  <c r="I215" i="5"/>
  <c r="D215" i="5"/>
  <c r="C215" i="5"/>
  <c r="AC209" i="5"/>
  <c r="V209" i="5"/>
  <c r="R209" i="5"/>
  <c r="I209" i="5"/>
  <c r="D209" i="5"/>
  <c r="C209" i="5"/>
  <c r="V203" i="5"/>
  <c r="R203" i="5"/>
  <c r="I203" i="5"/>
  <c r="D203" i="5"/>
  <c r="C203" i="5"/>
  <c r="AC197" i="5"/>
  <c r="V197" i="5"/>
  <c r="R197" i="5"/>
  <c r="I197" i="5"/>
  <c r="D197" i="5"/>
  <c r="C197" i="5"/>
  <c r="AC191" i="5"/>
  <c r="V191" i="5"/>
  <c r="R191" i="5"/>
  <c r="I191" i="5"/>
  <c r="D191" i="5"/>
  <c r="C191" i="5"/>
  <c r="AC185" i="5"/>
  <c r="V185" i="5"/>
  <c r="Z185" i="5" s="1"/>
  <c r="R185" i="5"/>
  <c r="I185" i="5"/>
  <c r="D185" i="5"/>
  <c r="C185" i="5"/>
  <c r="AC179" i="5"/>
  <c r="V179" i="5"/>
  <c r="Z179" i="5" s="1"/>
  <c r="R179" i="5"/>
  <c r="I179" i="5"/>
  <c r="D179" i="5"/>
  <c r="C179" i="5"/>
  <c r="AC173" i="5"/>
  <c r="V173" i="5"/>
  <c r="Z173" i="5" s="1"/>
  <c r="R173" i="5"/>
  <c r="I173" i="5"/>
  <c r="D173" i="5"/>
  <c r="C173" i="5"/>
  <c r="AC167" i="5"/>
  <c r="V167" i="5"/>
  <c r="Z167" i="5" s="1"/>
  <c r="R167" i="5"/>
  <c r="I167" i="5"/>
  <c r="D167" i="5"/>
  <c r="C167" i="5"/>
  <c r="AC161" i="5"/>
  <c r="V161" i="5"/>
  <c r="Z161" i="5" s="1"/>
  <c r="R161" i="5"/>
  <c r="I161" i="5"/>
  <c r="D161" i="5"/>
  <c r="C161" i="5"/>
  <c r="AC155" i="5"/>
  <c r="V155" i="5"/>
  <c r="Z155" i="5" s="1"/>
  <c r="R155" i="5"/>
  <c r="I155" i="5"/>
  <c r="D155" i="5"/>
  <c r="C155" i="5"/>
  <c r="AC149" i="5"/>
  <c r="V149" i="5"/>
  <c r="Z149" i="5" s="1"/>
  <c r="R149" i="5"/>
  <c r="I149" i="5"/>
  <c r="D149" i="5"/>
  <c r="C149" i="5"/>
  <c r="AC143" i="5"/>
  <c r="V143" i="5"/>
  <c r="Z143" i="5" s="1"/>
  <c r="R143" i="5"/>
  <c r="I143" i="5"/>
  <c r="D143" i="5"/>
  <c r="C143" i="5"/>
  <c r="AC137" i="5"/>
  <c r="V137" i="5"/>
  <c r="Z137" i="5" s="1"/>
  <c r="R137" i="5"/>
  <c r="I137" i="5"/>
  <c r="D137" i="5"/>
  <c r="C137" i="5"/>
  <c r="AC127" i="5"/>
  <c r="V127" i="5"/>
  <c r="Z127" i="5" s="1"/>
  <c r="R127" i="5"/>
  <c r="I127" i="5"/>
  <c r="D127" i="5"/>
  <c r="C127" i="5"/>
  <c r="AC121" i="5"/>
  <c r="V121" i="5"/>
  <c r="Z121" i="5" s="1"/>
  <c r="R121" i="5"/>
  <c r="I121" i="5"/>
  <c r="D121" i="5"/>
  <c r="C121" i="5"/>
  <c r="AC109" i="5"/>
  <c r="V109" i="5"/>
  <c r="Z109" i="5" s="1"/>
  <c r="R109" i="5"/>
  <c r="I109" i="5"/>
  <c r="D109" i="5"/>
  <c r="C109" i="5"/>
  <c r="AC88" i="5"/>
  <c r="V88" i="5"/>
  <c r="AA88" i="5" s="1"/>
  <c r="R88" i="5"/>
  <c r="I88" i="5"/>
  <c r="D88" i="5"/>
  <c r="C88" i="5"/>
  <c r="AC82" i="5"/>
  <c r="V82" i="5"/>
  <c r="R82" i="5"/>
  <c r="I82" i="5"/>
  <c r="D82" i="5"/>
  <c r="C82" i="5"/>
  <c r="AC76" i="5"/>
  <c r="V76" i="5"/>
  <c r="R76" i="5"/>
  <c r="I76" i="5"/>
  <c r="D76" i="5"/>
  <c r="C76" i="5"/>
  <c r="AC70" i="5"/>
  <c r="V70" i="5"/>
  <c r="Z70" i="5" s="1"/>
  <c r="R70" i="5"/>
  <c r="I70" i="5"/>
  <c r="D70" i="5"/>
  <c r="C70" i="5"/>
  <c r="AC64" i="5"/>
  <c r="V64" i="5"/>
  <c r="Z64" i="5" s="1"/>
  <c r="R64" i="5"/>
  <c r="I64" i="5"/>
  <c r="D64" i="5"/>
  <c r="C64" i="5"/>
  <c r="AC57" i="5"/>
  <c r="V57" i="5"/>
  <c r="Z57" i="5" s="1"/>
  <c r="R57" i="5"/>
  <c r="I57" i="5"/>
  <c r="D57" i="5"/>
  <c r="C57" i="5"/>
  <c r="AC53" i="5"/>
  <c r="V53" i="5"/>
  <c r="Z53" i="5" s="1"/>
  <c r="R53" i="5"/>
  <c r="I53" i="5"/>
  <c r="D53" i="5"/>
  <c r="C53" i="5"/>
  <c r="AC47" i="5"/>
  <c r="V47" i="5"/>
  <c r="Z47" i="5" s="1"/>
  <c r="R47" i="5"/>
  <c r="I47" i="5"/>
  <c r="D47" i="5"/>
  <c r="C47" i="5"/>
  <c r="AC41" i="5"/>
  <c r="V41" i="5"/>
  <c r="Z41" i="5" s="1"/>
  <c r="R41" i="5"/>
  <c r="I41" i="5"/>
  <c r="D41" i="5"/>
  <c r="C41" i="5"/>
  <c r="AC35" i="5"/>
  <c r="V35" i="5"/>
  <c r="Z35" i="5" s="1"/>
  <c r="R35" i="5"/>
  <c r="I35" i="5"/>
  <c r="D35" i="5"/>
  <c r="C35" i="5"/>
  <c r="AC29" i="5"/>
  <c r="V29" i="5"/>
  <c r="Z29" i="5" s="1"/>
  <c r="R29" i="5"/>
  <c r="I29" i="5"/>
  <c r="D29" i="5"/>
  <c r="C29" i="5"/>
  <c r="AC23" i="5"/>
  <c r="V23" i="5"/>
  <c r="Z23" i="5" s="1"/>
  <c r="R23" i="5"/>
  <c r="I23" i="5"/>
  <c r="D23" i="5"/>
  <c r="C23" i="5"/>
  <c r="AC18" i="5"/>
  <c r="V18" i="5"/>
  <c r="Z18" i="5" s="1"/>
  <c r="R18" i="5"/>
  <c r="I18" i="5"/>
  <c r="D18" i="5"/>
  <c r="C18" i="5"/>
  <c r="AC12" i="5"/>
  <c r="V12" i="5"/>
  <c r="Z12" i="5" s="1"/>
  <c r="R12" i="5"/>
  <c r="I12" i="5"/>
  <c r="D12" i="5"/>
  <c r="C12" i="5"/>
  <c r="AC6" i="5"/>
  <c r="V6" i="5"/>
  <c r="Z6" i="5" s="1"/>
  <c r="R6" i="5"/>
  <c r="I6" i="5"/>
  <c r="D6" i="5"/>
  <c r="C6" i="5"/>
  <c r="AC584" i="5"/>
  <c r="V584" i="5"/>
  <c r="R584" i="5"/>
  <c r="I584" i="5"/>
  <c r="D584" i="5"/>
  <c r="C584" i="5"/>
  <c r="V583" i="5"/>
  <c r="R583" i="5"/>
  <c r="I583" i="5"/>
  <c r="D583" i="5"/>
  <c r="C583" i="5"/>
  <c r="AC582" i="5"/>
  <c r="V582" i="5"/>
  <c r="R582" i="5"/>
  <c r="I582" i="5"/>
  <c r="D582" i="5"/>
  <c r="C582" i="5"/>
  <c r="AC581" i="5"/>
  <c r="V581" i="5"/>
  <c r="R581" i="5"/>
  <c r="I581" i="5"/>
  <c r="D581" i="5"/>
  <c r="C581" i="5"/>
  <c r="AC580" i="5"/>
  <c r="V580" i="5"/>
  <c r="R580" i="5"/>
  <c r="I580" i="5"/>
  <c r="D580" i="5"/>
  <c r="C580" i="5"/>
  <c r="AC579" i="5"/>
  <c r="V579" i="5"/>
  <c r="R579" i="5"/>
  <c r="I579" i="5"/>
  <c r="D579" i="5"/>
  <c r="C579" i="5"/>
  <c r="AC578" i="5"/>
  <c r="V578" i="5"/>
  <c r="R578" i="5"/>
  <c r="I578" i="5"/>
  <c r="D578" i="5"/>
  <c r="C578" i="5"/>
  <c r="AC577" i="5"/>
  <c r="V577" i="5"/>
  <c r="R577" i="5"/>
  <c r="I577" i="5"/>
  <c r="D577" i="5"/>
  <c r="C577" i="5"/>
  <c r="AC576" i="5"/>
  <c r="V576" i="5"/>
  <c r="R576" i="5"/>
  <c r="I576" i="5"/>
  <c r="D576" i="5"/>
  <c r="C576" i="5"/>
  <c r="AC575" i="5"/>
  <c r="V575" i="5"/>
  <c r="R575" i="5"/>
  <c r="I575" i="5"/>
  <c r="D575" i="5"/>
  <c r="C575" i="5"/>
  <c r="AC574" i="5"/>
  <c r="V574" i="5"/>
  <c r="R574" i="5"/>
  <c r="I574" i="5"/>
  <c r="D574" i="5"/>
  <c r="C574" i="5"/>
  <c r="AC573" i="5"/>
  <c r="V573" i="5"/>
  <c r="R573" i="5"/>
  <c r="I573" i="5"/>
  <c r="D573" i="5"/>
  <c r="C573" i="5"/>
  <c r="V572" i="5"/>
  <c r="R572" i="5"/>
  <c r="I572" i="5"/>
  <c r="D572" i="5"/>
  <c r="C572" i="5"/>
  <c r="AC571" i="5"/>
  <c r="V571" i="5"/>
  <c r="R571" i="5"/>
  <c r="I571" i="5"/>
  <c r="D571" i="5"/>
  <c r="C571" i="5"/>
  <c r="AC570" i="5"/>
  <c r="V570" i="5"/>
  <c r="R570" i="5"/>
  <c r="I570" i="5"/>
  <c r="D570" i="5"/>
  <c r="C570" i="5"/>
  <c r="AC565" i="5"/>
  <c r="V565" i="5"/>
  <c r="R565" i="5"/>
  <c r="I565" i="5"/>
  <c r="D565" i="5"/>
  <c r="C565" i="5"/>
  <c r="V564" i="5"/>
  <c r="R564" i="5"/>
  <c r="I564" i="5"/>
  <c r="D564" i="5"/>
  <c r="C564" i="5"/>
  <c r="AC563" i="5"/>
  <c r="V563" i="5"/>
  <c r="R563" i="5"/>
  <c r="I563" i="5"/>
  <c r="D563" i="5"/>
  <c r="C563" i="5"/>
  <c r="AC562" i="5"/>
  <c r="V562" i="5"/>
  <c r="R562" i="5"/>
  <c r="I562" i="5"/>
  <c r="D562" i="5"/>
  <c r="C562" i="5"/>
  <c r="AC561" i="5"/>
  <c r="V561" i="5"/>
  <c r="R561" i="5"/>
  <c r="I561" i="5"/>
  <c r="D561" i="5"/>
  <c r="C561" i="5"/>
  <c r="AC560" i="5"/>
  <c r="V560" i="5"/>
  <c r="R560" i="5"/>
  <c r="I560" i="5"/>
  <c r="D560" i="5"/>
  <c r="C560" i="5"/>
  <c r="AC559" i="5"/>
  <c r="V559" i="5"/>
  <c r="R559" i="5"/>
  <c r="I559" i="5"/>
  <c r="D559" i="5"/>
  <c r="C559" i="5"/>
  <c r="AC558" i="5"/>
  <c r="V558" i="5"/>
  <c r="R558" i="5"/>
  <c r="I558" i="5"/>
  <c r="D558" i="5"/>
  <c r="C558" i="5"/>
  <c r="AC557" i="5"/>
  <c r="V557" i="5"/>
  <c r="R557" i="5"/>
  <c r="I557" i="5"/>
  <c r="D557" i="5"/>
  <c r="C557" i="5"/>
  <c r="AC556" i="5"/>
  <c r="V556" i="5"/>
  <c r="R556" i="5"/>
  <c r="I556" i="5"/>
  <c r="D556" i="5"/>
  <c r="C556" i="5"/>
  <c r="AC555" i="5"/>
  <c r="V555" i="5"/>
  <c r="R555" i="5"/>
  <c r="I555" i="5"/>
  <c r="D555" i="5"/>
  <c r="C555" i="5"/>
  <c r="AC554" i="5"/>
  <c r="V554" i="5"/>
  <c r="R554" i="5"/>
  <c r="I554" i="5"/>
  <c r="D554" i="5"/>
  <c r="C554" i="5"/>
  <c r="V553" i="5"/>
  <c r="R553" i="5"/>
  <c r="I553" i="5"/>
  <c r="D553" i="5"/>
  <c r="C553" i="5"/>
  <c r="AC552" i="5"/>
  <c r="V552" i="5"/>
  <c r="R552" i="5"/>
  <c r="I552" i="5"/>
  <c r="D552" i="5"/>
  <c r="C552" i="5"/>
  <c r="AC551" i="5"/>
  <c r="V551" i="5"/>
  <c r="Z551" i="5" s="1"/>
  <c r="R551" i="5"/>
  <c r="I551" i="5"/>
  <c r="D551" i="5"/>
  <c r="C551" i="5"/>
  <c r="AC546" i="5"/>
  <c r="V546" i="5"/>
  <c r="R546" i="5"/>
  <c r="I546" i="5"/>
  <c r="D546" i="5"/>
  <c r="C546" i="5"/>
  <c r="V545" i="5"/>
  <c r="R545" i="5"/>
  <c r="I545" i="5"/>
  <c r="D545" i="5"/>
  <c r="C545" i="5"/>
  <c r="AC544" i="5"/>
  <c r="V544" i="5"/>
  <c r="R544" i="5"/>
  <c r="I544" i="5"/>
  <c r="D544" i="5"/>
  <c r="C544" i="5"/>
  <c r="AC543" i="5"/>
  <c r="V543" i="5"/>
  <c r="R543" i="5"/>
  <c r="I543" i="5"/>
  <c r="D543" i="5"/>
  <c r="C543" i="5"/>
  <c r="AC542" i="5"/>
  <c r="V542" i="5"/>
  <c r="R542" i="5"/>
  <c r="I542" i="5"/>
  <c r="D542" i="5"/>
  <c r="C542" i="5"/>
  <c r="AC541" i="5"/>
  <c r="V541" i="5"/>
  <c r="R541" i="5"/>
  <c r="I541" i="5"/>
  <c r="D541" i="5"/>
  <c r="C541" i="5"/>
  <c r="AC540" i="5"/>
  <c r="V540" i="5"/>
  <c r="R540" i="5"/>
  <c r="I540" i="5"/>
  <c r="D540" i="5"/>
  <c r="C540" i="5"/>
  <c r="AC539" i="5"/>
  <c r="V539" i="5"/>
  <c r="R539" i="5"/>
  <c r="I539" i="5"/>
  <c r="D539" i="5"/>
  <c r="C539" i="5"/>
  <c r="AC538" i="5"/>
  <c r="V538" i="5"/>
  <c r="R538" i="5"/>
  <c r="I538" i="5"/>
  <c r="D538" i="5"/>
  <c r="C538" i="5"/>
  <c r="AC537" i="5"/>
  <c r="V537" i="5"/>
  <c r="R537" i="5"/>
  <c r="I537" i="5"/>
  <c r="D537" i="5"/>
  <c r="C537" i="5"/>
  <c r="AC536" i="5"/>
  <c r="V536" i="5"/>
  <c r="R536" i="5"/>
  <c r="I536" i="5"/>
  <c r="D536" i="5"/>
  <c r="C536" i="5"/>
  <c r="AC535" i="5"/>
  <c r="V535" i="5"/>
  <c r="R535" i="5"/>
  <c r="I535" i="5"/>
  <c r="D535" i="5"/>
  <c r="C535" i="5"/>
  <c r="V534" i="5"/>
  <c r="R534" i="5"/>
  <c r="I534" i="5"/>
  <c r="D534" i="5"/>
  <c r="C534" i="5"/>
  <c r="AC533" i="5"/>
  <c r="V533" i="5"/>
  <c r="R533" i="5"/>
  <c r="I533" i="5"/>
  <c r="D533" i="5"/>
  <c r="C533" i="5"/>
  <c r="AC532" i="5"/>
  <c r="V532" i="5"/>
  <c r="R532" i="5"/>
  <c r="I532" i="5"/>
  <c r="D532" i="5"/>
  <c r="C532" i="5"/>
  <c r="AC518" i="5"/>
  <c r="V518" i="5"/>
  <c r="Z518" i="5" s="1"/>
  <c r="R518" i="5"/>
  <c r="I518" i="5"/>
  <c r="D518" i="5"/>
  <c r="C518" i="5"/>
  <c r="AC517" i="5"/>
  <c r="V517" i="5"/>
  <c r="Z517" i="5" s="1"/>
  <c r="R517" i="5"/>
  <c r="I517" i="5"/>
  <c r="D517" i="5"/>
  <c r="C517" i="5"/>
  <c r="AC516" i="5"/>
  <c r="V516" i="5"/>
  <c r="Z516" i="5" s="1"/>
  <c r="R516" i="5"/>
  <c r="I516" i="5"/>
  <c r="D516" i="5"/>
  <c r="C516" i="5"/>
  <c r="AC514" i="5"/>
  <c r="V514" i="5"/>
  <c r="Z514" i="5" s="1"/>
  <c r="R514" i="5"/>
  <c r="I514" i="5"/>
  <c r="D514" i="5"/>
  <c r="C514" i="5"/>
  <c r="AC513" i="5"/>
  <c r="V513" i="5"/>
  <c r="Z513" i="5" s="1"/>
  <c r="R513" i="5"/>
  <c r="I513" i="5"/>
  <c r="D513" i="5"/>
  <c r="C513" i="5"/>
  <c r="AC512" i="5"/>
  <c r="V512" i="5"/>
  <c r="Z512" i="5" s="1"/>
  <c r="R512" i="5"/>
  <c r="I512" i="5"/>
  <c r="D512" i="5"/>
  <c r="C512" i="5"/>
  <c r="AC511" i="5"/>
  <c r="V511" i="5"/>
  <c r="Z511" i="5" s="1"/>
  <c r="R511" i="5"/>
  <c r="I511" i="5"/>
  <c r="D511" i="5"/>
  <c r="C511" i="5"/>
  <c r="AC509" i="5"/>
  <c r="V509" i="5"/>
  <c r="Z509" i="5" s="1"/>
  <c r="R509" i="5"/>
  <c r="I509" i="5"/>
  <c r="D509" i="5"/>
  <c r="C509" i="5"/>
  <c r="AC508" i="5"/>
  <c r="V508" i="5"/>
  <c r="Z508" i="5" s="1"/>
  <c r="R508" i="5"/>
  <c r="I508" i="5"/>
  <c r="D508" i="5"/>
  <c r="C508" i="5"/>
  <c r="AC507" i="5"/>
  <c r="V507" i="5"/>
  <c r="Z507" i="5" s="1"/>
  <c r="R507" i="5"/>
  <c r="I507" i="5"/>
  <c r="D507" i="5"/>
  <c r="C507" i="5"/>
  <c r="AC506" i="5"/>
  <c r="V506" i="5"/>
  <c r="Z506" i="5" s="1"/>
  <c r="R506" i="5"/>
  <c r="I506" i="5"/>
  <c r="D506" i="5"/>
  <c r="C506" i="5"/>
  <c r="AC505" i="5"/>
  <c r="V505" i="5"/>
  <c r="Z505" i="5" s="1"/>
  <c r="R505" i="5"/>
  <c r="I505" i="5"/>
  <c r="D505" i="5"/>
  <c r="C505" i="5"/>
  <c r="AC503" i="5"/>
  <c r="V503" i="5"/>
  <c r="Z503" i="5" s="1"/>
  <c r="R503" i="5"/>
  <c r="I503" i="5"/>
  <c r="D503" i="5"/>
  <c r="C503" i="5"/>
  <c r="AC502" i="5"/>
  <c r="V502" i="5"/>
  <c r="Z502" i="5" s="1"/>
  <c r="R502" i="5"/>
  <c r="I502" i="5"/>
  <c r="D502" i="5"/>
  <c r="C502" i="5"/>
  <c r="AC501" i="5"/>
  <c r="V501" i="5"/>
  <c r="Z501" i="5" s="1"/>
  <c r="R501" i="5"/>
  <c r="I501" i="5"/>
  <c r="D501" i="5"/>
  <c r="C501" i="5"/>
  <c r="AC500" i="5"/>
  <c r="V500" i="5"/>
  <c r="R500" i="5"/>
  <c r="I500" i="5"/>
  <c r="D500" i="5"/>
  <c r="C500" i="5"/>
  <c r="V499" i="5"/>
  <c r="R499" i="5"/>
  <c r="I499" i="5"/>
  <c r="D499" i="5"/>
  <c r="C499" i="5"/>
  <c r="AC497" i="5"/>
  <c r="V497" i="5"/>
  <c r="R497" i="5"/>
  <c r="I497" i="5"/>
  <c r="D497" i="5"/>
  <c r="C497" i="5"/>
  <c r="AC496" i="5"/>
  <c r="V496" i="5"/>
  <c r="R496" i="5"/>
  <c r="I496" i="5"/>
  <c r="D496" i="5"/>
  <c r="C496" i="5"/>
  <c r="AC495" i="5"/>
  <c r="V495" i="5"/>
  <c r="R495" i="5"/>
  <c r="I495" i="5"/>
  <c r="D495" i="5"/>
  <c r="C495" i="5"/>
  <c r="AC494" i="5"/>
  <c r="V494" i="5"/>
  <c r="R494" i="5"/>
  <c r="I494" i="5"/>
  <c r="D494" i="5"/>
  <c r="C494" i="5"/>
  <c r="AC493" i="5"/>
  <c r="V493" i="5"/>
  <c r="R493" i="5"/>
  <c r="I493" i="5"/>
  <c r="D493" i="5"/>
  <c r="C493" i="5"/>
  <c r="AC491" i="5"/>
  <c r="V491" i="5"/>
  <c r="R491" i="5"/>
  <c r="I491" i="5"/>
  <c r="D491" i="5"/>
  <c r="C491" i="5"/>
  <c r="AC490" i="5"/>
  <c r="V490" i="5"/>
  <c r="R490" i="5"/>
  <c r="I490" i="5"/>
  <c r="D490" i="5"/>
  <c r="C490" i="5"/>
  <c r="AC489" i="5"/>
  <c r="V489" i="5"/>
  <c r="R489" i="5"/>
  <c r="I489" i="5"/>
  <c r="D489" i="5"/>
  <c r="C489" i="5"/>
  <c r="AC488" i="5"/>
  <c r="V488" i="5"/>
  <c r="R488" i="5"/>
  <c r="I488" i="5"/>
  <c r="D488" i="5"/>
  <c r="C488" i="5"/>
  <c r="AC487" i="5"/>
  <c r="V487" i="5"/>
  <c r="R487" i="5"/>
  <c r="I487" i="5"/>
  <c r="D487" i="5"/>
  <c r="C487" i="5"/>
  <c r="V485" i="5"/>
  <c r="R485" i="5"/>
  <c r="I485" i="5"/>
  <c r="D485" i="5"/>
  <c r="C485" i="5"/>
  <c r="AC484" i="5"/>
  <c r="V484" i="5"/>
  <c r="R484" i="5"/>
  <c r="I484" i="5"/>
  <c r="D484" i="5"/>
  <c r="C484" i="5"/>
  <c r="AC483" i="5"/>
  <c r="V483" i="5"/>
  <c r="R483" i="5"/>
  <c r="I483" i="5"/>
  <c r="D483" i="5"/>
  <c r="C483" i="5"/>
  <c r="AC482" i="5"/>
  <c r="V482" i="5"/>
  <c r="R482" i="5"/>
  <c r="I482" i="5"/>
  <c r="D482" i="5"/>
  <c r="C482" i="5"/>
  <c r="V481" i="5"/>
  <c r="R481" i="5"/>
  <c r="I481" i="5"/>
  <c r="D481" i="5"/>
  <c r="C481" i="5"/>
  <c r="AC479" i="5"/>
  <c r="V479" i="5"/>
  <c r="R479" i="5"/>
  <c r="I479" i="5"/>
  <c r="D479" i="5"/>
  <c r="C479" i="5"/>
  <c r="AC478" i="5"/>
  <c r="V478" i="5"/>
  <c r="R478" i="5"/>
  <c r="I478" i="5"/>
  <c r="D478" i="5"/>
  <c r="C478" i="5"/>
  <c r="AC477" i="5"/>
  <c r="V477" i="5"/>
  <c r="R477" i="5"/>
  <c r="I477" i="5"/>
  <c r="D477" i="5"/>
  <c r="C477" i="5"/>
  <c r="AC476" i="5"/>
  <c r="V476" i="5"/>
  <c r="R476" i="5"/>
  <c r="I476" i="5"/>
  <c r="D476" i="5"/>
  <c r="C476" i="5"/>
  <c r="AC475" i="5"/>
  <c r="V475" i="5"/>
  <c r="R475" i="5"/>
  <c r="I475" i="5"/>
  <c r="D475" i="5"/>
  <c r="C475" i="5"/>
  <c r="AC473" i="5"/>
  <c r="V473" i="5"/>
  <c r="R473" i="5"/>
  <c r="I473" i="5"/>
  <c r="D473" i="5"/>
  <c r="C473" i="5"/>
  <c r="AC472" i="5"/>
  <c r="V472" i="5"/>
  <c r="R472" i="5"/>
  <c r="I472" i="5"/>
  <c r="D472" i="5"/>
  <c r="C472" i="5"/>
  <c r="AC471" i="5"/>
  <c r="V471" i="5"/>
  <c r="R471" i="5"/>
  <c r="I471" i="5"/>
  <c r="D471" i="5"/>
  <c r="C471" i="5"/>
  <c r="AC470" i="5"/>
  <c r="V470" i="5"/>
  <c r="R470" i="5"/>
  <c r="I470" i="5"/>
  <c r="D470" i="5"/>
  <c r="C470" i="5"/>
  <c r="AC469" i="5"/>
  <c r="V469" i="5"/>
  <c r="R469" i="5"/>
  <c r="I469" i="5"/>
  <c r="D469" i="5"/>
  <c r="C469" i="5"/>
  <c r="V467" i="5"/>
  <c r="R467" i="5"/>
  <c r="I467" i="5"/>
  <c r="D467" i="5"/>
  <c r="C467" i="5"/>
  <c r="AC466" i="5"/>
  <c r="V466" i="5"/>
  <c r="R466" i="5"/>
  <c r="I466" i="5"/>
  <c r="D466" i="5"/>
  <c r="C466" i="5"/>
  <c r="AC465" i="5"/>
  <c r="V465" i="5"/>
  <c r="R465" i="5"/>
  <c r="I465" i="5"/>
  <c r="D465" i="5"/>
  <c r="C465" i="5"/>
  <c r="AC464" i="5"/>
  <c r="V464" i="5"/>
  <c r="R464" i="5"/>
  <c r="I464" i="5"/>
  <c r="D464" i="5"/>
  <c r="C464" i="5"/>
  <c r="V463" i="5"/>
  <c r="R463" i="5"/>
  <c r="I463" i="5"/>
  <c r="D463" i="5"/>
  <c r="C463" i="5"/>
  <c r="AC461" i="5"/>
  <c r="V461" i="5"/>
  <c r="R461" i="5"/>
  <c r="I461" i="5"/>
  <c r="D461" i="5"/>
  <c r="C461" i="5"/>
  <c r="AC460" i="5"/>
  <c r="V460" i="5"/>
  <c r="R460" i="5"/>
  <c r="I460" i="5"/>
  <c r="D460" i="5"/>
  <c r="C460" i="5"/>
  <c r="AC459" i="5"/>
  <c r="V459" i="5"/>
  <c r="R459" i="5"/>
  <c r="I459" i="5"/>
  <c r="D459" i="5"/>
  <c r="C459" i="5"/>
  <c r="AC458" i="5"/>
  <c r="V458" i="5"/>
  <c r="R458" i="5"/>
  <c r="I458" i="5"/>
  <c r="D458" i="5"/>
  <c r="C458" i="5"/>
  <c r="AC457" i="5"/>
  <c r="V457" i="5"/>
  <c r="R457" i="5"/>
  <c r="I457" i="5"/>
  <c r="D457" i="5"/>
  <c r="C457" i="5"/>
  <c r="AC455" i="5"/>
  <c r="V455" i="5"/>
  <c r="R455" i="5"/>
  <c r="I455" i="5"/>
  <c r="D455" i="5"/>
  <c r="C455" i="5"/>
  <c r="AC454" i="5"/>
  <c r="V454" i="5"/>
  <c r="R454" i="5"/>
  <c r="I454" i="5"/>
  <c r="D454" i="5"/>
  <c r="C454" i="5"/>
  <c r="AC453" i="5"/>
  <c r="V453" i="5"/>
  <c r="R453" i="5"/>
  <c r="I453" i="5"/>
  <c r="D453" i="5"/>
  <c r="C453" i="5"/>
  <c r="AC452" i="5"/>
  <c r="AA456" i="5" s="1"/>
  <c r="V452" i="5"/>
  <c r="R452" i="5"/>
  <c r="I452" i="5"/>
  <c r="D452" i="5"/>
  <c r="C452" i="5"/>
  <c r="AC451" i="5"/>
  <c r="AB451" i="5" s="1"/>
  <c r="V451" i="5"/>
  <c r="R451" i="5"/>
  <c r="I451" i="5"/>
  <c r="D451" i="5"/>
  <c r="C451" i="5"/>
  <c r="V450" i="5"/>
  <c r="R450" i="5"/>
  <c r="I450" i="5"/>
  <c r="D450" i="5"/>
  <c r="C450" i="5"/>
  <c r="AC448" i="5"/>
  <c r="AB448" i="5" s="1"/>
  <c r="V448" i="5"/>
  <c r="R448" i="5"/>
  <c r="I448" i="5"/>
  <c r="D448" i="5"/>
  <c r="C448" i="5"/>
  <c r="AC447" i="5"/>
  <c r="AB447" i="5" s="1"/>
  <c r="V447" i="5"/>
  <c r="R447" i="5"/>
  <c r="I447" i="5"/>
  <c r="D447" i="5"/>
  <c r="C447" i="5"/>
  <c r="AC446" i="5"/>
  <c r="AB446" i="5" s="1"/>
  <c r="V446" i="5"/>
  <c r="Z446" i="5" s="1"/>
  <c r="R446" i="5"/>
  <c r="I446" i="5"/>
  <c r="D446" i="5"/>
  <c r="C446" i="5"/>
  <c r="AC445" i="5"/>
  <c r="AB445" i="5" s="1"/>
  <c r="V445" i="5"/>
  <c r="Z445" i="5" s="1"/>
  <c r="R445" i="5"/>
  <c r="I445" i="5"/>
  <c r="D445" i="5"/>
  <c r="C445" i="5"/>
  <c r="AC443" i="5"/>
  <c r="AB443" i="5" s="1"/>
  <c r="V443" i="5"/>
  <c r="Z443" i="5" s="1"/>
  <c r="R443" i="5"/>
  <c r="I443" i="5"/>
  <c r="D443" i="5"/>
  <c r="C443" i="5"/>
  <c r="AC442" i="5"/>
  <c r="AB442" i="5" s="1"/>
  <c r="V442" i="5"/>
  <c r="Z442" i="5" s="1"/>
  <c r="R442" i="5"/>
  <c r="I442" i="5"/>
  <c r="D442" i="5"/>
  <c r="C442" i="5"/>
  <c r="AC441" i="5"/>
  <c r="AB441" i="5" s="1"/>
  <c r="V441" i="5"/>
  <c r="Z441" i="5" s="1"/>
  <c r="R441" i="5"/>
  <c r="I441" i="5"/>
  <c r="D441" i="5"/>
  <c r="C441" i="5"/>
  <c r="AC440" i="5"/>
  <c r="AB440" i="5" s="1"/>
  <c r="V440" i="5"/>
  <c r="Z440" i="5" s="1"/>
  <c r="R440" i="5"/>
  <c r="I440" i="5"/>
  <c r="D440" i="5"/>
  <c r="C440" i="5"/>
  <c r="AC439" i="5"/>
  <c r="AB439" i="5" s="1"/>
  <c r="V439" i="5"/>
  <c r="Z439" i="5" s="1"/>
  <c r="R439" i="5"/>
  <c r="I439" i="5"/>
  <c r="D439" i="5"/>
  <c r="C439" i="5"/>
  <c r="AC437" i="5"/>
  <c r="AB437" i="5" s="1"/>
  <c r="V437" i="5"/>
  <c r="Z437" i="5" s="1"/>
  <c r="R437" i="5"/>
  <c r="I437" i="5"/>
  <c r="D437" i="5"/>
  <c r="C437" i="5"/>
  <c r="AC436" i="5"/>
  <c r="AB436" i="5" s="1"/>
  <c r="V436" i="5"/>
  <c r="Z436" i="5" s="1"/>
  <c r="R436" i="5"/>
  <c r="I436" i="5"/>
  <c r="D436" i="5"/>
  <c r="C436" i="5"/>
  <c r="AC435" i="5"/>
  <c r="AB435" i="5" s="1"/>
  <c r="V435" i="5"/>
  <c r="Z435" i="5" s="1"/>
  <c r="R435" i="5"/>
  <c r="I435" i="5"/>
  <c r="D435" i="5"/>
  <c r="C435" i="5"/>
  <c r="AC434" i="5"/>
  <c r="AB434" i="5" s="1"/>
  <c r="V434" i="5"/>
  <c r="Z434" i="5" s="1"/>
  <c r="R434" i="5"/>
  <c r="I434" i="5"/>
  <c r="D434" i="5"/>
  <c r="C434" i="5"/>
  <c r="AC433" i="5"/>
  <c r="AB433" i="5" s="1"/>
  <c r="V433" i="5"/>
  <c r="Z433" i="5" s="1"/>
  <c r="R433" i="5"/>
  <c r="I433" i="5"/>
  <c r="D433" i="5"/>
  <c r="C433" i="5"/>
  <c r="AC431" i="5"/>
  <c r="AB431" i="5" s="1"/>
  <c r="V431" i="5"/>
  <c r="Z431" i="5" s="1"/>
  <c r="R431" i="5"/>
  <c r="I431" i="5"/>
  <c r="D431" i="5"/>
  <c r="C431" i="5"/>
  <c r="AC430" i="5"/>
  <c r="AB430" i="5" s="1"/>
  <c r="V430" i="5"/>
  <c r="Z430" i="5" s="1"/>
  <c r="R430" i="5"/>
  <c r="I430" i="5"/>
  <c r="D430" i="5"/>
  <c r="C430" i="5"/>
  <c r="AC429" i="5"/>
  <c r="AB429" i="5" s="1"/>
  <c r="V429" i="5"/>
  <c r="Z429" i="5" s="1"/>
  <c r="R429" i="5"/>
  <c r="I429" i="5"/>
  <c r="D429" i="5"/>
  <c r="C429" i="5"/>
  <c r="AC428" i="5"/>
  <c r="AB428" i="5" s="1"/>
  <c r="V428" i="5"/>
  <c r="Z428" i="5" s="1"/>
  <c r="R428" i="5"/>
  <c r="I428" i="5"/>
  <c r="D428" i="5"/>
  <c r="C428" i="5"/>
  <c r="AC427" i="5"/>
  <c r="AB427" i="5" s="1"/>
  <c r="V427" i="5"/>
  <c r="Z427" i="5" s="1"/>
  <c r="R427" i="5"/>
  <c r="I427" i="5"/>
  <c r="D427" i="5"/>
  <c r="C427" i="5"/>
  <c r="V425" i="5"/>
  <c r="Z425" i="5" s="1"/>
  <c r="R425" i="5"/>
  <c r="I425" i="5"/>
  <c r="D425" i="5"/>
  <c r="C425" i="5"/>
  <c r="AC424" i="5"/>
  <c r="AB424" i="5" s="1"/>
  <c r="V424" i="5"/>
  <c r="Z424" i="5" s="1"/>
  <c r="R424" i="5"/>
  <c r="I424" i="5"/>
  <c r="D424" i="5"/>
  <c r="C424" i="5"/>
  <c r="AC423" i="5"/>
  <c r="AB423" i="5" s="1"/>
  <c r="V423" i="5"/>
  <c r="Z423" i="5" s="1"/>
  <c r="R423" i="5"/>
  <c r="I423" i="5"/>
  <c r="D423" i="5"/>
  <c r="C423" i="5"/>
  <c r="AC422" i="5"/>
  <c r="AB422" i="5" s="1"/>
  <c r="V422" i="5"/>
  <c r="Z422" i="5" s="1"/>
  <c r="R422" i="5"/>
  <c r="I422" i="5"/>
  <c r="D422" i="5"/>
  <c r="C422" i="5"/>
  <c r="AC421" i="5"/>
  <c r="AB421" i="5" s="1"/>
  <c r="V421" i="5"/>
  <c r="Z421" i="5" s="1"/>
  <c r="R421" i="5"/>
  <c r="I421" i="5"/>
  <c r="D421" i="5"/>
  <c r="C421" i="5"/>
  <c r="AC419" i="5"/>
  <c r="AB419" i="5" s="1"/>
  <c r="V419" i="5"/>
  <c r="Z419" i="5" s="1"/>
  <c r="R419" i="5"/>
  <c r="I419" i="5"/>
  <c r="D419" i="5"/>
  <c r="C419" i="5"/>
  <c r="AC418" i="5"/>
  <c r="AB418" i="5" s="1"/>
  <c r="V418" i="5"/>
  <c r="Z418" i="5" s="1"/>
  <c r="R418" i="5"/>
  <c r="I418" i="5"/>
  <c r="D418" i="5"/>
  <c r="C418" i="5"/>
  <c r="AC417" i="5"/>
  <c r="AB417" i="5" s="1"/>
  <c r="V417" i="5"/>
  <c r="Z417" i="5" s="1"/>
  <c r="R417" i="5"/>
  <c r="I417" i="5"/>
  <c r="D417" i="5"/>
  <c r="C417" i="5"/>
  <c r="AC416" i="5"/>
  <c r="AB416" i="5" s="1"/>
  <c r="V416" i="5"/>
  <c r="Z416" i="5" s="1"/>
  <c r="R416" i="5"/>
  <c r="I416" i="5"/>
  <c r="D416" i="5"/>
  <c r="C416" i="5"/>
  <c r="AC415" i="5"/>
  <c r="AB415" i="5" s="1"/>
  <c r="V415" i="5"/>
  <c r="Z415" i="5" s="1"/>
  <c r="R415" i="5"/>
  <c r="I415" i="5"/>
  <c r="D415" i="5"/>
  <c r="C415" i="5"/>
  <c r="V413" i="5"/>
  <c r="Z413" i="5" s="1"/>
  <c r="R413" i="5"/>
  <c r="I413" i="5"/>
  <c r="D413" i="5"/>
  <c r="C413" i="5"/>
  <c r="AC412" i="5"/>
  <c r="AB412" i="5" s="1"/>
  <c r="V412" i="5"/>
  <c r="Z412" i="5" s="1"/>
  <c r="R412" i="5"/>
  <c r="I412" i="5"/>
  <c r="D412" i="5"/>
  <c r="C412" i="5"/>
  <c r="AC411" i="5"/>
  <c r="AB411" i="5" s="1"/>
  <c r="V411" i="5"/>
  <c r="Z411" i="5" s="1"/>
  <c r="R411" i="5"/>
  <c r="I411" i="5"/>
  <c r="D411" i="5"/>
  <c r="C411" i="5"/>
  <c r="AC410" i="5"/>
  <c r="AB410" i="5" s="1"/>
  <c r="V410" i="5"/>
  <c r="Z410" i="5" s="1"/>
  <c r="R410" i="5"/>
  <c r="I410" i="5"/>
  <c r="D410" i="5"/>
  <c r="C410" i="5"/>
  <c r="AC409" i="5"/>
  <c r="AB409" i="5" s="1"/>
  <c r="V409" i="5"/>
  <c r="Z409" i="5" s="1"/>
  <c r="R409" i="5"/>
  <c r="I409" i="5"/>
  <c r="D409" i="5"/>
  <c r="C409" i="5"/>
  <c r="AC407" i="5"/>
  <c r="AB407" i="5" s="1"/>
  <c r="V407" i="5"/>
  <c r="Z407" i="5" s="1"/>
  <c r="R407" i="5"/>
  <c r="I407" i="5"/>
  <c r="D407" i="5"/>
  <c r="C407" i="5"/>
  <c r="AC406" i="5"/>
  <c r="AB406" i="5" s="1"/>
  <c r="V406" i="5"/>
  <c r="Z406" i="5" s="1"/>
  <c r="R406" i="5"/>
  <c r="I406" i="5"/>
  <c r="D406" i="5"/>
  <c r="C406" i="5"/>
  <c r="AC405" i="5"/>
  <c r="AB405" i="5" s="1"/>
  <c r="V405" i="5"/>
  <c r="Z405" i="5" s="1"/>
  <c r="R405" i="5"/>
  <c r="I405" i="5"/>
  <c r="D405" i="5"/>
  <c r="C405" i="5"/>
  <c r="AC404" i="5"/>
  <c r="AB404" i="5" s="1"/>
  <c r="V404" i="5"/>
  <c r="Z404" i="5" s="1"/>
  <c r="R404" i="5"/>
  <c r="I404" i="5"/>
  <c r="D404" i="5"/>
  <c r="C404" i="5"/>
  <c r="AC403" i="5"/>
  <c r="AB403" i="5" s="1"/>
  <c r="V403" i="5"/>
  <c r="Z403" i="5" s="1"/>
  <c r="R403" i="5"/>
  <c r="I403" i="5"/>
  <c r="D403" i="5"/>
  <c r="C403" i="5"/>
  <c r="AC401" i="5"/>
  <c r="AB401" i="5" s="1"/>
  <c r="V401" i="5"/>
  <c r="Z401" i="5" s="1"/>
  <c r="R401" i="5"/>
  <c r="I401" i="5"/>
  <c r="D401" i="5"/>
  <c r="C401" i="5"/>
  <c r="AC400" i="5"/>
  <c r="AB400" i="5" s="1"/>
  <c r="V400" i="5"/>
  <c r="Z400" i="5" s="1"/>
  <c r="R400" i="5"/>
  <c r="I400" i="5"/>
  <c r="D400" i="5"/>
  <c r="C400" i="5"/>
  <c r="AC399" i="5"/>
  <c r="AB399" i="5" s="1"/>
  <c r="V399" i="5"/>
  <c r="Z399" i="5" s="1"/>
  <c r="R399" i="5"/>
  <c r="I399" i="5"/>
  <c r="D399" i="5"/>
  <c r="C399" i="5"/>
  <c r="AC398" i="5"/>
  <c r="AB398" i="5" s="1"/>
  <c r="V398" i="5"/>
  <c r="Z398" i="5" s="1"/>
  <c r="R398" i="5"/>
  <c r="I398" i="5"/>
  <c r="D398" i="5"/>
  <c r="C398" i="5"/>
  <c r="AC397" i="5"/>
  <c r="AB397" i="5" s="1"/>
  <c r="V397" i="5"/>
  <c r="Z397" i="5" s="1"/>
  <c r="R397" i="5"/>
  <c r="I397" i="5"/>
  <c r="D397" i="5"/>
  <c r="C397" i="5"/>
  <c r="V395" i="5"/>
  <c r="Z395" i="5" s="1"/>
  <c r="R395" i="5"/>
  <c r="I395" i="5"/>
  <c r="D395" i="5"/>
  <c r="C395" i="5"/>
  <c r="AC394" i="5"/>
  <c r="AB394" i="5" s="1"/>
  <c r="V394" i="5"/>
  <c r="Z394" i="5" s="1"/>
  <c r="R394" i="5"/>
  <c r="I394" i="5"/>
  <c r="D394" i="5"/>
  <c r="C394" i="5"/>
  <c r="AC393" i="5"/>
  <c r="AB393" i="5" s="1"/>
  <c r="V393" i="5"/>
  <c r="Z393" i="5" s="1"/>
  <c r="R393" i="5"/>
  <c r="I393" i="5"/>
  <c r="D393" i="5"/>
  <c r="C393" i="5"/>
  <c r="AC392" i="5"/>
  <c r="AB392" i="5" s="1"/>
  <c r="V392" i="5"/>
  <c r="Z392" i="5" s="1"/>
  <c r="R392" i="5"/>
  <c r="I392" i="5"/>
  <c r="D392" i="5"/>
  <c r="C392" i="5"/>
  <c r="AC391" i="5"/>
  <c r="AB391" i="5" s="1"/>
  <c r="V391" i="5"/>
  <c r="Z391" i="5" s="1"/>
  <c r="R391" i="5"/>
  <c r="I391" i="5"/>
  <c r="D391" i="5"/>
  <c r="C391" i="5"/>
  <c r="AC390" i="5"/>
  <c r="AB390" i="5" s="1"/>
  <c r="V390" i="5"/>
  <c r="Z390" i="5" s="1"/>
  <c r="R390" i="5"/>
  <c r="I390" i="5"/>
  <c r="D390" i="5"/>
  <c r="C390" i="5"/>
  <c r="AC389" i="5"/>
  <c r="AB389" i="5" s="1"/>
  <c r="V389" i="5"/>
  <c r="Z389" i="5" s="1"/>
  <c r="R389" i="5"/>
  <c r="I389" i="5"/>
  <c r="D389" i="5"/>
  <c r="C389" i="5"/>
  <c r="AC388" i="5"/>
  <c r="AB388" i="5" s="1"/>
  <c r="V388" i="5"/>
  <c r="Z388" i="5" s="1"/>
  <c r="R388" i="5"/>
  <c r="I388" i="5"/>
  <c r="D388" i="5"/>
  <c r="C388" i="5"/>
  <c r="AC387" i="5"/>
  <c r="AB387" i="5" s="1"/>
  <c r="V387" i="5"/>
  <c r="Z387" i="5" s="1"/>
  <c r="R387" i="5"/>
  <c r="I387" i="5"/>
  <c r="D387" i="5"/>
  <c r="C387" i="5"/>
  <c r="AC385" i="5"/>
  <c r="AB385" i="5" s="1"/>
  <c r="V385" i="5"/>
  <c r="Z385" i="5" s="1"/>
  <c r="R385" i="5"/>
  <c r="I385" i="5"/>
  <c r="D385" i="5"/>
  <c r="C385" i="5"/>
  <c r="AC384" i="5"/>
  <c r="AB384" i="5" s="1"/>
  <c r="V384" i="5"/>
  <c r="Z384" i="5" s="1"/>
  <c r="R384" i="5"/>
  <c r="I384" i="5"/>
  <c r="D384" i="5"/>
  <c r="C384" i="5"/>
  <c r="AC383" i="5"/>
  <c r="AB383" i="5" s="1"/>
  <c r="V383" i="5"/>
  <c r="Z383" i="5" s="1"/>
  <c r="R383" i="5"/>
  <c r="I383" i="5"/>
  <c r="D383" i="5"/>
  <c r="C383" i="5"/>
  <c r="AC382" i="5"/>
  <c r="AB382" i="5" s="1"/>
  <c r="V382" i="5"/>
  <c r="Z382" i="5" s="1"/>
  <c r="R382" i="5"/>
  <c r="I382" i="5"/>
  <c r="D382" i="5"/>
  <c r="C382" i="5"/>
  <c r="AC381" i="5"/>
  <c r="AB381" i="5" s="1"/>
  <c r="V381" i="5"/>
  <c r="Z381" i="5" s="1"/>
  <c r="R381" i="5"/>
  <c r="I381" i="5"/>
  <c r="D381" i="5"/>
  <c r="C381" i="5"/>
  <c r="AC379" i="5"/>
  <c r="AB379" i="5" s="1"/>
  <c r="V379" i="5"/>
  <c r="Z379" i="5" s="1"/>
  <c r="R379" i="5"/>
  <c r="I379" i="5"/>
  <c r="D379" i="5"/>
  <c r="C379" i="5"/>
  <c r="AC378" i="5"/>
  <c r="AB378" i="5" s="1"/>
  <c r="V378" i="5"/>
  <c r="Z378" i="5" s="1"/>
  <c r="R378" i="5"/>
  <c r="I378" i="5"/>
  <c r="D378" i="5"/>
  <c r="C378" i="5"/>
  <c r="AC377" i="5"/>
  <c r="AB377" i="5" s="1"/>
  <c r="V377" i="5"/>
  <c r="Z377" i="5" s="1"/>
  <c r="R377" i="5"/>
  <c r="I377" i="5"/>
  <c r="D377" i="5"/>
  <c r="C377" i="5"/>
  <c r="AC376" i="5"/>
  <c r="AB376" i="5" s="1"/>
  <c r="Z376" i="5"/>
  <c r="R376" i="5"/>
  <c r="I376" i="5"/>
  <c r="D376" i="5"/>
  <c r="C376" i="5"/>
  <c r="AC375" i="5"/>
  <c r="AB375" i="5" s="1"/>
  <c r="V375" i="5"/>
  <c r="Z375" i="5" s="1"/>
  <c r="R375" i="5"/>
  <c r="I375" i="5"/>
  <c r="D375" i="5"/>
  <c r="C375" i="5"/>
  <c r="AC374" i="5"/>
  <c r="AB374" i="5" s="1"/>
  <c r="V374" i="5"/>
  <c r="Z374" i="5" s="1"/>
  <c r="R374" i="5"/>
  <c r="I374" i="5"/>
  <c r="D374" i="5"/>
  <c r="C374" i="5"/>
  <c r="AC373" i="5"/>
  <c r="AB373" i="5" s="1"/>
  <c r="V373" i="5"/>
  <c r="Z373" i="5" s="1"/>
  <c r="R373" i="5"/>
  <c r="I373" i="5"/>
  <c r="D373" i="5"/>
  <c r="C373" i="5"/>
  <c r="AC372" i="5"/>
  <c r="AB372" i="5" s="1"/>
  <c r="V372" i="5"/>
  <c r="Z372" i="5" s="1"/>
  <c r="R372" i="5"/>
  <c r="I372" i="5"/>
  <c r="D372" i="5"/>
  <c r="C372" i="5"/>
  <c r="AC371" i="5"/>
  <c r="AB371" i="5" s="1"/>
  <c r="V371" i="5"/>
  <c r="Z371" i="5" s="1"/>
  <c r="R371" i="5"/>
  <c r="I371" i="5"/>
  <c r="D371" i="5"/>
  <c r="C371" i="5"/>
  <c r="AC370" i="5"/>
  <c r="AB370" i="5" s="1"/>
  <c r="V370" i="5"/>
  <c r="Z370" i="5" s="1"/>
  <c r="R370" i="5"/>
  <c r="I370" i="5"/>
  <c r="D370" i="5"/>
  <c r="C370" i="5"/>
  <c r="AC369" i="5"/>
  <c r="AB369" i="5" s="1"/>
  <c r="V369" i="5"/>
  <c r="Z369" i="5" s="1"/>
  <c r="R369" i="5"/>
  <c r="I369" i="5"/>
  <c r="D369" i="5"/>
  <c r="C369" i="5"/>
  <c r="AC367" i="5"/>
  <c r="AB367" i="5" s="1"/>
  <c r="V367" i="5"/>
  <c r="Z367" i="5" s="1"/>
  <c r="R367" i="5"/>
  <c r="I367" i="5"/>
  <c r="D367" i="5"/>
  <c r="C367" i="5"/>
  <c r="AC366" i="5"/>
  <c r="AB366" i="5" s="1"/>
  <c r="V366" i="5"/>
  <c r="Z366" i="5" s="1"/>
  <c r="R366" i="5"/>
  <c r="I366" i="5"/>
  <c r="D366" i="5"/>
  <c r="C366" i="5"/>
  <c r="AC365" i="5"/>
  <c r="AB365" i="5" s="1"/>
  <c r="V365" i="5"/>
  <c r="Z365" i="5" s="1"/>
  <c r="R365" i="5"/>
  <c r="I365" i="5"/>
  <c r="D365" i="5"/>
  <c r="C365" i="5"/>
  <c r="AC364" i="5"/>
  <c r="AB364" i="5" s="1"/>
  <c r="V364" i="5"/>
  <c r="Z364" i="5" s="1"/>
  <c r="R364" i="5"/>
  <c r="I364" i="5"/>
  <c r="D364" i="5"/>
  <c r="C364" i="5"/>
  <c r="AC363" i="5"/>
  <c r="AB363" i="5" s="1"/>
  <c r="V363" i="5"/>
  <c r="Z363" i="5" s="1"/>
  <c r="R363" i="5"/>
  <c r="I363" i="5"/>
  <c r="D363" i="5"/>
  <c r="C363" i="5"/>
  <c r="AC362" i="5"/>
  <c r="AB362" i="5" s="1"/>
  <c r="V362" i="5"/>
  <c r="Z362" i="5" s="1"/>
  <c r="R362" i="5"/>
  <c r="I362" i="5"/>
  <c r="D362" i="5"/>
  <c r="C362" i="5"/>
  <c r="AC361" i="5"/>
  <c r="AB361" i="5" s="1"/>
  <c r="V361" i="5"/>
  <c r="Z361" i="5" s="1"/>
  <c r="R361" i="5"/>
  <c r="I361" i="5"/>
  <c r="D361" i="5"/>
  <c r="C361" i="5"/>
  <c r="AC360" i="5"/>
  <c r="AB360" i="5" s="1"/>
  <c r="V360" i="5"/>
  <c r="Z360" i="5" s="1"/>
  <c r="R360" i="5"/>
  <c r="I360" i="5"/>
  <c r="D360" i="5"/>
  <c r="C360" i="5"/>
  <c r="AC359" i="5"/>
  <c r="AB359" i="5" s="1"/>
  <c r="V359" i="5"/>
  <c r="Z359" i="5" s="1"/>
  <c r="R359" i="5"/>
  <c r="I359" i="5"/>
  <c r="D359" i="5"/>
  <c r="C359" i="5"/>
  <c r="AC358" i="5"/>
  <c r="AB358" i="5" s="1"/>
  <c r="V358" i="5"/>
  <c r="Z358" i="5" s="1"/>
  <c r="R358" i="5"/>
  <c r="I358" i="5"/>
  <c r="D358" i="5"/>
  <c r="C358" i="5"/>
  <c r="AC357" i="5"/>
  <c r="AB357" i="5" s="1"/>
  <c r="V357" i="5"/>
  <c r="Z357" i="5" s="1"/>
  <c r="R357" i="5"/>
  <c r="I357" i="5"/>
  <c r="D357" i="5"/>
  <c r="C357" i="5"/>
  <c r="AC356" i="5"/>
  <c r="AB356" i="5" s="1"/>
  <c r="V356" i="5"/>
  <c r="Z356" i="5" s="1"/>
  <c r="R356" i="5"/>
  <c r="I356" i="5"/>
  <c r="D356" i="5"/>
  <c r="C356" i="5"/>
  <c r="AC355" i="5"/>
  <c r="AB355" i="5" s="1"/>
  <c r="V355" i="5"/>
  <c r="Z355" i="5" s="1"/>
  <c r="R355" i="5"/>
  <c r="I355" i="5"/>
  <c r="D355" i="5"/>
  <c r="C355" i="5"/>
  <c r="AC354" i="5"/>
  <c r="AB354" i="5" s="1"/>
  <c r="V354" i="5"/>
  <c r="Z354" i="5" s="1"/>
  <c r="R354" i="5"/>
  <c r="I354" i="5"/>
  <c r="D354" i="5"/>
  <c r="C354" i="5"/>
  <c r="AC353" i="5"/>
  <c r="AB353" i="5" s="1"/>
  <c r="V353" i="5"/>
  <c r="Z353" i="5" s="1"/>
  <c r="R353" i="5"/>
  <c r="I353" i="5"/>
  <c r="D353" i="5"/>
  <c r="C353" i="5"/>
  <c r="AC352" i="5"/>
  <c r="AB352" i="5" s="1"/>
  <c r="V352" i="5"/>
  <c r="Z352" i="5" s="1"/>
  <c r="R352" i="5"/>
  <c r="I352" i="5"/>
  <c r="D352" i="5"/>
  <c r="C352" i="5"/>
  <c r="AC351" i="5"/>
  <c r="AB351" i="5" s="1"/>
  <c r="V351" i="5"/>
  <c r="Z351" i="5" s="1"/>
  <c r="R351" i="5"/>
  <c r="I351" i="5"/>
  <c r="D351" i="5"/>
  <c r="C351" i="5"/>
  <c r="AC350" i="5"/>
  <c r="AB350" i="5" s="1"/>
  <c r="V350" i="5"/>
  <c r="Z350" i="5" s="1"/>
  <c r="R350" i="5"/>
  <c r="I350" i="5"/>
  <c r="D350" i="5"/>
  <c r="C350" i="5"/>
  <c r="AC349" i="5"/>
  <c r="AB349" i="5" s="1"/>
  <c r="V349" i="5"/>
  <c r="AA349" i="5" s="1"/>
  <c r="R349" i="5"/>
  <c r="I349" i="5"/>
  <c r="D349" i="5"/>
  <c r="C349" i="5"/>
  <c r="AC348" i="5"/>
  <c r="AB348" i="5" s="1"/>
  <c r="V348" i="5"/>
  <c r="AA348" i="5" s="1"/>
  <c r="R348" i="5"/>
  <c r="I348" i="5"/>
  <c r="D348" i="5"/>
  <c r="C348" i="5"/>
  <c r="AC346" i="5"/>
  <c r="AB346" i="5" s="1"/>
  <c r="V346" i="5"/>
  <c r="AA346" i="5" s="1"/>
  <c r="R346" i="5"/>
  <c r="I346" i="5"/>
  <c r="D346" i="5"/>
  <c r="C346" i="5"/>
  <c r="AC345" i="5"/>
  <c r="AB345" i="5" s="1"/>
  <c r="V345" i="5"/>
  <c r="AA345" i="5" s="1"/>
  <c r="R345" i="5"/>
  <c r="I345" i="5"/>
  <c r="D345" i="5"/>
  <c r="C345" i="5"/>
  <c r="AC344" i="5"/>
  <c r="AB344" i="5" s="1"/>
  <c r="Z344" i="5"/>
  <c r="V344" i="5"/>
  <c r="AA344" i="5" s="1"/>
  <c r="R344" i="5"/>
  <c r="I344" i="5"/>
  <c r="D344" i="5"/>
  <c r="C344" i="5"/>
  <c r="AC343" i="5"/>
  <c r="AB343" i="5" s="1"/>
  <c r="V343" i="5"/>
  <c r="R343" i="5"/>
  <c r="I343" i="5"/>
  <c r="D343" i="5"/>
  <c r="C343" i="5"/>
  <c r="AC342" i="5"/>
  <c r="AB342" i="5" s="1"/>
  <c r="V342" i="5"/>
  <c r="R342" i="5"/>
  <c r="I342" i="5"/>
  <c r="D342" i="5"/>
  <c r="C342" i="5"/>
  <c r="AC340" i="5"/>
  <c r="AB340" i="5" s="1"/>
  <c r="V340" i="5"/>
  <c r="R340" i="5"/>
  <c r="I340" i="5"/>
  <c r="D340" i="5"/>
  <c r="C340" i="5"/>
  <c r="AC339" i="5"/>
  <c r="AB339" i="5" s="1"/>
  <c r="V339" i="5"/>
  <c r="R339" i="5"/>
  <c r="I339" i="5"/>
  <c r="D339" i="5"/>
  <c r="C339" i="5"/>
  <c r="AC338" i="5"/>
  <c r="AB338" i="5" s="1"/>
  <c r="Z338" i="5"/>
  <c r="V338" i="5"/>
  <c r="R338" i="5"/>
  <c r="I338" i="5"/>
  <c r="D338" i="5"/>
  <c r="C338" i="5"/>
  <c r="AC337" i="5"/>
  <c r="AB337" i="5" s="1"/>
  <c r="V337" i="5"/>
  <c r="R337" i="5"/>
  <c r="I337" i="5"/>
  <c r="D337" i="5"/>
  <c r="C337" i="5"/>
  <c r="AC336" i="5"/>
  <c r="AB336" i="5" s="1"/>
  <c r="V336" i="5"/>
  <c r="R336" i="5"/>
  <c r="I336" i="5"/>
  <c r="D336" i="5"/>
  <c r="C336" i="5"/>
  <c r="AC334" i="5"/>
  <c r="AB334" i="5" s="1"/>
  <c r="V334" i="5"/>
  <c r="R334" i="5"/>
  <c r="I334" i="5"/>
  <c r="D334" i="5"/>
  <c r="C334" i="5"/>
  <c r="AC333" i="5"/>
  <c r="AB333" i="5" s="1"/>
  <c r="V333" i="5"/>
  <c r="R333" i="5"/>
  <c r="I333" i="5"/>
  <c r="D333" i="5"/>
  <c r="C333" i="5"/>
  <c r="AC332" i="5"/>
  <c r="AB332" i="5" s="1"/>
  <c r="V332" i="5"/>
  <c r="R332" i="5"/>
  <c r="I332" i="5"/>
  <c r="D332" i="5"/>
  <c r="C332" i="5"/>
  <c r="AC331" i="5"/>
  <c r="AB331" i="5" s="1"/>
  <c r="V331" i="5"/>
  <c r="Z331" i="5" s="1"/>
  <c r="R331" i="5"/>
  <c r="I331" i="5"/>
  <c r="D331" i="5"/>
  <c r="C331" i="5"/>
  <c r="AC330" i="5"/>
  <c r="AB330" i="5" s="1"/>
  <c r="V330" i="5"/>
  <c r="Z330" i="5" s="1"/>
  <c r="R330" i="5"/>
  <c r="I330" i="5"/>
  <c r="D330" i="5"/>
  <c r="C330" i="5"/>
  <c r="AC328" i="5"/>
  <c r="AB328" i="5" s="1"/>
  <c r="V328" i="5"/>
  <c r="Z328" i="5" s="1"/>
  <c r="R328" i="5"/>
  <c r="I328" i="5"/>
  <c r="D328" i="5"/>
  <c r="C328" i="5"/>
  <c r="AC327" i="5"/>
  <c r="AB327" i="5" s="1"/>
  <c r="V327" i="5"/>
  <c r="Z327" i="5" s="1"/>
  <c r="R327" i="5"/>
  <c r="I327" i="5"/>
  <c r="D327" i="5"/>
  <c r="C327" i="5"/>
  <c r="AC326" i="5"/>
  <c r="AB326" i="5" s="1"/>
  <c r="V326" i="5"/>
  <c r="Z326" i="5" s="1"/>
  <c r="R326" i="5"/>
  <c r="I326" i="5"/>
  <c r="D326" i="5"/>
  <c r="C326" i="5"/>
  <c r="AC325" i="5"/>
  <c r="AB325" i="5" s="1"/>
  <c r="V325" i="5"/>
  <c r="Z325" i="5" s="1"/>
  <c r="R325" i="5"/>
  <c r="I325" i="5"/>
  <c r="D325" i="5"/>
  <c r="C325" i="5"/>
  <c r="AC324" i="5"/>
  <c r="AB324" i="5" s="1"/>
  <c r="V324" i="5"/>
  <c r="Z324" i="5" s="1"/>
  <c r="R324" i="5"/>
  <c r="I324" i="5"/>
  <c r="D324" i="5"/>
  <c r="C324" i="5"/>
  <c r="AC322" i="5"/>
  <c r="AB322" i="5" s="1"/>
  <c r="V322" i="5"/>
  <c r="Z322" i="5" s="1"/>
  <c r="R322" i="5"/>
  <c r="I322" i="5"/>
  <c r="D322" i="5"/>
  <c r="C322" i="5"/>
  <c r="AC321" i="5"/>
  <c r="AB321" i="5" s="1"/>
  <c r="V321" i="5"/>
  <c r="Z321" i="5" s="1"/>
  <c r="R321" i="5"/>
  <c r="I321" i="5"/>
  <c r="D321" i="5"/>
  <c r="C321" i="5"/>
  <c r="AC320" i="5"/>
  <c r="AB320" i="5" s="1"/>
  <c r="V320" i="5"/>
  <c r="Z320" i="5" s="1"/>
  <c r="R320" i="5"/>
  <c r="I320" i="5"/>
  <c r="D320" i="5"/>
  <c r="C320" i="5"/>
  <c r="AC319" i="5"/>
  <c r="AB319" i="5" s="1"/>
  <c r="V319" i="5"/>
  <c r="Z319" i="5" s="1"/>
  <c r="R319" i="5"/>
  <c r="I319" i="5"/>
  <c r="D319" i="5"/>
  <c r="C319" i="5"/>
  <c r="AC318" i="5"/>
  <c r="AB318" i="5" s="1"/>
  <c r="V318" i="5"/>
  <c r="Z318" i="5" s="1"/>
  <c r="R318" i="5"/>
  <c r="I318" i="5"/>
  <c r="D318" i="5"/>
  <c r="C318" i="5"/>
  <c r="AC317" i="5"/>
  <c r="AB317" i="5" s="1"/>
  <c r="V317" i="5"/>
  <c r="Z317" i="5" s="1"/>
  <c r="R317" i="5"/>
  <c r="I317" i="5"/>
  <c r="D317" i="5"/>
  <c r="C317" i="5"/>
  <c r="AC315" i="5"/>
  <c r="AB315" i="5" s="1"/>
  <c r="V315" i="5"/>
  <c r="Z315" i="5" s="1"/>
  <c r="R315" i="5"/>
  <c r="I315" i="5"/>
  <c r="D315" i="5"/>
  <c r="C315" i="5"/>
  <c r="AC314" i="5"/>
  <c r="AB314" i="5" s="1"/>
  <c r="V314" i="5"/>
  <c r="Z314" i="5" s="1"/>
  <c r="R314" i="5"/>
  <c r="I314" i="5"/>
  <c r="D314" i="5"/>
  <c r="C314" i="5"/>
  <c r="AC313" i="5"/>
  <c r="AB313" i="5" s="1"/>
  <c r="V313" i="5"/>
  <c r="Z313" i="5" s="1"/>
  <c r="R313" i="5"/>
  <c r="I313" i="5"/>
  <c r="D313" i="5"/>
  <c r="C313" i="5"/>
  <c r="AC311" i="5"/>
  <c r="AB311" i="5" s="1"/>
  <c r="V311" i="5"/>
  <c r="Z311" i="5" s="1"/>
  <c r="R311" i="5"/>
  <c r="I311" i="5"/>
  <c r="D311" i="5"/>
  <c r="C311" i="5"/>
  <c r="AC310" i="5"/>
  <c r="AB310" i="5" s="1"/>
  <c r="V310" i="5"/>
  <c r="Z310" i="5" s="1"/>
  <c r="R310" i="5"/>
  <c r="I310" i="5"/>
  <c r="D310" i="5"/>
  <c r="C310" i="5"/>
  <c r="AC309" i="5"/>
  <c r="AB309" i="5" s="1"/>
  <c r="V309" i="5"/>
  <c r="Z309" i="5" s="1"/>
  <c r="R309" i="5"/>
  <c r="I309" i="5"/>
  <c r="D309" i="5"/>
  <c r="C309" i="5"/>
  <c r="AC308" i="5"/>
  <c r="AB308" i="5" s="1"/>
  <c r="V308" i="5"/>
  <c r="Z308" i="5" s="1"/>
  <c r="R308" i="5"/>
  <c r="I308" i="5"/>
  <c r="D308" i="5"/>
  <c r="C308" i="5"/>
  <c r="AC307" i="5"/>
  <c r="AB307" i="5" s="1"/>
  <c r="V307" i="5"/>
  <c r="Z307" i="5" s="1"/>
  <c r="R307" i="5"/>
  <c r="I307" i="5"/>
  <c r="D307" i="5"/>
  <c r="C307" i="5"/>
  <c r="AC305" i="5"/>
  <c r="AB305" i="5" s="1"/>
  <c r="V305" i="5"/>
  <c r="Z305" i="5" s="1"/>
  <c r="R305" i="5"/>
  <c r="I305" i="5"/>
  <c r="D305" i="5"/>
  <c r="C305" i="5"/>
  <c r="AC304" i="5"/>
  <c r="AB304" i="5" s="1"/>
  <c r="V304" i="5"/>
  <c r="Z304" i="5" s="1"/>
  <c r="R304" i="5"/>
  <c r="I304" i="5"/>
  <c r="D304" i="5"/>
  <c r="C304" i="5"/>
  <c r="AC303" i="5"/>
  <c r="AB303" i="5" s="1"/>
  <c r="V303" i="5"/>
  <c r="Z303" i="5" s="1"/>
  <c r="R303" i="5"/>
  <c r="I303" i="5"/>
  <c r="D303" i="5"/>
  <c r="C303" i="5"/>
  <c r="AC302" i="5"/>
  <c r="AB302" i="5" s="1"/>
  <c r="V302" i="5"/>
  <c r="Z302" i="5" s="1"/>
  <c r="R302" i="5"/>
  <c r="I302" i="5"/>
  <c r="D302" i="5"/>
  <c r="C302" i="5"/>
  <c r="AC301" i="5"/>
  <c r="AB301" i="5" s="1"/>
  <c r="V301" i="5"/>
  <c r="Z301" i="5" s="1"/>
  <c r="R301" i="5"/>
  <c r="I301" i="5"/>
  <c r="D301" i="5"/>
  <c r="C301" i="5"/>
  <c r="AC299" i="5"/>
  <c r="AB299" i="5" s="1"/>
  <c r="V299" i="5"/>
  <c r="Z299" i="5" s="1"/>
  <c r="R299" i="5"/>
  <c r="I299" i="5"/>
  <c r="D299" i="5"/>
  <c r="C299" i="5"/>
  <c r="AC298" i="5"/>
  <c r="AB298" i="5" s="1"/>
  <c r="V298" i="5"/>
  <c r="Z298" i="5" s="1"/>
  <c r="R298" i="5"/>
  <c r="I298" i="5"/>
  <c r="D298" i="5"/>
  <c r="C298" i="5"/>
  <c r="AC297" i="5"/>
  <c r="AB297" i="5" s="1"/>
  <c r="V297" i="5"/>
  <c r="Z297" i="5" s="1"/>
  <c r="R297" i="5"/>
  <c r="I297" i="5"/>
  <c r="D297" i="5"/>
  <c r="C297" i="5"/>
  <c r="AC296" i="5"/>
  <c r="AB296" i="5" s="1"/>
  <c r="V296" i="5"/>
  <c r="Z296" i="5" s="1"/>
  <c r="R296" i="5"/>
  <c r="I296" i="5"/>
  <c r="D296" i="5"/>
  <c r="C296" i="5"/>
  <c r="AC295" i="5"/>
  <c r="AB295" i="5" s="1"/>
  <c r="V295" i="5"/>
  <c r="Z295" i="5" s="1"/>
  <c r="R295" i="5"/>
  <c r="I295" i="5"/>
  <c r="D295" i="5"/>
  <c r="C295" i="5"/>
  <c r="AC293" i="5"/>
  <c r="AB293" i="5" s="1"/>
  <c r="V293" i="5"/>
  <c r="Z293" i="5" s="1"/>
  <c r="R293" i="5"/>
  <c r="I293" i="5"/>
  <c r="D293" i="5"/>
  <c r="C293" i="5"/>
  <c r="AC292" i="5"/>
  <c r="AB292" i="5" s="1"/>
  <c r="V292" i="5"/>
  <c r="Z292" i="5" s="1"/>
  <c r="R292" i="5"/>
  <c r="I292" i="5"/>
  <c r="D292" i="5"/>
  <c r="C292" i="5"/>
  <c r="AC291" i="5"/>
  <c r="AB291" i="5" s="1"/>
  <c r="V291" i="5"/>
  <c r="Z291" i="5" s="1"/>
  <c r="R291" i="5"/>
  <c r="I291" i="5"/>
  <c r="D291" i="5"/>
  <c r="C291" i="5"/>
  <c r="AC290" i="5"/>
  <c r="V290" i="5"/>
  <c r="Z290" i="5" s="1"/>
  <c r="R290" i="5"/>
  <c r="I290" i="5"/>
  <c r="D290" i="5"/>
  <c r="C290" i="5"/>
  <c r="AC289" i="5"/>
  <c r="V289" i="5"/>
  <c r="Z289" i="5" s="1"/>
  <c r="R289" i="5"/>
  <c r="I289" i="5"/>
  <c r="D289" i="5"/>
  <c r="C289" i="5"/>
  <c r="V287" i="5"/>
  <c r="Z287" i="5" s="1"/>
  <c r="R287" i="5"/>
  <c r="I287" i="5"/>
  <c r="D287" i="5"/>
  <c r="C287" i="5"/>
  <c r="AC286" i="5"/>
  <c r="V286" i="5"/>
  <c r="Z286" i="5" s="1"/>
  <c r="R286" i="5"/>
  <c r="I286" i="5"/>
  <c r="D286" i="5"/>
  <c r="C286" i="5"/>
  <c r="AC285" i="5"/>
  <c r="V285" i="5"/>
  <c r="Z285" i="5" s="1"/>
  <c r="R285" i="5"/>
  <c r="I285" i="5"/>
  <c r="D285" i="5"/>
  <c r="C285" i="5"/>
  <c r="AC284" i="5"/>
  <c r="V284" i="5"/>
  <c r="Z284" i="5" s="1"/>
  <c r="R284" i="5"/>
  <c r="I284" i="5"/>
  <c r="D284" i="5"/>
  <c r="C284" i="5"/>
  <c r="AC283" i="5"/>
  <c r="V283" i="5"/>
  <c r="Z283" i="5" s="1"/>
  <c r="R283" i="5"/>
  <c r="I283" i="5"/>
  <c r="D283" i="5"/>
  <c r="C283" i="5"/>
  <c r="AC281" i="5"/>
  <c r="V281" i="5"/>
  <c r="Z281" i="5" s="1"/>
  <c r="R281" i="5"/>
  <c r="I281" i="5"/>
  <c r="D281" i="5"/>
  <c r="C281" i="5"/>
  <c r="AC280" i="5"/>
  <c r="V280" i="5"/>
  <c r="Z280" i="5" s="1"/>
  <c r="R280" i="5"/>
  <c r="I280" i="5"/>
  <c r="D280" i="5"/>
  <c r="C280" i="5"/>
  <c r="V279" i="5"/>
  <c r="Z279" i="5" s="1"/>
  <c r="R279" i="5"/>
  <c r="I279" i="5"/>
  <c r="D279" i="5"/>
  <c r="C279" i="5"/>
  <c r="AC278" i="5"/>
  <c r="V278" i="5"/>
  <c r="Z278" i="5" s="1"/>
  <c r="R278" i="5"/>
  <c r="I278" i="5"/>
  <c r="D278" i="5"/>
  <c r="C278" i="5"/>
  <c r="AC276" i="5"/>
  <c r="V276" i="5"/>
  <c r="Z276" i="5" s="1"/>
  <c r="R276" i="5"/>
  <c r="I276" i="5"/>
  <c r="D276" i="5"/>
  <c r="C276" i="5"/>
  <c r="AC275" i="5"/>
  <c r="V275" i="5"/>
  <c r="Z275" i="5" s="1"/>
  <c r="R275" i="5"/>
  <c r="I275" i="5"/>
  <c r="D275" i="5"/>
  <c r="C275" i="5"/>
  <c r="AC274" i="5"/>
  <c r="V274" i="5"/>
  <c r="Z274" i="5" s="1"/>
  <c r="R274" i="5"/>
  <c r="I274" i="5"/>
  <c r="D274" i="5"/>
  <c r="C274" i="5"/>
  <c r="AC273" i="5"/>
  <c r="V273" i="5"/>
  <c r="Z273" i="5" s="1"/>
  <c r="R273" i="5"/>
  <c r="I273" i="5"/>
  <c r="D273" i="5"/>
  <c r="C273" i="5"/>
  <c r="AC272" i="5"/>
  <c r="V272" i="5"/>
  <c r="Z272" i="5" s="1"/>
  <c r="R272" i="5"/>
  <c r="I272" i="5"/>
  <c r="D272" i="5"/>
  <c r="C272" i="5"/>
  <c r="AC270" i="5"/>
  <c r="V270" i="5"/>
  <c r="Z270" i="5" s="1"/>
  <c r="R270" i="5"/>
  <c r="I270" i="5"/>
  <c r="D270" i="5"/>
  <c r="C270" i="5"/>
  <c r="AC269" i="5"/>
  <c r="V269" i="5"/>
  <c r="Z269" i="5" s="1"/>
  <c r="R269" i="5"/>
  <c r="I269" i="5"/>
  <c r="D269" i="5"/>
  <c r="C269" i="5"/>
  <c r="AC268" i="5"/>
  <c r="V268" i="5"/>
  <c r="Z268" i="5" s="1"/>
  <c r="R268" i="5"/>
  <c r="I268" i="5"/>
  <c r="D268" i="5"/>
  <c r="C268" i="5"/>
  <c r="AC267" i="5"/>
  <c r="V267" i="5"/>
  <c r="Z267" i="5" s="1"/>
  <c r="R267" i="5"/>
  <c r="I267" i="5"/>
  <c r="D267" i="5"/>
  <c r="C267" i="5"/>
  <c r="AC266" i="5"/>
  <c r="V266" i="5"/>
  <c r="Z266" i="5" s="1"/>
  <c r="R266" i="5"/>
  <c r="I266" i="5"/>
  <c r="D266" i="5"/>
  <c r="C266" i="5"/>
  <c r="AC264" i="5"/>
  <c r="V264" i="5"/>
  <c r="Z264" i="5" s="1"/>
  <c r="R264" i="5"/>
  <c r="I264" i="5"/>
  <c r="D264" i="5"/>
  <c r="C264" i="5"/>
  <c r="AC263" i="5"/>
  <c r="V263" i="5"/>
  <c r="Z263" i="5" s="1"/>
  <c r="R263" i="5"/>
  <c r="I263" i="5"/>
  <c r="D263" i="5"/>
  <c r="C263" i="5"/>
  <c r="AC262" i="5"/>
  <c r="V262" i="5"/>
  <c r="Z262" i="5" s="1"/>
  <c r="R262" i="5"/>
  <c r="I262" i="5"/>
  <c r="D262" i="5"/>
  <c r="C262" i="5"/>
  <c r="AC259" i="5"/>
  <c r="V259" i="5"/>
  <c r="Z259" i="5" s="1"/>
  <c r="R259" i="5"/>
  <c r="I259" i="5"/>
  <c r="D259" i="5"/>
  <c r="C259" i="5"/>
  <c r="AC258" i="5"/>
  <c r="V258" i="5"/>
  <c r="Z258" i="5" s="1"/>
  <c r="R258" i="5"/>
  <c r="I258" i="5"/>
  <c r="D258" i="5"/>
  <c r="C258" i="5"/>
  <c r="AC256" i="5"/>
  <c r="V256" i="5"/>
  <c r="Z256" i="5" s="1"/>
  <c r="R256" i="5"/>
  <c r="I256" i="5"/>
  <c r="D256" i="5"/>
  <c r="C256" i="5"/>
  <c r="AC255" i="5"/>
  <c r="V255" i="5"/>
  <c r="Z255" i="5" s="1"/>
  <c r="R255" i="5"/>
  <c r="I255" i="5"/>
  <c r="D255" i="5"/>
  <c r="C255" i="5"/>
  <c r="AC254" i="5"/>
  <c r="V254" i="5"/>
  <c r="Z254" i="5" s="1"/>
  <c r="R254" i="5"/>
  <c r="I254" i="5"/>
  <c r="D254" i="5"/>
  <c r="C254" i="5"/>
  <c r="AC253" i="5"/>
  <c r="V253" i="5"/>
  <c r="Z253" i="5" s="1"/>
  <c r="R253" i="5"/>
  <c r="I253" i="5"/>
  <c r="D253" i="5"/>
  <c r="C253" i="5"/>
  <c r="AC252" i="5"/>
  <c r="V252" i="5"/>
  <c r="Z252" i="5" s="1"/>
  <c r="R252" i="5"/>
  <c r="I252" i="5"/>
  <c r="D252" i="5"/>
  <c r="C252" i="5"/>
  <c r="AC250" i="5"/>
  <c r="V250" i="5"/>
  <c r="Z250" i="5" s="1"/>
  <c r="R250" i="5"/>
  <c r="I250" i="5"/>
  <c r="D250" i="5"/>
  <c r="C250" i="5"/>
  <c r="AC249" i="5"/>
  <c r="V249" i="5"/>
  <c r="Z249" i="5" s="1"/>
  <c r="R249" i="5"/>
  <c r="I249" i="5"/>
  <c r="D249" i="5"/>
  <c r="C249" i="5"/>
  <c r="AC248" i="5"/>
  <c r="V248" i="5"/>
  <c r="Z248" i="5" s="1"/>
  <c r="R248" i="5"/>
  <c r="I248" i="5"/>
  <c r="D248" i="5"/>
  <c r="C248" i="5"/>
  <c r="AC247" i="5"/>
  <c r="V247" i="5"/>
  <c r="Z247" i="5" s="1"/>
  <c r="R247" i="5"/>
  <c r="I247" i="5"/>
  <c r="D247" i="5"/>
  <c r="C247" i="5"/>
  <c r="AC246" i="5"/>
  <c r="V246" i="5"/>
  <c r="Z246" i="5" s="1"/>
  <c r="R246" i="5"/>
  <c r="I246" i="5"/>
  <c r="D246" i="5"/>
  <c r="C246" i="5"/>
  <c r="AC244" i="5"/>
  <c r="V244" i="5"/>
  <c r="Z244" i="5" s="1"/>
  <c r="R244" i="5"/>
  <c r="I244" i="5"/>
  <c r="D244" i="5"/>
  <c r="C244" i="5"/>
  <c r="AC243" i="5"/>
  <c r="V243" i="5"/>
  <c r="Z243" i="5" s="1"/>
  <c r="R243" i="5"/>
  <c r="I243" i="5"/>
  <c r="D243" i="5"/>
  <c r="C243" i="5"/>
  <c r="AC242" i="5"/>
  <c r="V242" i="5"/>
  <c r="Z242" i="5" s="1"/>
  <c r="R242" i="5"/>
  <c r="I242" i="5"/>
  <c r="D242" i="5"/>
  <c r="C242" i="5"/>
  <c r="AC241" i="5"/>
  <c r="V241" i="5"/>
  <c r="R241" i="5"/>
  <c r="I241" i="5"/>
  <c r="D241" i="5"/>
  <c r="C241" i="5"/>
  <c r="V240" i="5"/>
  <c r="R240" i="5"/>
  <c r="I240" i="5"/>
  <c r="D240" i="5"/>
  <c r="C240" i="5"/>
  <c r="AC238" i="5"/>
  <c r="V238" i="5"/>
  <c r="R238" i="5"/>
  <c r="I238" i="5"/>
  <c r="D238" i="5"/>
  <c r="C238" i="5"/>
  <c r="AC237" i="5"/>
  <c r="V237" i="5"/>
  <c r="R237" i="5"/>
  <c r="I237" i="5"/>
  <c r="D237" i="5"/>
  <c r="C237" i="5"/>
  <c r="AC236" i="5"/>
  <c r="V236" i="5"/>
  <c r="R236" i="5"/>
  <c r="I236" i="5"/>
  <c r="D236" i="5"/>
  <c r="C236" i="5"/>
  <c r="AC235" i="5"/>
  <c r="V235" i="5"/>
  <c r="R235" i="5"/>
  <c r="I235" i="5"/>
  <c r="D235" i="5"/>
  <c r="C235" i="5"/>
  <c r="AC234" i="5"/>
  <c r="V234" i="5"/>
  <c r="R234" i="5"/>
  <c r="I234" i="5"/>
  <c r="D234" i="5"/>
  <c r="C234" i="5"/>
  <c r="AC232" i="5"/>
  <c r="V232" i="5"/>
  <c r="R232" i="5"/>
  <c r="I232" i="5"/>
  <c r="D232" i="5"/>
  <c r="C232" i="5"/>
  <c r="AC231" i="5"/>
  <c r="V231" i="5"/>
  <c r="R231" i="5"/>
  <c r="I231" i="5"/>
  <c r="D231" i="5"/>
  <c r="C231" i="5"/>
  <c r="AC230" i="5"/>
  <c r="V230" i="5"/>
  <c r="R230" i="5"/>
  <c r="I230" i="5"/>
  <c r="D230" i="5"/>
  <c r="C230" i="5"/>
  <c r="AC229" i="5"/>
  <c r="V229" i="5"/>
  <c r="R229" i="5"/>
  <c r="I229" i="5"/>
  <c r="D229" i="5"/>
  <c r="C229" i="5"/>
  <c r="AC228" i="5"/>
  <c r="V228" i="5"/>
  <c r="R228" i="5"/>
  <c r="I228" i="5"/>
  <c r="D228" i="5"/>
  <c r="C228" i="5"/>
  <c r="V226" i="5"/>
  <c r="R226" i="5"/>
  <c r="I226" i="5"/>
  <c r="D226" i="5"/>
  <c r="C226" i="5"/>
  <c r="AC225" i="5"/>
  <c r="V225" i="5"/>
  <c r="R225" i="5"/>
  <c r="I225" i="5"/>
  <c r="D225" i="5"/>
  <c r="C225" i="5"/>
  <c r="AC224" i="5"/>
  <c r="V224" i="5"/>
  <c r="R224" i="5"/>
  <c r="I224" i="5"/>
  <c r="D224" i="5"/>
  <c r="C224" i="5"/>
  <c r="AC223" i="5"/>
  <c r="V223" i="5"/>
  <c r="R223" i="5"/>
  <c r="I223" i="5"/>
  <c r="D223" i="5"/>
  <c r="C223" i="5"/>
  <c r="V222" i="5"/>
  <c r="R222" i="5"/>
  <c r="I222" i="5"/>
  <c r="D222" i="5"/>
  <c r="C222" i="5"/>
  <c r="AC220" i="5"/>
  <c r="V220" i="5"/>
  <c r="R220" i="5"/>
  <c r="I220" i="5"/>
  <c r="D220" i="5"/>
  <c r="C220" i="5"/>
  <c r="AC219" i="5"/>
  <c r="V219" i="5"/>
  <c r="R219" i="5"/>
  <c r="I219" i="5"/>
  <c r="D219" i="5"/>
  <c r="C219" i="5"/>
  <c r="AC218" i="5"/>
  <c r="V218" i="5"/>
  <c r="R218" i="5"/>
  <c r="I218" i="5"/>
  <c r="D218" i="5"/>
  <c r="C218" i="5"/>
  <c r="AC217" i="5"/>
  <c r="V217" i="5"/>
  <c r="R217" i="5"/>
  <c r="I217" i="5"/>
  <c r="D217" i="5"/>
  <c r="C217" i="5"/>
  <c r="AC216" i="5"/>
  <c r="V216" i="5"/>
  <c r="R216" i="5"/>
  <c r="I216" i="5"/>
  <c r="D216" i="5"/>
  <c r="C216" i="5"/>
  <c r="AC214" i="5"/>
  <c r="V214" i="5"/>
  <c r="R214" i="5"/>
  <c r="I214" i="5"/>
  <c r="D214" i="5"/>
  <c r="C214" i="5"/>
  <c r="AC213" i="5"/>
  <c r="V213" i="5"/>
  <c r="R213" i="5"/>
  <c r="I213" i="5"/>
  <c r="D213" i="5"/>
  <c r="C213" i="5"/>
  <c r="AC212" i="5"/>
  <c r="V212" i="5"/>
  <c r="R212" i="5"/>
  <c r="I212" i="5"/>
  <c r="D212" i="5"/>
  <c r="C212" i="5"/>
  <c r="AC211" i="5"/>
  <c r="V211" i="5"/>
  <c r="R211" i="5"/>
  <c r="I211" i="5"/>
  <c r="D211" i="5"/>
  <c r="C211" i="5"/>
  <c r="AC210" i="5"/>
  <c r="V210" i="5"/>
  <c r="R210" i="5"/>
  <c r="I210" i="5"/>
  <c r="D210" i="5"/>
  <c r="C210" i="5"/>
  <c r="V208" i="5"/>
  <c r="R208" i="5"/>
  <c r="I208" i="5"/>
  <c r="D208" i="5"/>
  <c r="C208" i="5"/>
  <c r="AC207" i="5"/>
  <c r="V207" i="5"/>
  <c r="R207" i="5"/>
  <c r="I207" i="5"/>
  <c r="D207" i="5"/>
  <c r="C207" i="5"/>
  <c r="AC206" i="5"/>
  <c r="V206" i="5"/>
  <c r="R206" i="5"/>
  <c r="I206" i="5"/>
  <c r="D206" i="5"/>
  <c r="C206" i="5"/>
  <c r="AC205" i="5"/>
  <c r="V205" i="5"/>
  <c r="R205" i="5"/>
  <c r="I205" i="5"/>
  <c r="D205" i="5"/>
  <c r="C205" i="5"/>
  <c r="V204" i="5"/>
  <c r="R204" i="5"/>
  <c r="I204" i="5"/>
  <c r="D204" i="5"/>
  <c r="C204" i="5"/>
  <c r="AC202" i="5"/>
  <c r="V202" i="5"/>
  <c r="R202" i="5"/>
  <c r="I202" i="5"/>
  <c r="D202" i="5"/>
  <c r="C202" i="5"/>
  <c r="AC201" i="5"/>
  <c r="V201" i="5"/>
  <c r="R201" i="5"/>
  <c r="I201" i="5"/>
  <c r="D201" i="5"/>
  <c r="C201" i="5"/>
  <c r="AC200" i="5"/>
  <c r="V200" i="5"/>
  <c r="R200" i="5"/>
  <c r="I200" i="5"/>
  <c r="D200" i="5"/>
  <c r="C200" i="5"/>
  <c r="AC199" i="5"/>
  <c r="V199" i="5"/>
  <c r="R199" i="5"/>
  <c r="I199" i="5"/>
  <c r="D199" i="5"/>
  <c r="C199" i="5"/>
  <c r="AC198" i="5"/>
  <c r="V198" i="5"/>
  <c r="R198" i="5"/>
  <c r="I198" i="5"/>
  <c r="D198" i="5"/>
  <c r="C198" i="5"/>
  <c r="AC196" i="5"/>
  <c r="V196" i="5"/>
  <c r="R196" i="5"/>
  <c r="I196" i="5"/>
  <c r="D196" i="5"/>
  <c r="C196" i="5"/>
  <c r="AC195" i="5"/>
  <c r="V195" i="5"/>
  <c r="R195" i="5"/>
  <c r="I195" i="5"/>
  <c r="D195" i="5"/>
  <c r="C195" i="5"/>
  <c r="AC194" i="5"/>
  <c r="V194" i="5"/>
  <c r="R194" i="5"/>
  <c r="I194" i="5"/>
  <c r="D194" i="5"/>
  <c r="C194" i="5"/>
  <c r="AC193" i="5"/>
  <c r="V193" i="5"/>
  <c r="R193" i="5"/>
  <c r="I193" i="5"/>
  <c r="D193" i="5"/>
  <c r="C193" i="5"/>
  <c r="AC192" i="5"/>
  <c r="V192" i="5"/>
  <c r="R192" i="5"/>
  <c r="I192" i="5"/>
  <c r="D192" i="5"/>
  <c r="C192" i="5"/>
  <c r="V190" i="5"/>
  <c r="R190" i="5"/>
  <c r="I190" i="5"/>
  <c r="D190" i="5"/>
  <c r="C190" i="5"/>
  <c r="AC189" i="5"/>
  <c r="V189" i="5"/>
  <c r="R189" i="5"/>
  <c r="I189" i="5"/>
  <c r="D189" i="5"/>
  <c r="C189" i="5"/>
  <c r="AC188" i="5"/>
  <c r="V188" i="5"/>
  <c r="R188" i="5"/>
  <c r="I188" i="5"/>
  <c r="D188" i="5"/>
  <c r="C188" i="5"/>
  <c r="AC187" i="5"/>
  <c r="V187" i="5"/>
  <c r="Z187" i="5" s="1"/>
  <c r="R187" i="5"/>
  <c r="I187" i="5"/>
  <c r="D187" i="5"/>
  <c r="C187" i="5"/>
  <c r="AC186" i="5"/>
  <c r="V186" i="5"/>
  <c r="Z186" i="5" s="1"/>
  <c r="R186" i="5"/>
  <c r="I186" i="5"/>
  <c r="D186" i="5"/>
  <c r="C186" i="5"/>
  <c r="AC184" i="5"/>
  <c r="V184" i="5"/>
  <c r="Z184" i="5" s="1"/>
  <c r="R184" i="5"/>
  <c r="I184" i="5"/>
  <c r="D184" i="5"/>
  <c r="C184" i="5"/>
  <c r="AC183" i="5"/>
  <c r="V183" i="5"/>
  <c r="Z183" i="5" s="1"/>
  <c r="R183" i="5"/>
  <c r="I183" i="5"/>
  <c r="D183" i="5"/>
  <c r="C183" i="5"/>
  <c r="AC182" i="5"/>
  <c r="V182" i="5"/>
  <c r="Z182" i="5" s="1"/>
  <c r="R182" i="5"/>
  <c r="I182" i="5"/>
  <c r="D182" i="5"/>
  <c r="C182" i="5"/>
  <c r="AC181" i="5"/>
  <c r="V181" i="5"/>
  <c r="Z181" i="5" s="1"/>
  <c r="R181" i="5"/>
  <c r="I181" i="5"/>
  <c r="D181" i="5"/>
  <c r="C181" i="5"/>
  <c r="AC180" i="5"/>
  <c r="V180" i="5"/>
  <c r="Z180" i="5" s="1"/>
  <c r="R180" i="5"/>
  <c r="I180" i="5"/>
  <c r="D180" i="5"/>
  <c r="C180" i="5"/>
  <c r="AC178" i="5"/>
  <c r="V178" i="5"/>
  <c r="Z178" i="5" s="1"/>
  <c r="R178" i="5"/>
  <c r="I178" i="5"/>
  <c r="D178" i="5"/>
  <c r="C178" i="5"/>
  <c r="AC177" i="5"/>
  <c r="V177" i="5"/>
  <c r="Z177" i="5" s="1"/>
  <c r="R177" i="5"/>
  <c r="I177" i="5"/>
  <c r="D177" i="5"/>
  <c r="C177" i="5"/>
  <c r="AC176" i="5"/>
  <c r="V176" i="5"/>
  <c r="Z176" i="5" s="1"/>
  <c r="R176" i="5"/>
  <c r="I176" i="5"/>
  <c r="D176" i="5"/>
  <c r="C176" i="5"/>
  <c r="AC175" i="5"/>
  <c r="V175" i="5"/>
  <c r="Z175" i="5" s="1"/>
  <c r="R175" i="5"/>
  <c r="I175" i="5"/>
  <c r="D175" i="5"/>
  <c r="C175" i="5"/>
  <c r="AC174" i="5"/>
  <c r="V174" i="5"/>
  <c r="Z174" i="5" s="1"/>
  <c r="R174" i="5"/>
  <c r="I174" i="5"/>
  <c r="D174" i="5"/>
  <c r="C174" i="5"/>
  <c r="AC172" i="5"/>
  <c r="V172" i="5"/>
  <c r="Z172" i="5" s="1"/>
  <c r="R172" i="5"/>
  <c r="I172" i="5"/>
  <c r="D172" i="5"/>
  <c r="C172" i="5"/>
  <c r="AC171" i="5"/>
  <c r="V171" i="5"/>
  <c r="Z171" i="5" s="1"/>
  <c r="R171" i="5"/>
  <c r="I171" i="5"/>
  <c r="D171" i="5"/>
  <c r="C171" i="5"/>
  <c r="AC170" i="5"/>
  <c r="V170" i="5"/>
  <c r="Z170" i="5" s="1"/>
  <c r="R170" i="5"/>
  <c r="I170" i="5"/>
  <c r="D170" i="5"/>
  <c r="C170" i="5"/>
  <c r="AC169" i="5"/>
  <c r="V169" i="5"/>
  <c r="Z169" i="5" s="1"/>
  <c r="R169" i="5"/>
  <c r="I169" i="5"/>
  <c r="D169" i="5"/>
  <c r="C169" i="5"/>
  <c r="AC168" i="5"/>
  <c r="V168" i="5"/>
  <c r="Z168" i="5" s="1"/>
  <c r="R168" i="5"/>
  <c r="I168" i="5"/>
  <c r="D168" i="5"/>
  <c r="C168" i="5"/>
  <c r="V166" i="5"/>
  <c r="Z166" i="5" s="1"/>
  <c r="R166" i="5"/>
  <c r="I166" i="5"/>
  <c r="D166" i="5"/>
  <c r="C166" i="5"/>
  <c r="AC165" i="5"/>
  <c r="V165" i="5"/>
  <c r="Z165" i="5" s="1"/>
  <c r="R165" i="5"/>
  <c r="I165" i="5"/>
  <c r="D165" i="5"/>
  <c r="C165" i="5"/>
  <c r="AC164" i="5"/>
  <c r="V164" i="5"/>
  <c r="Z164" i="5" s="1"/>
  <c r="R164" i="5"/>
  <c r="I164" i="5"/>
  <c r="D164" i="5"/>
  <c r="C164" i="5"/>
  <c r="AC163" i="5"/>
  <c r="V163" i="5"/>
  <c r="Z163" i="5" s="1"/>
  <c r="R163" i="5"/>
  <c r="I163" i="5"/>
  <c r="D163" i="5"/>
  <c r="C163" i="5"/>
  <c r="AC162" i="5"/>
  <c r="V162" i="5"/>
  <c r="Z162" i="5" s="1"/>
  <c r="R162" i="5"/>
  <c r="I162" i="5"/>
  <c r="D162" i="5"/>
  <c r="C162" i="5"/>
  <c r="AC160" i="5"/>
  <c r="V160" i="5"/>
  <c r="Z160" i="5" s="1"/>
  <c r="R160" i="5"/>
  <c r="I160" i="5"/>
  <c r="D160" i="5"/>
  <c r="C160" i="5"/>
  <c r="AC159" i="5"/>
  <c r="V159" i="5"/>
  <c r="Z159" i="5" s="1"/>
  <c r="R159" i="5"/>
  <c r="I159" i="5"/>
  <c r="D159" i="5"/>
  <c r="C159" i="5"/>
  <c r="AC158" i="5"/>
  <c r="V158" i="5"/>
  <c r="Z158" i="5" s="1"/>
  <c r="R158" i="5"/>
  <c r="I158" i="5"/>
  <c r="D158" i="5"/>
  <c r="C158" i="5"/>
  <c r="AC157" i="5"/>
  <c r="V157" i="5"/>
  <c r="Z157" i="5" s="1"/>
  <c r="R157" i="5"/>
  <c r="I157" i="5"/>
  <c r="D157" i="5"/>
  <c r="C157" i="5"/>
  <c r="AC156" i="5"/>
  <c r="V156" i="5"/>
  <c r="Z156" i="5" s="1"/>
  <c r="R156" i="5"/>
  <c r="I156" i="5"/>
  <c r="D156" i="5"/>
  <c r="C156" i="5"/>
  <c r="V154" i="5"/>
  <c r="Z154" i="5" s="1"/>
  <c r="R154" i="5"/>
  <c r="I154" i="5"/>
  <c r="D154" i="5"/>
  <c r="C154" i="5"/>
  <c r="AC153" i="5"/>
  <c r="V153" i="5"/>
  <c r="Z153" i="5" s="1"/>
  <c r="R153" i="5"/>
  <c r="I153" i="5"/>
  <c r="D153" i="5"/>
  <c r="C153" i="5"/>
  <c r="AC152" i="5"/>
  <c r="V152" i="5"/>
  <c r="Z152" i="5" s="1"/>
  <c r="R152" i="5"/>
  <c r="I152" i="5"/>
  <c r="D152" i="5"/>
  <c r="C152" i="5"/>
  <c r="AC151" i="5"/>
  <c r="V151" i="5"/>
  <c r="Z151" i="5" s="1"/>
  <c r="R151" i="5"/>
  <c r="I151" i="5"/>
  <c r="D151" i="5"/>
  <c r="C151" i="5"/>
  <c r="AC150" i="5"/>
  <c r="V150" i="5"/>
  <c r="Z150" i="5" s="1"/>
  <c r="R150" i="5"/>
  <c r="I150" i="5"/>
  <c r="D150" i="5"/>
  <c r="C150" i="5"/>
  <c r="AC148" i="5"/>
  <c r="V148" i="5"/>
  <c r="Z148" i="5" s="1"/>
  <c r="R148" i="5"/>
  <c r="I148" i="5"/>
  <c r="D148" i="5"/>
  <c r="C148" i="5"/>
  <c r="AC147" i="5"/>
  <c r="V147" i="5"/>
  <c r="Z147" i="5" s="1"/>
  <c r="R147" i="5"/>
  <c r="I147" i="5"/>
  <c r="D147" i="5"/>
  <c r="C147" i="5"/>
  <c r="AC146" i="5"/>
  <c r="V146" i="5"/>
  <c r="Z146" i="5" s="1"/>
  <c r="R146" i="5"/>
  <c r="I146" i="5"/>
  <c r="D146" i="5"/>
  <c r="C146" i="5"/>
  <c r="AC145" i="5"/>
  <c r="V145" i="5"/>
  <c r="Z145" i="5" s="1"/>
  <c r="R145" i="5"/>
  <c r="I145" i="5"/>
  <c r="D145" i="5"/>
  <c r="C145" i="5"/>
  <c r="AC144" i="5"/>
  <c r="V144" i="5"/>
  <c r="Z144" i="5" s="1"/>
  <c r="R144" i="5"/>
  <c r="I144" i="5"/>
  <c r="D144" i="5"/>
  <c r="C144" i="5"/>
  <c r="AC142" i="5"/>
  <c r="V142" i="5"/>
  <c r="Z142" i="5" s="1"/>
  <c r="R142" i="5"/>
  <c r="I142" i="5"/>
  <c r="D142" i="5"/>
  <c r="C142" i="5"/>
  <c r="AC141" i="5"/>
  <c r="V141" i="5"/>
  <c r="Z141" i="5" s="1"/>
  <c r="R141" i="5"/>
  <c r="I141" i="5"/>
  <c r="D141" i="5"/>
  <c r="C141" i="5"/>
  <c r="AC140" i="5"/>
  <c r="V140" i="5"/>
  <c r="Z140" i="5" s="1"/>
  <c r="R140" i="5"/>
  <c r="I140" i="5"/>
  <c r="D140" i="5"/>
  <c r="C140" i="5"/>
  <c r="AC139" i="5"/>
  <c r="V139" i="5"/>
  <c r="Z139" i="5" s="1"/>
  <c r="R139" i="5"/>
  <c r="I139" i="5"/>
  <c r="D139" i="5"/>
  <c r="C139" i="5"/>
  <c r="AC138" i="5"/>
  <c r="V138" i="5"/>
  <c r="Z138" i="5" s="1"/>
  <c r="R138" i="5"/>
  <c r="I138" i="5"/>
  <c r="D138" i="5"/>
  <c r="C138" i="5"/>
  <c r="V136" i="5"/>
  <c r="Z136" i="5" s="1"/>
  <c r="R136" i="5"/>
  <c r="I136" i="5"/>
  <c r="D136" i="5"/>
  <c r="C136" i="5"/>
  <c r="AC135" i="5"/>
  <c r="V135" i="5"/>
  <c r="Z135" i="5" s="1"/>
  <c r="R135" i="5"/>
  <c r="I135" i="5"/>
  <c r="D135" i="5"/>
  <c r="C135" i="5"/>
  <c r="AC134" i="5"/>
  <c r="V134" i="5"/>
  <c r="Z134" i="5" s="1"/>
  <c r="R134" i="5"/>
  <c r="I134" i="5"/>
  <c r="D134" i="5"/>
  <c r="C134" i="5"/>
  <c r="AC133" i="5"/>
  <c r="V133" i="5"/>
  <c r="Z133" i="5" s="1"/>
  <c r="R133" i="5"/>
  <c r="I133" i="5"/>
  <c r="D133" i="5"/>
  <c r="C133" i="5"/>
  <c r="AC132" i="5"/>
  <c r="V132" i="5"/>
  <c r="Z132" i="5" s="1"/>
  <c r="R132" i="5"/>
  <c r="I132" i="5"/>
  <c r="D132" i="5"/>
  <c r="C132" i="5"/>
  <c r="AC131" i="5"/>
  <c r="V131" i="5"/>
  <c r="Z131" i="5" s="1"/>
  <c r="R131" i="5"/>
  <c r="I131" i="5"/>
  <c r="D131" i="5"/>
  <c r="C131" i="5"/>
  <c r="AC130" i="5"/>
  <c r="V130" i="5"/>
  <c r="Z130" i="5" s="1"/>
  <c r="R130" i="5"/>
  <c r="I130" i="5"/>
  <c r="D130" i="5"/>
  <c r="C130" i="5"/>
  <c r="AC129" i="5"/>
  <c r="V129" i="5"/>
  <c r="Z129" i="5" s="1"/>
  <c r="R129" i="5"/>
  <c r="I129" i="5"/>
  <c r="D129" i="5"/>
  <c r="C129" i="5"/>
  <c r="AC128" i="5"/>
  <c r="V128" i="5"/>
  <c r="Z128" i="5" s="1"/>
  <c r="R128" i="5"/>
  <c r="I128" i="5"/>
  <c r="D128" i="5"/>
  <c r="C128" i="5"/>
  <c r="AC126" i="5"/>
  <c r="V126" i="5"/>
  <c r="Z126" i="5" s="1"/>
  <c r="R126" i="5"/>
  <c r="I126" i="5"/>
  <c r="D126" i="5"/>
  <c r="C126" i="5"/>
  <c r="AC125" i="5"/>
  <c r="V125" i="5"/>
  <c r="Z125" i="5" s="1"/>
  <c r="R125" i="5"/>
  <c r="I125" i="5"/>
  <c r="D125" i="5"/>
  <c r="C125" i="5"/>
  <c r="AC124" i="5"/>
  <c r="V124" i="5"/>
  <c r="Z124" i="5" s="1"/>
  <c r="R124" i="5"/>
  <c r="I124" i="5"/>
  <c r="D124" i="5"/>
  <c r="C124" i="5"/>
  <c r="AC123" i="5"/>
  <c r="V123" i="5"/>
  <c r="Z123" i="5" s="1"/>
  <c r="R123" i="5"/>
  <c r="I123" i="5"/>
  <c r="D123" i="5"/>
  <c r="C123" i="5"/>
  <c r="AC122" i="5"/>
  <c r="V122" i="5"/>
  <c r="Z122" i="5" s="1"/>
  <c r="R122" i="5"/>
  <c r="I122" i="5"/>
  <c r="D122" i="5"/>
  <c r="C122" i="5"/>
  <c r="AC120" i="5"/>
  <c r="V120" i="5"/>
  <c r="Z120" i="5" s="1"/>
  <c r="R120" i="5"/>
  <c r="I120" i="5"/>
  <c r="D120" i="5"/>
  <c r="C120" i="5"/>
  <c r="AC119" i="5"/>
  <c r="V119" i="5"/>
  <c r="Z119" i="5" s="1"/>
  <c r="R119" i="5"/>
  <c r="I119" i="5"/>
  <c r="D119" i="5"/>
  <c r="C119" i="5"/>
  <c r="AC118" i="5"/>
  <c r="V118" i="5"/>
  <c r="Z118" i="5" s="1"/>
  <c r="R118" i="5"/>
  <c r="I118" i="5"/>
  <c r="D118" i="5"/>
  <c r="C118" i="5"/>
  <c r="AC117" i="5"/>
  <c r="Z117" i="5"/>
  <c r="R117" i="5"/>
  <c r="I117" i="5"/>
  <c r="D117" i="5"/>
  <c r="C117" i="5"/>
  <c r="AC116" i="5"/>
  <c r="V116" i="5"/>
  <c r="Z116" i="5" s="1"/>
  <c r="R116" i="5"/>
  <c r="I116" i="5"/>
  <c r="D116" i="5"/>
  <c r="C116" i="5"/>
  <c r="AC115" i="5"/>
  <c r="V115" i="5"/>
  <c r="Z115" i="5" s="1"/>
  <c r="R115" i="5"/>
  <c r="I115" i="5"/>
  <c r="D115" i="5"/>
  <c r="C115" i="5"/>
  <c r="AC114" i="5"/>
  <c r="V114" i="5"/>
  <c r="Z114" i="5" s="1"/>
  <c r="R114" i="5"/>
  <c r="I114" i="5"/>
  <c r="D114" i="5"/>
  <c r="C114" i="5"/>
  <c r="AC113" i="5"/>
  <c r="V113" i="5"/>
  <c r="Z113" i="5" s="1"/>
  <c r="R113" i="5"/>
  <c r="I113" i="5"/>
  <c r="D113" i="5"/>
  <c r="C113" i="5"/>
  <c r="AC112" i="5"/>
  <c r="V112" i="5"/>
  <c r="Z112" i="5" s="1"/>
  <c r="R112" i="5"/>
  <c r="I112" i="5"/>
  <c r="D112" i="5"/>
  <c r="C112" i="5"/>
  <c r="AC111" i="5"/>
  <c r="V111" i="5"/>
  <c r="Z111" i="5" s="1"/>
  <c r="R111" i="5"/>
  <c r="I111" i="5"/>
  <c r="D111" i="5"/>
  <c r="C111" i="5"/>
  <c r="AC110" i="5"/>
  <c r="V110" i="5"/>
  <c r="Z110" i="5" s="1"/>
  <c r="R110" i="5"/>
  <c r="I110" i="5"/>
  <c r="D110" i="5"/>
  <c r="C110" i="5"/>
  <c r="AC108" i="5"/>
  <c r="V108" i="5"/>
  <c r="Z108" i="5" s="1"/>
  <c r="R108" i="5"/>
  <c r="I108" i="5"/>
  <c r="D108" i="5"/>
  <c r="C108" i="5"/>
  <c r="AC107" i="5"/>
  <c r="V107" i="5"/>
  <c r="Z107" i="5" s="1"/>
  <c r="R107" i="5"/>
  <c r="I107" i="5"/>
  <c r="D107" i="5"/>
  <c r="C107" i="5"/>
  <c r="AC106" i="5"/>
  <c r="V106" i="5"/>
  <c r="Z106" i="5" s="1"/>
  <c r="R106" i="5"/>
  <c r="I106" i="5"/>
  <c r="D106" i="5"/>
  <c r="C106" i="5"/>
  <c r="AC105" i="5"/>
  <c r="V105" i="5"/>
  <c r="Z105" i="5" s="1"/>
  <c r="R105" i="5"/>
  <c r="I105" i="5"/>
  <c r="D105" i="5"/>
  <c r="C105" i="5"/>
  <c r="AC104" i="5"/>
  <c r="V104" i="5"/>
  <c r="Z104" i="5" s="1"/>
  <c r="R104" i="5"/>
  <c r="I104" i="5"/>
  <c r="D104" i="5"/>
  <c r="C104" i="5"/>
  <c r="AC103" i="5"/>
  <c r="V103" i="5"/>
  <c r="Z103" i="5" s="1"/>
  <c r="R103" i="5"/>
  <c r="I103" i="5"/>
  <c r="D103" i="5"/>
  <c r="C103" i="5"/>
  <c r="AC102" i="5"/>
  <c r="V102" i="5"/>
  <c r="Z102" i="5" s="1"/>
  <c r="R102" i="5"/>
  <c r="I102" i="5"/>
  <c r="D102" i="5"/>
  <c r="C102" i="5"/>
  <c r="AC101" i="5"/>
  <c r="V101" i="5"/>
  <c r="Z101" i="5" s="1"/>
  <c r="R101" i="5"/>
  <c r="I101" i="5"/>
  <c r="D101" i="5"/>
  <c r="C101" i="5"/>
  <c r="AC100" i="5"/>
  <c r="V100" i="5"/>
  <c r="Z100" i="5" s="1"/>
  <c r="R100" i="5"/>
  <c r="I100" i="5"/>
  <c r="D100" i="5"/>
  <c r="C100" i="5"/>
  <c r="AC99" i="5"/>
  <c r="V99" i="5"/>
  <c r="Z99" i="5" s="1"/>
  <c r="R99" i="5"/>
  <c r="I99" i="5"/>
  <c r="D99" i="5"/>
  <c r="C99" i="5"/>
  <c r="AC98" i="5"/>
  <c r="V98" i="5"/>
  <c r="Z98" i="5" s="1"/>
  <c r="R98" i="5"/>
  <c r="I98" i="5"/>
  <c r="D98" i="5"/>
  <c r="C98" i="5"/>
  <c r="AC97" i="5"/>
  <c r="V97" i="5"/>
  <c r="Z97" i="5" s="1"/>
  <c r="R97" i="5"/>
  <c r="I97" i="5"/>
  <c r="D97" i="5"/>
  <c r="C97" i="5"/>
  <c r="AC96" i="5"/>
  <c r="V96" i="5"/>
  <c r="Z96" i="5" s="1"/>
  <c r="R96" i="5"/>
  <c r="I96" i="5"/>
  <c r="D96" i="5"/>
  <c r="C96" i="5"/>
  <c r="AC95" i="5"/>
  <c r="V95" i="5"/>
  <c r="Z95" i="5" s="1"/>
  <c r="R95" i="5"/>
  <c r="I95" i="5"/>
  <c r="D95" i="5"/>
  <c r="C95" i="5"/>
  <c r="AC94" i="5"/>
  <c r="V94" i="5"/>
  <c r="Z94" i="5" s="1"/>
  <c r="R94" i="5"/>
  <c r="I94" i="5"/>
  <c r="D94" i="5"/>
  <c r="C94" i="5"/>
  <c r="AC93" i="5"/>
  <c r="V93" i="5"/>
  <c r="Z93" i="5" s="1"/>
  <c r="R93" i="5"/>
  <c r="I93" i="5"/>
  <c r="D93" i="5"/>
  <c r="C93" i="5"/>
  <c r="AC92" i="5"/>
  <c r="V92" i="5"/>
  <c r="Z92" i="5" s="1"/>
  <c r="R92" i="5"/>
  <c r="I92" i="5"/>
  <c r="D92" i="5"/>
  <c r="C92" i="5"/>
  <c r="AC91" i="5"/>
  <c r="V91" i="5"/>
  <c r="Z91" i="5" s="1"/>
  <c r="R91" i="5"/>
  <c r="I91" i="5"/>
  <c r="D91" i="5"/>
  <c r="C91" i="5"/>
  <c r="AC90" i="5"/>
  <c r="V90" i="5"/>
  <c r="AA90" i="5" s="1"/>
  <c r="R90" i="5"/>
  <c r="I90" i="5"/>
  <c r="D90" i="5"/>
  <c r="C90" i="5"/>
  <c r="AC89" i="5"/>
  <c r="V89" i="5"/>
  <c r="AA89" i="5" s="1"/>
  <c r="R89" i="5"/>
  <c r="I89" i="5"/>
  <c r="D89" i="5"/>
  <c r="C89" i="5"/>
  <c r="AC87" i="5"/>
  <c r="V87" i="5"/>
  <c r="AA87" i="5" s="1"/>
  <c r="R87" i="5"/>
  <c r="I87" i="5"/>
  <c r="D87" i="5"/>
  <c r="C87" i="5"/>
  <c r="AC86" i="5"/>
  <c r="V86" i="5"/>
  <c r="AA86" i="5" s="1"/>
  <c r="R86" i="5"/>
  <c r="I86" i="5"/>
  <c r="D86" i="5"/>
  <c r="C86" i="5"/>
  <c r="AC85" i="5"/>
  <c r="Z85" i="5"/>
  <c r="V85" i="5"/>
  <c r="AA85" i="5" s="1"/>
  <c r="R85" i="5"/>
  <c r="I85" i="5"/>
  <c r="D85" i="5"/>
  <c r="C85" i="5"/>
  <c r="AC84" i="5"/>
  <c r="V84" i="5"/>
  <c r="R84" i="5"/>
  <c r="I84" i="5"/>
  <c r="D84" i="5"/>
  <c r="C84" i="5"/>
  <c r="AC83" i="5"/>
  <c r="V83" i="5"/>
  <c r="R83" i="5"/>
  <c r="I83" i="5"/>
  <c r="D83" i="5"/>
  <c r="C83" i="5"/>
  <c r="AC81" i="5"/>
  <c r="V81" i="5"/>
  <c r="R81" i="5"/>
  <c r="I81" i="5"/>
  <c r="D81" i="5"/>
  <c r="C81" i="5"/>
  <c r="AC80" i="5"/>
  <c r="V80" i="5"/>
  <c r="R80" i="5"/>
  <c r="I80" i="5"/>
  <c r="D80" i="5"/>
  <c r="C80" i="5"/>
  <c r="AC79" i="5"/>
  <c r="Z79" i="5"/>
  <c r="V79" i="5"/>
  <c r="R79" i="5"/>
  <c r="I79" i="5"/>
  <c r="D79" i="5"/>
  <c r="C79" i="5"/>
  <c r="AC78" i="5"/>
  <c r="V78" i="5"/>
  <c r="R78" i="5"/>
  <c r="I78" i="5"/>
  <c r="D78" i="5"/>
  <c r="C78" i="5"/>
  <c r="AC77" i="5"/>
  <c r="V77" i="5"/>
  <c r="R77" i="5"/>
  <c r="I77" i="5"/>
  <c r="D77" i="5"/>
  <c r="C77" i="5"/>
  <c r="AC75" i="5"/>
  <c r="V75" i="5"/>
  <c r="R75" i="5"/>
  <c r="I75" i="5"/>
  <c r="D75" i="5"/>
  <c r="C75" i="5"/>
  <c r="AC74" i="5"/>
  <c r="V74" i="5"/>
  <c r="R74" i="5"/>
  <c r="I74" i="5"/>
  <c r="D74" i="5"/>
  <c r="C74" i="5"/>
  <c r="AC73" i="5"/>
  <c r="V73" i="5"/>
  <c r="R73" i="5"/>
  <c r="I73" i="5"/>
  <c r="D73" i="5"/>
  <c r="C73" i="5"/>
  <c r="AC72" i="5"/>
  <c r="V72" i="5"/>
  <c r="Z72" i="5" s="1"/>
  <c r="R72" i="5"/>
  <c r="I72" i="5"/>
  <c r="D72" i="5"/>
  <c r="C72" i="5"/>
  <c r="AC71" i="5"/>
  <c r="V71" i="5"/>
  <c r="Z71" i="5" s="1"/>
  <c r="R71" i="5"/>
  <c r="I71" i="5"/>
  <c r="D71" i="5"/>
  <c r="C71" i="5"/>
  <c r="AC69" i="5"/>
  <c r="V69" i="5"/>
  <c r="Z69" i="5" s="1"/>
  <c r="R69" i="5"/>
  <c r="I69" i="5"/>
  <c r="D69" i="5"/>
  <c r="C69" i="5"/>
  <c r="AC68" i="5"/>
  <c r="V68" i="5"/>
  <c r="Z68" i="5" s="1"/>
  <c r="R68" i="5"/>
  <c r="I68" i="5"/>
  <c r="D68" i="5"/>
  <c r="C68" i="5"/>
  <c r="AC67" i="5"/>
  <c r="V67" i="5"/>
  <c r="Z67" i="5" s="1"/>
  <c r="R67" i="5"/>
  <c r="I67" i="5"/>
  <c r="D67" i="5"/>
  <c r="C67" i="5"/>
  <c r="AC66" i="5"/>
  <c r="V66" i="5"/>
  <c r="Z66" i="5" s="1"/>
  <c r="R66" i="5"/>
  <c r="I66" i="5"/>
  <c r="D66" i="5"/>
  <c r="C66" i="5"/>
  <c r="AC65" i="5"/>
  <c r="V65" i="5"/>
  <c r="Z65" i="5" s="1"/>
  <c r="R65" i="5"/>
  <c r="I65" i="5"/>
  <c r="D65" i="5"/>
  <c r="C65" i="5"/>
  <c r="AC63" i="5"/>
  <c r="V63" i="5"/>
  <c r="Z63" i="5" s="1"/>
  <c r="R63" i="5"/>
  <c r="I63" i="5"/>
  <c r="D63" i="5"/>
  <c r="C63" i="5"/>
  <c r="AC62" i="5"/>
  <c r="V62" i="5"/>
  <c r="Z62" i="5" s="1"/>
  <c r="R62" i="5"/>
  <c r="I62" i="5"/>
  <c r="D62" i="5"/>
  <c r="C62" i="5"/>
  <c r="AC61" i="5"/>
  <c r="V61" i="5"/>
  <c r="Z61" i="5" s="1"/>
  <c r="R61" i="5"/>
  <c r="I61" i="5"/>
  <c r="D61" i="5"/>
  <c r="C61" i="5"/>
  <c r="AC60" i="5"/>
  <c r="V60" i="5"/>
  <c r="Z60" i="5" s="1"/>
  <c r="R60" i="5"/>
  <c r="I60" i="5"/>
  <c r="D60" i="5"/>
  <c r="C60" i="5"/>
  <c r="AC59" i="5"/>
  <c r="V59" i="5"/>
  <c r="Z59" i="5" s="1"/>
  <c r="R59" i="5"/>
  <c r="I59" i="5"/>
  <c r="D59" i="5"/>
  <c r="C59" i="5"/>
  <c r="AC58" i="5"/>
  <c r="V58" i="5"/>
  <c r="Z58" i="5" s="1"/>
  <c r="R58" i="5"/>
  <c r="I58" i="5"/>
  <c r="D58" i="5"/>
  <c r="C58" i="5"/>
  <c r="AC56" i="5"/>
  <c r="V56" i="5"/>
  <c r="Z56" i="5" s="1"/>
  <c r="R56" i="5"/>
  <c r="I56" i="5"/>
  <c r="D56" i="5"/>
  <c r="C56" i="5"/>
  <c r="AC55" i="5"/>
  <c r="V55" i="5"/>
  <c r="Z55" i="5" s="1"/>
  <c r="R55" i="5"/>
  <c r="I55" i="5"/>
  <c r="D55" i="5"/>
  <c r="C55" i="5"/>
  <c r="AC54" i="5"/>
  <c r="V54" i="5"/>
  <c r="Z54" i="5" s="1"/>
  <c r="R54" i="5"/>
  <c r="I54" i="5"/>
  <c r="D54" i="5"/>
  <c r="C54" i="5"/>
  <c r="AC52" i="5"/>
  <c r="V52" i="5"/>
  <c r="Z52" i="5" s="1"/>
  <c r="R52" i="5"/>
  <c r="I52" i="5"/>
  <c r="D52" i="5"/>
  <c r="C52" i="5"/>
  <c r="AC51" i="5"/>
  <c r="V51" i="5"/>
  <c r="Z51" i="5" s="1"/>
  <c r="R51" i="5"/>
  <c r="I51" i="5"/>
  <c r="D51" i="5"/>
  <c r="C51" i="5"/>
  <c r="AC50" i="5"/>
  <c r="V50" i="5"/>
  <c r="Z50" i="5" s="1"/>
  <c r="R50" i="5"/>
  <c r="I50" i="5"/>
  <c r="D50" i="5"/>
  <c r="C50" i="5"/>
  <c r="AC49" i="5"/>
  <c r="V49" i="5"/>
  <c r="Z49" i="5" s="1"/>
  <c r="R49" i="5"/>
  <c r="I49" i="5"/>
  <c r="D49" i="5"/>
  <c r="C49" i="5"/>
  <c r="AC48" i="5"/>
  <c r="V48" i="5"/>
  <c r="Z48" i="5" s="1"/>
  <c r="R48" i="5"/>
  <c r="I48" i="5"/>
  <c r="D48" i="5"/>
  <c r="C48" i="5"/>
  <c r="AC46" i="5"/>
  <c r="V46" i="5"/>
  <c r="Z46" i="5" s="1"/>
  <c r="R46" i="5"/>
  <c r="I46" i="5"/>
  <c r="D46" i="5"/>
  <c r="C46" i="5"/>
  <c r="AC45" i="5"/>
  <c r="V45" i="5"/>
  <c r="Z45" i="5" s="1"/>
  <c r="R45" i="5"/>
  <c r="I45" i="5"/>
  <c r="D45" i="5"/>
  <c r="C45" i="5"/>
  <c r="AC44" i="5"/>
  <c r="V44" i="5"/>
  <c r="Z44" i="5" s="1"/>
  <c r="R44" i="5"/>
  <c r="I44" i="5"/>
  <c r="D44" i="5"/>
  <c r="C44" i="5"/>
  <c r="AC43" i="5"/>
  <c r="V43" i="5"/>
  <c r="Z43" i="5" s="1"/>
  <c r="R43" i="5"/>
  <c r="I43" i="5"/>
  <c r="D43" i="5"/>
  <c r="C43" i="5"/>
  <c r="AC42" i="5"/>
  <c r="V42" i="5"/>
  <c r="Z42" i="5" s="1"/>
  <c r="R42" i="5"/>
  <c r="I42" i="5"/>
  <c r="D42" i="5"/>
  <c r="C42" i="5"/>
  <c r="AC40" i="5"/>
  <c r="V40" i="5"/>
  <c r="Z40" i="5" s="1"/>
  <c r="R40" i="5"/>
  <c r="I40" i="5"/>
  <c r="D40" i="5"/>
  <c r="C40" i="5"/>
  <c r="AC39" i="5"/>
  <c r="V39" i="5"/>
  <c r="Z39" i="5" s="1"/>
  <c r="R39" i="5"/>
  <c r="I39" i="5"/>
  <c r="D39" i="5"/>
  <c r="C39" i="5"/>
  <c r="AC38" i="5"/>
  <c r="V38" i="5"/>
  <c r="Z38" i="5" s="1"/>
  <c r="R38" i="5"/>
  <c r="I38" i="5"/>
  <c r="D38" i="5"/>
  <c r="C38" i="5"/>
  <c r="AC37" i="5"/>
  <c r="V37" i="5"/>
  <c r="Z37" i="5" s="1"/>
  <c r="R37" i="5"/>
  <c r="I37" i="5"/>
  <c r="D37" i="5"/>
  <c r="C37" i="5"/>
  <c r="AC36" i="5"/>
  <c r="V36" i="5"/>
  <c r="Z36" i="5" s="1"/>
  <c r="R36" i="5"/>
  <c r="I36" i="5"/>
  <c r="D36" i="5"/>
  <c r="C36" i="5"/>
  <c r="AC34" i="5"/>
  <c r="V34" i="5"/>
  <c r="Z34" i="5" s="1"/>
  <c r="R34" i="5"/>
  <c r="I34" i="5"/>
  <c r="D34" i="5"/>
  <c r="C34" i="5"/>
  <c r="AC33" i="5"/>
  <c r="V33" i="5"/>
  <c r="Z33" i="5" s="1"/>
  <c r="R33" i="5"/>
  <c r="I33" i="5"/>
  <c r="D33" i="5"/>
  <c r="C33" i="5"/>
  <c r="AC32" i="5"/>
  <c r="V32" i="5"/>
  <c r="Z32" i="5" s="1"/>
  <c r="R32" i="5"/>
  <c r="I32" i="5"/>
  <c r="D32" i="5"/>
  <c r="C32" i="5"/>
  <c r="AC31" i="5"/>
  <c r="V31" i="5"/>
  <c r="Z31" i="5" s="1"/>
  <c r="R31" i="5"/>
  <c r="I31" i="5"/>
  <c r="D31" i="5"/>
  <c r="C31" i="5"/>
  <c r="AC30" i="5"/>
  <c r="V30" i="5"/>
  <c r="Z30" i="5" s="1"/>
  <c r="R30" i="5"/>
  <c r="I30" i="5"/>
  <c r="D30" i="5"/>
  <c r="C30" i="5"/>
  <c r="V28" i="5"/>
  <c r="Z28" i="5" s="1"/>
  <c r="R28" i="5"/>
  <c r="I28" i="5"/>
  <c r="D28" i="5"/>
  <c r="C28" i="5"/>
  <c r="AC27" i="5"/>
  <c r="V27" i="5"/>
  <c r="Z27" i="5" s="1"/>
  <c r="R27" i="5"/>
  <c r="I27" i="5"/>
  <c r="D27" i="5"/>
  <c r="C27" i="5"/>
  <c r="AC26" i="5"/>
  <c r="V26" i="5"/>
  <c r="Z26" i="5" s="1"/>
  <c r="R26" i="5"/>
  <c r="I26" i="5"/>
  <c r="D26" i="5"/>
  <c r="C26" i="5"/>
  <c r="AC25" i="5"/>
  <c r="V25" i="5"/>
  <c r="Z25" i="5" s="1"/>
  <c r="R25" i="5"/>
  <c r="I25" i="5"/>
  <c r="D25" i="5"/>
  <c r="C25" i="5"/>
  <c r="AC24" i="5"/>
  <c r="V24" i="5"/>
  <c r="Z24" i="5" s="1"/>
  <c r="R24" i="5"/>
  <c r="I24" i="5"/>
  <c r="D24" i="5"/>
  <c r="C24" i="5"/>
  <c r="AC22" i="5"/>
  <c r="V22" i="5"/>
  <c r="Z22" i="5" s="1"/>
  <c r="R22" i="5"/>
  <c r="I22" i="5"/>
  <c r="D22" i="5"/>
  <c r="C22" i="5"/>
  <c r="AC21" i="5"/>
  <c r="V21" i="5"/>
  <c r="Z21" i="5" s="1"/>
  <c r="R21" i="5"/>
  <c r="I21" i="5"/>
  <c r="D21" i="5"/>
  <c r="C21" i="5"/>
  <c r="V20" i="5"/>
  <c r="Z20" i="5" s="1"/>
  <c r="R20" i="5"/>
  <c r="I20" i="5"/>
  <c r="D20" i="5"/>
  <c r="C20" i="5"/>
  <c r="AC19" i="5"/>
  <c r="V19" i="5"/>
  <c r="Z19" i="5" s="1"/>
  <c r="R19" i="5"/>
  <c r="I19" i="5"/>
  <c r="D19" i="5"/>
  <c r="C19" i="5"/>
  <c r="AC17" i="5"/>
  <c r="V17" i="5"/>
  <c r="Z17" i="5" s="1"/>
  <c r="R17" i="5"/>
  <c r="I17" i="5"/>
  <c r="D17" i="5"/>
  <c r="C17" i="5"/>
  <c r="AC16" i="5"/>
  <c r="V16" i="5"/>
  <c r="Z16" i="5" s="1"/>
  <c r="R16" i="5"/>
  <c r="I16" i="5"/>
  <c r="D16" i="5"/>
  <c r="C16" i="5"/>
  <c r="AC15" i="5"/>
  <c r="V15" i="5"/>
  <c r="Z15" i="5" s="1"/>
  <c r="R15" i="5"/>
  <c r="I15" i="5"/>
  <c r="D15" i="5"/>
  <c r="C15" i="5"/>
  <c r="AC14" i="5"/>
  <c r="V14" i="5"/>
  <c r="Z14" i="5" s="1"/>
  <c r="R14" i="5"/>
  <c r="I14" i="5"/>
  <c r="D14" i="5"/>
  <c r="C14" i="5"/>
  <c r="AC13" i="5"/>
  <c r="V13" i="5"/>
  <c r="Z13" i="5" s="1"/>
  <c r="R13" i="5"/>
  <c r="I13" i="5"/>
  <c r="D13" i="5"/>
  <c r="C13" i="5"/>
  <c r="AC11" i="5"/>
  <c r="V11" i="5"/>
  <c r="Z11" i="5" s="1"/>
  <c r="R11" i="5"/>
  <c r="I11" i="5"/>
  <c r="D11" i="5"/>
  <c r="C11" i="5"/>
  <c r="AC10" i="5"/>
  <c r="V10" i="5"/>
  <c r="Z10" i="5" s="1"/>
  <c r="R10" i="5"/>
  <c r="I10" i="5"/>
  <c r="D10" i="5"/>
  <c r="C10" i="5"/>
  <c r="AC9" i="5"/>
  <c r="V9" i="5"/>
  <c r="Z9" i="5" s="1"/>
  <c r="R9" i="5"/>
  <c r="I9" i="5"/>
  <c r="D9" i="5"/>
  <c r="C9" i="5"/>
  <c r="AC8" i="5"/>
  <c r="V8" i="5"/>
  <c r="Z8" i="5" s="1"/>
  <c r="R8" i="5"/>
  <c r="I8" i="5"/>
  <c r="D8" i="5"/>
  <c r="C8" i="5"/>
  <c r="AC7" i="5"/>
  <c r="V7" i="5"/>
  <c r="Z7" i="5" s="1"/>
  <c r="R7" i="5"/>
  <c r="I7" i="5"/>
  <c r="D7" i="5"/>
  <c r="C7" i="5"/>
  <c r="AC5" i="5"/>
  <c r="V5" i="5"/>
  <c r="Z5" i="5" s="1"/>
  <c r="R5" i="5"/>
  <c r="I5" i="5"/>
  <c r="D5" i="5"/>
  <c r="C5" i="5"/>
  <c r="AC4" i="5"/>
  <c r="V4" i="5"/>
  <c r="Z4" i="5" s="1"/>
  <c r="R4" i="5"/>
  <c r="I4" i="5"/>
  <c r="D4" i="5"/>
  <c r="C4" i="5"/>
  <c r="AC3" i="5"/>
  <c r="V3" i="5"/>
  <c r="Z3" i="5" s="1"/>
  <c r="R3" i="5"/>
  <c r="I3" i="5"/>
  <c r="D3" i="5"/>
  <c r="C3" i="5"/>
  <c r="AC506" i="4"/>
  <c r="V506" i="4"/>
  <c r="R506" i="4"/>
  <c r="I506" i="4"/>
  <c r="D506" i="4"/>
  <c r="C506" i="4"/>
  <c r="V505" i="4"/>
  <c r="R505" i="4"/>
  <c r="I505" i="4"/>
  <c r="D505" i="4"/>
  <c r="C505" i="4"/>
  <c r="AC504" i="4"/>
  <c r="V504" i="4"/>
  <c r="R504" i="4"/>
  <c r="I504" i="4"/>
  <c r="D504" i="4"/>
  <c r="C504" i="4"/>
  <c r="AC503" i="4"/>
  <c r="V503" i="4"/>
  <c r="R503" i="4"/>
  <c r="I503" i="4"/>
  <c r="D503" i="4"/>
  <c r="C503" i="4"/>
  <c r="AC502" i="4"/>
  <c r="V502" i="4"/>
  <c r="R502" i="4"/>
  <c r="I502" i="4"/>
  <c r="D502" i="4"/>
  <c r="C502" i="4"/>
  <c r="AC501" i="4"/>
  <c r="V501" i="4"/>
  <c r="R501" i="4"/>
  <c r="I501" i="4"/>
  <c r="D501" i="4"/>
  <c r="C501" i="4"/>
  <c r="AC500" i="4"/>
  <c r="V500" i="4"/>
  <c r="R500" i="4"/>
  <c r="I500" i="4"/>
  <c r="D500" i="4"/>
  <c r="C500" i="4"/>
  <c r="AC499" i="4"/>
  <c r="V499" i="4"/>
  <c r="R499" i="4"/>
  <c r="I499" i="4"/>
  <c r="D499" i="4"/>
  <c r="C499" i="4"/>
  <c r="AC498" i="4"/>
  <c r="V498" i="4"/>
  <c r="R498" i="4"/>
  <c r="I498" i="4"/>
  <c r="D498" i="4"/>
  <c r="C498" i="4"/>
  <c r="AC497" i="4"/>
  <c r="V497" i="4"/>
  <c r="R497" i="4"/>
  <c r="I497" i="4"/>
  <c r="D497" i="4"/>
  <c r="C497" i="4"/>
  <c r="AC496" i="4"/>
  <c r="V496" i="4"/>
  <c r="R496" i="4"/>
  <c r="I496" i="4"/>
  <c r="D496" i="4"/>
  <c r="C496" i="4"/>
  <c r="AC495" i="4"/>
  <c r="V495" i="4"/>
  <c r="R495" i="4"/>
  <c r="I495" i="4"/>
  <c r="D495" i="4"/>
  <c r="C495" i="4"/>
  <c r="V494" i="4"/>
  <c r="R494" i="4"/>
  <c r="I494" i="4"/>
  <c r="D494" i="4"/>
  <c r="C494" i="4"/>
  <c r="AC493" i="4"/>
  <c r="V493" i="4"/>
  <c r="R493" i="4"/>
  <c r="I493" i="4"/>
  <c r="D493" i="4"/>
  <c r="C493" i="4"/>
  <c r="AC492" i="4"/>
  <c r="V492" i="4"/>
  <c r="R492" i="4"/>
  <c r="I492" i="4"/>
  <c r="D492" i="4"/>
  <c r="C492" i="4"/>
  <c r="AC487" i="4"/>
  <c r="V487" i="4"/>
  <c r="R487" i="4"/>
  <c r="I487" i="4"/>
  <c r="D487" i="4"/>
  <c r="C487" i="4"/>
  <c r="V486" i="4"/>
  <c r="R486" i="4"/>
  <c r="I486" i="4"/>
  <c r="D486" i="4"/>
  <c r="C486" i="4"/>
  <c r="AC485" i="4"/>
  <c r="V485" i="4"/>
  <c r="R485" i="4"/>
  <c r="I485" i="4"/>
  <c r="D485" i="4"/>
  <c r="C485" i="4"/>
  <c r="AC484" i="4"/>
  <c r="V484" i="4"/>
  <c r="R484" i="4"/>
  <c r="I484" i="4"/>
  <c r="D484" i="4"/>
  <c r="C484" i="4"/>
  <c r="AC483" i="4"/>
  <c r="V483" i="4"/>
  <c r="R483" i="4"/>
  <c r="I483" i="4"/>
  <c r="D483" i="4"/>
  <c r="C483" i="4"/>
  <c r="AC482" i="4"/>
  <c r="V482" i="4"/>
  <c r="R482" i="4"/>
  <c r="I482" i="4"/>
  <c r="D482" i="4"/>
  <c r="C482" i="4"/>
  <c r="AC481" i="4"/>
  <c r="V481" i="4"/>
  <c r="R481" i="4"/>
  <c r="I481" i="4"/>
  <c r="D481" i="4"/>
  <c r="C481" i="4"/>
  <c r="AC480" i="4"/>
  <c r="V480" i="4"/>
  <c r="R480" i="4"/>
  <c r="I480" i="4"/>
  <c r="D480" i="4"/>
  <c r="C480" i="4"/>
  <c r="AC479" i="4"/>
  <c r="V479" i="4"/>
  <c r="R479" i="4"/>
  <c r="I479" i="4"/>
  <c r="D479" i="4"/>
  <c r="C479" i="4"/>
  <c r="AC478" i="4"/>
  <c r="V478" i="4"/>
  <c r="Z482" i="4" s="1"/>
  <c r="R478" i="4"/>
  <c r="I478" i="4"/>
  <c r="D478" i="4"/>
  <c r="C478" i="4"/>
  <c r="AC477" i="4"/>
  <c r="V477" i="4"/>
  <c r="R477" i="4"/>
  <c r="I477" i="4"/>
  <c r="D477" i="4"/>
  <c r="C477" i="4"/>
  <c r="AC476" i="4"/>
  <c r="V476" i="4"/>
  <c r="R476" i="4"/>
  <c r="I476" i="4"/>
  <c r="D476" i="4"/>
  <c r="C476" i="4"/>
  <c r="V475" i="4"/>
  <c r="R475" i="4"/>
  <c r="I475" i="4"/>
  <c r="D475" i="4"/>
  <c r="C475" i="4"/>
  <c r="AC474" i="4"/>
  <c r="V474" i="4"/>
  <c r="R474" i="4"/>
  <c r="I474" i="4"/>
  <c r="D474" i="4"/>
  <c r="C474" i="4"/>
  <c r="AC473" i="4"/>
  <c r="V473" i="4"/>
  <c r="R473" i="4"/>
  <c r="I473" i="4"/>
  <c r="D473" i="4"/>
  <c r="C473" i="4"/>
  <c r="AC468" i="4"/>
  <c r="V468" i="4"/>
  <c r="R468" i="4"/>
  <c r="I468" i="4"/>
  <c r="D468" i="4"/>
  <c r="C468" i="4"/>
  <c r="V467" i="4"/>
  <c r="R467" i="4"/>
  <c r="I467" i="4"/>
  <c r="D467" i="4"/>
  <c r="C467" i="4"/>
  <c r="AC466" i="4"/>
  <c r="V466" i="4"/>
  <c r="R466" i="4"/>
  <c r="I466" i="4"/>
  <c r="D466" i="4"/>
  <c r="C466" i="4"/>
  <c r="AC465" i="4"/>
  <c r="V465" i="4"/>
  <c r="R465" i="4"/>
  <c r="I465" i="4"/>
  <c r="D465" i="4"/>
  <c r="C465" i="4"/>
  <c r="AC464" i="4"/>
  <c r="V464" i="4"/>
  <c r="R464" i="4"/>
  <c r="I464" i="4"/>
  <c r="D464" i="4"/>
  <c r="C464" i="4"/>
  <c r="AC463" i="4"/>
  <c r="V463" i="4"/>
  <c r="R463" i="4"/>
  <c r="I463" i="4"/>
  <c r="D463" i="4"/>
  <c r="C463" i="4"/>
  <c r="AC462" i="4"/>
  <c r="V462" i="4"/>
  <c r="R462" i="4"/>
  <c r="I462" i="4"/>
  <c r="D462" i="4"/>
  <c r="C462" i="4"/>
  <c r="AC461" i="4"/>
  <c r="V461" i="4"/>
  <c r="R461" i="4"/>
  <c r="I461" i="4"/>
  <c r="D461" i="4"/>
  <c r="C461" i="4"/>
  <c r="AC460" i="4"/>
  <c r="V460" i="4"/>
  <c r="R460" i="4"/>
  <c r="I460" i="4"/>
  <c r="D460" i="4"/>
  <c r="C460" i="4"/>
  <c r="AC459" i="4"/>
  <c r="V459" i="4"/>
  <c r="R459" i="4"/>
  <c r="I459" i="4"/>
  <c r="D459" i="4"/>
  <c r="C459" i="4"/>
  <c r="AC458" i="4"/>
  <c r="V458" i="4"/>
  <c r="R458" i="4"/>
  <c r="I458" i="4"/>
  <c r="D458" i="4"/>
  <c r="C458" i="4"/>
  <c r="AC457" i="4"/>
  <c r="V457" i="4"/>
  <c r="R457" i="4"/>
  <c r="I457" i="4"/>
  <c r="D457" i="4"/>
  <c r="C457" i="4"/>
  <c r="V456" i="4"/>
  <c r="R456" i="4"/>
  <c r="I456" i="4"/>
  <c r="D456" i="4"/>
  <c r="C456" i="4"/>
  <c r="AC455" i="4"/>
  <c r="V455" i="4"/>
  <c r="R455" i="4"/>
  <c r="I455" i="4"/>
  <c r="D455" i="4"/>
  <c r="C455" i="4"/>
  <c r="AC454" i="4"/>
  <c r="V454" i="4"/>
  <c r="R454" i="4"/>
  <c r="I454" i="4"/>
  <c r="D454" i="4"/>
  <c r="C454" i="4"/>
  <c r="AC440" i="4"/>
  <c r="V440" i="4"/>
  <c r="Z440" i="4" s="1"/>
  <c r="R440" i="4"/>
  <c r="I440" i="4"/>
  <c r="D440" i="4"/>
  <c r="C440" i="4"/>
  <c r="AC439" i="4"/>
  <c r="V439" i="4"/>
  <c r="Z439" i="4" s="1"/>
  <c r="R439" i="4"/>
  <c r="I439" i="4"/>
  <c r="D439" i="4"/>
  <c r="C439" i="4"/>
  <c r="AC438" i="4"/>
  <c r="V438" i="4"/>
  <c r="Z438" i="4" s="1"/>
  <c r="R438" i="4"/>
  <c r="I438" i="4"/>
  <c r="D438" i="4"/>
  <c r="C438" i="4"/>
  <c r="AC437" i="4"/>
  <c r="V437" i="4"/>
  <c r="Z437" i="4" s="1"/>
  <c r="R437" i="4"/>
  <c r="I437" i="4"/>
  <c r="D437" i="4"/>
  <c r="C437" i="4"/>
  <c r="AC436" i="4"/>
  <c r="V436" i="4"/>
  <c r="Z436" i="4" s="1"/>
  <c r="R436" i="4"/>
  <c r="I436" i="4"/>
  <c r="D436" i="4"/>
  <c r="C436" i="4"/>
  <c r="AC435" i="4"/>
  <c r="V435" i="4"/>
  <c r="Z435" i="4" s="1"/>
  <c r="R435" i="4"/>
  <c r="I435" i="4"/>
  <c r="D435" i="4"/>
  <c r="C435" i="4"/>
  <c r="AC434" i="4"/>
  <c r="V434" i="4"/>
  <c r="Z434" i="4" s="1"/>
  <c r="R434" i="4"/>
  <c r="I434" i="4"/>
  <c r="D434" i="4"/>
  <c r="C434" i="4"/>
  <c r="AC433" i="4"/>
  <c r="V433" i="4"/>
  <c r="Z433" i="4" s="1"/>
  <c r="R433" i="4"/>
  <c r="I433" i="4"/>
  <c r="D433" i="4"/>
  <c r="C433" i="4"/>
  <c r="AC432" i="4"/>
  <c r="V432" i="4"/>
  <c r="Z432" i="4" s="1"/>
  <c r="R432" i="4"/>
  <c r="I432" i="4"/>
  <c r="D432" i="4"/>
  <c r="C432" i="4"/>
  <c r="AC431" i="4"/>
  <c r="V431" i="4"/>
  <c r="Z431" i="4" s="1"/>
  <c r="R431" i="4"/>
  <c r="I431" i="4"/>
  <c r="D431" i="4"/>
  <c r="C431" i="4"/>
  <c r="AC430" i="4"/>
  <c r="V430" i="4"/>
  <c r="Z430" i="4" s="1"/>
  <c r="R430" i="4"/>
  <c r="I430" i="4"/>
  <c r="D430" i="4"/>
  <c r="C430" i="4"/>
  <c r="AC429" i="4"/>
  <c r="V429" i="4"/>
  <c r="Z429" i="4" s="1"/>
  <c r="R429" i="4"/>
  <c r="I429" i="4"/>
  <c r="D429" i="4"/>
  <c r="C429" i="4"/>
  <c r="AC428" i="4"/>
  <c r="V428" i="4"/>
  <c r="Z428" i="4" s="1"/>
  <c r="R428" i="4"/>
  <c r="I428" i="4"/>
  <c r="D428" i="4"/>
  <c r="C428" i="4"/>
  <c r="AC427" i="4"/>
  <c r="V427" i="4"/>
  <c r="Z427" i="4" s="1"/>
  <c r="R427" i="4"/>
  <c r="I427" i="4"/>
  <c r="D427" i="4"/>
  <c r="C427" i="4"/>
  <c r="AC426" i="4"/>
  <c r="V426" i="4"/>
  <c r="Z426" i="4" s="1"/>
  <c r="R426" i="4"/>
  <c r="I426" i="4"/>
  <c r="D426" i="4"/>
  <c r="C426" i="4"/>
  <c r="AC425" i="4"/>
  <c r="V425" i="4"/>
  <c r="R425" i="4"/>
  <c r="I425" i="4"/>
  <c r="D425" i="4"/>
  <c r="C425" i="4"/>
  <c r="V424" i="4"/>
  <c r="R424" i="4"/>
  <c r="I424" i="4"/>
  <c r="D424" i="4"/>
  <c r="C424" i="4"/>
  <c r="AC423" i="4"/>
  <c r="V423" i="4"/>
  <c r="R423" i="4"/>
  <c r="I423" i="4"/>
  <c r="D423" i="4"/>
  <c r="C423" i="4"/>
  <c r="AC422" i="4"/>
  <c r="V422" i="4"/>
  <c r="R422" i="4"/>
  <c r="I422" i="4"/>
  <c r="D422" i="4"/>
  <c r="C422" i="4"/>
  <c r="AC421" i="4"/>
  <c r="V421" i="4"/>
  <c r="R421" i="4"/>
  <c r="I421" i="4"/>
  <c r="D421" i="4"/>
  <c r="C421" i="4"/>
  <c r="AC420" i="4"/>
  <c r="V420" i="4"/>
  <c r="R420" i="4"/>
  <c r="I420" i="4"/>
  <c r="D420" i="4"/>
  <c r="C420" i="4"/>
  <c r="AC419" i="4"/>
  <c r="V419" i="4"/>
  <c r="R419" i="4"/>
  <c r="I419" i="4"/>
  <c r="D419" i="4"/>
  <c r="C419" i="4"/>
  <c r="AC418" i="4"/>
  <c r="V418" i="4"/>
  <c r="R418" i="4"/>
  <c r="I418" i="4"/>
  <c r="D418" i="4"/>
  <c r="C418" i="4"/>
  <c r="AC417" i="4"/>
  <c r="V417" i="4"/>
  <c r="R417" i="4"/>
  <c r="I417" i="4"/>
  <c r="D417" i="4"/>
  <c r="C417" i="4"/>
  <c r="AC416" i="4"/>
  <c r="V416" i="4"/>
  <c r="R416" i="4"/>
  <c r="I416" i="4"/>
  <c r="D416" i="4"/>
  <c r="C416" i="4"/>
  <c r="AC415" i="4"/>
  <c r="V415" i="4"/>
  <c r="R415" i="4"/>
  <c r="I415" i="4"/>
  <c r="D415" i="4"/>
  <c r="C415" i="4"/>
  <c r="AC414" i="4"/>
  <c r="V414" i="4"/>
  <c r="R414" i="4"/>
  <c r="I414" i="4"/>
  <c r="D414" i="4"/>
  <c r="C414" i="4"/>
  <c r="V413" i="4"/>
  <c r="R413" i="4"/>
  <c r="I413" i="4"/>
  <c r="D413" i="4"/>
  <c r="C413" i="4"/>
  <c r="AC412" i="4"/>
  <c r="V412" i="4"/>
  <c r="R412" i="4"/>
  <c r="I412" i="4"/>
  <c r="D412" i="4"/>
  <c r="C412" i="4"/>
  <c r="AC411" i="4"/>
  <c r="V411" i="4"/>
  <c r="R411" i="4"/>
  <c r="I411" i="4"/>
  <c r="D411" i="4"/>
  <c r="C411" i="4"/>
  <c r="AC410" i="4"/>
  <c r="V410" i="4"/>
  <c r="R410" i="4"/>
  <c r="I410" i="4"/>
  <c r="D410" i="4"/>
  <c r="C410" i="4"/>
  <c r="V409" i="4"/>
  <c r="R409" i="4"/>
  <c r="I409" i="4"/>
  <c r="D409" i="4"/>
  <c r="C409" i="4"/>
  <c r="AC408" i="4"/>
  <c r="V408" i="4"/>
  <c r="R408" i="4"/>
  <c r="I408" i="4"/>
  <c r="D408" i="4"/>
  <c r="C408" i="4"/>
  <c r="AC407" i="4"/>
  <c r="V407" i="4"/>
  <c r="R407" i="4"/>
  <c r="I407" i="4"/>
  <c r="D407" i="4"/>
  <c r="C407" i="4"/>
  <c r="AC406" i="4"/>
  <c r="V406" i="4"/>
  <c r="R406" i="4"/>
  <c r="I406" i="4"/>
  <c r="D406" i="4"/>
  <c r="C406" i="4"/>
  <c r="AC405" i="4"/>
  <c r="V405" i="4"/>
  <c r="R405" i="4"/>
  <c r="I405" i="4"/>
  <c r="D405" i="4"/>
  <c r="C405" i="4"/>
  <c r="AC404" i="4"/>
  <c r="V404" i="4"/>
  <c r="R404" i="4"/>
  <c r="I404" i="4"/>
  <c r="D404" i="4"/>
  <c r="C404" i="4"/>
  <c r="AC403" i="4"/>
  <c r="V403" i="4"/>
  <c r="R403" i="4"/>
  <c r="I403" i="4"/>
  <c r="D403" i="4"/>
  <c r="C403" i="4"/>
  <c r="AC402" i="4"/>
  <c r="V402" i="4"/>
  <c r="R402" i="4"/>
  <c r="I402" i="4"/>
  <c r="D402" i="4"/>
  <c r="C402" i="4"/>
  <c r="AC401" i="4"/>
  <c r="V401" i="4"/>
  <c r="R401" i="4"/>
  <c r="I401" i="4"/>
  <c r="D401" i="4"/>
  <c r="C401" i="4"/>
  <c r="AC400" i="4"/>
  <c r="V400" i="4"/>
  <c r="R400" i="4"/>
  <c r="I400" i="4"/>
  <c r="D400" i="4"/>
  <c r="C400" i="4"/>
  <c r="AC399" i="4"/>
  <c r="V399" i="4"/>
  <c r="R399" i="4"/>
  <c r="I399" i="4"/>
  <c r="D399" i="4"/>
  <c r="C399" i="4"/>
  <c r="V398" i="4"/>
  <c r="R398" i="4"/>
  <c r="I398" i="4"/>
  <c r="D398" i="4"/>
  <c r="C398" i="4"/>
  <c r="AC397" i="4"/>
  <c r="V397" i="4"/>
  <c r="R397" i="4"/>
  <c r="I397" i="4"/>
  <c r="D397" i="4"/>
  <c r="C397" i="4"/>
  <c r="AC396" i="4"/>
  <c r="V396" i="4"/>
  <c r="R396" i="4"/>
  <c r="I396" i="4"/>
  <c r="D396" i="4"/>
  <c r="C396" i="4"/>
  <c r="AC395" i="4"/>
  <c r="V395" i="4"/>
  <c r="R395" i="4"/>
  <c r="I395" i="4"/>
  <c r="D395" i="4"/>
  <c r="C395" i="4"/>
  <c r="V394" i="4"/>
  <c r="R394" i="4"/>
  <c r="I394" i="4"/>
  <c r="D394" i="4"/>
  <c r="C394" i="4"/>
  <c r="AC393" i="4"/>
  <c r="V393" i="4"/>
  <c r="R393" i="4"/>
  <c r="I393" i="4"/>
  <c r="D393" i="4"/>
  <c r="C393" i="4"/>
  <c r="AC392" i="4"/>
  <c r="V392" i="4"/>
  <c r="R392" i="4"/>
  <c r="I392" i="4"/>
  <c r="D392" i="4"/>
  <c r="C392" i="4"/>
  <c r="AC391" i="4"/>
  <c r="V391" i="4"/>
  <c r="R391" i="4"/>
  <c r="I391" i="4"/>
  <c r="D391" i="4"/>
  <c r="C391" i="4"/>
  <c r="AC390" i="4"/>
  <c r="V390" i="4"/>
  <c r="R390" i="4"/>
  <c r="I390" i="4"/>
  <c r="D390" i="4"/>
  <c r="C390" i="4"/>
  <c r="AC389" i="4"/>
  <c r="V389" i="4"/>
  <c r="R389" i="4"/>
  <c r="I389" i="4"/>
  <c r="D389" i="4"/>
  <c r="C389" i="4"/>
  <c r="AC388" i="4"/>
  <c r="V388" i="4"/>
  <c r="R388" i="4"/>
  <c r="I388" i="4"/>
  <c r="D388" i="4"/>
  <c r="C388" i="4"/>
  <c r="AC387" i="4"/>
  <c r="V387" i="4"/>
  <c r="R387" i="4"/>
  <c r="I387" i="4"/>
  <c r="D387" i="4"/>
  <c r="C387" i="4"/>
  <c r="AC386" i="4"/>
  <c r="V386" i="4"/>
  <c r="R386" i="4"/>
  <c r="I386" i="4"/>
  <c r="D386" i="4"/>
  <c r="C386" i="4"/>
  <c r="AC385" i="4"/>
  <c r="V385" i="4"/>
  <c r="R385" i="4"/>
  <c r="I385" i="4"/>
  <c r="D385" i="4"/>
  <c r="C385" i="4"/>
  <c r="AC384" i="4"/>
  <c r="V384" i="4"/>
  <c r="R384" i="4"/>
  <c r="I384" i="4"/>
  <c r="D384" i="4"/>
  <c r="C384" i="4"/>
  <c r="V383" i="4"/>
  <c r="R383" i="4"/>
  <c r="I383" i="4"/>
  <c r="D383" i="4"/>
  <c r="C383" i="4"/>
  <c r="AC382" i="4"/>
  <c r="V382" i="4"/>
  <c r="R382" i="4"/>
  <c r="I382" i="4"/>
  <c r="D382" i="4"/>
  <c r="C382" i="4"/>
  <c r="AC381" i="4"/>
  <c r="V381" i="4"/>
  <c r="R381" i="4"/>
  <c r="I381" i="4"/>
  <c r="D381" i="4"/>
  <c r="C381" i="4"/>
  <c r="AC380" i="4"/>
  <c r="V380" i="4"/>
  <c r="Z380" i="4" s="1"/>
  <c r="R380" i="4"/>
  <c r="I380" i="4"/>
  <c r="D380" i="4"/>
  <c r="C380" i="4"/>
  <c r="AC379" i="4"/>
  <c r="V379" i="4"/>
  <c r="Z379" i="4" s="1"/>
  <c r="R379" i="4"/>
  <c r="I379" i="4"/>
  <c r="D379" i="4"/>
  <c r="C379" i="4"/>
  <c r="AC378" i="4"/>
  <c r="V378" i="4"/>
  <c r="Z378" i="4" s="1"/>
  <c r="R378" i="4"/>
  <c r="I378" i="4"/>
  <c r="D378" i="4"/>
  <c r="C378" i="4"/>
  <c r="AC377" i="4"/>
  <c r="V377" i="4"/>
  <c r="Z377" i="4" s="1"/>
  <c r="R377" i="4"/>
  <c r="I377" i="4"/>
  <c r="D377" i="4"/>
  <c r="C377" i="4"/>
  <c r="AC376" i="4"/>
  <c r="V376" i="4"/>
  <c r="Z376" i="4" s="1"/>
  <c r="R376" i="4"/>
  <c r="I376" i="4"/>
  <c r="D376" i="4"/>
  <c r="C376" i="4"/>
  <c r="AC375" i="4"/>
  <c r="V375" i="4"/>
  <c r="Z375" i="4" s="1"/>
  <c r="R375" i="4"/>
  <c r="I375" i="4"/>
  <c r="D375" i="4"/>
  <c r="C375" i="4"/>
  <c r="AC374" i="4"/>
  <c r="V374" i="4"/>
  <c r="Z374" i="4" s="1"/>
  <c r="R374" i="4"/>
  <c r="I374" i="4"/>
  <c r="D374" i="4"/>
  <c r="C374" i="4"/>
  <c r="AC373" i="4"/>
  <c r="V373" i="4"/>
  <c r="Z373" i="4" s="1"/>
  <c r="R373" i="4"/>
  <c r="I373" i="4"/>
  <c r="D373" i="4"/>
  <c r="C373" i="4"/>
  <c r="AC372" i="4"/>
  <c r="V372" i="4"/>
  <c r="Z372" i="4" s="1"/>
  <c r="R372" i="4"/>
  <c r="I372" i="4"/>
  <c r="D372" i="4"/>
  <c r="C372" i="4"/>
  <c r="AC371" i="4"/>
  <c r="V371" i="4"/>
  <c r="Z371" i="4" s="1"/>
  <c r="R371" i="4"/>
  <c r="I371" i="4"/>
  <c r="D371" i="4"/>
  <c r="C371" i="4"/>
  <c r="AC370" i="4"/>
  <c r="V370" i="4"/>
  <c r="Z370" i="4" s="1"/>
  <c r="R370" i="4"/>
  <c r="I370" i="4"/>
  <c r="D370" i="4"/>
  <c r="C370" i="4"/>
  <c r="AC369" i="4"/>
  <c r="V369" i="4"/>
  <c r="Z369" i="4" s="1"/>
  <c r="R369" i="4"/>
  <c r="I369" i="4"/>
  <c r="D369" i="4"/>
  <c r="C369" i="4"/>
  <c r="AC368" i="4"/>
  <c r="V368" i="4"/>
  <c r="Z368" i="4" s="1"/>
  <c r="R368" i="4"/>
  <c r="I368" i="4"/>
  <c r="D368" i="4"/>
  <c r="C368" i="4"/>
  <c r="AC367" i="4"/>
  <c r="Z367" i="4"/>
  <c r="V367" i="4"/>
  <c r="R367" i="4"/>
  <c r="I367" i="4"/>
  <c r="D367" i="4"/>
  <c r="C367" i="4"/>
  <c r="AC366" i="4"/>
  <c r="V366" i="4"/>
  <c r="Z366" i="4" s="1"/>
  <c r="R366" i="4"/>
  <c r="I366" i="4"/>
  <c r="D366" i="4"/>
  <c r="C366" i="4"/>
  <c r="AC365" i="4"/>
  <c r="V365" i="4"/>
  <c r="Z365" i="4" s="1"/>
  <c r="R365" i="4"/>
  <c r="I365" i="4"/>
  <c r="D365" i="4"/>
  <c r="C365" i="4"/>
  <c r="AC364" i="4"/>
  <c r="V364" i="4"/>
  <c r="Z364" i="4" s="1"/>
  <c r="R364" i="4"/>
  <c r="I364" i="4"/>
  <c r="D364" i="4"/>
  <c r="C364" i="4"/>
  <c r="V363" i="4"/>
  <c r="Z363" i="4" s="1"/>
  <c r="R363" i="4"/>
  <c r="I363" i="4"/>
  <c r="D363" i="4"/>
  <c r="C363" i="4"/>
  <c r="AC362" i="4"/>
  <c r="V362" i="4"/>
  <c r="Z362" i="4" s="1"/>
  <c r="R362" i="4"/>
  <c r="I362" i="4"/>
  <c r="D362" i="4"/>
  <c r="C362" i="4"/>
  <c r="AC361" i="4"/>
  <c r="V361" i="4"/>
  <c r="Z361" i="4" s="1"/>
  <c r="R361" i="4"/>
  <c r="I361" i="4"/>
  <c r="D361" i="4"/>
  <c r="C361" i="4"/>
  <c r="AC360" i="4"/>
  <c r="V360" i="4"/>
  <c r="Z360" i="4" s="1"/>
  <c r="R360" i="4"/>
  <c r="I360" i="4"/>
  <c r="D360" i="4"/>
  <c r="C360" i="4"/>
  <c r="AC359" i="4"/>
  <c r="Z359" i="4"/>
  <c r="V359" i="4"/>
  <c r="R359" i="4"/>
  <c r="I359" i="4"/>
  <c r="D359" i="4"/>
  <c r="C359" i="4"/>
  <c r="AC358" i="4"/>
  <c r="V358" i="4"/>
  <c r="Z358" i="4" s="1"/>
  <c r="R358" i="4"/>
  <c r="I358" i="4"/>
  <c r="D358" i="4"/>
  <c r="C358" i="4"/>
  <c r="AU358" i="4" s="1"/>
  <c r="AC357" i="4"/>
  <c r="V357" i="4"/>
  <c r="Z357" i="4" s="1"/>
  <c r="R357" i="4"/>
  <c r="I357" i="4"/>
  <c r="D357" i="4"/>
  <c r="C357" i="4"/>
  <c r="AC356" i="4"/>
  <c r="Z356" i="4"/>
  <c r="V356" i="4"/>
  <c r="R356" i="4"/>
  <c r="I356" i="4"/>
  <c r="D356" i="4"/>
  <c r="C356" i="4"/>
  <c r="AC355" i="4"/>
  <c r="V355" i="4"/>
  <c r="Z355" i="4" s="1"/>
  <c r="R355" i="4"/>
  <c r="I355" i="4"/>
  <c r="D355" i="4"/>
  <c r="C355" i="4"/>
  <c r="AC354" i="4"/>
  <c r="V354" i="4"/>
  <c r="Z354" i="4" s="1"/>
  <c r="R354" i="4"/>
  <c r="I354" i="4"/>
  <c r="D354" i="4"/>
  <c r="C354" i="4"/>
  <c r="V353" i="4"/>
  <c r="Z353" i="4" s="1"/>
  <c r="R353" i="4"/>
  <c r="I353" i="4"/>
  <c r="D353" i="4"/>
  <c r="C353" i="4"/>
  <c r="AC352" i="4"/>
  <c r="V352" i="4"/>
  <c r="Z352" i="4" s="1"/>
  <c r="R352" i="4"/>
  <c r="I352" i="4"/>
  <c r="D352" i="4"/>
  <c r="C352" i="4"/>
  <c r="AC351" i="4"/>
  <c r="V351" i="4"/>
  <c r="Z351" i="4" s="1"/>
  <c r="R351" i="4"/>
  <c r="I351" i="4"/>
  <c r="D351" i="4"/>
  <c r="C351" i="4"/>
  <c r="AC350" i="4"/>
  <c r="V350" i="4"/>
  <c r="Z350" i="4" s="1"/>
  <c r="R350" i="4"/>
  <c r="I350" i="4"/>
  <c r="D350" i="4"/>
  <c r="C350" i="4"/>
  <c r="AC349" i="4"/>
  <c r="V349" i="4"/>
  <c r="Z349" i="4" s="1"/>
  <c r="R349" i="4"/>
  <c r="I349" i="4"/>
  <c r="D349" i="4"/>
  <c r="C349" i="4"/>
  <c r="AC348" i="4"/>
  <c r="V348" i="4"/>
  <c r="Z348" i="4" s="1"/>
  <c r="R348" i="4"/>
  <c r="I348" i="4"/>
  <c r="D348" i="4"/>
  <c r="C348" i="4"/>
  <c r="AC347" i="4"/>
  <c r="V347" i="4"/>
  <c r="Z347" i="4" s="1"/>
  <c r="R347" i="4"/>
  <c r="I347" i="4"/>
  <c r="D347" i="4"/>
  <c r="C347" i="4"/>
  <c r="AC346" i="4"/>
  <c r="V346" i="4"/>
  <c r="Z346" i="4" s="1"/>
  <c r="R346" i="4"/>
  <c r="I346" i="4"/>
  <c r="D346" i="4"/>
  <c r="C346" i="4"/>
  <c r="AC345" i="4"/>
  <c r="V345" i="4"/>
  <c r="Z345" i="4" s="1"/>
  <c r="R345" i="4"/>
  <c r="I345" i="4"/>
  <c r="D345" i="4"/>
  <c r="C345" i="4"/>
  <c r="AC344" i="4"/>
  <c r="V344" i="4"/>
  <c r="Z344" i="4" s="1"/>
  <c r="R344" i="4"/>
  <c r="I344" i="4"/>
  <c r="D344" i="4"/>
  <c r="C344" i="4"/>
  <c r="AC343" i="4"/>
  <c r="V343" i="4"/>
  <c r="Z343" i="4" s="1"/>
  <c r="R343" i="4"/>
  <c r="I343" i="4"/>
  <c r="D343" i="4"/>
  <c r="C343" i="4"/>
  <c r="AC342" i="4"/>
  <c r="V342" i="4"/>
  <c r="Z342" i="4" s="1"/>
  <c r="R342" i="4"/>
  <c r="I342" i="4"/>
  <c r="D342" i="4"/>
  <c r="C342" i="4"/>
  <c r="AC341" i="4"/>
  <c r="V341" i="4"/>
  <c r="Z341" i="4" s="1"/>
  <c r="R341" i="4"/>
  <c r="I341" i="4"/>
  <c r="D341" i="4"/>
  <c r="C341" i="4"/>
  <c r="AC340" i="4"/>
  <c r="V340" i="4"/>
  <c r="Z340" i="4" s="1"/>
  <c r="R340" i="4"/>
  <c r="I340" i="4"/>
  <c r="D340" i="4"/>
  <c r="C340" i="4"/>
  <c r="AC339" i="4"/>
  <c r="V339" i="4"/>
  <c r="Z339" i="4" s="1"/>
  <c r="R339" i="4"/>
  <c r="I339" i="4"/>
  <c r="D339" i="4"/>
  <c r="C339" i="4"/>
  <c r="V338" i="4"/>
  <c r="Z338" i="4" s="1"/>
  <c r="R338" i="4"/>
  <c r="I338" i="4"/>
  <c r="D338" i="4"/>
  <c r="C338" i="4"/>
  <c r="AC337" i="4"/>
  <c r="V337" i="4"/>
  <c r="Z337" i="4" s="1"/>
  <c r="R337" i="4"/>
  <c r="I337" i="4"/>
  <c r="D337" i="4"/>
  <c r="AU337" i="4" s="1"/>
  <c r="C337" i="4"/>
  <c r="AC336" i="4"/>
  <c r="V336" i="4"/>
  <c r="Z336" i="4" s="1"/>
  <c r="R336" i="4"/>
  <c r="AU336" i="4" s="1"/>
  <c r="I336" i="4"/>
  <c r="D336" i="4"/>
  <c r="C336" i="4"/>
  <c r="AC335" i="4"/>
  <c r="V335" i="4"/>
  <c r="Z335" i="4" s="1"/>
  <c r="R335" i="4"/>
  <c r="I335" i="4"/>
  <c r="D335" i="4"/>
  <c r="C335" i="4"/>
  <c r="AC334" i="4"/>
  <c r="V334" i="4"/>
  <c r="Z334" i="4" s="1"/>
  <c r="R334" i="4"/>
  <c r="I334" i="4"/>
  <c r="D334" i="4"/>
  <c r="C334" i="4"/>
  <c r="AC333" i="4"/>
  <c r="V333" i="4"/>
  <c r="Z333" i="4" s="1"/>
  <c r="R333" i="4"/>
  <c r="I333" i="4"/>
  <c r="D333" i="4"/>
  <c r="C333" i="4"/>
  <c r="AC332" i="4"/>
  <c r="V332" i="4"/>
  <c r="Z332" i="4" s="1"/>
  <c r="R332" i="4"/>
  <c r="I332" i="4"/>
  <c r="D332" i="4"/>
  <c r="C332" i="4"/>
  <c r="AC331" i="4"/>
  <c r="V331" i="4"/>
  <c r="Z331" i="4" s="1"/>
  <c r="R331" i="4"/>
  <c r="I331" i="4"/>
  <c r="D331" i="4"/>
  <c r="C331" i="4"/>
  <c r="AC330" i="4"/>
  <c r="V330" i="4"/>
  <c r="Z330" i="4" s="1"/>
  <c r="R330" i="4"/>
  <c r="I330" i="4"/>
  <c r="D330" i="4"/>
  <c r="C330" i="4"/>
  <c r="AC329" i="4"/>
  <c r="V329" i="4"/>
  <c r="Z329" i="4" s="1"/>
  <c r="R329" i="4"/>
  <c r="I329" i="4"/>
  <c r="D329" i="4"/>
  <c r="AU329" i="4" s="1"/>
  <c r="C329" i="4"/>
  <c r="AC328" i="4"/>
  <c r="V328" i="4"/>
  <c r="Z328" i="4" s="1"/>
  <c r="R328" i="4"/>
  <c r="AU328" i="4" s="1"/>
  <c r="I328" i="4"/>
  <c r="D328" i="4"/>
  <c r="C328" i="4"/>
  <c r="AC327" i="4"/>
  <c r="V327" i="4"/>
  <c r="Z327" i="4" s="1"/>
  <c r="R327" i="4"/>
  <c r="I327" i="4"/>
  <c r="D327" i="4"/>
  <c r="C327" i="4"/>
  <c r="AC326" i="4"/>
  <c r="V326" i="4"/>
  <c r="Z326" i="4" s="1"/>
  <c r="R326" i="4"/>
  <c r="I326" i="4"/>
  <c r="D326" i="4"/>
  <c r="C326" i="4"/>
  <c r="AC325" i="4"/>
  <c r="V325" i="4"/>
  <c r="Z325" i="4" s="1"/>
  <c r="R325" i="4"/>
  <c r="I325" i="4"/>
  <c r="D325" i="4"/>
  <c r="C325" i="4"/>
  <c r="AC324" i="4"/>
  <c r="V324" i="4"/>
  <c r="Z324" i="4" s="1"/>
  <c r="R324" i="4"/>
  <c r="I324" i="4"/>
  <c r="D324" i="4"/>
  <c r="C324" i="4"/>
  <c r="AC323" i="4"/>
  <c r="V323" i="4"/>
  <c r="Z323" i="4" s="1"/>
  <c r="R323" i="4"/>
  <c r="I323" i="4"/>
  <c r="D323" i="4"/>
  <c r="AU323" i="4" s="1"/>
  <c r="C323" i="4"/>
  <c r="AC322" i="4"/>
  <c r="V322" i="4"/>
  <c r="Z322" i="4" s="1"/>
  <c r="R322" i="4"/>
  <c r="I322" i="4"/>
  <c r="D322" i="4"/>
  <c r="C322" i="4"/>
  <c r="AC321" i="4"/>
  <c r="Z321" i="4"/>
  <c r="R321" i="4"/>
  <c r="I321" i="4"/>
  <c r="D321" i="4"/>
  <c r="C321" i="4"/>
  <c r="AC320" i="4"/>
  <c r="V320" i="4"/>
  <c r="Z320" i="4" s="1"/>
  <c r="R320" i="4"/>
  <c r="I320" i="4"/>
  <c r="D320" i="4"/>
  <c r="C320" i="4"/>
  <c r="AC319" i="4"/>
  <c r="V319" i="4"/>
  <c r="Z319" i="4" s="1"/>
  <c r="R319" i="4"/>
  <c r="I319" i="4"/>
  <c r="D319" i="4"/>
  <c r="C319" i="4"/>
  <c r="AC318" i="4"/>
  <c r="V318" i="4"/>
  <c r="Z318" i="4" s="1"/>
  <c r="R318" i="4"/>
  <c r="I318" i="4"/>
  <c r="D318" i="4"/>
  <c r="C318" i="4"/>
  <c r="AC317" i="4"/>
  <c r="V317" i="4"/>
  <c r="Z317" i="4" s="1"/>
  <c r="R317" i="4"/>
  <c r="I317" i="4"/>
  <c r="D317" i="4"/>
  <c r="C317" i="4"/>
  <c r="AC316" i="4"/>
  <c r="V316" i="4"/>
  <c r="Z316" i="4" s="1"/>
  <c r="R316" i="4"/>
  <c r="I316" i="4"/>
  <c r="D316" i="4"/>
  <c r="C316" i="4"/>
  <c r="AC315" i="4"/>
  <c r="V315" i="4"/>
  <c r="Z315" i="4" s="1"/>
  <c r="R315" i="4"/>
  <c r="I315" i="4"/>
  <c r="D315" i="4"/>
  <c r="C315" i="4"/>
  <c r="AC314" i="4"/>
  <c r="V314" i="4"/>
  <c r="Z314" i="4" s="1"/>
  <c r="R314" i="4"/>
  <c r="I314" i="4"/>
  <c r="D314" i="4"/>
  <c r="C314" i="4"/>
  <c r="AC313" i="4"/>
  <c r="V313" i="4"/>
  <c r="Z313" i="4" s="1"/>
  <c r="R313" i="4"/>
  <c r="I313" i="4"/>
  <c r="D313" i="4"/>
  <c r="C313" i="4"/>
  <c r="AC312" i="4"/>
  <c r="V312" i="4"/>
  <c r="Z312" i="4" s="1"/>
  <c r="R312" i="4"/>
  <c r="I312" i="4"/>
  <c r="D312" i="4"/>
  <c r="C312" i="4"/>
  <c r="AC311" i="4"/>
  <c r="V311" i="4"/>
  <c r="Z311" i="4" s="1"/>
  <c r="R311" i="4"/>
  <c r="I311" i="4"/>
  <c r="D311" i="4"/>
  <c r="C311" i="4"/>
  <c r="AC310" i="4"/>
  <c r="V310" i="4"/>
  <c r="Z310" i="4" s="1"/>
  <c r="R310" i="4"/>
  <c r="I310" i="4"/>
  <c r="D310" i="4"/>
  <c r="C310" i="4"/>
  <c r="AC309" i="4"/>
  <c r="V309" i="4"/>
  <c r="Z309" i="4" s="1"/>
  <c r="R309" i="4"/>
  <c r="I309" i="4"/>
  <c r="D309" i="4"/>
  <c r="C309" i="4"/>
  <c r="AC308" i="4"/>
  <c r="V308" i="4"/>
  <c r="Z308" i="4" s="1"/>
  <c r="R308" i="4"/>
  <c r="I308" i="4"/>
  <c r="D308" i="4"/>
  <c r="C308" i="4"/>
  <c r="AC307" i="4"/>
  <c r="V307" i="4"/>
  <c r="Z307" i="4" s="1"/>
  <c r="R307" i="4"/>
  <c r="I307" i="4"/>
  <c r="D307" i="4"/>
  <c r="C307" i="4"/>
  <c r="AC306" i="4"/>
  <c r="V306" i="4"/>
  <c r="Z306" i="4" s="1"/>
  <c r="R306" i="4"/>
  <c r="I306" i="4"/>
  <c r="D306" i="4"/>
  <c r="C306" i="4"/>
  <c r="AC305" i="4"/>
  <c r="V305" i="4"/>
  <c r="Z305" i="4" s="1"/>
  <c r="R305" i="4"/>
  <c r="I305" i="4"/>
  <c r="D305" i="4"/>
  <c r="C305" i="4"/>
  <c r="AC304" i="4"/>
  <c r="V304" i="4"/>
  <c r="Z304" i="4" s="1"/>
  <c r="R304" i="4"/>
  <c r="I304" i="4"/>
  <c r="D304" i="4"/>
  <c r="C304" i="4"/>
  <c r="AC303" i="4"/>
  <c r="V303" i="4"/>
  <c r="Z303" i="4" s="1"/>
  <c r="R303" i="4"/>
  <c r="I303" i="4"/>
  <c r="D303" i="4"/>
  <c r="C303" i="4"/>
  <c r="AC302" i="4"/>
  <c r="V302" i="4"/>
  <c r="Z302" i="4" s="1"/>
  <c r="R302" i="4"/>
  <c r="I302" i="4"/>
  <c r="D302" i="4"/>
  <c r="C302" i="4"/>
  <c r="AC301" i="4"/>
  <c r="V301" i="4"/>
  <c r="Z301" i="4" s="1"/>
  <c r="R301" i="4"/>
  <c r="I301" i="4"/>
  <c r="D301" i="4"/>
  <c r="C301" i="4"/>
  <c r="AC300" i="4"/>
  <c r="V300" i="4"/>
  <c r="Z300" i="4" s="1"/>
  <c r="R300" i="4"/>
  <c r="I300" i="4"/>
  <c r="D300" i="4"/>
  <c r="C300" i="4"/>
  <c r="AC299" i="4"/>
  <c r="V299" i="4"/>
  <c r="Z299" i="4" s="1"/>
  <c r="R299" i="4"/>
  <c r="I299" i="4"/>
  <c r="D299" i="4"/>
  <c r="C299" i="4"/>
  <c r="AC298" i="4"/>
  <c r="V298" i="4"/>
  <c r="Z298" i="4" s="1"/>
  <c r="R298" i="4"/>
  <c r="I298" i="4"/>
  <c r="D298" i="4"/>
  <c r="C298" i="4"/>
  <c r="AC297" i="4"/>
  <c r="V297" i="4"/>
  <c r="Z297" i="4" s="1"/>
  <c r="R297" i="4"/>
  <c r="I297" i="4"/>
  <c r="D297" i="4"/>
  <c r="C297" i="4"/>
  <c r="AC296" i="4"/>
  <c r="V296" i="4"/>
  <c r="Z296" i="4" s="1"/>
  <c r="R296" i="4"/>
  <c r="I296" i="4"/>
  <c r="D296" i="4"/>
  <c r="C296" i="4"/>
  <c r="AC295" i="4"/>
  <c r="V295" i="4"/>
  <c r="AA295" i="4" s="1"/>
  <c r="R295" i="4"/>
  <c r="I295" i="4"/>
  <c r="D295" i="4"/>
  <c r="C295" i="4"/>
  <c r="AC294" i="4"/>
  <c r="V294" i="4"/>
  <c r="AA294" i="4" s="1"/>
  <c r="R294" i="4"/>
  <c r="I294" i="4"/>
  <c r="D294" i="4"/>
  <c r="C294" i="4"/>
  <c r="AC293" i="4"/>
  <c r="V293" i="4"/>
  <c r="AA293" i="4" s="1"/>
  <c r="R293" i="4"/>
  <c r="I293" i="4"/>
  <c r="D293" i="4"/>
  <c r="C293" i="4"/>
  <c r="AC292" i="4"/>
  <c r="AA292" i="4"/>
  <c r="V292" i="4"/>
  <c r="R292" i="4"/>
  <c r="I292" i="4"/>
  <c r="D292" i="4"/>
  <c r="C292" i="4"/>
  <c r="AC291" i="4"/>
  <c r="Z291" i="4"/>
  <c r="V291" i="4"/>
  <c r="AA291" i="4" s="1"/>
  <c r="R291" i="4"/>
  <c r="I291" i="4"/>
  <c r="D291" i="4"/>
  <c r="C291" i="4"/>
  <c r="AC290" i="4"/>
  <c r="V290" i="4"/>
  <c r="R290" i="4"/>
  <c r="I290" i="4"/>
  <c r="D290" i="4"/>
  <c r="C290" i="4"/>
  <c r="AC289" i="4"/>
  <c r="V289" i="4"/>
  <c r="R289" i="4"/>
  <c r="I289" i="4"/>
  <c r="D289" i="4"/>
  <c r="C289" i="4"/>
  <c r="AC288" i="4"/>
  <c r="V288" i="4"/>
  <c r="R288" i="4"/>
  <c r="I288" i="4"/>
  <c r="D288" i="4"/>
  <c r="C288" i="4"/>
  <c r="AC287" i="4"/>
  <c r="V287" i="4"/>
  <c r="R287" i="4"/>
  <c r="I287" i="4"/>
  <c r="D287" i="4"/>
  <c r="C287" i="4"/>
  <c r="AC286" i="4"/>
  <c r="Z286" i="4"/>
  <c r="V286" i="4"/>
  <c r="R286" i="4"/>
  <c r="AU286" i="4" s="1"/>
  <c r="I286" i="4"/>
  <c r="D286" i="4"/>
  <c r="C286" i="4"/>
  <c r="AC285" i="4"/>
  <c r="V285" i="4"/>
  <c r="R285" i="4"/>
  <c r="I285" i="4"/>
  <c r="D285" i="4"/>
  <c r="C285" i="4"/>
  <c r="AC284" i="4"/>
  <c r="V284" i="4"/>
  <c r="R284" i="4"/>
  <c r="I284" i="4"/>
  <c r="D284" i="4"/>
  <c r="C284" i="4"/>
  <c r="AC283" i="4"/>
  <c r="V283" i="4"/>
  <c r="R283" i="4"/>
  <c r="I283" i="4"/>
  <c r="D283" i="4"/>
  <c r="C283" i="4"/>
  <c r="AC282" i="4"/>
  <c r="V282" i="4"/>
  <c r="R282" i="4"/>
  <c r="I282" i="4"/>
  <c r="D282" i="4"/>
  <c r="C282" i="4"/>
  <c r="AC281" i="4"/>
  <c r="V281" i="4"/>
  <c r="R281" i="4"/>
  <c r="I281" i="4"/>
  <c r="D281" i="4"/>
  <c r="C281" i="4"/>
  <c r="AC280" i="4"/>
  <c r="V280" i="4"/>
  <c r="Z280" i="4" s="1"/>
  <c r="R280" i="4"/>
  <c r="I280" i="4"/>
  <c r="D280" i="4"/>
  <c r="C280" i="4"/>
  <c r="AC279" i="4"/>
  <c r="V279" i="4"/>
  <c r="Z279" i="4" s="1"/>
  <c r="R279" i="4"/>
  <c r="I279" i="4"/>
  <c r="D279" i="4"/>
  <c r="C279" i="4"/>
  <c r="AC278" i="4"/>
  <c r="V278" i="4"/>
  <c r="Z278" i="4" s="1"/>
  <c r="R278" i="4"/>
  <c r="I278" i="4"/>
  <c r="D278" i="4"/>
  <c r="C278" i="4"/>
  <c r="AC277" i="4"/>
  <c r="V277" i="4"/>
  <c r="Z277" i="4" s="1"/>
  <c r="R277" i="4"/>
  <c r="I277" i="4"/>
  <c r="D277" i="4"/>
  <c r="C277" i="4"/>
  <c r="AC276" i="4"/>
  <c r="V276" i="4"/>
  <c r="Z276" i="4" s="1"/>
  <c r="R276" i="4"/>
  <c r="I276" i="4"/>
  <c r="D276" i="4"/>
  <c r="C276" i="4"/>
  <c r="AC275" i="4"/>
  <c r="V275" i="4"/>
  <c r="Z275" i="4" s="1"/>
  <c r="R275" i="4"/>
  <c r="I275" i="4"/>
  <c r="D275" i="4"/>
  <c r="C275" i="4"/>
  <c r="AC274" i="4"/>
  <c r="V274" i="4"/>
  <c r="Z274" i="4" s="1"/>
  <c r="R274" i="4"/>
  <c r="I274" i="4"/>
  <c r="D274" i="4"/>
  <c r="C274" i="4"/>
  <c r="AC273" i="4"/>
  <c r="V273" i="4"/>
  <c r="Z273" i="4" s="1"/>
  <c r="R273" i="4"/>
  <c r="I273" i="4"/>
  <c r="D273" i="4"/>
  <c r="C273" i="4"/>
  <c r="AC272" i="4"/>
  <c r="V272" i="4"/>
  <c r="Z272" i="4" s="1"/>
  <c r="R272" i="4"/>
  <c r="I272" i="4"/>
  <c r="D272" i="4"/>
  <c r="C272" i="4"/>
  <c r="AC271" i="4"/>
  <c r="V271" i="4"/>
  <c r="Z271" i="4" s="1"/>
  <c r="R271" i="4"/>
  <c r="I271" i="4"/>
  <c r="D271" i="4"/>
  <c r="C271" i="4"/>
  <c r="AC270" i="4"/>
  <c r="V270" i="4"/>
  <c r="Z270" i="4" s="1"/>
  <c r="R270" i="4"/>
  <c r="I270" i="4"/>
  <c r="D270" i="4"/>
  <c r="C270" i="4"/>
  <c r="AC269" i="4"/>
  <c r="V269" i="4"/>
  <c r="Z269" i="4" s="1"/>
  <c r="R269" i="4"/>
  <c r="I269" i="4"/>
  <c r="D269" i="4"/>
  <c r="C269" i="4"/>
  <c r="AC268" i="4"/>
  <c r="V268" i="4"/>
  <c r="Z268" i="4" s="1"/>
  <c r="R268" i="4"/>
  <c r="I268" i="4"/>
  <c r="D268" i="4"/>
  <c r="C268" i="4"/>
  <c r="AC267" i="4"/>
  <c r="V267" i="4"/>
  <c r="Z267" i="4" s="1"/>
  <c r="R267" i="4"/>
  <c r="I267" i="4"/>
  <c r="D267" i="4"/>
  <c r="C267" i="4"/>
  <c r="AC266" i="4"/>
  <c r="V266" i="4"/>
  <c r="Z266" i="4" s="1"/>
  <c r="R266" i="4"/>
  <c r="I266" i="4"/>
  <c r="D266" i="4"/>
  <c r="C266" i="4"/>
  <c r="AC265" i="4"/>
  <c r="V265" i="4"/>
  <c r="Z265" i="4" s="1"/>
  <c r="R265" i="4"/>
  <c r="I265" i="4"/>
  <c r="D265" i="4"/>
  <c r="C265" i="4"/>
  <c r="AC264" i="4"/>
  <c r="V264" i="4"/>
  <c r="Z264" i="4" s="1"/>
  <c r="R264" i="4"/>
  <c r="I264" i="4"/>
  <c r="D264" i="4"/>
  <c r="C264" i="4"/>
  <c r="AC263" i="4"/>
  <c r="V263" i="4"/>
  <c r="Z263" i="4" s="1"/>
  <c r="R263" i="4"/>
  <c r="I263" i="4"/>
  <c r="D263" i="4"/>
  <c r="C263" i="4"/>
  <c r="AC262" i="4"/>
  <c r="V262" i="4"/>
  <c r="Z262" i="4" s="1"/>
  <c r="R262" i="4"/>
  <c r="I262" i="4"/>
  <c r="D262" i="4"/>
  <c r="C262" i="4"/>
  <c r="AC261" i="4"/>
  <c r="V261" i="4"/>
  <c r="Z261" i="4" s="1"/>
  <c r="R261" i="4"/>
  <c r="I261" i="4"/>
  <c r="D261" i="4"/>
  <c r="C261" i="4"/>
  <c r="AC260" i="4"/>
  <c r="V260" i="4"/>
  <c r="Z260" i="4" s="1"/>
  <c r="R260" i="4"/>
  <c r="I260" i="4"/>
  <c r="D260" i="4"/>
  <c r="C260" i="4"/>
  <c r="AC259" i="4"/>
  <c r="V259" i="4"/>
  <c r="Z259" i="4" s="1"/>
  <c r="R259" i="4"/>
  <c r="I259" i="4"/>
  <c r="D259" i="4"/>
  <c r="C259" i="4"/>
  <c r="AC258" i="4"/>
  <c r="V258" i="4"/>
  <c r="Z258" i="4" s="1"/>
  <c r="R258" i="4"/>
  <c r="I258" i="4"/>
  <c r="D258" i="4"/>
  <c r="C258" i="4"/>
  <c r="AC257" i="4"/>
  <c r="V257" i="4"/>
  <c r="Z257" i="4" s="1"/>
  <c r="R257" i="4"/>
  <c r="I257" i="4"/>
  <c r="D257" i="4"/>
  <c r="C257" i="4"/>
  <c r="AC256" i="4"/>
  <c r="V256" i="4"/>
  <c r="Z256" i="4" s="1"/>
  <c r="R256" i="4"/>
  <c r="I256" i="4"/>
  <c r="D256" i="4"/>
  <c r="C256" i="4"/>
  <c r="AC255" i="4"/>
  <c r="V255" i="4"/>
  <c r="Z255" i="4" s="1"/>
  <c r="R255" i="4"/>
  <c r="I255" i="4"/>
  <c r="D255" i="4"/>
  <c r="C255" i="4"/>
  <c r="AC254" i="4"/>
  <c r="V254" i="4"/>
  <c r="Z254" i="4" s="1"/>
  <c r="R254" i="4"/>
  <c r="I254" i="4"/>
  <c r="D254" i="4"/>
  <c r="C254" i="4"/>
  <c r="AC253" i="4"/>
  <c r="V253" i="4"/>
  <c r="Z253" i="4" s="1"/>
  <c r="R253" i="4"/>
  <c r="I253" i="4"/>
  <c r="D253" i="4"/>
  <c r="C253" i="4"/>
  <c r="AC252" i="4"/>
  <c r="V252" i="4"/>
  <c r="Z252" i="4" s="1"/>
  <c r="R252" i="4"/>
  <c r="I252" i="4"/>
  <c r="D252" i="4"/>
  <c r="C252" i="4"/>
  <c r="AC251" i="4"/>
  <c r="V251" i="4"/>
  <c r="Z251" i="4" s="1"/>
  <c r="R251" i="4"/>
  <c r="I251" i="4"/>
  <c r="D251" i="4"/>
  <c r="C251" i="4"/>
  <c r="AC250" i="4"/>
  <c r="V250" i="4"/>
  <c r="Z250" i="4" s="1"/>
  <c r="R250" i="4"/>
  <c r="I250" i="4"/>
  <c r="D250" i="4"/>
  <c r="C250" i="4"/>
  <c r="AC249" i="4"/>
  <c r="Z249" i="4"/>
  <c r="V249" i="4"/>
  <c r="R249" i="4"/>
  <c r="I249" i="4"/>
  <c r="D249" i="4"/>
  <c r="C249" i="4"/>
  <c r="AC248" i="4"/>
  <c r="V248" i="4"/>
  <c r="Z248" i="4" s="1"/>
  <c r="R248" i="4"/>
  <c r="I248" i="4"/>
  <c r="D248" i="4"/>
  <c r="C248" i="4"/>
  <c r="AC247" i="4"/>
  <c r="V247" i="4"/>
  <c r="Z247" i="4" s="1"/>
  <c r="R247" i="4"/>
  <c r="I247" i="4"/>
  <c r="D247" i="4"/>
  <c r="C247" i="4"/>
  <c r="AC246" i="4"/>
  <c r="V246" i="4"/>
  <c r="Z246" i="4" s="1"/>
  <c r="R246" i="4"/>
  <c r="I246" i="4"/>
  <c r="D246" i="4"/>
  <c r="C246" i="4"/>
  <c r="AC245" i="4"/>
  <c r="V245" i="4"/>
  <c r="Z245" i="4" s="1"/>
  <c r="R245" i="4"/>
  <c r="I245" i="4"/>
  <c r="D245" i="4"/>
  <c r="C245" i="4"/>
  <c r="V244" i="4"/>
  <c r="Z244" i="4" s="1"/>
  <c r="R244" i="4"/>
  <c r="I244" i="4"/>
  <c r="D244" i="4"/>
  <c r="C244" i="4"/>
  <c r="AC243" i="4"/>
  <c r="V243" i="4"/>
  <c r="Z243" i="4" s="1"/>
  <c r="R243" i="4"/>
  <c r="I243" i="4"/>
  <c r="D243" i="4"/>
  <c r="C243" i="4"/>
  <c r="AC242" i="4"/>
  <c r="V242" i="4"/>
  <c r="Z242" i="4" s="1"/>
  <c r="R242" i="4"/>
  <c r="I242" i="4"/>
  <c r="D242" i="4"/>
  <c r="C242" i="4"/>
  <c r="AC241" i="4"/>
  <c r="V241" i="4"/>
  <c r="Z241" i="4" s="1"/>
  <c r="R241" i="4"/>
  <c r="I241" i="4"/>
  <c r="D241" i="4"/>
  <c r="C241" i="4"/>
  <c r="AC240" i="4"/>
  <c r="V240" i="4"/>
  <c r="Z240" i="4" s="1"/>
  <c r="R240" i="4"/>
  <c r="I240" i="4"/>
  <c r="D240" i="4"/>
  <c r="C240" i="4"/>
  <c r="AC239" i="4"/>
  <c r="V239" i="4"/>
  <c r="Z239" i="4" s="1"/>
  <c r="R239" i="4"/>
  <c r="I239" i="4"/>
  <c r="D239" i="4"/>
  <c r="C239" i="4"/>
  <c r="AC238" i="4"/>
  <c r="V238" i="4"/>
  <c r="Z238" i="4" s="1"/>
  <c r="R238" i="4"/>
  <c r="I238" i="4"/>
  <c r="D238" i="4"/>
  <c r="C238" i="4"/>
  <c r="V237" i="4"/>
  <c r="Z237" i="4" s="1"/>
  <c r="R237" i="4"/>
  <c r="I237" i="4"/>
  <c r="D237" i="4"/>
  <c r="C237" i="4"/>
  <c r="AC236" i="4"/>
  <c r="V236" i="4"/>
  <c r="Z236" i="4" s="1"/>
  <c r="R236" i="4"/>
  <c r="I236" i="4"/>
  <c r="D236" i="4"/>
  <c r="C236" i="4"/>
  <c r="AC235" i="4"/>
  <c r="V235" i="4"/>
  <c r="Z235" i="4" s="1"/>
  <c r="R235" i="4"/>
  <c r="I235" i="4"/>
  <c r="D235" i="4"/>
  <c r="C235" i="4"/>
  <c r="AC234" i="4"/>
  <c r="V234" i="4"/>
  <c r="Z234" i="4" s="1"/>
  <c r="R234" i="4"/>
  <c r="I234" i="4"/>
  <c r="D234" i="4"/>
  <c r="C234" i="4"/>
  <c r="AC233" i="4"/>
  <c r="V233" i="4"/>
  <c r="Z233" i="4" s="1"/>
  <c r="R233" i="4"/>
  <c r="I233" i="4"/>
  <c r="D233" i="4"/>
  <c r="C233" i="4"/>
  <c r="AC232" i="4"/>
  <c r="V232" i="4"/>
  <c r="Z232" i="4" s="1"/>
  <c r="R232" i="4"/>
  <c r="I232" i="4"/>
  <c r="D232" i="4"/>
  <c r="C232" i="4"/>
  <c r="AC231" i="4"/>
  <c r="V231" i="4"/>
  <c r="Z231" i="4" s="1"/>
  <c r="R231" i="4"/>
  <c r="I231" i="4"/>
  <c r="D231" i="4"/>
  <c r="C231" i="4"/>
  <c r="AC230" i="4"/>
  <c r="V230" i="4"/>
  <c r="Z230" i="4" s="1"/>
  <c r="R230" i="4"/>
  <c r="I230" i="4"/>
  <c r="D230" i="4"/>
  <c r="C230" i="4"/>
  <c r="AC229" i="4"/>
  <c r="V229" i="4"/>
  <c r="Z229" i="4" s="1"/>
  <c r="R229" i="4"/>
  <c r="I229" i="4"/>
  <c r="D229" i="4"/>
  <c r="C229" i="4"/>
  <c r="AC228" i="4"/>
  <c r="V228" i="4"/>
  <c r="Z228" i="4" s="1"/>
  <c r="R228" i="4"/>
  <c r="I228" i="4"/>
  <c r="D228" i="4"/>
  <c r="C228" i="4"/>
  <c r="AC227" i="4"/>
  <c r="V227" i="4"/>
  <c r="Z227" i="4" s="1"/>
  <c r="R227" i="4"/>
  <c r="I227" i="4"/>
  <c r="D227" i="4"/>
  <c r="C227" i="4"/>
  <c r="AC226" i="4"/>
  <c r="V226" i="4"/>
  <c r="Z226" i="4" s="1"/>
  <c r="R226" i="4"/>
  <c r="I226" i="4"/>
  <c r="D226" i="4"/>
  <c r="C226" i="4"/>
  <c r="AC225" i="4"/>
  <c r="V225" i="4"/>
  <c r="Z225" i="4" s="1"/>
  <c r="R225" i="4"/>
  <c r="I225" i="4"/>
  <c r="D225" i="4"/>
  <c r="C225" i="4"/>
  <c r="AC224" i="4"/>
  <c r="V224" i="4"/>
  <c r="Z224" i="4" s="1"/>
  <c r="R224" i="4"/>
  <c r="I224" i="4"/>
  <c r="D224" i="4"/>
  <c r="C224" i="4"/>
  <c r="AC223" i="4"/>
  <c r="V223" i="4"/>
  <c r="Z223" i="4" s="1"/>
  <c r="R223" i="4"/>
  <c r="I223" i="4"/>
  <c r="D223" i="4"/>
  <c r="C223" i="4"/>
  <c r="AC220" i="4"/>
  <c r="V220" i="4"/>
  <c r="Z220" i="4" s="1"/>
  <c r="R220" i="4"/>
  <c r="I220" i="4"/>
  <c r="D220" i="4"/>
  <c r="C220" i="4"/>
  <c r="AC219" i="4"/>
  <c r="V219" i="4"/>
  <c r="Z219" i="4" s="1"/>
  <c r="R219" i="4"/>
  <c r="I219" i="4"/>
  <c r="D219" i="4"/>
  <c r="C219" i="4"/>
  <c r="AC218" i="4"/>
  <c r="V218" i="4"/>
  <c r="Z218" i="4" s="1"/>
  <c r="R218" i="4"/>
  <c r="I218" i="4"/>
  <c r="D218" i="4"/>
  <c r="C218" i="4"/>
  <c r="AC217" i="4"/>
  <c r="V217" i="4"/>
  <c r="Z217" i="4" s="1"/>
  <c r="R217" i="4"/>
  <c r="I217" i="4"/>
  <c r="D217" i="4"/>
  <c r="C217" i="4"/>
  <c r="AC216" i="4"/>
  <c r="V216" i="4"/>
  <c r="Z216" i="4" s="1"/>
  <c r="R216" i="4"/>
  <c r="I216" i="4"/>
  <c r="D216" i="4"/>
  <c r="C216" i="4"/>
  <c r="AC215" i="4"/>
  <c r="V215" i="4"/>
  <c r="Z215" i="4" s="1"/>
  <c r="R215" i="4"/>
  <c r="I215" i="4"/>
  <c r="D215" i="4"/>
  <c r="C215" i="4"/>
  <c r="AC214" i="4"/>
  <c r="V214" i="4"/>
  <c r="Z214" i="4" s="1"/>
  <c r="R214" i="4"/>
  <c r="I214" i="4"/>
  <c r="D214" i="4"/>
  <c r="C214" i="4"/>
  <c r="AC213" i="4"/>
  <c r="V213" i="4"/>
  <c r="Z213" i="4" s="1"/>
  <c r="R213" i="4"/>
  <c r="I213" i="4"/>
  <c r="D213" i="4"/>
  <c r="C213" i="4"/>
  <c r="AC212" i="4"/>
  <c r="V212" i="4"/>
  <c r="Z212" i="4" s="1"/>
  <c r="R212" i="4"/>
  <c r="I212" i="4"/>
  <c r="D212" i="4"/>
  <c r="C212" i="4"/>
  <c r="AC211" i="4"/>
  <c r="V211" i="4"/>
  <c r="Z211" i="4" s="1"/>
  <c r="R211" i="4"/>
  <c r="I211" i="4"/>
  <c r="D211" i="4"/>
  <c r="C211" i="4"/>
  <c r="AC210" i="4"/>
  <c r="V210" i="4"/>
  <c r="Z210" i="4" s="1"/>
  <c r="R210" i="4"/>
  <c r="I210" i="4"/>
  <c r="D210" i="4"/>
  <c r="C210" i="4"/>
  <c r="AC209" i="4"/>
  <c r="V209" i="4"/>
  <c r="Z209" i="4" s="1"/>
  <c r="R209" i="4"/>
  <c r="I209" i="4"/>
  <c r="D209" i="4"/>
  <c r="C209" i="4"/>
  <c r="AC208" i="4"/>
  <c r="V208" i="4"/>
  <c r="Z208" i="4" s="1"/>
  <c r="R208" i="4"/>
  <c r="I208" i="4"/>
  <c r="D208" i="4"/>
  <c r="C208" i="4"/>
  <c r="AC207" i="4"/>
  <c r="V207" i="4"/>
  <c r="Z207" i="4" s="1"/>
  <c r="R207" i="4"/>
  <c r="I207" i="4"/>
  <c r="D207" i="4"/>
  <c r="C207" i="4"/>
  <c r="AC206" i="4"/>
  <c r="V206" i="4"/>
  <c r="Z206" i="4" s="1"/>
  <c r="R206" i="4"/>
  <c r="I206" i="4"/>
  <c r="D206" i="4"/>
  <c r="C206" i="4"/>
  <c r="AC205" i="4"/>
  <c r="V205" i="4"/>
  <c r="R205" i="4"/>
  <c r="I205" i="4"/>
  <c r="D205" i="4"/>
  <c r="C205" i="4"/>
  <c r="V204" i="4"/>
  <c r="R204" i="4"/>
  <c r="I204" i="4"/>
  <c r="D204" i="4"/>
  <c r="C204" i="4"/>
  <c r="AC203" i="4"/>
  <c r="V203" i="4"/>
  <c r="R203" i="4"/>
  <c r="I203" i="4"/>
  <c r="D203" i="4"/>
  <c r="C203" i="4"/>
  <c r="AC202" i="4"/>
  <c r="V202" i="4"/>
  <c r="R202" i="4"/>
  <c r="I202" i="4"/>
  <c r="D202" i="4"/>
  <c r="C202" i="4"/>
  <c r="AC201" i="4"/>
  <c r="V201" i="4"/>
  <c r="R201" i="4"/>
  <c r="I201" i="4"/>
  <c r="D201" i="4"/>
  <c r="C201" i="4"/>
  <c r="AC200" i="4"/>
  <c r="V200" i="4"/>
  <c r="R200" i="4"/>
  <c r="I200" i="4"/>
  <c r="D200" i="4"/>
  <c r="C200" i="4"/>
  <c r="AC199" i="4"/>
  <c r="V199" i="4"/>
  <c r="R199" i="4"/>
  <c r="I199" i="4"/>
  <c r="D199" i="4"/>
  <c r="C199" i="4"/>
  <c r="AC198" i="4"/>
  <c r="V198" i="4"/>
  <c r="R198" i="4"/>
  <c r="I198" i="4"/>
  <c r="D198" i="4"/>
  <c r="C198" i="4"/>
  <c r="AC197" i="4"/>
  <c r="V197" i="4"/>
  <c r="R197" i="4"/>
  <c r="I197" i="4"/>
  <c r="D197" i="4"/>
  <c r="C197" i="4"/>
  <c r="AC196" i="4"/>
  <c r="V196" i="4"/>
  <c r="R196" i="4"/>
  <c r="I196" i="4"/>
  <c r="D196" i="4"/>
  <c r="C196" i="4"/>
  <c r="AC195" i="4"/>
  <c r="V195" i="4"/>
  <c r="R195" i="4"/>
  <c r="I195" i="4"/>
  <c r="D195" i="4"/>
  <c r="C195" i="4"/>
  <c r="AC194" i="4"/>
  <c r="V194" i="4"/>
  <c r="R194" i="4"/>
  <c r="I194" i="4"/>
  <c r="D194" i="4"/>
  <c r="C194" i="4"/>
  <c r="V193" i="4"/>
  <c r="R193" i="4"/>
  <c r="I193" i="4"/>
  <c r="D193" i="4"/>
  <c r="C193" i="4"/>
  <c r="AC192" i="4"/>
  <c r="V192" i="4"/>
  <c r="R192" i="4"/>
  <c r="I192" i="4"/>
  <c r="D192" i="4"/>
  <c r="C192" i="4"/>
  <c r="AC191" i="4"/>
  <c r="V191" i="4"/>
  <c r="R191" i="4"/>
  <c r="I191" i="4"/>
  <c r="D191" i="4"/>
  <c r="C191" i="4"/>
  <c r="AC190" i="4"/>
  <c r="V190" i="4"/>
  <c r="R190" i="4"/>
  <c r="I190" i="4"/>
  <c r="D190" i="4"/>
  <c r="C190" i="4"/>
  <c r="V189" i="4"/>
  <c r="R189" i="4"/>
  <c r="I189" i="4"/>
  <c r="D189" i="4"/>
  <c r="C189" i="4"/>
  <c r="AC188" i="4"/>
  <c r="V188" i="4"/>
  <c r="R188" i="4"/>
  <c r="I188" i="4"/>
  <c r="D188" i="4"/>
  <c r="C188" i="4"/>
  <c r="AC187" i="4"/>
  <c r="V187" i="4"/>
  <c r="R187" i="4"/>
  <c r="I187" i="4"/>
  <c r="D187" i="4"/>
  <c r="C187" i="4"/>
  <c r="AC186" i="4"/>
  <c r="V186" i="4"/>
  <c r="R186" i="4"/>
  <c r="I186" i="4"/>
  <c r="D186" i="4"/>
  <c r="C186" i="4"/>
  <c r="AC185" i="4"/>
  <c r="V185" i="4"/>
  <c r="R185" i="4"/>
  <c r="I185" i="4"/>
  <c r="D185" i="4"/>
  <c r="C185" i="4"/>
  <c r="AC184" i="4"/>
  <c r="V184" i="4"/>
  <c r="R184" i="4"/>
  <c r="I184" i="4"/>
  <c r="D184" i="4"/>
  <c r="C184" i="4"/>
  <c r="AC183" i="4"/>
  <c r="V183" i="4"/>
  <c r="R183" i="4"/>
  <c r="I183" i="4"/>
  <c r="D183" i="4"/>
  <c r="C183" i="4"/>
  <c r="AC182" i="4"/>
  <c r="V182" i="4"/>
  <c r="R182" i="4"/>
  <c r="I182" i="4"/>
  <c r="D182" i="4"/>
  <c r="C182" i="4"/>
  <c r="AC181" i="4"/>
  <c r="V181" i="4"/>
  <c r="R181" i="4"/>
  <c r="I181" i="4"/>
  <c r="D181" i="4"/>
  <c r="C181" i="4"/>
  <c r="AC180" i="4"/>
  <c r="V180" i="4"/>
  <c r="R180" i="4"/>
  <c r="I180" i="4"/>
  <c r="D180" i="4"/>
  <c r="C180" i="4"/>
  <c r="AC179" i="4"/>
  <c r="V179" i="4"/>
  <c r="R179" i="4"/>
  <c r="I179" i="4"/>
  <c r="D179" i="4"/>
  <c r="C179" i="4"/>
  <c r="V178" i="4"/>
  <c r="R178" i="4"/>
  <c r="I178" i="4"/>
  <c r="D178" i="4"/>
  <c r="C178" i="4"/>
  <c r="AC177" i="4"/>
  <c r="V177" i="4"/>
  <c r="R177" i="4"/>
  <c r="I177" i="4"/>
  <c r="D177" i="4"/>
  <c r="C177" i="4"/>
  <c r="AC176" i="4"/>
  <c r="V176" i="4"/>
  <c r="R176" i="4"/>
  <c r="I176" i="4"/>
  <c r="D176" i="4"/>
  <c r="C176" i="4"/>
  <c r="AC175" i="4"/>
  <c r="V175" i="4"/>
  <c r="R175" i="4"/>
  <c r="I175" i="4"/>
  <c r="D175" i="4"/>
  <c r="C175" i="4"/>
  <c r="V174" i="4"/>
  <c r="R174" i="4"/>
  <c r="I174" i="4"/>
  <c r="D174" i="4"/>
  <c r="C174" i="4"/>
  <c r="AC173" i="4"/>
  <c r="V173" i="4"/>
  <c r="R173" i="4"/>
  <c r="I173" i="4"/>
  <c r="D173" i="4"/>
  <c r="C173" i="4"/>
  <c r="AC172" i="4"/>
  <c r="V172" i="4"/>
  <c r="R172" i="4"/>
  <c r="I172" i="4"/>
  <c r="D172" i="4"/>
  <c r="C172" i="4"/>
  <c r="AC171" i="4"/>
  <c r="V171" i="4"/>
  <c r="R171" i="4"/>
  <c r="I171" i="4"/>
  <c r="D171" i="4"/>
  <c r="C171" i="4"/>
  <c r="AC170" i="4"/>
  <c r="V170" i="4"/>
  <c r="R170" i="4"/>
  <c r="I170" i="4"/>
  <c r="D170" i="4"/>
  <c r="C170" i="4"/>
  <c r="AC169" i="4"/>
  <c r="V169" i="4"/>
  <c r="R169" i="4"/>
  <c r="I169" i="4"/>
  <c r="D169" i="4"/>
  <c r="C169" i="4"/>
  <c r="AC168" i="4"/>
  <c r="V168" i="4"/>
  <c r="R168" i="4"/>
  <c r="I168" i="4"/>
  <c r="D168" i="4"/>
  <c r="C168" i="4"/>
  <c r="AC167" i="4"/>
  <c r="V167" i="4"/>
  <c r="R167" i="4"/>
  <c r="I167" i="4"/>
  <c r="D167" i="4"/>
  <c r="C167" i="4"/>
  <c r="AC166" i="4"/>
  <c r="V166" i="4"/>
  <c r="R166" i="4"/>
  <c r="I166" i="4"/>
  <c r="D166" i="4"/>
  <c r="C166" i="4"/>
  <c r="AC165" i="4"/>
  <c r="V165" i="4"/>
  <c r="R165" i="4"/>
  <c r="I165" i="4"/>
  <c r="D165" i="4"/>
  <c r="C165" i="4"/>
  <c r="AC164" i="4"/>
  <c r="V164" i="4"/>
  <c r="R164" i="4"/>
  <c r="I164" i="4"/>
  <c r="D164" i="4"/>
  <c r="C164" i="4"/>
  <c r="V163" i="4"/>
  <c r="R163" i="4"/>
  <c r="I163" i="4"/>
  <c r="D163" i="4"/>
  <c r="C163" i="4"/>
  <c r="AC162" i="4"/>
  <c r="V162" i="4"/>
  <c r="R162" i="4"/>
  <c r="I162" i="4"/>
  <c r="D162" i="4"/>
  <c r="C162" i="4"/>
  <c r="AC161" i="4"/>
  <c r="V161" i="4"/>
  <c r="R161" i="4"/>
  <c r="I161" i="4"/>
  <c r="D161" i="4"/>
  <c r="C161" i="4"/>
  <c r="AC160" i="4"/>
  <c r="V160" i="4"/>
  <c r="Z160" i="4" s="1"/>
  <c r="R160" i="4"/>
  <c r="I160" i="4"/>
  <c r="D160" i="4"/>
  <c r="C160" i="4"/>
  <c r="AC159" i="4"/>
  <c r="V159" i="4"/>
  <c r="Z159" i="4" s="1"/>
  <c r="R159" i="4"/>
  <c r="I159" i="4"/>
  <c r="D159" i="4"/>
  <c r="C159" i="4"/>
  <c r="AC158" i="4"/>
  <c r="V158" i="4"/>
  <c r="Z158" i="4" s="1"/>
  <c r="R158" i="4"/>
  <c r="I158" i="4"/>
  <c r="D158" i="4"/>
  <c r="C158" i="4"/>
  <c r="AC157" i="4"/>
  <c r="V157" i="4"/>
  <c r="Z157" i="4" s="1"/>
  <c r="R157" i="4"/>
  <c r="I157" i="4"/>
  <c r="D157" i="4"/>
  <c r="C157" i="4"/>
  <c r="AC156" i="4"/>
  <c r="V156" i="4"/>
  <c r="Z156" i="4" s="1"/>
  <c r="R156" i="4"/>
  <c r="I156" i="4"/>
  <c r="D156" i="4"/>
  <c r="C156" i="4"/>
  <c r="AC155" i="4"/>
  <c r="V155" i="4"/>
  <c r="Z155" i="4" s="1"/>
  <c r="R155" i="4"/>
  <c r="I155" i="4"/>
  <c r="D155" i="4"/>
  <c r="C155" i="4"/>
  <c r="AC154" i="4"/>
  <c r="V154" i="4"/>
  <c r="Z154" i="4" s="1"/>
  <c r="R154" i="4"/>
  <c r="I154" i="4"/>
  <c r="D154" i="4"/>
  <c r="C154" i="4"/>
  <c r="AC153" i="4"/>
  <c r="V153" i="4"/>
  <c r="Z153" i="4" s="1"/>
  <c r="R153" i="4"/>
  <c r="I153" i="4"/>
  <c r="D153" i="4"/>
  <c r="C153" i="4"/>
  <c r="AC152" i="4"/>
  <c r="V152" i="4"/>
  <c r="Z152" i="4" s="1"/>
  <c r="R152" i="4"/>
  <c r="I152" i="4"/>
  <c r="D152" i="4"/>
  <c r="C152" i="4"/>
  <c r="AC151" i="4"/>
  <c r="V151" i="4"/>
  <c r="Z151" i="4" s="1"/>
  <c r="R151" i="4"/>
  <c r="I151" i="4"/>
  <c r="D151" i="4"/>
  <c r="C151" i="4"/>
  <c r="AC150" i="4"/>
  <c r="V150" i="4"/>
  <c r="Z150" i="4" s="1"/>
  <c r="R150" i="4"/>
  <c r="I150" i="4"/>
  <c r="D150" i="4"/>
  <c r="C150" i="4"/>
  <c r="AC149" i="4"/>
  <c r="V149" i="4"/>
  <c r="Z149" i="4" s="1"/>
  <c r="R149" i="4"/>
  <c r="I149" i="4"/>
  <c r="D149" i="4"/>
  <c r="C149" i="4"/>
  <c r="AC148" i="4"/>
  <c r="V148" i="4"/>
  <c r="Z148" i="4" s="1"/>
  <c r="R148" i="4"/>
  <c r="I148" i="4"/>
  <c r="D148" i="4"/>
  <c r="C148" i="4"/>
  <c r="AC147" i="4"/>
  <c r="V147" i="4"/>
  <c r="Z147" i="4" s="1"/>
  <c r="R147" i="4"/>
  <c r="I147" i="4"/>
  <c r="D147" i="4"/>
  <c r="C147" i="4"/>
  <c r="AC146" i="4"/>
  <c r="V146" i="4"/>
  <c r="Z146" i="4" s="1"/>
  <c r="R146" i="4"/>
  <c r="I146" i="4"/>
  <c r="D146" i="4"/>
  <c r="C146" i="4"/>
  <c r="AC145" i="4"/>
  <c r="V145" i="4"/>
  <c r="Z145" i="4" s="1"/>
  <c r="R145" i="4"/>
  <c r="I145" i="4"/>
  <c r="D145" i="4"/>
  <c r="C145" i="4"/>
  <c r="AC144" i="4"/>
  <c r="V144" i="4"/>
  <c r="Z144" i="4" s="1"/>
  <c r="R144" i="4"/>
  <c r="I144" i="4"/>
  <c r="D144" i="4"/>
  <c r="C144" i="4"/>
  <c r="V143" i="4"/>
  <c r="Z143" i="4" s="1"/>
  <c r="R143" i="4"/>
  <c r="I143" i="4"/>
  <c r="D143" i="4"/>
  <c r="C143" i="4"/>
  <c r="AC142" i="4"/>
  <c r="V142" i="4"/>
  <c r="Z142" i="4" s="1"/>
  <c r="R142" i="4"/>
  <c r="I142" i="4"/>
  <c r="D142" i="4"/>
  <c r="C142" i="4"/>
  <c r="AC141" i="4"/>
  <c r="V141" i="4"/>
  <c r="Z141" i="4" s="1"/>
  <c r="R141" i="4"/>
  <c r="I141" i="4"/>
  <c r="D141" i="4"/>
  <c r="C141" i="4"/>
  <c r="AC140" i="4"/>
  <c r="V140" i="4"/>
  <c r="Z140" i="4" s="1"/>
  <c r="R140" i="4"/>
  <c r="I140" i="4"/>
  <c r="D140" i="4"/>
  <c r="C140" i="4"/>
  <c r="AC139" i="4"/>
  <c r="V139" i="4"/>
  <c r="Z139" i="4" s="1"/>
  <c r="R139" i="4"/>
  <c r="I139" i="4"/>
  <c r="D139" i="4"/>
  <c r="C139" i="4"/>
  <c r="AC138" i="4"/>
  <c r="V138" i="4"/>
  <c r="Z138" i="4" s="1"/>
  <c r="R138" i="4"/>
  <c r="I138" i="4"/>
  <c r="D138" i="4"/>
  <c r="C138" i="4"/>
  <c r="AC137" i="4"/>
  <c r="V137" i="4"/>
  <c r="Z137" i="4" s="1"/>
  <c r="R137" i="4"/>
  <c r="I137" i="4"/>
  <c r="D137" i="4"/>
  <c r="C137" i="4"/>
  <c r="AC136" i="4"/>
  <c r="V136" i="4"/>
  <c r="Z136" i="4" s="1"/>
  <c r="R136" i="4"/>
  <c r="I136" i="4"/>
  <c r="D136" i="4"/>
  <c r="C136" i="4"/>
  <c r="AC135" i="4"/>
  <c r="V135" i="4"/>
  <c r="Z135" i="4" s="1"/>
  <c r="R135" i="4"/>
  <c r="I135" i="4"/>
  <c r="D135" i="4"/>
  <c r="C135" i="4"/>
  <c r="AC134" i="4"/>
  <c r="V134" i="4"/>
  <c r="Z134" i="4" s="1"/>
  <c r="R134" i="4"/>
  <c r="I134" i="4"/>
  <c r="D134" i="4"/>
  <c r="C134" i="4"/>
  <c r="V133" i="4"/>
  <c r="Z133" i="4" s="1"/>
  <c r="R133" i="4"/>
  <c r="I133" i="4"/>
  <c r="D133" i="4"/>
  <c r="C133" i="4"/>
  <c r="AC132" i="4"/>
  <c r="V132" i="4"/>
  <c r="Z132" i="4" s="1"/>
  <c r="R132" i="4"/>
  <c r="I132" i="4"/>
  <c r="D132" i="4"/>
  <c r="C132" i="4"/>
  <c r="AC131" i="4"/>
  <c r="V131" i="4"/>
  <c r="Z131" i="4" s="1"/>
  <c r="R131" i="4"/>
  <c r="I131" i="4"/>
  <c r="D131" i="4"/>
  <c r="C131" i="4"/>
  <c r="AC130" i="4"/>
  <c r="V130" i="4"/>
  <c r="Z130" i="4" s="1"/>
  <c r="R130" i="4"/>
  <c r="I130" i="4"/>
  <c r="D130" i="4"/>
  <c r="C130" i="4"/>
  <c r="AC129" i="4"/>
  <c r="V129" i="4"/>
  <c r="Z129" i="4" s="1"/>
  <c r="R129" i="4"/>
  <c r="I129" i="4"/>
  <c r="D129" i="4"/>
  <c r="C129" i="4"/>
  <c r="AC128" i="4"/>
  <c r="V128" i="4"/>
  <c r="Z128" i="4" s="1"/>
  <c r="R128" i="4"/>
  <c r="I128" i="4"/>
  <c r="D128" i="4"/>
  <c r="C128" i="4"/>
  <c r="AC127" i="4"/>
  <c r="Z127" i="4"/>
  <c r="V127" i="4"/>
  <c r="R127" i="4"/>
  <c r="I127" i="4"/>
  <c r="D127" i="4"/>
  <c r="C127" i="4"/>
  <c r="AC126" i="4"/>
  <c r="V126" i="4"/>
  <c r="Z126" i="4" s="1"/>
  <c r="R126" i="4"/>
  <c r="I126" i="4"/>
  <c r="D126" i="4"/>
  <c r="C126" i="4"/>
  <c r="AC125" i="4"/>
  <c r="V125" i="4"/>
  <c r="Z125" i="4" s="1"/>
  <c r="R125" i="4"/>
  <c r="I125" i="4"/>
  <c r="D125" i="4"/>
  <c r="C125" i="4"/>
  <c r="AC124" i="4"/>
  <c r="V124" i="4"/>
  <c r="Z124" i="4" s="1"/>
  <c r="R124" i="4"/>
  <c r="I124" i="4"/>
  <c r="D124" i="4"/>
  <c r="C124" i="4"/>
  <c r="AC123" i="4"/>
  <c r="V123" i="4"/>
  <c r="Z123" i="4" s="1"/>
  <c r="R123" i="4"/>
  <c r="I123" i="4"/>
  <c r="D123" i="4"/>
  <c r="C123" i="4"/>
  <c r="AC122" i="4"/>
  <c r="V122" i="4"/>
  <c r="Z122" i="4" s="1"/>
  <c r="R122" i="4"/>
  <c r="I122" i="4"/>
  <c r="D122" i="4"/>
  <c r="C122" i="4"/>
  <c r="AC121" i="4"/>
  <c r="V121" i="4"/>
  <c r="Z121" i="4" s="1"/>
  <c r="R121" i="4"/>
  <c r="I121" i="4"/>
  <c r="D121" i="4"/>
  <c r="C121" i="4"/>
  <c r="AC120" i="4"/>
  <c r="V120" i="4"/>
  <c r="Z120" i="4" s="1"/>
  <c r="R120" i="4"/>
  <c r="I120" i="4"/>
  <c r="D120" i="4"/>
  <c r="C120" i="4"/>
  <c r="AC119" i="4"/>
  <c r="V119" i="4"/>
  <c r="Z119" i="4" s="1"/>
  <c r="R119" i="4"/>
  <c r="I119" i="4"/>
  <c r="D119" i="4"/>
  <c r="C119" i="4"/>
  <c r="V118" i="4"/>
  <c r="Z118" i="4" s="1"/>
  <c r="R118" i="4"/>
  <c r="I118" i="4"/>
  <c r="D118" i="4"/>
  <c r="C118" i="4"/>
  <c r="AC117" i="4"/>
  <c r="V117" i="4"/>
  <c r="Z117" i="4" s="1"/>
  <c r="R117" i="4"/>
  <c r="I117" i="4"/>
  <c r="D117" i="4"/>
  <c r="C117" i="4"/>
  <c r="AC116" i="4"/>
  <c r="V116" i="4"/>
  <c r="Z116" i="4" s="1"/>
  <c r="R116" i="4"/>
  <c r="I116" i="4"/>
  <c r="D116" i="4"/>
  <c r="C116" i="4"/>
  <c r="AC115" i="4"/>
  <c r="V115" i="4"/>
  <c r="Z115" i="4" s="1"/>
  <c r="R115" i="4"/>
  <c r="I115" i="4"/>
  <c r="D115" i="4"/>
  <c r="C115" i="4"/>
  <c r="AC114" i="4"/>
  <c r="V114" i="4"/>
  <c r="Z114" i="4" s="1"/>
  <c r="R114" i="4"/>
  <c r="I114" i="4"/>
  <c r="D114" i="4"/>
  <c r="C114" i="4"/>
  <c r="AC113" i="4"/>
  <c r="V113" i="4"/>
  <c r="Z113" i="4" s="1"/>
  <c r="R113" i="4"/>
  <c r="I113" i="4"/>
  <c r="D113" i="4"/>
  <c r="C113" i="4"/>
  <c r="AC112" i="4"/>
  <c r="V112" i="4"/>
  <c r="Z112" i="4" s="1"/>
  <c r="R112" i="4"/>
  <c r="I112" i="4"/>
  <c r="D112" i="4"/>
  <c r="C112" i="4"/>
  <c r="AC111" i="4"/>
  <c r="V111" i="4"/>
  <c r="Z111" i="4" s="1"/>
  <c r="R111" i="4"/>
  <c r="I111" i="4"/>
  <c r="D111" i="4"/>
  <c r="C111" i="4"/>
  <c r="AC110" i="4"/>
  <c r="V110" i="4"/>
  <c r="Z110" i="4" s="1"/>
  <c r="R110" i="4"/>
  <c r="I110" i="4"/>
  <c r="D110" i="4"/>
  <c r="C110" i="4"/>
  <c r="AC109" i="4"/>
  <c r="V109" i="4"/>
  <c r="Z109" i="4" s="1"/>
  <c r="R109" i="4"/>
  <c r="I109" i="4"/>
  <c r="D109" i="4"/>
  <c r="C109" i="4"/>
  <c r="AC108" i="4"/>
  <c r="V108" i="4"/>
  <c r="Z108" i="4" s="1"/>
  <c r="R108" i="4"/>
  <c r="I108" i="4"/>
  <c r="D108" i="4"/>
  <c r="C108" i="4"/>
  <c r="AC107" i="4"/>
  <c r="V107" i="4"/>
  <c r="Z107" i="4" s="1"/>
  <c r="R107" i="4"/>
  <c r="I107" i="4"/>
  <c r="D107" i="4"/>
  <c r="C107" i="4"/>
  <c r="AC106" i="4"/>
  <c r="V106" i="4"/>
  <c r="Z106" i="4" s="1"/>
  <c r="R106" i="4"/>
  <c r="I106" i="4"/>
  <c r="D106" i="4"/>
  <c r="C106" i="4"/>
  <c r="AC105" i="4"/>
  <c r="V105" i="4"/>
  <c r="Z105" i="4" s="1"/>
  <c r="R105" i="4"/>
  <c r="I105" i="4"/>
  <c r="D105" i="4"/>
  <c r="C105" i="4"/>
  <c r="AC104" i="4"/>
  <c r="V104" i="4"/>
  <c r="Z104" i="4" s="1"/>
  <c r="R104" i="4"/>
  <c r="I104" i="4"/>
  <c r="D104" i="4"/>
  <c r="C104" i="4"/>
  <c r="AC103" i="4"/>
  <c r="V103" i="4"/>
  <c r="Z103" i="4" s="1"/>
  <c r="R103" i="4"/>
  <c r="I103" i="4"/>
  <c r="D103" i="4"/>
  <c r="C103" i="4"/>
  <c r="AC102" i="4"/>
  <c r="V102" i="4"/>
  <c r="Z102" i="4" s="1"/>
  <c r="R102" i="4"/>
  <c r="I102" i="4"/>
  <c r="D102" i="4"/>
  <c r="C102" i="4"/>
  <c r="AC101" i="4"/>
  <c r="Z101" i="4"/>
  <c r="R101" i="4"/>
  <c r="I101" i="4"/>
  <c r="D101" i="4"/>
  <c r="C101" i="4"/>
  <c r="AC100" i="4"/>
  <c r="V100" i="4"/>
  <c r="Z100" i="4" s="1"/>
  <c r="R100" i="4"/>
  <c r="I100" i="4"/>
  <c r="D100" i="4"/>
  <c r="C100" i="4"/>
  <c r="AC99" i="4"/>
  <c r="V99" i="4"/>
  <c r="Z99" i="4" s="1"/>
  <c r="R99" i="4"/>
  <c r="I99" i="4"/>
  <c r="D99" i="4"/>
  <c r="C99" i="4"/>
  <c r="AC98" i="4"/>
  <c r="V98" i="4"/>
  <c r="Z98" i="4" s="1"/>
  <c r="R98" i="4"/>
  <c r="I98" i="4"/>
  <c r="D98" i="4"/>
  <c r="C98" i="4"/>
  <c r="AC97" i="4"/>
  <c r="V97" i="4"/>
  <c r="Z97" i="4" s="1"/>
  <c r="R97" i="4"/>
  <c r="I97" i="4"/>
  <c r="D97" i="4"/>
  <c r="C97" i="4"/>
  <c r="AC96" i="4"/>
  <c r="V96" i="4"/>
  <c r="Z96" i="4" s="1"/>
  <c r="R96" i="4"/>
  <c r="I96" i="4"/>
  <c r="D96" i="4"/>
  <c r="C96" i="4"/>
  <c r="AC95" i="4"/>
  <c r="V95" i="4"/>
  <c r="Z95" i="4" s="1"/>
  <c r="R95" i="4"/>
  <c r="I95" i="4"/>
  <c r="D95" i="4"/>
  <c r="C95" i="4"/>
  <c r="AC94" i="4"/>
  <c r="V94" i="4"/>
  <c r="Z94" i="4" s="1"/>
  <c r="R94" i="4"/>
  <c r="I94" i="4"/>
  <c r="D94" i="4"/>
  <c r="C94" i="4"/>
  <c r="AC93" i="4"/>
  <c r="V93" i="4"/>
  <c r="Z93" i="4" s="1"/>
  <c r="R93" i="4"/>
  <c r="I93" i="4"/>
  <c r="D93" i="4"/>
  <c r="C93" i="4"/>
  <c r="AC92" i="4"/>
  <c r="V92" i="4"/>
  <c r="Z92" i="4" s="1"/>
  <c r="R92" i="4"/>
  <c r="I92" i="4"/>
  <c r="D92" i="4"/>
  <c r="C92" i="4"/>
  <c r="AC91" i="4"/>
  <c r="V91" i="4"/>
  <c r="Z91" i="4" s="1"/>
  <c r="R91" i="4"/>
  <c r="I91" i="4"/>
  <c r="D91" i="4"/>
  <c r="C91" i="4"/>
  <c r="AC90" i="4"/>
  <c r="V90" i="4"/>
  <c r="Z90" i="4" s="1"/>
  <c r="R90" i="4"/>
  <c r="I90" i="4"/>
  <c r="D90" i="4"/>
  <c r="C90" i="4"/>
  <c r="AC89" i="4"/>
  <c r="V89" i="4"/>
  <c r="Z89" i="4" s="1"/>
  <c r="R89" i="4"/>
  <c r="I89" i="4"/>
  <c r="D89" i="4"/>
  <c r="C89" i="4"/>
  <c r="AC88" i="4"/>
  <c r="V88" i="4"/>
  <c r="Z88" i="4" s="1"/>
  <c r="R88" i="4"/>
  <c r="I88" i="4"/>
  <c r="D88" i="4"/>
  <c r="C88" i="4"/>
  <c r="AC87" i="4"/>
  <c r="V87" i="4"/>
  <c r="Z87" i="4" s="1"/>
  <c r="R87" i="4"/>
  <c r="I87" i="4"/>
  <c r="D87" i="4"/>
  <c r="C87" i="4"/>
  <c r="AC86" i="4"/>
  <c r="V86" i="4"/>
  <c r="Z86" i="4" s="1"/>
  <c r="R86" i="4"/>
  <c r="I86" i="4"/>
  <c r="D86" i="4"/>
  <c r="C86" i="4"/>
  <c r="AC85" i="4"/>
  <c r="V85" i="4"/>
  <c r="Z85" i="4" s="1"/>
  <c r="R85" i="4"/>
  <c r="I85" i="4"/>
  <c r="D85" i="4"/>
  <c r="C85" i="4"/>
  <c r="AC84" i="4"/>
  <c r="V84" i="4"/>
  <c r="Z84" i="4" s="1"/>
  <c r="R84" i="4"/>
  <c r="I84" i="4"/>
  <c r="D84" i="4"/>
  <c r="C84" i="4"/>
  <c r="AC83" i="4"/>
  <c r="V83" i="4"/>
  <c r="Z83" i="4" s="1"/>
  <c r="R83" i="4"/>
  <c r="I83" i="4"/>
  <c r="D83" i="4"/>
  <c r="C83" i="4"/>
  <c r="AC82" i="4"/>
  <c r="V82" i="4"/>
  <c r="Z82" i="4" s="1"/>
  <c r="R82" i="4"/>
  <c r="I82" i="4"/>
  <c r="D82" i="4"/>
  <c r="C82" i="4"/>
  <c r="AC81" i="4"/>
  <c r="V81" i="4"/>
  <c r="Z81" i="4" s="1"/>
  <c r="R81" i="4"/>
  <c r="I81" i="4"/>
  <c r="D81" i="4"/>
  <c r="C81" i="4"/>
  <c r="AC80" i="4"/>
  <c r="V80" i="4"/>
  <c r="Z80" i="4" s="1"/>
  <c r="R80" i="4"/>
  <c r="I80" i="4"/>
  <c r="D80" i="4"/>
  <c r="C80" i="4"/>
  <c r="AC79" i="4"/>
  <c r="V79" i="4"/>
  <c r="Z79" i="4" s="1"/>
  <c r="R79" i="4"/>
  <c r="I79" i="4"/>
  <c r="D79" i="4"/>
  <c r="C79" i="4"/>
  <c r="AC78" i="4"/>
  <c r="V78" i="4"/>
  <c r="Z78" i="4" s="1"/>
  <c r="R78" i="4"/>
  <c r="I78" i="4"/>
  <c r="D78" i="4"/>
  <c r="C78" i="4"/>
  <c r="AC77" i="4"/>
  <c r="V77" i="4"/>
  <c r="Z77" i="4" s="1"/>
  <c r="R77" i="4"/>
  <c r="I77" i="4"/>
  <c r="D77" i="4"/>
  <c r="C77" i="4"/>
  <c r="AC76" i="4"/>
  <c r="V76" i="4"/>
  <c r="Z76" i="4" s="1"/>
  <c r="R76" i="4"/>
  <c r="I76" i="4"/>
  <c r="D76" i="4"/>
  <c r="C76" i="4"/>
  <c r="AC75" i="4"/>
  <c r="V75" i="4"/>
  <c r="AA75" i="4" s="1"/>
  <c r="R75" i="4"/>
  <c r="I75" i="4"/>
  <c r="D75" i="4"/>
  <c r="C75" i="4"/>
  <c r="AC74" i="4"/>
  <c r="V74" i="4"/>
  <c r="AA74" i="4" s="1"/>
  <c r="R74" i="4"/>
  <c r="I74" i="4"/>
  <c r="D74" i="4"/>
  <c r="C74" i="4"/>
  <c r="AC73" i="4"/>
  <c r="V73" i="4"/>
  <c r="AA73" i="4" s="1"/>
  <c r="R73" i="4"/>
  <c r="I73" i="4"/>
  <c r="D73" i="4"/>
  <c r="C73" i="4"/>
  <c r="AC72" i="4"/>
  <c r="V72" i="4"/>
  <c r="AA72" i="4" s="1"/>
  <c r="R72" i="4"/>
  <c r="I72" i="4"/>
  <c r="D72" i="4"/>
  <c r="C72" i="4"/>
  <c r="AC71" i="4"/>
  <c r="Z71" i="4"/>
  <c r="V71" i="4"/>
  <c r="AA71" i="4" s="1"/>
  <c r="R71" i="4"/>
  <c r="I71" i="4"/>
  <c r="D71" i="4"/>
  <c r="C71" i="4"/>
  <c r="AC70" i="4"/>
  <c r="V70" i="4"/>
  <c r="R70" i="4"/>
  <c r="I70" i="4"/>
  <c r="D70" i="4"/>
  <c r="C70" i="4"/>
  <c r="AC69" i="4"/>
  <c r="V69" i="4"/>
  <c r="R69" i="4"/>
  <c r="I69" i="4"/>
  <c r="D69" i="4"/>
  <c r="C69" i="4"/>
  <c r="AC68" i="4"/>
  <c r="V68" i="4"/>
  <c r="R68" i="4"/>
  <c r="I68" i="4"/>
  <c r="D68" i="4"/>
  <c r="C68" i="4"/>
  <c r="AC67" i="4"/>
  <c r="V67" i="4"/>
  <c r="R67" i="4"/>
  <c r="I67" i="4"/>
  <c r="D67" i="4"/>
  <c r="C67" i="4"/>
  <c r="AC66" i="4"/>
  <c r="Z66" i="4"/>
  <c r="V66" i="4"/>
  <c r="R66" i="4"/>
  <c r="I66" i="4"/>
  <c r="D66" i="4"/>
  <c r="C66" i="4"/>
  <c r="AC65" i="4"/>
  <c r="V65" i="4"/>
  <c r="R65" i="4"/>
  <c r="I65" i="4"/>
  <c r="D65" i="4"/>
  <c r="C65" i="4"/>
  <c r="AC64" i="4"/>
  <c r="V64" i="4"/>
  <c r="R64" i="4"/>
  <c r="I64" i="4"/>
  <c r="D64" i="4"/>
  <c r="C64" i="4"/>
  <c r="AC63" i="4"/>
  <c r="V63" i="4"/>
  <c r="R63" i="4"/>
  <c r="I63" i="4"/>
  <c r="D63" i="4"/>
  <c r="C63" i="4"/>
  <c r="AC62" i="4"/>
  <c r="V62" i="4"/>
  <c r="R62" i="4"/>
  <c r="I62" i="4"/>
  <c r="D62" i="4"/>
  <c r="C62" i="4"/>
  <c r="AC61" i="4"/>
  <c r="V61" i="4"/>
  <c r="R61" i="4"/>
  <c r="I61" i="4"/>
  <c r="D61" i="4"/>
  <c r="C61" i="4"/>
  <c r="AC60" i="4"/>
  <c r="V60" i="4"/>
  <c r="Z60" i="4" s="1"/>
  <c r="R60" i="4"/>
  <c r="I60" i="4"/>
  <c r="D60" i="4"/>
  <c r="C60" i="4"/>
  <c r="AC59" i="4"/>
  <c r="V59" i="4"/>
  <c r="Z59" i="4" s="1"/>
  <c r="R59" i="4"/>
  <c r="I59" i="4"/>
  <c r="D59" i="4"/>
  <c r="C59" i="4"/>
  <c r="AC58" i="4"/>
  <c r="V58" i="4"/>
  <c r="Z58" i="4" s="1"/>
  <c r="R58" i="4"/>
  <c r="I58" i="4"/>
  <c r="D58" i="4"/>
  <c r="C58" i="4"/>
  <c r="AC57" i="4"/>
  <c r="V57" i="4"/>
  <c r="Z57" i="4" s="1"/>
  <c r="R57" i="4"/>
  <c r="I57" i="4"/>
  <c r="D57" i="4"/>
  <c r="C57" i="4"/>
  <c r="AC56" i="4"/>
  <c r="V56" i="4"/>
  <c r="Z56" i="4" s="1"/>
  <c r="R56" i="4"/>
  <c r="I56" i="4"/>
  <c r="D56" i="4"/>
  <c r="C56" i="4"/>
  <c r="AC55" i="4"/>
  <c r="V55" i="4"/>
  <c r="Z55" i="4" s="1"/>
  <c r="R55" i="4"/>
  <c r="I55" i="4"/>
  <c r="D55" i="4"/>
  <c r="C55" i="4"/>
  <c r="AC54" i="4"/>
  <c r="V54" i="4"/>
  <c r="Z54" i="4" s="1"/>
  <c r="R54" i="4"/>
  <c r="I54" i="4"/>
  <c r="D54" i="4"/>
  <c r="C54" i="4"/>
  <c r="AC53" i="4"/>
  <c r="V53" i="4"/>
  <c r="Z53" i="4" s="1"/>
  <c r="R53" i="4"/>
  <c r="I53" i="4"/>
  <c r="D53" i="4"/>
  <c r="C53" i="4"/>
  <c r="AC52" i="4"/>
  <c r="V52" i="4"/>
  <c r="Z52" i="4" s="1"/>
  <c r="R52" i="4"/>
  <c r="I52" i="4"/>
  <c r="D52" i="4"/>
  <c r="C52" i="4"/>
  <c r="AC51" i="4"/>
  <c r="V51" i="4"/>
  <c r="Z51" i="4" s="1"/>
  <c r="R51" i="4"/>
  <c r="I51" i="4"/>
  <c r="D51" i="4"/>
  <c r="C51" i="4"/>
  <c r="AC50" i="4"/>
  <c r="V50" i="4"/>
  <c r="Z50" i="4" s="1"/>
  <c r="R50" i="4"/>
  <c r="I50" i="4"/>
  <c r="D50" i="4"/>
  <c r="C50" i="4"/>
  <c r="AC49" i="4"/>
  <c r="V49" i="4"/>
  <c r="Z49" i="4" s="1"/>
  <c r="R49" i="4"/>
  <c r="I49" i="4"/>
  <c r="D49" i="4"/>
  <c r="C49" i="4"/>
  <c r="AC48" i="4"/>
  <c r="V48" i="4"/>
  <c r="Z48" i="4" s="1"/>
  <c r="R48" i="4"/>
  <c r="I48" i="4"/>
  <c r="D48" i="4"/>
  <c r="C48" i="4"/>
  <c r="AC47" i="4"/>
  <c r="V47" i="4"/>
  <c r="Z47" i="4" s="1"/>
  <c r="R47" i="4"/>
  <c r="I47" i="4"/>
  <c r="D47" i="4"/>
  <c r="C47" i="4"/>
  <c r="AC46" i="4"/>
  <c r="V46" i="4"/>
  <c r="Z46" i="4" s="1"/>
  <c r="R46" i="4"/>
  <c r="I46" i="4"/>
  <c r="D46" i="4"/>
  <c r="C46" i="4"/>
  <c r="AC45" i="4"/>
  <c r="V45" i="4"/>
  <c r="Z45" i="4" s="1"/>
  <c r="R45" i="4"/>
  <c r="I45" i="4"/>
  <c r="D45" i="4"/>
  <c r="C45" i="4"/>
  <c r="AC44" i="4"/>
  <c r="V44" i="4"/>
  <c r="Z44" i="4" s="1"/>
  <c r="R44" i="4"/>
  <c r="I44" i="4"/>
  <c r="D44" i="4"/>
  <c r="C44" i="4"/>
  <c r="AC43" i="4"/>
  <c r="V43" i="4"/>
  <c r="Z43" i="4" s="1"/>
  <c r="R43" i="4"/>
  <c r="I43" i="4"/>
  <c r="D43" i="4"/>
  <c r="C43" i="4"/>
  <c r="AC42" i="4"/>
  <c r="V42" i="4"/>
  <c r="Z42" i="4" s="1"/>
  <c r="R42" i="4"/>
  <c r="I42" i="4"/>
  <c r="D42" i="4"/>
  <c r="C42" i="4"/>
  <c r="AC41" i="4"/>
  <c r="V41" i="4"/>
  <c r="Z41" i="4" s="1"/>
  <c r="R41" i="4"/>
  <c r="I41" i="4"/>
  <c r="D41" i="4"/>
  <c r="C41" i="4"/>
  <c r="AC40" i="4"/>
  <c r="V40" i="4"/>
  <c r="Z40" i="4" s="1"/>
  <c r="R40" i="4"/>
  <c r="I40" i="4"/>
  <c r="D40" i="4"/>
  <c r="C40" i="4"/>
  <c r="AC39" i="4"/>
  <c r="V39" i="4"/>
  <c r="Z39" i="4" s="1"/>
  <c r="R39" i="4"/>
  <c r="I39" i="4"/>
  <c r="D39" i="4"/>
  <c r="C39" i="4"/>
  <c r="AC38" i="4"/>
  <c r="V38" i="4"/>
  <c r="Z38" i="4" s="1"/>
  <c r="R38" i="4"/>
  <c r="I38" i="4"/>
  <c r="D38" i="4"/>
  <c r="C38" i="4"/>
  <c r="AC37" i="4"/>
  <c r="V37" i="4"/>
  <c r="Z37" i="4" s="1"/>
  <c r="R37" i="4"/>
  <c r="I37" i="4"/>
  <c r="D37" i="4"/>
  <c r="C37" i="4"/>
  <c r="AC36" i="4"/>
  <c r="V36" i="4"/>
  <c r="Z36" i="4" s="1"/>
  <c r="R36" i="4"/>
  <c r="I36" i="4"/>
  <c r="D36" i="4"/>
  <c r="C36" i="4"/>
  <c r="AC35" i="4"/>
  <c r="V35" i="4"/>
  <c r="Z35" i="4" s="1"/>
  <c r="R35" i="4"/>
  <c r="I35" i="4"/>
  <c r="D35" i="4"/>
  <c r="C35" i="4"/>
  <c r="AC34" i="4"/>
  <c r="V34" i="4"/>
  <c r="Z34" i="4" s="1"/>
  <c r="R34" i="4"/>
  <c r="I34" i="4"/>
  <c r="D34" i="4"/>
  <c r="C34" i="4"/>
  <c r="AC33" i="4"/>
  <c r="V33" i="4"/>
  <c r="Z33" i="4" s="1"/>
  <c r="R33" i="4"/>
  <c r="I33" i="4"/>
  <c r="D33" i="4"/>
  <c r="C33" i="4"/>
  <c r="AC32" i="4"/>
  <c r="V32" i="4"/>
  <c r="Z32" i="4" s="1"/>
  <c r="R32" i="4"/>
  <c r="I32" i="4"/>
  <c r="D32" i="4"/>
  <c r="C32" i="4"/>
  <c r="AC31" i="4"/>
  <c r="V31" i="4"/>
  <c r="Z31" i="4" s="1"/>
  <c r="R31" i="4"/>
  <c r="I31" i="4"/>
  <c r="D31" i="4"/>
  <c r="C31" i="4"/>
  <c r="AC30" i="4"/>
  <c r="V30" i="4"/>
  <c r="Z30" i="4" s="1"/>
  <c r="R30" i="4"/>
  <c r="I30" i="4"/>
  <c r="D30" i="4"/>
  <c r="C30" i="4"/>
  <c r="AC29" i="4"/>
  <c r="V29" i="4"/>
  <c r="Z29" i="4" s="1"/>
  <c r="R29" i="4"/>
  <c r="I29" i="4"/>
  <c r="D29" i="4"/>
  <c r="C29" i="4"/>
  <c r="AC28" i="4"/>
  <c r="V28" i="4"/>
  <c r="Z28" i="4" s="1"/>
  <c r="R28" i="4"/>
  <c r="I28" i="4"/>
  <c r="D28" i="4"/>
  <c r="C28" i="4"/>
  <c r="AC27" i="4"/>
  <c r="V27" i="4"/>
  <c r="Z27" i="4" s="1"/>
  <c r="R27" i="4"/>
  <c r="I27" i="4"/>
  <c r="D27" i="4"/>
  <c r="C27" i="4"/>
  <c r="AC26" i="4"/>
  <c r="V26" i="4"/>
  <c r="Z26" i="4" s="1"/>
  <c r="R26" i="4"/>
  <c r="I26" i="4"/>
  <c r="D26" i="4"/>
  <c r="C26" i="4"/>
  <c r="AC25" i="4"/>
  <c r="V25" i="4"/>
  <c r="Z25" i="4" s="1"/>
  <c r="R25" i="4"/>
  <c r="I25" i="4"/>
  <c r="D25" i="4"/>
  <c r="C25" i="4"/>
  <c r="V24" i="4"/>
  <c r="Z24" i="4" s="1"/>
  <c r="R24" i="4"/>
  <c r="I24" i="4"/>
  <c r="D24" i="4"/>
  <c r="C24" i="4"/>
  <c r="AC23" i="4"/>
  <c r="V23" i="4"/>
  <c r="Z23" i="4" s="1"/>
  <c r="R23" i="4"/>
  <c r="I23" i="4"/>
  <c r="D23" i="4"/>
  <c r="C23" i="4"/>
  <c r="AC22" i="4"/>
  <c r="V22" i="4"/>
  <c r="Z22" i="4" s="1"/>
  <c r="R22" i="4"/>
  <c r="I22" i="4"/>
  <c r="D22" i="4"/>
  <c r="C22" i="4"/>
  <c r="AC21" i="4"/>
  <c r="V21" i="4"/>
  <c r="Z21" i="4" s="1"/>
  <c r="R21" i="4"/>
  <c r="I21" i="4"/>
  <c r="D21" i="4"/>
  <c r="C21" i="4"/>
  <c r="AC20" i="4"/>
  <c r="V20" i="4"/>
  <c r="Z20" i="4" s="1"/>
  <c r="R20" i="4"/>
  <c r="I20" i="4"/>
  <c r="D20" i="4"/>
  <c r="C20" i="4"/>
  <c r="AC19" i="4"/>
  <c r="V19" i="4"/>
  <c r="Z19" i="4" s="1"/>
  <c r="R19" i="4"/>
  <c r="I19" i="4"/>
  <c r="D19" i="4"/>
  <c r="C19" i="4"/>
  <c r="AC18" i="4"/>
  <c r="V18" i="4"/>
  <c r="Z18" i="4" s="1"/>
  <c r="R18" i="4"/>
  <c r="I18" i="4"/>
  <c r="D18" i="4"/>
  <c r="C18" i="4"/>
  <c r="V17" i="4"/>
  <c r="Z17" i="4" s="1"/>
  <c r="R17" i="4"/>
  <c r="I17" i="4"/>
  <c r="D17" i="4"/>
  <c r="C17" i="4"/>
  <c r="AC16" i="4"/>
  <c r="V16" i="4"/>
  <c r="Z16" i="4" s="1"/>
  <c r="R16" i="4"/>
  <c r="I16" i="4"/>
  <c r="D16" i="4"/>
  <c r="C16" i="4"/>
  <c r="AC15" i="4"/>
  <c r="V15" i="4"/>
  <c r="Z15" i="4" s="1"/>
  <c r="R15" i="4"/>
  <c r="I15" i="4"/>
  <c r="D15" i="4"/>
  <c r="C15" i="4"/>
  <c r="AC14" i="4"/>
  <c r="V14" i="4"/>
  <c r="Z14" i="4" s="1"/>
  <c r="R14" i="4"/>
  <c r="I14" i="4"/>
  <c r="D14" i="4"/>
  <c r="C14" i="4"/>
  <c r="AC13" i="4"/>
  <c r="V13" i="4"/>
  <c r="Z13" i="4" s="1"/>
  <c r="R13" i="4"/>
  <c r="I13" i="4"/>
  <c r="D13" i="4"/>
  <c r="C13" i="4"/>
  <c r="AC12" i="4"/>
  <c r="V12" i="4"/>
  <c r="Z12" i="4" s="1"/>
  <c r="R12" i="4"/>
  <c r="I12" i="4"/>
  <c r="D12" i="4"/>
  <c r="C12" i="4"/>
  <c r="AC11" i="4"/>
  <c r="V11" i="4"/>
  <c r="Z11" i="4" s="1"/>
  <c r="R11" i="4"/>
  <c r="I11" i="4"/>
  <c r="D11" i="4"/>
  <c r="C11" i="4"/>
  <c r="AC10" i="4"/>
  <c r="V10" i="4"/>
  <c r="Z10" i="4" s="1"/>
  <c r="R10" i="4"/>
  <c r="I10" i="4"/>
  <c r="D10" i="4"/>
  <c r="C10" i="4"/>
  <c r="AC9" i="4"/>
  <c r="V9" i="4"/>
  <c r="Z9" i="4" s="1"/>
  <c r="R9" i="4"/>
  <c r="I9" i="4"/>
  <c r="D9" i="4"/>
  <c r="C9" i="4"/>
  <c r="AC8" i="4"/>
  <c r="V8" i="4"/>
  <c r="Z8" i="4" s="1"/>
  <c r="R8" i="4"/>
  <c r="I8" i="4"/>
  <c r="D8" i="4"/>
  <c r="C8" i="4"/>
  <c r="AC7" i="4"/>
  <c r="V7" i="4"/>
  <c r="Z7" i="4" s="1"/>
  <c r="R7" i="4"/>
  <c r="I7" i="4"/>
  <c r="D7" i="4"/>
  <c r="C7" i="4"/>
  <c r="AC6" i="4"/>
  <c r="V6" i="4"/>
  <c r="Z6" i="4" s="1"/>
  <c r="R6" i="4"/>
  <c r="I6" i="4"/>
  <c r="D6" i="4"/>
  <c r="C6" i="4"/>
  <c r="AC5" i="4"/>
  <c r="V5" i="4"/>
  <c r="Z5" i="4" s="1"/>
  <c r="R5" i="4"/>
  <c r="I5" i="4"/>
  <c r="D5" i="4"/>
  <c r="C5" i="4"/>
  <c r="AC4" i="4"/>
  <c r="V4" i="4"/>
  <c r="Z4" i="4" s="1"/>
  <c r="R4" i="4"/>
  <c r="I4" i="4"/>
  <c r="D4" i="4"/>
  <c r="C4" i="4"/>
  <c r="AC3" i="4"/>
  <c r="V3" i="4"/>
  <c r="Z3" i="4" s="1"/>
  <c r="R3" i="4"/>
  <c r="I3" i="4"/>
  <c r="D3" i="4"/>
  <c r="C3" i="4"/>
  <c r="AU215" i="9" l="1"/>
  <c r="AU233" i="9"/>
  <c r="AV215" i="11"/>
  <c r="AV219" i="11"/>
  <c r="Z200" i="4"/>
  <c r="AB200" i="4" s="1"/>
  <c r="AU216" i="4"/>
  <c r="AU18" i="7"/>
  <c r="AU20" i="7"/>
  <c r="AU22" i="7"/>
  <c r="AU24" i="7"/>
  <c r="AU23" i="8"/>
  <c r="AA237" i="8"/>
  <c r="AB266" i="9"/>
  <c r="AU250" i="4"/>
  <c r="AA486" i="4"/>
  <c r="AU196" i="7"/>
  <c r="AU183" i="4"/>
  <c r="AU186" i="4"/>
  <c r="AU196" i="4"/>
  <c r="AU200" i="4"/>
  <c r="AU258" i="4"/>
  <c r="AU362" i="4"/>
  <c r="AU62" i="6"/>
  <c r="AU138" i="6"/>
  <c r="AU159" i="6"/>
  <c r="AU334" i="6"/>
  <c r="AU358" i="6"/>
  <c r="AU374" i="6"/>
  <c r="AU62" i="7"/>
  <c r="AA100" i="7"/>
  <c r="AU101" i="7"/>
  <c r="AU102" i="7"/>
  <c r="AU161" i="7"/>
  <c r="AU229" i="8"/>
  <c r="AA180" i="4"/>
  <c r="AU194" i="4"/>
  <c r="AU42" i="4"/>
  <c r="AA169" i="4"/>
  <c r="AA190" i="4"/>
  <c r="AA199" i="4"/>
  <c r="AU266" i="4"/>
  <c r="AU375" i="4"/>
  <c r="AA239" i="5"/>
  <c r="AA462" i="5"/>
  <c r="AA498" i="5"/>
  <c r="AA499" i="5"/>
  <c r="AU150" i="6"/>
  <c r="AD536" i="6"/>
  <c r="AU570" i="6"/>
  <c r="Z574" i="6"/>
  <c r="AB574" i="6" s="1"/>
  <c r="AB575" i="6" s="1"/>
  <c r="AU578" i="6"/>
  <c r="AU580" i="6"/>
  <c r="AU78" i="7"/>
  <c r="AA89" i="7"/>
  <c r="AA94" i="7"/>
  <c r="AU221" i="7"/>
  <c r="AA232" i="7"/>
  <c r="AU264" i="7"/>
  <c r="AU209" i="8"/>
  <c r="AU25" i="4"/>
  <c r="Z195" i="4"/>
  <c r="AB195" i="4" s="1"/>
  <c r="AU197" i="4"/>
  <c r="AU274" i="4"/>
  <c r="AU401" i="4"/>
  <c r="AA424" i="4"/>
  <c r="AU426" i="4"/>
  <c r="AU427" i="4"/>
  <c r="AU431" i="4"/>
  <c r="AU438" i="4"/>
  <c r="AU439" i="4"/>
  <c r="AU475" i="4"/>
  <c r="AU70" i="6"/>
  <c r="AU170" i="6"/>
  <c r="AU178" i="6"/>
  <c r="AA191" i="6"/>
  <c r="AU191" i="6"/>
  <c r="AU192" i="6"/>
  <c r="AU207" i="6"/>
  <c r="AU385" i="6"/>
  <c r="AU387" i="6"/>
  <c r="AU481" i="6"/>
  <c r="AU30" i="7"/>
  <c r="AU25" i="8"/>
  <c r="AU27" i="8"/>
  <c r="AU31" i="8"/>
  <c r="AU32" i="8"/>
  <c r="AU37" i="8"/>
  <c r="AU41" i="8"/>
  <c r="AU43" i="8"/>
  <c r="AU47" i="8"/>
  <c r="AU52" i="8"/>
  <c r="AU57" i="8"/>
  <c r="AU63" i="8"/>
  <c r="AU67" i="8"/>
  <c r="AU68" i="8"/>
  <c r="AU75" i="8"/>
  <c r="AU76" i="8"/>
  <c r="AA94" i="8"/>
  <c r="AA110" i="8"/>
  <c r="AU158" i="8"/>
  <c r="AU189" i="8"/>
  <c r="AU29" i="9"/>
  <c r="AA94" i="9"/>
  <c r="AV3" i="11"/>
  <c r="AV5" i="11"/>
  <c r="AV7" i="11"/>
  <c r="AV9" i="11"/>
  <c r="AV11" i="11"/>
  <c r="AV18" i="11"/>
  <c r="AV20" i="11"/>
  <c r="AV22" i="11"/>
  <c r="AV24" i="11"/>
  <c r="AV26" i="11"/>
  <c r="AV28" i="11"/>
  <c r="AV30" i="11"/>
  <c r="AV32" i="11"/>
  <c r="AV34" i="11"/>
  <c r="AV36" i="11"/>
  <c r="AV44" i="11"/>
  <c r="AV46" i="11"/>
  <c r="AV48" i="11"/>
  <c r="AV57" i="11"/>
  <c r="AV59" i="11"/>
  <c r="AV61" i="11"/>
  <c r="AV63" i="11"/>
  <c r="AV65" i="11"/>
  <c r="AV67" i="11"/>
  <c r="AV69" i="11"/>
  <c r="AV71" i="11"/>
  <c r="AV73" i="11"/>
  <c r="AV75" i="11"/>
  <c r="AV77" i="11"/>
  <c r="AV79" i="11"/>
  <c r="AV81" i="11"/>
  <c r="AV83" i="11"/>
  <c r="AV85" i="11"/>
  <c r="AV87" i="11"/>
  <c r="AV89" i="11"/>
  <c r="AV91" i="11"/>
  <c r="AV93" i="11"/>
  <c r="AV95" i="11"/>
  <c r="AV97" i="11"/>
  <c r="AV99" i="11"/>
  <c r="AV101" i="11"/>
  <c r="AV171" i="10"/>
  <c r="AV177" i="10"/>
  <c r="AV178" i="10"/>
  <c r="AV214" i="11"/>
  <c r="AV218" i="11"/>
  <c r="AU200" i="8"/>
  <c r="AU256" i="8"/>
  <c r="AB261" i="8"/>
  <c r="AU259" i="8"/>
  <c r="AU50" i="9"/>
  <c r="Z85" i="9"/>
  <c r="AB85" i="9" s="1"/>
  <c r="AU160" i="9"/>
  <c r="AV5" i="10"/>
  <c r="AV11" i="10"/>
  <c r="AV37" i="10"/>
  <c r="AV40" i="10"/>
  <c r="AV42" i="10"/>
  <c r="AV44" i="10"/>
  <c r="AV56" i="10"/>
  <c r="AV61" i="10"/>
  <c r="AV63" i="10"/>
  <c r="AV65" i="10"/>
  <c r="AV48" i="10"/>
  <c r="AV46" i="10"/>
  <c r="AV68" i="10"/>
  <c r="AV70" i="10"/>
  <c r="AV72" i="10"/>
  <c r="AV76" i="10"/>
  <c r="AV86" i="10"/>
  <c r="AV93" i="10"/>
  <c r="AV97" i="10"/>
  <c r="AV107" i="10"/>
  <c r="AV111" i="10"/>
  <c r="AV114" i="10"/>
  <c r="AV118" i="10"/>
  <c r="AV137" i="10"/>
  <c r="AV104" i="11"/>
  <c r="AV106" i="11"/>
  <c r="AV108" i="11"/>
  <c r="AV110" i="11"/>
  <c r="AV112" i="11"/>
  <c r="AV170" i="10"/>
  <c r="AV217" i="11"/>
  <c r="AU118" i="9"/>
  <c r="AU157" i="9"/>
  <c r="AU221" i="9"/>
  <c r="AU241" i="9"/>
  <c r="AV4" i="11"/>
  <c r="AV6" i="11"/>
  <c r="AV8" i="11"/>
  <c r="AV10" i="11"/>
  <c r="AV12" i="11"/>
  <c r="AV19" i="11"/>
  <c r="AV21" i="11"/>
  <c r="AV23" i="11"/>
  <c r="AV25" i="11"/>
  <c r="AV27" i="11"/>
  <c r="AV29" i="11"/>
  <c r="AV31" i="11"/>
  <c r="AV33" i="11"/>
  <c r="AV35" i="11"/>
  <c r="AV37" i="11"/>
  <c r="AV45" i="11"/>
  <c r="AV47" i="11"/>
  <c r="AV49" i="11"/>
  <c r="AV56" i="11"/>
  <c r="AV58" i="11"/>
  <c r="AV60" i="11"/>
  <c r="AV62" i="11"/>
  <c r="AV64" i="11"/>
  <c r="AV66" i="11"/>
  <c r="AV68" i="11"/>
  <c r="AV70" i="11"/>
  <c r="AV72" i="11"/>
  <c r="AV74" i="11"/>
  <c r="AV76" i="11"/>
  <c r="AV78" i="11"/>
  <c r="AV80" i="11"/>
  <c r="AV82" i="11"/>
  <c r="AV84" i="11"/>
  <c r="AV86" i="11"/>
  <c r="AV88" i="11"/>
  <c r="AV90" i="11"/>
  <c r="AV92" i="11"/>
  <c r="AV94" i="11"/>
  <c r="AV96" i="11"/>
  <c r="AV98" i="11"/>
  <c r="AV100" i="11"/>
  <c r="AV102" i="11"/>
  <c r="AV208" i="11"/>
  <c r="AV209" i="11"/>
  <c r="AV210" i="11"/>
  <c r="AV211" i="11"/>
  <c r="AV212" i="11"/>
  <c r="AV213" i="11"/>
  <c r="AV216" i="11"/>
  <c r="AA44" i="11"/>
  <c r="AA46" i="11"/>
  <c r="AA48" i="11"/>
  <c r="AV6" i="10"/>
  <c r="AV8" i="10"/>
  <c r="AV57" i="10"/>
  <c r="AV79" i="10"/>
  <c r="AV81" i="10"/>
  <c r="AV88" i="10"/>
  <c r="AV94" i="10"/>
  <c r="AV102" i="10"/>
  <c r="AV104" i="10"/>
  <c r="AV112" i="10"/>
  <c r="AV115" i="10"/>
  <c r="AV134" i="10"/>
  <c r="AV138" i="10"/>
  <c r="AV4" i="10"/>
  <c r="AV7" i="10"/>
  <c r="AV19" i="10"/>
  <c r="AV9" i="10"/>
  <c r="AV29" i="10"/>
  <c r="AV31" i="10"/>
  <c r="AV33" i="10"/>
  <c r="AV35" i="10"/>
  <c r="AV36" i="10"/>
  <c r="AV38" i="10"/>
  <c r="AV41" i="10"/>
  <c r="AV43" i="10"/>
  <c r="AV45" i="10"/>
  <c r="AV59" i="10"/>
  <c r="AV62" i="10"/>
  <c r="AV64" i="10"/>
  <c r="AV66" i="10"/>
  <c r="AV49" i="10"/>
  <c r="AV47" i="10"/>
  <c r="AV67" i="10"/>
  <c r="AV69" i="10"/>
  <c r="AV71" i="10"/>
  <c r="AV74" i="10"/>
  <c r="AV82" i="10"/>
  <c r="AV85" i="10"/>
  <c r="AV91" i="10"/>
  <c r="AV58" i="10"/>
  <c r="AV95" i="10"/>
  <c r="AV100" i="10"/>
  <c r="AV105" i="10"/>
  <c r="AV108" i="10"/>
  <c r="AV109" i="10"/>
  <c r="AV113" i="10"/>
  <c r="AV116" i="10"/>
  <c r="AV135" i="10"/>
  <c r="AV164" i="10"/>
  <c r="AV165" i="10"/>
  <c r="AV166" i="10"/>
  <c r="AV167" i="10"/>
  <c r="AV168" i="10"/>
  <c r="AV169" i="10"/>
  <c r="AV173" i="10"/>
  <c r="AV175" i="10"/>
  <c r="AV176" i="10"/>
  <c r="AV89" i="10"/>
  <c r="AV98" i="10"/>
  <c r="AV87" i="10"/>
  <c r="AV92" i="10"/>
  <c r="AV101" i="10"/>
  <c r="AV103" i="10"/>
  <c r="AV174" i="10"/>
  <c r="AV10" i="10"/>
  <c r="AV60" i="10"/>
  <c r="AV78" i="10"/>
  <c r="AV80" i="10"/>
  <c r="AV83" i="10"/>
  <c r="AV84" i="10"/>
  <c r="AV90" i="10"/>
  <c r="AV96" i="10"/>
  <c r="AV99" i="10"/>
  <c r="AV106" i="10"/>
  <c r="AV110" i="10"/>
  <c r="AV117" i="10"/>
  <c r="AV136" i="10"/>
  <c r="AV172" i="10"/>
  <c r="AA238" i="11"/>
  <c r="V52" i="11"/>
  <c r="Z52" i="11" s="1"/>
  <c r="AV13" i="10"/>
  <c r="AV15" i="10"/>
  <c r="AV17" i="10"/>
  <c r="AV28" i="10"/>
  <c r="AV30" i="10"/>
  <c r="AV32" i="10"/>
  <c r="AV34" i="10"/>
  <c r="AV21" i="10"/>
  <c r="AV23" i="10"/>
  <c r="AV25" i="10"/>
  <c r="AV27" i="10"/>
  <c r="AV14" i="10"/>
  <c r="AV16" i="10"/>
  <c r="AV20" i="10"/>
  <c r="AV22" i="10"/>
  <c r="AV24" i="10"/>
  <c r="AV26" i="10"/>
  <c r="AV12" i="10"/>
  <c r="Z38" i="10"/>
  <c r="AV18" i="10"/>
  <c r="AV77" i="10"/>
  <c r="AV73" i="10"/>
  <c r="AV75" i="10"/>
  <c r="AA109" i="11"/>
  <c r="AA76" i="11"/>
  <c r="AA90" i="11"/>
  <c r="AA104" i="11"/>
  <c r="AA101" i="11"/>
  <c r="Z54" i="11"/>
  <c r="AC54" i="11"/>
  <c r="AB54" i="11" s="1"/>
  <c r="AC55" i="11"/>
  <c r="AB55" i="11" s="1"/>
  <c r="V55" i="11"/>
  <c r="Z55" i="11" s="1"/>
  <c r="AA92" i="11"/>
  <c r="AA97" i="11"/>
  <c r="V53" i="11"/>
  <c r="Z53" i="11" s="1"/>
  <c r="AC53" i="11"/>
  <c r="AB53" i="11" s="1"/>
  <c r="AA52" i="11" s="1"/>
  <c r="AC50" i="11"/>
  <c r="AB50" i="11" s="1"/>
  <c r="V50" i="11"/>
  <c r="Z50" i="11" s="1"/>
  <c r="AC51" i="11"/>
  <c r="AB51" i="11" s="1"/>
  <c r="V51" i="11"/>
  <c r="AA136" i="10"/>
  <c r="AA101" i="10"/>
  <c r="V54" i="10"/>
  <c r="Z54" i="10" s="1"/>
  <c r="AC53" i="10"/>
  <c r="AV53" i="10" s="1"/>
  <c r="AA76" i="10"/>
  <c r="V55" i="10"/>
  <c r="Z55" i="10" s="1"/>
  <c r="AC50" i="10"/>
  <c r="AV50" i="10" s="1"/>
  <c r="AA97" i="10"/>
  <c r="AA92" i="10"/>
  <c r="V52" i="10"/>
  <c r="Z52" i="10" s="1"/>
  <c r="AA53" i="10" s="1"/>
  <c r="V51" i="10"/>
  <c r="Z51" i="10" s="1"/>
  <c r="AA51" i="10" s="1"/>
  <c r="AA49" i="10"/>
  <c r="AA47" i="10"/>
  <c r="AV3" i="10"/>
  <c r="AU435" i="4"/>
  <c r="AD458" i="4"/>
  <c r="AU461" i="4"/>
  <c r="AU466" i="4"/>
  <c r="AU473" i="4"/>
  <c r="AU322" i="4"/>
  <c r="AU327" i="4"/>
  <c r="AU333" i="4"/>
  <c r="AU335" i="4"/>
  <c r="AU367" i="4"/>
  <c r="Z395" i="4"/>
  <c r="AU419" i="4"/>
  <c r="AU420" i="4"/>
  <c r="AU226" i="4"/>
  <c r="AU290" i="4"/>
  <c r="AU208" i="4"/>
  <c r="AU321" i="4"/>
  <c r="AU400" i="4"/>
  <c r="AU165" i="4"/>
  <c r="AU20" i="4"/>
  <c r="AU29" i="4"/>
  <c r="AU137" i="4"/>
  <c r="AD482" i="4"/>
  <c r="AU494" i="4"/>
  <c r="AA492" i="5"/>
  <c r="AU239" i="5"/>
  <c r="AU10" i="6"/>
  <c r="AU38" i="6"/>
  <c r="AU46" i="6"/>
  <c r="AU54" i="6"/>
  <c r="AU73" i="6"/>
  <c r="AU74" i="6"/>
  <c r="AU77" i="6"/>
  <c r="AU81" i="6"/>
  <c r="AU88" i="6"/>
  <c r="AU164" i="6"/>
  <c r="AU182" i="6"/>
  <c r="AU185" i="6"/>
  <c r="AU187" i="6"/>
  <c r="AU196" i="6"/>
  <c r="AU200" i="6"/>
  <c r="Z205" i="6"/>
  <c r="AU203" i="6"/>
  <c r="AU229" i="6"/>
  <c r="AU234" i="6"/>
  <c r="AU237" i="6"/>
  <c r="AU240" i="6"/>
  <c r="AU292" i="6"/>
  <c r="AU509" i="6"/>
  <c r="AB187" i="7"/>
  <c r="AA476" i="4"/>
  <c r="AU33" i="4"/>
  <c r="AU38" i="4"/>
  <c r="AU68" i="4"/>
  <c r="AU141" i="4"/>
  <c r="AA174" i="4"/>
  <c r="Z205" i="4"/>
  <c r="AU326" i="4"/>
  <c r="AU331" i="4"/>
  <c r="AU383" i="4"/>
  <c r="AU393" i="4"/>
  <c r="AU395" i="4"/>
  <c r="AU428" i="4"/>
  <c r="AU430" i="4"/>
  <c r="AU434" i="4"/>
  <c r="AU455" i="4"/>
  <c r="AU505" i="4"/>
  <c r="AU506" i="4"/>
  <c r="AU510" i="5"/>
  <c r="AU18" i="6"/>
  <c r="AU30" i="6"/>
  <c r="AU42" i="6"/>
  <c r="AU50" i="6"/>
  <c r="AU58" i="6"/>
  <c r="AU96" i="6"/>
  <c r="AU98" i="6"/>
  <c r="AU100" i="6"/>
  <c r="AU102" i="6"/>
  <c r="AU104" i="6"/>
  <c r="AU106" i="6"/>
  <c r="AU108" i="6"/>
  <c r="AU110" i="6"/>
  <c r="AU112" i="6"/>
  <c r="AU114" i="6"/>
  <c r="AU116" i="6"/>
  <c r="AU119" i="6"/>
  <c r="AU123" i="6"/>
  <c r="AU127" i="6"/>
  <c r="AU128" i="6"/>
  <c r="AU131" i="6"/>
  <c r="AU132" i="6"/>
  <c r="AU135" i="6"/>
  <c r="AU146" i="6"/>
  <c r="AU156" i="6"/>
  <c r="AU330" i="6"/>
  <c r="AU398" i="6"/>
  <c r="AU400" i="6"/>
  <c r="AU411" i="6"/>
  <c r="AU499" i="6"/>
  <c r="AU517" i="6"/>
  <c r="AU212" i="4"/>
  <c r="AU220" i="4"/>
  <c r="AU230" i="4"/>
  <c r="AU325" i="4"/>
  <c r="AU330" i="4"/>
  <c r="AU354" i="4"/>
  <c r="AU363" i="4"/>
  <c r="AU371" i="4"/>
  <c r="AU379" i="4"/>
  <c r="AU403" i="4"/>
  <c r="Z405" i="4"/>
  <c r="AB405" i="4" s="1"/>
  <c r="AU405" i="4"/>
  <c r="AU432" i="4"/>
  <c r="Z487" i="4"/>
  <c r="AU499" i="4"/>
  <c r="AU501" i="4"/>
  <c r="Z199" i="5"/>
  <c r="AB199" i="5" s="1"/>
  <c r="AA298" i="5"/>
  <c r="AA486" i="5"/>
  <c r="AU13" i="6"/>
  <c r="AU24" i="6"/>
  <c r="AU34" i="6"/>
  <c r="AU66" i="6"/>
  <c r="AU91" i="6"/>
  <c r="AU142" i="6"/>
  <c r="AU167" i="6"/>
  <c r="AU301" i="6"/>
  <c r="AU319" i="6"/>
  <c r="AU423" i="6"/>
  <c r="AD180" i="7"/>
  <c r="AA180" i="7"/>
  <c r="AU297" i="6"/>
  <c r="AU311" i="6"/>
  <c r="AU316" i="6"/>
  <c r="AU341" i="6"/>
  <c r="AU361" i="6"/>
  <c r="AU391" i="6"/>
  <c r="AU429" i="6"/>
  <c r="AU446" i="6"/>
  <c r="AU457" i="6"/>
  <c r="AU458" i="6"/>
  <c r="AU460" i="6"/>
  <c r="AU463" i="6"/>
  <c r="AU505" i="6"/>
  <c r="AU513" i="6"/>
  <c r="AD541" i="6"/>
  <c r="AU541" i="6" s="1"/>
  <c r="AD546" i="6"/>
  <c r="AU546" i="6" s="1"/>
  <c r="AU551" i="6"/>
  <c r="AD555" i="6"/>
  <c r="Z560" i="6"/>
  <c r="AB560" i="6" s="1"/>
  <c r="Z579" i="6"/>
  <c r="AU10" i="7"/>
  <c r="AU38" i="7"/>
  <c r="AU54" i="7"/>
  <c r="AU70" i="7"/>
  <c r="AU85" i="7"/>
  <c r="Z110" i="7"/>
  <c r="AU121" i="7"/>
  <c r="Z125" i="7"/>
  <c r="AU124" i="7"/>
  <c r="AU140" i="7"/>
  <c r="AU165" i="7"/>
  <c r="AU227" i="7"/>
  <c r="AU174" i="6"/>
  <c r="AA197" i="6"/>
  <c r="AU195" i="6"/>
  <c r="AU211" i="6"/>
  <c r="AU214" i="6"/>
  <c r="AU217" i="6"/>
  <c r="AU218" i="6"/>
  <c r="AU225" i="6"/>
  <c r="AA240" i="6"/>
  <c r="AU322" i="6"/>
  <c r="AU360" i="6"/>
  <c r="AU396" i="6"/>
  <c r="AU424" i="6"/>
  <c r="AU482" i="6"/>
  <c r="AA487" i="6"/>
  <c r="AU485" i="6"/>
  <c r="AU486" i="6"/>
  <c r="AU539" i="6"/>
  <c r="AU540" i="6"/>
  <c r="AU3" i="7"/>
  <c r="AU14" i="7"/>
  <c r="AU26" i="7"/>
  <c r="AU42" i="7"/>
  <c r="AU58" i="7"/>
  <c r="AU74" i="7"/>
  <c r="Z85" i="7"/>
  <c r="AB85" i="7" s="1"/>
  <c r="Z115" i="7"/>
  <c r="AB115" i="7" s="1"/>
  <c r="AU114" i="7"/>
  <c r="AA119" i="7"/>
  <c r="AU144" i="7"/>
  <c r="AU164" i="7"/>
  <c r="AU169" i="7"/>
  <c r="AU172" i="7"/>
  <c r="AU192" i="7"/>
  <c r="AU200" i="7"/>
  <c r="AU222" i="7"/>
  <c r="AU226" i="7"/>
  <c r="AU232" i="7"/>
  <c r="AU261" i="7"/>
  <c r="AU275" i="7"/>
  <c r="AU276" i="7"/>
  <c r="AU6" i="8"/>
  <c r="AU19" i="8"/>
  <c r="AU28" i="8"/>
  <c r="AU29" i="8"/>
  <c r="AU35" i="8"/>
  <c r="AU40" i="8"/>
  <c r="AU48" i="8"/>
  <c r="AU49" i="8"/>
  <c r="AU53" i="8"/>
  <c r="AU55" i="8"/>
  <c r="AU60" i="8"/>
  <c r="AB276" i="8"/>
  <c r="AA176" i="9"/>
  <c r="AD176" i="9"/>
  <c r="AU6" i="7"/>
  <c r="AU17" i="7"/>
  <c r="AU34" i="7"/>
  <c r="AU50" i="7"/>
  <c r="AU66" i="7"/>
  <c r="AU89" i="7"/>
  <c r="AU148" i="7"/>
  <c r="AU188" i="7"/>
  <c r="AU189" i="7"/>
  <c r="AU195" i="7"/>
  <c r="AU225" i="7"/>
  <c r="AB207" i="8"/>
  <c r="AB261" i="9"/>
  <c r="AU236" i="7"/>
  <c r="AU238" i="7"/>
  <c r="AU277" i="7"/>
  <c r="AU279" i="7"/>
  <c r="AU14" i="8"/>
  <c r="AU30" i="8"/>
  <c r="AU33" i="8"/>
  <c r="AU39" i="8"/>
  <c r="AU45" i="8"/>
  <c r="AU50" i="8"/>
  <c r="AU66" i="8"/>
  <c r="AU83" i="8"/>
  <c r="AU84" i="8"/>
  <c r="AU90" i="8"/>
  <c r="AU94" i="8"/>
  <c r="AA100" i="8"/>
  <c r="AU100" i="8"/>
  <c r="AU124" i="8"/>
  <c r="AB139" i="8"/>
  <c r="AU157" i="8"/>
  <c r="AU169" i="8"/>
  <c r="AU182" i="8"/>
  <c r="AU214" i="8"/>
  <c r="AB227" i="8"/>
  <c r="AA251" i="8"/>
  <c r="AU268" i="8"/>
  <c r="AU25" i="9"/>
  <c r="AU41" i="9"/>
  <c r="AU44" i="9"/>
  <c r="AU69" i="9"/>
  <c r="AU77" i="9"/>
  <c r="AA105" i="9"/>
  <c r="AU110" i="9"/>
  <c r="AU112" i="9"/>
  <c r="Z115" i="9"/>
  <c r="AB115" i="9" s="1"/>
  <c r="AU114" i="9"/>
  <c r="AU149" i="9"/>
  <c r="AU202" i="9"/>
  <c r="AU219" i="9"/>
  <c r="AU229" i="9"/>
  <c r="AU231" i="9"/>
  <c r="AU240" i="9"/>
  <c r="AU254" i="9"/>
  <c r="AU257" i="9"/>
  <c r="AU258" i="9"/>
  <c r="AU65" i="8"/>
  <c r="AU72" i="8"/>
  <c r="AU77" i="8"/>
  <c r="AU80" i="8"/>
  <c r="AU156" i="8"/>
  <c r="AU164" i="8"/>
  <c r="AU186" i="8"/>
  <c r="AU202" i="8"/>
  <c r="AU218" i="8"/>
  <c r="AU247" i="8"/>
  <c r="AU253" i="8"/>
  <c r="AU254" i="8"/>
  <c r="AU261" i="8"/>
  <c r="AB266" i="8"/>
  <c r="AU272" i="8"/>
  <c r="AU280" i="8"/>
  <c r="AU4" i="9"/>
  <c r="AU6" i="9"/>
  <c r="AU8" i="9"/>
  <c r="AU10" i="9"/>
  <c r="AU12" i="9"/>
  <c r="AU14" i="9"/>
  <c r="AU16" i="9"/>
  <c r="AU37" i="9"/>
  <c r="AU61" i="9"/>
  <c r="AU66" i="9"/>
  <c r="AU88" i="9"/>
  <c r="Z95" i="9"/>
  <c r="AU93" i="9"/>
  <c r="AU99" i="9"/>
  <c r="AU104" i="9"/>
  <c r="AU105" i="9"/>
  <c r="AU147" i="9"/>
  <c r="AU183" i="9"/>
  <c r="AU201" i="9"/>
  <c r="AU247" i="9"/>
  <c r="AU248" i="9"/>
  <c r="AU266" i="9"/>
  <c r="AU271" i="9"/>
  <c r="AB276" i="9"/>
  <c r="AU276" i="9"/>
  <c r="AU280" i="9"/>
  <c r="AU229" i="7"/>
  <c r="AU243" i="7"/>
  <c r="AA251" i="7"/>
  <c r="AB266" i="7"/>
  <c r="AU268" i="7"/>
  <c r="AU10" i="8"/>
  <c r="AU36" i="8"/>
  <c r="AU115" i="8"/>
  <c r="AU118" i="8"/>
  <c r="AU119" i="8"/>
  <c r="AU123" i="8"/>
  <c r="AU142" i="8"/>
  <c r="AU173" i="8"/>
  <c r="AU175" i="8"/>
  <c r="AB187" i="8"/>
  <c r="AU191" i="8"/>
  <c r="AB212" i="8"/>
  <c r="AU211" i="8"/>
  <c r="AU241" i="8"/>
  <c r="AU277" i="8"/>
  <c r="AU278" i="8"/>
  <c r="AU279" i="8"/>
  <c r="AU33" i="9"/>
  <c r="AU53" i="9"/>
  <c r="AU58" i="9"/>
  <c r="AU73" i="9"/>
  <c r="AU81" i="9"/>
  <c r="AA84" i="9"/>
  <c r="AU83" i="9"/>
  <c r="AU135" i="9"/>
  <c r="AU146" i="9"/>
  <c r="AU162" i="9"/>
  <c r="AU190" i="9"/>
  <c r="AU200" i="9"/>
  <c r="AU208" i="9"/>
  <c r="AA237" i="9"/>
  <c r="AU237" i="9"/>
  <c r="AU242" i="9"/>
  <c r="AA251" i="9"/>
  <c r="AU265" i="9"/>
  <c r="AU279" i="9"/>
  <c r="Z175" i="4"/>
  <c r="AU3" i="4"/>
  <c r="AU7" i="4"/>
  <c r="AU11" i="4"/>
  <c r="AU15" i="4"/>
  <c r="AU19" i="4"/>
  <c r="AU27" i="4"/>
  <c r="AU31" i="4"/>
  <c r="AU246" i="4"/>
  <c r="AU254" i="4"/>
  <c r="AU262" i="4"/>
  <c r="AU270" i="4"/>
  <c r="AU278" i="4"/>
  <c r="AU297" i="4"/>
  <c r="AU305" i="4"/>
  <c r="AU313" i="4"/>
  <c r="AU5" i="4"/>
  <c r="AU9" i="4"/>
  <c r="AU13" i="4"/>
  <c r="AU17" i="4"/>
  <c r="AU23" i="4"/>
  <c r="AU24" i="4"/>
  <c r="AU28" i="4"/>
  <c r="AU32" i="4"/>
  <c r="AU18" i="4"/>
  <c r="AU22" i="4"/>
  <c r="AU4" i="4"/>
  <c r="AU6" i="4"/>
  <c r="AU8" i="4"/>
  <c r="AU10" i="4"/>
  <c r="AU12" i="4"/>
  <c r="AU14" i="4"/>
  <c r="AU16" i="4"/>
  <c r="AU21" i="4"/>
  <c r="AU26" i="4"/>
  <c r="AU30" i="4"/>
  <c r="AU34" i="4"/>
  <c r="AU37" i="4"/>
  <c r="AU174" i="4"/>
  <c r="AU293" i="4"/>
  <c r="AU301" i="4"/>
  <c r="AU309" i="4"/>
  <c r="AU317" i="4"/>
  <c r="AB406" i="4"/>
  <c r="AB408" i="4"/>
  <c r="AB409" i="4" s="1"/>
  <c r="AA481" i="4"/>
  <c r="AA197" i="5"/>
  <c r="AA233" i="5"/>
  <c r="AA294" i="5"/>
  <c r="AA291" i="5"/>
  <c r="AA299" i="5" s="1"/>
  <c r="AA303" i="5"/>
  <c r="AA306" i="5" s="1"/>
  <c r="AU215" i="5"/>
  <c r="AU36" i="4"/>
  <c r="AU40" i="4"/>
  <c r="AU41" i="4"/>
  <c r="AU44" i="4"/>
  <c r="AU45" i="4"/>
  <c r="AU48" i="4"/>
  <c r="AU49" i="4"/>
  <c r="AU52" i="4"/>
  <c r="AU53" i="4"/>
  <c r="AU56" i="4"/>
  <c r="AU57" i="4"/>
  <c r="AU60" i="4"/>
  <c r="AU61" i="4"/>
  <c r="AU64" i="4"/>
  <c r="AU65" i="4"/>
  <c r="AU71" i="4"/>
  <c r="AU74" i="4"/>
  <c r="AU75" i="4"/>
  <c r="AU78" i="4"/>
  <c r="AU79" i="4"/>
  <c r="AU82" i="4"/>
  <c r="AU83" i="4"/>
  <c r="AU86" i="4"/>
  <c r="AU87" i="4"/>
  <c r="AU90" i="4"/>
  <c r="AU91" i="4"/>
  <c r="AU94" i="4"/>
  <c r="AU95" i="4"/>
  <c r="AU98" i="4"/>
  <c r="AU99" i="4"/>
  <c r="AU102" i="4"/>
  <c r="AU104" i="4"/>
  <c r="AU106" i="4"/>
  <c r="AU108" i="4"/>
  <c r="AU110" i="4"/>
  <c r="AU112" i="4"/>
  <c r="AU114" i="4"/>
  <c r="AU116" i="4"/>
  <c r="AU118" i="4"/>
  <c r="AU120" i="4"/>
  <c r="AU125" i="4"/>
  <c r="AU128" i="4"/>
  <c r="AU133" i="4"/>
  <c r="AU136" i="4"/>
  <c r="AU140" i="4"/>
  <c r="AU144" i="4"/>
  <c r="AU145" i="4"/>
  <c r="AU148" i="4"/>
  <c r="AU149" i="4"/>
  <c r="AU152" i="4"/>
  <c r="AU153" i="4"/>
  <c r="AU156" i="4"/>
  <c r="AU157" i="4"/>
  <c r="AU160" i="4"/>
  <c r="AU161" i="4"/>
  <c r="AU173" i="4"/>
  <c r="AU177" i="4"/>
  <c r="AU180" i="4"/>
  <c r="AA185" i="4"/>
  <c r="AU189" i="4"/>
  <c r="AU203" i="4"/>
  <c r="AU207" i="4"/>
  <c r="AU211" i="4"/>
  <c r="AU215" i="4"/>
  <c r="AU219" i="4"/>
  <c r="AU225" i="4"/>
  <c r="AU229" i="4"/>
  <c r="AU232" i="4"/>
  <c r="AU245" i="4"/>
  <c r="AU249" i="4"/>
  <c r="AU253" i="4"/>
  <c r="AU257" i="4"/>
  <c r="AU261" i="4"/>
  <c r="AU265" i="4"/>
  <c r="AU269" i="4"/>
  <c r="AU273" i="4"/>
  <c r="AU277" i="4"/>
  <c r="AU281" i="4"/>
  <c r="AU285" i="4"/>
  <c r="AU289" i="4"/>
  <c r="AU292" i="4"/>
  <c r="AU296" i="4"/>
  <c r="AU300" i="4"/>
  <c r="AU304" i="4"/>
  <c r="AU308" i="4"/>
  <c r="AU312" i="4"/>
  <c r="AU316" i="4"/>
  <c r="AU320" i="4"/>
  <c r="AU324" i="4"/>
  <c r="AU340" i="4"/>
  <c r="AU342" i="4"/>
  <c r="AU344" i="4"/>
  <c r="AU346" i="4"/>
  <c r="AU348" i="4"/>
  <c r="AU350" i="4"/>
  <c r="AU352" i="4"/>
  <c r="AU357" i="4"/>
  <c r="AU361" i="4"/>
  <c r="AU366" i="4"/>
  <c r="AU370" i="4"/>
  <c r="AU374" i="4"/>
  <c r="AU378" i="4"/>
  <c r="AU387" i="4"/>
  <c r="AU388" i="4"/>
  <c r="Z390" i="4"/>
  <c r="AB390" i="4" s="1"/>
  <c r="AU390" i="4"/>
  <c r="AU392" i="4"/>
  <c r="AU407" i="4"/>
  <c r="AU413" i="4"/>
  <c r="AU421" i="4"/>
  <c r="Z425" i="4"/>
  <c r="AU424" i="4"/>
  <c r="AU433" i="4"/>
  <c r="AU436" i="4"/>
  <c r="AU458" i="4"/>
  <c r="AU465" i="4"/>
  <c r="AU485" i="4"/>
  <c r="AU498" i="4"/>
  <c r="AU265" i="5"/>
  <c r="AU323" i="5"/>
  <c r="AU335" i="5"/>
  <c r="AU347" i="5"/>
  <c r="AU380" i="5"/>
  <c r="AA449" i="5"/>
  <c r="AU480" i="5"/>
  <c r="AU498" i="5"/>
  <c r="AU35" i="4"/>
  <c r="AU39" i="4"/>
  <c r="AU70" i="4"/>
  <c r="AU135" i="4"/>
  <c r="AU139" i="4"/>
  <c r="AU143" i="4"/>
  <c r="AU163" i="4"/>
  <c r="AU164" i="4"/>
  <c r="AU167" i="4"/>
  <c r="Z170" i="4"/>
  <c r="AB170" i="4" s="1"/>
  <c r="AU170" i="4"/>
  <c r="AU172" i="4"/>
  <c r="Z180" i="4"/>
  <c r="AB180" i="4" s="1"/>
  <c r="AU181" i="4"/>
  <c r="Z190" i="4"/>
  <c r="AU187" i="4"/>
  <c r="AU188" i="4"/>
  <c r="AU192" i="4"/>
  <c r="AA194" i="4"/>
  <c r="AU195" i="4"/>
  <c r="AU198" i="4"/>
  <c r="AU199" i="4"/>
  <c r="AU202" i="4"/>
  <c r="AU206" i="4"/>
  <c r="AU210" i="4"/>
  <c r="AU214" i="4"/>
  <c r="AU218" i="4"/>
  <c r="AU224" i="4"/>
  <c r="AU228" i="4"/>
  <c r="AU239" i="4"/>
  <c r="AU243" i="4"/>
  <c r="AU244" i="4"/>
  <c r="AU248" i="4"/>
  <c r="AU252" i="4"/>
  <c r="AU256" i="4"/>
  <c r="AU260" i="4"/>
  <c r="AU264" i="4"/>
  <c r="AU268" i="4"/>
  <c r="AU272" i="4"/>
  <c r="AU276" i="4"/>
  <c r="AU280" i="4"/>
  <c r="AU284" i="4"/>
  <c r="AU295" i="4"/>
  <c r="AU299" i="4"/>
  <c r="AU303" i="4"/>
  <c r="AU307" i="4"/>
  <c r="AU311" i="4"/>
  <c r="AU315" i="4"/>
  <c r="AU319" i="4"/>
  <c r="AU332" i="4"/>
  <c r="AU365" i="4"/>
  <c r="AU369" i="4"/>
  <c r="AU373" i="4"/>
  <c r="AU377" i="4"/>
  <c r="AU381" i="4"/>
  <c r="AU382" i="4"/>
  <c r="Z385" i="4"/>
  <c r="AB385" i="4" s="1"/>
  <c r="AU386" i="4"/>
  <c r="AA389" i="4"/>
  <c r="AU398" i="4"/>
  <c r="AU404" i="4"/>
  <c r="AU417" i="4"/>
  <c r="AU423" i="4"/>
  <c r="AU429" i="4"/>
  <c r="AU454" i="4"/>
  <c r="Z458" i="4"/>
  <c r="AA458" i="4" s="1"/>
  <c r="AU459" i="4"/>
  <c r="AU464" i="4"/>
  <c r="Z468" i="4"/>
  <c r="AD487" i="4"/>
  <c r="AU492" i="4"/>
  <c r="AU251" i="5"/>
  <c r="AA291" i="6"/>
  <c r="AU43" i="4"/>
  <c r="AU46" i="4"/>
  <c r="AU47" i="4"/>
  <c r="AU50" i="4"/>
  <c r="AU51" i="4"/>
  <c r="AU54" i="4"/>
  <c r="AU55" i="4"/>
  <c r="AU58" i="4"/>
  <c r="AU59" i="4"/>
  <c r="AU62" i="4"/>
  <c r="AU63" i="4"/>
  <c r="AU66" i="4"/>
  <c r="AU69" i="4"/>
  <c r="AU72" i="4"/>
  <c r="AU73" i="4"/>
  <c r="AU76" i="4"/>
  <c r="AU77" i="4"/>
  <c r="AU80" i="4"/>
  <c r="AU81" i="4"/>
  <c r="AU84" i="4"/>
  <c r="AU85" i="4"/>
  <c r="AU88" i="4"/>
  <c r="AU89" i="4"/>
  <c r="AU92" i="4"/>
  <c r="AU93" i="4"/>
  <c r="AU96" i="4"/>
  <c r="AU97" i="4"/>
  <c r="AU100" i="4"/>
  <c r="AU101" i="4"/>
  <c r="AU103" i="4"/>
  <c r="AU105" i="4"/>
  <c r="AU107" i="4"/>
  <c r="AU109" i="4"/>
  <c r="AU111" i="4"/>
  <c r="AU113" i="4"/>
  <c r="AU115" i="4"/>
  <c r="AU117" i="4"/>
  <c r="AU121" i="4"/>
  <c r="AU124" i="4"/>
  <c r="AU129" i="4"/>
  <c r="AU132" i="4"/>
  <c r="AU134" i="4"/>
  <c r="AU138" i="4"/>
  <c r="AU142" i="4"/>
  <c r="AU146" i="4"/>
  <c r="AU147" i="4"/>
  <c r="AU150" i="4"/>
  <c r="AU151" i="4"/>
  <c r="AU154" i="4"/>
  <c r="AU155" i="4"/>
  <c r="AU158" i="4"/>
  <c r="AU159" i="4"/>
  <c r="AU162" i="4"/>
  <c r="AU166" i="4"/>
  <c r="AU175" i="4"/>
  <c r="AU178" i="4"/>
  <c r="AU179" i="4"/>
  <c r="AU184" i="4"/>
  <c r="AU191" i="4"/>
  <c r="AU205" i="4"/>
  <c r="AU209" i="4"/>
  <c r="AU213" i="4"/>
  <c r="AU217" i="4"/>
  <c r="AU223" i="4"/>
  <c r="AU227" i="4"/>
  <c r="AU233" i="4"/>
  <c r="AU236" i="4"/>
  <c r="AU247" i="4"/>
  <c r="AU251" i="4"/>
  <c r="AU255" i="4"/>
  <c r="AU259" i="4"/>
  <c r="AU263" i="4"/>
  <c r="AU267" i="4"/>
  <c r="AU271" i="4"/>
  <c r="AU275" i="4"/>
  <c r="AU279" i="4"/>
  <c r="AU291" i="4"/>
  <c r="AU294" i="4"/>
  <c r="AU298" i="4"/>
  <c r="AU302" i="4"/>
  <c r="AU306" i="4"/>
  <c r="AU310" i="4"/>
  <c r="AU314" i="4"/>
  <c r="AU318" i="4"/>
  <c r="AU334" i="4"/>
  <c r="AU339" i="4"/>
  <c r="AU341" i="4"/>
  <c r="AU343" i="4"/>
  <c r="AU345" i="4"/>
  <c r="AU347" i="4"/>
  <c r="AU349" i="4"/>
  <c r="AU351" i="4"/>
  <c r="AU353" i="4"/>
  <c r="AU355" i="4"/>
  <c r="AU359" i="4"/>
  <c r="AU364" i="4"/>
  <c r="AU368" i="4"/>
  <c r="AU372" i="4"/>
  <c r="AU376" i="4"/>
  <c r="AU380" i="4"/>
  <c r="AU385" i="4"/>
  <c r="AU389" i="4"/>
  <c r="AU391" i="4"/>
  <c r="AU394" i="4"/>
  <c r="AU397" i="4"/>
  <c r="AU406" i="4"/>
  <c r="AU409" i="4"/>
  <c r="AU411" i="4"/>
  <c r="AU412" i="4"/>
  <c r="Z415" i="4"/>
  <c r="AB415" i="4" s="1"/>
  <c r="AU416" i="4"/>
  <c r="AA419" i="4"/>
  <c r="AU422" i="4"/>
  <c r="AU425" i="4"/>
  <c r="AU437" i="4"/>
  <c r="AU440" i="4"/>
  <c r="AU456" i="4"/>
  <c r="AU462" i="4"/>
  <c r="AD468" i="4"/>
  <c r="Z477" i="4"/>
  <c r="AU481" i="4"/>
  <c r="AU483" i="4"/>
  <c r="AU484" i="4"/>
  <c r="AU495" i="4"/>
  <c r="AU502" i="4"/>
  <c r="AU503" i="4"/>
  <c r="AU29" i="6"/>
  <c r="AU33" i="6"/>
  <c r="AU37" i="6"/>
  <c r="AU41" i="6"/>
  <c r="AU45" i="6"/>
  <c r="AU49" i="6"/>
  <c r="AU53" i="6"/>
  <c r="AU57" i="6"/>
  <c r="AU61" i="6"/>
  <c r="AU65" i="6"/>
  <c r="AU69" i="6"/>
  <c r="AU76" i="6"/>
  <c r="AU84" i="6"/>
  <c r="AU118" i="6"/>
  <c r="AU169" i="6"/>
  <c r="AU173" i="6"/>
  <c r="AU177" i="6"/>
  <c r="AU181" i="6"/>
  <c r="AU186" i="6"/>
  <c r="AA192" i="6"/>
  <c r="AU190" i="6"/>
  <c r="AU194" i="6"/>
  <c r="Z199" i="6"/>
  <c r="AB199" i="6" s="1"/>
  <c r="AU198" i="6"/>
  <c r="AA203" i="6"/>
  <c r="AU210" i="6"/>
  <c r="Z211" i="6"/>
  <c r="AU213" i="6"/>
  <c r="AA217" i="6"/>
  <c r="AU221" i="6"/>
  <c r="AU222" i="6"/>
  <c r="AU224" i="6"/>
  <c r="AU236" i="6"/>
  <c r="AU244" i="6"/>
  <c r="AU245" i="6"/>
  <c r="AU248" i="6"/>
  <c r="AU249" i="6"/>
  <c r="AU252" i="6"/>
  <c r="AU256" i="6"/>
  <c r="AU262" i="6"/>
  <c r="AU263" i="6"/>
  <c r="AU266" i="6"/>
  <c r="AU267" i="6"/>
  <c r="AU270" i="6"/>
  <c r="AU274" i="6"/>
  <c r="AU278" i="6"/>
  <c r="AU279" i="6"/>
  <c r="AU288" i="6"/>
  <c r="AU296" i="6"/>
  <c r="AU315" i="6"/>
  <c r="AU318" i="6"/>
  <c r="AU327" i="6"/>
  <c r="AU333" i="6"/>
  <c r="AU337" i="6"/>
  <c r="AU342" i="6"/>
  <c r="AU343" i="6"/>
  <c r="AU352" i="6"/>
  <c r="AU353" i="6"/>
  <c r="AU363" i="6"/>
  <c r="AU373" i="6"/>
  <c r="AU375" i="6"/>
  <c r="AU390" i="6"/>
  <c r="AU405" i="6"/>
  <c r="AU406" i="6"/>
  <c r="AU409" i="6"/>
  <c r="AU415" i="6"/>
  <c r="AU428" i="6"/>
  <c r="AU449" i="6"/>
  <c r="AA498" i="6"/>
  <c r="AU316" i="5"/>
  <c r="AU6" i="6"/>
  <c r="AU9" i="6"/>
  <c r="AU14" i="6"/>
  <c r="AU17" i="6"/>
  <c r="AU28" i="6"/>
  <c r="AU32" i="6"/>
  <c r="AU36" i="6"/>
  <c r="AU40" i="6"/>
  <c r="AU44" i="6"/>
  <c r="AU48" i="6"/>
  <c r="AU52" i="6"/>
  <c r="AU56" i="6"/>
  <c r="AU60" i="6"/>
  <c r="AU64" i="6"/>
  <c r="AU68" i="6"/>
  <c r="AU72" i="6"/>
  <c r="AU75" i="6"/>
  <c r="AU87" i="6"/>
  <c r="AU92" i="6"/>
  <c r="AU95" i="6"/>
  <c r="AU97" i="6"/>
  <c r="AU99" i="6"/>
  <c r="AU101" i="6"/>
  <c r="AU103" i="6"/>
  <c r="AU105" i="6"/>
  <c r="AU107" i="6"/>
  <c r="AU109" i="6"/>
  <c r="AU111" i="6"/>
  <c r="AU113" i="6"/>
  <c r="AU115" i="6"/>
  <c r="AU117" i="6"/>
  <c r="AU121" i="6"/>
  <c r="AU122" i="6"/>
  <c r="AU125" i="6"/>
  <c r="AU126" i="6"/>
  <c r="AU129" i="6"/>
  <c r="AU133" i="6"/>
  <c r="AU155" i="6"/>
  <c r="AU160" i="6"/>
  <c r="AU163" i="6"/>
  <c r="AU168" i="6"/>
  <c r="AU172" i="6"/>
  <c r="AU176" i="6"/>
  <c r="AU180" i="6"/>
  <c r="AU184" i="6"/>
  <c r="AU189" i="6"/>
  <c r="Z193" i="6"/>
  <c r="AB193" i="6" s="1"/>
  <c r="AU216" i="6"/>
  <c r="AU220" i="6"/>
  <c r="Z223" i="6"/>
  <c r="AU232" i="6"/>
  <c r="AU233" i="6"/>
  <c r="AU235" i="6"/>
  <c r="AU280" i="6"/>
  <c r="AU284" i="6"/>
  <c r="AU295" i="6"/>
  <c r="AU300" i="6"/>
  <c r="AU303" i="6"/>
  <c r="AA303" i="6"/>
  <c r="AA306" i="6" s="1"/>
  <c r="AU321" i="6"/>
  <c r="AU325" i="6"/>
  <c r="AU326" i="6"/>
  <c r="AU331" i="6"/>
  <c r="AU332" i="6"/>
  <c r="AU336" i="6"/>
  <c r="AU339" i="6"/>
  <c r="AU355" i="6"/>
  <c r="AU357" i="6"/>
  <c r="AU368" i="6"/>
  <c r="AU369" i="6"/>
  <c r="AU372" i="6"/>
  <c r="AU378" i="6"/>
  <c r="AU379" i="6"/>
  <c r="AU380" i="6"/>
  <c r="AU386" i="6"/>
  <c r="AU392" i="6"/>
  <c r="AU393" i="6"/>
  <c r="AU394" i="6"/>
  <c r="AU395" i="6"/>
  <c r="AU399" i="6"/>
  <c r="AU404" i="6"/>
  <c r="AU408" i="6"/>
  <c r="AU413" i="6"/>
  <c r="AU448" i="6"/>
  <c r="AU459" i="6"/>
  <c r="Z470" i="6"/>
  <c r="AB470" i="6" s="1"/>
  <c r="AB471" i="6" s="1"/>
  <c r="Z475" i="6" s="1"/>
  <c r="AU501" i="6"/>
  <c r="AU21" i="6"/>
  <c r="AU25" i="6"/>
  <c r="AU31" i="6"/>
  <c r="AU35" i="6"/>
  <c r="AU39" i="6"/>
  <c r="AU43" i="6"/>
  <c r="AU47" i="6"/>
  <c r="AU51" i="6"/>
  <c r="AU55" i="6"/>
  <c r="AU59" i="6"/>
  <c r="AU63" i="6"/>
  <c r="AU67" i="6"/>
  <c r="AU71" i="6"/>
  <c r="AU82" i="6"/>
  <c r="AU139" i="6"/>
  <c r="AU143" i="6"/>
  <c r="AU147" i="6"/>
  <c r="AU151" i="6"/>
  <c r="AU166" i="6"/>
  <c r="AU171" i="6"/>
  <c r="AU175" i="6"/>
  <c r="AU179" i="6"/>
  <c r="AU183" i="6"/>
  <c r="AU197" i="6"/>
  <c r="AU199" i="6"/>
  <c r="AU202" i="6"/>
  <c r="AA211" i="6"/>
  <c r="AU208" i="6"/>
  <c r="AA223" i="6"/>
  <c r="AU228" i="6"/>
  <c r="AU231" i="6"/>
  <c r="AU239" i="6"/>
  <c r="AU242" i="6"/>
  <c r="AU243" i="6"/>
  <c r="AU246" i="6"/>
  <c r="AU250" i="6"/>
  <c r="AU254" i="6"/>
  <c r="AU255" i="6"/>
  <c r="AU258" i="6"/>
  <c r="AU259" i="6"/>
  <c r="AU264" i="6"/>
  <c r="AU268" i="6"/>
  <c r="AU272" i="6"/>
  <c r="AU273" i="6"/>
  <c r="AU276" i="6"/>
  <c r="AU277" i="6"/>
  <c r="AU283" i="6"/>
  <c r="AU289" i="6"/>
  <c r="AU294" i="6"/>
  <c r="AU299" i="6"/>
  <c r="AU302" i="6"/>
  <c r="AU304" i="6"/>
  <c r="AU313" i="6"/>
  <c r="AU314" i="6"/>
  <c r="AU317" i="6"/>
  <c r="AU335" i="6"/>
  <c r="AU338" i="6"/>
  <c r="AU344" i="6"/>
  <c r="AU345" i="6"/>
  <c r="AU346" i="6"/>
  <c r="AU347" i="6"/>
  <c r="AU354" i="6"/>
  <c r="AU367" i="6"/>
  <c r="AU371" i="6"/>
  <c r="AU376" i="6"/>
  <c r="AU384" i="6"/>
  <c r="AU389" i="6"/>
  <c r="AU417" i="6"/>
  <c r="Z452" i="6"/>
  <c r="AB452" i="6" s="1"/>
  <c r="Z229" i="6"/>
  <c r="AB229" i="6" s="1"/>
  <c r="AA294" i="6"/>
  <c r="AU422" i="6"/>
  <c r="AU426" i="6"/>
  <c r="AU445" i="6"/>
  <c r="AU447" i="6"/>
  <c r="AA449" i="6"/>
  <c r="AU455" i="6"/>
  <c r="AU468" i="6"/>
  <c r="AU480" i="6"/>
  <c r="AU484" i="6"/>
  <c r="AA486" i="6"/>
  <c r="AA492" i="6"/>
  <c r="AA493" i="6"/>
  <c r="AU492" i="6"/>
  <c r="AU496" i="6"/>
  <c r="AA499" i="6"/>
  <c r="AU500" i="6"/>
  <c r="AU503" i="6"/>
  <c r="AU507" i="6"/>
  <c r="AU511" i="6"/>
  <c r="AU515" i="6"/>
  <c r="AU532" i="6"/>
  <c r="AU537" i="6"/>
  <c r="Z541" i="6"/>
  <c r="AA541" i="6" s="1"/>
  <c r="AU538" i="6"/>
  <c r="AU558" i="6"/>
  <c r="AD560" i="6"/>
  <c r="AU562" i="6"/>
  <c r="AU573" i="6"/>
  <c r="AU577" i="6"/>
  <c r="AU583" i="6"/>
  <c r="AU4" i="7"/>
  <c r="AU8" i="7"/>
  <c r="AU12" i="7"/>
  <c r="AU16" i="7"/>
  <c r="AU19" i="7"/>
  <c r="AU21" i="7"/>
  <c r="AU23" i="7"/>
  <c r="AU28" i="7"/>
  <c r="AU32" i="7"/>
  <c r="AU36" i="7"/>
  <c r="AU40" i="7"/>
  <c r="AU44" i="7"/>
  <c r="AU48" i="7"/>
  <c r="AU52" i="7"/>
  <c r="AU56" i="7"/>
  <c r="AU60" i="7"/>
  <c r="AU64" i="7"/>
  <c r="AU68" i="7"/>
  <c r="AU72" i="7"/>
  <c r="AU76" i="7"/>
  <c r="AU80" i="7"/>
  <c r="AA84" i="7"/>
  <c r="AU84" i="7"/>
  <c r="AU95" i="7"/>
  <c r="AU99" i="7"/>
  <c r="AU100" i="7"/>
  <c r="AU103" i="7"/>
  <c r="AU104" i="7"/>
  <c r="AA105" i="7"/>
  <c r="AU109" i="7"/>
  <c r="AU430" i="6"/>
  <c r="AU436" i="6"/>
  <c r="AU437" i="6"/>
  <c r="AU442" i="6"/>
  <c r="AU454" i="6"/>
  <c r="AU462" i="6"/>
  <c r="AU467" i="6"/>
  <c r="Z476" i="6"/>
  <c r="AB476" i="6" s="1"/>
  <c r="AB477" i="6" s="1"/>
  <c r="Z488" i="6"/>
  <c r="AB488" i="6" s="1"/>
  <c r="AU489" i="6"/>
  <c r="Z494" i="6"/>
  <c r="AB494" i="6" s="1"/>
  <c r="AU491" i="6"/>
  <c r="AU497" i="6"/>
  <c r="AU502" i="6"/>
  <c r="AU506" i="6"/>
  <c r="AU510" i="6"/>
  <c r="AU514" i="6"/>
  <c r="AU518" i="6"/>
  <c r="AU536" i="6"/>
  <c r="AU544" i="6"/>
  <c r="AU552" i="6"/>
  <c r="AU561" i="6"/>
  <c r="Z565" i="6"/>
  <c r="AU571" i="6"/>
  <c r="AU579" i="6"/>
  <c r="AU581" i="6"/>
  <c r="AU7" i="7"/>
  <c r="AU11" i="7"/>
  <c r="AU15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U75" i="7"/>
  <c r="AU79" i="7"/>
  <c r="AU86" i="7"/>
  <c r="Z90" i="7"/>
  <c r="AB90" i="7" s="1"/>
  <c r="AU90" i="7"/>
  <c r="AU91" i="7"/>
  <c r="AU94" i="7"/>
  <c r="Z100" i="7"/>
  <c r="AB100" i="7" s="1"/>
  <c r="AU97" i="7"/>
  <c r="AU98" i="7"/>
  <c r="AU108" i="7"/>
  <c r="AU465" i="6"/>
  <c r="AU473" i="6"/>
  <c r="AU475" i="6"/>
  <c r="AU478" i="6"/>
  <c r="AU495" i="6"/>
  <c r="AU504" i="6"/>
  <c r="AU508" i="6"/>
  <c r="AU512" i="6"/>
  <c r="AU516" i="6"/>
  <c r="AU534" i="6"/>
  <c r="AU559" i="6"/>
  <c r="AU563" i="6"/>
  <c r="AU575" i="6"/>
  <c r="AU5" i="7"/>
  <c r="AU9" i="7"/>
  <c r="AU13" i="7"/>
  <c r="AU25" i="7"/>
  <c r="AU29" i="7"/>
  <c r="AU33" i="7"/>
  <c r="AU37" i="7"/>
  <c r="AU41" i="7"/>
  <c r="AU45" i="7"/>
  <c r="AU49" i="7"/>
  <c r="AU53" i="7"/>
  <c r="AU57" i="7"/>
  <c r="AU61" i="7"/>
  <c r="AU65" i="7"/>
  <c r="AU69" i="7"/>
  <c r="AU73" i="7"/>
  <c r="AU77" i="7"/>
  <c r="AU81" i="7"/>
  <c r="AU82" i="7"/>
  <c r="AU83" i="7"/>
  <c r="AU87" i="7"/>
  <c r="AU88" i="7"/>
  <c r="AU92" i="7"/>
  <c r="AU93" i="7"/>
  <c r="Z95" i="7"/>
  <c r="AU96" i="7"/>
  <c r="AA110" i="7"/>
  <c r="AU105" i="7"/>
  <c r="AU106" i="7"/>
  <c r="AU107" i="7"/>
  <c r="AU115" i="7"/>
  <c r="AU116" i="7"/>
  <c r="AU119" i="7"/>
  <c r="AU125" i="7"/>
  <c r="AU136" i="7"/>
  <c r="AU141" i="7"/>
  <c r="AU149" i="7"/>
  <c r="AU153" i="7"/>
  <c r="AU158" i="7"/>
  <c r="AB163" i="7"/>
  <c r="AU162" i="7"/>
  <c r="AU166" i="7"/>
  <c r="AU173" i="7"/>
  <c r="AA176" i="7"/>
  <c r="AA177" i="7"/>
  <c r="AA178" i="7"/>
  <c r="AU182" i="7"/>
  <c r="AU186" i="7"/>
  <c r="AU187" i="7"/>
  <c r="AU197" i="7"/>
  <c r="AU202" i="7"/>
  <c r="AB207" i="7"/>
  <c r="AU205" i="7"/>
  <c r="AU207" i="7"/>
  <c r="AU213" i="7"/>
  <c r="AU215" i="7"/>
  <c r="AB222" i="7"/>
  <c r="AU223" i="7"/>
  <c r="AA237" i="7"/>
  <c r="AB237" i="7" s="1"/>
  <c r="AU239" i="7"/>
  <c r="AU241" i="7"/>
  <c r="AU242" i="7"/>
  <c r="AA246" i="7"/>
  <c r="AU246" i="7"/>
  <c r="AU248" i="7"/>
  <c r="Z252" i="7"/>
  <c r="AB252" i="7" s="1"/>
  <c r="AU249" i="7"/>
  <c r="AU252" i="7"/>
  <c r="AU253" i="7"/>
  <c r="AU254" i="7"/>
  <c r="Z257" i="7"/>
  <c r="AU257" i="7"/>
  <c r="AU265" i="7"/>
  <c r="AU272" i="7"/>
  <c r="AU278" i="7"/>
  <c r="AB168" i="8"/>
  <c r="AA176" i="8"/>
  <c r="AD176" i="8"/>
  <c r="AU176" i="8" s="1"/>
  <c r="AA178" i="8"/>
  <c r="AD178" i="8"/>
  <c r="AA180" i="8"/>
  <c r="AD180" i="8"/>
  <c r="AU180" i="8" s="1"/>
  <c r="AU194" i="8"/>
  <c r="AB212" i="7"/>
  <c r="AU18" i="8"/>
  <c r="AU22" i="8"/>
  <c r="AU26" i="8"/>
  <c r="AU42" i="8"/>
  <c r="AU56" i="8"/>
  <c r="AU61" i="8"/>
  <c r="AU69" i="8"/>
  <c r="AB173" i="8"/>
  <c r="AA232" i="8"/>
  <c r="AA114" i="7"/>
  <c r="AU113" i="7"/>
  <c r="AU117" i="7"/>
  <c r="AU118" i="7"/>
  <c r="Z120" i="7"/>
  <c r="AB120" i="7" s="1"/>
  <c r="AA124" i="7"/>
  <c r="AU135" i="7"/>
  <c r="AU137" i="7"/>
  <c r="AU138" i="7"/>
  <c r="AU139" i="7"/>
  <c r="AU143" i="7"/>
  <c r="AU150" i="7"/>
  <c r="AU151" i="7"/>
  <c r="AU152" i="7"/>
  <c r="AU157" i="7"/>
  <c r="AU180" i="7"/>
  <c r="AU181" i="7"/>
  <c r="AU184" i="7"/>
  <c r="AU185" i="7"/>
  <c r="AU211" i="7"/>
  <c r="AU224" i="7"/>
  <c r="AU228" i="7"/>
  <c r="AU247" i="7"/>
  <c r="AU250" i="7"/>
  <c r="AU251" i="7"/>
  <c r="AU255" i="7"/>
  <c r="AU256" i="7"/>
  <c r="AU259" i="7"/>
  <c r="AU260" i="7"/>
  <c r="AU263" i="7"/>
  <c r="AU267" i="7"/>
  <c r="AU270" i="7"/>
  <c r="AU274" i="7"/>
  <c r="AU4" i="8"/>
  <c r="AU8" i="8"/>
  <c r="AU12" i="8"/>
  <c r="AU16" i="8"/>
  <c r="AU17" i="8"/>
  <c r="AU21" i="8"/>
  <c r="AU38" i="8"/>
  <c r="AU148" i="8"/>
  <c r="AA177" i="8"/>
  <c r="AD177" i="8"/>
  <c r="AA179" i="8"/>
  <c r="AD179" i="8"/>
  <c r="AU179" i="8" s="1"/>
  <c r="AU110" i="7"/>
  <c r="AU111" i="7"/>
  <c r="AU112" i="7"/>
  <c r="AU120" i="7"/>
  <c r="AU122" i="7"/>
  <c r="AU123" i="7"/>
  <c r="AB139" i="7"/>
  <c r="AU142" i="7"/>
  <c r="AU145" i="7"/>
  <c r="AU146" i="7"/>
  <c r="AU147" i="7"/>
  <c r="AU154" i="7"/>
  <c r="AU155" i="7"/>
  <c r="AU156" i="7"/>
  <c r="AU159" i="7"/>
  <c r="AU160" i="7"/>
  <c r="AB168" i="7"/>
  <c r="AU167" i="7"/>
  <c r="AU168" i="7"/>
  <c r="AU170" i="7"/>
  <c r="AU176" i="7"/>
  <c r="AU177" i="7"/>
  <c r="AU178" i="7"/>
  <c r="AU198" i="7"/>
  <c r="AU199" i="7"/>
  <c r="AU201" i="7"/>
  <c r="AU203" i="7"/>
  <c r="AU204" i="7"/>
  <c r="AU208" i="7"/>
  <c r="AU210" i="7"/>
  <c r="AU214" i="7"/>
  <c r="AU218" i="7"/>
  <c r="AU219" i="7"/>
  <c r="AU220" i="7"/>
  <c r="AU230" i="7"/>
  <c r="AU231" i="7"/>
  <c r="AU233" i="7"/>
  <c r="AU234" i="7"/>
  <c r="AU235" i="7"/>
  <c r="AU237" i="7"/>
  <c r="AA242" i="7"/>
  <c r="AU240" i="7"/>
  <c r="AU244" i="7"/>
  <c r="AU245" i="7"/>
  <c r="Z247" i="7"/>
  <c r="AB247" i="7" s="1"/>
  <c r="AA256" i="7"/>
  <c r="AU258" i="7"/>
  <c r="AU262" i="7"/>
  <c r="AU266" i="7"/>
  <c r="AU269" i="7"/>
  <c r="AU271" i="7"/>
  <c r="AB276" i="7"/>
  <c r="AU273" i="7"/>
  <c r="AU3" i="8"/>
  <c r="AU7" i="8"/>
  <c r="AU11" i="8"/>
  <c r="AU15" i="8"/>
  <c r="AU20" i="8"/>
  <c r="AU24" i="8"/>
  <c r="AU34" i="8"/>
  <c r="AU44" i="8"/>
  <c r="AU51" i="8"/>
  <c r="AU59" i="8"/>
  <c r="AU64" i="8"/>
  <c r="AU73" i="8"/>
  <c r="AU46" i="8"/>
  <c r="AU62" i="8"/>
  <c r="AU82" i="8"/>
  <c r="AA89" i="8"/>
  <c r="AU95" i="8"/>
  <c r="Z105" i="8"/>
  <c r="AU104" i="8"/>
  <c r="AU106" i="8"/>
  <c r="AU112" i="8"/>
  <c r="Z115" i="8"/>
  <c r="AB115" i="8" s="1"/>
  <c r="AU117" i="8"/>
  <c r="AA124" i="8"/>
  <c r="AU137" i="8"/>
  <c r="AU138" i="8"/>
  <c r="AU150" i="8"/>
  <c r="AU151" i="8"/>
  <c r="AU187" i="8"/>
  <c r="AU196" i="8"/>
  <c r="AU208" i="8"/>
  <c r="AU223" i="8"/>
  <c r="AU228" i="8"/>
  <c r="AU243" i="8"/>
  <c r="AU245" i="8"/>
  <c r="AU263" i="8"/>
  <c r="AU265" i="8"/>
  <c r="AU266" i="8"/>
  <c r="AU275" i="8"/>
  <c r="AU276" i="8"/>
  <c r="AU20" i="9"/>
  <c r="AU28" i="9"/>
  <c r="AU32" i="9"/>
  <c r="AU36" i="9"/>
  <c r="AU40" i="9"/>
  <c r="AU49" i="9"/>
  <c r="AU57" i="9"/>
  <c r="AU65" i="9"/>
  <c r="AB163" i="9"/>
  <c r="AB173" i="9"/>
  <c r="AU174" i="9"/>
  <c r="AU193" i="9"/>
  <c r="AU216" i="9"/>
  <c r="AU58" i="8"/>
  <c r="AU71" i="8"/>
  <c r="AU79" i="8"/>
  <c r="AU86" i="8"/>
  <c r="Z90" i="8"/>
  <c r="AB90" i="8" s="1"/>
  <c r="AU91" i="8"/>
  <c r="Z95" i="8"/>
  <c r="AU92" i="8"/>
  <c r="AU109" i="8"/>
  <c r="AU110" i="8"/>
  <c r="AU111" i="8"/>
  <c r="AA114" i="8"/>
  <c r="AU116" i="8"/>
  <c r="AU120" i="8"/>
  <c r="AU121" i="8"/>
  <c r="AU125" i="8"/>
  <c r="AU135" i="8"/>
  <c r="AU143" i="8"/>
  <c r="AU167" i="8"/>
  <c r="AU168" i="8"/>
  <c r="AU203" i="8"/>
  <c r="AU204" i="8"/>
  <c r="AU217" i="8"/>
  <c r="AU227" i="8"/>
  <c r="AU232" i="8"/>
  <c r="AU238" i="8"/>
  <c r="AU240" i="8"/>
  <c r="AU249" i="8"/>
  <c r="AU250" i="8"/>
  <c r="AU252" i="8"/>
  <c r="Z257" i="8"/>
  <c r="AU274" i="8"/>
  <c r="AU3" i="9"/>
  <c r="AU5" i="9"/>
  <c r="AU7" i="9"/>
  <c r="AU9" i="9"/>
  <c r="AU11" i="9"/>
  <c r="AU13" i="9"/>
  <c r="AU15" i="9"/>
  <c r="AU24" i="9"/>
  <c r="AU27" i="9"/>
  <c r="AU31" i="9"/>
  <c r="AU35" i="9"/>
  <c r="AU39" i="9"/>
  <c r="AU46" i="9"/>
  <c r="AU54" i="9"/>
  <c r="AU62" i="9"/>
  <c r="AU70" i="9"/>
  <c r="AB192" i="9"/>
  <c r="AB202" i="9"/>
  <c r="AU54" i="8"/>
  <c r="AU85" i="8"/>
  <c r="AU96" i="8"/>
  <c r="Z100" i="8"/>
  <c r="AB100" i="8" s="1"/>
  <c r="AU97" i="8"/>
  <c r="AU103" i="8"/>
  <c r="AU107" i="8"/>
  <c r="AU108" i="8"/>
  <c r="AU145" i="8"/>
  <c r="AU153" i="8"/>
  <c r="AU159" i="8"/>
  <c r="AU165" i="8"/>
  <c r="AU170" i="8"/>
  <c r="AU172" i="8"/>
  <c r="AU192" i="8"/>
  <c r="AU207" i="8"/>
  <c r="AB217" i="8"/>
  <c r="AU215" i="8"/>
  <c r="AU219" i="8"/>
  <c r="AU220" i="8"/>
  <c r="AU222" i="8"/>
  <c r="AU226" i="8"/>
  <c r="AU234" i="8"/>
  <c r="AU257" i="8"/>
  <c r="AB271" i="8"/>
  <c r="AU270" i="8"/>
  <c r="AU271" i="8"/>
  <c r="AU273" i="8"/>
  <c r="AU21" i="9"/>
  <c r="AU26" i="9"/>
  <c r="AU30" i="9"/>
  <c r="AU34" i="9"/>
  <c r="AU38" i="9"/>
  <c r="AU42" i="9"/>
  <c r="AU45" i="9"/>
  <c r="Z120" i="9"/>
  <c r="AB120" i="9" s="1"/>
  <c r="AD177" i="9"/>
  <c r="AU177" i="9" s="1"/>
  <c r="AA177" i="9"/>
  <c r="AB237" i="9"/>
  <c r="Z105" i="9"/>
  <c r="AB105" i="9" s="1"/>
  <c r="AA119" i="9"/>
  <c r="AU74" i="9"/>
  <c r="AU82" i="9"/>
  <c r="AU89" i="9"/>
  <c r="AU94" i="9"/>
  <c r="AU96" i="9"/>
  <c r="AU97" i="9"/>
  <c r="AU101" i="9"/>
  <c r="AA110" i="9"/>
  <c r="AU107" i="9"/>
  <c r="AU109" i="9"/>
  <c r="AA114" i="9"/>
  <c r="AU113" i="9"/>
  <c r="AU119" i="9"/>
  <c r="AU121" i="9"/>
  <c r="Z125" i="9"/>
  <c r="AU137" i="9"/>
  <c r="AU140" i="9"/>
  <c r="AU142" i="9"/>
  <c r="AU144" i="9"/>
  <c r="AU150" i="9"/>
  <c r="AU155" i="9"/>
  <c r="AU156" i="9"/>
  <c r="AU158" i="9"/>
  <c r="AU173" i="9"/>
  <c r="AU181" i="9"/>
  <c r="AU197" i="9"/>
  <c r="AU205" i="9"/>
  <c r="AU224" i="9"/>
  <c r="AU227" i="9"/>
  <c r="AA232" i="9"/>
  <c r="AU232" i="9"/>
  <c r="AA242" i="9"/>
  <c r="AU244" i="9"/>
  <c r="AU252" i="9"/>
  <c r="AU255" i="9"/>
  <c r="AU256" i="9"/>
  <c r="AU262" i="9"/>
  <c r="AU272" i="9"/>
  <c r="AU274" i="9"/>
  <c r="AU277" i="9"/>
  <c r="AU48" i="9"/>
  <c r="AU52" i="9"/>
  <c r="AU56" i="9"/>
  <c r="AU60" i="9"/>
  <c r="AU64" i="9"/>
  <c r="AU68" i="9"/>
  <c r="AU72" i="9"/>
  <c r="AU76" i="9"/>
  <c r="AU80" i="9"/>
  <c r="AU84" i="9"/>
  <c r="AU87" i="9"/>
  <c r="AA89" i="9"/>
  <c r="Z100" i="9"/>
  <c r="AB100" i="9" s="1"/>
  <c r="AU98" i="9"/>
  <c r="AU120" i="9"/>
  <c r="AU123" i="9"/>
  <c r="AB153" i="9"/>
  <c r="AU161" i="9"/>
  <c r="AU163" i="9"/>
  <c r="AU171" i="9"/>
  <c r="AU172" i="9"/>
  <c r="AU175" i="9"/>
  <c r="AU186" i="9"/>
  <c r="AU189" i="9"/>
  <c r="AU195" i="9"/>
  <c r="AU199" i="9"/>
  <c r="AU204" i="9"/>
  <c r="AU211" i="9"/>
  <c r="AU214" i="9"/>
  <c r="AU234" i="9"/>
  <c r="AU236" i="9"/>
  <c r="AU239" i="9"/>
  <c r="Z247" i="9"/>
  <c r="AB247" i="9" s="1"/>
  <c r="AU246" i="9"/>
  <c r="AU251" i="9"/>
  <c r="AU253" i="9"/>
  <c r="Z257" i="9"/>
  <c r="AU261" i="9"/>
  <c r="AU264" i="9"/>
  <c r="AU270" i="9"/>
  <c r="AU273" i="9"/>
  <c r="AU275" i="9"/>
  <c r="AU43" i="9"/>
  <c r="AU47" i="9"/>
  <c r="AU51" i="9"/>
  <c r="AU55" i="9"/>
  <c r="AU59" i="9"/>
  <c r="AU63" i="9"/>
  <c r="AU67" i="9"/>
  <c r="AU71" i="9"/>
  <c r="AU75" i="9"/>
  <c r="AU79" i="9"/>
  <c r="AU86" i="9"/>
  <c r="Z90" i="9"/>
  <c r="AB90" i="9" s="1"/>
  <c r="AU90" i="9"/>
  <c r="AU91" i="9"/>
  <c r="AU102" i="9"/>
  <c r="AU108" i="9"/>
  <c r="AU111" i="9"/>
  <c r="AU116" i="9"/>
  <c r="AU122" i="9"/>
  <c r="AA124" i="9"/>
  <c r="AU125" i="9"/>
  <c r="AU138" i="9"/>
  <c r="AB148" i="9"/>
  <c r="AU152" i="9"/>
  <c r="AU153" i="9"/>
  <c r="AU159" i="9"/>
  <c r="AU164" i="9"/>
  <c r="AU166" i="9"/>
  <c r="AU169" i="9"/>
  <c r="AU185" i="9"/>
  <c r="AU188" i="9"/>
  <c r="AU206" i="9"/>
  <c r="AU210" i="9"/>
  <c r="AU213" i="9"/>
  <c r="AU220" i="9"/>
  <c r="AU225" i="9"/>
  <c r="AU228" i="9"/>
  <c r="AU230" i="9"/>
  <c r="AU235" i="9"/>
  <c r="AU238" i="9"/>
  <c r="AA246" i="9"/>
  <c r="AU245" i="9"/>
  <c r="AU250" i="9"/>
  <c r="Z252" i="9"/>
  <c r="AB252" i="9" s="1"/>
  <c r="AU263" i="9"/>
  <c r="AU269" i="9"/>
  <c r="AU92" i="9"/>
  <c r="AU115" i="9"/>
  <c r="AU148" i="9"/>
  <c r="AU165" i="9"/>
  <c r="AU176" i="9"/>
  <c r="AU19" i="9"/>
  <c r="AU23" i="9"/>
  <c r="AU78" i="9"/>
  <c r="AU103" i="9"/>
  <c r="AU106" i="9"/>
  <c r="Z110" i="9"/>
  <c r="AU117" i="9"/>
  <c r="AU136" i="9"/>
  <c r="AU17" i="9"/>
  <c r="AU18" i="9"/>
  <c r="AU22" i="9"/>
  <c r="AU85" i="9"/>
  <c r="AU95" i="9"/>
  <c r="AU100" i="9"/>
  <c r="AU124" i="9"/>
  <c r="AB139" i="9"/>
  <c r="AU139" i="9"/>
  <c r="AU141" i="9"/>
  <c r="AU143" i="9"/>
  <c r="AU145" i="9"/>
  <c r="AB158" i="9"/>
  <c r="AU168" i="9"/>
  <c r="AB217" i="9"/>
  <c r="AB222" i="9"/>
  <c r="AU151" i="9"/>
  <c r="AB168" i="9"/>
  <c r="AA178" i="9"/>
  <c r="AD178" i="9"/>
  <c r="AU178" i="9" s="1"/>
  <c r="AD179" i="9"/>
  <c r="AU179" i="9" s="1"/>
  <c r="AA179" i="9"/>
  <c r="AA180" i="9"/>
  <c r="AD180" i="9"/>
  <c r="AU180" i="9" s="1"/>
  <c r="AU194" i="9"/>
  <c r="AB207" i="9"/>
  <c r="AU218" i="9"/>
  <c r="AU223" i="9"/>
  <c r="AB232" i="9"/>
  <c r="AU243" i="9"/>
  <c r="AU268" i="9"/>
  <c r="AU167" i="9"/>
  <c r="AU184" i="9"/>
  <c r="AU192" i="9"/>
  <c r="AU198" i="9"/>
  <c r="AU209" i="9"/>
  <c r="AU217" i="9"/>
  <c r="AU222" i="9"/>
  <c r="AA256" i="9"/>
  <c r="AU260" i="9"/>
  <c r="AU267" i="9"/>
  <c r="AU154" i="9"/>
  <c r="AU170" i="9"/>
  <c r="AU182" i="9"/>
  <c r="AB187" i="9"/>
  <c r="AU187" i="9"/>
  <c r="AU191" i="9"/>
  <c r="AU196" i="9"/>
  <c r="AU203" i="9"/>
  <c r="AU207" i="9"/>
  <c r="AB212" i="9"/>
  <c r="AU212" i="9"/>
  <c r="AB227" i="9"/>
  <c r="AU226" i="9"/>
  <c r="AU249" i="9"/>
  <c r="AU259" i="9"/>
  <c r="AB271" i="9"/>
  <c r="AU70" i="8"/>
  <c r="AU78" i="8"/>
  <c r="AU5" i="8"/>
  <c r="AU9" i="8"/>
  <c r="AU13" i="8"/>
  <c r="AU74" i="8"/>
  <c r="AU93" i="8"/>
  <c r="AB158" i="8"/>
  <c r="AU81" i="8"/>
  <c r="Z85" i="8"/>
  <c r="AB85" i="8" s="1"/>
  <c r="AU89" i="8"/>
  <c r="AU99" i="8"/>
  <c r="Z110" i="8"/>
  <c r="AA119" i="8"/>
  <c r="AU122" i="8"/>
  <c r="AU141" i="8"/>
  <c r="AU147" i="8"/>
  <c r="AU149" i="8"/>
  <c r="AU155" i="8"/>
  <c r="AU166" i="8"/>
  <c r="AU171" i="8"/>
  <c r="AU184" i="8"/>
  <c r="AB192" i="8"/>
  <c r="AU198" i="8"/>
  <c r="AU206" i="8"/>
  <c r="AU225" i="8"/>
  <c r="AU230" i="8"/>
  <c r="AB232" i="8"/>
  <c r="AU236" i="8"/>
  <c r="AU242" i="8"/>
  <c r="AA246" i="8"/>
  <c r="AU260" i="8"/>
  <c r="AU269" i="8"/>
  <c r="AB148" i="8"/>
  <c r="AU87" i="8"/>
  <c r="AU98" i="8"/>
  <c r="AU101" i="8"/>
  <c r="AA105" i="8"/>
  <c r="AB105" i="8" s="1"/>
  <c r="AU113" i="8"/>
  <c r="Z120" i="8"/>
  <c r="AB120" i="8" s="1"/>
  <c r="AU146" i="8"/>
  <c r="AB153" i="8"/>
  <c r="AU154" i="8"/>
  <c r="AB163" i="8"/>
  <c r="AU174" i="8"/>
  <c r="AU195" i="8"/>
  <c r="Z247" i="8"/>
  <c r="AB247" i="8" s="1"/>
  <c r="AA84" i="8"/>
  <c r="AU88" i="8"/>
  <c r="AU102" i="8"/>
  <c r="AU105" i="8"/>
  <c r="AU114" i="8"/>
  <c r="Z125" i="8"/>
  <c r="AU136" i="8"/>
  <c r="AU139" i="8"/>
  <c r="AU140" i="8"/>
  <c r="AU144" i="8"/>
  <c r="AU152" i="8"/>
  <c r="AU160" i="8"/>
  <c r="AU161" i="8"/>
  <c r="AU183" i="8"/>
  <c r="AU197" i="8"/>
  <c r="AB202" i="8"/>
  <c r="AU205" i="8"/>
  <c r="AU212" i="8"/>
  <c r="AB222" i="8"/>
  <c r="AU224" i="8"/>
  <c r="AU248" i="8"/>
  <c r="Z252" i="8"/>
  <c r="AB252" i="8" s="1"/>
  <c r="AU163" i="8"/>
  <c r="AU177" i="8"/>
  <c r="AU178" i="8"/>
  <c r="AU181" i="8"/>
  <c r="AU190" i="8"/>
  <c r="AU193" i="8"/>
  <c r="AU201" i="8"/>
  <c r="AU216" i="8"/>
  <c r="AU221" i="8"/>
  <c r="AU231" i="8"/>
  <c r="AU235" i="8"/>
  <c r="AU237" i="8"/>
  <c r="AB237" i="8"/>
  <c r="AU246" i="8"/>
  <c r="AA256" i="8"/>
  <c r="AU255" i="8"/>
  <c r="AU258" i="8"/>
  <c r="AU267" i="8"/>
  <c r="AU162" i="8"/>
  <c r="AU185" i="8"/>
  <c r="AU188" i="8"/>
  <c r="AU199" i="8"/>
  <c r="AU210" i="8"/>
  <c r="AU213" i="8"/>
  <c r="AU233" i="8"/>
  <c r="AA242" i="8"/>
  <c r="AU239" i="8"/>
  <c r="AU244" i="8"/>
  <c r="AU251" i="8"/>
  <c r="AU262" i="8"/>
  <c r="AU264" i="8"/>
  <c r="AB153" i="7"/>
  <c r="AB158" i="7"/>
  <c r="AB148" i="7"/>
  <c r="AB173" i="7"/>
  <c r="AB105" i="7"/>
  <c r="AU163" i="7"/>
  <c r="AU179" i="7"/>
  <c r="AB202" i="7"/>
  <c r="AU216" i="7"/>
  <c r="AU217" i="7"/>
  <c r="AB271" i="7"/>
  <c r="AU174" i="7"/>
  <c r="AU175" i="7"/>
  <c r="AA179" i="7"/>
  <c r="AU183" i="7"/>
  <c r="AU206" i="7"/>
  <c r="AU209" i="7"/>
  <c r="AU212" i="7"/>
  <c r="AB227" i="7"/>
  <c r="AB232" i="7"/>
  <c r="AB261" i="7"/>
  <c r="AB192" i="7"/>
  <c r="AU171" i="7"/>
  <c r="AU190" i="7"/>
  <c r="AU191" i="7"/>
  <c r="AU193" i="7"/>
  <c r="AU194" i="7"/>
  <c r="AB217" i="7"/>
  <c r="Z474" i="6"/>
  <c r="AU120" i="6"/>
  <c r="AU247" i="6"/>
  <c r="AU253" i="6"/>
  <c r="AU3" i="6"/>
  <c r="AU7" i="6"/>
  <c r="AU11" i="6"/>
  <c r="AU15" i="6"/>
  <c r="AU19" i="6"/>
  <c r="AU22" i="6"/>
  <c r="AU26" i="6"/>
  <c r="AU79" i="6"/>
  <c r="AU89" i="6"/>
  <c r="AU93" i="6"/>
  <c r="AU140" i="6"/>
  <c r="AU144" i="6"/>
  <c r="AU148" i="6"/>
  <c r="AU152" i="6"/>
  <c r="AU188" i="6"/>
  <c r="AA239" i="6"/>
  <c r="AU281" i="6"/>
  <c r="AU285" i="6"/>
  <c r="AU329" i="6"/>
  <c r="AU78" i="6"/>
  <c r="AU130" i="6"/>
  <c r="AU136" i="6"/>
  <c r="AU204" i="6"/>
  <c r="AU215" i="6"/>
  <c r="AA228" i="6"/>
  <c r="AA227" i="6"/>
  <c r="AU265" i="6"/>
  <c r="AU271" i="6"/>
  <c r="AU323" i="6"/>
  <c r="AU4" i="6"/>
  <c r="AU8" i="6"/>
  <c r="AU12" i="6"/>
  <c r="AU16" i="6"/>
  <c r="AU20" i="6"/>
  <c r="AU23" i="6"/>
  <c r="AU27" i="6"/>
  <c r="AU80" i="6"/>
  <c r="AU83" i="6"/>
  <c r="AU85" i="6"/>
  <c r="AU86" i="6"/>
  <c r="AU90" i="6"/>
  <c r="AU94" i="6"/>
  <c r="AU124" i="6"/>
  <c r="AU134" i="6"/>
  <c r="AU137" i="6"/>
  <c r="AU141" i="6"/>
  <c r="AU145" i="6"/>
  <c r="AU149" i="6"/>
  <c r="AU153" i="6"/>
  <c r="AA198" i="6"/>
  <c r="AU205" i="6"/>
  <c r="Z217" i="6"/>
  <c r="AB217" i="6" s="1"/>
  <c r="AU241" i="6"/>
  <c r="AU251" i="6"/>
  <c r="AU257" i="6"/>
  <c r="AU269" i="6"/>
  <c r="AU275" i="6"/>
  <c r="AU282" i="6"/>
  <c r="AU286" i="6"/>
  <c r="AU291" i="6"/>
  <c r="AU298" i="6"/>
  <c r="AU306" i="6"/>
  <c r="AU307" i="6"/>
  <c r="AU309" i="6"/>
  <c r="AU310" i="6"/>
  <c r="AU438" i="6"/>
  <c r="AB479" i="6"/>
  <c r="AB481" i="6" s="1"/>
  <c r="Z235" i="6"/>
  <c r="AB235" i="6" s="1"/>
  <c r="AU238" i="6"/>
  <c r="AA298" i="6"/>
  <c r="AA299" i="6" s="1"/>
  <c r="AU305" i="6"/>
  <c r="AU320" i="6"/>
  <c r="AU154" i="6"/>
  <c r="AU157" i="6"/>
  <c r="AU161" i="6"/>
  <c r="AU165" i="6"/>
  <c r="AA204" i="6"/>
  <c r="AU206" i="6"/>
  <c r="AU223" i="6"/>
  <c r="AA233" i="6"/>
  <c r="Z241" i="6"/>
  <c r="AU287" i="6"/>
  <c r="AU290" i="6"/>
  <c r="AU293" i="6"/>
  <c r="AU312" i="6"/>
  <c r="AU328" i="6"/>
  <c r="AU340" i="6"/>
  <c r="AU349" i="6"/>
  <c r="AU350" i="6"/>
  <c r="AU444" i="6"/>
  <c r="AA463" i="6"/>
  <c r="AA462" i="6"/>
  <c r="AU470" i="6"/>
  <c r="AU535" i="6"/>
  <c r="AU543" i="6"/>
  <c r="AU193" i="6"/>
  <c r="AU201" i="6"/>
  <c r="AU212" i="6"/>
  <c r="AU226" i="6"/>
  <c r="AU230" i="6"/>
  <c r="AU434" i="6"/>
  <c r="AB577" i="6"/>
  <c r="AU582" i="6"/>
  <c r="AU584" i="6"/>
  <c r="AU158" i="6"/>
  <c r="AU162" i="6"/>
  <c r="AU209" i="6"/>
  <c r="AU219" i="6"/>
  <c r="AU227" i="6"/>
  <c r="AA234" i="6"/>
  <c r="AU308" i="6"/>
  <c r="AU324" i="6"/>
  <c r="AU351" i="6"/>
  <c r="AU356" i="6"/>
  <c r="AU359" i="6"/>
  <c r="AU362" i="6"/>
  <c r="AU370" i="6"/>
  <c r="AU407" i="6"/>
  <c r="AU410" i="6"/>
  <c r="AU471" i="6"/>
  <c r="AU416" i="6"/>
  <c r="AU431" i="6"/>
  <c r="AU443" i="6"/>
  <c r="AU452" i="6"/>
  <c r="AA457" i="6"/>
  <c r="AU472" i="6"/>
  <c r="Z482" i="6"/>
  <c r="AU493" i="6"/>
  <c r="AA554" i="6"/>
  <c r="AU348" i="6"/>
  <c r="AU365" i="6"/>
  <c r="AU366" i="6"/>
  <c r="AU412" i="6"/>
  <c r="AU432" i="6"/>
  <c r="AU433" i="6"/>
  <c r="AU450" i="6"/>
  <c r="AU464" i="6"/>
  <c r="AU469" i="6"/>
  <c r="AU474" i="6"/>
  <c r="AU542" i="6"/>
  <c r="Z546" i="6"/>
  <c r="AA547" i="6" s="1"/>
  <c r="AD565" i="6"/>
  <c r="AU565" i="6" s="1"/>
  <c r="AA564" i="6"/>
  <c r="AU364" i="6"/>
  <c r="AU381" i="6"/>
  <c r="AU382" i="6"/>
  <c r="AU414" i="6"/>
  <c r="AU419" i="6"/>
  <c r="AU420" i="6"/>
  <c r="AU427" i="6"/>
  <c r="AA451" i="6"/>
  <c r="AU453" i="6"/>
  <c r="Z458" i="6"/>
  <c r="AB458" i="6" s="1"/>
  <c r="AU456" i="6"/>
  <c r="AU476" i="6"/>
  <c r="AU479" i="6"/>
  <c r="AU487" i="6"/>
  <c r="AU498" i="6"/>
  <c r="Z536" i="6"/>
  <c r="AA536" i="6" s="1"/>
  <c r="AU554" i="6"/>
  <c r="AA559" i="6"/>
  <c r="AU576" i="6"/>
  <c r="AU377" i="6"/>
  <c r="AU383" i="6"/>
  <c r="AU388" i="6"/>
  <c r="AU397" i="6"/>
  <c r="AU402" i="6"/>
  <c r="AU403" i="6"/>
  <c r="AU421" i="6"/>
  <c r="AU425" i="6"/>
  <c r="AU435" i="6"/>
  <c r="AU440" i="6"/>
  <c r="AU441" i="6"/>
  <c r="AU451" i="6"/>
  <c r="AU461" i="6"/>
  <c r="AU477" i="6"/>
  <c r="AU483" i="6"/>
  <c r="AU488" i="6"/>
  <c r="AU494" i="6"/>
  <c r="Z500" i="6"/>
  <c r="AU533" i="6"/>
  <c r="AU545" i="6"/>
  <c r="AU553" i="6"/>
  <c r="U567" i="6"/>
  <c r="U568" i="6" s="1"/>
  <c r="Z555" i="6"/>
  <c r="AU560" i="6"/>
  <c r="AU572" i="6"/>
  <c r="AU574" i="6"/>
  <c r="AU401" i="6"/>
  <c r="AU418" i="6"/>
  <c r="AU439" i="6"/>
  <c r="AA456" i="6"/>
  <c r="Z464" i="6"/>
  <c r="AU466" i="6"/>
  <c r="AU490" i="6"/>
  <c r="Z584" i="6"/>
  <c r="AU288" i="5"/>
  <c r="AU408" i="5"/>
  <c r="AU432" i="5"/>
  <c r="AU474" i="5"/>
  <c r="AU341" i="5"/>
  <c r="AU277" i="5"/>
  <c r="AU300" i="5"/>
  <c r="AU396" i="5"/>
  <c r="AU420" i="5"/>
  <c r="AU444" i="5"/>
  <c r="AU462" i="5"/>
  <c r="AU492" i="5"/>
  <c r="AU271" i="5"/>
  <c r="AU312" i="5"/>
  <c r="AU329" i="5"/>
  <c r="AU368" i="5"/>
  <c r="AU402" i="5"/>
  <c r="AU456" i="5"/>
  <c r="AU486" i="5"/>
  <c r="AU504" i="5"/>
  <c r="AU515" i="5"/>
  <c r="AU282" i="5"/>
  <c r="AU294" i="5"/>
  <c r="AU306" i="5"/>
  <c r="AU386" i="5"/>
  <c r="AU414" i="5"/>
  <c r="AU426" i="5"/>
  <c r="AU438" i="5"/>
  <c r="AU449" i="5"/>
  <c r="AU468" i="5"/>
  <c r="AA191" i="5"/>
  <c r="AA227" i="5"/>
  <c r="AU418" i="5"/>
  <c r="AU494" i="5"/>
  <c r="AU576" i="5"/>
  <c r="AU109" i="5"/>
  <c r="AU127" i="5"/>
  <c r="AU143" i="5"/>
  <c r="AU155" i="5"/>
  <c r="AU167" i="5"/>
  <c r="AU179" i="5"/>
  <c r="AU191" i="5"/>
  <c r="AU233" i="5"/>
  <c r="AU209" i="5"/>
  <c r="AU221" i="5"/>
  <c r="AU245" i="5"/>
  <c r="AU257" i="5"/>
  <c r="AU7" i="5"/>
  <c r="AU184" i="5"/>
  <c r="AA203" i="5"/>
  <c r="AU227" i="5"/>
  <c r="AU304" i="5"/>
  <c r="AU398" i="5"/>
  <c r="AU41" i="5"/>
  <c r="AU53" i="5"/>
  <c r="AU64" i="5"/>
  <c r="AU76" i="5"/>
  <c r="AU82" i="5"/>
  <c r="AU88" i="5"/>
  <c r="AU121" i="5"/>
  <c r="AU137" i="5"/>
  <c r="AU149" i="5"/>
  <c r="AU161" i="5"/>
  <c r="AU173" i="5"/>
  <c r="AU185" i="5"/>
  <c r="AU203" i="5"/>
  <c r="AU190" i="5"/>
  <c r="AU192" i="5"/>
  <c r="AU198" i="5"/>
  <c r="AU202" i="5"/>
  <c r="AA211" i="5"/>
  <c r="AU211" i="5"/>
  <c r="AU324" i="5"/>
  <c r="AU371" i="5"/>
  <c r="AU197" i="5"/>
  <c r="AU407" i="5"/>
  <c r="AU469" i="5"/>
  <c r="AU470" i="5"/>
  <c r="AU30" i="5"/>
  <c r="AU32" i="5"/>
  <c r="AU34" i="5"/>
  <c r="AU37" i="5"/>
  <c r="AU39" i="5"/>
  <c r="AU42" i="5"/>
  <c r="AU44" i="5"/>
  <c r="AU46" i="5"/>
  <c r="AU49" i="5"/>
  <c r="AU51" i="5"/>
  <c r="AU54" i="5"/>
  <c r="AU56" i="5"/>
  <c r="AU59" i="5"/>
  <c r="AU61" i="5"/>
  <c r="AU63" i="5"/>
  <c r="AU66" i="5"/>
  <c r="AU68" i="5"/>
  <c r="AU71" i="5"/>
  <c r="AU73" i="5"/>
  <c r="AU77" i="5"/>
  <c r="AU86" i="5"/>
  <c r="AU89" i="5"/>
  <c r="AU91" i="5"/>
  <c r="AU93" i="5"/>
  <c r="AU95" i="5"/>
  <c r="AU97" i="5"/>
  <c r="AU99" i="5"/>
  <c r="AU101" i="5"/>
  <c r="AU103" i="5"/>
  <c r="AU105" i="5"/>
  <c r="AU107" i="5"/>
  <c r="AU110" i="5"/>
  <c r="AU112" i="5"/>
  <c r="AU114" i="5"/>
  <c r="AU116" i="5"/>
  <c r="AU120" i="5"/>
  <c r="AU136" i="5"/>
  <c r="AU175" i="5"/>
  <c r="AU178" i="5"/>
  <c r="AU287" i="5"/>
  <c r="AU431" i="5"/>
  <c r="AU441" i="5"/>
  <c r="AU463" i="5"/>
  <c r="AU582" i="5"/>
  <c r="AU12" i="5"/>
  <c r="AU23" i="5"/>
  <c r="AU35" i="5"/>
  <c r="AU47" i="5"/>
  <c r="AU57" i="5"/>
  <c r="AU70" i="5"/>
  <c r="AU477" i="5"/>
  <c r="Z482" i="5"/>
  <c r="AU479" i="5"/>
  <c r="AU487" i="5"/>
  <c r="AU489" i="5"/>
  <c r="Z555" i="5"/>
  <c r="AB555" i="5" s="1"/>
  <c r="AU562" i="5"/>
  <c r="Z565" i="5"/>
  <c r="AU14" i="5"/>
  <c r="AU130" i="5"/>
  <c r="AU241" i="5"/>
  <c r="AU243" i="5"/>
  <c r="AU246" i="5"/>
  <c r="AU248" i="5"/>
  <c r="AU250" i="5"/>
  <c r="AU253" i="5"/>
  <c r="AU255" i="5"/>
  <c r="AU258" i="5"/>
  <c r="AU262" i="5"/>
  <c r="AU264" i="5"/>
  <c r="AU267" i="5"/>
  <c r="AU269" i="5"/>
  <c r="AU272" i="5"/>
  <c r="AU274" i="5"/>
  <c r="AU276" i="5"/>
  <c r="AU279" i="5"/>
  <c r="AU293" i="5"/>
  <c r="AU297" i="5"/>
  <c r="AU313" i="5"/>
  <c r="AU317" i="5"/>
  <c r="AU330" i="5"/>
  <c r="AU348" i="5"/>
  <c r="AU356" i="5"/>
  <c r="AU364" i="5"/>
  <c r="AU427" i="5"/>
  <c r="AU436" i="5"/>
  <c r="AU446" i="5"/>
  <c r="AU451" i="5"/>
  <c r="AU461" i="5"/>
  <c r="AA493" i="5"/>
  <c r="AU10" i="5"/>
  <c r="AU16" i="5"/>
  <c r="AU156" i="5"/>
  <c r="AU157" i="5"/>
  <c r="AU160" i="5"/>
  <c r="AU165" i="5"/>
  <c r="AU169" i="5"/>
  <c r="AU299" i="5"/>
  <c r="AU319" i="5"/>
  <c r="AU403" i="5"/>
  <c r="AU412" i="5"/>
  <c r="AU425" i="5"/>
  <c r="AU536" i="5"/>
  <c r="AU538" i="5"/>
  <c r="Z541" i="5"/>
  <c r="Z546" i="5"/>
  <c r="AU21" i="5"/>
  <c r="AU22" i="5"/>
  <c r="AU27" i="5"/>
  <c r="AU75" i="5"/>
  <c r="AU85" i="5"/>
  <c r="AU138" i="5"/>
  <c r="AU144" i="5"/>
  <c r="AU147" i="5"/>
  <c r="AU154" i="5"/>
  <c r="AU180" i="5"/>
  <c r="AU183" i="5"/>
  <c r="AU5" i="5"/>
  <c r="AU9" i="5"/>
  <c r="AU4" i="5"/>
  <c r="AU11" i="5"/>
  <c r="AU8" i="5"/>
  <c r="AU15" i="5"/>
  <c r="AU19" i="5"/>
  <c r="AU139" i="5"/>
  <c r="AU142" i="5"/>
  <c r="AU148" i="5"/>
  <c r="AU170" i="5"/>
  <c r="AU174" i="5"/>
  <c r="Z193" i="5"/>
  <c r="AB193" i="5" s="1"/>
  <c r="AU206" i="5"/>
  <c r="Z211" i="5"/>
  <c r="AU213" i="5"/>
  <c r="Z217" i="5"/>
  <c r="AA228" i="5"/>
  <c r="AU228" i="5"/>
  <c r="AU280" i="5"/>
  <c r="AU289" i="5"/>
  <c r="AU292" i="5"/>
  <c r="AU308" i="5"/>
  <c r="AU311" i="5"/>
  <c r="AU333" i="5"/>
  <c r="AU350" i="5"/>
  <c r="AU358" i="5"/>
  <c r="AU366" i="5"/>
  <c r="AU375" i="5"/>
  <c r="AU31" i="5"/>
  <c r="AU38" i="5"/>
  <c r="AU45" i="5"/>
  <c r="AU52" i="5"/>
  <c r="AU60" i="5"/>
  <c r="AU67" i="5"/>
  <c r="AU74" i="5"/>
  <c r="AU87" i="5"/>
  <c r="AU90" i="5"/>
  <c r="AU92" i="5"/>
  <c r="AU94" i="5"/>
  <c r="AU96" i="5"/>
  <c r="AU98" i="5"/>
  <c r="AU100" i="5"/>
  <c r="AU102" i="5"/>
  <c r="AU104" i="5"/>
  <c r="AU106" i="5"/>
  <c r="AU108" i="5"/>
  <c r="AU111" i="5"/>
  <c r="AU113" i="5"/>
  <c r="AU115" i="5"/>
  <c r="AU117" i="5"/>
  <c r="AU141" i="5"/>
  <c r="AU146" i="5"/>
  <c r="AU151" i="5"/>
  <c r="AU153" i="5"/>
  <c r="AU158" i="5"/>
  <c r="AU159" i="5"/>
  <c r="AU163" i="5"/>
  <c r="AU168" i="5"/>
  <c r="AU172" i="5"/>
  <c r="AU177" i="5"/>
  <c r="AU182" i="5"/>
  <c r="AU187" i="5"/>
  <c r="AU189" i="5"/>
  <c r="AU196" i="5"/>
  <c r="AU201" i="5"/>
  <c r="AU216" i="5"/>
  <c r="AU219" i="5"/>
  <c r="AU222" i="5"/>
  <c r="AU226" i="5"/>
  <c r="AU231" i="5"/>
  <c r="AA234" i="5"/>
  <c r="AU234" i="5"/>
  <c r="AU238" i="5"/>
  <c r="AU242" i="5"/>
  <c r="AU244" i="5"/>
  <c r="AU247" i="5"/>
  <c r="AU249" i="5"/>
  <c r="AU252" i="5"/>
  <c r="AU254" i="5"/>
  <c r="AU256" i="5"/>
  <c r="AU259" i="5"/>
  <c r="AU263" i="5"/>
  <c r="AU266" i="5"/>
  <c r="AU268" i="5"/>
  <c r="AU270" i="5"/>
  <c r="AU273" i="5"/>
  <c r="AU275" i="5"/>
  <c r="AU278" i="5"/>
  <c r="AU295" i="5"/>
  <c r="AU303" i="5"/>
  <c r="AU307" i="5"/>
  <c r="AU314" i="5"/>
  <c r="AU322" i="5"/>
  <c r="AU352" i="5"/>
  <c r="AU360" i="5"/>
  <c r="AU369" i="5"/>
  <c r="AU33" i="5"/>
  <c r="AU36" i="5"/>
  <c r="AU40" i="5"/>
  <c r="AU43" i="5"/>
  <c r="AU48" i="5"/>
  <c r="AU50" i="5"/>
  <c r="AU55" i="5"/>
  <c r="AU58" i="5"/>
  <c r="AU62" i="5"/>
  <c r="AU65" i="5"/>
  <c r="AU69" i="5"/>
  <c r="AU72" i="5"/>
  <c r="AU3" i="5"/>
  <c r="AU13" i="5"/>
  <c r="AU17" i="5"/>
  <c r="AU24" i="5"/>
  <c r="AU26" i="5"/>
  <c r="AU80" i="5"/>
  <c r="AU83" i="5"/>
  <c r="AU140" i="5"/>
  <c r="AU145" i="5"/>
  <c r="AU150" i="5"/>
  <c r="AU166" i="5"/>
  <c r="AU171" i="5"/>
  <c r="AU176" i="5"/>
  <c r="AU181" i="5"/>
  <c r="AU186" i="5"/>
  <c r="AU194" i="5"/>
  <c r="AU200" i="5"/>
  <c r="AA204" i="5"/>
  <c r="AU207" i="5"/>
  <c r="AU210" i="5"/>
  <c r="AU214" i="5"/>
  <c r="AA223" i="5"/>
  <c r="AU217" i="5"/>
  <c r="AU223" i="5"/>
  <c r="AU225" i="5"/>
  <c r="Z229" i="5"/>
  <c r="AB229" i="5" s="1"/>
  <c r="AU230" i="5"/>
  <c r="Z235" i="5"/>
  <c r="AB235" i="5" s="1"/>
  <c r="AU232" i="5"/>
  <c r="AU235" i="5"/>
  <c r="AU290" i="5"/>
  <c r="AU298" i="5"/>
  <c r="AU302" i="5"/>
  <c r="AU309" i="5"/>
  <c r="AU318" i="5"/>
  <c r="AU321" i="5"/>
  <c r="AU336" i="5"/>
  <c r="AU337" i="5"/>
  <c r="AU345" i="5"/>
  <c r="AU354" i="5"/>
  <c r="AU362" i="5"/>
  <c r="AU340" i="5"/>
  <c r="AU349" i="5"/>
  <c r="AU353" i="5"/>
  <c r="AU357" i="5"/>
  <c r="AU361" i="5"/>
  <c r="AU365" i="5"/>
  <c r="AU370" i="5"/>
  <c r="AU374" i="5"/>
  <c r="AU381" i="5"/>
  <c r="AU388" i="5"/>
  <c r="AU390" i="5"/>
  <c r="AU392" i="5"/>
  <c r="AU397" i="5"/>
  <c r="AU401" i="5"/>
  <c r="AU406" i="5"/>
  <c r="AU411" i="5"/>
  <c r="AU430" i="5"/>
  <c r="AU435" i="5"/>
  <c r="AU440" i="5"/>
  <c r="AU445" i="5"/>
  <c r="AU450" i="5"/>
  <c r="AU454" i="5"/>
  <c r="AU458" i="5"/>
  <c r="AU482" i="5"/>
  <c r="AU485" i="5"/>
  <c r="AU493" i="5"/>
  <c r="AU502" i="5"/>
  <c r="AU503" i="5"/>
  <c r="AU505" i="5"/>
  <c r="AU508" i="5"/>
  <c r="AU509" i="5"/>
  <c r="AU512" i="5"/>
  <c r="AU513" i="5"/>
  <c r="AU518" i="5"/>
  <c r="Z536" i="5"/>
  <c r="AD546" i="5"/>
  <c r="AU546" i="5" s="1"/>
  <c r="AU552" i="5"/>
  <c r="AU570" i="5"/>
  <c r="AU574" i="5"/>
  <c r="AU577" i="5"/>
  <c r="AU578" i="5"/>
  <c r="AU579" i="5"/>
  <c r="AU580" i="5"/>
  <c r="AU373" i="5"/>
  <c r="AU395" i="5"/>
  <c r="AU400" i="5"/>
  <c r="AU405" i="5"/>
  <c r="AU410" i="5"/>
  <c r="AU429" i="5"/>
  <c r="AU434" i="5"/>
  <c r="AU439" i="5"/>
  <c r="AU443" i="5"/>
  <c r="AU448" i="5"/>
  <c r="Z452" i="5"/>
  <c r="AB452" i="5" s="1"/>
  <c r="AA457" i="5"/>
  <c r="AA463" i="5"/>
  <c r="AU467" i="5"/>
  <c r="AU471" i="5"/>
  <c r="Z476" i="5"/>
  <c r="AB476" i="5" s="1"/>
  <c r="AB477" i="5" s="1"/>
  <c r="AU473" i="5"/>
  <c r="AU478" i="5"/>
  <c r="AA487" i="5"/>
  <c r="AU491" i="5"/>
  <c r="Z494" i="5"/>
  <c r="AB494" i="5" s="1"/>
  <c r="AU534" i="5"/>
  <c r="AU544" i="5"/>
  <c r="AD555" i="5"/>
  <c r="AU553" i="5"/>
  <c r="AU559" i="5"/>
  <c r="AU573" i="5"/>
  <c r="AU575" i="5"/>
  <c r="AU583" i="5"/>
  <c r="AU584" i="5"/>
  <c r="AU6" i="5"/>
  <c r="AU18" i="5"/>
  <c r="AU29" i="5"/>
  <c r="AU237" i="5"/>
  <c r="AU291" i="5"/>
  <c r="AU296" i="5"/>
  <c r="AU301" i="5"/>
  <c r="AU305" i="5"/>
  <c r="AU310" i="5"/>
  <c r="AU315" i="5"/>
  <c r="AU320" i="5"/>
  <c r="AU327" i="5"/>
  <c r="AU332" i="5"/>
  <c r="AU338" i="5"/>
  <c r="AU343" i="5"/>
  <c r="AU346" i="5"/>
  <c r="AU351" i="5"/>
  <c r="AU355" i="5"/>
  <c r="AU359" i="5"/>
  <c r="AU363" i="5"/>
  <c r="AU367" i="5"/>
  <c r="AU372" i="5"/>
  <c r="AU376" i="5"/>
  <c r="AU377" i="5"/>
  <c r="AU378" i="5"/>
  <c r="AU382" i="5"/>
  <c r="AU383" i="5"/>
  <c r="AU385" i="5"/>
  <c r="AU387" i="5"/>
  <c r="AU391" i="5"/>
  <c r="AU394" i="5"/>
  <c r="AU399" i="5"/>
  <c r="AU404" i="5"/>
  <c r="AU409" i="5"/>
  <c r="AU428" i="5"/>
  <c r="AU433" i="5"/>
  <c r="AU437" i="5"/>
  <c r="AU442" i="5"/>
  <c r="AU455" i="5"/>
  <c r="AU457" i="5"/>
  <c r="AU459" i="5"/>
  <c r="Z464" i="5"/>
  <c r="AU465" i="5"/>
  <c r="AU481" i="5"/>
  <c r="AU483" i="5"/>
  <c r="AU496" i="5"/>
  <c r="AU497" i="5"/>
  <c r="AU500" i="5"/>
  <c r="AU507" i="5"/>
  <c r="AU514" i="5"/>
  <c r="AU517" i="5"/>
  <c r="AU532" i="5"/>
  <c r="AU543" i="5"/>
  <c r="AU551" i="5"/>
  <c r="AU554" i="5"/>
  <c r="AA554" i="5"/>
  <c r="AU561" i="5"/>
  <c r="AA564" i="5"/>
  <c r="Z574" i="5"/>
  <c r="AB574" i="5" s="1"/>
  <c r="AB575" i="5" s="1"/>
  <c r="AU572" i="5"/>
  <c r="Z584" i="5"/>
  <c r="AU20" i="5"/>
  <c r="AU28" i="5"/>
  <c r="AU81" i="5"/>
  <c r="AU125" i="5"/>
  <c r="AU134" i="5"/>
  <c r="AU152" i="5"/>
  <c r="AU118" i="5"/>
  <c r="AU128" i="5"/>
  <c r="AU164" i="5"/>
  <c r="AA192" i="5"/>
  <c r="AA198" i="5"/>
  <c r="AU25" i="5"/>
  <c r="AU123" i="5"/>
  <c r="AU132" i="5"/>
  <c r="AU162" i="5"/>
  <c r="AU193" i="5"/>
  <c r="AA217" i="5"/>
  <c r="AU78" i="5"/>
  <c r="AU122" i="5"/>
  <c r="AU126" i="5"/>
  <c r="AU131" i="5"/>
  <c r="AU135" i="5"/>
  <c r="AU195" i="5"/>
  <c r="Z205" i="5"/>
  <c r="AU204" i="5"/>
  <c r="AU229" i="5"/>
  <c r="AU283" i="5"/>
  <c r="AU339" i="5"/>
  <c r="AD560" i="5"/>
  <c r="AU560" i="5" s="1"/>
  <c r="AA559" i="5"/>
  <c r="AU199" i="5"/>
  <c r="AU208" i="5"/>
  <c r="Z223" i="5"/>
  <c r="AU240" i="5"/>
  <c r="AU285" i="5"/>
  <c r="AU325" i="5"/>
  <c r="AU488" i="5"/>
  <c r="U567" i="5"/>
  <c r="U568" i="5" s="1"/>
  <c r="AU79" i="5"/>
  <c r="AU84" i="5"/>
  <c r="AU119" i="5"/>
  <c r="AU124" i="5"/>
  <c r="AU129" i="5"/>
  <c r="AU133" i="5"/>
  <c r="AU188" i="5"/>
  <c r="AU205" i="5"/>
  <c r="AU212" i="5"/>
  <c r="AU218" i="5"/>
  <c r="AU220" i="5"/>
  <c r="AU224" i="5"/>
  <c r="AU236" i="5"/>
  <c r="Z241" i="5"/>
  <c r="AU423" i="5"/>
  <c r="AU447" i="5"/>
  <c r="AA451" i="5"/>
  <c r="AD536" i="5"/>
  <c r="AU281" i="5"/>
  <c r="AU286" i="5"/>
  <c r="AU328" i="5"/>
  <c r="AU342" i="5"/>
  <c r="AU344" i="5"/>
  <c r="AU379" i="5"/>
  <c r="AU389" i="5"/>
  <c r="AU416" i="5"/>
  <c r="AU453" i="5"/>
  <c r="Z458" i="5"/>
  <c r="AB458" i="5" s="1"/>
  <c r="AU464" i="5"/>
  <c r="AU472" i="5"/>
  <c r="AU475" i="5"/>
  <c r="AU495" i="5"/>
  <c r="AU506" i="5"/>
  <c r="AU516" i="5"/>
  <c r="AD541" i="5"/>
  <c r="AU541" i="5" s="1"/>
  <c r="AU558" i="5"/>
  <c r="AD565" i="5"/>
  <c r="AA240" i="5"/>
  <c r="AU284" i="5"/>
  <c r="AU326" i="5"/>
  <c r="AU331" i="5"/>
  <c r="AU334" i="5"/>
  <c r="AU384" i="5"/>
  <c r="AU393" i="5"/>
  <c r="AU421" i="5"/>
  <c r="Z470" i="5"/>
  <c r="AB470" i="5" s="1"/>
  <c r="AU476" i="5"/>
  <c r="AU484" i="5"/>
  <c r="Z488" i="5"/>
  <c r="AB488" i="5" s="1"/>
  <c r="AU490" i="5"/>
  <c r="AU499" i="5"/>
  <c r="AU501" i="5"/>
  <c r="AU511" i="5"/>
  <c r="AU535" i="5"/>
  <c r="AU540" i="5"/>
  <c r="Z560" i="5"/>
  <c r="AU571" i="5"/>
  <c r="Z579" i="5"/>
  <c r="AU413" i="5"/>
  <c r="AU417" i="5"/>
  <c r="AU422" i="5"/>
  <c r="AU452" i="5"/>
  <c r="AU460" i="5"/>
  <c r="AU533" i="5"/>
  <c r="AU542" i="5"/>
  <c r="AU545" i="5"/>
  <c r="AU581" i="5"/>
  <c r="AU415" i="5"/>
  <c r="AU419" i="5"/>
  <c r="AU424" i="5"/>
  <c r="AU466" i="5"/>
  <c r="Z500" i="5"/>
  <c r="AU539" i="5"/>
  <c r="AU563" i="5"/>
  <c r="AB477" i="4"/>
  <c r="Z165" i="4"/>
  <c r="AB165" i="4" s="1"/>
  <c r="AU168" i="4"/>
  <c r="AU176" i="4"/>
  <c r="AU190" i="4"/>
  <c r="AU119" i="4"/>
  <c r="AU123" i="4"/>
  <c r="AU127" i="4"/>
  <c r="AU131" i="4"/>
  <c r="AA164" i="4"/>
  <c r="AU182" i="4"/>
  <c r="AU185" i="4"/>
  <c r="AU201" i="4"/>
  <c r="AU204" i="4"/>
  <c r="AB482" i="4"/>
  <c r="AU67" i="4"/>
  <c r="AU122" i="4"/>
  <c r="AU126" i="4"/>
  <c r="AU130" i="4"/>
  <c r="AU169" i="4"/>
  <c r="AU171" i="4"/>
  <c r="Z185" i="4"/>
  <c r="AB185" i="4" s="1"/>
  <c r="AU193" i="4"/>
  <c r="AU234" i="4"/>
  <c r="AU237" i="4"/>
  <c r="AU240" i="4"/>
  <c r="AU384" i="4"/>
  <c r="AA469" i="4"/>
  <c r="AU399" i="4"/>
  <c r="AU402" i="4"/>
  <c r="AD463" i="4"/>
  <c r="AU468" i="4"/>
  <c r="U489" i="4"/>
  <c r="U490" i="4" s="1"/>
  <c r="AU493" i="4"/>
  <c r="AA204" i="4"/>
  <c r="AU241" i="4"/>
  <c r="AU283" i="4"/>
  <c r="AU287" i="4"/>
  <c r="AU496" i="4"/>
  <c r="AU500" i="4"/>
  <c r="AA384" i="4"/>
  <c r="AU410" i="4"/>
  <c r="AU414" i="4"/>
  <c r="AU415" i="4"/>
  <c r="AU418" i="4"/>
  <c r="Z420" i="4"/>
  <c r="AB420" i="4" s="1"/>
  <c r="AU463" i="4"/>
  <c r="AU480" i="4"/>
  <c r="AU231" i="4"/>
  <c r="AU235" i="4"/>
  <c r="AU238" i="4"/>
  <c r="AU242" i="4"/>
  <c r="AU282" i="4"/>
  <c r="AU288" i="4"/>
  <c r="AU338" i="4"/>
  <c r="AU356" i="4"/>
  <c r="AU360" i="4"/>
  <c r="AA394" i="4"/>
  <c r="AU396" i="4"/>
  <c r="Z400" i="4"/>
  <c r="AB400" i="4" s="1"/>
  <c r="AB401" i="4" s="1"/>
  <c r="Z404" i="4" s="1"/>
  <c r="Z410" i="4"/>
  <c r="AU408" i="4"/>
  <c r="AA414" i="4"/>
  <c r="AU457" i="4"/>
  <c r="AU460" i="4"/>
  <c r="Z463" i="4"/>
  <c r="AA463" i="4" s="1"/>
  <c r="AU467" i="4"/>
  <c r="AU474" i="4"/>
  <c r="AU476" i="4"/>
  <c r="AU482" i="4"/>
  <c r="AU487" i="4"/>
  <c r="Z496" i="4"/>
  <c r="AB496" i="4" s="1"/>
  <c r="AB497" i="4" s="1"/>
  <c r="AU497" i="4"/>
  <c r="Z501" i="4"/>
  <c r="Z506" i="4"/>
  <c r="AU504" i="4"/>
  <c r="Z473" i="4"/>
  <c r="AD477" i="4"/>
  <c r="AE477" i="4" s="1"/>
  <c r="AE478" i="4" s="1"/>
  <c r="AV51" i="11" l="1"/>
  <c r="AV54" i="11"/>
  <c r="AA536" i="5"/>
  <c r="AV52" i="11"/>
  <c r="AV50" i="11"/>
  <c r="AV53" i="11"/>
  <c r="AA547" i="5"/>
  <c r="AB182" i="7"/>
  <c r="AV55" i="11"/>
  <c r="AA54" i="11"/>
  <c r="AA50" i="11"/>
  <c r="AV55" i="10"/>
  <c r="AV54" i="10"/>
  <c r="AV51" i="10"/>
  <c r="AV52" i="10"/>
  <c r="Z51" i="11"/>
  <c r="AA55" i="10"/>
  <c r="AB182" i="8"/>
  <c r="AB211" i="5"/>
  <c r="AB182" i="9"/>
  <c r="AB579" i="6"/>
  <c r="AB471" i="5"/>
  <c r="Z475" i="5" s="1"/>
  <c r="Z474" i="5"/>
  <c r="AB211" i="6"/>
  <c r="AB555" i="6"/>
  <c r="AE555" i="6"/>
  <c r="AB479" i="5"/>
  <c r="AB481" i="5" s="1"/>
  <c r="AE555" i="5"/>
  <c r="AU555" i="5" s="1"/>
  <c r="AB577" i="5"/>
  <c r="AB579" i="5" s="1"/>
  <c r="AB217" i="5"/>
  <c r="AU537" i="5"/>
  <c r="AB560" i="5"/>
  <c r="AU565" i="5"/>
  <c r="AA541" i="5"/>
  <c r="AU478" i="4"/>
  <c r="AE486" i="4"/>
  <c r="AU486" i="4" s="1"/>
  <c r="AE479" i="4"/>
  <c r="AU479" i="4" s="1"/>
  <c r="AU477" i="4"/>
  <c r="AB499" i="4"/>
  <c r="AB501" i="4" s="1"/>
  <c r="AE556" i="5" l="1"/>
  <c r="AU556" i="5" s="1"/>
  <c r="AE556" i="6"/>
  <c r="AU555" i="6"/>
  <c r="AE557" i="5"/>
  <c r="AU557" i="5" s="1"/>
  <c r="AE564" i="5"/>
  <c r="AU564" i="5" s="1"/>
  <c r="AE557" i="6" l="1"/>
  <c r="AU557" i="6" s="1"/>
  <c r="AU556" i="6"/>
  <c r="AE564" i="6"/>
  <c r="AU564" i="6" s="1"/>
</calcChain>
</file>

<file path=xl/sharedStrings.xml><?xml version="1.0" encoding="utf-8"?>
<sst xmlns="http://schemas.openxmlformats.org/spreadsheetml/2006/main" count="55216" uniqueCount="553">
  <si>
    <t>#</t>
  </si>
  <si>
    <t>id</t>
  </si>
  <si>
    <t>contract</t>
  </si>
  <si>
    <t>dt_from</t>
  </si>
  <si>
    <t>dt_till</t>
  </si>
  <si>
    <t>comm</t>
  </si>
  <si>
    <t>invoice_id</t>
  </si>
  <si>
    <t>invoice_eid</t>
  </si>
  <si>
    <t>type</t>
  </si>
  <si>
    <t>serv</t>
  </si>
  <si>
    <t>curr</t>
  </si>
  <si>
    <t>nds</t>
  </si>
  <si>
    <t>nds_pct</t>
  </si>
  <si>
    <t>invoice_dt</t>
  </si>
  <si>
    <t>i_payment_dt</t>
  </si>
  <si>
    <t>first_act_dt</t>
  </si>
  <si>
    <t>act_id</t>
  </si>
  <si>
    <t>hddn</t>
  </si>
  <si>
    <t>act_dt</t>
  </si>
  <si>
    <t>a_sum</t>
  </si>
  <si>
    <t>a_nds</t>
  </si>
  <si>
    <t>a_nsp</t>
  </si>
  <si>
    <t>client</t>
  </si>
  <si>
    <t>&lt;70%</t>
  </si>
  <si>
    <t>КВ</t>
  </si>
  <si>
    <t>КВ_pay</t>
  </si>
  <si>
    <t>type = 10</t>
  </si>
  <si>
    <t>comiss</t>
  </si>
  <si>
    <t>comm_payback</t>
  </si>
  <si>
    <t>disc</t>
  </si>
  <si>
    <t>disc_dt</t>
  </si>
  <si>
    <t>lc</t>
  </si>
  <si>
    <t>is_loyal</t>
  </si>
  <si>
    <t>cfo</t>
  </si>
  <si>
    <t>reg</t>
  </si>
  <si>
    <t>turn</t>
  </si>
  <si>
    <t>coll_start_dt</t>
  </si>
  <si>
    <t>coll_todate</t>
  </si>
  <si>
    <t>Comment</t>
  </si>
  <si>
    <t>delete from xxxx_new_comm_contract_basic;delete from xxxx_oebs_cash_payment_test;delete from xxxx_client_discount_m;delete from xxxx_contract_signed_attr;delete from xxxx_loyal_clients_contr_attr;</t>
  </si>
  <si>
    <t>2015-03-01</t>
  </si>
  <si>
    <t>2015-09-01</t>
  </si>
  <si>
    <t>RUR</t>
  </si>
  <si>
    <t>2015-03-02</t>
  </si>
  <si>
    <t>2015-03-06</t>
  </si>
  <si>
    <t>2015-03-07</t>
  </si>
  <si>
    <t>2015-03-07 00:00:00</t>
  </si>
  <si>
    <t>yes</t>
  </si>
  <si>
    <t>date'2015-03-31'</t>
  </si>
  <si>
    <t>date'2014-03-01'</t>
  </si>
  <si>
    <t>null</t>
  </si>
  <si>
    <t>c1</t>
  </si>
  <si>
    <t>Разбивка по сервисам</t>
  </si>
  <si>
    <t>2015-03-03</t>
  </si>
  <si>
    <t>2015-03-08 00:00:00</t>
  </si>
  <si>
    <t>2015-03-04</t>
  </si>
  <si>
    <t>2015-03-09 00:00:00</t>
  </si>
  <si>
    <t>2015-03-05</t>
  </si>
  <si>
    <t>2015-03-11 00:00:00</t>
  </si>
  <si>
    <t>Другая Шкала премии</t>
  </si>
  <si>
    <t>4 клиента</t>
  </si>
  <si>
    <t>Hidden акт и нет оплаты</t>
  </si>
  <si>
    <t>у соответств. Клиента</t>
  </si>
  <si>
    <t>5 клиентов</t>
  </si>
  <si>
    <t>то акты\то оплаты</t>
  </si>
  <si>
    <t>несколько месяцев</t>
  </si>
  <si>
    <t>2015-04-07 00:00:00</t>
  </si>
  <si>
    <t>date'2015-04-30'</t>
  </si>
  <si>
    <t>2015-04-08 00:00:00</t>
  </si>
  <si>
    <t>2015-04-09 00:00:00</t>
  </si>
  <si>
    <t>2015-04-11 00:00:00</t>
  </si>
  <si>
    <t>2015-05-07 00:00:00</t>
  </si>
  <si>
    <t>date'2015-05-31'</t>
  </si>
  <si>
    <t>2015-05-08 00:00:00</t>
  </si>
  <si>
    <t>2015-05-09 00:00:00</t>
  </si>
  <si>
    <t>2015-05-11 00:00:00</t>
  </si>
  <si>
    <t>22 и неподдерживаемые</t>
  </si>
  <si>
    <t>сервисы</t>
  </si>
  <si>
    <t>(учтены сервисы 7, 11) 22  = 1</t>
  </si>
  <si>
    <t>100000,64</t>
  </si>
  <si>
    <t>(ничего не платим)</t>
  </si>
  <si>
    <t>платим</t>
  </si>
  <si>
    <t>Нет Директа</t>
  </si>
  <si>
    <t>date'2015-03-01'</t>
  </si>
  <si>
    <t>date'2015-09-30'</t>
  </si>
  <si>
    <t>2015-02-02</t>
  </si>
  <si>
    <t>2015-02-06</t>
  </si>
  <si>
    <t>2015-02-07</t>
  </si>
  <si>
    <t>2015-02-07 00:00:00</t>
  </si>
  <si>
    <t>Разная валюта/ндс</t>
  </si>
  <si>
    <t>такой договор не попадает в расчет</t>
  </si>
  <si>
    <t>USD</t>
  </si>
  <si>
    <t xml:space="preserve">Все в USD </t>
  </si>
  <si>
    <t>договор попадает в расчет</t>
  </si>
  <si>
    <t>ЛК для Директа</t>
  </si>
  <si>
    <t>клиент учитывается в общем обороте</t>
  </si>
  <si>
    <t>&lt;50000</t>
  </si>
  <si>
    <t>клиент НЕ учитывается в общем обороте</t>
  </si>
  <si>
    <t>никто не учитывается</t>
  </si>
  <si>
    <t>Проверяем кол-во НДС</t>
  </si>
  <si>
    <t>валют в целом по договору</t>
  </si>
  <si>
    <t>2015-06-07 00:00:00</t>
  </si>
  <si>
    <t>date'2015-06-30'</t>
  </si>
  <si>
    <t>2015-06-08 00:00:00</t>
  </si>
  <si>
    <t>2015-06-07 00:00:01</t>
  </si>
  <si>
    <t>2015-06-08 00:00:01</t>
  </si>
  <si>
    <t>2015-06-07 00:00:02</t>
  </si>
  <si>
    <t>date'2015-07-31'</t>
  </si>
  <si>
    <t>date'2015-08-31'</t>
  </si>
  <si>
    <t>date'2015-08-30'</t>
  </si>
  <si>
    <t>2015-06-30 00:00:00</t>
  </si>
  <si>
    <t>2015-06-30 00:00:01</t>
  </si>
  <si>
    <t>дата &lt;1 июня</t>
  </si>
  <si>
    <t>2015-06-30 00:00:02</t>
  </si>
  <si>
    <t xml:space="preserve">считаем </t>
  </si>
  <si>
    <t>2015-06-30 00:00:03</t>
  </si>
  <si>
    <t>2015-06-30 00:00:04</t>
  </si>
  <si>
    <t>2015-07-01 00:00:00</t>
  </si>
  <si>
    <t>2015-07-01 00:00:01</t>
  </si>
  <si>
    <t>дата = 1 июня</t>
  </si>
  <si>
    <t>2015-07-01 00:00:02</t>
  </si>
  <si>
    <t xml:space="preserve">не считаем </t>
  </si>
  <si>
    <t>2015-07-01 00:00:03</t>
  </si>
  <si>
    <t>2015-07-01 00:00:04</t>
  </si>
  <si>
    <t>считаем</t>
  </si>
  <si>
    <t>платим от оплат</t>
  </si>
  <si>
    <t>от оплат</t>
  </si>
  <si>
    <t>платим отоплат</t>
  </si>
  <si>
    <t>долг а марте</t>
  </si>
  <si>
    <t>долг в апреле</t>
  </si>
  <si>
    <t xml:space="preserve">долг в мае </t>
  </si>
  <si>
    <t>долг в июне</t>
  </si>
  <si>
    <t>оплаты и акты в разных месяцах</t>
  </si>
  <si>
    <t>date'2015-03-30'</t>
  </si>
  <si>
    <t>date'2015-05-30'</t>
  </si>
  <si>
    <t>2015-05-07 00:00:01</t>
  </si>
  <si>
    <t>2015-05-08 00:00:01</t>
  </si>
  <si>
    <t>2015-05-07 00:00:02</t>
  </si>
  <si>
    <t>долг в мае</t>
  </si>
  <si>
    <t>2016-03-07 00:00:00</t>
  </si>
  <si>
    <t>2016-03-08 00:00:00</t>
  </si>
  <si>
    <t>2016-03-09 00:00:00</t>
  </si>
  <si>
    <t>2016-03-11 00:00:00</t>
  </si>
  <si>
    <t>2016-04-07 00:00:00</t>
  </si>
  <si>
    <t>2016-04-08 00:00:00</t>
  </si>
  <si>
    <t>2016-04-09 00:00:00</t>
  </si>
  <si>
    <t>2016-04-11 00:00:00</t>
  </si>
  <si>
    <t>2016-05-07 00:00:00</t>
  </si>
  <si>
    <t>2016-05-08 00:00:00</t>
  </si>
  <si>
    <t>2016-05-09 00:00:00</t>
  </si>
  <si>
    <t>2016-05-11 00:00:00</t>
  </si>
  <si>
    <t>2016-02-07 00:00:00</t>
  </si>
  <si>
    <t>2016-06-07 00:00:00</t>
  </si>
  <si>
    <t>2016-06-08 00:00:00</t>
  </si>
  <si>
    <t>2016-06-07 00:00:01</t>
  </si>
  <si>
    <t>2016-06-08 00:00:01</t>
  </si>
  <si>
    <t>2016-06-07 00:00:02</t>
  </si>
  <si>
    <t>2016-06-30 00:00:00</t>
  </si>
  <si>
    <t>2016-06-30 00:00:01</t>
  </si>
  <si>
    <t>2016-06-30 00:00:02</t>
  </si>
  <si>
    <t>2016-06-30 00:00:03</t>
  </si>
  <si>
    <t>2016-06-30 00:00:04</t>
  </si>
  <si>
    <t>2016-07-01 00:00:00</t>
  </si>
  <si>
    <t>2016-07-01 00:00:01</t>
  </si>
  <si>
    <t>2016-07-01 00:00:02</t>
  </si>
  <si>
    <t>2016-07-01 00:00:03</t>
  </si>
  <si>
    <t>2016-07-01 00:00:04</t>
  </si>
  <si>
    <t>2016-03-02</t>
  </si>
  <si>
    <t>2016-03-03</t>
  </si>
  <si>
    <t>2016-03-04</t>
  </si>
  <si>
    <t>2016-03-05</t>
  </si>
  <si>
    <t>2016-02-02</t>
  </si>
  <si>
    <t>date'2015-06-11'</t>
  </si>
  <si>
    <t>2015-06-09 00:00:00</t>
  </si>
  <si>
    <t>2015-06-11 00:00:00</t>
  </si>
  <si>
    <t>не выводим и не считаем</t>
  </si>
  <si>
    <t>4 клиента, ограничения нет, считаем</t>
  </si>
  <si>
    <t>этот акт не учитывается в обороте</t>
  </si>
  <si>
    <t>не учитываем hidden акт в обороте</t>
  </si>
  <si>
    <t>выводим в разрезе месяцев и  сервисов</t>
  </si>
  <si>
    <t>2015-07-07 00:00:00</t>
  </si>
  <si>
    <t>date'2015-07-11'</t>
  </si>
  <si>
    <t>2015-07-08 00:00:00</t>
  </si>
  <si>
    <t>2015-07-09 00:00:00</t>
  </si>
  <si>
    <t>2015-07-11 00:00:00</t>
  </si>
  <si>
    <t>2015-08-07 00:00:00</t>
  </si>
  <si>
    <t>date'2015-08-07'</t>
  </si>
  <si>
    <t>2015-08-08 00:00:00</t>
  </si>
  <si>
    <t>2015-08-09 00:00:00</t>
  </si>
  <si>
    <t>2015-08-11 00:00:00</t>
  </si>
  <si>
    <t>разные сервиси, в т.ч.  И те, которые не считаем</t>
  </si>
  <si>
    <t>выводим по 7 и 11</t>
  </si>
  <si>
    <t>только Директ, проверяем, что правило</t>
  </si>
  <si>
    <t>про 70% не действует</t>
  </si>
  <si>
    <t>другая валюта</t>
  </si>
  <si>
    <t>считаем в разрезе месяцев/валют/ндс</t>
  </si>
  <si>
    <t>разные месяца</t>
  </si>
  <si>
    <t>date'2015-09-11'</t>
  </si>
  <si>
    <t>date'2015-07-07'</t>
  </si>
  <si>
    <t>date'2015-08-11'</t>
  </si>
  <si>
    <t>date'2015-10-11'</t>
  </si>
  <si>
    <t>date'2015-10-07'</t>
  </si>
  <si>
    <t>date'2015-11-11'</t>
  </si>
  <si>
    <t xml:space="preserve">не считаем, пустые строки, но при оригинальном </t>
  </si>
  <si>
    <t>расчете, они не вставляются</t>
  </si>
  <si>
    <t>проверяем, что нет контроля оборотов</t>
  </si>
  <si>
    <t>2015-09-07 00:00:00</t>
  </si>
  <si>
    <t>2015-09-08 00:00:00</t>
  </si>
  <si>
    <t>2015-09-09 00:00:00</t>
  </si>
  <si>
    <t>2015-09-11 00:00:00</t>
  </si>
  <si>
    <t>100015/13</t>
  </si>
  <si>
    <t>Б-100059-13</t>
  </si>
  <si>
    <t>Б-100064-13</t>
  </si>
  <si>
    <t>Б-100070-13</t>
  </si>
  <si>
    <t>Б-100075-13</t>
  </si>
  <si>
    <t>2016-06-09 00:00:00</t>
  </si>
  <si>
    <t>2016-06-11 00:00:00</t>
  </si>
  <si>
    <t>2016-07-07 00:00:00</t>
  </si>
  <si>
    <t>2016-07-08 00:00:00</t>
  </si>
  <si>
    <t>2016-07-09 00:00:00</t>
  </si>
  <si>
    <t>2016-07-11 00:00:00</t>
  </si>
  <si>
    <t>2016-08-07 00:00:00</t>
  </si>
  <si>
    <t>2016-08-08 00:00:00</t>
  </si>
  <si>
    <t>2016-08-09 00:00:00</t>
  </si>
  <si>
    <t>2016-08-11 00:00:00</t>
  </si>
  <si>
    <t>2016-09-07 00:00:00</t>
  </si>
  <si>
    <t>2016-09-08 00:00:00</t>
  </si>
  <si>
    <t>2016-09-09 00:00:00</t>
  </si>
  <si>
    <t>2016-09-11 00:00:00</t>
  </si>
  <si>
    <t>date'2016-03-01'</t>
  </si>
  <si>
    <t>date'2016-03-05'</t>
  </si>
  <si>
    <t>date'2016-03-31'</t>
  </si>
  <si>
    <t>date'2016-04-30'</t>
  </si>
  <si>
    <t>date'2016-06-30'</t>
  </si>
  <si>
    <t>2016-03-06</t>
  </si>
  <si>
    <t>2016-03-07</t>
  </si>
  <si>
    <t>&gt;=200000</t>
  </si>
  <si>
    <t>&gt;=5 клиентов</t>
  </si>
  <si>
    <t>нет оборотов в прошлом периоде</t>
  </si>
  <si>
    <t>Директ&lt;70%</t>
  </si>
  <si>
    <t>2016-04-02</t>
  </si>
  <si>
    <t>2016-04-03</t>
  </si>
  <si>
    <t>2016-04-04</t>
  </si>
  <si>
    <t>2016-04-05</t>
  </si>
  <si>
    <t>2016-04-06</t>
  </si>
  <si>
    <t>2016-04-07</t>
  </si>
  <si>
    <t>2016-05-06</t>
  </si>
  <si>
    <t>2016-05-07</t>
  </si>
  <si>
    <t>2016-05-02</t>
  </si>
  <si>
    <t>2016-05-05</t>
  </si>
  <si>
    <t>ОР: платим</t>
  </si>
  <si>
    <t>2016-03-01</t>
  </si>
  <si>
    <t>2016-09-01</t>
  </si>
  <si>
    <t>нет оборотов в прошлом периоде, но есть оплаты</t>
  </si>
  <si>
    <t xml:space="preserve">4 клиента по остновным типам комиссий, </t>
  </si>
  <si>
    <t>1 клиент по Авто.ру</t>
  </si>
  <si>
    <t>он не должен участвовать в условии про 5 клиентов</t>
  </si>
  <si>
    <t>ОР: не платим</t>
  </si>
  <si>
    <t>другая схема премий</t>
  </si>
  <si>
    <t>ОР: не считаем</t>
  </si>
  <si>
    <t>ОР:платим в обоих месяцах</t>
  </si>
  <si>
    <t>все условия соблюдены в 2х месяцах</t>
  </si>
  <si>
    <t>он не должен участвовать в условии про обороты</t>
  </si>
  <si>
    <t>ОР:платим</t>
  </si>
  <si>
    <t>"чужие" типы комиссий</t>
  </si>
  <si>
    <t>Счета только с 25 типом, проверяем, что по нему считаем и + мин.порог</t>
  </si>
  <si>
    <t>ОР:платим 10%</t>
  </si>
  <si>
    <t>порог от 1 000 000 до 1 999 999 - 12%</t>
  </si>
  <si>
    <t>от 2 000 000 до 2 999 999 - 14%</t>
  </si>
  <si>
    <t>от 3 000 000 до 3 999 999 - 16%</t>
  </si>
  <si>
    <t>от 4 000 000 до 4 999 999 - 18%</t>
  </si>
  <si>
    <t>от 5 000 000 - 20%</t>
  </si>
  <si>
    <t>5 актов по одному клиенту - не проходим по условию</t>
  </si>
  <si>
    <t>ОР:ничего не платим</t>
  </si>
  <si>
    <t>RUB</t>
  </si>
  <si>
    <t>разные НДС</t>
  </si>
  <si>
    <t>разные валюты</t>
  </si>
  <si>
    <t>одна валюта по договору, но отличная от рублей</t>
  </si>
  <si>
    <t>ОР:платим по 25 типу</t>
  </si>
  <si>
    <t>все условия выполнены</t>
  </si>
  <si>
    <t>обороты немного превысили min порог</t>
  </si>
  <si>
    <t>по оборотам немного не добрали до min порога</t>
  </si>
  <si>
    <t>4 клиента за период</t>
  </si>
  <si>
    <t>5 клиентов, но по одному другой тип комиссии</t>
  </si>
  <si>
    <t>но остальные условия выполнены</t>
  </si>
  <si>
    <t xml:space="preserve"> hidden акт (не учитывается ) и нет оплаты </t>
  </si>
  <si>
    <t xml:space="preserve"> hidden акт (не учитывается ) и есть оплата</t>
  </si>
  <si>
    <t>2016-05-03</t>
  </si>
  <si>
    <t>2016-05-04</t>
  </si>
  <si>
    <t>date'2016-05-30'</t>
  </si>
  <si>
    <t>еще считаем, БОК нет</t>
  </si>
  <si>
    <t>date'2016-09-30'</t>
  </si>
  <si>
    <t>все клиенты ЛК</t>
  </si>
  <si>
    <t>14237,2881355932203389830508474576271186</t>
  </si>
  <si>
    <t>смоук</t>
  </si>
  <si>
    <t>все условия соблюдены</t>
  </si>
  <si>
    <t>платим во 2ом месяце</t>
  </si>
  <si>
    <t>в 1ом -ничего</t>
  </si>
  <si>
    <t>ОР:</t>
  </si>
  <si>
    <t>14237,2881355932203389830508474576271187</t>
  </si>
  <si>
    <t>14915,2542372881355932203389830508474576</t>
  </si>
  <si>
    <t>оплаты</t>
  </si>
  <si>
    <t>2584,74576271186440677966101694915254237</t>
  </si>
  <si>
    <t>3536,004</t>
  </si>
  <si>
    <t>ОР: платим (оплата учитывется)</t>
  </si>
  <si>
    <t>(в 2016 ЛК не должно быть)</t>
  </si>
  <si>
    <t>учитываются как обычные клиенты, на порог не смотрим</t>
  </si>
  <si>
    <t>reward_to_pay</t>
  </si>
  <si>
    <t>в 1ом месяце БОК, во 2 - нет</t>
  </si>
  <si>
    <t>в 1ом месяце НЕТ БОК, во 2 - есть</t>
  </si>
  <si>
    <t>нет актов, есть оплаты</t>
  </si>
  <si>
    <t>нет оплат есть акты</t>
  </si>
  <si>
    <t xml:space="preserve">ОР: платим </t>
  </si>
  <si>
    <t>hidden акт по 25 типу, не добрали до min порога</t>
  </si>
  <si>
    <t xml:space="preserve">премия по актам </t>
  </si>
  <si>
    <t xml:space="preserve">премия по оплатам </t>
  </si>
  <si>
    <t>to_pay</t>
  </si>
  <si>
    <t>долг</t>
  </si>
  <si>
    <t>100037/13</t>
  </si>
  <si>
    <t>2016-06-02</t>
  </si>
  <si>
    <t>2016-06-06</t>
  </si>
  <si>
    <t>2016-06-07</t>
  </si>
  <si>
    <t>2016-06-03</t>
  </si>
  <si>
    <t>2016-06-04</t>
  </si>
  <si>
    <t>2016-06-05</t>
  </si>
  <si>
    <t>100038/13</t>
  </si>
  <si>
    <t>0 (17435.93)</t>
  </si>
  <si>
    <t>15254.2372881356  +3389.83050847458(авто)</t>
  </si>
  <si>
    <t xml:space="preserve">оборот по актам </t>
  </si>
  <si>
    <t xml:space="preserve">оборот по оплатам </t>
  </si>
  <si>
    <t>платим от</t>
  </si>
  <si>
    <t>265000  (225000 + 40000)</t>
  </si>
  <si>
    <t>ОР:платим за оба месяца</t>
  </si>
  <si>
    <t>100033/13</t>
  </si>
  <si>
    <t>3400677,96610169491525423728813559322034</t>
  </si>
  <si>
    <t>14237,28813559322033898305084745762712</t>
  </si>
  <si>
    <t>есть БОК(в первом месяце по БОК не наказываем, платим)</t>
  </si>
  <si>
    <t>по 25 типу порог перешли</t>
  </si>
  <si>
    <t>ОР:платим по всем сервисам</t>
  </si>
  <si>
    <t>Директ&lt;70% (в 2х месяцах)</t>
  </si>
  <si>
    <t>ОР: платим в обоих месяцах</t>
  </si>
  <si>
    <t>ОР: не платим во 2ом месяце, платим только в первом</t>
  </si>
  <si>
    <t>во 2  - нет ни оплат, ни актов</t>
  </si>
  <si>
    <t>ОР: платим за 1 и 3</t>
  </si>
  <si>
    <t>Директ&gt;70% в 1 и 3 месяце (0.695470118005329)</t>
  </si>
  <si>
    <t xml:space="preserve">Директ&gt;70% (в 2х месяцах 0.695470118005329 и 0.700037495313086) </t>
  </si>
  <si>
    <t>есть БОК в месяце(в первом месяце по БОК не наказываем, платим)</t>
  </si>
  <si>
    <t>17495,52</t>
  </si>
  <si>
    <t>17233,12</t>
  </si>
  <si>
    <t>287118,6440677966101694915254237288135598</t>
  </si>
  <si>
    <t>17515,2542372881355932203389830508474576</t>
  </si>
  <si>
    <t>16380,2657627118644067796610169491525424</t>
  </si>
  <si>
    <t>17379,6610169491525423728813559322033898</t>
  </si>
  <si>
    <t>3400677,96610169491525423728813559322035</t>
  </si>
  <si>
    <t>2016-04-07 00:00:01</t>
  </si>
  <si>
    <t xml:space="preserve">в одном месяце рубли, в другом есть валюта - такой договор вообще в расчет не </t>
  </si>
  <si>
    <t>включается</t>
  </si>
  <si>
    <t>ОР: ничего не считаем, такие договоры вообще не попадают в расчет</t>
  </si>
  <si>
    <t>разные валюты по договору</t>
  </si>
  <si>
    <t>в разных месяцах разные валютв и ндс</t>
  </si>
  <si>
    <t xml:space="preserve">5 клиентов по основным типам комиссий, </t>
  </si>
  <si>
    <t>в третьем &lt; 70%</t>
  </si>
  <si>
    <t xml:space="preserve">акты </t>
  </si>
  <si>
    <t xml:space="preserve">оплаты </t>
  </si>
  <si>
    <t>тип комиссии</t>
  </si>
  <si>
    <t>остальные типы ком.</t>
  </si>
  <si>
    <t>март</t>
  </si>
  <si>
    <t>апрель</t>
  </si>
  <si>
    <t xml:space="preserve">оборота по оплатам </t>
  </si>
  <si>
    <t>долга за прошлый месяц</t>
  </si>
  <si>
    <t>||</t>
  </si>
  <si>
    <t>|</t>
  </si>
  <si>
    <t>ОР: не платим во 2ом месяце, платим  в 1 и 3</t>
  </si>
  <si>
    <t>месяц</t>
  </si>
  <si>
    <t>акты</t>
  </si>
  <si>
    <t>премия от актов</t>
  </si>
  <si>
    <t>премия от оплат</t>
  </si>
  <si>
    <t>к выплате</t>
  </si>
  <si>
    <t>date'2014-04-01'</t>
  </si>
  <si>
    <t>60000 +10000</t>
  </si>
  <si>
    <t>долг 10000</t>
  </si>
  <si>
    <t>2016-07-03</t>
  </si>
  <si>
    <t>2016-07-06</t>
  </si>
  <si>
    <t>2016-07-07</t>
  </si>
  <si>
    <t>date'2016-07-30'</t>
  </si>
  <si>
    <t>5000|4000</t>
  </si>
  <si>
    <t>6000|7000</t>
  </si>
  <si>
    <t>0|1000</t>
  </si>
  <si>
    <t>5000|5000</t>
  </si>
  <si>
    <t>147457,6271186440677966101694915254237292</t>
  </si>
  <si>
    <t xml:space="preserve">проверяем, что в reward_to_pay верно берется % от оборота </t>
  </si>
  <si>
    <t>по оплатам по 25 сервису (в соответствии со шкалой)</t>
  </si>
  <si>
    <t>12%по 25 и + остальные</t>
  </si>
  <si>
    <t>проверяем КО, если по договору только 25 сервис</t>
  </si>
  <si>
    <t>18644,067796610169491525423728813559322</t>
  </si>
  <si>
    <t>второй месяц</t>
  </si>
  <si>
    <t>17435,932203389830508474576271186440678</t>
  </si>
  <si>
    <t>2016-07-02</t>
  </si>
  <si>
    <t>2016-07-04</t>
  </si>
  <si>
    <t>2016-07-05</t>
  </si>
  <si>
    <t xml:space="preserve">не выполнили условия по остальным сервисам, </t>
  </si>
  <si>
    <t xml:space="preserve">выполнили по 25 </t>
  </si>
  <si>
    <t xml:space="preserve">не выполнили по 25 </t>
  </si>
  <si>
    <t xml:space="preserve">выполнили условия по остальным сервисам, </t>
  </si>
  <si>
    <t>20338,9830508474576271186440677966101694</t>
  </si>
  <si>
    <t>ОР:не платим ничего</t>
  </si>
  <si>
    <t xml:space="preserve">выплолнили по 25 </t>
  </si>
  <si>
    <t>(без его обротов не добираем до min порога)</t>
  </si>
  <si>
    <t>оборот по актам</t>
  </si>
  <si>
    <t>150к (не добрали до min порога)</t>
  </si>
  <si>
    <t>20к</t>
  </si>
  <si>
    <t>20к*0.08 +</t>
  </si>
  <si>
    <t xml:space="preserve">остальные </t>
  </si>
  <si>
    <t>60к</t>
  </si>
  <si>
    <t>30к</t>
  </si>
  <si>
    <t>30к*0.1</t>
  </si>
  <si>
    <t>т.е. мы покрываем акты по 25 сервису оплатами остальных сервисов</t>
  </si>
  <si>
    <t>смешанный кейс на КО</t>
  </si>
  <si>
    <t>5084,745762711864406779661016949152542378</t>
  </si>
  <si>
    <t>1475,2542372881355932203389830508474576</t>
  </si>
  <si>
    <t>17168,8135593220338983050847457627118644</t>
  </si>
  <si>
    <t>18911,1864406779661016949152542372881356</t>
  </si>
  <si>
    <t>date'2016-05-31'</t>
  </si>
  <si>
    <t>date'2016-07-31'</t>
  </si>
  <si>
    <t>date'2016-08-31'</t>
  </si>
  <si>
    <t>с 25 сервисом</t>
  </si>
  <si>
    <t>смешанный кейс по КО</t>
  </si>
  <si>
    <t>без 25 сервиса</t>
  </si>
  <si>
    <t>32215/15</t>
  </si>
  <si>
    <t>32216/15</t>
  </si>
  <si>
    <t>32218/15</t>
  </si>
  <si>
    <t>32220/15</t>
  </si>
  <si>
    <t>32222/15</t>
  </si>
  <si>
    <t>32223/15</t>
  </si>
  <si>
    <t>32224/15</t>
  </si>
  <si>
    <t>32225/15</t>
  </si>
  <si>
    <t>32226/15</t>
  </si>
  <si>
    <t>32227/15</t>
  </si>
  <si>
    <t>32228/15</t>
  </si>
  <si>
    <t>32229/15</t>
  </si>
  <si>
    <t>32230/15</t>
  </si>
  <si>
    <t>32231/15</t>
  </si>
  <si>
    <t>32233/15</t>
  </si>
  <si>
    <t>32234/15</t>
  </si>
  <si>
    <t>32235/15</t>
  </si>
  <si>
    <t>32236/15</t>
  </si>
  <si>
    <t>32237/15</t>
  </si>
  <si>
    <t>32238/15</t>
  </si>
  <si>
    <t>32239/15</t>
  </si>
  <si>
    <t>32240/15</t>
  </si>
  <si>
    <t>32241/15</t>
  </si>
  <si>
    <t>32242/15</t>
  </si>
  <si>
    <t>32244/15</t>
  </si>
  <si>
    <t>32246/15</t>
  </si>
  <si>
    <t>32247/15</t>
  </si>
  <si>
    <t>32248/15</t>
  </si>
  <si>
    <t>32249/15</t>
  </si>
  <si>
    <t>32250/15</t>
  </si>
  <si>
    <t>32251/15</t>
  </si>
  <si>
    <t>32254/15</t>
  </si>
  <si>
    <t>32256/15</t>
  </si>
  <si>
    <t>32257/15</t>
  </si>
  <si>
    <t>32260/15</t>
  </si>
  <si>
    <t>32262/15</t>
  </si>
  <si>
    <t>32263/15</t>
  </si>
  <si>
    <t>32264/15</t>
  </si>
  <si>
    <t>32265/15</t>
  </si>
  <si>
    <t>32268/15</t>
  </si>
  <si>
    <t>32269/15</t>
  </si>
  <si>
    <t>32270/15</t>
  </si>
  <si>
    <t>32275/15</t>
  </si>
  <si>
    <t>32279/15</t>
  </si>
  <si>
    <t>32280/15</t>
  </si>
  <si>
    <t>32282/15</t>
  </si>
  <si>
    <t>32286/15</t>
  </si>
  <si>
    <t>32287/15</t>
  </si>
  <si>
    <t>32288/15</t>
  </si>
  <si>
    <t>32290/15</t>
  </si>
  <si>
    <t>32291/15</t>
  </si>
  <si>
    <t>32292/15</t>
  </si>
  <si>
    <t>32293/15</t>
  </si>
  <si>
    <t>32294/15</t>
  </si>
  <si>
    <t>32297/15</t>
  </si>
  <si>
    <t>32298/15</t>
  </si>
  <si>
    <t>32300/15</t>
  </si>
  <si>
    <t>32302/15</t>
  </si>
  <si>
    <t>32304/15</t>
  </si>
  <si>
    <t>32305/15</t>
  </si>
  <si>
    <t>32306/15</t>
  </si>
  <si>
    <t>32309/15</t>
  </si>
  <si>
    <t>32310/15</t>
  </si>
  <si>
    <t>32313/15</t>
  </si>
  <si>
    <t>32314/15</t>
  </si>
  <si>
    <t>32315/15</t>
  </si>
  <si>
    <t>32318/15</t>
  </si>
  <si>
    <t>32321/15</t>
  </si>
  <si>
    <t>32322/15</t>
  </si>
  <si>
    <t>32388/15</t>
  </si>
  <si>
    <t>32389/15</t>
  </si>
  <si>
    <t>32391/15</t>
  </si>
  <si>
    <t>32392/15</t>
  </si>
  <si>
    <t>32400/15</t>
  </si>
  <si>
    <t>32405/15</t>
  </si>
  <si>
    <t>32423/15</t>
  </si>
  <si>
    <t>32428/15</t>
  </si>
  <si>
    <t>32434/15</t>
  </si>
  <si>
    <t>32498/15</t>
  </si>
  <si>
    <t>32501/15</t>
  </si>
  <si>
    <t>32566/15</t>
  </si>
  <si>
    <t>34430/15</t>
  </si>
  <si>
    <t>34440/15</t>
  </si>
  <si>
    <t>44843/15</t>
  </si>
  <si>
    <t>45037/15</t>
  </si>
  <si>
    <t>45211/15</t>
  </si>
  <si>
    <t>45618/15</t>
  </si>
  <si>
    <t>45700/15</t>
  </si>
  <si>
    <t>46062/15</t>
  </si>
  <si>
    <t>46093/15</t>
  </si>
  <si>
    <t>46311/15</t>
  </si>
  <si>
    <t>47173/15</t>
  </si>
  <si>
    <t>16215,52</t>
  </si>
  <si>
    <t>18514,6494915254237288135593220338983051</t>
  </si>
  <si>
    <t>10169,4915254237288135593220338983050847</t>
  </si>
  <si>
    <t>3389,8305084745762711864406779661016949</t>
  </si>
  <si>
    <t>5084,7457627118644067796610169491525424</t>
  </si>
  <si>
    <t>8474,5762711864406779661016949152542373</t>
  </si>
  <si>
    <t>27001,3559322033898305084745762711864407</t>
  </si>
  <si>
    <t>Недвижимость</t>
  </si>
  <si>
    <t>1 клиент по Недвижимости</t>
  </si>
  <si>
    <t>оборот&gt; 30000</t>
  </si>
  <si>
    <t>не пратим по недв, т.к. не вып. Усл</t>
  </si>
  <si>
    <t>про 2 клиента</t>
  </si>
  <si>
    <t>2 клиента по Недвижимости</t>
  </si>
  <si>
    <t>пратим по недв</t>
  </si>
  <si>
    <t>по остальным</t>
  </si>
  <si>
    <t>По договору только недвижимость</t>
  </si>
  <si>
    <t>оборот 393600&gt; 30000</t>
  </si>
  <si>
    <t xml:space="preserve">платим </t>
  </si>
  <si>
    <t>оборот&lt; 30000</t>
  </si>
  <si>
    <t>не платим по недв</t>
  </si>
  <si>
    <t>оборот в сумме &gt; 30000</t>
  </si>
  <si>
    <t>но один из актов в другом периоде</t>
  </si>
  <si>
    <t>не платим по недвиж</t>
  </si>
  <si>
    <t>2016-02-06</t>
  </si>
  <si>
    <t>2016-02-07</t>
  </si>
  <si>
    <t>date'2016-08-30'</t>
  </si>
  <si>
    <t>delete from xxxx_currency_rate;</t>
  </si>
  <si>
    <t>25 - Медийка Авто.Ру</t>
  </si>
  <si>
    <t>порог от 500 000 до 1 000 000 - 12%</t>
  </si>
  <si>
    <t>от 1 000 000 до 1 500 000 - 14%</t>
  </si>
  <si>
    <t>от 1 500 000 до 2 000 000 - 16%</t>
  </si>
  <si>
    <t>от 2 000 000 до 3 000 000 - 18%</t>
  </si>
  <si>
    <t>от 3 000 000 - 20%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</si>
</sst>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6" tint="-0.499984740745262"/>
      <name val="Calibri"/>
      <family val="2"/>
      <charset val="204"/>
      <scheme val="minor"/>
    </font>
    <font>
      <sz val="10"/>
      <color theme="1" tint="0.499984740745262"/>
      <name val="Calibri"/>
      <family val="2"/>
      <charset val="204"/>
      <scheme val="minor"/>
    </font>
    <font>
      <sz val="10"/>
      <color theme="0" tint="-0.499984740745262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</cellStyleXfs>
  <cellXfs count="498">
    <xf numFmtId="0" fontId="0" fillId="0" borderId="0" xfId="0"/>
    <xf numFmtId="0" fontId="6" fillId="2" borderId="1" xfId="2" applyFont="1" applyFill="1" applyBorder="1" applyAlignment="1">
      <alignment horizontal="center"/>
    </xf>
    <xf numFmtId="0" fontId="3" fillId="2" borderId="2" xfId="2" applyFill="1" applyBorder="1" applyAlignment="1">
      <alignment horizontal="center"/>
    </xf>
    <xf numFmtId="0" fontId="6" fillId="2" borderId="3" xfId="2" applyFont="1" applyFill="1" applyBorder="1" applyAlignment="1">
      <alignment horizontal="center"/>
    </xf>
    <xf numFmtId="0" fontId="6" fillId="3" borderId="1" xfId="2" applyFont="1" applyFill="1" applyBorder="1" applyAlignment="1">
      <alignment horizontal="center"/>
    </xf>
    <xf numFmtId="9" fontId="6" fillId="3" borderId="1" xfId="2" applyNumberFormat="1" applyFont="1" applyFill="1" applyBorder="1" applyAlignment="1">
      <alignment horizontal="center"/>
    </xf>
    <xf numFmtId="9" fontId="6" fillId="4" borderId="3" xfId="2" applyNumberFormat="1" applyFont="1" applyFill="1" applyBorder="1" applyAlignment="1">
      <alignment horizontal="left"/>
    </xf>
    <xf numFmtId="0" fontId="3" fillId="0" borderId="0" xfId="2" applyAlignment="1">
      <alignment horizontal="center"/>
    </xf>
    <xf numFmtId="0" fontId="3" fillId="0" borderId="0" xfId="2" applyAlignment="1">
      <alignment horizontal="left" wrapText="1"/>
    </xf>
    <xf numFmtId="0" fontId="3" fillId="0" borderId="0" xfId="2"/>
    <xf numFmtId="0" fontId="3" fillId="5" borderId="0" xfId="2" applyFill="1"/>
    <xf numFmtId="0" fontId="3" fillId="6" borderId="4" xfId="2" applyFill="1" applyBorder="1"/>
    <xf numFmtId="0" fontId="6" fillId="0" borderId="0" xfId="2" applyFont="1"/>
    <xf numFmtId="49" fontId="6" fillId="0" borderId="0" xfId="2" applyNumberFormat="1" applyFont="1"/>
    <xf numFmtId="0" fontId="6" fillId="7" borderId="5" xfId="2" applyFont="1" applyFill="1" applyBorder="1"/>
    <xf numFmtId="0" fontId="6" fillId="0" borderId="0" xfId="2" applyFont="1" applyBorder="1"/>
    <xf numFmtId="0" fontId="6" fillId="0" borderId="0" xfId="2" applyFont="1" applyAlignment="1">
      <alignment horizontal="center"/>
    </xf>
    <xf numFmtId="0" fontId="6" fillId="0" borderId="5" xfId="2" applyFont="1" applyBorder="1"/>
    <xf numFmtId="0" fontId="6" fillId="7" borderId="0" xfId="2" applyFont="1" applyFill="1"/>
    <xf numFmtId="49" fontId="7" fillId="8" borderId="0" xfId="2" applyNumberFormat="1" applyFont="1" applyFill="1" applyAlignment="1">
      <alignment horizontal="center"/>
    </xf>
    <xf numFmtId="0" fontId="6" fillId="9" borderId="5" xfId="2" applyFont="1" applyFill="1" applyBorder="1" applyAlignment="1">
      <alignment horizontal="left"/>
    </xf>
    <xf numFmtId="0" fontId="8" fillId="10" borderId="5" xfId="2" applyFont="1" applyFill="1" applyBorder="1" applyAlignment="1">
      <alignment horizontal="left"/>
    </xf>
    <xf numFmtId="0" fontId="6" fillId="11" borderId="5" xfId="2" applyFont="1" applyFill="1" applyBorder="1" applyAlignment="1">
      <alignment horizontal="left"/>
    </xf>
    <xf numFmtId="49" fontId="9" fillId="0" borderId="5" xfId="2" applyNumberFormat="1" applyFont="1" applyBorder="1" applyAlignment="1">
      <alignment horizontal="center"/>
    </xf>
    <xf numFmtId="0" fontId="9" fillId="9" borderId="5" xfId="2" applyFont="1" applyFill="1" applyBorder="1"/>
    <xf numFmtId="49" fontId="9" fillId="0" borderId="0" xfId="2" applyNumberFormat="1" applyFont="1"/>
    <xf numFmtId="2" fontId="6" fillId="10" borderId="5" xfId="2" applyNumberFormat="1" applyFont="1" applyFill="1" applyBorder="1" applyAlignment="1">
      <alignment horizontal="left"/>
    </xf>
    <xf numFmtId="0" fontId="9" fillId="0" borderId="5" xfId="2" applyFont="1" applyBorder="1"/>
    <xf numFmtId="0" fontId="6" fillId="10" borderId="0" xfId="2" applyFont="1" applyFill="1"/>
    <xf numFmtId="0" fontId="6" fillId="10" borderId="5" xfId="2" applyFont="1" applyFill="1" applyBorder="1" applyAlignment="1">
      <alignment horizontal="left"/>
    </xf>
    <xf numFmtId="0" fontId="9" fillId="10" borderId="5" xfId="2" applyFont="1" applyFill="1" applyBorder="1"/>
    <xf numFmtId="0" fontId="3" fillId="5" borderId="6" xfId="2" applyFill="1" applyBorder="1"/>
    <xf numFmtId="0" fontId="3" fillId="6" borderId="7" xfId="2" applyFill="1" applyBorder="1"/>
    <xf numFmtId="0" fontId="6" fillId="0" borderId="6" xfId="2" applyFont="1" applyBorder="1"/>
    <xf numFmtId="49" fontId="6" fillId="0" borderId="6" xfId="2" applyNumberFormat="1" applyFont="1" applyBorder="1"/>
    <xf numFmtId="0" fontId="6" fillId="9" borderId="6" xfId="2" applyFont="1" applyFill="1" applyBorder="1"/>
    <xf numFmtId="0" fontId="6" fillId="0" borderId="6" xfId="2" applyFont="1" applyBorder="1" applyAlignment="1">
      <alignment horizontal="center"/>
    </xf>
    <xf numFmtId="0" fontId="6" fillId="0" borderId="8" xfId="2" applyFont="1" applyBorder="1"/>
    <xf numFmtId="49" fontId="7" fillId="8" borderId="6" xfId="2" applyNumberFormat="1" applyFont="1" applyFill="1" applyBorder="1" applyAlignment="1">
      <alignment horizontal="center"/>
    </xf>
    <xf numFmtId="0" fontId="6" fillId="10" borderId="8" xfId="2" applyFont="1" applyFill="1" applyBorder="1" applyAlignment="1">
      <alignment horizontal="left"/>
    </xf>
    <xf numFmtId="0" fontId="6" fillId="7" borderId="8" xfId="2" applyFont="1" applyFill="1" applyBorder="1"/>
    <xf numFmtId="49" fontId="9" fillId="0" borderId="8" xfId="2" applyNumberFormat="1" applyFont="1" applyBorder="1" applyAlignment="1">
      <alignment horizontal="center"/>
    </xf>
    <xf numFmtId="0" fontId="9" fillId="9" borderId="8" xfId="2" applyFont="1" applyFill="1" applyBorder="1"/>
    <xf numFmtId="49" fontId="9" fillId="0" borderId="6" xfId="2" applyNumberFormat="1" applyFont="1" applyBorder="1"/>
    <xf numFmtId="0" fontId="3" fillId="0" borderId="6" xfId="2" applyBorder="1"/>
    <xf numFmtId="0" fontId="3" fillId="5" borderId="0" xfId="2" applyFill="1" applyBorder="1"/>
    <xf numFmtId="0" fontId="3" fillId="12" borderId="0" xfId="2" applyFill="1" applyBorder="1"/>
    <xf numFmtId="0" fontId="3" fillId="0" borderId="0" xfId="2" applyBorder="1"/>
    <xf numFmtId="0" fontId="3" fillId="12" borderId="6" xfId="2" applyFill="1" applyBorder="1"/>
    <xf numFmtId="0" fontId="3" fillId="12" borderId="4" xfId="2" applyFill="1" applyBorder="1"/>
    <xf numFmtId="0" fontId="3" fillId="12" borderId="7" xfId="2" applyFill="1" applyBorder="1"/>
    <xf numFmtId="0" fontId="6" fillId="10" borderId="6" xfId="2" applyFont="1" applyFill="1" applyBorder="1"/>
    <xf numFmtId="0" fontId="8" fillId="10" borderId="8" xfId="2" applyFont="1" applyFill="1" applyBorder="1" applyAlignment="1">
      <alignment horizontal="left"/>
    </xf>
    <xf numFmtId="0" fontId="9" fillId="10" borderId="8" xfId="2" applyFont="1" applyFill="1" applyBorder="1"/>
    <xf numFmtId="0" fontId="6" fillId="10" borderId="0" xfId="2" applyFont="1" applyFill="1" applyBorder="1"/>
    <xf numFmtId="0" fontId="3" fillId="6" borderId="0" xfId="2" applyFill="1" applyBorder="1"/>
    <xf numFmtId="0" fontId="6" fillId="9" borderId="0" xfId="2" applyFont="1" applyFill="1"/>
    <xf numFmtId="0" fontId="3" fillId="6" borderId="0" xfId="2" applyFill="1"/>
    <xf numFmtId="49" fontId="6" fillId="9" borderId="0" xfId="2" applyNumberFormat="1" applyFont="1" applyFill="1"/>
    <xf numFmtId="49" fontId="6" fillId="10" borderId="0" xfId="2" applyNumberFormat="1" applyFont="1" applyFill="1"/>
    <xf numFmtId="0" fontId="3" fillId="6" borderId="6" xfId="2" applyFill="1" applyBorder="1"/>
    <xf numFmtId="49" fontId="6" fillId="10" borderId="6" xfId="2" applyNumberFormat="1" applyFont="1" applyFill="1" applyBorder="1"/>
    <xf numFmtId="2" fontId="6" fillId="10" borderId="8" xfId="2" applyNumberFormat="1" applyFont="1" applyFill="1" applyBorder="1" applyAlignment="1">
      <alignment horizontal="left"/>
    </xf>
    <xf numFmtId="0" fontId="9" fillId="0" borderId="8" xfId="2" applyFont="1" applyBorder="1"/>
    <xf numFmtId="0" fontId="3" fillId="12" borderId="0" xfId="2" applyFill="1"/>
    <xf numFmtId="0" fontId="6" fillId="0" borderId="0" xfId="2" applyFont="1" applyFill="1" applyBorder="1"/>
    <xf numFmtId="9" fontId="6" fillId="0" borderId="0" xfId="2" applyNumberFormat="1" applyFont="1" applyFill="1" applyBorder="1"/>
    <xf numFmtId="164" fontId="8" fillId="10" borderId="5" xfId="2" applyNumberFormat="1" applyFont="1" applyFill="1" applyBorder="1" applyAlignment="1">
      <alignment horizontal="left"/>
    </xf>
    <xf numFmtId="164" fontId="8" fillId="10" borderId="5" xfId="3" applyFont="1" applyFill="1" applyBorder="1" applyAlignment="1">
      <alignment horizontal="left"/>
    </xf>
    <xf numFmtId="10" fontId="6" fillId="0" borderId="5" xfId="2" applyNumberFormat="1" applyFont="1" applyBorder="1"/>
    <xf numFmtId="0" fontId="6" fillId="9" borderId="5" xfId="2" applyFont="1" applyFill="1" applyBorder="1"/>
    <xf numFmtId="49" fontId="6" fillId="9" borderId="5" xfId="2" applyNumberFormat="1" applyFont="1" applyFill="1" applyBorder="1"/>
    <xf numFmtId="49" fontId="6" fillId="0" borderId="5" xfId="2" applyNumberFormat="1" applyFont="1" applyBorder="1"/>
    <xf numFmtId="0" fontId="6" fillId="9" borderId="8" xfId="2" applyFont="1" applyFill="1" applyBorder="1"/>
    <xf numFmtId="49" fontId="6" fillId="9" borderId="8" xfId="2" applyNumberFormat="1" applyFont="1" applyFill="1" applyBorder="1"/>
    <xf numFmtId="49" fontId="6" fillId="0" borderId="8" xfId="2" applyNumberFormat="1" applyFont="1" applyBorder="1"/>
    <xf numFmtId="0" fontId="6" fillId="9" borderId="0" xfId="2" applyFont="1" applyFill="1" applyAlignment="1">
      <alignment horizontal="center"/>
    </xf>
    <xf numFmtId="0" fontId="3" fillId="13" borderId="0" xfId="2" applyFill="1"/>
    <xf numFmtId="49" fontId="6" fillId="14" borderId="0" xfId="2" applyNumberFormat="1" applyFont="1" applyFill="1"/>
    <xf numFmtId="0" fontId="6" fillId="0" borderId="0" xfId="2" applyFont="1" applyFill="1" applyBorder="1" applyAlignment="1">
      <alignment horizontal="left" vertical="top"/>
    </xf>
    <xf numFmtId="0" fontId="3" fillId="14" borderId="0" xfId="2" applyFill="1"/>
    <xf numFmtId="0" fontId="6" fillId="14" borderId="0" xfId="2" applyFont="1" applyFill="1"/>
    <xf numFmtId="0" fontId="3" fillId="14" borderId="0" xfId="2" applyFill="1" applyBorder="1"/>
    <xf numFmtId="0" fontId="6" fillId="14" borderId="5" xfId="2" applyFont="1" applyFill="1" applyBorder="1"/>
    <xf numFmtId="0" fontId="6" fillId="14" borderId="0" xfId="2" applyFont="1" applyFill="1" applyBorder="1"/>
    <xf numFmtId="0" fontId="6" fillId="14" borderId="0" xfId="2" applyFont="1" applyFill="1" applyAlignment="1">
      <alignment horizontal="center"/>
    </xf>
    <xf numFmtId="49" fontId="7" fillId="14" borderId="0" xfId="2" applyNumberFormat="1" applyFont="1" applyFill="1" applyAlignment="1">
      <alignment horizontal="center"/>
    </xf>
    <xf numFmtId="0" fontId="6" fillId="14" borderId="5" xfId="2" applyFont="1" applyFill="1" applyBorder="1" applyAlignment="1">
      <alignment horizontal="left"/>
    </xf>
    <xf numFmtId="0" fontId="8" fillId="14" borderId="5" xfId="2" applyFont="1" applyFill="1" applyBorder="1" applyAlignment="1">
      <alignment horizontal="left"/>
    </xf>
    <xf numFmtId="49" fontId="9" fillId="14" borderId="5" xfId="2" applyNumberFormat="1" applyFont="1" applyFill="1" applyBorder="1" applyAlignment="1">
      <alignment horizontal="center"/>
    </xf>
    <xf numFmtId="0" fontId="9" fillId="14" borderId="5" xfId="2" applyFont="1" applyFill="1" applyBorder="1"/>
    <xf numFmtId="49" fontId="9" fillId="14" borderId="0" xfId="2" applyNumberFormat="1" applyFont="1" applyFill="1"/>
    <xf numFmtId="49" fontId="6" fillId="14" borderId="5" xfId="2" applyNumberFormat="1" applyFont="1" applyFill="1" applyBorder="1"/>
    <xf numFmtId="2" fontId="6" fillId="14" borderId="5" xfId="2" applyNumberFormat="1" applyFont="1" applyFill="1" applyBorder="1" applyAlignment="1">
      <alignment horizontal="left"/>
    </xf>
    <xf numFmtId="0" fontId="3" fillId="14" borderId="6" xfId="2" applyFill="1" applyBorder="1"/>
    <xf numFmtId="0" fontId="6" fillId="14" borderId="6" xfId="2" applyFont="1" applyFill="1" applyBorder="1"/>
    <xf numFmtId="49" fontId="6" fillId="14" borderId="6" xfId="2" applyNumberFormat="1" applyFont="1" applyFill="1" applyBorder="1"/>
    <xf numFmtId="0" fontId="6" fillId="14" borderId="6" xfId="2" applyFont="1" applyFill="1" applyBorder="1" applyAlignment="1">
      <alignment horizontal="center"/>
    </xf>
    <xf numFmtId="0" fontId="6" fillId="14" borderId="8" xfId="2" applyFont="1" applyFill="1" applyBorder="1"/>
    <xf numFmtId="49" fontId="7" fillId="14" borderId="6" xfId="2" applyNumberFormat="1" applyFont="1" applyFill="1" applyBorder="1" applyAlignment="1">
      <alignment horizontal="center"/>
    </xf>
    <xf numFmtId="0" fontId="6" fillId="14" borderId="8" xfId="2" applyFont="1" applyFill="1" applyBorder="1" applyAlignment="1">
      <alignment horizontal="left"/>
    </xf>
    <xf numFmtId="164" fontId="6" fillId="14" borderId="0" xfId="3" applyFont="1" applyFill="1"/>
    <xf numFmtId="49" fontId="9" fillId="14" borderId="8" xfId="2" applyNumberFormat="1" applyFont="1" applyFill="1" applyBorder="1" applyAlignment="1">
      <alignment horizontal="center"/>
    </xf>
    <xf numFmtId="0" fontId="9" fillId="14" borderId="8" xfId="2" applyFont="1" applyFill="1" applyBorder="1"/>
    <xf numFmtId="49" fontId="9" fillId="14" borderId="6" xfId="2" applyNumberFormat="1" applyFont="1" applyFill="1" applyBorder="1"/>
    <xf numFmtId="0" fontId="6" fillId="7" borderId="6" xfId="2" applyFont="1" applyFill="1" applyBorder="1"/>
    <xf numFmtId="0" fontId="6" fillId="9" borderId="8" xfId="2" applyFont="1" applyFill="1" applyBorder="1" applyAlignment="1">
      <alignment horizontal="left"/>
    </xf>
    <xf numFmtId="0" fontId="8" fillId="10" borderId="7" xfId="2" applyFont="1" applyFill="1" applyBorder="1" applyAlignment="1">
      <alignment horizontal="left"/>
    </xf>
    <xf numFmtId="164" fontId="10" fillId="0" borderId="0" xfId="3" applyFont="1"/>
    <xf numFmtId="164" fontId="6" fillId="0" borderId="0" xfId="2" applyNumberFormat="1" applyFont="1"/>
    <xf numFmtId="164" fontId="6" fillId="10" borderId="5" xfId="2" applyNumberFormat="1" applyFont="1" applyFill="1" applyBorder="1" applyAlignment="1">
      <alignment horizontal="left"/>
    </xf>
    <xf numFmtId="164" fontId="6" fillId="11" borderId="5" xfId="2" applyNumberFormat="1" applyFont="1" applyFill="1" applyBorder="1" applyAlignment="1">
      <alignment horizontal="left"/>
    </xf>
    <xf numFmtId="164" fontId="6" fillId="10" borderId="5" xfId="3" applyFont="1" applyFill="1" applyBorder="1" applyAlignment="1">
      <alignment horizontal="left"/>
    </xf>
    <xf numFmtId="164" fontId="6" fillId="9" borderId="5" xfId="2" applyNumberFormat="1" applyFont="1" applyFill="1" applyBorder="1" applyAlignment="1">
      <alignment horizontal="left"/>
    </xf>
    <xf numFmtId="164" fontId="10" fillId="0" borderId="0" xfId="2" applyNumberFormat="1" applyFont="1"/>
    <xf numFmtId="164" fontId="6" fillId="0" borderId="0" xfId="3" applyFont="1"/>
    <xf numFmtId="0" fontId="3" fillId="15" borderId="0" xfId="2" applyFill="1" applyBorder="1"/>
    <xf numFmtId="0" fontId="3" fillId="15" borderId="0" xfId="2" applyFill="1"/>
    <xf numFmtId="0" fontId="6" fillId="15" borderId="0" xfId="2" applyFont="1" applyFill="1"/>
    <xf numFmtId="49" fontId="6" fillId="15" borderId="0" xfId="2" applyNumberFormat="1" applyFont="1" applyFill="1"/>
    <xf numFmtId="0" fontId="6" fillId="15" borderId="5" xfId="2" applyFont="1" applyFill="1" applyBorder="1"/>
    <xf numFmtId="0" fontId="6" fillId="15" borderId="0" xfId="2" applyFont="1" applyFill="1" applyBorder="1"/>
    <xf numFmtId="0" fontId="6" fillId="15" borderId="0" xfId="2" applyFont="1" applyFill="1" applyAlignment="1">
      <alignment horizontal="center"/>
    </xf>
    <xf numFmtId="49" fontId="7" fillId="15" borderId="0" xfId="2" applyNumberFormat="1" applyFont="1" applyFill="1" applyAlignment="1">
      <alignment horizontal="center"/>
    </xf>
    <xf numFmtId="0" fontId="6" fillId="15" borderId="5" xfId="2" applyFont="1" applyFill="1" applyBorder="1" applyAlignment="1">
      <alignment horizontal="left"/>
    </xf>
    <xf numFmtId="0" fontId="8" fillId="15" borderId="5" xfId="2" applyFont="1" applyFill="1" applyBorder="1" applyAlignment="1">
      <alignment horizontal="left"/>
    </xf>
    <xf numFmtId="49" fontId="9" fillId="15" borderId="5" xfId="2" applyNumberFormat="1" applyFont="1" applyFill="1" applyBorder="1" applyAlignment="1">
      <alignment horizontal="center"/>
    </xf>
    <xf numFmtId="0" fontId="9" fillId="15" borderId="5" xfId="2" applyFont="1" applyFill="1" applyBorder="1"/>
    <xf numFmtId="49" fontId="9" fillId="15" borderId="0" xfId="2" applyNumberFormat="1" applyFont="1" applyFill="1"/>
    <xf numFmtId="2" fontId="6" fillId="15" borderId="5" xfId="2" applyNumberFormat="1" applyFont="1" applyFill="1" applyBorder="1" applyAlignment="1">
      <alignment horizontal="left"/>
    </xf>
    <xf numFmtId="164" fontId="11" fillId="15" borderId="0" xfId="3" applyFont="1" applyFill="1"/>
    <xf numFmtId="49" fontId="6" fillId="15" borderId="6" xfId="2" applyNumberFormat="1" applyFont="1" applyFill="1" applyBorder="1"/>
    <xf numFmtId="164" fontId="6" fillId="15" borderId="0" xfId="2" applyNumberFormat="1" applyFont="1" applyFill="1"/>
    <xf numFmtId="0" fontId="6" fillId="15" borderId="6" xfId="2" applyFont="1" applyFill="1" applyBorder="1"/>
    <xf numFmtId="0" fontId="6" fillId="15" borderId="6" xfId="2" applyFont="1" applyFill="1" applyBorder="1" applyAlignment="1">
      <alignment horizontal="center"/>
    </xf>
    <xf numFmtId="0" fontId="6" fillId="15" borderId="8" xfId="2" applyFont="1" applyFill="1" applyBorder="1"/>
    <xf numFmtId="49" fontId="7" fillId="15" borderId="6" xfId="2" applyNumberFormat="1" applyFont="1" applyFill="1" applyBorder="1" applyAlignment="1">
      <alignment horizontal="center"/>
    </xf>
    <xf numFmtId="0" fontId="6" fillId="15" borderId="8" xfId="2" applyFont="1" applyFill="1" applyBorder="1" applyAlignment="1">
      <alignment horizontal="left"/>
    </xf>
    <xf numFmtId="49" fontId="9" fillId="15" borderId="8" xfId="2" applyNumberFormat="1" applyFont="1" applyFill="1" applyBorder="1" applyAlignment="1">
      <alignment horizontal="center"/>
    </xf>
    <xf numFmtId="0" fontId="9" fillId="15" borderId="8" xfId="2" applyFont="1" applyFill="1" applyBorder="1"/>
    <xf numFmtId="49" fontId="9" fillId="15" borderId="6" xfId="2" applyNumberFormat="1" applyFont="1" applyFill="1" applyBorder="1"/>
    <xf numFmtId="0" fontId="3" fillId="15" borderId="6" xfId="2" applyFill="1" applyBorder="1"/>
    <xf numFmtId="0" fontId="11" fillId="0" borderId="0" xfId="2" applyFont="1"/>
    <xf numFmtId="0" fontId="6" fillId="16" borderId="1" xfId="2" applyFont="1" applyFill="1" applyBorder="1" applyAlignment="1">
      <alignment horizontal="center"/>
    </xf>
    <xf numFmtId="49" fontId="6" fillId="16" borderId="0" xfId="2" applyNumberFormat="1" applyFont="1" applyFill="1"/>
    <xf numFmtId="49" fontId="6" fillId="16" borderId="6" xfId="2" applyNumberFormat="1" applyFont="1" applyFill="1" applyBorder="1"/>
    <xf numFmtId="0" fontId="3" fillId="16" borderId="0" xfId="2" applyFill="1"/>
    <xf numFmtId="49" fontId="6" fillId="0" borderId="0" xfId="2" applyNumberFormat="1" applyFont="1" applyBorder="1"/>
    <xf numFmtId="0" fontId="6" fillId="7" borderId="0" xfId="2" applyFont="1" applyFill="1" applyBorder="1"/>
    <xf numFmtId="0" fontId="6" fillId="0" borderId="0" xfId="2" applyFont="1" applyBorder="1" applyAlignment="1">
      <alignment horizontal="center"/>
    </xf>
    <xf numFmtId="0" fontId="6" fillId="9" borderId="0" xfId="2" applyFont="1" applyFill="1" applyBorder="1"/>
    <xf numFmtId="49" fontId="6" fillId="16" borderId="0" xfId="2" applyNumberFormat="1" applyFont="1" applyFill="1" applyBorder="1"/>
    <xf numFmtId="49" fontId="7" fillId="8" borderId="0" xfId="2" applyNumberFormat="1" applyFont="1" applyFill="1" applyBorder="1" applyAlignment="1">
      <alignment horizontal="center"/>
    </xf>
    <xf numFmtId="0" fontId="6" fillId="9" borderId="0" xfId="2" applyFont="1" applyFill="1" applyBorder="1" applyAlignment="1">
      <alignment horizontal="left"/>
    </xf>
    <xf numFmtId="0" fontId="6" fillId="10" borderId="0" xfId="2" applyFont="1" applyFill="1" applyBorder="1" applyAlignment="1">
      <alignment horizontal="left"/>
    </xf>
    <xf numFmtId="49" fontId="9" fillId="0" borderId="0" xfId="2" applyNumberFormat="1" applyFont="1" applyBorder="1" applyAlignment="1">
      <alignment horizontal="center"/>
    </xf>
    <xf numFmtId="0" fontId="9" fillId="9" borderId="0" xfId="2" applyFont="1" applyFill="1" applyBorder="1"/>
    <xf numFmtId="49" fontId="9" fillId="0" borderId="0" xfId="2" applyNumberFormat="1" applyFont="1" applyBorder="1"/>
    <xf numFmtId="49" fontId="6" fillId="0" borderId="0" xfId="2" applyNumberFormat="1" applyFont="1" applyFill="1"/>
    <xf numFmtId="49" fontId="6" fillId="0" borderId="6" xfId="2" applyNumberFormat="1" applyFont="1" applyFill="1" applyBorder="1"/>
    <xf numFmtId="49" fontId="6" fillId="0" borderId="0" xfId="2" applyNumberFormat="1" applyFont="1" applyFill="1" applyBorder="1"/>
    <xf numFmtId="0" fontId="3" fillId="0" borderId="0" xfId="2" applyFill="1"/>
    <xf numFmtId="0" fontId="6" fillId="16" borderId="0" xfId="2" applyFont="1" applyFill="1"/>
    <xf numFmtId="0" fontId="6" fillId="17" borderId="0" xfId="2" applyFont="1" applyFill="1" applyAlignment="1">
      <alignment horizontal="center"/>
    </xf>
    <xf numFmtId="0" fontId="6" fillId="17" borderId="0" xfId="2" applyFont="1" applyFill="1" applyBorder="1" applyAlignment="1">
      <alignment horizontal="center"/>
    </xf>
    <xf numFmtId="0" fontId="8" fillId="10" borderId="0" xfId="2" applyFont="1" applyFill="1" applyBorder="1" applyAlignment="1">
      <alignment horizontal="left"/>
    </xf>
    <xf numFmtId="0" fontId="6" fillId="11" borderId="0" xfId="2" applyFont="1" applyFill="1" applyBorder="1" applyAlignment="1">
      <alignment horizontal="left"/>
    </xf>
    <xf numFmtId="2" fontId="6" fillId="10" borderId="0" xfId="2" applyNumberFormat="1" applyFont="1" applyFill="1" applyBorder="1" applyAlignment="1">
      <alignment horizontal="left"/>
    </xf>
    <xf numFmtId="0" fontId="9" fillId="0" borderId="0" xfId="2" applyFont="1" applyBorder="1"/>
    <xf numFmtId="0" fontId="9" fillId="10" borderId="0" xfId="2" applyFont="1" applyFill="1" applyBorder="1"/>
    <xf numFmtId="0" fontId="6" fillId="16" borderId="6" xfId="2" applyFont="1" applyFill="1" applyBorder="1"/>
    <xf numFmtId="0" fontId="11" fillId="0" borderId="5" xfId="2" applyFont="1" applyBorder="1"/>
    <xf numFmtId="0" fontId="11" fillId="0" borderId="0" xfId="2" applyFont="1" applyBorder="1"/>
    <xf numFmtId="0" fontId="6" fillId="2" borderId="0" xfId="2" applyFont="1" applyFill="1" applyBorder="1" applyAlignment="1">
      <alignment horizontal="center"/>
    </xf>
    <xf numFmtId="0" fontId="6" fillId="9" borderId="6" xfId="2" applyFont="1" applyFill="1" applyBorder="1" applyAlignment="1">
      <alignment horizontal="left"/>
    </xf>
    <xf numFmtId="0" fontId="6" fillId="10" borderId="6" xfId="2" applyFont="1" applyFill="1" applyBorder="1" applyAlignment="1">
      <alignment horizontal="left"/>
    </xf>
    <xf numFmtId="49" fontId="9" fillId="0" borderId="6" xfId="2" applyNumberFormat="1" applyFont="1" applyBorder="1" applyAlignment="1">
      <alignment horizontal="center"/>
    </xf>
    <xf numFmtId="0" fontId="9" fillId="9" borderId="6" xfId="2" applyFont="1" applyFill="1" applyBorder="1"/>
    <xf numFmtId="49" fontId="6" fillId="14" borderId="0" xfId="2" applyNumberFormat="1" applyFont="1" applyFill="1" applyBorder="1"/>
    <xf numFmtId="49" fontId="6" fillId="9" borderId="6" xfId="2" applyNumberFormat="1" applyFont="1" applyFill="1" applyBorder="1"/>
    <xf numFmtId="0" fontId="5" fillId="5" borderId="0" xfId="2" applyFont="1" applyFill="1"/>
    <xf numFmtId="0" fontId="5" fillId="6" borderId="4" xfId="2" applyFont="1" applyFill="1" applyBorder="1"/>
    <xf numFmtId="49" fontId="12" fillId="0" borderId="0" xfId="2" applyNumberFormat="1" applyFont="1" applyFill="1"/>
    <xf numFmtId="49" fontId="12" fillId="0" borderId="6" xfId="2" applyNumberFormat="1" applyFont="1" applyFill="1" applyBorder="1"/>
    <xf numFmtId="49" fontId="15" fillId="9" borderId="0" xfId="2" applyNumberFormat="1" applyFont="1" applyFill="1"/>
    <xf numFmtId="0" fontId="15" fillId="9" borderId="0" xfId="2" applyFont="1" applyFill="1" applyBorder="1"/>
    <xf numFmtId="0" fontId="15" fillId="9" borderId="6" xfId="2" applyFont="1" applyFill="1" applyBorder="1"/>
    <xf numFmtId="49" fontId="15" fillId="9" borderId="6" xfId="2" applyNumberFormat="1" applyFont="1" applyFill="1" applyBorder="1"/>
    <xf numFmtId="0" fontId="6" fillId="0" borderId="0" xfId="2" applyFont="1" applyFill="1"/>
    <xf numFmtId="0" fontId="6" fillId="0" borderId="5" xfId="2" applyFont="1" applyFill="1" applyBorder="1"/>
    <xf numFmtId="0" fontId="6" fillId="0" borderId="0" xfId="2" applyFont="1" applyFill="1" applyAlignment="1">
      <alignment horizontal="center"/>
    </xf>
    <xf numFmtId="49" fontId="7" fillId="0" borderId="0" xfId="2" applyNumberFormat="1" applyFont="1" applyFill="1" applyAlignment="1">
      <alignment horizontal="center"/>
    </xf>
    <xf numFmtId="0" fontId="6" fillId="0" borderId="5" xfId="2" applyFont="1" applyFill="1" applyBorder="1" applyAlignment="1">
      <alignment horizontal="left"/>
    </xf>
    <xf numFmtId="0" fontId="8" fillId="0" borderId="5" xfId="2" applyFont="1" applyFill="1" applyBorder="1" applyAlignment="1">
      <alignment horizontal="left"/>
    </xf>
    <xf numFmtId="49" fontId="9" fillId="0" borderId="5" xfId="2" applyNumberFormat="1" applyFont="1" applyFill="1" applyBorder="1" applyAlignment="1">
      <alignment horizontal="center"/>
    </xf>
    <xf numFmtId="0" fontId="9" fillId="0" borderId="5" xfId="2" applyFont="1" applyFill="1" applyBorder="1"/>
    <xf numFmtId="49" fontId="9" fillId="0" borderId="0" xfId="2" applyNumberFormat="1" applyFont="1" applyFill="1"/>
    <xf numFmtId="2" fontId="6" fillId="0" borderId="5" xfId="2" applyNumberFormat="1" applyFont="1" applyFill="1" applyBorder="1" applyAlignment="1">
      <alignment horizontal="left"/>
    </xf>
    <xf numFmtId="0" fontId="11" fillId="0" borderId="0" xfId="2" applyFont="1" applyFill="1" applyBorder="1"/>
    <xf numFmtId="0" fontId="3" fillId="0" borderId="0" xfId="2" applyFill="1" applyBorder="1"/>
    <xf numFmtId="0" fontId="6" fillId="0" borderId="0" xfId="2" applyFont="1" applyFill="1" applyBorder="1" applyAlignment="1">
      <alignment horizontal="center"/>
    </xf>
    <xf numFmtId="0" fontId="6" fillId="0" borderId="6" xfId="2" applyFont="1" applyFill="1" applyBorder="1"/>
    <xf numFmtId="49" fontId="7" fillId="0" borderId="0" xfId="2" applyNumberFormat="1" applyFont="1" applyFill="1" applyBorder="1" applyAlignment="1">
      <alignment horizontal="center"/>
    </xf>
    <xf numFmtId="0" fontId="6" fillId="0" borderId="0" xfId="2" applyFont="1" applyFill="1" applyBorder="1" applyAlignment="1">
      <alignment horizontal="left"/>
    </xf>
    <xf numFmtId="49" fontId="9" fillId="0" borderId="0" xfId="2" applyNumberFormat="1" applyFont="1" applyFill="1" applyBorder="1" applyAlignment="1">
      <alignment horizontal="center"/>
    </xf>
    <xf numFmtId="0" fontId="9" fillId="0" borderId="0" xfId="2" applyFont="1" applyFill="1" applyBorder="1"/>
    <xf numFmtId="49" fontId="9" fillId="0" borderId="0" xfId="2" applyNumberFormat="1" applyFont="1" applyFill="1" applyBorder="1"/>
    <xf numFmtId="0" fontId="8" fillId="0" borderId="0" xfId="2" applyFont="1" applyFill="1" applyBorder="1" applyAlignment="1">
      <alignment horizontal="left"/>
    </xf>
    <xf numFmtId="2" fontId="6" fillId="0" borderId="0" xfId="2" applyNumberFormat="1" applyFont="1" applyFill="1" applyBorder="1" applyAlignment="1">
      <alignment horizontal="left"/>
    </xf>
    <xf numFmtId="0" fontId="3" fillId="0" borderId="6" xfId="2" applyFill="1" applyBorder="1"/>
    <xf numFmtId="0" fontId="6" fillId="0" borderId="6" xfId="2" applyFont="1" applyFill="1" applyBorder="1" applyAlignment="1">
      <alignment horizontal="center"/>
    </xf>
    <xf numFmtId="49" fontId="7" fillId="0" borderId="6" xfId="2" applyNumberFormat="1" applyFont="1" applyFill="1" applyBorder="1" applyAlignment="1">
      <alignment horizontal="center"/>
    </xf>
    <xf numFmtId="0" fontId="6" fillId="0" borderId="6" xfId="2" applyFont="1" applyFill="1" applyBorder="1" applyAlignment="1">
      <alignment horizontal="left"/>
    </xf>
    <xf numFmtId="49" fontId="9" fillId="0" borderId="6" xfId="2" applyNumberFormat="1" applyFont="1" applyFill="1" applyBorder="1" applyAlignment="1">
      <alignment horizontal="center"/>
    </xf>
    <xf numFmtId="0" fontId="9" fillId="0" borderId="6" xfId="2" applyFont="1" applyFill="1" applyBorder="1"/>
    <xf numFmtId="49" fontId="9" fillId="0" borderId="6" xfId="2" applyNumberFormat="1" applyFont="1" applyFill="1" applyBorder="1"/>
    <xf numFmtId="0" fontId="6" fillId="0" borderId="8" xfId="2" applyFont="1" applyFill="1" applyBorder="1"/>
    <xf numFmtId="0" fontId="3" fillId="13" borderId="4" xfId="2" applyFill="1" applyBorder="1"/>
    <xf numFmtId="0" fontId="3" fillId="13" borderId="7" xfId="2" applyFill="1" applyBorder="1"/>
    <xf numFmtId="0" fontId="6" fillId="13" borderId="6" xfId="2" applyFont="1" applyFill="1" applyBorder="1"/>
    <xf numFmtId="0" fontId="15" fillId="0" borderId="0" xfId="2" applyFont="1" applyFill="1"/>
    <xf numFmtId="49" fontId="15" fillId="0" borderId="0" xfId="2" applyNumberFormat="1" applyFont="1" applyFill="1"/>
    <xf numFmtId="0" fontId="15" fillId="0" borderId="0" xfId="2" applyFont="1" applyFill="1" applyBorder="1"/>
    <xf numFmtId="0" fontId="15" fillId="0" borderId="0" xfId="2" applyFont="1" applyFill="1" applyAlignment="1">
      <alignment horizontal="center"/>
    </xf>
    <xf numFmtId="0" fontId="15" fillId="0" borderId="5" xfId="2" applyFont="1" applyFill="1" applyBorder="1"/>
    <xf numFmtId="49" fontId="15" fillId="0" borderId="0" xfId="2" applyNumberFormat="1" applyFont="1" applyFill="1" applyAlignment="1">
      <alignment horizontal="center"/>
    </xf>
    <xf numFmtId="0" fontId="15" fillId="0" borderId="5" xfId="2" applyFont="1" applyFill="1" applyBorder="1" applyAlignment="1">
      <alignment horizontal="left"/>
    </xf>
    <xf numFmtId="49" fontId="15" fillId="0" borderId="5" xfId="2" applyNumberFormat="1" applyFont="1" applyFill="1" applyBorder="1" applyAlignment="1">
      <alignment horizontal="center"/>
    </xf>
    <xf numFmtId="0" fontId="14" fillId="0" borderId="0" xfId="2" applyFont="1" applyFill="1"/>
    <xf numFmtId="0" fontId="15" fillId="0" borderId="6" xfId="2" applyFont="1" applyFill="1" applyBorder="1"/>
    <xf numFmtId="49" fontId="15" fillId="0" borderId="6" xfId="2" applyNumberFormat="1" applyFont="1" applyFill="1" applyBorder="1"/>
    <xf numFmtId="0" fontId="15" fillId="0" borderId="6" xfId="2" applyFont="1" applyFill="1" applyBorder="1" applyAlignment="1">
      <alignment horizontal="center"/>
    </xf>
    <xf numFmtId="0" fontId="15" fillId="0" borderId="8" xfId="2" applyFont="1" applyFill="1" applyBorder="1"/>
    <xf numFmtId="49" fontId="15" fillId="0" borderId="6" xfId="2" applyNumberFormat="1" applyFont="1" applyFill="1" applyBorder="1" applyAlignment="1">
      <alignment horizontal="center"/>
    </xf>
    <xf numFmtId="0" fontId="15" fillId="0" borderId="8" xfId="2" applyFont="1" applyFill="1" applyBorder="1" applyAlignment="1">
      <alignment horizontal="left"/>
    </xf>
    <xf numFmtId="49" fontId="15" fillId="0" borderId="8" xfId="2" applyNumberFormat="1" applyFont="1" applyFill="1" applyBorder="1" applyAlignment="1">
      <alignment horizontal="center"/>
    </xf>
    <xf numFmtId="0" fontId="14" fillId="0" borderId="6" xfId="2" applyFont="1" applyFill="1" applyBorder="1"/>
    <xf numFmtId="0" fontId="14" fillId="6" borderId="4" xfId="2" applyFont="1" applyFill="1" applyBorder="1"/>
    <xf numFmtId="0" fontId="14" fillId="6" borderId="7" xfId="2" applyFont="1" applyFill="1" applyBorder="1"/>
    <xf numFmtId="164" fontId="15" fillId="0" borderId="8" xfId="1" applyFont="1" applyFill="1" applyBorder="1" applyAlignment="1">
      <alignment horizontal="left"/>
    </xf>
    <xf numFmtId="164" fontId="15" fillId="0" borderId="5" xfId="1" applyFont="1" applyFill="1" applyBorder="1" applyAlignment="1">
      <alignment horizontal="left"/>
    </xf>
    <xf numFmtId="0" fontId="6" fillId="13" borderId="0" xfId="2" applyFont="1" applyFill="1"/>
    <xf numFmtId="0" fontId="6" fillId="18" borderId="0" xfId="2" applyFont="1" applyFill="1" applyBorder="1"/>
    <xf numFmtId="0" fontId="6" fillId="14" borderId="1" xfId="2" applyFont="1" applyFill="1" applyBorder="1" applyAlignment="1">
      <alignment horizontal="center"/>
    </xf>
    <xf numFmtId="0" fontId="0" fillId="14" borderId="0" xfId="0" applyFill="1"/>
    <xf numFmtId="0" fontId="15" fillId="17" borderId="0" xfId="2" applyFont="1" applyFill="1"/>
    <xf numFmtId="0" fontId="6" fillId="17" borderId="5" xfId="2" applyFont="1" applyFill="1" applyBorder="1"/>
    <xf numFmtId="0" fontId="15" fillId="17" borderId="0" xfId="2" applyFont="1" applyFill="1" applyBorder="1"/>
    <xf numFmtId="49" fontId="6" fillId="17" borderId="0" xfId="2" applyNumberFormat="1" applyFont="1" applyFill="1"/>
    <xf numFmtId="49" fontId="6" fillId="17" borderId="0" xfId="2" applyNumberFormat="1" applyFont="1" applyFill="1" applyBorder="1"/>
    <xf numFmtId="49" fontId="6" fillId="17" borderId="6" xfId="2" applyNumberFormat="1" applyFont="1" applyFill="1" applyBorder="1"/>
    <xf numFmtId="0" fontId="6" fillId="17" borderId="8" xfId="2" applyFont="1" applyFill="1" applyBorder="1"/>
    <xf numFmtId="0" fontId="11" fillId="0" borderId="5" xfId="2" applyFont="1" applyFill="1" applyBorder="1"/>
    <xf numFmtId="0" fontId="12" fillId="0" borderId="0" xfId="2" applyFont="1" applyFill="1"/>
    <xf numFmtId="0" fontId="12" fillId="0" borderId="5" xfId="2" applyFont="1" applyFill="1" applyBorder="1"/>
    <xf numFmtId="0" fontId="12" fillId="0" borderId="0" xfId="2" applyFont="1" applyFill="1" applyBorder="1"/>
    <xf numFmtId="0" fontId="12" fillId="0" borderId="0" xfId="2" applyFont="1" applyFill="1" applyAlignment="1">
      <alignment horizontal="center"/>
    </xf>
    <xf numFmtId="49" fontId="12" fillId="0" borderId="0" xfId="2" applyNumberFormat="1" applyFont="1" applyFill="1" applyAlignment="1">
      <alignment horizontal="center"/>
    </xf>
    <xf numFmtId="49" fontId="12" fillId="0" borderId="5" xfId="2" applyNumberFormat="1" applyFont="1" applyFill="1" applyBorder="1" applyAlignment="1">
      <alignment horizontal="center"/>
    </xf>
    <xf numFmtId="0" fontId="5" fillId="0" borderId="0" xfId="2" applyFont="1" applyFill="1"/>
    <xf numFmtId="0" fontId="13" fillId="0" borderId="0" xfId="2" applyFont="1" applyFill="1" applyBorder="1"/>
    <xf numFmtId="49" fontId="12" fillId="0" borderId="0" xfId="2" applyNumberFormat="1" applyFont="1" applyFill="1" applyBorder="1"/>
    <xf numFmtId="0" fontId="12" fillId="0" borderId="6" xfId="2" applyFont="1" applyFill="1" applyBorder="1"/>
    <xf numFmtId="0" fontId="12" fillId="0" borderId="6" xfId="2" applyFont="1" applyFill="1" applyBorder="1" applyAlignment="1">
      <alignment horizontal="center"/>
    </xf>
    <xf numFmtId="49" fontId="12" fillId="0" borderId="6" xfId="2" applyNumberFormat="1" applyFont="1" applyFill="1" applyBorder="1" applyAlignment="1">
      <alignment horizontal="center"/>
    </xf>
    <xf numFmtId="0" fontId="5" fillId="0" borderId="6" xfId="2" applyFont="1" applyFill="1" applyBorder="1"/>
    <xf numFmtId="0" fontId="6" fillId="11" borderId="6" xfId="2" applyFont="1" applyFill="1" applyBorder="1" applyAlignment="1">
      <alignment horizontal="left"/>
    </xf>
    <xf numFmtId="0" fontId="14" fillId="0" borderId="1" xfId="2" applyFont="1" applyFill="1" applyBorder="1"/>
    <xf numFmtId="22" fontId="0" fillId="0" borderId="0" xfId="0" applyNumberFormat="1"/>
    <xf numFmtId="0" fontId="12" fillId="14" borderId="0" xfId="2" applyFont="1" applyFill="1" applyAlignment="1">
      <alignment horizontal="center"/>
    </xf>
    <xf numFmtId="0" fontId="12" fillId="9" borderId="5" xfId="2" applyFont="1" applyFill="1" applyBorder="1" applyAlignment="1">
      <alignment horizontal="left"/>
    </xf>
    <xf numFmtId="0" fontId="12" fillId="10" borderId="5" xfId="2" applyFont="1" applyFill="1" applyBorder="1" applyAlignment="1">
      <alignment horizontal="left"/>
    </xf>
    <xf numFmtId="0" fontId="14" fillId="5" borderId="0" xfId="2" applyFont="1" applyFill="1"/>
    <xf numFmtId="0" fontId="16" fillId="0" borderId="5" xfId="2" applyFont="1" applyFill="1" applyBorder="1"/>
    <xf numFmtId="0" fontId="16" fillId="0" borderId="0" xfId="2" applyFont="1" applyFill="1" applyBorder="1"/>
    <xf numFmtId="49" fontId="15" fillId="0" borderId="0" xfId="2" applyNumberFormat="1" applyFont="1" applyFill="1" applyBorder="1"/>
    <xf numFmtId="0" fontId="15" fillId="14" borderId="0" xfId="2" applyFont="1" applyFill="1" applyBorder="1" applyAlignment="1">
      <alignment horizontal="center"/>
    </xf>
    <xf numFmtId="0" fontId="15" fillId="0" borderId="0" xfId="2" applyFont="1" applyFill="1" applyBorder="1" applyAlignment="1">
      <alignment horizontal="center"/>
    </xf>
    <xf numFmtId="49" fontId="15" fillId="0" borderId="0" xfId="2" applyNumberFormat="1" applyFont="1" applyFill="1" applyBorder="1" applyAlignment="1">
      <alignment horizontal="center"/>
    </xf>
    <xf numFmtId="0" fontId="14" fillId="0" borderId="0" xfId="2" applyFont="1" applyFill="1" applyBorder="1"/>
    <xf numFmtId="164" fontId="0" fillId="0" borderId="0" xfId="1" applyFont="1"/>
    <xf numFmtId="2" fontId="0" fillId="0" borderId="0" xfId="0" applyNumberFormat="1"/>
    <xf numFmtId="0" fontId="15" fillId="14" borderId="6" xfId="2" applyFont="1" applyFill="1" applyBorder="1" applyAlignment="1">
      <alignment horizontal="center"/>
    </xf>
    <xf numFmtId="164" fontId="0" fillId="0" borderId="0" xfId="0" applyNumberFormat="1"/>
    <xf numFmtId="2" fontId="15" fillId="0" borderId="5" xfId="2" applyNumberFormat="1" applyFont="1" applyFill="1" applyBorder="1" applyAlignment="1">
      <alignment horizontal="left"/>
    </xf>
    <xf numFmtId="0" fontId="15" fillId="0" borderId="0" xfId="2" applyFont="1" applyFill="1" applyBorder="1" applyAlignment="1">
      <alignment horizontal="left"/>
    </xf>
    <xf numFmtId="2" fontId="15" fillId="0" borderId="0" xfId="2" applyNumberFormat="1" applyFont="1" applyFill="1" applyBorder="1" applyAlignment="1">
      <alignment horizontal="left"/>
    </xf>
    <xf numFmtId="0" fontId="15" fillId="0" borderId="6" xfId="2" applyFont="1" applyFill="1" applyBorder="1" applyAlignment="1">
      <alignment horizontal="left"/>
    </xf>
    <xf numFmtId="0" fontId="6" fillId="11" borderId="8" xfId="2" applyFont="1" applyFill="1" applyBorder="1" applyAlignment="1">
      <alignment horizontal="left"/>
    </xf>
    <xf numFmtId="49" fontId="6" fillId="10" borderId="0" xfId="2" applyNumberFormat="1" applyFont="1" applyFill="1" applyBorder="1"/>
    <xf numFmtId="49" fontId="6" fillId="9" borderId="0" xfId="2" applyNumberFormat="1" applyFont="1" applyFill="1" applyBorder="1"/>
    <xf numFmtId="0" fontId="2" fillId="0" borderId="0" xfId="2" applyFont="1" applyBorder="1"/>
    <xf numFmtId="0" fontId="12" fillId="14" borderId="0" xfId="2" applyFont="1" applyFill="1" applyBorder="1" applyAlignment="1">
      <alignment horizontal="left"/>
    </xf>
    <xf numFmtId="0" fontId="12" fillId="14" borderId="0" xfId="2" applyFont="1" applyFill="1" applyBorder="1"/>
    <xf numFmtId="0" fontId="13" fillId="0" borderId="5" xfId="2" applyFont="1" applyFill="1" applyBorder="1"/>
    <xf numFmtId="0" fontId="5" fillId="5" borderId="6" xfId="2" applyFont="1" applyFill="1" applyBorder="1"/>
    <xf numFmtId="0" fontId="12" fillId="14" borderId="6" xfId="2" applyFont="1" applyFill="1" applyBorder="1" applyAlignment="1">
      <alignment horizontal="center"/>
    </xf>
    <xf numFmtId="0" fontId="12" fillId="14" borderId="6" xfId="2" applyFont="1" applyFill="1" applyBorder="1" applyAlignment="1">
      <alignment horizontal="left"/>
    </xf>
    <xf numFmtId="0" fontId="12" fillId="14" borderId="6" xfId="2" applyFont="1" applyFill="1" applyBorder="1"/>
    <xf numFmtId="49" fontId="15" fillId="9" borderId="0" xfId="2" applyNumberFormat="1" applyFont="1" applyFill="1" applyBorder="1"/>
    <xf numFmtId="0" fontId="6" fillId="0" borderId="8" xfId="2" applyFont="1" applyFill="1" applyBorder="1" applyAlignment="1">
      <alignment horizontal="left"/>
    </xf>
    <xf numFmtId="49" fontId="9" fillId="0" borderId="8" xfId="2" applyNumberFormat="1" applyFont="1" applyFill="1" applyBorder="1" applyAlignment="1">
      <alignment horizontal="center"/>
    </xf>
    <xf numFmtId="0" fontId="9" fillId="0" borderId="8" xfId="2" applyFont="1" applyFill="1" applyBorder="1"/>
    <xf numFmtId="0" fontId="2" fillId="0" borderId="0" xfId="2" applyFont="1" applyFill="1"/>
    <xf numFmtId="49" fontId="6" fillId="0" borderId="0" xfId="2" applyNumberFormat="1" applyFont="1" applyFill="1" applyAlignment="1">
      <alignment horizontal="center"/>
    </xf>
    <xf numFmtId="49" fontId="6" fillId="0" borderId="5" xfId="2" applyNumberFormat="1" applyFont="1" applyFill="1" applyBorder="1" applyAlignment="1">
      <alignment horizontal="center"/>
    </xf>
    <xf numFmtId="49" fontId="6" fillId="0" borderId="6" xfId="2" applyNumberFormat="1" applyFont="1" applyFill="1" applyBorder="1" applyAlignment="1">
      <alignment horizontal="center"/>
    </xf>
    <xf numFmtId="49" fontId="6" fillId="0" borderId="8" xfId="2" applyNumberFormat="1" applyFont="1" applyFill="1" applyBorder="1" applyAlignment="1">
      <alignment horizontal="center"/>
    </xf>
    <xf numFmtId="0" fontId="2" fillId="0" borderId="6" xfId="2" applyFont="1" applyFill="1" applyBorder="1"/>
    <xf numFmtId="0" fontId="15" fillId="13" borderId="6" xfId="2" applyFont="1" applyFill="1" applyBorder="1"/>
    <xf numFmtId="0" fontId="12" fillId="13" borderId="0" xfId="2" applyFont="1" applyFill="1"/>
    <xf numFmtId="0" fontId="0" fillId="0" borderId="0" xfId="0" applyAlignment="1"/>
    <xf numFmtId="164" fontId="0" fillId="0" borderId="0" xfId="1" applyFont="1" applyAlignment="1"/>
    <xf numFmtId="0" fontId="15" fillId="14" borderId="0" xfId="2" applyFont="1" applyFill="1" applyAlignment="1">
      <alignment horizontal="center"/>
    </xf>
    <xf numFmtId="0" fontId="15" fillId="9" borderId="5" xfId="2" applyFont="1" applyFill="1" applyBorder="1" applyAlignment="1">
      <alignment horizontal="left"/>
    </xf>
    <xf numFmtId="0" fontId="15" fillId="10" borderId="5" xfId="2" applyFont="1" applyFill="1" applyBorder="1" applyAlignment="1">
      <alignment horizontal="left"/>
    </xf>
    <xf numFmtId="0" fontId="15" fillId="11" borderId="5" xfId="2" applyFont="1" applyFill="1" applyBorder="1" applyAlignment="1">
      <alignment horizontal="left"/>
    </xf>
    <xf numFmtId="0" fontId="14" fillId="0" borderId="0" xfId="2" applyFont="1"/>
    <xf numFmtId="0" fontId="15" fillId="14" borderId="0" xfId="2" applyFont="1" applyFill="1" applyBorder="1"/>
    <xf numFmtId="49" fontId="15" fillId="19" borderId="0" xfId="2" applyNumberFormat="1" applyFont="1" applyFill="1"/>
    <xf numFmtId="0" fontId="15" fillId="19" borderId="5" xfId="2" applyFont="1" applyFill="1" applyBorder="1"/>
    <xf numFmtId="164" fontId="12" fillId="0" borderId="0" xfId="1" applyFont="1" applyFill="1"/>
    <xf numFmtId="0" fontId="12" fillId="10" borderId="8" xfId="2" applyFont="1" applyFill="1" applyBorder="1" applyAlignment="1">
      <alignment horizontal="left"/>
    </xf>
    <xf numFmtId="164" fontId="15" fillId="0" borderId="0" xfId="1" applyFont="1" applyFill="1"/>
    <xf numFmtId="0" fontId="14" fillId="5" borderId="6" xfId="2" applyFont="1" applyFill="1" applyBorder="1"/>
    <xf numFmtId="0" fontId="15" fillId="14" borderId="6" xfId="2" applyFont="1" applyFill="1" applyBorder="1" applyAlignment="1">
      <alignment horizontal="left"/>
    </xf>
    <xf numFmtId="0" fontId="15" fillId="10" borderId="8" xfId="2" applyFont="1" applyFill="1" applyBorder="1" applyAlignment="1">
      <alignment horizontal="left"/>
    </xf>
    <xf numFmtId="0" fontId="15" fillId="14" borderId="6" xfId="2" applyFont="1" applyFill="1" applyBorder="1"/>
    <xf numFmtId="0" fontId="14" fillId="0" borderId="6" xfId="2" applyFont="1" applyBorder="1"/>
    <xf numFmtId="0" fontId="0" fillId="0" borderId="0" xfId="0" applyBorder="1"/>
    <xf numFmtId="0" fontId="0" fillId="0" borderId="6" xfId="0" applyBorder="1"/>
    <xf numFmtId="22" fontId="15" fillId="0" borderId="0" xfId="2" applyNumberFormat="1" applyFont="1" applyFill="1" applyBorder="1"/>
    <xf numFmtId="164" fontId="15" fillId="0" borderId="6" xfId="1" applyFont="1" applyFill="1" applyBorder="1"/>
    <xf numFmtId="0" fontId="5" fillId="6" borderId="6" xfId="2" applyFont="1" applyFill="1" applyBorder="1"/>
    <xf numFmtId="49" fontId="15" fillId="14" borderId="0" xfId="2" applyNumberFormat="1" applyFont="1" applyFill="1"/>
    <xf numFmtId="49" fontId="15" fillId="14" borderId="0" xfId="2" applyNumberFormat="1" applyFont="1" applyFill="1" applyBorder="1"/>
    <xf numFmtId="0" fontId="14" fillId="6" borderId="6" xfId="2" applyFont="1" applyFill="1" applyBorder="1"/>
    <xf numFmtId="49" fontId="15" fillId="19" borderId="6" xfId="2" applyNumberFormat="1" applyFont="1" applyFill="1" applyBorder="1"/>
    <xf numFmtId="0" fontId="15" fillId="10" borderId="6" xfId="2" applyFont="1" applyFill="1" applyBorder="1" applyAlignment="1">
      <alignment horizontal="left"/>
    </xf>
    <xf numFmtId="0" fontId="15" fillId="11" borderId="6" xfId="2" applyFont="1" applyFill="1" applyBorder="1" applyAlignment="1">
      <alignment horizontal="left"/>
    </xf>
    <xf numFmtId="164" fontId="12" fillId="0" borderId="0" xfId="2" applyNumberFormat="1" applyFont="1" applyFill="1"/>
    <xf numFmtId="49" fontId="12" fillId="9" borderId="0" xfId="2" applyNumberFormat="1" applyFont="1" applyFill="1"/>
    <xf numFmtId="0" fontId="12" fillId="9" borderId="0" xfId="2" applyFont="1" applyFill="1" applyBorder="1"/>
    <xf numFmtId="0" fontId="15" fillId="9" borderId="8" xfId="2" applyFont="1" applyFill="1" applyBorder="1" applyAlignment="1">
      <alignment horizontal="left"/>
    </xf>
    <xf numFmtId="0" fontId="15" fillId="11" borderId="8" xfId="2" applyFont="1" applyFill="1" applyBorder="1" applyAlignment="1">
      <alignment horizontal="left"/>
    </xf>
    <xf numFmtId="22" fontId="15" fillId="0" borderId="6" xfId="2" applyNumberFormat="1" applyFont="1" applyFill="1" applyBorder="1"/>
    <xf numFmtId="49" fontId="12" fillId="9" borderId="6" xfId="2" applyNumberFormat="1" applyFont="1" applyFill="1" applyBorder="1"/>
    <xf numFmtId="0" fontId="12" fillId="9" borderId="6" xfId="2" applyFont="1" applyFill="1" applyBorder="1"/>
    <xf numFmtId="0" fontId="0" fillId="0" borderId="0" xfId="0" applyFill="1" applyBorder="1"/>
    <xf numFmtId="0" fontId="1" fillId="5" borderId="0" xfId="2" applyFont="1" applyFill="1"/>
    <xf numFmtId="0" fontId="1" fillId="6" borderId="4" xfId="2" applyFont="1" applyFill="1" applyBorder="1"/>
    <xf numFmtId="0" fontId="6" fillId="14" borderId="0" xfId="2" applyFont="1" applyFill="1" applyBorder="1" applyAlignment="1">
      <alignment horizontal="left"/>
    </xf>
    <xf numFmtId="0" fontId="1" fillId="0" borderId="0" xfId="2" applyFont="1" applyFill="1"/>
    <xf numFmtId="0" fontId="1" fillId="0" borderId="0" xfId="2" applyFont="1"/>
    <xf numFmtId="164" fontId="6" fillId="0" borderId="0" xfId="1" applyFont="1" applyFill="1"/>
    <xf numFmtId="164" fontId="6" fillId="0" borderId="0" xfId="2" applyNumberFormat="1" applyFont="1" applyFill="1"/>
    <xf numFmtId="0" fontId="1" fillId="6" borderId="0" xfId="2" applyFont="1" applyFill="1" applyBorder="1"/>
    <xf numFmtId="0" fontId="6" fillId="14" borderId="0" xfId="2" applyFont="1" applyFill="1" applyBorder="1" applyAlignment="1">
      <alignment horizontal="center"/>
    </xf>
    <xf numFmtId="49" fontId="6" fillId="0" borderId="0" xfId="2" applyNumberFormat="1" applyFont="1" applyFill="1" applyBorder="1" applyAlignment="1">
      <alignment horizontal="center"/>
    </xf>
    <xf numFmtId="0" fontId="1" fillId="0" borderId="0" xfId="2" applyFont="1" applyFill="1" applyBorder="1"/>
    <xf numFmtId="49" fontId="6" fillId="20" borderId="0" xfId="2" applyNumberFormat="1" applyFont="1" applyFill="1"/>
    <xf numFmtId="0" fontId="6" fillId="20" borderId="0" xfId="2" applyFont="1" applyFill="1" applyBorder="1"/>
    <xf numFmtId="49" fontId="6" fillId="19" borderId="0" xfId="2" applyNumberFormat="1" applyFont="1" applyFill="1"/>
    <xf numFmtId="0" fontId="1" fillId="5" borderId="0" xfId="2" applyFont="1" applyFill="1" applyBorder="1"/>
    <xf numFmtId="49" fontId="6" fillId="20" borderId="0" xfId="2" applyNumberFormat="1" applyFont="1" applyFill="1" applyBorder="1"/>
    <xf numFmtId="164" fontId="6" fillId="0" borderId="0" xfId="1" applyFont="1" applyFill="1" applyBorder="1"/>
    <xf numFmtId="49" fontId="6" fillId="19" borderId="0" xfId="2" applyNumberFormat="1" applyFont="1" applyFill="1" applyBorder="1"/>
    <xf numFmtId="0" fontId="6" fillId="19" borderId="5" xfId="2" applyFont="1" applyFill="1" applyBorder="1"/>
    <xf numFmtId="0" fontId="1" fillId="0" borderId="0" xfId="2" applyFont="1" applyBorder="1"/>
    <xf numFmtId="0" fontId="1" fillId="5" borderId="6" xfId="2" applyFont="1" applyFill="1" applyBorder="1"/>
    <xf numFmtId="49" fontId="6" fillId="20" borderId="6" xfId="2" applyNumberFormat="1" applyFont="1" applyFill="1" applyBorder="1"/>
    <xf numFmtId="0" fontId="6" fillId="14" borderId="6" xfId="2" applyFont="1" applyFill="1" applyBorder="1" applyAlignment="1">
      <alignment horizontal="left"/>
    </xf>
    <xf numFmtId="0" fontId="1" fillId="0" borderId="6" xfId="2" applyFont="1" applyFill="1" applyBorder="1"/>
    <xf numFmtId="0" fontId="1" fillId="6" borderId="6" xfId="2" applyFont="1" applyFill="1" applyBorder="1"/>
    <xf numFmtId="0" fontId="1" fillId="0" borderId="6" xfId="2" applyFont="1" applyBorder="1"/>
    <xf numFmtId="0" fontId="0" fillId="5" borderId="0" xfId="0" applyFill="1" applyBorder="1"/>
    <xf numFmtId="0" fontId="0" fillId="6" borderId="0" xfId="0" applyFill="1"/>
    <xf numFmtId="0" fontId="6" fillId="0" borderId="0" xfId="0" applyFont="1"/>
    <xf numFmtId="49" fontId="6" fillId="0" borderId="0" xfId="0" applyNumberFormat="1" applyFont="1"/>
    <xf numFmtId="0" fontId="6" fillId="7" borderId="5" xfId="0" applyFont="1" applyFill="1" applyBorder="1"/>
    <xf numFmtId="0" fontId="6" fillId="0" borderId="0" xfId="0" applyFont="1" applyBorder="1"/>
    <xf numFmtId="0" fontId="6" fillId="0" borderId="0" xfId="0" applyFont="1" applyAlignment="1">
      <alignment horizontal="center"/>
    </xf>
    <xf numFmtId="0" fontId="6" fillId="9" borderId="0" xfId="0" applyFont="1" applyFill="1"/>
    <xf numFmtId="0" fontId="6" fillId="0" borderId="5" xfId="0" applyFont="1" applyBorder="1"/>
    <xf numFmtId="0" fontId="6" fillId="7" borderId="0" xfId="0" applyFont="1" applyFill="1"/>
    <xf numFmtId="49" fontId="7" fillId="8" borderId="0" xfId="0" applyNumberFormat="1" applyFont="1" applyFill="1" applyAlignment="1">
      <alignment horizontal="center"/>
    </xf>
    <xf numFmtId="0" fontId="6" fillId="9" borderId="5" xfId="0" applyFont="1" applyFill="1" applyBorder="1" applyAlignment="1">
      <alignment horizontal="left"/>
    </xf>
    <xf numFmtId="0" fontId="8" fillId="10" borderId="5" xfId="0" applyFont="1" applyFill="1" applyBorder="1" applyAlignment="1">
      <alignment horizontal="left"/>
    </xf>
    <xf numFmtId="0" fontId="6" fillId="11" borderId="5" xfId="0" applyFont="1" applyFill="1" applyBorder="1" applyAlignment="1">
      <alignment horizontal="left"/>
    </xf>
    <xf numFmtId="49" fontId="9" fillId="0" borderId="5" xfId="0" applyNumberFormat="1" applyFont="1" applyBorder="1" applyAlignment="1">
      <alignment horizontal="center"/>
    </xf>
    <xf numFmtId="0" fontId="9" fillId="9" borderId="5" xfId="0" applyFont="1" applyFill="1" applyBorder="1"/>
    <xf numFmtId="49" fontId="9" fillId="0" borderId="0" xfId="0" applyNumberFormat="1" applyFont="1"/>
    <xf numFmtId="164" fontId="10" fillId="0" borderId="0" xfId="1" applyFont="1"/>
    <xf numFmtId="164" fontId="6" fillId="0" borderId="0" xfId="0" applyNumberFormat="1" applyFont="1"/>
    <xf numFmtId="49" fontId="6" fillId="9" borderId="0" xfId="0" applyNumberFormat="1" applyFont="1" applyFill="1"/>
    <xf numFmtId="0" fontId="9" fillId="0" borderId="5" xfId="0" applyFont="1" applyBorder="1"/>
    <xf numFmtId="0" fontId="6" fillId="10" borderId="5" xfId="0" applyFont="1" applyFill="1" applyBorder="1" applyAlignment="1">
      <alignment horizontal="left"/>
    </xf>
    <xf numFmtId="0" fontId="9" fillId="10" borderId="5" xfId="0" applyFont="1" applyFill="1" applyBorder="1"/>
    <xf numFmtId="0" fontId="6" fillId="10" borderId="0" xfId="0" applyFont="1" applyFill="1"/>
    <xf numFmtId="49" fontId="6" fillId="10" borderId="0" xfId="0" applyNumberFormat="1" applyFont="1" applyFill="1"/>
    <xf numFmtId="164" fontId="10" fillId="0" borderId="0" xfId="0" applyNumberFormat="1" applyFont="1"/>
    <xf numFmtId="49" fontId="6" fillId="10" borderId="6" xfId="0" applyNumberFormat="1" applyFont="1" applyFill="1" applyBorder="1"/>
    <xf numFmtId="164" fontId="6" fillId="0" borderId="0" xfId="1" applyFont="1"/>
    <xf numFmtId="0" fontId="6" fillId="0" borderId="6" xfId="0" applyFont="1" applyBorder="1"/>
    <xf numFmtId="49" fontId="6" fillId="0" borderId="6" xfId="0" applyNumberFormat="1" applyFont="1" applyBorder="1"/>
    <xf numFmtId="0" fontId="6" fillId="9" borderId="6" xfId="0" applyFont="1" applyFill="1" applyBorder="1"/>
    <xf numFmtId="0" fontId="6" fillId="0" borderId="6" xfId="0" applyFont="1" applyBorder="1" applyAlignment="1">
      <alignment horizontal="center"/>
    </xf>
    <xf numFmtId="0" fontId="6" fillId="0" borderId="8" xfId="0" applyFont="1" applyBorder="1"/>
    <xf numFmtId="49" fontId="7" fillId="8" borderId="6" xfId="0" applyNumberFormat="1" applyFont="1" applyFill="1" applyBorder="1" applyAlignment="1">
      <alignment horizontal="center"/>
    </xf>
    <xf numFmtId="0" fontId="6" fillId="10" borderId="8" xfId="0" applyFont="1" applyFill="1" applyBorder="1" applyAlignment="1">
      <alignment horizontal="left"/>
    </xf>
    <xf numFmtId="0" fontId="6" fillId="7" borderId="8" xfId="0" applyFont="1" applyFill="1" applyBorder="1"/>
    <xf numFmtId="49" fontId="9" fillId="0" borderId="8" xfId="0" applyNumberFormat="1" applyFont="1" applyBorder="1" applyAlignment="1">
      <alignment horizontal="center"/>
    </xf>
    <xf numFmtId="0" fontId="9" fillId="9" borderId="8" xfId="0" applyFont="1" applyFill="1" applyBorder="1"/>
    <xf numFmtId="49" fontId="9" fillId="0" borderId="6" xfId="0" applyNumberFormat="1" applyFont="1" applyBorder="1"/>
    <xf numFmtId="0" fontId="6" fillId="14" borderId="0" xfId="0" applyFont="1" applyFill="1" applyAlignment="1">
      <alignment horizontal="center"/>
    </xf>
    <xf numFmtId="0" fontId="6" fillId="7" borderId="0" xfId="0" applyFont="1" applyFill="1" applyBorder="1"/>
    <xf numFmtId="0" fontId="6" fillId="0" borderId="0" xfId="0" applyFont="1" applyFill="1" applyBorder="1"/>
    <xf numFmtId="0" fontId="0" fillId="9" borderId="0" xfId="0" applyFill="1"/>
    <xf numFmtId="0" fontId="0" fillId="10" borderId="0" xfId="0" applyFill="1"/>
    <xf numFmtId="0" fontId="6" fillId="2" borderId="1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9" fontId="6" fillId="3" borderId="1" xfId="0" applyNumberFormat="1" applyFont="1" applyFill="1" applyBorder="1" applyAlignment="1">
      <alignment horizontal="center"/>
    </xf>
    <xf numFmtId="9" fontId="6" fillId="4" borderId="3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5" borderId="0" xfId="0" applyFill="1"/>
    <xf numFmtId="0" fontId="0" fillId="6" borderId="4" xfId="0" applyFill="1" applyBorder="1"/>
    <xf numFmtId="2" fontId="6" fillId="10" borderId="5" xfId="0" applyNumberFormat="1" applyFont="1" applyFill="1" applyBorder="1" applyAlignment="1">
      <alignment horizontal="left"/>
    </xf>
    <xf numFmtId="0" fontId="0" fillId="5" borderId="6" xfId="0" applyFill="1" applyBorder="1"/>
    <xf numFmtId="0" fontId="0" fillId="6" borderId="7" xfId="0" applyFill="1" applyBorder="1"/>
    <xf numFmtId="0" fontId="0" fillId="12" borderId="0" xfId="0" applyFill="1" applyBorder="1"/>
    <xf numFmtId="0" fontId="0" fillId="12" borderId="6" xfId="0" applyFill="1" applyBorder="1"/>
    <xf numFmtId="0" fontId="0" fillId="12" borderId="4" xfId="0" applyFill="1" applyBorder="1"/>
    <xf numFmtId="0" fontId="0" fillId="12" borderId="7" xfId="0" applyFill="1" applyBorder="1"/>
    <xf numFmtId="0" fontId="6" fillId="10" borderId="6" xfId="0" applyFont="1" applyFill="1" applyBorder="1"/>
    <xf numFmtId="0" fontId="9" fillId="10" borderId="8" xfId="0" applyFont="1" applyFill="1" applyBorder="1"/>
    <xf numFmtId="0" fontId="6" fillId="10" borderId="0" xfId="0" applyFont="1" applyFill="1" applyBorder="1"/>
    <xf numFmtId="0" fontId="0" fillId="6" borderId="0" xfId="0" applyFill="1" applyBorder="1"/>
    <xf numFmtId="0" fontId="0" fillId="6" borderId="6" xfId="0" applyFill="1" applyBorder="1"/>
    <xf numFmtId="0" fontId="0" fillId="12" borderId="0" xfId="0" applyFill="1"/>
    <xf numFmtId="9" fontId="6" fillId="0" borderId="0" xfId="0" applyNumberFormat="1" applyFont="1" applyFill="1" applyBorder="1"/>
    <xf numFmtId="10" fontId="6" fillId="0" borderId="5" xfId="0" applyNumberFormat="1" applyFont="1" applyBorder="1"/>
    <xf numFmtId="0" fontId="6" fillId="9" borderId="5" xfId="0" applyFont="1" applyFill="1" applyBorder="1"/>
    <xf numFmtId="49" fontId="6" fillId="9" borderId="5" xfId="0" applyNumberFormat="1" applyFont="1" applyFill="1" applyBorder="1"/>
    <xf numFmtId="49" fontId="6" fillId="0" borderId="5" xfId="0" applyNumberFormat="1" applyFont="1" applyBorder="1"/>
    <xf numFmtId="0" fontId="6" fillId="9" borderId="8" xfId="0" applyFont="1" applyFill="1" applyBorder="1"/>
    <xf numFmtId="49" fontId="6" fillId="9" borderId="8" xfId="0" applyNumberFormat="1" applyFont="1" applyFill="1" applyBorder="1"/>
    <xf numFmtId="49" fontId="6" fillId="0" borderId="8" xfId="0" applyNumberFormat="1" applyFont="1" applyBorder="1"/>
    <xf numFmtId="0" fontId="6" fillId="9" borderId="0" xfId="0" applyFont="1" applyFill="1" applyAlignment="1">
      <alignment horizontal="center"/>
    </xf>
    <xf numFmtId="0" fontId="0" fillId="13" borderId="0" xfId="0" applyFill="1"/>
    <xf numFmtId="49" fontId="6" fillId="14" borderId="0" xfId="0" applyNumberFormat="1" applyFont="1" applyFill="1"/>
    <xf numFmtId="0" fontId="6" fillId="0" borderId="0" xfId="0" applyFont="1" applyFill="1" applyBorder="1" applyAlignment="1">
      <alignment horizontal="left" vertical="top"/>
    </xf>
    <xf numFmtId="0" fontId="6" fillId="14" borderId="6" xfId="0" applyFont="1" applyFill="1" applyBorder="1"/>
    <xf numFmtId="49" fontId="6" fillId="0" borderId="0" xfId="0" applyNumberFormat="1" applyFont="1" applyBorder="1"/>
    <xf numFmtId="0" fontId="6" fillId="0" borderId="0" xfId="0" applyFont="1" applyBorder="1" applyAlignment="1">
      <alignment horizontal="center"/>
    </xf>
    <xf numFmtId="0" fontId="6" fillId="14" borderId="0" xfId="0" applyFont="1" applyFill="1" applyBorder="1"/>
    <xf numFmtId="49" fontId="7" fillId="8" borderId="0" xfId="0" applyNumberFormat="1" applyFont="1" applyFill="1" applyBorder="1" applyAlignment="1">
      <alignment horizontal="center"/>
    </xf>
    <xf numFmtId="0" fontId="6" fillId="9" borderId="0" xfId="0" applyFont="1" applyFill="1" applyBorder="1" applyAlignment="1">
      <alignment horizontal="left"/>
    </xf>
    <xf numFmtId="0" fontId="6" fillId="10" borderId="0" xfId="0" applyFont="1" applyFill="1" applyBorder="1" applyAlignment="1">
      <alignment horizontal="left"/>
    </xf>
    <xf numFmtId="49" fontId="9" fillId="0" borderId="0" xfId="0" applyNumberFormat="1" applyFont="1" applyBorder="1" applyAlignment="1">
      <alignment horizontal="center"/>
    </xf>
    <xf numFmtId="0" fontId="9" fillId="9" borderId="0" xfId="0" applyFont="1" applyFill="1" applyBorder="1"/>
    <xf numFmtId="49" fontId="9" fillId="0" borderId="0" xfId="0" applyNumberFormat="1" applyFont="1" applyBorder="1"/>
    <xf numFmtId="49" fontId="6" fillId="14" borderId="6" xfId="0" applyNumberFormat="1" applyFont="1" applyFill="1" applyBorder="1"/>
    <xf numFmtId="0" fontId="6" fillId="14" borderId="0" xfId="0" applyFont="1" applyFill="1"/>
    <xf numFmtId="0" fontId="6" fillId="9" borderId="0" xfId="0" applyFont="1" applyFill="1" applyBorder="1"/>
    <xf numFmtId="0" fontId="17" fillId="14" borderId="0" xfId="0" applyFont="1" applyFill="1" applyAlignment="1"/>
    <xf numFmtId="0" fontId="0" fillId="21" borderId="0" xfId="0" applyFill="1" applyAlignment="1">
      <alignment wrapText="1"/>
    </xf>
    <xf numFmtId="0" fontId="0" fillId="22" borderId="0" xfId="0" applyFill="1" applyAlignment="1">
      <alignment wrapText="1"/>
    </xf>
    <xf numFmtId="0" fontId="0" fillId="10" borderId="0" xfId="0" applyFill="1" applyAlignment="1">
      <alignment wrapText="1"/>
    </xf>
    <xf numFmtId="0" fontId="6" fillId="8" borderId="5" xfId="2" applyFont="1" applyFill="1" applyBorder="1"/>
    <xf numFmtId="0" fontId="11" fillId="8" borderId="5" xfId="2" applyFont="1" applyFill="1" applyBorder="1"/>
    <xf numFmtId="0" fontId="6" fillId="8" borderId="8" xfId="2" applyFont="1" applyFill="1" applyBorder="1"/>
    <xf numFmtId="0" fontId="15" fillId="8" borderId="5" xfId="2" applyFont="1" applyFill="1" applyBorder="1"/>
    <xf numFmtId="0" fontId="16" fillId="8" borderId="5" xfId="2" applyFont="1" applyFill="1" applyBorder="1"/>
    <xf numFmtId="0" fontId="15" fillId="8" borderId="8" xfId="2" applyFont="1" applyFill="1" applyBorder="1"/>
    <xf numFmtId="0" fontId="6" fillId="8" borderId="0" xfId="2" applyFont="1" applyFill="1" applyBorder="1"/>
    <xf numFmtId="0" fontId="3" fillId="8" borderId="0" xfId="2" applyFill="1"/>
    <xf numFmtId="0" fontId="6" fillId="8" borderId="6" xfId="2" applyFont="1" applyFill="1" applyBorder="1"/>
    <xf numFmtId="0" fontId="11" fillId="8" borderId="0" xfId="2" applyFont="1" applyFill="1" applyBorder="1"/>
    <xf numFmtId="0" fontId="3" fillId="8" borderId="0" xfId="2" applyFill="1" applyBorder="1"/>
    <xf numFmtId="0" fontId="2" fillId="8" borderId="0" xfId="2" applyFont="1" applyFill="1" applyBorder="1"/>
    <xf numFmtId="0" fontId="6" fillId="10" borderId="7" xfId="2" applyFont="1" applyFill="1" applyBorder="1" applyAlignment="1">
      <alignment horizontal="left"/>
    </xf>
    <xf numFmtId="49" fontId="18" fillId="0" borderId="5" xfId="2" applyNumberFormat="1" applyFont="1" applyFill="1" applyBorder="1" applyAlignment="1">
      <alignment horizontal="center"/>
    </xf>
    <xf numFmtId="0" fontId="18" fillId="0" borderId="5" xfId="2" applyFont="1" applyFill="1" applyBorder="1"/>
    <xf numFmtId="49" fontId="18" fillId="0" borderId="8" xfId="2" applyNumberFormat="1" applyFont="1" applyFill="1" applyBorder="1" applyAlignment="1">
      <alignment horizontal="center"/>
    </xf>
    <xf numFmtId="0" fontId="18" fillId="0" borderId="8" xfId="2" applyFont="1" applyFill="1" applyBorder="1"/>
    <xf numFmtId="0" fontId="0" fillId="8" borderId="0" xfId="0" applyFill="1"/>
    <xf numFmtId="0" fontId="15" fillId="8" borderId="0" xfId="2" applyFont="1" applyFill="1" applyBorder="1"/>
    <xf numFmtId="0" fontId="11" fillId="0" borderId="5" xfId="0" applyFont="1" applyBorder="1"/>
    <xf numFmtId="0" fontId="12" fillId="8" borderId="5" xfId="2" applyFont="1" applyFill="1" applyBorder="1"/>
    <xf numFmtId="0" fontId="13" fillId="8" borderId="5" xfId="2" applyFont="1" applyFill="1" applyBorder="1"/>
    <xf numFmtId="0" fontId="12" fillId="8" borderId="0" xfId="2" applyFont="1" applyFill="1" applyBorder="1"/>
    <xf numFmtId="0" fontId="12" fillId="8" borderId="6" xfId="2" applyFont="1" applyFill="1" applyBorder="1"/>
    <xf numFmtId="0" fontId="8" fillId="10" borderId="9" xfId="2" applyFont="1" applyFill="1" applyBorder="1" applyAlignment="1">
      <alignment horizontal="center"/>
    </xf>
    <xf numFmtId="0" fontId="8" fillId="10" borderId="4" xfId="2" applyFont="1" applyFill="1" applyBorder="1" applyAlignment="1">
      <alignment horizontal="center"/>
    </xf>
    <xf numFmtId="0" fontId="8" fillId="10" borderId="7" xfId="2" applyFont="1" applyFill="1" applyBorder="1" applyAlignment="1">
      <alignment horizontal="center"/>
    </xf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06"/>
  <sheetViews>
    <sheetView topLeftCell="V1" zoomScale="70" zoomScaleNormal="70" workbookViewId="0">
      <selection activeCell="AU220" sqref="AU3:AU220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9" customWidth="1"/>
    <col min="21" max="24" width="9.109375" style="9"/>
    <col min="25" max="25" width="3.5546875" style="9" customWidth="1"/>
    <col min="26" max="26" width="12" style="12" bestFit="1" customWidth="1"/>
    <col min="27" max="28" width="13" style="12" bestFit="1" customWidth="1"/>
    <col min="29" max="29" width="9.109375" style="9"/>
    <col min="30" max="30" width="17.33203125" style="9" customWidth="1"/>
    <col min="31" max="31" width="15.4414062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2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1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3" t="s">
        <v>43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3" t="s">
        <v>46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6" si="0">U3*0.5</f>
        <v>50000</v>
      </c>
      <c r="AD3" s="12"/>
      <c r="AE3" s="12"/>
      <c r="AF3" s="13" t="s">
        <v>48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'Б-100011-13',date'2015-03-02',2, 7, 7, 'RUR', 1, 18, date'2015-03-06', date'2015-03-07', 1000111, 1, to_date('2015-03-07 00:00:00','YYYY-MM-DD HH24:MI:SS'), 100000, 18000, 0, 100, 0, 'c1', 8,null);insert into xxxx_oebs_cash_payment_test (ID, INVOICE_ID, OEBS_PAYMENT, DOC_DATE, COMISS_DATE) values (s_xxxx_oebs_cash_payment_test.NEXTVAL, 100011, 50000, to_date('2015-03-07 00:00:00','YYYY-MM-DD HH24:MI:SS'), date'2015-03-31' );insert into xxxx_client_discount_m  (ID,CLIENT_ID,CLIENT_AVG_DISCOUNT,DT) values (s_xxxx_client_discount_m.NEXTVAL,100, 13, date'2014-03-01');</v>
      </c>
    </row>
    <row r="4" spans="1:47" ht="15" customHeight="1" x14ac:dyDescent="0.3">
      <c r="A4" s="10">
        <v>1</v>
      </c>
      <c r="B4" s="11"/>
      <c r="C4" s="12" t="str">
        <f t="shared" ref="C4:C12" si="1">"1000"&amp;A4</f>
        <v>10001</v>
      </c>
      <c r="D4" s="12" t="str">
        <f t="shared" ref="D4:D12" si="2">"1000"&amp;A4&amp;"/13"</f>
        <v>10001/13</v>
      </c>
      <c r="E4" s="13" t="s">
        <v>40</v>
      </c>
      <c r="F4" s="13" t="s">
        <v>41</v>
      </c>
      <c r="G4" s="12">
        <v>1</v>
      </c>
      <c r="H4" s="14">
        <v>100012</v>
      </c>
      <c r="I4" s="15" t="str">
        <f t="shared" ref="I4:I67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3" t="s">
        <v>53</v>
      </c>
      <c r="P4" s="13" t="s">
        <v>44</v>
      </c>
      <c r="Q4" s="13" t="s">
        <v>45</v>
      </c>
      <c r="R4" s="17" t="str">
        <f t="shared" ref="R4:R12" si="4">H4&amp;"1"</f>
        <v>1000121</v>
      </c>
      <c r="S4" s="15">
        <v>1</v>
      </c>
      <c r="T4" s="13" t="s">
        <v>54</v>
      </c>
      <c r="U4" s="12">
        <v>90000</v>
      </c>
      <c r="V4" s="12">
        <f t="shared" ref="V4:V67" si="5">U4*0.18</f>
        <v>16200</v>
      </c>
      <c r="W4" s="12">
        <v>0</v>
      </c>
      <c r="X4" s="18">
        <v>101</v>
      </c>
      <c r="Y4" s="19" t="s">
        <v>47</v>
      </c>
      <c r="Z4" s="20">
        <f t="shared" ref="Z4:Z60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48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67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'Б-100012-13',date'2015-03-03',2, 7, 7, 'RUR', 1, 18, date'2015-03-06', date'2015-03-07', 1000121, 1, to_date('2015-03-08 00:00:00','YYYY-MM-DD HH24:MI:SS'), 90000, 16200, 0, 101, 0, 'c1', 8,null);insert into xxxx_oebs_cash_payment_test (ID, INVOICE_ID, OEBS_PAYMENT, DOC_DATE, COMISS_DATE) values (s_xxxx_oebs_cash_payment_test.NEXTVAL, 100012, 45000, to_date('2015-03-08 00:00:00','YYYY-MM-DD HH24:MI:SS'), date'2015-03-31' );insert into xxxx_client_discount_m  (ID,CLIENT_ID,CLIENT_AVG_DISCOUNT,DT) values (s_xxxx_client_discount_m.NEXTVAL,101, 7, date'2014-03-01');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1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3" t="s">
        <v>53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3" t="s">
        <v>54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48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'Б-100013-13',date'2015-03-03',2, 7, 7, 'RUR', 1, 18, date'2015-03-06', date'2015-03-07', 1000131, 1, to_date('2015-03-08 00:00:00','YYYY-MM-DD HH24:MI:SS'), 90000, 16200, 0, 102, 0, 'c1', 8,null);insert into xxxx_oebs_cash_payment_test (ID, INVOICE_ID, OEBS_PAYMENT, DOC_DATE, COMISS_DATE) values (s_xxxx_oebs_cash_payment_test.NEXTVAL, 100013, 45000, to_date('2015-03-08 00:00:00','YYYY-MM-DD HH24:MI:SS'), date'2015-03-31' );insert into xxxx_client_discount_m  (ID,CLIENT_ID,CLIENT_AVG_DISCOUNT,DT) values (s_xxxx_client_discount_m.NEXTVAL,102, 7, date'2014-03-01');</v>
      </c>
    </row>
    <row r="6" spans="1:47" ht="15" customHeight="1" x14ac:dyDescent="0.3">
      <c r="A6" s="10">
        <v>1</v>
      </c>
      <c r="B6" s="11"/>
      <c r="C6" s="12" t="str">
        <f t="shared" si="1"/>
        <v>10001</v>
      </c>
      <c r="D6" s="12" t="str">
        <f t="shared" si="2"/>
        <v>10001/13</v>
      </c>
      <c r="E6" s="13" t="s">
        <v>40</v>
      </c>
      <c r="F6" s="13" t="s">
        <v>41</v>
      </c>
      <c r="G6" s="12">
        <v>1</v>
      </c>
      <c r="H6" s="14">
        <v>100014</v>
      </c>
      <c r="I6" s="15" t="str">
        <f t="shared" si="3"/>
        <v>Б-100014-13</v>
      </c>
      <c r="J6" s="16">
        <v>2</v>
      </c>
      <c r="K6" s="28">
        <v>11</v>
      </c>
      <c r="L6" s="12" t="s">
        <v>42</v>
      </c>
      <c r="M6" s="16">
        <v>1</v>
      </c>
      <c r="N6" s="12">
        <v>18</v>
      </c>
      <c r="O6" s="13" t="s">
        <v>55</v>
      </c>
      <c r="P6" s="13" t="s">
        <v>44</v>
      </c>
      <c r="Q6" s="13" t="s">
        <v>45</v>
      </c>
      <c r="R6" s="17" t="str">
        <f t="shared" si="4"/>
        <v>1000141</v>
      </c>
      <c r="S6" s="15">
        <v>1</v>
      </c>
      <c r="T6" s="13" t="s">
        <v>56</v>
      </c>
      <c r="U6" s="12">
        <v>80000</v>
      </c>
      <c r="V6" s="12">
        <f t="shared" si="5"/>
        <v>14400</v>
      </c>
      <c r="W6" s="12">
        <v>0</v>
      </c>
      <c r="X6" s="18">
        <v>103</v>
      </c>
      <c r="Y6" s="19" t="s">
        <v>47</v>
      </c>
      <c r="Z6" s="20">
        <f t="shared" si="6"/>
        <v>65600</v>
      </c>
      <c r="AA6" s="21"/>
      <c r="AB6" s="29"/>
      <c r="AC6" s="14">
        <f t="shared" si="0"/>
        <v>40000</v>
      </c>
      <c r="AD6" s="12"/>
      <c r="AE6" s="12"/>
      <c r="AF6" s="13" t="s">
        <v>48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'Б-100014-13',date'2015-03-04',2, 11, 11, 'RUR', 1, 18, date'2015-03-06', date'2015-03-07', 1000141, 1, to_date('2015-03-09 00:00:00','YYYY-MM-DD HH24:MI:SS'), 80000, 14400, 0, 103, 0, 'c1', 8,null);insert into xxxx_oebs_cash_payment_test (ID, INVOICE_ID, OEBS_PAYMENT, DOC_DATE, COMISS_DATE) values (s_xxxx_oebs_cash_payment_test.NEXTVAL, 100014, 40000, to_date('2015-03-09 00:00:00','YYYY-MM-DD HH24:MI:SS'), date'2015-03-31' );insert into xxxx_client_discount_m  (ID,CLIENT_ID,CLIENT_AVG_DISCOUNT,DT) values (s_xxxx_client_discount_m.NEXTVAL,103, 20, date'2014-03-01');</v>
      </c>
    </row>
    <row r="7" spans="1:47" s="44" customFormat="1" ht="15" customHeight="1" x14ac:dyDescent="0.3">
      <c r="A7" s="31">
        <v>1</v>
      </c>
      <c r="B7" s="32"/>
      <c r="C7" s="33" t="str">
        <f t="shared" si="1"/>
        <v>10001</v>
      </c>
      <c r="D7" s="33" t="str">
        <f t="shared" si="2"/>
        <v>10001/13</v>
      </c>
      <c r="E7" s="34" t="s">
        <v>40</v>
      </c>
      <c r="F7" s="34" t="s">
        <v>41</v>
      </c>
      <c r="G7" s="12">
        <v>1</v>
      </c>
      <c r="H7" s="14">
        <v>100015</v>
      </c>
      <c r="I7" s="33" t="str">
        <f t="shared" si="3"/>
        <v>Б-100015-13</v>
      </c>
      <c r="J7" s="16">
        <v>2</v>
      </c>
      <c r="K7" s="35">
        <v>1</v>
      </c>
      <c r="L7" s="33" t="s">
        <v>42</v>
      </c>
      <c r="M7" s="36">
        <v>1</v>
      </c>
      <c r="N7" s="33">
        <v>18</v>
      </c>
      <c r="O7" s="34" t="s">
        <v>57</v>
      </c>
      <c r="P7" s="34" t="s">
        <v>44</v>
      </c>
      <c r="Q7" s="34" t="s">
        <v>45</v>
      </c>
      <c r="R7" s="37" t="str">
        <f t="shared" si="4"/>
        <v>1000151</v>
      </c>
      <c r="S7" s="33">
        <v>1</v>
      </c>
      <c r="T7" s="34" t="s">
        <v>58</v>
      </c>
      <c r="U7" s="33">
        <v>60000</v>
      </c>
      <c r="V7" s="33">
        <f t="shared" si="5"/>
        <v>10800</v>
      </c>
      <c r="W7" s="33">
        <v>0</v>
      </c>
      <c r="X7" s="18">
        <v>104</v>
      </c>
      <c r="Y7" s="38" t="s">
        <v>47</v>
      </c>
      <c r="Z7" s="20">
        <f t="shared" si="6"/>
        <v>49200</v>
      </c>
      <c r="AA7" s="39"/>
      <c r="AB7" s="39"/>
      <c r="AC7" s="40">
        <f t="shared" si="0"/>
        <v>30000</v>
      </c>
      <c r="AD7" s="33"/>
      <c r="AE7" s="33"/>
      <c r="AF7" s="34" t="s">
        <v>48</v>
      </c>
      <c r="AG7" s="41">
        <v>8</v>
      </c>
      <c r="AH7" s="42">
        <v>13</v>
      </c>
      <c r="AI7" s="43" t="s">
        <v>49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3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'Б-100015-13',date'2015-03-05',2, 1, 1, 'RUR', 1, 18, date'2015-03-06', date'2015-03-07', 1000151, 1, to_date('2015-03-11 00:00:00','YYYY-MM-DD HH24:MI:SS'), 60000, 10800, 0, 104, 0, 'c1', 8,null);insert into xxxx_oebs_cash_payment_test (ID, INVOICE_ID, OEBS_PAYMENT, DOC_DATE, COMISS_DATE) values (s_xxxx_oebs_cash_payment_test.NEXTVAL, 100015, 30000, to_date('2015-03-11 00:00:00','YYYY-MM-DD HH24:MI:SS'), date'2015-03-31' );insert into xxxx_client_discount_m  (ID,CLIENT_ID,CLIENT_AVG_DISCOUNT,DT) values (s_xxxx_client_discount_m.NEXTVAL,104, 13, date'2014-03-01');</v>
      </c>
    </row>
    <row r="8" spans="1:47" ht="15" customHeight="1" x14ac:dyDescent="0.3">
      <c r="A8" s="45">
        <v>2</v>
      </c>
      <c r="B8" s="46"/>
      <c r="C8" s="12" t="str">
        <f t="shared" si="1"/>
        <v>10002</v>
      </c>
      <c r="D8" s="12" t="str">
        <f t="shared" si="2"/>
        <v>10002/13</v>
      </c>
      <c r="E8" s="13" t="s">
        <v>40</v>
      </c>
      <c r="F8" s="13" t="s">
        <v>41</v>
      </c>
      <c r="G8" s="12">
        <v>2</v>
      </c>
      <c r="H8" s="14">
        <v>100016</v>
      </c>
      <c r="I8" s="15" t="str">
        <f t="shared" si="3"/>
        <v>Б-100016-13</v>
      </c>
      <c r="J8" s="16">
        <v>2</v>
      </c>
      <c r="K8" s="12">
        <v>7</v>
      </c>
      <c r="L8" s="12" t="s">
        <v>42</v>
      </c>
      <c r="M8" s="16">
        <v>1</v>
      </c>
      <c r="N8" s="12">
        <v>18</v>
      </c>
      <c r="O8" s="13" t="s">
        <v>43</v>
      </c>
      <c r="P8" s="13" t="s">
        <v>44</v>
      </c>
      <c r="Q8" s="13" t="s">
        <v>45</v>
      </c>
      <c r="R8" s="17" t="str">
        <f t="shared" si="4"/>
        <v>1000161</v>
      </c>
      <c r="S8" s="15">
        <v>1</v>
      </c>
      <c r="T8" s="13" t="s">
        <v>46</v>
      </c>
      <c r="U8" s="12">
        <v>100000</v>
      </c>
      <c r="V8" s="12">
        <f>U8*0.18</f>
        <v>18000</v>
      </c>
      <c r="W8" s="12">
        <v>0</v>
      </c>
      <c r="X8" s="18">
        <v>105</v>
      </c>
      <c r="Y8" s="19" t="s">
        <v>47</v>
      </c>
      <c r="Z8" s="20">
        <f t="shared" si="6"/>
        <v>82000</v>
      </c>
      <c r="AA8" s="21"/>
      <c r="AB8" s="22"/>
      <c r="AC8" s="14">
        <f t="shared" si="0"/>
        <v>50000</v>
      </c>
      <c r="AD8" s="12"/>
      <c r="AE8" s="12"/>
      <c r="AF8" s="13" t="s">
        <v>48</v>
      </c>
      <c r="AG8" s="23">
        <v>8</v>
      </c>
      <c r="AH8" s="24">
        <v>13</v>
      </c>
      <c r="AI8" s="25" t="s">
        <v>49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17" t="s">
        <v>59</v>
      </c>
      <c r="AT8" s="4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100016, 'Б-100016-13',date'2015-03-02',2, 7, 7, 'RUR', 1, 18, date'2015-03-06', date'2015-03-07', 1000161, 1, to_date('2015-03-07 00:00:00','YYYY-MM-DD HH24:MI:SS'), 100000, 18000, 0, 105, 0, 'c1', 8,null);insert into xxxx_oebs_cash_payment_test (ID, INVOICE_ID, OEBS_PAYMENT, DOC_DATE, COMISS_DATE) values (s_xxxx_oebs_cash_payment_test.NEXTVAL, 100016, 50000, to_date('2015-03-07 00:00:00','YYYY-MM-DD HH24:MI:SS'), date'2015-03-31' );insert into xxxx_client_discount_m  (ID,CLIENT_ID,CLIENT_AVG_DISCOUNT,DT) values (s_xxxx_client_discount_m.NEXTVAL,105, 13, date'2014-03-01');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2">
        <v>2</v>
      </c>
      <c r="H9" s="14">
        <v>100017</v>
      </c>
      <c r="I9" s="15" t="str">
        <f t="shared" si="3"/>
        <v>Б-100017-13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3" t="s">
        <v>53</v>
      </c>
      <c r="P9" s="13" t="s">
        <v>44</v>
      </c>
      <c r="Q9" s="13" t="s">
        <v>45</v>
      </c>
      <c r="R9" s="17" t="str">
        <f t="shared" si="4"/>
        <v>1000171</v>
      </c>
      <c r="S9" s="15">
        <v>1</v>
      </c>
      <c r="T9" s="13" t="s">
        <v>54</v>
      </c>
      <c r="U9" s="12">
        <v>90000</v>
      </c>
      <c r="V9" s="12">
        <f t="shared" si="5"/>
        <v>16200</v>
      </c>
      <c r="W9" s="12">
        <v>0</v>
      </c>
      <c r="X9" s="18">
        <v>106</v>
      </c>
      <c r="Y9" s="19" t="s">
        <v>47</v>
      </c>
      <c r="Z9" s="20">
        <f t="shared" si="6"/>
        <v>73800</v>
      </c>
      <c r="AA9" s="21"/>
      <c r="AB9" s="26"/>
      <c r="AC9" s="14">
        <f t="shared" si="0"/>
        <v>45000</v>
      </c>
      <c r="AD9" s="12"/>
      <c r="AE9" s="12"/>
      <c r="AF9" s="13" t="s">
        <v>48</v>
      </c>
      <c r="AG9" s="23">
        <v>8</v>
      </c>
      <c r="AH9" s="27">
        <v>7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/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'Б-100017-13',date'2015-03-03',2, 7, 7, 'RUR', 1, 18, date'2015-03-06', date'2015-03-07', 1000171, 1, to_date('2015-03-08 00:00:00','YYYY-MM-DD HH24:MI:SS'), 90000, 16200, 0, 106, 0, 'c1', 8,null);insert into xxxx_oebs_cash_payment_test (ID, INVOICE_ID, OEBS_PAYMENT, DOC_DATE, COMISS_DATE) values (s_xxxx_oebs_cash_payment_test.NEXTVAL, 100017, 45000, to_date('2015-03-08 00:00:00','YYYY-MM-DD HH24:MI:SS'), date'2015-03-31' );insert into xxxx_client_discount_m  (ID,CLIENT_ID,CLIENT_AVG_DISCOUNT,DT) values (s_xxxx_client_discount_m.NEXTVAL,106, 7, date'2014-03-01');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2">
        <v>2</v>
      </c>
      <c r="H10" s="14">
        <v>100018</v>
      </c>
      <c r="I10" s="15" t="str">
        <f t="shared" si="3"/>
        <v>Б-100018-13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3" t="s">
        <v>53</v>
      </c>
      <c r="P10" s="13" t="s">
        <v>44</v>
      </c>
      <c r="Q10" s="13" t="s">
        <v>45</v>
      </c>
      <c r="R10" s="17" t="str">
        <f t="shared" si="4"/>
        <v>1000181</v>
      </c>
      <c r="S10" s="15">
        <v>1</v>
      </c>
      <c r="T10" s="13" t="s">
        <v>54</v>
      </c>
      <c r="U10" s="12">
        <v>90000</v>
      </c>
      <c r="V10" s="12">
        <f t="shared" si="5"/>
        <v>16200</v>
      </c>
      <c r="W10" s="12">
        <v>0</v>
      </c>
      <c r="X10" s="18">
        <v>107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48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'Б-100018-13',date'2015-03-03',2, 7, 7, 'RUR', 1, 18, date'2015-03-06', date'2015-03-07', 1000181, 1, to_date('2015-03-08 00:00:00','YYYY-MM-DD HH24:MI:SS'), 90000, 16200, 0, 107, 0, 'c1', 8,null);insert into xxxx_oebs_cash_payment_test (ID, INVOICE_ID, OEBS_PAYMENT, DOC_DATE, COMISS_DATE) values (s_xxxx_oebs_cash_payment_test.NEXTVAL, 100018, 45000, to_date('2015-03-08 00:00:00','YYYY-MM-DD HH24:MI:SS'), date'2015-03-31' );insert into xxxx_client_discount_m  (ID,CLIENT_ID,CLIENT_AVG_DISCOUNT,DT) values (s_xxxx_client_discount_m.NEXTVAL,107, 7, date'2014-03-01');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2">
        <v>2</v>
      </c>
      <c r="H11" s="14">
        <v>100019</v>
      </c>
      <c r="I11" s="15" t="str">
        <f t="shared" si="3"/>
        <v>Б-100019-13</v>
      </c>
      <c r="J11" s="16">
        <v>2</v>
      </c>
      <c r="K11" s="28">
        <v>11</v>
      </c>
      <c r="L11" s="12" t="s">
        <v>42</v>
      </c>
      <c r="M11" s="16">
        <v>1</v>
      </c>
      <c r="N11" s="12">
        <v>18</v>
      </c>
      <c r="O11" s="13" t="s">
        <v>55</v>
      </c>
      <c r="P11" s="13" t="s">
        <v>44</v>
      </c>
      <c r="Q11" s="13" t="s">
        <v>45</v>
      </c>
      <c r="R11" s="17" t="str">
        <f t="shared" si="4"/>
        <v>1000191</v>
      </c>
      <c r="S11" s="15">
        <v>1</v>
      </c>
      <c r="T11" s="13" t="s">
        <v>56</v>
      </c>
      <c r="U11" s="12">
        <v>80000</v>
      </c>
      <c r="V11" s="12">
        <f t="shared" si="5"/>
        <v>14400</v>
      </c>
      <c r="W11" s="12">
        <v>0</v>
      </c>
      <c r="X11" s="18">
        <v>108</v>
      </c>
      <c r="Y11" s="19" t="s">
        <v>47</v>
      </c>
      <c r="Z11" s="20">
        <f t="shared" si="6"/>
        <v>65600</v>
      </c>
      <c r="AA11" s="21"/>
      <c r="AB11" s="29"/>
      <c r="AC11" s="14">
        <f t="shared" si="0"/>
        <v>40000</v>
      </c>
      <c r="AD11" s="12"/>
      <c r="AE11" s="12"/>
      <c r="AF11" s="13" t="s">
        <v>48</v>
      </c>
      <c r="AG11" s="23">
        <v>8</v>
      </c>
      <c r="AH11" s="30">
        <v>20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'Б-100019-13',date'2015-03-04',2, 11, 11, 'RUR', 1, 18, date'2015-03-06', date'2015-03-07', 1000191, 1, to_date('2015-03-09 00:00:00','YYYY-MM-DD HH24:MI:SS'), 80000, 14400, 0, 108, 0, 'c1', 8,null);insert into xxxx_oebs_cash_payment_test (ID, INVOICE_ID, OEBS_PAYMENT, DOC_DATE, COMISS_DATE) values (s_xxxx_oebs_cash_payment_test.NEXTVAL, 100019, 40000, to_date('2015-03-09 00:00:00','YYYY-MM-DD HH24:MI:SS'), date'2015-03-31' );insert into xxxx_client_discount_m  (ID,CLIENT_ID,CLIENT_AVG_DISCOUNT,DT) values (s_xxxx_client_discount_m.NEXTVAL,108, 20, date'2014-03-01');</v>
      </c>
    </row>
    <row r="12" spans="1:47" s="44" customFormat="1" ht="15" customHeight="1" x14ac:dyDescent="0.3">
      <c r="A12" s="31">
        <v>2</v>
      </c>
      <c r="B12" s="48"/>
      <c r="C12" s="33" t="str">
        <f t="shared" si="1"/>
        <v>10002</v>
      </c>
      <c r="D12" s="33" t="str">
        <f t="shared" si="2"/>
        <v>10002/13</v>
      </c>
      <c r="E12" s="34" t="s">
        <v>40</v>
      </c>
      <c r="F12" s="34" t="s">
        <v>41</v>
      </c>
      <c r="G12" s="12">
        <v>2</v>
      </c>
      <c r="H12" s="14">
        <v>100020</v>
      </c>
      <c r="I12" s="33" t="str">
        <f t="shared" si="3"/>
        <v>Б-100020-13</v>
      </c>
      <c r="J12" s="16">
        <v>2</v>
      </c>
      <c r="K12" s="35">
        <v>1</v>
      </c>
      <c r="L12" s="33" t="s">
        <v>42</v>
      </c>
      <c r="M12" s="36">
        <v>1</v>
      </c>
      <c r="N12" s="33">
        <v>18</v>
      </c>
      <c r="O12" s="34" t="s">
        <v>57</v>
      </c>
      <c r="P12" s="34" t="s">
        <v>44</v>
      </c>
      <c r="Q12" s="34" t="s">
        <v>45</v>
      </c>
      <c r="R12" s="37" t="str">
        <f t="shared" si="4"/>
        <v>1000201</v>
      </c>
      <c r="S12" s="33">
        <v>1</v>
      </c>
      <c r="T12" s="34" t="s">
        <v>58</v>
      </c>
      <c r="U12" s="33">
        <v>60000</v>
      </c>
      <c r="V12" s="33">
        <f t="shared" si="5"/>
        <v>10800</v>
      </c>
      <c r="W12" s="33">
        <v>0</v>
      </c>
      <c r="X12" s="18">
        <v>109</v>
      </c>
      <c r="Y12" s="38" t="s">
        <v>47</v>
      </c>
      <c r="Z12" s="20">
        <f t="shared" si="6"/>
        <v>49200</v>
      </c>
      <c r="AA12" s="39"/>
      <c r="AB12" s="39"/>
      <c r="AC12" s="40">
        <f t="shared" si="0"/>
        <v>30000</v>
      </c>
      <c r="AD12" s="33"/>
      <c r="AE12" s="33"/>
      <c r="AF12" s="34" t="s">
        <v>48</v>
      </c>
      <c r="AG12" s="41">
        <v>8</v>
      </c>
      <c r="AH12" s="42">
        <v>13</v>
      </c>
      <c r="AI12" s="43" t="s">
        <v>49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37"/>
      <c r="AU1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'Б-100020-13',date'2015-03-05',2, 1, 1, 'RUR', 1, 18, date'2015-03-06', date'2015-03-07', 1000201, 1, to_date('2015-03-11 00:00:00','YYYY-MM-DD HH24:MI:SS'), 60000, 10800, 0, 109, 0, 'c1', 8,null);insert into xxxx_oebs_cash_payment_test (ID, INVOICE_ID, OEBS_PAYMENT, DOC_DATE, COMISS_DATE) values (s_xxxx_oebs_cash_payment_test.NEXTVAL, 100020, 30000, to_date('2015-03-11 00:00:00','YYYY-MM-DD HH24:MI:SS'), date'2015-03-31' );insert into xxxx_client_discount_m  (ID,CLIENT_ID,CLIENT_AVG_DISCOUNT,DT) values (s_xxxx_client_discount_m.NEXTVAL,109, 13, date'2014-03-01');</v>
      </c>
    </row>
    <row r="13" spans="1:47" ht="15" customHeight="1" x14ac:dyDescent="0.3">
      <c r="A13" s="10">
        <v>3</v>
      </c>
      <c r="B13" s="49"/>
      <c r="C13" s="12" t="str">
        <f t="shared" ref="C13:C42" si="8">"1000"&amp;A13</f>
        <v>10003</v>
      </c>
      <c r="D13" s="12" t="str">
        <f t="shared" ref="D13:D42" si="9">"1000"&amp;A13&amp;"/13"</f>
        <v>10003/13</v>
      </c>
      <c r="E13" s="13" t="s">
        <v>40</v>
      </c>
      <c r="F13" s="13" t="s">
        <v>41</v>
      </c>
      <c r="G13" s="12">
        <v>1</v>
      </c>
      <c r="H13" s="14">
        <v>100021</v>
      </c>
      <c r="I13" s="15" t="str">
        <f>"Б-"&amp;H13&amp;"-13"</f>
        <v>Б-100021-13</v>
      </c>
      <c r="J13" s="16">
        <v>2</v>
      </c>
      <c r="K13" s="12">
        <v>7</v>
      </c>
      <c r="L13" s="12" t="s">
        <v>42</v>
      </c>
      <c r="M13" s="16">
        <v>1</v>
      </c>
      <c r="N13" s="12">
        <v>18</v>
      </c>
      <c r="O13" s="13" t="s">
        <v>43</v>
      </c>
      <c r="P13" s="13" t="s">
        <v>44</v>
      </c>
      <c r="Q13" s="13" t="s">
        <v>45</v>
      </c>
      <c r="R13" s="17" t="str">
        <f t="shared" ref="R13:R42" si="10">H13&amp;"1"</f>
        <v>1000211</v>
      </c>
      <c r="S13" s="15">
        <v>1</v>
      </c>
      <c r="T13" s="13" t="s">
        <v>46</v>
      </c>
      <c r="U13" s="12">
        <v>100000</v>
      </c>
      <c r="V13" s="12">
        <f>U13*0.18</f>
        <v>18000</v>
      </c>
      <c r="W13" s="12">
        <v>0</v>
      </c>
      <c r="X13" s="18">
        <v>110</v>
      </c>
      <c r="Y13" s="19" t="s">
        <v>47</v>
      </c>
      <c r="Z13" s="20">
        <f t="shared" si="6"/>
        <v>82000</v>
      </c>
      <c r="AA13" s="21"/>
      <c r="AB13" s="22"/>
      <c r="AC13" s="14">
        <f t="shared" si="0"/>
        <v>50000</v>
      </c>
      <c r="AD13" s="12"/>
      <c r="AE13" s="12"/>
      <c r="AF13" s="13" t="s">
        <v>48</v>
      </c>
      <c r="AG13" s="23">
        <v>8</v>
      </c>
      <c r="AH13" s="24">
        <v>13</v>
      </c>
      <c r="AI13" s="25" t="s">
        <v>49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 t="s">
        <v>60</v>
      </c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100021, 'Б-100021-13',date'2015-03-02',2, 7, 7, 'RUR', 1, 18, date'2015-03-06', date'2015-03-07', 1000211, 1, to_date('2015-03-07 00:00:00','YYYY-MM-DD HH24:MI:SS'), 100000, 18000, 0, 110, 0, 'c1', 8,null);insert into xxxx_oebs_cash_payment_test (ID, INVOICE_ID, OEBS_PAYMENT, DOC_DATE, COMISS_DATE) values (s_xxxx_oebs_cash_payment_test.NEXTVAL, 100021, 50000, to_date('2015-03-07 00:00:00','YYYY-MM-DD HH24:MI:SS'), date'2015-03-31' );insert into xxxx_client_discount_m  (ID,CLIENT_ID,CLIENT_AVG_DISCOUNT,DT) values (s_xxxx_client_discount_m.NEXTVAL,110, 13, date'2014-03-01');</v>
      </c>
    </row>
    <row r="14" spans="1:47" ht="15" customHeight="1" x14ac:dyDescent="0.3">
      <c r="A14" s="10">
        <v>3</v>
      </c>
      <c r="B14" s="49"/>
      <c r="C14" s="12" t="str">
        <f t="shared" si="8"/>
        <v>10003</v>
      </c>
      <c r="D14" s="12" t="str">
        <f t="shared" si="9"/>
        <v>10003/13</v>
      </c>
      <c r="E14" s="13" t="s">
        <v>40</v>
      </c>
      <c r="F14" s="13" t="s">
        <v>41</v>
      </c>
      <c r="G14" s="12">
        <v>1</v>
      </c>
      <c r="H14" s="14">
        <v>100022</v>
      </c>
      <c r="I14" s="15" t="str">
        <f t="shared" si="3"/>
        <v>Б-100022-13</v>
      </c>
      <c r="J14" s="16">
        <v>2</v>
      </c>
      <c r="K14" s="12">
        <v>7</v>
      </c>
      <c r="L14" s="12" t="s">
        <v>42</v>
      </c>
      <c r="M14" s="16">
        <v>1</v>
      </c>
      <c r="N14" s="12">
        <v>18</v>
      </c>
      <c r="O14" s="13" t="s">
        <v>53</v>
      </c>
      <c r="P14" s="13" t="s">
        <v>44</v>
      </c>
      <c r="Q14" s="13" t="s">
        <v>45</v>
      </c>
      <c r="R14" s="17" t="str">
        <f t="shared" si="10"/>
        <v>1000221</v>
      </c>
      <c r="S14" s="15">
        <v>1</v>
      </c>
      <c r="T14" s="13" t="s">
        <v>54</v>
      </c>
      <c r="U14" s="12">
        <v>90000</v>
      </c>
      <c r="V14" s="12">
        <f t="shared" si="5"/>
        <v>16200</v>
      </c>
      <c r="W14" s="12">
        <v>0</v>
      </c>
      <c r="X14" s="18">
        <v>111</v>
      </c>
      <c r="Y14" s="19" t="s">
        <v>47</v>
      </c>
      <c r="Z14" s="20">
        <f t="shared" si="6"/>
        <v>73800</v>
      </c>
      <c r="AA14" s="21"/>
      <c r="AB14" s="26"/>
      <c r="AC14" s="14">
        <f t="shared" si="0"/>
        <v>45000</v>
      </c>
      <c r="AD14" s="12"/>
      <c r="AE14" s="12"/>
      <c r="AF14" s="13" t="s">
        <v>48</v>
      </c>
      <c r="AG14" s="23">
        <v>8</v>
      </c>
      <c r="AH14" s="27">
        <v>7</v>
      </c>
      <c r="AI14" s="25" t="s">
        <v>49</v>
      </c>
      <c r="AJ14" s="13"/>
      <c r="AK14" s="13"/>
      <c r="AL14" s="17">
        <v>0</v>
      </c>
      <c r="AM14" s="15" t="s">
        <v>50</v>
      </c>
      <c r="AN14" s="12" t="s">
        <v>51</v>
      </c>
      <c r="AO14" s="12"/>
      <c r="AP14" s="17"/>
      <c r="AQ14" s="17"/>
      <c r="AR14" s="17"/>
      <c r="AS14" s="17"/>
      <c r="AT14" s="4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100022, 'Б-100022-13',date'2015-03-03',2, 7, 7, 'RUR', 1, 18, date'2015-03-06', date'2015-03-07', 1000221, 1, to_date('2015-03-08 00:00:00','YYYY-MM-DD HH24:MI:SS'), 90000, 16200, 0, 111, 0, 'c1', 8,null);insert into xxxx_oebs_cash_payment_test (ID, INVOICE_ID, OEBS_PAYMENT, DOC_DATE, COMISS_DATE) values (s_xxxx_oebs_cash_payment_test.NEXTVAL, 100022, 45000, to_date('2015-03-08 00:00:00','YYYY-MM-DD HH24:MI:SS'), date'2015-03-31' );insert into xxxx_client_discount_m  (ID,CLIENT_ID,CLIENT_AVG_DISCOUNT,DT) values (s_xxxx_client_discount_m.NEXTVAL,111, 7, date'2014-03-01');</v>
      </c>
    </row>
    <row r="15" spans="1:47" ht="15" customHeight="1" x14ac:dyDescent="0.3">
      <c r="A15" s="10">
        <v>3</v>
      </c>
      <c r="B15" s="49"/>
      <c r="C15" s="12" t="str">
        <f t="shared" si="8"/>
        <v>10003</v>
      </c>
      <c r="D15" s="12" t="str">
        <f t="shared" si="9"/>
        <v>10003/13</v>
      </c>
      <c r="E15" s="13" t="s">
        <v>40</v>
      </c>
      <c r="F15" s="13" t="s">
        <v>41</v>
      </c>
      <c r="G15" s="12">
        <v>1</v>
      </c>
      <c r="H15" s="14">
        <v>100023</v>
      </c>
      <c r="I15" s="15" t="str">
        <f t="shared" si="3"/>
        <v>Б-100023-13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3" t="s">
        <v>53</v>
      </c>
      <c r="P15" s="13" t="s">
        <v>44</v>
      </c>
      <c r="Q15" s="13" t="s">
        <v>45</v>
      </c>
      <c r="R15" s="17" t="str">
        <f t="shared" si="10"/>
        <v>1000231</v>
      </c>
      <c r="S15" s="15">
        <v>1</v>
      </c>
      <c r="T15" s="13" t="s">
        <v>54</v>
      </c>
      <c r="U15" s="12">
        <v>90000</v>
      </c>
      <c r="V15" s="12">
        <f t="shared" si="5"/>
        <v>16200</v>
      </c>
      <c r="W15" s="12">
        <v>0</v>
      </c>
      <c r="X15" s="18">
        <v>112</v>
      </c>
      <c r="Y15" s="19" t="s">
        <v>47</v>
      </c>
      <c r="Z15" s="20">
        <f t="shared" si="6"/>
        <v>73800</v>
      </c>
      <c r="AA15" s="21"/>
      <c r="AB15" s="26"/>
      <c r="AC15" s="14">
        <f t="shared" si="0"/>
        <v>45000</v>
      </c>
      <c r="AD15" s="12"/>
      <c r="AE15" s="12"/>
      <c r="AF15" s="13" t="s">
        <v>48</v>
      </c>
      <c r="AG15" s="23">
        <v>8</v>
      </c>
      <c r="AH15" s="27">
        <v>7</v>
      </c>
      <c r="AI15" s="25" t="s">
        <v>49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/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'Б-100023-13',date'2015-03-03',2, 7, 7, 'RUR', 1, 18, date'2015-03-06', date'2015-03-07', 1000231, 1, to_date('2015-03-08 00:00:00','YYYY-MM-DD HH24:MI:SS'), 90000, 16200, 0, 112, 0, 'c1', 8,null);insert into xxxx_oebs_cash_payment_test (ID, INVOICE_ID, OEBS_PAYMENT, DOC_DATE, COMISS_DATE) values (s_xxxx_oebs_cash_payment_test.NEXTVAL, 100023, 45000, to_date('2015-03-08 00:00:00','YYYY-MM-DD HH24:MI:SS'), date'2015-03-31' );insert into xxxx_client_discount_m  (ID,CLIENT_ID,CLIENT_AVG_DISCOUNT,DT) values (s_xxxx_client_discount_m.NEXTVAL,112, 7, date'2014-03-01');</v>
      </c>
    </row>
    <row r="16" spans="1:47" s="44" customFormat="1" ht="15" customHeight="1" x14ac:dyDescent="0.3">
      <c r="A16" s="31">
        <v>3</v>
      </c>
      <c r="B16" s="50"/>
      <c r="C16" s="33" t="str">
        <f t="shared" si="8"/>
        <v>10003</v>
      </c>
      <c r="D16" s="33" t="str">
        <f t="shared" si="9"/>
        <v>10003/13</v>
      </c>
      <c r="E16" s="34" t="s">
        <v>40</v>
      </c>
      <c r="F16" s="34" t="s">
        <v>41</v>
      </c>
      <c r="G16" s="12">
        <v>1</v>
      </c>
      <c r="H16" s="14">
        <v>100024</v>
      </c>
      <c r="I16" s="33" t="str">
        <f t="shared" si="3"/>
        <v>Б-100024-13</v>
      </c>
      <c r="J16" s="16">
        <v>2</v>
      </c>
      <c r="K16" s="51">
        <v>11</v>
      </c>
      <c r="L16" s="33" t="s">
        <v>42</v>
      </c>
      <c r="M16" s="36">
        <v>1</v>
      </c>
      <c r="N16" s="33">
        <v>18</v>
      </c>
      <c r="O16" s="34" t="s">
        <v>55</v>
      </c>
      <c r="P16" s="34" t="s">
        <v>44</v>
      </c>
      <c r="Q16" s="34" t="s">
        <v>45</v>
      </c>
      <c r="R16" s="37" t="str">
        <f t="shared" si="10"/>
        <v>1000241</v>
      </c>
      <c r="S16" s="33">
        <v>1</v>
      </c>
      <c r="T16" s="34" t="s">
        <v>56</v>
      </c>
      <c r="U16" s="33">
        <v>80000</v>
      </c>
      <c r="V16" s="33">
        <f t="shared" si="5"/>
        <v>14400</v>
      </c>
      <c r="W16" s="33">
        <v>0</v>
      </c>
      <c r="X16" s="18">
        <v>113</v>
      </c>
      <c r="Y16" s="38" t="s">
        <v>47</v>
      </c>
      <c r="Z16" s="20">
        <f t="shared" si="6"/>
        <v>65600</v>
      </c>
      <c r="AA16" s="52"/>
      <c r="AB16" s="39"/>
      <c r="AC16" s="40">
        <f t="shared" si="0"/>
        <v>40000</v>
      </c>
      <c r="AD16" s="33"/>
      <c r="AE16" s="33"/>
      <c r="AF16" s="34" t="s">
        <v>48</v>
      </c>
      <c r="AG16" s="41">
        <v>8</v>
      </c>
      <c r="AH16" s="53">
        <v>20</v>
      </c>
      <c r="AI16" s="43" t="s">
        <v>49</v>
      </c>
      <c r="AJ16" s="34"/>
      <c r="AK16" s="34"/>
      <c r="AL16" s="37">
        <v>0</v>
      </c>
      <c r="AM16" s="33" t="s">
        <v>50</v>
      </c>
      <c r="AN16" s="33" t="s">
        <v>51</v>
      </c>
      <c r="AO16" s="33"/>
      <c r="AP16" s="37"/>
      <c r="AQ16" s="37"/>
      <c r="AR16" s="37"/>
      <c r="AS16" s="3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'Б-100024-13',date'2015-03-04',2, 11, 11, 'RUR', 1, 18, date'2015-03-06', date'2015-03-07', 1000241, 1, to_date('2015-03-09 00:00:00','YYYY-MM-DD HH24:MI:SS'), 80000, 14400, 0, 113, 0, 'c1', 8,null);insert into xxxx_oebs_cash_payment_test (ID, INVOICE_ID, OEBS_PAYMENT, DOC_DATE, COMISS_DATE) values (s_xxxx_oebs_cash_payment_test.NEXTVAL, 100024, 40000, to_date('2015-03-09 00:00:00','YYYY-MM-DD HH24:MI:SS'), date'2015-03-31' );insert into xxxx_client_discount_m  (ID,CLIENT_ID,CLIENT_AVG_DISCOUNT,DT) values (s_xxxx_client_discount_m.NEXTVAL,113, 20, date'2014-03-01');</v>
      </c>
    </row>
    <row r="17" spans="1:47" ht="15" customHeight="1" x14ac:dyDescent="0.3">
      <c r="A17" s="45">
        <v>4</v>
      </c>
      <c r="B17" s="46"/>
      <c r="C17" s="12" t="str">
        <f t="shared" si="8"/>
        <v>10004</v>
      </c>
      <c r="D17" s="12" t="str">
        <f t="shared" si="9"/>
        <v>10004/13</v>
      </c>
      <c r="E17" s="13" t="s">
        <v>40</v>
      </c>
      <c r="F17" s="13" t="s">
        <v>41</v>
      </c>
      <c r="G17" s="12">
        <v>1</v>
      </c>
      <c r="H17" s="14">
        <v>100025</v>
      </c>
      <c r="I17" s="15" t="str">
        <f>"Б-"&amp;H17&amp;"-13"</f>
        <v>Б-100025-13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3" t="s">
        <v>43</v>
      </c>
      <c r="P17" s="13" t="s">
        <v>44</v>
      </c>
      <c r="Q17" s="13" t="s">
        <v>45</v>
      </c>
      <c r="R17" s="17" t="str">
        <f t="shared" si="10"/>
        <v>1000251</v>
      </c>
      <c r="S17" s="54">
        <v>4</v>
      </c>
      <c r="T17" s="13" t="s">
        <v>46</v>
      </c>
      <c r="U17" s="12">
        <v>100000</v>
      </c>
      <c r="V17" s="12">
        <f>U17*0.18</f>
        <v>18000</v>
      </c>
      <c r="W17" s="12">
        <v>0</v>
      </c>
      <c r="X17" s="18">
        <v>114</v>
      </c>
      <c r="Y17" s="19" t="s">
        <v>47</v>
      </c>
      <c r="Z17" s="20">
        <f t="shared" si="6"/>
        <v>82000</v>
      </c>
      <c r="AA17" s="21"/>
      <c r="AB17" s="22"/>
      <c r="AC17" s="14"/>
      <c r="AD17" s="12"/>
      <c r="AE17" s="12"/>
      <c r="AF17" s="13"/>
      <c r="AG17" s="23">
        <v>8</v>
      </c>
      <c r="AH17" s="24">
        <v>13</v>
      </c>
      <c r="AI17" s="25" t="s">
        <v>49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 t="s">
        <v>61</v>
      </c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100025, 'Б-100025-13',date'2015-03-02',2, 7, 7, 'RUR', 1, 18, date'2015-03-06', date'2015-03-07', 1000251, 4, to_date('2015-03-07 00:00:00','YYYY-MM-DD HH24:MI:SS'), 100000, 18000, 0, 114, 0, 'c1', 8,null);insert into xxxx_client_discount_m  (ID,CLIENT_ID,CLIENT_AVG_DISCOUNT,DT) values (s_xxxx_client_discount_m.NEXTVAL,114, 13, date'2014-03-01');</v>
      </c>
    </row>
    <row r="18" spans="1:47" ht="15" customHeight="1" x14ac:dyDescent="0.3">
      <c r="A18" s="45">
        <v>4</v>
      </c>
      <c r="B18" s="46"/>
      <c r="C18" s="12" t="str">
        <f t="shared" si="8"/>
        <v>10004</v>
      </c>
      <c r="D18" s="12" t="str">
        <f t="shared" si="9"/>
        <v>10004/13</v>
      </c>
      <c r="E18" s="13" t="s">
        <v>40</v>
      </c>
      <c r="F18" s="13" t="s">
        <v>41</v>
      </c>
      <c r="G18" s="12">
        <v>1</v>
      </c>
      <c r="H18" s="14">
        <v>100026</v>
      </c>
      <c r="I18" s="15" t="str">
        <f t="shared" si="3"/>
        <v>Б-100026-13</v>
      </c>
      <c r="J18" s="16">
        <v>2</v>
      </c>
      <c r="K18" s="12">
        <v>7</v>
      </c>
      <c r="L18" s="12" t="s">
        <v>42</v>
      </c>
      <c r="M18" s="16">
        <v>1</v>
      </c>
      <c r="N18" s="12">
        <v>18</v>
      </c>
      <c r="O18" s="13" t="s">
        <v>53</v>
      </c>
      <c r="P18" s="13" t="s">
        <v>44</v>
      </c>
      <c r="Q18" s="13" t="s">
        <v>45</v>
      </c>
      <c r="R18" s="17" t="str">
        <f t="shared" si="10"/>
        <v>1000261</v>
      </c>
      <c r="S18" s="15">
        <v>1</v>
      </c>
      <c r="T18" s="13" t="s">
        <v>54</v>
      </c>
      <c r="U18" s="12">
        <v>90000</v>
      </c>
      <c r="V18" s="12">
        <f t="shared" si="5"/>
        <v>16200</v>
      </c>
      <c r="W18" s="12">
        <v>0</v>
      </c>
      <c r="X18" s="18">
        <v>115</v>
      </c>
      <c r="Y18" s="19" t="s">
        <v>47</v>
      </c>
      <c r="Z18" s="20">
        <f t="shared" si="6"/>
        <v>73800</v>
      </c>
      <c r="AA18" s="21"/>
      <c r="AB18" s="26"/>
      <c r="AC18" s="14">
        <f t="shared" ref="AC18:AC23" si="11">U18*0.5</f>
        <v>45000</v>
      </c>
      <c r="AD18" s="12"/>
      <c r="AE18" s="12"/>
      <c r="AF18" s="13" t="s">
        <v>48</v>
      </c>
      <c r="AG18" s="23">
        <v>8</v>
      </c>
      <c r="AH18" s="27">
        <v>7</v>
      </c>
      <c r="AI18" s="25" t="s">
        <v>49</v>
      </c>
      <c r="AJ18" s="13"/>
      <c r="AK18" s="13"/>
      <c r="AL18" s="17">
        <v>0</v>
      </c>
      <c r="AM18" s="15" t="s">
        <v>50</v>
      </c>
      <c r="AN18" s="12" t="s">
        <v>51</v>
      </c>
      <c r="AO18" s="12"/>
      <c r="AP18" s="17"/>
      <c r="AQ18" s="17"/>
      <c r="AR18" s="17"/>
      <c r="AS18" s="17" t="s">
        <v>62</v>
      </c>
      <c r="AT18" s="47"/>
      <c r="AU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100026, 'Б-100026-13',date'2015-03-03',2, 7, 7, 'RUR', 1, 18, date'2015-03-06', date'2015-03-07', 1000261, 1, to_date('2015-03-08 00:00:00','YYYY-MM-DD HH24:MI:SS'), 90000, 16200, 0, 115, 0, 'c1', 8,null);insert into xxxx_oebs_cash_payment_test (ID, INVOICE_ID, OEBS_PAYMENT, DOC_DATE, COMISS_DATE) values (s_xxxx_oebs_cash_payment_test.NEXTVAL, 100026, 45000, to_date('2015-03-08 00:00:00','YYYY-MM-DD HH24:MI:SS'), date'2015-03-31' );insert into xxxx_client_discount_m  (ID,CLIENT_ID,CLIENT_AVG_DISCOUNT,DT) values (s_xxxx_client_discount_m.NEXTVAL,115, 7, date'2014-03-01');</v>
      </c>
    </row>
    <row r="19" spans="1:47" ht="15" customHeight="1" x14ac:dyDescent="0.3">
      <c r="A19" s="45">
        <v>4</v>
      </c>
      <c r="B19" s="46"/>
      <c r="C19" s="12" t="str">
        <f t="shared" si="8"/>
        <v>10004</v>
      </c>
      <c r="D19" s="12" t="str">
        <f t="shared" si="9"/>
        <v>10004/13</v>
      </c>
      <c r="E19" s="13" t="s">
        <v>40</v>
      </c>
      <c r="F19" s="13" t="s">
        <v>41</v>
      </c>
      <c r="G19" s="12">
        <v>1</v>
      </c>
      <c r="H19" s="14">
        <v>100027</v>
      </c>
      <c r="I19" s="15" t="str">
        <f t="shared" si="3"/>
        <v>Б-100027-13</v>
      </c>
      <c r="J19" s="16">
        <v>2</v>
      </c>
      <c r="K19" s="12">
        <v>7</v>
      </c>
      <c r="L19" s="12" t="s">
        <v>42</v>
      </c>
      <c r="M19" s="16">
        <v>1</v>
      </c>
      <c r="N19" s="12">
        <v>18</v>
      </c>
      <c r="O19" s="13" t="s">
        <v>53</v>
      </c>
      <c r="P19" s="13" t="s">
        <v>44</v>
      </c>
      <c r="Q19" s="13" t="s">
        <v>45</v>
      </c>
      <c r="R19" s="17" t="str">
        <f t="shared" si="10"/>
        <v>1000271</v>
      </c>
      <c r="S19" s="15">
        <v>1</v>
      </c>
      <c r="T19" s="13" t="s">
        <v>54</v>
      </c>
      <c r="U19" s="12">
        <v>90000</v>
      </c>
      <c r="V19" s="12">
        <f t="shared" si="5"/>
        <v>16200</v>
      </c>
      <c r="W19" s="12">
        <v>0</v>
      </c>
      <c r="X19" s="18">
        <v>116</v>
      </c>
      <c r="Y19" s="19" t="s">
        <v>47</v>
      </c>
      <c r="Z19" s="20">
        <f t="shared" si="6"/>
        <v>73800</v>
      </c>
      <c r="AA19" s="21"/>
      <c r="AB19" s="26"/>
      <c r="AC19" s="14">
        <f t="shared" si="11"/>
        <v>45000</v>
      </c>
      <c r="AD19" s="12"/>
      <c r="AE19" s="12"/>
      <c r="AF19" s="13" t="s">
        <v>48</v>
      </c>
      <c r="AG19" s="23">
        <v>8</v>
      </c>
      <c r="AH19" s="27">
        <v>7</v>
      </c>
      <c r="AI19" s="25" t="s">
        <v>49</v>
      </c>
      <c r="AJ19" s="13"/>
      <c r="AK19" s="13"/>
      <c r="AL19" s="17">
        <v>0</v>
      </c>
      <c r="AM19" s="15" t="s">
        <v>50</v>
      </c>
      <c r="AN19" s="12" t="s">
        <v>51</v>
      </c>
      <c r="AO19" s="12"/>
      <c r="AP19" s="17"/>
      <c r="AQ19" s="17"/>
      <c r="AR19" s="17"/>
      <c r="AS19" s="17"/>
      <c r="AT19" s="4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100027, 'Б-100027-13',date'2015-03-03',2, 7, 7, 'RUR', 1, 18, date'2015-03-06', date'2015-03-07', 1000271, 1, to_date('2015-03-08 00:00:00','YYYY-MM-DD HH24:MI:SS'), 90000, 16200, 0, 116, 0, 'c1', 8,null);insert into xxxx_oebs_cash_payment_test (ID, INVOICE_ID, OEBS_PAYMENT, DOC_DATE, COMISS_DATE) values (s_xxxx_oebs_cash_payment_test.NEXTVAL, 100027, 45000, to_date('2015-03-08 00:00:00','YYYY-MM-DD HH24:MI:SS'), date'2015-03-31' );insert into xxxx_client_discount_m  (ID,CLIENT_ID,CLIENT_AVG_DISCOUNT,DT) values (s_xxxx_client_discount_m.NEXTVAL,116, 7, date'2014-03-01');</v>
      </c>
    </row>
    <row r="20" spans="1:47" ht="15" customHeight="1" x14ac:dyDescent="0.3">
      <c r="A20" s="45">
        <v>4</v>
      </c>
      <c r="B20" s="46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1</v>
      </c>
      <c r="H20" s="14">
        <v>100028</v>
      </c>
      <c r="I20" s="15" t="str">
        <f t="shared" si="3"/>
        <v>Б-100028-13</v>
      </c>
      <c r="J20" s="16">
        <v>2</v>
      </c>
      <c r="K20" s="28">
        <v>11</v>
      </c>
      <c r="L20" s="12" t="s">
        <v>42</v>
      </c>
      <c r="M20" s="16">
        <v>1</v>
      </c>
      <c r="N20" s="12">
        <v>18</v>
      </c>
      <c r="O20" s="13" t="s">
        <v>55</v>
      </c>
      <c r="P20" s="13" t="s">
        <v>44</v>
      </c>
      <c r="Q20" s="13" t="s">
        <v>45</v>
      </c>
      <c r="R20" s="17" t="str">
        <f t="shared" si="10"/>
        <v>1000281</v>
      </c>
      <c r="S20" s="15">
        <v>1</v>
      </c>
      <c r="T20" s="13" t="s">
        <v>56</v>
      </c>
      <c r="U20" s="12">
        <v>80000</v>
      </c>
      <c r="V20" s="12">
        <f t="shared" si="5"/>
        <v>14400</v>
      </c>
      <c r="W20" s="12">
        <v>0</v>
      </c>
      <c r="X20" s="18">
        <v>117</v>
      </c>
      <c r="Y20" s="19" t="s">
        <v>47</v>
      </c>
      <c r="Z20" s="20">
        <f t="shared" si="6"/>
        <v>65600</v>
      </c>
      <c r="AA20" s="21"/>
      <c r="AB20" s="29"/>
      <c r="AC20" s="14">
        <f t="shared" si="11"/>
        <v>40000</v>
      </c>
      <c r="AD20" s="12"/>
      <c r="AE20" s="12"/>
      <c r="AF20" s="13" t="s">
        <v>48</v>
      </c>
      <c r="AG20" s="23">
        <v>8</v>
      </c>
      <c r="AH20" s="30">
        <v>20</v>
      </c>
      <c r="AI20" s="25" t="s">
        <v>49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/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'Б-100028-13',date'2015-03-04',2, 11, 11, 'RUR', 1, 18, date'2015-03-06', date'2015-03-07', 1000281, 1, to_date('2015-03-09 00:00:00','YYYY-MM-DD HH24:MI:SS'), 80000, 14400, 0, 117, 0, 'c1', 8,null);insert into xxxx_oebs_cash_payment_test (ID, INVOICE_ID, OEBS_PAYMENT, DOC_DATE, COMISS_DATE) values (s_xxxx_oebs_cash_payment_test.NEXTVAL, 100028, 40000, to_date('2015-03-09 00:00:00','YYYY-MM-DD HH24:MI:SS'), date'2015-03-31' );insert into xxxx_client_discount_m  (ID,CLIENT_ID,CLIENT_AVG_DISCOUNT,DT) values (s_xxxx_client_discount_m.NEXTVAL,117, 20, date'2014-03-01');</v>
      </c>
    </row>
    <row r="21" spans="1:47" s="44" customFormat="1" ht="15" customHeight="1" x14ac:dyDescent="0.3">
      <c r="A21" s="31">
        <v>4</v>
      </c>
      <c r="B21" s="48"/>
      <c r="C21" s="33" t="str">
        <f t="shared" si="8"/>
        <v>10004</v>
      </c>
      <c r="D21" s="33" t="str">
        <f t="shared" si="9"/>
        <v>10004/13</v>
      </c>
      <c r="E21" s="34" t="s">
        <v>40</v>
      </c>
      <c r="F21" s="34" t="s">
        <v>41</v>
      </c>
      <c r="G21" s="12">
        <v>1</v>
      </c>
      <c r="H21" s="14">
        <v>100029</v>
      </c>
      <c r="I21" s="33" t="str">
        <f t="shared" si="3"/>
        <v>Б-100029-13</v>
      </c>
      <c r="J21" s="16">
        <v>2</v>
      </c>
      <c r="K21" s="35">
        <v>1</v>
      </c>
      <c r="L21" s="33" t="s">
        <v>42</v>
      </c>
      <c r="M21" s="36">
        <v>1</v>
      </c>
      <c r="N21" s="33">
        <v>18</v>
      </c>
      <c r="O21" s="34" t="s">
        <v>57</v>
      </c>
      <c r="P21" s="34" t="s">
        <v>44</v>
      </c>
      <c r="Q21" s="34" t="s">
        <v>45</v>
      </c>
      <c r="R21" s="37" t="str">
        <f t="shared" si="10"/>
        <v>1000291</v>
      </c>
      <c r="S21" s="33">
        <v>1</v>
      </c>
      <c r="T21" s="34" t="s">
        <v>58</v>
      </c>
      <c r="U21" s="33">
        <v>60000</v>
      </c>
      <c r="V21" s="33">
        <f t="shared" si="5"/>
        <v>10800</v>
      </c>
      <c r="W21" s="33">
        <v>0</v>
      </c>
      <c r="X21" s="18">
        <v>118</v>
      </c>
      <c r="Y21" s="38" t="s">
        <v>47</v>
      </c>
      <c r="Z21" s="20">
        <f t="shared" si="6"/>
        <v>49200</v>
      </c>
      <c r="AA21" s="39"/>
      <c r="AB21" s="39"/>
      <c r="AC21" s="40">
        <f t="shared" si="11"/>
        <v>30000</v>
      </c>
      <c r="AD21" s="33"/>
      <c r="AE21" s="33"/>
      <c r="AF21" s="34" t="s">
        <v>48</v>
      </c>
      <c r="AG21" s="41">
        <v>8</v>
      </c>
      <c r="AH21" s="42">
        <v>13</v>
      </c>
      <c r="AI21" s="43" t="s">
        <v>49</v>
      </c>
      <c r="AJ21" s="34"/>
      <c r="AK21" s="34"/>
      <c r="AL21" s="37">
        <v>0</v>
      </c>
      <c r="AM21" s="33" t="s">
        <v>50</v>
      </c>
      <c r="AN21" s="33" t="s">
        <v>51</v>
      </c>
      <c r="AO21" s="33"/>
      <c r="AP21" s="37"/>
      <c r="AQ21" s="37"/>
      <c r="AR21" s="37"/>
      <c r="AS21" s="3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'Б-100029-13',date'2015-03-05',2, 1, 1, 'RUR', 1, 18, date'2015-03-06', date'2015-03-07', 1000291, 1, to_date('2015-03-11 00:00:00','YYYY-MM-DD HH24:MI:SS'), 60000, 10800, 0, 118, 0, 'c1', 8,null);insert into xxxx_oebs_cash_payment_test (ID, INVOICE_ID, OEBS_PAYMENT, DOC_DATE, COMISS_DATE) values (s_xxxx_oebs_cash_payment_test.NEXTVAL, 100029, 30000, to_date('2015-03-11 00:00:00','YYYY-MM-DD HH24:MI:SS'), date'2015-03-31' );insert into xxxx_client_discount_m  (ID,CLIENT_ID,CLIENT_AVG_DISCOUNT,DT) values (s_xxxx_client_discount_m.NEXTVAL,118, 13, date'2014-03-01');</v>
      </c>
    </row>
    <row r="22" spans="1:47" ht="15" customHeight="1" x14ac:dyDescent="0.3">
      <c r="A22" s="45">
        <v>5</v>
      </c>
      <c r="B22" s="46"/>
      <c r="C22" s="12" t="str">
        <f t="shared" si="8"/>
        <v>10005</v>
      </c>
      <c r="D22" s="12" t="str">
        <f t="shared" si="9"/>
        <v>10005/13</v>
      </c>
      <c r="E22" s="13" t="s">
        <v>40</v>
      </c>
      <c r="F22" s="13" t="s">
        <v>41</v>
      </c>
      <c r="G22" s="12">
        <v>1</v>
      </c>
      <c r="H22" s="14">
        <v>100030</v>
      </c>
      <c r="I22" s="15" t="str">
        <f>"Б-"&amp;H22&amp;"-13"</f>
        <v>Б-100030-13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3" t="s">
        <v>43</v>
      </c>
      <c r="P22" s="13" t="s">
        <v>44</v>
      </c>
      <c r="Q22" s="13" t="s">
        <v>45</v>
      </c>
      <c r="R22" s="17" t="str">
        <f t="shared" si="10"/>
        <v>1000301</v>
      </c>
      <c r="S22" s="54">
        <v>4</v>
      </c>
      <c r="T22" s="13" t="s">
        <v>46</v>
      </c>
      <c r="U22" s="12">
        <v>100000</v>
      </c>
      <c r="V22" s="12">
        <f>U22*0.18</f>
        <v>18000</v>
      </c>
      <c r="W22" s="12">
        <v>0</v>
      </c>
      <c r="X22" s="18">
        <v>119</v>
      </c>
      <c r="Y22" s="19" t="s">
        <v>47</v>
      </c>
      <c r="Z22" s="20">
        <f t="shared" si="6"/>
        <v>82000</v>
      </c>
      <c r="AA22" s="21"/>
      <c r="AB22" s="22"/>
      <c r="AC22" s="14">
        <f t="shared" si="11"/>
        <v>50000</v>
      </c>
      <c r="AD22" s="12"/>
      <c r="AE22" s="12"/>
      <c r="AF22" s="13" t="s">
        <v>48</v>
      </c>
      <c r="AG22" s="23">
        <v>8</v>
      </c>
      <c r="AH22" s="24">
        <v>13</v>
      </c>
      <c r="AI22" s="25" t="s">
        <v>49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 t="s">
        <v>63</v>
      </c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100030, 'Б-100030-13',date'2015-03-02',2, 7, 7, 'RUR', 1, 18, date'2015-03-06', date'2015-03-07', 1000301, 4, to_date('2015-03-07 00:00:00','YYYY-MM-DD HH24:MI:SS'), 100000, 18000, 0, 119, 0, 'c1', 8,null);insert into xxxx_oebs_cash_payment_test (ID, INVOICE_ID, OEBS_PAYMENT, DOC_DATE, COMISS_DATE) values (s_xxxx_oebs_cash_payment_test.NEXTVAL, 100030, 50000, to_date('2015-03-07 00:00:00','YYYY-MM-DD HH24:MI:SS'), date'2015-03-31' );insert into xxxx_client_discount_m  (ID,CLIENT_ID,CLIENT_AVG_DISCOUNT,DT) values (s_xxxx_client_discount_m.NEXTVAL,119, 13, date'2014-03-01');</v>
      </c>
    </row>
    <row r="23" spans="1:47" ht="15" customHeight="1" x14ac:dyDescent="0.3">
      <c r="A23" s="45">
        <v>5</v>
      </c>
      <c r="B23" s="46"/>
      <c r="C23" s="12" t="str">
        <f t="shared" si="8"/>
        <v>10005</v>
      </c>
      <c r="D23" s="12" t="str">
        <f t="shared" si="9"/>
        <v>10005/13</v>
      </c>
      <c r="E23" s="13" t="s">
        <v>40</v>
      </c>
      <c r="F23" s="13" t="s">
        <v>41</v>
      </c>
      <c r="G23" s="12">
        <v>1</v>
      </c>
      <c r="H23" s="14">
        <v>100031</v>
      </c>
      <c r="I23" s="15" t="str">
        <f t="shared" si="3"/>
        <v>Б-100031-13</v>
      </c>
      <c r="J23" s="16">
        <v>2</v>
      </c>
      <c r="K23" s="12">
        <v>7</v>
      </c>
      <c r="L23" s="12" t="s">
        <v>42</v>
      </c>
      <c r="M23" s="16">
        <v>1</v>
      </c>
      <c r="N23" s="12">
        <v>18</v>
      </c>
      <c r="O23" s="13" t="s">
        <v>53</v>
      </c>
      <c r="P23" s="13" t="s">
        <v>44</v>
      </c>
      <c r="Q23" s="13" t="s">
        <v>45</v>
      </c>
      <c r="R23" s="17" t="str">
        <f t="shared" si="10"/>
        <v>1000311</v>
      </c>
      <c r="S23" s="15">
        <v>1</v>
      </c>
      <c r="T23" s="13" t="s">
        <v>54</v>
      </c>
      <c r="U23" s="12">
        <v>90000</v>
      </c>
      <c r="V23" s="12">
        <f t="shared" si="5"/>
        <v>16200</v>
      </c>
      <c r="W23" s="12">
        <v>0</v>
      </c>
      <c r="X23" s="18">
        <v>120</v>
      </c>
      <c r="Y23" s="19" t="s">
        <v>47</v>
      </c>
      <c r="Z23" s="20">
        <f t="shared" si="6"/>
        <v>73800</v>
      </c>
      <c r="AA23" s="21"/>
      <c r="AB23" s="26"/>
      <c r="AC23" s="14">
        <f t="shared" si="11"/>
        <v>45000</v>
      </c>
      <c r="AD23" s="12"/>
      <c r="AE23" s="12"/>
      <c r="AF23" s="13" t="s">
        <v>48</v>
      </c>
      <c r="AG23" s="23">
        <v>8</v>
      </c>
      <c r="AH23" s="27">
        <v>7</v>
      </c>
      <c r="AI23" s="25" t="s">
        <v>49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 t="s">
        <v>64</v>
      </c>
      <c r="AT23" s="47"/>
      <c r="AU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100031, 'Б-100031-13',date'2015-03-03',2, 7, 7, 'RUR', 1, 18, date'2015-03-06', date'2015-03-07', 1000311, 1, to_date('2015-03-08 00:00:00','YYYY-MM-DD HH24:MI:SS'), 90000, 16200, 0, 120, 0, 'c1', 8,null);insert into xxxx_oebs_cash_payment_test (ID, INVOICE_ID, OEBS_PAYMENT, DOC_DATE, COMISS_DATE) values (s_xxxx_oebs_cash_payment_test.NEXTVAL, 100031, 45000, to_date('2015-03-08 00:00:00','YYYY-MM-DD HH24:MI:SS'), date'2015-03-31' );insert into xxxx_client_discount_m  (ID,CLIENT_ID,CLIENT_AVG_DISCOUNT,DT) values (s_xxxx_client_discount_m.NEXTVAL,120, 7, date'2014-03-01');</v>
      </c>
    </row>
    <row r="24" spans="1:47" ht="15" customHeight="1" x14ac:dyDescent="0.3">
      <c r="A24" s="45">
        <v>5</v>
      </c>
      <c r="B24" s="46"/>
      <c r="C24" s="12" t="str">
        <f t="shared" si="8"/>
        <v>10005</v>
      </c>
      <c r="D24" s="12" t="str">
        <f t="shared" si="9"/>
        <v>10005/13</v>
      </c>
      <c r="E24" s="13" t="s">
        <v>40</v>
      </c>
      <c r="F24" s="13" t="s">
        <v>41</v>
      </c>
      <c r="G24" s="12">
        <v>1</v>
      </c>
      <c r="H24" s="14">
        <v>100032</v>
      </c>
      <c r="I24" s="15" t="str">
        <f t="shared" si="3"/>
        <v>Б-100032-13</v>
      </c>
      <c r="J24" s="16">
        <v>2</v>
      </c>
      <c r="K24" s="12">
        <v>7</v>
      </c>
      <c r="L24" s="12" t="s">
        <v>42</v>
      </c>
      <c r="M24" s="16">
        <v>1</v>
      </c>
      <c r="N24" s="12">
        <v>18</v>
      </c>
      <c r="O24" s="13" t="s">
        <v>53</v>
      </c>
      <c r="P24" s="13" t="s">
        <v>44</v>
      </c>
      <c r="Q24" s="13" t="s">
        <v>45</v>
      </c>
      <c r="R24" s="17" t="str">
        <f t="shared" si="10"/>
        <v>1000321</v>
      </c>
      <c r="S24" s="15">
        <v>1</v>
      </c>
      <c r="T24" s="13" t="s">
        <v>54</v>
      </c>
      <c r="U24" s="12">
        <v>90000</v>
      </c>
      <c r="V24" s="12">
        <f t="shared" si="5"/>
        <v>16200</v>
      </c>
      <c r="W24" s="12">
        <v>0</v>
      </c>
      <c r="X24" s="18">
        <v>121</v>
      </c>
      <c r="Y24" s="19" t="s">
        <v>47</v>
      </c>
      <c r="Z24" s="20">
        <f t="shared" si="6"/>
        <v>73800</v>
      </c>
      <c r="AA24" s="21"/>
      <c r="AB24" s="26"/>
      <c r="AC24" s="14"/>
      <c r="AD24" s="12"/>
      <c r="AE24" s="12"/>
      <c r="AF24" s="13"/>
      <c r="AG24" s="23">
        <v>8</v>
      </c>
      <c r="AH24" s="27">
        <v>7</v>
      </c>
      <c r="AI24" s="25" t="s">
        <v>49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/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100032, 'Б-100032-13',date'2015-03-03',2, 7, 7, 'RUR', 1, 18, date'2015-03-06', date'2015-03-07', 1000321, 1, to_date('2015-03-08 00:00:00','YYYY-MM-DD HH24:MI:SS'), 90000, 16200, 0, 121, 0, 'c1', 8,null);insert into xxxx_client_discount_m  (ID,CLIENT_ID,CLIENT_AVG_DISCOUNT,DT) values (s_xxxx_client_discount_m.NEXTVAL,121, 7, date'2014-03-01');</v>
      </c>
    </row>
    <row r="25" spans="1:47" ht="15" customHeight="1" x14ac:dyDescent="0.3">
      <c r="A25" s="45">
        <v>5</v>
      </c>
      <c r="B25" s="46"/>
      <c r="C25" s="12" t="str">
        <f t="shared" si="8"/>
        <v>10005</v>
      </c>
      <c r="D25" s="12" t="str">
        <f t="shared" si="9"/>
        <v>10005/13</v>
      </c>
      <c r="E25" s="13" t="s">
        <v>40</v>
      </c>
      <c r="F25" s="13" t="s">
        <v>41</v>
      </c>
      <c r="G25" s="12">
        <v>1</v>
      </c>
      <c r="H25" s="14">
        <v>100033</v>
      </c>
      <c r="I25" s="15" t="str">
        <f t="shared" si="3"/>
        <v>Б-100033-13</v>
      </c>
      <c r="J25" s="16">
        <v>2</v>
      </c>
      <c r="K25" s="28">
        <v>11</v>
      </c>
      <c r="L25" s="12" t="s">
        <v>42</v>
      </c>
      <c r="M25" s="16">
        <v>1</v>
      </c>
      <c r="N25" s="12">
        <v>18</v>
      </c>
      <c r="O25" s="13" t="s">
        <v>55</v>
      </c>
      <c r="P25" s="13" t="s">
        <v>44</v>
      </c>
      <c r="Q25" s="13" t="s">
        <v>45</v>
      </c>
      <c r="R25" s="17" t="str">
        <f t="shared" si="10"/>
        <v>1000331</v>
      </c>
      <c r="S25" s="15">
        <v>1</v>
      </c>
      <c r="T25" s="13" t="s">
        <v>56</v>
      </c>
      <c r="U25" s="12">
        <v>80000</v>
      </c>
      <c r="V25" s="12">
        <f t="shared" si="5"/>
        <v>14400</v>
      </c>
      <c r="W25" s="12">
        <v>0</v>
      </c>
      <c r="X25" s="18">
        <v>122</v>
      </c>
      <c r="Y25" s="19" t="s">
        <v>47</v>
      </c>
      <c r="Z25" s="20">
        <f t="shared" si="6"/>
        <v>65600</v>
      </c>
      <c r="AA25" s="21"/>
      <c r="AB25" s="29"/>
      <c r="AC25" s="14">
        <f t="shared" ref="AC25:AC42" si="12">U25*0.5</f>
        <v>40000</v>
      </c>
      <c r="AD25" s="12"/>
      <c r="AE25" s="12"/>
      <c r="AF25" s="13" t="s">
        <v>48</v>
      </c>
      <c r="AG25" s="23">
        <v>8</v>
      </c>
      <c r="AH25" s="30">
        <v>20</v>
      </c>
      <c r="AI25" s="25" t="s">
        <v>49</v>
      </c>
      <c r="AJ25" s="13"/>
      <c r="AK25" s="13"/>
      <c r="AL25" s="17">
        <v>0</v>
      </c>
      <c r="AM25" s="15" t="s">
        <v>50</v>
      </c>
      <c r="AN25" s="12" t="s">
        <v>51</v>
      </c>
      <c r="AO25" s="12"/>
      <c r="AP25" s="17"/>
      <c r="AQ25" s="17"/>
      <c r="AR25" s="17"/>
      <c r="AS25" s="17"/>
      <c r="AT25" s="4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'Б-100033-13',date'2015-03-04',2, 11, 11, 'RUR', 1, 18, date'2015-03-06', date'2015-03-07', 1000331, 1, to_date('2015-03-09 00:00:00','YYYY-MM-DD HH24:MI:SS'), 80000, 14400, 0, 122, 0, 'c1', 8,null);insert into xxxx_oebs_cash_payment_test (ID, INVOICE_ID, OEBS_PAYMENT, DOC_DATE, COMISS_DATE) values (s_xxxx_oebs_cash_payment_test.NEXTVAL, 100033, 40000, to_date('2015-03-09 00:00:00','YYYY-MM-DD HH24:MI:SS'), date'2015-03-31' );insert into xxxx_client_discount_m  (ID,CLIENT_ID,CLIENT_AVG_DISCOUNT,DT) values (s_xxxx_client_discount_m.NEXTVAL,122, 20, date'2014-03-01');</v>
      </c>
    </row>
    <row r="26" spans="1:47" ht="15" customHeight="1" x14ac:dyDescent="0.3">
      <c r="A26" s="45">
        <v>5</v>
      </c>
      <c r="B26" s="46"/>
      <c r="C26" s="33" t="str">
        <f t="shared" si="8"/>
        <v>10005</v>
      </c>
      <c r="D26" s="33" t="str">
        <f t="shared" si="9"/>
        <v>10005/13</v>
      </c>
      <c r="E26" s="34" t="s">
        <v>40</v>
      </c>
      <c r="F26" s="34" t="s">
        <v>41</v>
      </c>
      <c r="G26" s="12">
        <v>1</v>
      </c>
      <c r="H26" s="14">
        <v>100034</v>
      </c>
      <c r="I26" s="33" t="str">
        <f t="shared" si="3"/>
        <v>Б-100034-13</v>
      </c>
      <c r="J26" s="16">
        <v>2</v>
      </c>
      <c r="K26" s="35">
        <v>1</v>
      </c>
      <c r="L26" s="33" t="s">
        <v>42</v>
      </c>
      <c r="M26" s="36">
        <v>1</v>
      </c>
      <c r="N26" s="33">
        <v>18</v>
      </c>
      <c r="O26" s="34" t="s">
        <v>57</v>
      </c>
      <c r="P26" s="34" t="s">
        <v>44</v>
      </c>
      <c r="Q26" s="34" t="s">
        <v>45</v>
      </c>
      <c r="R26" s="37" t="str">
        <f t="shared" si="10"/>
        <v>1000341</v>
      </c>
      <c r="S26" s="33">
        <v>1</v>
      </c>
      <c r="T26" s="34" t="s">
        <v>58</v>
      </c>
      <c r="U26" s="33">
        <v>60000</v>
      </c>
      <c r="V26" s="33">
        <f t="shared" si="5"/>
        <v>10800</v>
      </c>
      <c r="W26" s="33">
        <v>0</v>
      </c>
      <c r="X26" s="18">
        <v>123</v>
      </c>
      <c r="Y26" s="38" t="s">
        <v>47</v>
      </c>
      <c r="Z26" s="20">
        <f t="shared" si="6"/>
        <v>49200</v>
      </c>
      <c r="AA26" s="39"/>
      <c r="AB26" s="39"/>
      <c r="AC26" s="40">
        <f t="shared" si="12"/>
        <v>30000</v>
      </c>
      <c r="AD26" s="33"/>
      <c r="AE26" s="33"/>
      <c r="AF26" s="34" t="s">
        <v>48</v>
      </c>
      <c r="AG26" s="41">
        <v>8</v>
      </c>
      <c r="AH26" s="42">
        <v>13</v>
      </c>
      <c r="AI26" s="43" t="s">
        <v>49</v>
      </c>
      <c r="AJ26" s="34"/>
      <c r="AK26" s="34"/>
      <c r="AL26" s="37">
        <v>0</v>
      </c>
      <c r="AM26" s="33" t="s">
        <v>50</v>
      </c>
      <c r="AN26" s="33" t="s">
        <v>51</v>
      </c>
      <c r="AO26" s="33"/>
      <c r="AP26" s="37"/>
      <c r="AQ26" s="37"/>
      <c r="AR26" s="37"/>
      <c r="AS26" s="37"/>
      <c r="AT26" s="44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'Б-100034-13',date'2015-03-05',2, 1, 1, 'RUR', 1, 18, date'2015-03-06', date'2015-03-07', 1000341, 1, to_date('2015-03-11 00:00:00','YYYY-MM-DD HH24:MI:SS'), 60000, 10800, 0, 123, 0, 'c1', 8,null);insert into xxxx_oebs_cash_payment_test (ID, INVOICE_ID, OEBS_PAYMENT, DOC_DATE, COMISS_DATE) values (s_xxxx_oebs_cash_payment_test.NEXTVAL, 100034, 30000, to_date('2015-03-11 00:00:00','YYYY-MM-DD HH24:MI:SS'), date'2015-03-31' );insert into xxxx_client_discount_m  (ID,CLIENT_ID,CLIENT_AVG_DISCOUNT,DT) values (s_xxxx_client_discount_m.NEXTVAL,123, 13, date'2014-03-01');</v>
      </c>
    </row>
    <row r="27" spans="1:47" ht="15" customHeight="1" x14ac:dyDescent="0.3">
      <c r="A27" s="45">
        <v>6</v>
      </c>
      <c r="B27" s="55"/>
      <c r="C27" s="12" t="str">
        <f t="shared" si="8"/>
        <v>10006</v>
      </c>
      <c r="D27" s="12" t="str">
        <f t="shared" si="9"/>
        <v>10006/13</v>
      </c>
      <c r="E27" s="13" t="s">
        <v>40</v>
      </c>
      <c r="F27" s="13" t="s">
        <v>41</v>
      </c>
      <c r="G27" s="12">
        <v>1</v>
      </c>
      <c r="H27" s="14">
        <v>100035</v>
      </c>
      <c r="I27" s="15" t="str">
        <f>"Б-"&amp;H27&amp;"-13"</f>
        <v>Б-100035-13</v>
      </c>
      <c r="J27" s="16">
        <v>2</v>
      </c>
      <c r="K27" s="56">
        <v>2</v>
      </c>
      <c r="L27" s="12" t="s">
        <v>42</v>
      </c>
      <c r="M27" s="16">
        <v>1</v>
      </c>
      <c r="N27" s="12">
        <v>18</v>
      </c>
      <c r="O27" s="13" t="s">
        <v>43</v>
      </c>
      <c r="P27" s="13" t="s">
        <v>44</v>
      </c>
      <c r="Q27" s="13" t="s">
        <v>45</v>
      </c>
      <c r="R27" s="17" t="str">
        <f t="shared" si="10"/>
        <v>1000351</v>
      </c>
      <c r="S27" s="15">
        <v>1</v>
      </c>
      <c r="T27" s="13" t="s">
        <v>46</v>
      </c>
      <c r="U27" s="12">
        <v>100000</v>
      </c>
      <c r="V27" s="12">
        <f>U27*0.18</f>
        <v>18000</v>
      </c>
      <c r="W27" s="12">
        <v>0</v>
      </c>
      <c r="X27" s="18">
        <v>124</v>
      </c>
      <c r="Y27" s="19" t="s">
        <v>47</v>
      </c>
      <c r="Z27" s="20">
        <f t="shared" si="6"/>
        <v>82000</v>
      </c>
      <c r="AA27" s="21"/>
      <c r="AB27" s="22"/>
      <c r="AC27" s="14">
        <f t="shared" si="12"/>
        <v>50000</v>
      </c>
      <c r="AD27" s="12"/>
      <c r="AE27" s="12"/>
      <c r="AF27" s="13" t="s">
        <v>48</v>
      </c>
      <c r="AG27" s="23">
        <v>8</v>
      </c>
      <c r="AH27" s="24">
        <v>13</v>
      </c>
      <c r="AI27" s="25" t="s">
        <v>49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5" t="s">
        <v>65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100035, 'Б-100035-13',date'2015-03-02',2, 2, 2, 'RUR', 1, 18, date'2015-03-06', date'2015-03-07', 1000351, 1, to_date('2015-03-07 00:00:00','YYYY-MM-DD HH24:MI:SS'), 100000, 18000, 0, 124, 0, 'c1', 8,null);insert into xxxx_oebs_cash_payment_test (ID, INVOICE_ID, OEBS_PAYMENT, DOC_DATE, COMISS_DATE) values (s_xxxx_oebs_cash_payment_test.NEXTVAL, 100035, 50000, to_date('2015-03-07 00:00:00','YYYY-MM-DD HH24:MI:SS'), date'2015-03-31' );insert into xxxx_client_discount_m  (ID,CLIENT_ID,CLIENT_AVG_DISCOUNT,DT) values (s_xxxx_client_discount_m.NEXTVAL,124, 13, date'2014-03-01');</v>
      </c>
    </row>
    <row r="28" spans="1:47" ht="15" customHeight="1" x14ac:dyDescent="0.3">
      <c r="A28" s="45">
        <v>6</v>
      </c>
      <c r="B28" s="57"/>
      <c r="C28" s="12" t="str">
        <f t="shared" si="8"/>
        <v>10006</v>
      </c>
      <c r="D28" s="12" t="str">
        <f t="shared" si="9"/>
        <v>10006/13</v>
      </c>
      <c r="E28" s="13" t="s">
        <v>40</v>
      </c>
      <c r="F28" s="13" t="s">
        <v>41</v>
      </c>
      <c r="G28" s="12">
        <v>1</v>
      </c>
      <c r="H28" s="14">
        <v>100036</v>
      </c>
      <c r="I28" s="15" t="str">
        <f t="shared" si="3"/>
        <v>Б-100036-13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3" t="s">
        <v>53</v>
      </c>
      <c r="P28" s="13" t="s">
        <v>44</v>
      </c>
      <c r="Q28" s="13" t="s">
        <v>45</v>
      </c>
      <c r="R28" s="17" t="str">
        <f t="shared" si="10"/>
        <v>1000361</v>
      </c>
      <c r="S28" s="15">
        <v>1</v>
      </c>
      <c r="T28" s="13" t="s">
        <v>54</v>
      </c>
      <c r="U28" s="12">
        <v>90000</v>
      </c>
      <c r="V28" s="12">
        <f t="shared" si="5"/>
        <v>16200</v>
      </c>
      <c r="W28" s="12">
        <v>0</v>
      </c>
      <c r="X28" s="18">
        <v>125</v>
      </c>
      <c r="Y28" s="19" t="s">
        <v>47</v>
      </c>
      <c r="Z28" s="20">
        <f t="shared" si="6"/>
        <v>73800</v>
      </c>
      <c r="AA28" s="21"/>
      <c r="AB28" s="26"/>
      <c r="AC28" s="14">
        <f t="shared" si="12"/>
        <v>45000</v>
      </c>
      <c r="AD28" s="12"/>
      <c r="AE28" s="12"/>
      <c r="AF28" s="13" t="s">
        <v>48</v>
      </c>
      <c r="AG28" s="23">
        <v>8</v>
      </c>
      <c r="AH28" s="27">
        <v>7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100036, 'Б-100036-13',date'2015-03-03',2, 7, 7, 'RUR', 1, 18, date'2015-03-06', date'2015-03-07', 1000361, 1, to_date('2015-03-08 00:00:00','YYYY-MM-DD HH24:MI:SS'), 90000, 16200, 0, 125, 0, 'c1', 8,null);insert into xxxx_oebs_cash_payment_test (ID, INVOICE_ID, OEBS_PAYMENT, DOC_DATE, COMISS_DATE) values (s_xxxx_oebs_cash_payment_test.NEXTVAL, 100036, 45000, to_date('2015-03-08 00:00:00','YYYY-MM-DD HH24:MI:SS'), date'2015-03-31' );insert into xxxx_client_discount_m  (ID,CLIENT_ID,CLIENT_AVG_DISCOUNT,DT) values (s_xxxx_client_discount_m.NEXTVAL,125, 7, date'2014-03-01');</v>
      </c>
    </row>
    <row r="29" spans="1:47" ht="15" customHeight="1" x14ac:dyDescent="0.3">
      <c r="A29" s="45">
        <v>6</v>
      </c>
      <c r="B29" s="57"/>
      <c r="C29" s="12" t="str">
        <f t="shared" si="8"/>
        <v>10006</v>
      </c>
      <c r="D29" s="12" t="str">
        <f t="shared" si="9"/>
        <v>10006/13</v>
      </c>
      <c r="E29" s="13" t="s">
        <v>40</v>
      </c>
      <c r="F29" s="13" t="s">
        <v>41</v>
      </c>
      <c r="G29" s="12">
        <v>1</v>
      </c>
      <c r="H29" s="14">
        <v>100037</v>
      </c>
      <c r="I29" s="15" t="str">
        <f t="shared" si="3"/>
        <v>Б-100037-13</v>
      </c>
      <c r="J29" s="16">
        <v>2</v>
      </c>
      <c r="K29" s="12">
        <v>7</v>
      </c>
      <c r="L29" s="12" t="s">
        <v>42</v>
      </c>
      <c r="M29" s="16">
        <v>1</v>
      </c>
      <c r="N29" s="12">
        <v>18</v>
      </c>
      <c r="O29" s="13" t="s">
        <v>53</v>
      </c>
      <c r="P29" s="13" t="s">
        <v>44</v>
      </c>
      <c r="Q29" s="13" t="s">
        <v>45</v>
      </c>
      <c r="R29" s="17" t="str">
        <f t="shared" si="10"/>
        <v>1000371</v>
      </c>
      <c r="S29" s="15">
        <v>1</v>
      </c>
      <c r="T29" s="13" t="s">
        <v>54</v>
      </c>
      <c r="U29" s="12">
        <v>90000</v>
      </c>
      <c r="V29" s="12">
        <f t="shared" si="5"/>
        <v>16200</v>
      </c>
      <c r="W29" s="12">
        <v>0</v>
      </c>
      <c r="X29" s="18">
        <v>126</v>
      </c>
      <c r="Y29" s="19" t="s">
        <v>47</v>
      </c>
      <c r="Z29" s="20">
        <f t="shared" si="6"/>
        <v>73800</v>
      </c>
      <c r="AA29" s="21"/>
      <c r="AB29" s="26"/>
      <c r="AC29" s="14">
        <f t="shared" si="12"/>
        <v>45000</v>
      </c>
      <c r="AD29" s="12"/>
      <c r="AE29" s="12"/>
      <c r="AF29" s="13" t="s">
        <v>48</v>
      </c>
      <c r="AG29" s="23">
        <v>8</v>
      </c>
      <c r="AH29" s="27">
        <v>7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U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100037, 'Б-100037-13',date'2015-03-03',2, 7, 7, 'RUR', 1, 18, date'2015-03-06', date'2015-03-07', 1000371, 1, to_date('2015-03-08 00:00:00','YYYY-MM-DD HH24:MI:SS'), 90000, 16200, 0, 126, 0, 'c1', 8,null);insert into xxxx_oebs_cash_payment_test (ID, INVOICE_ID, OEBS_PAYMENT, DOC_DATE, COMISS_DATE) values (s_xxxx_oebs_cash_payment_test.NEXTVAL, 100037, 45000, to_date('2015-03-08 00:00:00','YYYY-MM-DD HH24:MI:SS'), date'2015-03-31' );insert into xxxx_client_discount_m  (ID,CLIENT_ID,CLIENT_AVG_DISCOUNT,DT) values (s_xxxx_client_discount_m.NEXTVAL,126, 7, date'2014-03-01');</v>
      </c>
    </row>
    <row r="30" spans="1:47" ht="15" customHeight="1" x14ac:dyDescent="0.3">
      <c r="A30" s="45">
        <v>6</v>
      </c>
      <c r="B30" s="57"/>
      <c r="C30" s="12" t="str">
        <f t="shared" si="8"/>
        <v>10006</v>
      </c>
      <c r="D30" s="12" t="str">
        <f t="shared" si="9"/>
        <v>10006/13</v>
      </c>
      <c r="E30" s="13" t="s">
        <v>40</v>
      </c>
      <c r="F30" s="13" t="s">
        <v>41</v>
      </c>
      <c r="G30" s="12">
        <v>1</v>
      </c>
      <c r="H30" s="14">
        <v>100038</v>
      </c>
      <c r="I30" s="15" t="str">
        <f t="shared" si="3"/>
        <v>Б-100038-13</v>
      </c>
      <c r="J30" s="16">
        <v>2</v>
      </c>
      <c r="K30" s="56">
        <v>11</v>
      </c>
      <c r="L30" s="12" t="s">
        <v>42</v>
      </c>
      <c r="M30" s="16">
        <v>1</v>
      </c>
      <c r="N30" s="12">
        <v>18</v>
      </c>
      <c r="O30" s="13" t="s">
        <v>55</v>
      </c>
      <c r="P30" s="13" t="s">
        <v>44</v>
      </c>
      <c r="Q30" s="13" t="s">
        <v>45</v>
      </c>
      <c r="R30" s="17" t="str">
        <f t="shared" si="10"/>
        <v>1000381</v>
      </c>
      <c r="S30" s="15">
        <v>1</v>
      </c>
      <c r="T30" s="13" t="s">
        <v>56</v>
      </c>
      <c r="U30" s="12">
        <v>80000</v>
      </c>
      <c r="V30" s="12">
        <f t="shared" si="5"/>
        <v>14400</v>
      </c>
      <c r="W30" s="12">
        <v>0</v>
      </c>
      <c r="X30" s="18">
        <v>127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48</v>
      </c>
      <c r="AG30" s="23">
        <v>8</v>
      </c>
      <c r="AH30" s="30">
        <v>20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'Б-100038-13',date'2015-03-04',2, 11, 11, 'RUR', 1, 18, date'2015-03-06', date'2015-03-07', 1000381, 1, to_date('2015-03-09 00:00:00','YYYY-MM-DD HH24:MI:SS'), 80000, 14400, 0, 127, 0, 'c1', 8,null);insert into xxxx_oebs_cash_payment_test (ID, INVOICE_ID, OEBS_PAYMENT, DOC_DATE, COMISS_DATE) values (s_xxxx_oebs_cash_payment_test.NEXTVAL, 100038, 40000, to_date('2015-03-09 00:00:00','YYYY-MM-DD HH24:MI:SS'), date'2015-03-31' );insert into xxxx_client_discount_m  (ID,CLIENT_ID,CLIENT_AVG_DISCOUNT,DT) values (s_xxxx_client_discount_m.NEXTVAL,127, 20, date'2014-03-01');</v>
      </c>
    </row>
    <row r="31" spans="1:47" ht="15" customHeight="1" x14ac:dyDescent="0.3">
      <c r="A31" s="45">
        <v>6</v>
      </c>
      <c r="B31" s="57"/>
      <c r="C31" s="12" t="str">
        <f t="shared" si="8"/>
        <v>10006</v>
      </c>
      <c r="D31" s="12" t="str">
        <f t="shared" si="9"/>
        <v>10006/13</v>
      </c>
      <c r="E31" s="13" t="s">
        <v>40</v>
      </c>
      <c r="F31" s="13" t="s">
        <v>41</v>
      </c>
      <c r="G31" s="12">
        <v>1</v>
      </c>
      <c r="H31" s="14">
        <v>100039</v>
      </c>
      <c r="I31" s="15" t="str">
        <f t="shared" si="3"/>
        <v>Б-100039-13</v>
      </c>
      <c r="J31" s="16">
        <v>2</v>
      </c>
      <c r="K31" s="28">
        <v>1</v>
      </c>
      <c r="L31" s="12" t="s">
        <v>42</v>
      </c>
      <c r="M31" s="16">
        <v>1</v>
      </c>
      <c r="N31" s="12">
        <v>18</v>
      </c>
      <c r="O31" s="13" t="s">
        <v>57</v>
      </c>
      <c r="P31" s="13" t="s">
        <v>44</v>
      </c>
      <c r="Q31" s="13" t="s">
        <v>45</v>
      </c>
      <c r="R31" s="17" t="str">
        <f t="shared" si="10"/>
        <v>1000391</v>
      </c>
      <c r="S31" s="15">
        <v>1</v>
      </c>
      <c r="T31" s="13" t="s">
        <v>58</v>
      </c>
      <c r="U31" s="12">
        <v>60000</v>
      </c>
      <c r="V31" s="12">
        <f t="shared" si="5"/>
        <v>10800</v>
      </c>
      <c r="W31" s="12">
        <v>0</v>
      </c>
      <c r="X31" s="18">
        <v>128</v>
      </c>
      <c r="Y31" s="19" t="s">
        <v>47</v>
      </c>
      <c r="Z31" s="20">
        <f t="shared" si="6"/>
        <v>49200</v>
      </c>
      <c r="AA31" s="21"/>
      <c r="AB31" s="29"/>
      <c r="AC31" s="14">
        <f t="shared" si="12"/>
        <v>30000</v>
      </c>
      <c r="AD31" s="12"/>
      <c r="AE31" s="12"/>
      <c r="AF31" s="13" t="s">
        <v>48</v>
      </c>
      <c r="AG31" s="23">
        <v>8</v>
      </c>
      <c r="AH31" s="30">
        <v>13</v>
      </c>
      <c r="AI31" s="25" t="s">
        <v>49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100039, 'Б-100039-13',date'2015-03-05',2, 1, 1, 'RUR', 1, 18, date'2015-03-06', date'2015-03-07', 1000391, 1, to_date('2015-03-11 00:00:00','YYYY-MM-DD HH24:MI:SS'), 60000, 10800, 0, 128, 0, 'c1', 8,null);insert into xxxx_oebs_cash_payment_test (ID, INVOICE_ID, OEBS_PAYMENT, DOC_DATE, COMISS_DATE) values (s_xxxx_oebs_cash_payment_test.NEXTVAL, 100039, 30000, to_date('2015-03-11 00:00:00','YYYY-MM-DD HH24:MI:SS'), date'2015-03-31' );insert into xxxx_client_discount_m  (ID,CLIENT_ID,CLIENT_AVG_DISCOUNT,DT) values (s_xxxx_client_discount_m.NEXTVAL,128, 13, date'2014-03-01');</v>
      </c>
    </row>
    <row r="32" spans="1:47" ht="15" customHeight="1" x14ac:dyDescent="0.3">
      <c r="A32" s="45">
        <v>6</v>
      </c>
      <c r="B32" s="57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1</v>
      </c>
      <c r="H32" s="14">
        <v>100040</v>
      </c>
      <c r="I32" s="15" t="str">
        <f>"Б-"&amp;H32&amp;"-13"</f>
        <v>Б-100040-13</v>
      </c>
      <c r="J32" s="16">
        <v>2</v>
      </c>
      <c r="K32" s="12">
        <v>7</v>
      </c>
      <c r="L32" s="12" t="s">
        <v>42</v>
      </c>
      <c r="M32" s="16">
        <v>1</v>
      </c>
      <c r="N32" s="12">
        <v>18</v>
      </c>
      <c r="O32" s="13" t="s">
        <v>43</v>
      </c>
      <c r="P32" s="13" t="s">
        <v>44</v>
      </c>
      <c r="Q32" s="13" t="s">
        <v>45</v>
      </c>
      <c r="R32" s="17" t="str">
        <f t="shared" si="10"/>
        <v>1000401</v>
      </c>
      <c r="S32" s="15">
        <v>1</v>
      </c>
      <c r="T32" s="58" t="s">
        <v>66</v>
      </c>
      <c r="U32" s="12">
        <v>100000</v>
      </c>
      <c r="V32" s="12">
        <f>U32*0.18</f>
        <v>18000</v>
      </c>
      <c r="W32" s="12">
        <v>0</v>
      </c>
      <c r="X32" s="18">
        <v>129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58" t="s">
        <v>67</v>
      </c>
      <c r="AG32" s="23">
        <v>8</v>
      </c>
      <c r="AH32" s="24">
        <v>13</v>
      </c>
      <c r="AI32" s="25" t="s">
        <v>49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'Б-100040-13',date'2015-03-02',2, 7, 7, 'RUR', 1, 18, date'2015-03-06', date'2015-03-07', 1000401, 1, to_date('2015-04-07 00:00:00','YYYY-MM-DD HH24:MI:SS'), 100000, 18000, 0, 129, 0, 'c1', 8,null);insert into xxxx_oebs_cash_payment_test (ID, INVOICE_ID, OEBS_PAYMENT, DOC_DATE, COMISS_DATE) values (s_xxxx_oebs_cash_payment_test.NEXTVAL, 100040, 50000, to_date('2015-04-07 00:00:00','YYYY-MM-DD HH24:MI:SS'), date'2015-04-30' );insert into xxxx_client_discount_m  (ID,CLIENT_ID,CLIENT_AVG_DISCOUNT,DT) values (s_xxxx_client_discount_m.NEXTVAL,129, 13, date'2014-03-01');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1</v>
      </c>
      <c r="H33" s="14">
        <v>100041</v>
      </c>
      <c r="I33" s="15" t="str">
        <f t="shared" si="3"/>
        <v>Б-100041-13</v>
      </c>
      <c r="J33" s="16">
        <v>2</v>
      </c>
      <c r="K33" s="28">
        <v>12</v>
      </c>
      <c r="L33" s="12" t="s">
        <v>42</v>
      </c>
      <c r="M33" s="16">
        <v>1</v>
      </c>
      <c r="N33" s="12">
        <v>18</v>
      </c>
      <c r="O33" s="13" t="s">
        <v>53</v>
      </c>
      <c r="P33" s="13" t="s">
        <v>44</v>
      </c>
      <c r="Q33" s="13" t="s">
        <v>45</v>
      </c>
      <c r="R33" s="17" t="str">
        <f t="shared" si="10"/>
        <v>1000411</v>
      </c>
      <c r="S33" s="15">
        <v>1</v>
      </c>
      <c r="T33" s="58" t="s">
        <v>68</v>
      </c>
      <c r="U33" s="12">
        <v>90000</v>
      </c>
      <c r="V33" s="12">
        <f t="shared" si="5"/>
        <v>16200</v>
      </c>
      <c r="W33" s="12">
        <v>0</v>
      </c>
      <c r="X33" s="18">
        <v>130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58" t="s">
        <v>67</v>
      </c>
      <c r="AG33" s="23">
        <v>8</v>
      </c>
      <c r="AH33" s="27">
        <v>7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'Б-100041-13',date'2015-03-03',2, 12, 12, 'RUR', 1, 18, date'2015-03-06', date'2015-03-07', 1000411, 1, to_date('2015-04-08 00:00:00','YYYY-MM-DD HH24:MI:SS'), 90000, 16200, 0, 130, 0, 'c1', 8,null);insert into xxxx_oebs_cash_payment_test (ID, INVOICE_ID, OEBS_PAYMENT, DOC_DATE, COMISS_DATE) values (s_xxxx_oebs_cash_payment_test.NEXTVAL, 100041, 45000, to_date('2015-04-08 00:00:00','YYYY-MM-DD HH24:MI:SS'), date'2015-04-30' );insert into xxxx_client_discount_m  (ID,CLIENT_ID,CLIENT_AVG_DISCOUNT,DT) values (s_xxxx_client_discount_m.NEXTVAL,130, 7, date'2014-03-01');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1</v>
      </c>
      <c r="H34" s="14">
        <v>100042</v>
      </c>
      <c r="I34" s="15" t="str">
        <f t="shared" si="3"/>
        <v>Б-100042-13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3" t="s">
        <v>53</v>
      </c>
      <c r="P34" s="13" t="s">
        <v>44</v>
      </c>
      <c r="Q34" s="13" t="s">
        <v>45</v>
      </c>
      <c r="R34" s="17" t="str">
        <f t="shared" si="10"/>
        <v>1000421</v>
      </c>
      <c r="S34" s="15">
        <v>1</v>
      </c>
      <c r="T34" s="58" t="s">
        <v>68</v>
      </c>
      <c r="U34" s="12">
        <v>90000</v>
      </c>
      <c r="V34" s="12">
        <f t="shared" si="5"/>
        <v>16200</v>
      </c>
      <c r="W34" s="12">
        <v>0</v>
      </c>
      <c r="X34" s="18">
        <v>131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58" t="s">
        <v>67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'Б-100042-13',date'2015-03-03',2, 7, 7, 'RUR', 1, 18, date'2015-03-06', date'2015-03-07', 1000421, 1, to_date('2015-04-08 00:00:00','YYYY-MM-DD HH24:MI:SS'), 90000, 16200, 0, 131, 0, 'c1', 8,null);insert into xxxx_oebs_cash_payment_test (ID, INVOICE_ID, OEBS_PAYMENT, DOC_DATE, COMISS_DATE) values (s_xxxx_oebs_cash_payment_test.NEXTVAL, 100042, 45000, to_date('2015-04-08 00:00:00','YYYY-MM-DD HH24:MI:SS'), date'2015-04-30' );insert into xxxx_client_discount_m  (ID,CLIENT_ID,CLIENT_AVG_DISCOUNT,DT) values (s_xxxx_client_discount_m.NEXTVAL,131, 7, date'2014-03-01');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1</v>
      </c>
      <c r="H35" s="14">
        <v>100043</v>
      </c>
      <c r="I35" s="15" t="str">
        <f t="shared" si="3"/>
        <v>Б-100043-13</v>
      </c>
      <c r="J35" s="16">
        <v>2</v>
      </c>
      <c r="K35" s="28">
        <v>11</v>
      </c>
      <c r="L35" s="12" t="s">
        <v>42</v>
      </c>
      <c r="M35" s="16">
        <v>1</v>
      </c>
      <c r="N35" s="12">
        <v>18</v>
      </c>
      <c r="O35" s="13" t="s">
        <v>55</v>
      </c>
      <c r="P35" s="13" t="s">
        <v>44</v>
      </c>
      <c r="Q35" s="13" t="s">
        <v>45</v>
      </c>
      <c r="R35" s="17" t="str">
        <f t="shared" si="10"/>
        <v>1000431</v>
      </c>
      <c r="S35" s="15">
        <v>1</v>
      </c>
      <c r="T35" s="58" t="s">
        <v>69</v>
      </c>
      <c r="U35" s="12">
        <v>80000</v>
      </c>
      <c r="V35" s="12">
        <f t="shared" si="5"/>
        <v>14400</v>
      </c>
      <c r="W35" s="12">
        <v>0</v>
      </c>
      <c r="X35" s="18">
        <v>132</v>
      </c>
      <c r="Y35" s="19" t="s">
        <v>47</v>
      </c>
      <c r="Z35" s="20">
        <f t="shared" si="6"/>
        <v>65600</v>
      </c>
      <c r="AA35" s="21"/>
      <c r="AB35" s="29"/>
      <c r="AC35" s="14">
        <f t="shared" si="12"/>
        <v>40000</v>
      </c>
      <c r="AD35" s="12"/>
      <c r="AE35" s="12"/>
      <c r="AF35" s="58" t="s">
        <v>67</v>
      </c>
      <c r="AG35" s="23">
        <v>8</v>
      </c>
      <c r="AH35" s="30">
        <v>20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'Б-100043-13',date'2015-03-04',2, 11, 11, 'RUR', 1, 18, date'2015-03-06', date'2015-03-07', 1000431, 1, to_date('2015-04-09 00:00:00','YYYY-MM-DD HH24:MI:SS'), 80000, 14400, 0, 132, 0, 'c1', 8,null);insert into xxxx_oebs_cash_payment_test (ID, INVOICE_ID, OEBS_PAYMENT, DOC_DATE, COMISS_DATE) values (s_xxxx_oebs_cash_payment_test.NEXTVAL, 100043, 40000, to_date('2015-04-09 00:00:00','YYYY-MM-DD HH24:MI:SS'), date'2015-04-30' );insert into xxxx_client_discount_m  (ID,CLIENT_ID,CLIENT_AVG_DISCOUNT,DT) values (s_xxxx_client_discount_m.NEXTVAL,132, 20, date'2014-03-01');</v>
      </c>
    </row>
    <row r="36" spans="1:47" ht="15.7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1</v>
      </c>
      <c r="H36" s="14">
        <v>100044</v>
      </c>
      <c r="I36" s="15" t="str">
        <f t="shared" si="3"/>
        <v>Б-100044-13</v>
      </c>
      <c r="J36" s="16">
        <v>2</v>
      </c>
      <c r="K36" s="28">
        <v>1</v>
      </c>
      <c r="L36" s="12" t="s">
        <v>42</v>
      </c>
      <c r="M36" s="16">
        <v>1</v>
      </c>
      <c r="N36" s="12">
        <v>18</v>
      </c>
      <c r="O36" s="13" t="s">
        <v>57</v>
      </c>
      <c r="P36" s="13" t="s">
        <v>44</v>
      </c>
      <c r="Q36" s="13" t="s">
        <v>45</v>
      </c>
      <c r="R36" s="17" t="str">
        <f t="shared" si="10"/>
        <v>1000441</v>
      </c>
      <c r="S36" s="15">
        <v>1</v>
      </c>
      <c r="T36" s="58" t="s">
        <v>70</v>
      </c>
      <c r="U36" s="12">
        <v>60000</v>
      </c>
      <c r="V36" s="12">
        <f t="shared" si="5"/>
        <v>10800</v>
      </c>
      <c r="W36" s="12">
        <v>0</v>
      </c>
      <c r="X36" s="18">
        <v>133</v>
      </c>
      <c r="Y36" s="19" t="s">
        <v>47</v>
      </c>
      <c r="Z36" s="20">
        <f t="shared" si="6"/>
        <v>49200</v>
      </c>
      <c r="AA36" s="21"/>
      <c r="AB36" s="29"/>
      <c r="AC36" s="14">
        <f t="shared" si="12"/>
        <v>30000</v>
      </c>
      <c r="AD36" s="12"/>
      <c r="AE36" s="12"/>
      <c r="AF36" s="58" t="s">
        <v>67</v>
      </c>
      <c r="AG36" s="23">
        <v>8</v>
      </c>
      <c r="AH36" s="30">
        <v>13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'Б-100044-13',date'2015-03-05',2, 1, 1, 'RUR', 1, 18, date'2015-03-06', date'2015-03-07', 1000441, 1, to_date('2015-04-11 00:00:00','YYYY-MM-DD HH24:MI:SS'), 60000, 10800, 0, 133, 0, 'c1', 8,null);insert into xxxx_oebs_cash_payment_test (ID, INVOICE_ID, OEBS_PAYMENT, DOC_DATE, COMISS_DATE) values (s_xxxx_oebs_cash_payment_test.NEXTVAL, 100044, 30000, to_date('2015-04-11 00:00:00','YYYY-MM-DD HH24:MI:SS'), date'2015-04-30' );insert into xxxx_client_discount_m  (ID,CLIENT_ID,CLIENT_AVG_DISCOUNT,DT) values (s_xxxx_client_discount_m.NEXTVAL,133, 13, date'2014-03-01');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1</v>
      </c>
      <c r="H37" s="14">
        <v>100045</v>
      </c>
      <c r="I37" s="15" t="str">
        <f>"Б-"&amp;H37&amp;"-13"</f>
        <v>Б-100045-13</v>
      </c>
      <c r="J37" s="16">
        <v>2</v>
      </c>
      <c r="K37" s="12">
        <v>7</v>
      </c>
      <c r="L37" s="12" t="s">
        <v>42</v>
      </c>
      <c r="M37" s="16">
        <v>1</v>
      </c>
      <c r="N37" s="12">
        <v>18</v>
      </c>
      <c r="O37" s="13" t="s">
        <v>43</v>
      </c>
      <c r="P37" s="13" t="s">
        <v>44</v>
      </c>
      <c r="Q37" s="13" t="s">
        <v>45</v>
      </c>
      <c r="R37" s="17" t="str">
        <f t="shared" si="10"/>
        <v>1000451</v>
      </c>
      <c r="S37" s="15">
        <v>1</v>
      </c>
      <c r="T37" s="59" t="s">
        <v>71</v>
      </c>
      <c r="U37" s="12">
        <v>100000</v>
      </c>
      <c r="V37" s="12">
        <f>U37*0.18</f>
        <v>18000</v>
      </c>
      <c r="W37" s="12">
        <v>0</v>
      </c>
      <c r="X37" s="18">
        <v>134</v>
      </c>
      <c r="Y37" s="19" t="s">
        <v>47</v>
      </c>
      <c r="Z37" s="20">
        <f t="shared" si="6"/>
        <v>82000</v>
      </c>
      <c r="AA37" s="21"/>
      <c r="AB37" s="22"/>
      <c r="AC37" s="14">
        <f t="shared" si="12"/>
        <v>50000</v>
      </c>
      <c r="AD37" s="12"/>
      <c r="AE37" s="12"/>
      <c r="AF37" s="59" t="s">
        <v>72</v>
      </c>
      <c r="AG37" s="23">
        <v>8</v>
      </c>
      <c r="AH37" s="24">
        <v>13</v>
      </c>
      <c r="AI37" s="25" t="s">
        <v>49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'Б-100045-13',date'2015-03-02',2, 7, 7, 'RUR', 1, 18, date'2015-03-06', date'2015-03-07', 1000451, 1, to_date('2015-05-07 00:00:00','YYYY-MM-DD HH24:MI:SS'), 100000, 18000, 0, 134, 0, 'c1', 8,null);insert into xxxx_oebs_cash_payment_test (ID, INVOICE_ID, OEBS_PAYMENT, DOC_DATE, COMISS_DATE) values (s_xxxx_oebs_cash_payment_test.NEXTVAL, 100045, 50000, to_date('2015-05-07 00:00:00','YYYY-MM-DD HH24:MI:SS'), date'2015-05-31' );insert into xxxx_client_discount_m  (ID,CLIENT_ID,CLIENT_AVG_DISCOUNT,DT) values (s_xxxx_client_discount_m.NEXTVAL,134, 13, date'2014-03-01');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1</v>
      </c>
      <c r="H38" s="14">
        <v>100046</v>
      </c>
      <c r="I38" s="15" t="str">
        <f t="shared" si="3"/>
        <v>Б-100046-13</v>
      </c>
      <c r="J38" s="16">
        <v>2</v>
      </c>
      <c r="K38" s="56">
        <v>3</v>
      </c>
      <c r="L38" s="12" t="s">
        <v>42</v>
      </c>
      <c r="M38" s="16">
        <v>1</v>
      </c>
      <c r="N38" s="12">
        <v>18</v>
      </c>
      <c r="O38" s="13" t="s">
        <v>53</v>
      </c>
      <c r="P38" s="13" t="s">
        <v>44</v>
      </c>
      <c r="Q38" s="13" t="s">
        <v>45</v>
      </c>
      <c r="R38" s="17" t="str">
        <f t="shared" si="10"/>
        <v>1000461</v>
      </c>
      <c r="S38" s="15">
        <v>1</v>
      </c>
      <c r="T38" s="59" t="s">
        <v>73</v>
      </c>
      <c r="U38" s="12">
        <v>90000</v>
      </c>
      <c r="V38" s="12">
        <f t="shared" si="5"/>
        <v>16200</v>
      </c>
      <c r="W38" s="12">
        <v>0</v>
      </c>
      <c r="X38" s="18">
        <v>135</v>
      </c>
      <c r="Y38" s="19" t="s">
        <v>47</v>
      </c>
      <c r="Z38" s="20">
        <f t="shared" si="6"/>
        <v>73800</v>
      </c>
      <c r="AA38" s="21"/>
      <c r="AB38" s="26"/>
      <c r="AC38" s="14">
        <f t="shared" si="12"/>
        <v>45000</v>
      </c>
      <c r="AD38" s="12"/>
      <c r="AE38" s="12"/>
      <c r="AF38" s="59" t="s">
        <v>72</v>
      </c>
      <c r="AG38" s="23">
        <v>8</v>
      </c>
      <c r="AH38" s="27">
        <v>7</v>
      </c>
      <c r="AI38" s="25" t="s">
        <v>49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'Б-100046-13',date'2015-03-03',2, 3, 3, 'RUR', 1, 18, date'2015-03-06', date'2015-03-07', 1000461, 1, to_date('2015-05-08 00:00:00','YYYY-MM-DD HH24:MI:SS'), 90000, 16200, 0, 135, 0, 'c1', 8,null);insert into xxxx_oebs_cash_payment_test (ID, INVOICE_ID, OEBS_PAYMENT, DOC_DATE, COMISS_DATE) values (s_xxxx_oebs_cash_payment_test.NEXTVAL, 100046, 45000, to_date('2015-05-08 00:00:00','YYYY-MM-DD HH24:MI:SS'), date'2015-05-31' );insert into xxxx_client_discount_m  (ID,CLIENT_ID,CLIENT_AVG_DISCOUNT,DT) values (s_xxxx_client_discount_m.NEXTVAL,135, 7, date'2014-03-01');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1</v>
      </c>
      <c r="H39" s="14">
        <v>100047</v>
      </c>
      <c r="I39" s="15" t="str">
        <f t="shared" si="3"/>
        <v>Б-100047-13</v>
      </c>
      <c r="J39" s="16">
        <v>2</v>
      </c>
      <c r="K39" s="12">
        <v>7</v>
      </c>
      <c r="L39" s="12" t="s">
        <v>42</v>
      </c>
      <c r="M39" s="16">
        <v>1</v>
      </c>
      <c r="N39" s="12">
        <v>18</v>
      </c>
      <c r="O39" s="13" t="s">
        <v>53</v>
      </c>
      <c r="P39" s="13" t="s">
        <v>44</v>
      </c>
      <c r="Q39" s="13" t="s">
        <v>45</v>
      </c>
      <c r="R39" s="17" t="str">
        <f t="shared" si="10"/>
        <v>1000471</v>
      </c>
      <c r="S39" s="15">
        <v>1</v>
      </c>
      <c r="T39" s="59" t="s">
        <v>73</v>
      </c>
      <c r="U39" s="12">
        <v>90000</v>
      </c>
      <c r="V39" s="12">
        <f t="shared" si="5"/>
        <v>16200</v>
      </c>
      <c r="W39" s="12">
        <v>0</v>
      </c>
      <c r="X39" s="18">
        <v>136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9" t="s">
        <v>72</v>
      </c>
      <c r="AG39" s="23">
        <v>8</v>
      </c>
      <c r="AH39" s="27">
        <v>7</v>
      </c>
      <c r="AI39" s="25" t="s">
        <v>49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'Б-100047-13',date'2015-03-03',2, 7, 7, 'RUR', 1, 18, date'2015-03-06', date'2015-03-07', 1000471, 1, to_date('2015-05-08 00:00:00','YYYY-MM-DD HH24:MI:SS'), 90000, 16200, 0, 136, 0, 'c1', 8,null);insert into xxxx_oebs_cash_payment_test (ID, INVOICE_ID, OEBS_PAYMENT, DOC_DATE, COMISS_DATE) values (s_xxxx_oebs_cash_payment_test.NEXTVAL, 100047, 45000, to_date('2015-05-08 00:00:00','YYYY-MM-DD HH24:MI:SS'), date'2015-05-31' );insert into xxxx_client_discount_m  (ID,CLIENT_ID,CLIENT_AVG_DISCOUNT,DT) values (s_xxxx_client_discount_m.NEXTVAL,136, 7, date'2014-03-01');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1</v>
      </c>
      <c r="H40" s="14">
        <v>100048</v>
      </c>
      <c r="I40" s="15" t="str">
        <f t="shared" si="3"/>
        <v>Б-100048-13</v>
      </c>
      <c r="J40" s="16">
        <v>2</v>
      </c>
      <c r="K40" s="28">
        <v>11</v>
      </c>
      <c r="L40" s="12" t="s">
        <v>42</v>
      </c>
      <c r="M40" s="16">
        <v>1</v>
      </c>
      <c r="N40" s="12">
        <v>18</v>
      </c>
      <c r="O40" s="13" t="s">
        <v>55</v>
      </c>
      <c r="P40" s="13" t="s">
        <v>44</v>
      </c>
      <c r="Q40" s="13" t="s">
        <v>45</v>
      </c>
      <c r="R40" s="17" t="str">
        <f t="shared" si="10"/>
        <v>1000481</v>
      </c>
      <c r="S40" s="15">
        <v>1</v>
      </c>
      <c r="T40" s="59" t="s">
        <v>74</v>
      </c>
      <c r="U40" s="12">
        <v>80000</v>
      </c>
      <c r="V40" s="12">
        <f t="shared" si="5"/>
        <v>14400</v>
      </c>
      <c r="W40" s="12">
        <v>0</v>
      </c>
      <c r="X40" s="18">
        <v>137</v>
      </c>
      <c r="Y40" s="19" t="s">
        <v>47</v>
      </c>
      <c r="Z40" s="20">
        <f t="shared" si="6"/>
        <v>65600</v>
      </c>
      <c r="AA40" s="21"/>
      <c r="AB40" s="29"/>
      <c r="AC40" s="14">
        <f t="shared" si="12"/>
        <v>40000</v>
      </c>
      <c r="AD40" s="12"/>
      <c r="AE40" s="12"/>
      <c r="AF40" s="59" t="s">
        <v>72</v>
      </c>
      <c r="AG40" s="23">
        <v>8</v>
      </c>
      <c r="AH40" s="30">
        <v>20</v>
      </c>
      <c r="AI40" s="25" t="s">
        <v>49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'Б-100048-13',date'2015-03-04',2, 11, 11, 'RUR', 1, 18, date'2015-03-06', date'2015-03-07', 1000481, 1, to_date('2015-05-09 00:00:00','YYYY-MM-DD HH24:MI:SS'), 80000, 14400, 0, 137, 0, 'c1', 8,null);insert into xxxx_oebs_cash_payment_test (ID, INVOICE_ID, OEBS_PAYMENT, DOC_DATE, COMISS_DATE) values (s_xxxx_oebs_cash_payment_test.NEXTVAL, 100048, 40000, to_date('2015-05-09 00:00:00','YYYY-MM-DD HH24:MI:SS'), date'2015-05-31' );insert into xxxx_client_discount_m  (ID,CLIENT_ID,CLIENT_AVG_DISCOUNT,DT) values (s_xxxx_client_discount_m.NEXTVAL,137, 20, date'2014-03-01');</v>
      </c>
    </row>
    <row r="41" spans="1:47" s="44" customFormat="1" ht="15" customHeight="1" x14ac:dyDescent="0.3">
      <c r="A41" s="31">
        <v>6</v>
      </c>
      <c r="B41" s="60"/>
      <c r="C41" s="33" t="str">
        <f t="shared" si="8"/>
        <v>10006</v>
      </c>
      <c r="D41" s="33" t="str">
        <f t="shared" si="9"/>
        <v>10006/13</v>
      </c>
      <c r="E41" s="34" t="s">
        <v>40</v>
      </c>
      <c r="F41" s="34" t="s">
        <v>41</v>
      </c>
      <c r="G41" s="12">
        <v>1</v>
      </c>
      <c r="H41" s="14">
        <v>100049</v>
      </c>
      <c r="I41" s="33" t="str">
        <f t="shared" si="3"/>
        <v>Б-100049-13</v>
      </c>
      <c r="J41" s="16">
        <v>2</v>
      </c>
      <c r="K41" s="35">
        <v>1</v>
      </c>
      <c r="L41" s="33" t="s">
        <v>42</v>
      </c>
      <c r="M41" s="36">
        <v>1</v>
      </c>
      <c r="N41" s="33">
        <v>18</v>
      </c>
      <c r="O41" s="34" t="s">
        <v>57</v>
      </c>
      <c r="P41" s="34" t="s">
        <v>44</v>
      </c>
      <c r="Q41" s="34" t="s">
        <v>45</v>
      </c>
      <c r="R41" s="37" t="str">
        <f t="shared" si="10"/>
        <v>1000491</v>
      </c>
      <c r="S41" s="33">
        <v>1</v>
      </c>
      <c r="T41" s="61" t="s">
        <v>75</v>
      </c>
      <c r="U41" s="33">
        <v>60000</v>
      </c>
      <c r="V41" s="33">
        <f t="shared" si="5"/>
        <v>10800</v>
      </c>
      <c r="W41" s="33">
        <v>0</v>
      </c>
      <c r="X41" s="18">
        <v>138</v>
      </c>
      <c r="Y41" s="38" t="s">
        <v>47</v>
      </c>
      <c r="Z41" s="20">
        <f t="shared" si="6"/>
        <v>49200</v>
      </c>
      <c r="AA41" s="39"/>
      <c r="AB41" s="39"/>
      <c r="AC41" s="40">
        <f t="shared" si="12"/>
        <v>30000</v>
      </c>
      <c r="AD41" s="33"/>
      <c r="AE41" s="33"/>
      <c r="AF41" s="61" t="s">
        <v>72</v>
      </c>
      <c r="AG41" s="41">
        <v>8</v>
      </c>
      <c r="AH41" s="42">
        <v>13</v>
      </c>
      <c r="AI41" s="43" t="s">
        <v>49</v>
      </c>
      <c r="AJ41" s="34"/>
      <c r="AK41" s="34"/>
      <c r="AL41" s="37">
        <v>0</v>
      </c>
      <c r="AM41" s="33" t="s">
        <v>50</v>
      </c>
      <c r="AN41" s="33" t="s">
        <v>51</v>
      </c>
      <c r="AO41" s="33"/>
      <c r="AP41" s="37"/>
      <c r="AQ41" s="37"/>
      <c r="AR41" s="37"/>
      <c r="AU4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'Б-100049-13',date'2015-03-05',2, 1, 1, 'RUR', 1, 18, date'2015-03-06', date'2015-03-07', 1000491, 1, to_date('2015-05-11 00:00:00','YYYY-MM-DD HH24:MI:SS'), 60000, 10800, 0, 138, 0, 'c1', 8,null);insert into xxxx_oebs_cash_payment_test (ID, INVOICE_ID, OEBS_PAYMENT, DOC_DATE, COMISS_DATE) values (s_xxxx_oebs_cash_payment_test.NEXTVAL, 100049, 30000, to_date('2015-05-11 00:00:00','YYYY-MM-DD HH24:MI:SS'), date'2015-05-31' );insert into xxxx_client_discount_m  (ID,CLIENT_ID,CLIENT_AVG_DISCOUNT,DT) values (s_xxxx_client_discount_m.NEXTVAL,138, 13, date'2014-03-01');</v>
      </c>
    </row>
    <row r="42" spans="1:47" ht="15" customHeight="1" x14ac:dyDescent="0.3">
      <c r="A42" s="45">
        <v>7</v>
      </c>
      <c r="B42" s="57"/>
      <c r="C42" s="12" t="str">
        <f t="shared" si="8"/>
        <v>10007</v>
      </c>
      <c r="D42" s="12" t="str">
        <f t="shared" si="9"/>
        <v>10007/13</v>
      </c>
      <c r="E42" s="13" t="s">
        <v>40</v>
      </c>
      <c r="F42" s="13" t="s">
        <v>41</v>
      </c>
      <c r="G42" s="12">
        <v>1</v>
      </c>
      <c r="H42" s="14">
        <v>100050</v>
      </c>
      <c r="I42" s="15" t="str">
        <f>"Б-"&amp;H42&amp;"-13"</f>
        <v>Б-100050-13</v>
      </c>
      <c r="J42" s="16">
        <v>2</v>
      </c>
      <c r="K42" s="56">
        <v>19</v>
      </c>
      <c r="L42" s="12" t="s">
        <v>42</v>
      </c>
      <c r="M42" s="16">
        <v>1</v>
      </c>
      <c r="N42" s="12">
        <v>18</v>
      </c>
      <c r="O42" s="13" t="s">
        <v>43</v>
      </c>
      <c r="P42" s="13" t="s">
        <v>44</v>
      </c>
      <c r="Q42" s="13" t="s">
        <v>45</v>
      </c>
      <c r="R42" s="17" t="str">
        <f t="shared" si="10"/>
        <v>1000501</v>
      </c>
      <c r="S42" s="15">
        <v>1</v>
      </c>
      <c r="T42" s="13" t="s">
        <v>46</v>
      </c>
      <c r="U42" s="12">
        <v>100000</v>
      </c>
      <c r="V42" s="12">
        <f>U42*0.18</f>
        <v>18000</v>
      </c>
      <c r="W42" s="12">
        <v>0</v>
      </c>
      <c r="X42" s="18">
        <v>139</v>
      </c>
      <c r="Y42" s="19" t="s">
        <v>47</v>
      </c>
      <c r="Z42" s="20">
        <f t="shared" si="6"/>
        <v>82000</v>
      </c>
      <c r="AA42" s="21"/>
      <c r="AB42" s="22"/>
      <c r="AC42" s="14">
        <f t="shared" si="12"/>
        <v>50000</v>
      </c>
      <c r="AD42" s="12"/>
      <c r="AE42" s="12"/>
      <c r="AF42" s="13" t="s">
        <v>48</v>
      </c>
      <c r="AG42" s="23">
        <v>8</v>
      </c>
      <c r="AH42" s="24">
        <v>13</v>
      </c>
      <c r="AI42" s="25" t="s">
        <v>49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S42" s="17" t="s">
        <v>76</v>
      </c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100050, 'Б-100050-13',date'2015-03-02',2, 19, 19, 'RUR', 1, 18, date'2015-03-06', date'2015-03-07', 1000501, 1, to_date('2015-03-07 00:00:00','YYYY-MM-DD HH24:MI:SS'), 100000, 18000, 0, 139, 0, 'c1', 8,null);insert into xxxx_oebs_cash_payment_test (ID, INVOICE_ID, OEBS_PAYMENT, DOC_DATE, COMISS_DATE) values (s_xxxx_oebs_cash_payment_test.NEXTVAL, 100050, 50000, to_date('2015-03-07 00:00:00','YYYY-MM-DD HH24:MI:SS'), date'2015-03-31' );insert into xxxx_client_discount_m  (ID,CLIENT_ID,CLIENT_AVG_DISCOUNT,DT) values (s_xxxx_client_discount_m.NEXTVAL,139, 13, date'2014-03-01');</v>
      </c>
    </row>
    <row r="43" spans="1:47" ht="15" customHeight="1" x14ac:dyDescent="0.3">
      <c r="A43" s="45">
        <v>7</v>
      </c>
      <c r="B43" s="57"/>
      <c r="C43" s="12" t="str">
        <f t="shared" ref="C43:C50" si="13">"1000"&amp;A43</f>
        <v>10007</v>
      </c>
      <c r="D43" s="12" t="str">
        <f t="shared" ref="D43:D50" si="14">"1000"&amp;A43&amp;"/13"</f>
        <v>10007/13</v>
      </c>
      <c r="E43" s="13" t="s">
        <v>40</v>
      </c>
      <c r="F43" s="13" t="s">
        <v>41</v>
      </c>
      <c r="G43" s="12">
        <v>1</v>
      </c>
      <c r="H43" s="14">
        <v>100051</v>
      </c>
      <c r="I43" s="15" t="str">
        <f t="shared" si="3"/>
        <v>Б-100051-13</v>
      </c>
      <c r="J43" s="16">
        <v>2</v>
      </c>
      <c r="K43" s="56">
        <v>22</v>
      </c>
      <c r="L43" s="12" t="s">
        <v>42</v>
      </c>
      <c r="M43" s="16">
        <v>1</v>
      </c>
      <c r="N43" s="12">
        <v>18</v>
      </c>
      <c r="O43" s="13" t="s">
        <v>53</v>
      </c>
      <c r="P43" s="13" t="s">
        <v>44</v>
      </c>
      <c r="Q43" s="13" t="s">
        <v>45</v>
      </c>
      <c r="R43" s="17" t="str">
        <f t="shared" ref="R43:R50" si="15">H43&amp;"1"</f>
        <v>1000511</v>
      </c>
      <c r="S43" s="15">
        <v>1</v>
      </c>
      <c r="T43" s="13" t="s">
        <v>54</v>
      </c>
      <c r="U43" s="12">
        <v>90000</v>
      </c>
      <c r="V43" s="12">
        <f t="shared" si="5"/>
        <v>16200</v>
      </c>
      <c r="W43" s="12">
        <v>0</v>
      </c>
      <c r="X43" s="18">
        <v>140</v>
      </c>
      <c r="Y43" s="19" t="s">
        <v>47</v>
      </c>
      <c r="Z43" s="20">
        <f t="shared" si="6"/>
        <v>73800</v>
      </c>
      <c r="AA43" s="21"/>
      <c r="AB43" s="26"/>
      <c r="AC43" s="14">
        <f t="shared" ref="AC43:AC50" si="16">U43*0.5</f>
        <v>45000</v>
      </c>
      <c r="AD43" s="12"/>
      <c r="AE43" s="12"/>
      <c r="AF43" s="13" t="s">
        <v>48</v>
      </c>
      <c r="AG43" s="23">
        <v>8</v>
      </c>
      <c r="AH43" s="27">
        <v>7</v>
      </c>
      <c r="AI43" s="25" t="s">
        <v>49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S43" s="17" t="s">
        <v>77</v>
      </c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100051, 'Б-100051-13',date'2015-03-03',2, 22, 22, 'RUR', 1, 18, date'2015-03-06', date'2015-03-07', 1000511, 1, to_date('2015-03-08 00:00:00','YYYY-MM-DD HH24:MI:SS'), 90000, 16200, 0, 140, 0, 'c1', 8,null);insert into xxxx_oebs_cash_payment_test (ID, INVOICE_ID, OEBS_PAYMENT, DOC_DATE, COMISS_DATE) values (s_xxxx_oebs_cash_payment_test.NEXTVAL, 100051, 45000, to_date('2015-03-08 00:00:00','YYYY-MM-DD HH24:MI:SS'), date'2015-03-31' );insert into xxxx_client_discount_m  (ID,CLIENT_ID,CLIENT_AVG_DISCOUNT,DT) values (s_xxxx_client_discount_m.NEXTVAL,140, 7, date'2014-03-01');</v>
      </c>
    </row>
    <row r="44" spans="1:47" ht="15" customHeight="1" x14ac:dyDescent="0.3">
      <c r="A44" s="45">
        <v>7</v>
      </c>
      <c r="B44" s="57"/>
      <c r="C44" s="12" t="str">
        <f t="shared" si="13"/>
        <v>10007</v>
      </c>
      <c r="D44" s="12" t="str">
        <f t="shared" si="14"/>
        <v>10007/13</v>
      </c>
      <c r="E44" s="13" t="s">
        <v>40</v>
      </c>
      <c r="F44" s="13" t="s">
        <v>41</v>
      </c>
      <c r="G44" s="12">
        <v>1</v>
      </c>
      <c r="H44" s="14">
        <v>100052</v>
      </c>
      <c r="I44" s="15" t="str">
        <f t="shared" si="3"/>
        <v>Б-100052-13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3" t="s">
        <v>53</v>
      </c>
      <c r="P44" s="13" t="s">
        <v>44</v>
      </c>
      <c r="Q44" s="13" t="s">
        <v>45</v>
      </c>
      <c r="R44" s="17" t="str">
        <f t="shared" si="15"/>
        <v>1000521</v>
      </c>
      <c r="S44" s="15">
        <v>1</v>
      </c>
      <c r="T44" s="13" t="s">
        <v>54</v>
      </c>
      <c r="U44" s="12">
        <v>90000</v>
      </c>
      <c r="V44" s="12">
        <f t="shared" si="5"/>
        <v>16200</v>
      </c>
      <c r="W44" s="12">
        <v>0</v>
      </c>
      <c r="X44" s="18">
        <v>141</v>
      </c>
      <c r="Y44" s="19" t="s">
        <v>47</v>
      </c>
      <c r="Z44" s="20">
        <f t="shared" si="6"/>
        <v>73800</v>
      </c>
      <c r="AA44" s="21"/>
      <c r="AB44" s="26"/>
      <c r="AC44" s="14">
        <f t="shared" si="16"/>
        <v>45000</v>
      </c>
      <c r="AD44" s="12"/>
      <c r="AE44" s="12"/>
      <c r="AF44" s="13" t="s">
        <v>48</v>
      </c>
      <c r="AG44" s="23">
        <v>8</v>
      </c>
      <c r="AH44" s="27">
        <v>7</v>
      </c>
      <c r="AI44" s="25" t="s">
        <v>49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S44" s="17" t="s">
        <v>78</v>
      </c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100052, 'Б-100052-13',date'2015-03-03',2, 7, 7, 'RUR', 1, 18, date'2015-03-06', date'2015-03-07', 1000521, 1, to_date('2015-03-08 00:00:00','YYYY-MM-DD HH24:MI:SS'), 90000, 16200, 0, 141, 0, 'c1', 8,null);insert into xxxx_oebs_cash_payment_test (ID, INVOICE_ID, OEBS_PAYMENT, DOC_DATE, COMISS_DATE) values (s_xxxx_oebs_cash_payment_test.NEXTVAL, 100052, 45000, to_date('2015-03-08 00:00:00','YYYY-MM-DD HH24:MI:SS'), date'2015-03-31' );insert into xxxx_client_discount_m  (ID,CLIENT_ID,CLIENT_AVG_DISCOUNT,DT) values (s_xxxx_client_discount_m.NEXTVAL,141, 7, date'2014-03-01');</v>
      </c>
    </row>
    <row r="45" spans="1:47" ht="15" customHeight="1" x14ac:dyDescent="0.3">
      <c r="A45" s="45">
        <v>7</v>
      </c>
      <c r="B45" s="57"/>
      <c r="C45" s="12" t="str">
        <f t="shared" si="13"/>
        <v>10007</v>
      </c>
      <c r="D45" s="12" t="str">
        <f t="shared" si="14"/>
        <v>10007/13</v>
      </c>
      <c r="E45" s="13" t="s">
        <v>40</v>
      </c>
      <c r="F45" s="13" t="s">
        <v>41</v>
      </c>
      <c r="G45" s="12">
        <v>1</v>
      </c>
      <c r="H45" s="14">
        <v>100053</v>
      </c>
      <c r="I45" s="15" t="str">
        <f t="shared" si="3"/>
        <v>Б-100053-13</v>
      </c>
      <c r="J45" s="16">
        <v>2</v>
      </c>
      <c r="K45" s="56">
        <v>11</v>
      </c>
      <c r="L45" s="12" t="s">
        <v>42</v>
      </c>
      <c r="M45" s="16">
        <v>1</v>
      </c>
      <c r="N45" s="12">
        <v>18</v>
      </c>
      <c r="O45" s="13" t="s">
        <v>55</v>
      </c>
      <c r="P45" s="13" t="s">
        <v>44</v>
      </c>
      <c r="Q45" s="13" t="s">
        <v>45</v>
      </c>
      <c r="R45" s="17" t="str">
        <f t="shared" si="15"/>
        <v>1000531</v>
      </c>
      <c r="S45" s="15">
        <v>1</v>
      </c>
      <c r="T45" s="13" t="s">
        <v>56</v>
      </c>
      <c r="U45" s="12">
        <v>80000</v>
      </c>
      <c r="V45" s="12">
        <f t="shared" si="5"/>
        <v>14400</v>
      </c>
      <c r="W45" s="12">
        <v>0</v>
      </c>
      <c r="X45" s="18">
        <v>142</v>
      </c>
      <c r="Y45" s="19" t="s">
        <v>47</v>
      </c>
      <c r="Z45" s="20">
        <f t="shared" si="6"/>
        <v>65600</v>
      </c>
      <c r="AA45" s="21"/>
      <c r="AB45" s="29"/>
      <c r="AC45" s="14">
        <f t="shared" si="16"/>
        <v>40000</v>
      </c>
      <c r="AD45" s="12"/>
      <c r="AE45" s="12"/>
      <c r="AF45" s="13" t="s">
        <v>48</v>
      </c>
      <c r="AG45" s="23">
        <v>8</v>
      </c>
      <c r="AH45" s="30">
        <v>20</v>
      </c>
      <c r="AI45" s="25" t="s">
        <v>49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S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'Б-100053-13',date'2015-03-04',2, 11, 11, 'RUR', 1, 18, date'2015-03-06', date'2015-03-07', 1000531, 1, to_date('2015-03-09 00:00:00','YYYY-MM-DD HH24:MI:SS'), 80000, 14400, 0, 142, 0, 'c1', 8,null);insert into xxxx_oebs_cash_payment_test (ID, INVOICE_ID, OEBS_PAYMENT, DOC_DATE, COMISS_DATE) values (s_xxxx_oebs_cash_payment_test.NEXTVAL, 100053, 40000, to_date('2015-03-09 00:00:00','YYYY-MM-DD HH24:MI:SS'), date'2015-03-31' );insert into xxxx_client_discount_m  (ID,CLIENT_ID,CLIENT_AVG_DISCOUNT,DT) values (s_xxxx_client_discount_m.NEXTVAL,142, 20, date'2014-03-01');</v>
      </c>
    </row>
    <row r="46" spans="1:47" ht="15" customHeight="1" x14ac:dyDescent="0.3">
      <c r="A46" s="45">
        <v>7</v>
      </c>
      <c r="B46" s="57"/>
      <c r="C46" s="12" t="str">
        <f t="shared" si="13"/>
        <v>10007</v>
      </c>
      <c r="D46" s="12" t="str">
        <f t="shared" si="14"/>
        <v>10007/13</v>
      </c>
      <c r="E46" s="13" t="s">
        <v>40</v>
      </c>
      <c r="F46" s="13" t="s">
        <v>41</v>
      </c>
      <c r="G46" s="12">
        <v>1</v>
      </c>
      <c r="H46" s="14">
        <v>100054</v>
      </c>
      <c r="I46" s="15" t="str">
        <f t="shared" si="3"/>
        <v>Б-100054-13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3" t="s">
        <v>53</v>
      </c>
      <c r="P46" s="13" t="s">
        <v>44</v>
      </c>
      <c r="Q46" s="13" t="s">
        <v>45</v>
      </c>
      <c r="R46" s="17" t="str">
        <f t="shared" si="15"/>
        <v>1000541</v>
      </c>
      <c r="S46" s="15">
        <v>1</v>
      </c>
      <c r="T46" s="13" t="s">
        <v>54</v>
      </c>
      <c r="U46" s="12">
        <v>90000</v>
      </c>
      <c r="V46" s="12">
        <f t="shared" si="5"/>
        <v>16200</v>
      </c>
      <c r="W46" s="12">
        <v>0</v>
      </c>
      <c r="X46" s="18">
        <v>143</v>
      </c>
      <c r="Y46" s="19" t="s">
        <v>47</v>
      </c>
      <c r="Z46" s="20">
        <f t="shared" si="6"/>
        <v>73800</v>
      </c>
      <c r="AA46" s="21"/>
      <c r="AB46" s="26"/>
      <c r="AC46" s="14">
        <f t="shared" si="16"/>
        <v>45000</v>
      </c>
      <c r="AD46" s="12"/>
      <c r="AE46" s="12"/>
      <c r="AF46" s="13" t="s">
        <v>48</v>
      </c>
      <c r="AG46" s="23">
        <v>8</v>
      </c>
      <c r="AH46" s="27">
        <v>7</v>
      </c>
      <c r="AI46" s="25" t="s">
        <v>49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S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100054, 'Б-100054-13',date'2015-03-03',2, 7, 7, 'RUR', 1, 18, date'2015-03-06', date'2015-03-07', 1000541, 1, to_date('2015-03-08 00:00:00','YYYY-MM-DD HH24:MI:SS'), 90000, 16200, 0, 143, 0, 'c1', 8,null);insert into xxxx_oebs_cash_payment_test (ID, INVOICE_ID, OEBS_PAYMENT, DOC_DATE, COMISS_DATE) values (s_xxxx_oebs_cash_payment_test.NEXTVAL, 100054, 45000, to_date('2015-03-08 00:00:00','YYYY-MM-DD HH24:MI:SS'), date'2015-03-31' );insert into xxxx_client_discount_m  (ID,CLIENT_ID,CLIENT_AVG_DISCOUNT,DT) values (s_xxxx_client_discount_m.NEXTVAL,143, 7, date'2014-03-01');</v>
      </c>
    </row>
    <row r="47" spans="1:47" ht="15" customHeight="1" x14ac:dyDescent="0.3">
      <c r="A47" s="45">
        <v>7</v>
      </c>
      <c r="B47" s="57"/>
      <c r="C47" s="12" t="str">
        <f t="shared" si="13"/>
        <v>10007</v>
      </c>
      <c r="D47" s="12" t="str">
        <f t="shared" si="14"/>
        <v>10007/13</v>
      </c>
      <c r="E47" s="13" t="s">
        <v>40</v>
      </c>
      <c r="F47" s="13" t="s">
        <v>41</v>
      </c>
      <c r="G47" s="12">
        <v>1</v>
      </c>
      <c r="H47" s="14">
        <v>100055</v>
      </c>
      <c r="I47" s="15" t="str">
        <f t="shared" si="3"/>
        <v>Б-100055-13</v>
      </c>
      <c r="J47" s="16">
        <v>2</v>
      </c>
      <c r="K47" s="12">
        <v>7</v>
      </c>
      <c r="L47" s="12" t="s">
        <v>42</v>
      </c>
      <c r="M47" s="16">
        <v>1</v>
      </c>
      <c r="N47" s="12">
        <v>18</v>
      </c>
      <c r="O47" s="13" t="s">
        <v>53</v>
      </c>
      <c r="P47" s="13" t="s">
        <v>44</v>
      </c>
      <c r="Q47" s="13" t="s">
        <v>45</v>
      </c>
      <c r="R47" s="17" t="str">
        <f t="shared" si="15"/>
        <v>1000551</v>
      </c>
      <c r="S47" s="15">
        <v>1</v>
      </c>
      <c r="T47" s="13" t="s">
        <v>54</v>
      </c>
      <c r="U47" s="12">
        <v>90000</v>
      </c>
      <c r="V47" s="12">
        <f t="shared" si="5"/>
        <v>16200</v>
      </c>
      <c r="W47" s="12">
        <v>0</v>
      </c>
      <c r="X47" s="18">
        <v>144</v>
      </c>
      <c r="Y47" s="19" t="s">
        <v>47</v>
      </c>
      <c r="Z47" s="20">
        <f t="shared" si="6"/>
        <v>73800</v>
      </c>
      <c r="AA47" s="21"/>
      <c r="AB47" s="26"/>
      <c r="AC47" s="14">
        <f t="shared" si="16"/>
        <v>45000</v>
      </c>
      <c r="AD47" s="12"/>
      <c r="AE47" s="12"/>
      <c r="AF47" s="13" t="s">
        <v>48</v>
      </c>
      <c r="AG47" s="23">
        <v>8</v>
      </c>
      <c r="AH47" s="27">
        <v>7</v>
      </c>
      <c r="AI47" s="25" t="s">
        <v>49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S47" s="17"/>
      <c r="AU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100055, 'Б-100055-13',date'2015-03-03',2, 7, 7, 'RUR', 1, 18, date'2015-03-06', date'2015-03-07', 1000551, 1, to_date('2015-03-08 00:00:00','YYYY-MM-DD HH24:MI:SS'), 90000, 16200, 0, 144, 0, 'c1', 8,null);insert into xxxx_oebs_cash_payment_test (ID, INVOICE_ID, OEBS_PAYMENT, DOC_DATE, COMISS_DATE) values (s_xxxx_oebs_cash_payment_test.NEXTVAL, 100055, 45000, to_date('2015-03-08 00:00:00','YYYY-MM-DD HH24:MI:SS'), date'2015-03-31' );insert into xxxx_client_discount_m  (ID,CLIENT_ID,CLIENT_AVG_DISCOUNT,DT) values (s_xxxx_client_discount_m.NEXTVAL,144, 7, date'2014-03-01');</v>
      </c>
    </row>
    <row r="48" spans="1:47" ht="15" customHeight="1" x14ac:dyDescent="0.3">
      <c r="A48" s="45">
        <v>7</v>
      </c>
      <c r="B48" s="57"/>
      <c r="C48" s="12" t="str">
        <f t="shared" si="13"/>
        <v>10007</v>
      </c>
      <c r="D48" s="12" t="str">
        <f t="shared" si="14"/>
        <v>10007/13</v>
      </c>
      <c r="E48" s="13" t="s">
        <v>40</v>
      </c>
      <c r="F48" s="13" t="s">
        <v>41</v>
      </c>
      <c r="G48" s="12">
        <v>1</v>
      </c>
      <c r="H48" s="14">
        <v>100056</v>
      </c>
      <c r="I48" s="15" t="str">
        <f t="shared" si="3"/>
        <v>Б-100056-13</v>
      </c>
      <c r="J48" s="16">
        <v>2</v>
      </c>
      <c r="K48" s="56">
        <v>11</v>
      </c>
      <c r="L48" s="12" t="s">
        <v>42</v>
      </c>
      <c r="M48" s="16">
        <v>1</v>
      </c>
      <c r="N48" s="12">
        <v>18</v>
      </c>
      <c r="O48" s="13" t="s">
        <v>55</v>
      </c>
      <c r="P48" s="13" t="s">
        <v>44</v>
      </c>
      <c r="Q48" s="13" t="s">
        <v>45</v>
      </c>
      <c r="R48" s="17" t="str">
        <f t="shared" si="15"/>
        <v>1000561</v>
      </c>
      <c r="S48" s="15">
        <v>1</v>
      </c>
      <c r="T48" s="13" t="s">
        <v>56</v>
      </c>
      <c r="U48" s="12">
        <v>80000</v>
      </c>
      <c r="V48" s="12">
        <f t="shared" si="5"/>
        <v>14400</v>
      </c>
      <c r="W48" s="12">
        <v>0</v>
      </c>
      <c r="X48" s="18">
        <v>145</v>
      </c>
      <c r="Y48" s="19" t="s">
        <v>47</v>
      </c>
      <c r="Z48" s="20">
        <f t="shared" si="6"/>
        <v>65600</v>
      </c>
      <c r="AA48" s="21"/>
      <c r="AB48" s="29"/>
      <c r="AC48" s="14">
        <f t="shared" si="16"/>
        <v>40000</v>
      </c>
      <c r="AD48" s="12"/>
      <c r="AE48" s="12"/>
      <c r="AF48" s="13" t="s">
        <v>48</v>
      </c>
      <c r="AG48" s="23">
        <v>8</v>
      </c>
      <c r="AH48" s="30">
        <v>20</v>
      </c>
      <c r="AI48" s="25" t="s">
        <v>49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S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'Б-100056-13',date'2015-03-04',2, 11, 11, 'RUR', 1, 18, date'2015-03-06', date'2015-03-07', 1000561, 1, to_date('2015-03-09 00:00:00','YYYY-MM-DD HH24:MI:SS'), 80000, 14400, 0, 145, 0, 'c1', 8,null);insert into xxxx_oebs_cash_payment_test (ID, INVOICE_ID, OEBS_PAYMENT, DOC_DATE, COMISS_DATE) values (s_xxxx_oebs_cash_payment_test.NEXTVAL, 100056, 40000, to_date('2015-03-09 00:00:00','YYYY-MM-DD HH24:MI:SS'), date'2015-03-31' );insert into xxxx_client_discount_m  (ID,CLIENT_ID,CLIENT_AVG_DISCOUNT,DT) values (s_xxxx_client_discount_m.NEXTVAL,145, 20, date'2014-03-01');</v>
      </c>
    </row>
    <row r="49" spans="1:47" ht="15" customHeight="1" x14ac:dyDescent="0.3">
      <c r="A49" s="45">
        <v>7</v>
      </c>
      <c r="B49" s="57"/>
      <c r="C49" s="12" t="str">
        <f t="shared" si="13"/>
        <v>10007</v>
      </c>
      <c r="D49" s="12" t="str">
        <f t="shared" si="14"/>
        <v>10007/13</v>
      </c>
      <c r="E49" s="13" t="s">
        <v>40</v>
      </c>
      <c r="F49" s="13" t="s">
        <v>41</v>
      </c>
      <c r="G49" s="12">
        <v>1</v>
      </c>
      <c r="H49" s="14">
        <v>100057</v>
      </c>
      <c r="I49" s="15" t="str">
        <f t="shared" si="3"/>
        <v>Б-100057-13</v>
      </c>
      <c r="J49" s="16">
        <v>2</v>
      </c>
      <c r="K49" s="28">
        <v>14</v>
      </c>
      <c r="L49" s="12" t="s">
        <v>42</v>
      </c>
      <c r="M49" s="16">
        <v>1</v>
      </c>
      <c r="N49" s="12">
        <v>18</v>
      </c>
      <c r="O49" s="13" t="s">
        <v>55</v>
      </c>
      <c r="P49" s="13" t="s">
        <v>44</v>
      </c>
      <c r="Q49" s="13" t="s">
        <v>45</v>
      </c>
      <c r="R49" s="17" t="str">
        <f t="shared" si="15"/>
        <v>1000571</v>
      </c>
      <c r="S49" s="15">
        <v>1</v>
      </c>
      <c r="T49" s="13" t="s">
        <v>56</v>
      </c>
      <c r="U49" s="12">
        <v>80000</v>
      </c>
      <c r="V49" s="12">
        <f t="shared" si="5"/>
        <v>14400</v>
      </c>
      <c r="W49" s="12">
        <v>0</v>
      </c>
      <c r="X49" s="18">
        <v>146</v>
      </c>
      <c r="Y49" s="19" t="s">
        <v>47</v>
      </c>
      <c r="Z49" s="20">
        <f t="shared" si="6"/>
        <v>65600</v>
      </c>
      <c r="AA49" s="21"/>
      <c r="AB49" s="29"/>
      <c r="AC49" s="14">
        <f t="shared" si="16"/>
        <v>40000</v>
      </c>
      <c r="AD49" s="12"/>
      <c r="AE49" s="12"/>
      <c r="AF49" s="13" t="s">
        <v>48</v>
      </c>
      <c r="AG49" s="23">
        <v>8</v>
      </c>
      <c r="AH49" s="30">
        <v>20</v>
      </c>
      <c r="AI49" s="25" t="s">
        <v>49</v>
      </c>
      <c r="AJ49" s="13"/>
      <c r="AK49" s="13"/>
      <c r="AL49" s="17">
        <v>0</v>
      </c>
      <c r="AM49" s="15" t="s">
        <v>50</v>
      </c>
      <c r="AN49" s="12" t="s">
        <v>51</v>
      </c>
      <c r="AO49" s="12"/>
      <c r="AP49" s="17"/>
      <c r="AQ49" s="17"/>
      <c r="AR49" s="17"/>
      <c r="AS49" s="1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100057, 'Б-100057-13',date'2015-03-04',2, 14, 14, 'RUR', 1, 18, date'2015-03-06', date'2015-03-07', 1000571, 1, to_date('2015-03-09 00:00:00','YYYY-MM-DD HH24:MI:SS'), 80000, 14400, 0, 146, 0, 'c1', 8,null);insert into xxxx_oebs_cash_payment_test (ID, INVOICE_ID, OEBS_PAYMENT, DOC_DATE, COMISS_DATE) values (s_xxxx_oebs_cash_payment_test.NEXTVAL, 100057, 40000, to_date('2015-03-09 00:00:00','YYYY-MM-DD HH24:MI:SS'), date'2015-03-31' );insert into xxxx_client_discount_m  (ID,CLIENT_ID,CLIENT_AVG_DISCOUNT,DT) values (s_xxxx_client_discount_m.NEXTVAL,146, 20, date'2014-03-01');</v>
      </c>
    </row>
    <row r="50" spans="1:47" s="44" customFormat="1" ht="15" customHeight="1" x14ac:dyDescent="0.3">
      <c r="A50" s="31">
        <v>7</v>
      </c>
      <c r="B50" s="60"/>
      <c r="C50" s="33" t="str">
        <f t="shared" si="13"/>
        <v>10007</v>
      </c>
      <c r="D50" s="33" t="str">
        <f t="shared" si="14"/>
        <v>10007/13</v>
      </c>
      <c r="E50" s="34" t="s">
        <v>40</v>
      </c>
      <c r="F50" s="34" t="s">
        <v>41</v>
      </c>
      <c r="G50" s="12">
        <v>1</v>
      </c>
      <c r="H50" s="14">
        <v>100058</v>
      </c>
      <c r="I50" s="33" t="str">
        <f t="shared" si="3"/>
        <v>Б-100058-13</v>
      </c>
      <c r="J50" s="16">
        <v>2</v>
      </c>
      <c r="K50" s="51">
        <v>8</v>
      </c>
      <c r="L50" s="33" t="s">
        <v>42</v>
      </c>
      <c r="M50" s="36">
        <v>1</v>
      </c>
      <c r="N50" s="33">
        <v>18</v>
      </c>
      <c r="O50" s="34" t="s">
        <v>53</v>
      </c>
      <c r="P50" s="34" t="s">
        <v>44</v>
      </c>
      <c r="Q50" s="34" t="s">
        <v>45</v>
      </c>
      <c r="R50" s="37" t="str">
        <f t="shared" si="15"/>
        <v>1000581</v>
      </c>
      <c r="S50" s="33">
        <v>1</v>
      </c>
      <c r="T50" s="34" t="s">
        <v>54</v>
      </c>
      <c r="U50" s="33">
        <v>90000</v>
      </c>
      <c r="V50" s="33">
        <f t="shared" si="5"/>
        <v>16200</v>
      </c>
      <c r="W50" s="33">
        <v>0</v>
      </c>
      <c r="X50" s="18">
        <v>147</v>
      </c>
      <c r="Y50" s="38" t="s">
        <v>47</v>
      </c>
      <c r="Z50" s="20">
        <f t="shared" si="6"/>
        <v>73800</v>
      </c>
      <c r="AA50" s="52"/>
      <c r="AB50" s="62"/>
      <c r="AC50" s="40">
        <f t="shared" si="16"/>
        <v>45000</v>
      </c>
      <c r="AD50" s="33"/>
      <c r="AE50" s="33"/>
      <c r="AF50" s="34" t="s">
        <v>48</v>
      </c>
      <c r="AG50" s="41">
        <v>8</v>
      </c>
      <c r="AH50" s="63">
        <v>7</v>
      </c>
      <c r="AI50" s="43" t="s">
        <v>49</v>
      </c>
      <c r="AJ50" s="34"/>
      <c r="AK50" s="34"/>
      <c r="AL50" s="37">
        <v>0</v>
      </c>
      <c r="AM50" s="33" t="s">
        <v>50</v>
      </c>
      <c r="AN50" s="33" t="s">
        <v>51</v>
      </c>
      <c r="AO50" s="33"/>
      <c r="AP50" s="37"/>
      <c r="AQ50" s="37"/>
      <c r="AR50" s="37"/>
      <c r="AS50" s="37"/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'Б-100058-13',date'2015-03-03',2, 8, 8, 'RUR', 1, 18, date'2015-03-06', date'2015-03-07', 1000581, 1, to_date('2015-03-08 00:00:00','YYYY-MM-DD HH24:MI:SS'), 90000, 16200, 0, 147, 0, 'c1', 8,null);insert into xxxx_oebs_cash_payment_test (ID, INVOICE_ID, OEBS_PAYMENT, DOC_DATE, COMISS_DATE) values (s_xxxx_oebs_cash_payment_test.NEXTVAL, 100058, 45000, to_date('2015-03-08 00:00:00','YYYY-MM-DD HH24:MI:SS'), date'2015-03-31' );insert into xxxx_client_discount_m  (ID,CLIENT_ID,CLIENT_AVG_DISCOUNT,DT) values (s_xxxx_client_discount_m.NEXTVAL,147, 7, date'2014-03-01');</v>
      </c>
    </row>
    <row r="51" spans="1:47" ht="15" customHeight="1" x14ac:dyDescent="0.3">
      <c r="A51" s="45">
        <v>8</v>
      </c>
      <c r="B51" s="64"/>
      <c r="C51" s="12" t="str">
        <f t="shared" ref="C51:C82" si="17">"1000"&amp;A51</f>
        <v>10008</v>
      </c>
      <c r="D51" s="12" t="str">
        <f t="shared" ref="D51:D82" si="18">"1000"&amp;A51&amp;"/13"</f>
        <v>10008/13</v>
      </c>
      <c r="E51" s="13" t="s">
        <v>40</v>
      </c>
      <c r="F51" s="13" t="s">
        <v>41</v>
      </c>
      <c r="G51" s="12">
        <v>1</v>
      </c>
      <c r="H51" s="14">
        <v>100059</v>
      </c>
      <c r="I51" s="15" t="str">
        <f>"Б-"&amp;H51&amp;"-13"</f>
        <v>Б-100059-13</v>
      </c>
      <c r="J51" s="16">
        <v>2</v>
      </c>
      <c r="K51" s="12">
        <v>7</v>
      </c>
      <c r="L51" s="12" t="s">
        <v>42</v>
      </c>
      <c r="M51" s="16">
        <v>1</v>
      </c>
      <c r="N51" s="12">
        <v>18</v>
      </c>
      <c r="O51" s="13" t="s">
        <v>43</v>
      </c>
      <c r="P51" s="13" t="s">
        <v>44</v>
      </c>
      <c r="Q51" s="13" t="s">
        <v>45</v>
      </c>
      <c r="R51" s="17" t="str">
        <f t="shared" ref="R51:R82" si="19">H51&amp;"1"</f>
        <v>1000591</v>
      </c>
      <c r="S51" s="15">
        <v>1</v>
      </c>
      <c r="T51" s="13" t="s">
        <v>46</v>
      </c>
      <c r="U51" s="12">
        <v>30000</v>
      </c>
      <c r="V51" s="12">
        <f>U51*0.18</f>
        <v>5400</v>
      </c>
      <c r="W51" s="12">
        <v>0</v>
      </c>
      <c r="X51" s="18">
        <v>148</v>
      </c>
      <c r="Y51" s="19" t="s">
        <v>47</v>
      </c>
      <c r="Z51" s="20">
        <f t="shared" si="6"/>
        <v>24600</v>
      </c>
      <c r="AA51" s="21"/>
      <c r="AB51" s="22"/>
      <c r="AC51" s="14">
        <f t="shared" ref="AC51:AC82" si="20">U51*0.5</f>
        <v>15000</v>
      </c>
      <c r="AD51" s="12"/>
      <c r="AE51" s="12"/>
      <c r="AF51" s="13" t="s">
        <v>48</v>
      </c>
      <c r="AG51" s="23">
        <v>8</v>
      </c>
      <c r="AH51" s="24">
        <v>13</v>
      </c>
      <c r="AI51" s="25" t="s">
        <v>49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65">
        <v>99999.82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100059, 'Б-100059-13',date'2015-03-02',2, 7, 7, 'RUR', 1, 18, date'2015-03-06', date'2015-03-07', 1000591, 1, to_date('2015-03-07 00:00:00','YYYY-MM-DD HH24:MI:SS'), 30000, 5400, 0, 148, 0, 'c1', 8,null);insert into xxxx_oebs_cash_payment_test (ID, INVOICE_ID, OEBS_PAYMENT, DOC_DATE, COMISS_DATE) values (s_xxxx_oebs_cash_payment_test.NEXTVAL, 100059, 15000, to_date('2015-03-07 00:00:00','YYYY-MM-DD HH24:MI:SS'), date'2015-03-31' );insert into xxxx_client_discount_m  (ID,CLIENT_ID,CLIENT_AVG_DISCOUNT,DT) values (s_xxxx_client_discount_m.NEXTVAL,148, 13, date'2014-03-01');</v>
      </c>
    </row>
    <row r="52" spans="1:47" ht="15" customHeight="1" x14ac:dyDescent="0.3">
      <c r="A52" s="45">
        <v>8</v>
      </c>
      <c r="B52" s="64"/>
      <c r="C52" s="12" t="str">
        <f t="shared" si="17"/>
        <v>10008</v>
      </c>
      <c r="D52" s="12" t="str">
        <f t="shared" si="18"/>
        <v>10008/13</v>
      </c>
      <c r="E52" s="13" t="s">
        <v>40</v>
      </c>
      <c r="F52" s="13" t="s">
        <v>41</v>
      </c>
      <c r="G52" s="12">
        <v>1</v>
      </c>
      <c r="H52" s="14">
        <v>100060</v>
      </c>
      <c r="I52" s="15" t="str">
        <f t="shared" si="3"/>
        <v>Б-100060-13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3" t="s">
        <v>53</v>
      </c>
      <c r="P52" s="13" t="s">
        <v>44</v>
      </c>
      <c r="Q52" s="13" t="s">
        <v>45</v>
      </c>
      <c r="R52" s="17" t="str">
        <f t="shared" si="19"/>
        <v>1000601</v>
      </c>
      <c r="S52" s="15">
        <v>1</v>
      </c>
      <c r="T52" s="13" t="s">
        <v>54</v>
      </c>
      <c r="U52" s="12">
        <v>30000</v>
      </c>
      <c r="V52" s="12">
        <f t="shared" si="5"/>
        <v>5400</v>
      </c>
      <c r="W52" s="12">
        <v>0</v>
      </c>
      <c r="X52" s="18">
        <v>149</v>
      </c>
      <c r="Y52" s="19" t="s">
        <v>47</v>
      </c>
      <c r="Z52" s="20">
        <f t="shared" si="6"/>
        <v>24600</v>
      </c>
      <c r="AA52" s="21"/>
      <c r="AB52" s="26"/>
      <c r="AC52" s="14">
        <f t="shared" si="20"/>
        <v>15000</v>
      </c>
      <c r="AD52" s="12"/>
      <c r="AE52" s="12"/>
      <c r="AF52" s="13" t="s">
        <v>48</v>
      </c>
      <c r="AG52" s="23">
        <v>8</v>
      </c>
      <c r="AH52" s="27">
        <v>7</v>
      </c>
      <c r="AI52" s="25" t="s">
        <v>49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/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100060, 'Б-100060-13',date'2015-03-03',2, 7, 7, 'RUR', 1, 18, date'2015-03-06', date'2015-03-07', 1000601, 1, to_date('2015-03-08 00:00:00','YYYY-MM-DD HH24:MI:SS'), 30000, 5400, 0, 149, 0, 'c1', 8,null);insert into xxxx_oebs_cash_payment_test (ID, INVOICE_ID, OEBS_PAYMENT, DOC_DATE, COMISS_DATE) values (s_xxxx_oebs_cash_payment_test.NEXTVAL, 100060, 15000, to_date('2015-03-08 00:00:00','YYYY-MM-DD HH24:MI:SS'), date'2015-03-31' );insert into xxxx_client_discount_m  (ID,CLIENT_ID,CLIENT_AVG_DISCOUNT,DT) values (s_xxxx_client_discount_m.NEXTVAL,149, 7, date'2014-03-01');</v>
      </c>
    </row>
    <row r="53" spans="1:47" ht="15" customHeight="1" x14ac:dyDescent="0.3">
      <c r="A53" s="45">
        <v>8</v>
      </c>
      <c r="B53" s="64"/>
      <c r="C53" s="12" t="str">
        <f t="shared" si="17"/>
        <v>10008</v>
      </c>
      <c r="D53" s="12" t="str">
        <f t="shared" si="18"/>
        <v>10008/13</v>
      </c>
      <c r="E53" s="13" t="s">
        <v>40</v>
      </c>
      <c r="F53" s="13" t="s">
        <v>41</v>
      </c>
      <c r="G53" s="12">
        <v>1</v>
      </c>
      <c r="H53" s="14">
        <v>100061</v>
      </c>
      <c r="I53" s="15" t="str">
        <f t="shared" si="3"/>
        <v>Б-100061-13</v>
      </c>
      <c r="J53" s="16">
        <v>2</v>
      </c>
      <c r="K53" s="12">
        <v>7</v>
      </c>
      <c r="L53" s="12" t="s">
        <v>42</v>
      </c>
      <c r="M53" s="16">
        <v>1</v>
      </c>
      <c r="N53" s="12">
        <v>18</v>
      </c>
      <c r="O53" s="13" t="s">
        <v>53</v>
      </c>
      <c r="P53" s="13" t="s">
        <v>44</v>
      </c>
      <c r="Q53" s="13" t="s">
        <v>45</v>
      </c>
      <c r="R53" s="17" t="str">
        <f t="shared" si="19"/>
        <v>1000611</v>
      </c>
      <c r="S53" s="15">
        <v>1</v>
      </c>
      <c r="T53" s="13" t="s">
        <v>54</v>
      </c>
      <c r="U53" s="12">
        <v>20000</v>
      </c>
      <c r="V53" s="12">
        <f t="shared" si="5"/>
        <v>3600</v>
      </c>
      <c r="W53" s="12">
        <v>0</v>
      </c>
      <c r="X53" s="18">
        <v>150</v>
      </c>
      <c r="Y53" s="19" t="s">
        <v>47</v>
      </c>
      <c r="Z53" s="20">
        <f t="shared" si="6"/>
        <v>16400</v>
      </c>
      <c r="AA53" s="21"/>
      <c r="AB53" s="26"/>
      <c r="AC53" s="14">
        <f t="shared" si="20"/>
        <v>10000</v>
      </c>
      <c r="AD53" s="12"/>
      <c r="AE53" s="12"/>
      <c r="AF53" s="13" t="s">
        <v>48</v>
      </c>
      <c r="AG53" s="23">
        <v>8</v>
      </c>
      <c r="AH53" s="27">
        <v>7</v>
      </c>
      <c r="AI53" s="25" t="s">
        <v>49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100061, 'Б-100061-13',date'2015-03-03',2, 7, 7, 'RUR', 1, 18, date'2015-03-06', date'2015-03-07', 1000611, 1, to_date('2015-03-08 00:00:00','YYYY-MM-DD HH24:MI:SS'), 20000, 3600, 0, 150, 0, 'c1', 8,null);insert into xxxx_oebs_cash_payment_test (ID, INVOICE_ID, OEBS_PAYMENT, DOC_DATE, COMISS_DATE) values (s_xxxx_oebs_cash_payment_test.NEXTVAL, 100061, 10000, to_date('2015-03-08 00:00:00','YYYY-MM-DD HH24:MI:SS'), date'2015-03-31' );insert into xxxx_client_discount_m  (ID,CLIENT_ID,CLIENT_AVG_DISCOUNT,DT) values (s_xxxx_client_discount_m.NEXTVAL,150, 7, date'2014-03-01');</v>
      </c>
    </row>
    <row r="54" spans="1:47" ht="15" customHeight="1" x14ac:dyDescent="0.3">
      <c r="A54" s="45">
        <v>8</v>
      </c>
      <c r="B54" s="64"/>
      <c r="C54" s="12" t="str">
        <f t="shared" si="17"/>
        <v>10008</v>
      </c>
      <c r="D54" s="12" t="str">
        <f t="shared" si="18"/>
        <v>10008/13</v>
      </c>
      <c r="E54" s="13" t="s">
        <v>40</v>
      </c>
      <c r="F54" s="13" t="s">
        <v>41</v>
      </c>
      <c r="G54" s="12">
        <v>1</v>
      </c>
      <c r="H54" s="14">
        <v>100062</v>
      </c>
      <c r="I54" s="15" t="str">
        <f t="shared" si="3"/>
        <v>Б-100062-13</v>
      </c>
      <c r="J54" s="16">
        <v>2</v>
      </c>
      <c r="K54" s="28">
        <v>11</v>
      </c>
      <c r="L54" s="12" t="s">
        <v>42</v>
      </c>
      <c r="M54" s="16">
        <v>1</v>
      </c>
      <c r="N54" s="12">
        <v>18</v>
      </c>
      <c r="O54" s="13" t="s">
        <v>55</v>
      </c>
      <c r="P54" s="13" t="s">
        <v>44</v>
      </c>
      <c r="Q54" s="13" t="s">
        <v>45</v>
      </c>
      <c r="R54" s="17" t="str">
        <f t="shared" si="19"/>
        <v>1000621</v>
      </c>
      <c r="S54" s="15">
        <v>1</v>
      </c>
      <c r="T54" s="13" t="s">
        <v>56</v>
      </c>
      <c r="U54" s="12">
        <v>30000</v>
      </c>
      <c r="V54" s="12">
        <f t="shared" si="5"/>
        <v>5400</v>
      </c>
      <c r="W54" s="12">
        <v>0</v>
      </c>
      <c r="X54" s="18">
        <v>151</v>
      </c>
      <c r="Y54" s="19" t="s">
        <v>47</v>
      </c>
      <c r="Z54" s="20">
        <f t="shared" si="6"/>
        <v>24600</v>
      </c>
      <c r="AA54" s="21"/>
      <c r="AB54" s="29"/>
      <c r="AC54" s="14">
        <f t="shared" si="20"/>
        <v>15000</v>
      </c>
      <c r="AD54" s="12"/>
      <c r="AE54" s="12"/>
      <c r="AF54" s="13" t="s">
        <v>48</v>
      </c>
      <c r="AG54" s="23">
        <v>8</v>
      </c>
      <c r="AH54" s="30">
        <v>20</v>
      </c>
      <c r="AI54" s="25" t="s">
        <v>49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'Б-100062-13',date'2015-03-04',2, 11, 11, 'RUR', 1, 18, date'2015-03-06', date'2015-03-07', 1000621, 1, to_date('2015-03-09 00:00:00','YYYY-MM-DD HH24:MI:SS'), 30000, 5400, 0, 151, 0, 'c1', 8,null);insert into xxxx_oebs_cash_payment_test (ID, INVOICE_ID, OEBS_PAYMENT, DOC_DATE, COMISS_DATE) values (s_xxxx_oebs_cash_payment_test.NEXTVAL, 100062, 15000, to_date('2015-03-09 00:00:00','YYYY-MM-DD HH24:MI:SS'), date'2015-03-31' );insert into xxxx_client_discount_m  (ID,CLIENT_ID,CLIENT_AVG_DISCOUNT,DT) values (s_xxxx_client_discount_m.NEXTVAL,151, 20, date'2014-03-01');</v>
      </c>
    </row>
    <row r="55" spans="1:47" s="44" customFormat="1" ht="15" customHeight="1" x14ac:dyDescent="0.3">
      <c r="A55" s="31">
        <v>8</v>
      </c>
      <c r="B55" s="48"/>
      <c r="C55" s="33" t="str">
        <f t="shared" si="17"/>
        <v>10008</v>
      </c>
      <c r="D55" s="33" t="str">
        <f t="shared" si="18"/>
        <v>10008/13</v>
      </c>
      <c r="E55" s="34" t="s">
        <v>40</v>
      </c>
      <c r="F55" s="34" t="s">
        <v>41</v>
      </c>
      <c r="G55" s="12">
        <v>1</v>
      </c>
      <c r="H55" s="14">
        <v>100063</v>
      </c>
      <c r="I55" s="33" t="str">
        <f t="shared" si="3"/>
        <v>Б-100063-13</v>
      </c>
      <c r="J55" s="16">
        <v>2</v>
      </c>
      <c r="K55" s="35">
        <v>1</v>
      </c>
      <c r="L55" s="33" t="s">
        <v>42</v>
      </c>
      <c r="M55" s="36">
        <v>1</v>
      </c>
      <c r="N55" s="33">
        <v>18</v>
      </c>
      <c r="O55" s="34" t="s">
        <v>57</v>
      </c>
      <c r="P55" s="34" t="s">
        <v>44</v>
      </c>
      <c r="Q55" s="34" t="s">
        <v>45</v>
      </c>
      <c r="R55" s="37" t="str">
        <f t="shared" si="19"/>
        <v>1000631</v>
      </c>
      <c r="S55" s="33">
        <v>1</v>
      </c>
      <c r="T55" s="34" t="s">
        <v>58</v>
      </c>
      <c r="U55" s="33">
        <v>11951</v>
      </c>
      <c r="V55" s="33">
        <f t="shared" si="5"/>
        <v>2151.1799999999998</v>
      </c>
      <c r="W55" s="33">
        <v>0</v>
      </c>
      <c r="X55" s="18">
        <v>152</v>
      </c>
      <c r="Y55" s="38" t="s">
        <v>47</v>
      </c>
      <c r="Z55" s="20">
        <f t="shared" si="6"/>
        <v>9799.82</v>
      </c>
      <c r="AA55" s="39"/>
      <c r="AB55" s="39"/>
      <c r="AC55" s="40">
        <f t="shared" si="20"/>
        <v>5975.5</v>
      </c>
      <c r="AD55" s="33"/>
      <c r="AE55" s="33"/>
      <c r="AF55" s="34" t="s">
        <v>48</v>
      </c>
      <c r="AG55" s="41">
        <v>8</v>
      </c>
      <c r="AH55" s="42">
        <v>13</v>
      </c>
      <c r="AI55" s="43" t="s">
        <v>49</v>
      </c>
      <c r="AJ55" s="34"/>
      <c r="AK55" s="34"/>
      <c r="AL55" s="37">
        <v>0</v>
      </c>
      <c r="AM55" s="33" t="s">
        <v>50</v>
      </c>
      <c r="AN55" s="33" t="s">
        <v>51</v>
      </c>
      <c r="AO55" s="33"/>
      <c r="AP55" s="37"/>
      <c r="AQ55" s="37"/>
      <c r="AR55" s="37"/>
      <c r="AS55" s="3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100063, 'Б-100063-13',date'2015-03-05',2, 1, 1, 'RUR', 1, 18, date'2015-03-06', date'2015-03-07', 1000631, 1, to_date('2015-03-11 00:00:00','YYYY-MM-DD HH24:MI:SS'), 11951, 2151.18, 0, 152, 0, 'c1', 8,null);insert into xxxx_oebs_cash_payment_test (ID, INVOICE_ID, OEBS_PAYMENT, DOC_DATE, COMISS_DATE) values (s_xxxx_oebs_cash_payment_test.NEXTVAL, 100063, 5975.5, to_date('2015-03-11 00:00:00','YYYY-MM-DD HH24:MI:SS'), date'2015-03-31' );insert into xxxx_client_discount_m  (ID,CLIENT_ID,CLIENT_AVG_DISCOUNT,DT) values (s_xxxx_client_discount_m.NEXTVAL,152, 13, date'2014-03-01');</v>
      </c>
    </row>
    <row r="56" spans="1:47" ht="15" customHeight="1" x14ac:dyDescent="0.3">
      <c r="A56" s="45">
        <v>9</v>
      </c>
      <c r="B56" s="57"/>
      <c r="C56" s="12" t="str">
        <f t="shared" si="17"/>
        <v>10009</v>
      </c>
      <c r="D56" s="12" t="str">
        <f t="shared" si="18"/>
        <v>10009/13</v>
      </c>
      <c r="E56" s="13" t="s">
        <v>40</v>
      </c>
      <c r="F56" s="13" t="s">
        <v>41</v>
      </c>
      <c r="G56" s="12">
        <v>1</v>
      </c>
      <c r="H56" s="14">
        <v>100064</v>
      </c>
      <c r="I56" s="15" t="str">
        <f>"Б-"&amp;H56&amp;"-13"</f>
        <v>Б-100064-13</v>
      </c>
      <c r="J56" s="16">
        <v>2</v>
      </c>
      <c r="K56" s="12">
        <v>7</v>
      </c>
      <c r="L56" s="12" t="s">
        <v>42</v>
      </c>
      <c r="M56" s="16">
        <v>1</v>
      </c>
      <c r="N56" s="12">
        <v>18</v>
      </c>
      <c r="O56" s="13" t="s">
        <v>43</v>
      </c>
      <c r="P56" s="13" t="s">
        <v>44</v>
      </c>
      <c r="Q56" s="13" t="s">
        <v>45</v>
      </c>
      <c r="R56" s="17" t="str">
        <f t="shared" si="19"/>
        <v>1000641</v>
      </c>
      <c r="S56" s="15">
        <v>1</v>
      </c>
      <c r="T56" s="13" t="s">
        <v>46</v>
      </c>
      <c r="U56" s="12">
        <v>30000</v>
      </c>
      <c r="V56" s="12">
        <f>U56*0.18</f>
        <v>5400</v>
      </c>
      <c r="W56" s="12">
        <v>0</v>
      </c>
      <c r="X56" s="18">
        <v>153</v>
      </c>
      <c r="Y56" s="19" t="s">
        <v>47</v>
      </c>
      <c r="Z56" s="20">
        <f t="shared" si="6"/>
        <v>24600</v>
      </c>
      <c r="AA56" s="21"/>
      <c r="AB56" s="22"/>
      <c r="AC56" s="14">
        <f t="shared" si="20"/>
        <v>15000</v>
      </c>
      <c r="AD56" s="12"/>
      <c r="AE56" s="12"/>
      <c r="AF56" s="13" t="s">
        <v>48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65" t="s">
        <v>79</v>
      </c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100064, 'Б-100064-13',date'2015-03-02',2, 7, 7, 'RUR', 1, 18, date'2015-03-06', date'2015-03-07', 1000641, 1, to_date('2015-03-07 00:00:00','YYYY-MM-DD HH24:MI:SS'), 30000, 5400, 0, 153, 0, 'c1', 8,null);insert into xxxx_oebs_cash_payment_test (ID, INVOICE_ID, OEBS_PAYMENT, DOC_DATE, COMISS_DATE) values (s_xxxx_oebs_cash_payment_test.NEXTVAL, 100064, 15000, to_date('2015-03-07 00:00:00','YYYY-MM-DD HH24:MI:SS'), date'2015-03-31' );insert into xxxx_client_discount_m  (ID,CLIENT_ID,CLIENT_AVG_DISCOUNT,DT) values (s_xxxx_client_discount_m.NEXTVAL,153, 13, date'2014-03-01');</v>
      </c>
    </row>
    <row r="57" spans="1:47" ht="15" customHeight="1" x14ac:dyDescent="0.3">
      <c r="A57" s="45">
        <v>9</v>
      </c>
      <c r="B57" s="57"/>
      <c r="C57" s="12" t="str">
        <f t="shared" si="17"/>
        <v>10009</v>
      </c>
      <c r="D57" s="12" t="str">
        <f t="shared" si="18"/>
        <v>10009/13</v>
      </c>
      <c r="E57" s="13" t="s">
        <v>40</v>
      </c>
      <c r="F57" s="13" t="s">
        <v>41</v>
      </c>
      <c r="G57" s="12">
        <v>1</v>
      </c>
      <c r="H57" s="14">
        <v>100065</v>
      </c>
      <c r="I57" s="15" t="str">
        <f t="shared" si="3"/>
        <v>Б-100065-13</v>
      </c>
      <c r="J57" s="16">
        <v>2</v>
      </c>
      <c r="K57" s="12">
        <v>7</v>
      </c>
      <c r="L57" s="12" t="s">
        <v>42</v>
      </c>
      <c r="M57" s="16">
        <v>1</v>
      </c>
      <c r="N57" s="12">
        <v>18</v>
      </c>
      <c r="O57" s="13" t="s">
        <v>53</v>
      </c>
      <c r="P57" s="13" t="s">
        <v>44</v>
      </c>
      <c r="Q57" s="13" t="s">
        <v>45</v>
      </c>
      <c r="R57" s="17" t="str">
        <f t="shared" si="19"/>
        <v>1000651</v>
      </c>
      <c r="S57" s="15">
        <v>1</v>
      </c>
      <c r="T57" s="13" t="s">
        <v>54</v>
      </c>
      <c r="U57" s="12">
        <v>30000</v>
      </c>
      <c r="V57" s="12">
        <f t="shared" si="5"/>
        <v>5400</v>
      </c>
      <c r="W57" s="12">
        <v>0</v>
      </c>
      <c r="X57" s="18">
        <v>154</v>
      </c>
      <c r="Y57" s="19" t="s">
        <v>47</v>
      </c>
      <c r="Z57" s="20">
        <f t="shared" si="6"/>
        <v>24600</v>
      </c>
      <c r="AA57" s="21"/>
      <c r="AB57" s="26"/>
      <c r="AC57" s="14">
        <f t="shared" si="20"/>
        <v>15000</v>
      </c>
      <c r="AD57" s="12"/>
      <c r="AE57" s="12"/>
      <c r="AF57" s="13" t="s">
        <v>48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100065, 'Б-100065-13',date'2015-03-03',2, 7, 7, 'RUR', 1, 18, date'2015-03-06', date'2015-03-07', 1000651, 1, to_date('2015-03-08 00:00:00','YYYY-MM-DD HH24:MI:SS'), 30000, 5400, 0, 154, 0, 'c1', 8,null);insert into xxxx_oebs_cash_payment_test (ID, INVOICE_ID, OEBS_PAYMENT, DOC_DATE, COMISS_DATE) values (s_xxxx_oebs_cash_payment_test.NEXTVAL, 100065, 15000, to_date('2015-03-08 00:00:00','YYYY-MM-DD HH24:MI:SS'), date'2015-03-31' );insert into xxxx_client_discount_m  (ID,CLIENT_ID,CLIENT_AVG_DISCOUNT,DT) values (s_xxxx_client_discount_m.NEXTVAL,154, 7, date'2014-03-01');</v>
      </c>
    </row>
    <row r="58" spans="1:47" ht="15" customHeight="1" x14ac:dyDescent="0.3">
      <c r="A58" s="45">
        <v>9</v>
      </c>
      <c r="B58" s="57"/>
      <c r="C58" s="12" t="str">
        <f t="shared" si="17"/>
        <v>10009</v>
      </c>
      <c r="D58" s="12" t="str">
        <f t="shared" si="18"/>
        <v>10009/13</v>
      </c>
      <c r="E58" s="13" t="s">
        <v>40</v>
      </c>
      <c r="F58" s="13" t="s">
        <v>41</v>
      </c>
      <c r="G58" s="12">
        <v>1</v>
      </c>
      <c r="H58" s="14">
        <v>100066</v>
      </c>
      <c r="I58" s="15" t="str">
        <f t="shared" si="3"/>
        <v>Б-100066-13</v>
      </c>
      <c r="J58" s="16">
        <v>2</v>
      </c>
      <c r="K58" s="12">
        <v>7</v>
      </c>
      <c r="L58" s="12" t="s">
        <v>42</v>
      </c>
      <c r="M58" s="16">
        <v>1</v>
      </c>
      <c r="N58" s="12">
        <v>18</v>
      </c>
      <c r="O58" s="13" t="s">
        <v>53</v>
      </c>
      <c r="P58" s="13" t="s">
        <v>44</v>
      </c>
      <c r="Q58" s="13" t="s">
        <v>45</v>
      </c>
      <c r="R58" s="17" t="str">
        <f t="shared" si="19"/>
        <v>1000661</v>
      </c>
      <c r="S58" s="15">
        <v>1</v>
      </c>
      <c r="T58" s="13" t="s">
        <v>54</v>
      </c>
      <c r="U58" s="12">
        <v>20000</v>
      </c>
      <c r="V58" s="12">
        <f t="shared" si="5"/>
        <v>3600</v>
      </c>
      <c r="W58" s="12">
        <v>0</v>
      </c>
      <c r="X58" s="18">
        <v>155</v>
      </c>
      <c r="Y58" s="19" t="s">
        <v>47</v>
      </c>
      <c r="Z58" s="20">
        <f t="shared" si="6"/>
        <v>16400</v>
      </c>
      <c r="AA58" s="21"/>
      <c r="AB58" s="26"/>
      <c r="AC58" s="14">
        <f t="shared" si="20"/>
        <v>10000</v>
      </c>
      <c r="AD58" s="12"/>
      <c r="AE58" s="12"/>
      <c r="AF58" s="13" t="s">
        <v>48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100066, 'Б-100066-13',date'2015-03-03',2, 7, 7, 'RUR', 1, 18, date'2015-03-06', date'2015-03-07', 1000661, 1, to_date('2015-03-08 00:00:00','YYYY-MM-DD HH24:MI:SS'), 20000, 3600, 0, 155, 0, 'c1', 8,null);insert into xxxx_oebs_cash_payment_test (ID, INVOICE_ID, OEBS_PAYMENT, DOC_DATE, COMISS_DATE) values (s_xxxx_oebs_cash_payment_test.NEXTVAL, 100066, 10000, to_date('2015-03-08 00:00:00','YYYY-MM-DD HH24:MI:SS'), date'2015-03-31' );insert into xxxx_client_discount_m  (ID,CLIENT_ID,CLIENT_AVG_DISCOUNT,DT) values (s_xxxx_client_discount_m.NEXTVAL,155, 7, date'2014-03-01');</v>
      </c>
    </row>
    <row r="59" spans="1:47" ht="15" customHeight="1" x14ac:dyDescent="0.3">
      <c r="A59" s="45">
        <v>9</v>
      </c>
      <c r="B59" s="57"/>
      <c r="C59" s="12" t="str">
        <f t="shared" si="17"/>
        <v>10009</v>
      </c>
      <c r="D59" s="12" t="str">
        <f t="shared" si="18"/>
        <v>10009/13</v>
      </c>
      <c r="E59" s="13" t="s">
        <v>40</v>
      </c>
      <c r="F59" s="13" t="s">
        <v>41</v>
      </c>
      <c r="G59" s="12">
        <v>1</v>
      </c>
      <c r="H59" s="14">
        <v>100067</v>
      </c>
      <c r="I59" s="15" t="str">
        <f t="shared" si="3"/>
        <v>Б-100067-13</v>
      </c>
      <c r="J59" s="16">
        <v>2</v>
      </c>
      <c r="K59" s="28">
        <v>11</v>
      </c>
      <c r="L59" s="12" t="s">
        <v>42</v>
      </c>
      <c r="M59" s="16">
        <v>1</v>
      </c>
      <c r="N59" s="12">
        <v>18</v>
      </c>
      <c r="O59" s="13" t="s">
        <v>55</v>
      </c>
      <c r="P59" s="13" t="s">
        <v>44</v>
      </c>
      <c r="Q59" s="13" t="s">
        <v>45</v>
      </c>
      <c r="R59" s="17" t="str">
        <f t="shared" si="19"/>
        <v>1000671</v>
      </c>
      <c r="S59" s="15">
        <v>1</v>
      </c>
      <c r="T59" s="13" t="s">
        <v>56</v>
      </c>
      <c r="U59" s="12">
        <v>30000</v>
      </c>
      <c r="V59" s="12">
        <f t="shared" si="5"/>
        <v>5400</v>
      </c>
      <c r="W59" s="12">
        <v>0</v>
      </c>
      <c r="X59" s="18">
        <v>156</v>
      </c>
      <c r="Y59" s="19" t="s">
        <v>47</v>
      </c>
      <c r="Z59" s="20">
        <f t="shared" si="6"/>
        <v>24600</v>
      </c>
      <c r="AA59" s="21"/>
      <c r="AB59" s="29"/>
      <c r="AC59" s="14">
        <f t="shared" si="20"/>
        <v>15000</v>
      </c>
      <c r="AD59" s="12"/>
      <c r="AE59" s="12"/>
      <c r="AF59" s="13" t="s">
        <v>48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'Б-100067-13',date'2015-03-04',2, 11, 11, 'RUR', 1, 18, date'2015-03-06', date'2015-03-07', 1000671, 1, to_date('2015-03-09 00:00:00','YYYY-MM-DD HH24:MI:SS'), 30000, 5400, 0, 156, 0, 'c1', 8,null);insert into xxxx_oebs_cash_payment_test (ID, INVOICE_ID, OEBS_PAYMENT, DOC_DATE, COMISS_DATE) values (s_xxxx_oebs_cash_payment_test.NEXTVAL, 100067, 15000, to_date('2015-03-09 00:00:00','YYYY-MM-DD HH24:MI:SS'), date'2015-03-31' );insert into xxxx_client_discount_m  (ID,CLIENT_ID,CLIENT_AVG_DISCOUNT,DT) values (s_xxxx_client_discount_m.NEXTVAL,156, 20, date'2014-03-01');</v>
      </c>
    </row>
    <row r="60" spans="1:47" s="44" customFormat="1" ht="15" customHeight="1" x14ac:dyDescent="0.3">
      <c r="A60" s="31">
        <v>9</v>
      </c>
      <c r="B60" s="60"/>
      <c r="C60" s="33" t="str">
        <f t="shared" si="17"/>
        <v>10009</v>
      </c>
      <c r="D60" s="33" t="str">
        <f t="shared" si="18"/>
        <v>10009/13</v>
      </c>
      <c r="E60" s="34" t="s">
        <v>40</v>
      </c>
      <c r="F60" s="34" t="s">
        <v>41</v>
      </c>
      <c r="G60" s="12">
        <v>1</v>
      </c>
      <c r="H60" s="14">
        <v>100068</v>
      </c>
      <c r="I60" s="33" t="str">
        <f t="shared" si="3"/>
        <v>Б-100068-13</v>
      </c>
      <c r="J60" s="16">
        <v>2</v>
      </c>
      <c r="K60" s="35">
        <v>1</v>
      </c>
      <c r="L60" s="33" t="s">
        <v>42</v>
      </c>
      <c r="M60" s="36">
        <v>1</v>
      </c>
      <c r="N60" s="33">
        <v>18</v>
      </c>
      <c r="O60" s="34" t="s">
        <v>57</v>
      </c>
      <c r="P60" s="34" t="s">
        <v>44</v>
      </c>
      <c r="Q60" s="34" t="s">
        <v>45</v>
      </c>
      <c r="R60" s="37" t="str">
        <f t="shared" si="19"/>
        <v>1000681</v>
      </c>
      <c r="S60" s="33">
        <v>1</v>
      </c>
      <c r="T60" s="34" t="s">
        <v>58</v>
      </c>
      <c r="U60" s="33">
        <v>11952</v>
      </c>
      <c r="V60" s="33">
        <f t="shared" si="5"/>
        <v>2151.36</v>
      </c>
      <c r="W60" s="33">
        <v>0</v>
      </c>
      <c r="X60" s="18">
        <v>157</v>
      </c>
      <c r="Y60" s="38" t="s">
        <v>47</v>
      </c>
      <c r="Z60" s="20">
        <f t="shared" si="6"/>
        <v>9800.64</v>
      </c>
      <c r="AA60" s="39"/>
      <c r="AB60" s="39"/>
      <c r="AC60" s="40">
        <f t="shared" si="20"/>
        <v>5976</v>
      </c>
      <c r="AD60" s="33"/>
      <c r="AE60" s="33"/>
      <c r="AF60" s="34" t="s">
        <v>48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100068, 'Б-100068-13',date'2015-03-05',2, 1, 1, 'RUR', 1, 18, date'2015-03-06', date'2015-03-07', 1000681, 1, to_date('2015-03-11 00:00:00','YYYY-MM-DD HH24:MI:SS'), 11952, 2151.36, 0, 157, 0, 'c1', 8,null);insert into xxxx_oebs_cash_payment_test (ID, INVOICE_ID, OEBS_PAYMENT, DOC_DATE, COMISS_DATE) values (s_xxxx_oebs_cash_payment_test.NEXTVAL, 100068, 5976, to_date('2015-03-11 00:00:00','YYYY-MM-DD HH24:MI:SS'), date'2015-03-31' );insert into xxxx_client_discount_m  (ID,CLIENT_ID,CLIENT_AVG_DISCOUNT,DT) values (s_xxxx_client_discount_m.NEXTVAL,157, 13, date'2014-03-01');</v>
      </c>
    </row>
    <row r="61" spans="1:47" ht="15" customHeight="1" x14ac:dyDescent="0.3">
      <c r="A61" s="45">
        <v>10</v>
      </c>
      <c r="B61" s="57"/>
      <c r="C61" s="12" t="str">
        <f t="shared" si="17"/>
        <v>100010</v>
      </c>
      <c r="D61" s="12" t="str">
        <f t="shared" si="18"/>
        <v>100010/13</v>
      </c>
      <c r="E61" s="13" t="s">
        <v>40</v>
      </c>
      <c r="F61" s="13" t="s">
        <v>41</v>
      </c>
      <c r="G61" s="12">
        <v>1</v>
      </c>
      <c r="H61" s="14">
        <v>100069</v>
      </c>
      <c r="I61" s="15" t="str">
        <f>"Б-"&amp;H61&amp;"-13"</f>
        <v>Б-100069-13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3" t="s">
        <v>43</v>
      </c>
      <c r="P61" s="13" t="s">
        <v>44</v>
      </c>
      <c r="Q61" s="13" t="s">
        <v>45</v>
      </c>
      <c r="R61" s="17" t="str">
        <f t="shared" si="19"/>
        <v>1000691</v>
      </c>
      <c r="S61" s="15">
        <v>1</v>
      </c>
      <c r="T61" s="13" t="s">
        <v>46</v>
      </c>
      <c r="U61" s="12">
        <v>30000</v>
      </c>
      <c r="V61" s="12">
        <f>U61*0.18</f>
        <v>5400</v>
      </c>
      <c r="W61" s="12">
        <v>0</v>
      </c>
      <c r="X61" s="18">
        <v>158</v>
      </c>
      <c r="Y61" s="19" t="s">
        <v>47</v>
      </c>
      <c r="Z61" s="20"/>
      <c r="AA61" s="21"/>
      <c r="AB61" s="22"/>
      <c r="AC61" s="14">
        <f t="shared" si="20"/>
        <v>15000</v>
      </c>
      <c r="AD61" s="12"/>
      <c r="AE61" s="12"/>
      <c r="AF61" s="13" t="s">
        <v>48</v>
      </c>
      <c r="AG61" s="23">
        <v>8</v>
      </c>
      <c r="AH61" s="24">
        <v>13</v>
      </c>
      <c r="AI61" s="25" t="s">
        <v>49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66">
        <v>0.7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100069, 'Б-100069-13',date'2015-03-02',2, 7, 7, 'RUR', 1, 18, date'2015-03-06', date'2015-03-07', 1000691, 1, to_date('2015-03-07 00:00:00','YYYY-MM-DD HH24:MI:SS'), 30000, 5400, 0, 158, 0, 'c1', 8,null);insert into xxxx_oebs_cash_payment_test (ID, INVOICE_ID, OEBS_PAYMENT, DOC_DATE, COMISS_DATE) values (s_xxxx_oebs_cash_payment_test.NEXTVAL, 100069, 15000, to_date('2015-03-07 00:00:00','YYYY-MM-DD HH24:MI:SS'), date'2015-03-31' );insert into xxxx_client_discount_m  (ID,CLIENT_ID,CLIENT_AVG_DISCOUNT,DT) values (s_xxxx_client_discount_m.NEXTVAL,158, 13, date'2014-03-01');</v>
      </c>
    </row>
    <row r="62" spans="1:47" ht="15" customHeight="1" x14ac:dyDescent="0.3">
      <c r="A62" s="45">
        <v>10</v>
      </c>
      <c r="B62" s="57"/>
      <c r="C62" s="12" t="str">
        <f t="shared" si="17"/>
        <v>100010</v>
      </c>
      <c r="D62" s="12" t="str">
        <f t="shared" si="18"/>
        <v>100010/13</v>
      </c>
      <c r="E62" s="13" t="s">
        <v>40</v>
      </c>
      <c r="F62" s="13" t="s">
        <v>41</v>
      </c>
      <c r="G62" s="12">
        <v>1</v>
      </c>
      <c r="H62" s="14">
        <v>100070</v>
      </c>
      <c r="I62" s="15" t="str">
        <f t="shared" si="3"/>
        <v>Б-100070-13</v>
      </c>
      <c r="J62" s="16">
        <v>2</v>
      </c>
      <c r="K62" s="56">
        <v>3</v>
      </c>
      <c r="L62" s="12" t="s">
        <v>42</v>
      </c>
      <c r="M62" s="16">
        <v>1</v>
      </c>
      <c r="N62" s="12">
        <v>18</v>
      </c>
      <c r="O62" s="13" t="s">
        <v>53</v>
      </c>
      <c r="P62" s="13" t="s">
        <v>44</v>
      </c>
      <c r="Q62" s="13" t="s">
        <v>45</v>
      </c>
      <c r="R62" s="17" t="str">
        <f t="shared" si="19"/>
        <v>1000701</v>
      </c>
      <c r="S62" s="15">
        <v>1</v>
      </c>
      <c r="T62" s="13" t="s">
        <v>54</v>
      </c>
      <c r="U62" s="12">
        <v>40000</v>
      </c>
      <c r="V62" s="12">
        <f t="shared" si="5"/>
        <v>7200</v>
      </c>
      <c r="W62" s="12">
        <v>0</v>
      </c>
      <c r="X62" s="18">
        <v>159</v>
      </c>
      <c r="Y62" s="19" t="s">
        <v>47</v>
      </c>
      <c r="Z62" s="20"/>
      <c r="AA62" s="21"/>
      <c r="AB62" s="26"/>
      <c r="AC62" s="14">
        <f t="shared" si="20"/>
        <v>20000</v>
      </c>
      <c r="AD62" s="12"/>
      <c r="AE62" s="12"/>
      <c r="AF62" s="13" t="s">
        <v>48</v>
      </c>
      <c r="AG62" s="23">
        <v>8</v>
      </c>
      <c r="AH62" s="27">
        <v>7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17" t="s">
        <v>80</v>
      </c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100070, 'Б-100070-13',date'2015-03-03',2, 3, 3, 'RUR', 1, 18, date'2015-03-06', date'2015-03-07', 1000701, 1, to_date('2015-03-08 00:00:00','YYYY-MM-DD HH24:MI:SS'), 40000, 7200, 0, 159, 0, 'c1', 8,null);insert into xxxx_oebs_cash_payment_test (ID, INVOICE_ID, OEBS_PAYMENT, DOC_DATE, COMISS_DATE) values (s_xxxx_oebs_cash_payment_test.NEXTVAL, 100070, 20000, to_date('2015-03-08 00:00:00','YYYY-MM-DD HH24:MI:SS'), date'2015-03-31' );insert into xxxx_client_discount_m  (ID,CLIENT_ID,CLIENT_AVG_DISCOUNT,DT) values (s_xxxx_client_discount_m.NEXTVAL,159, 7, date'2014-03-01');</v>
      </c>
    </row>
    <row r="63" spans="1:47" ht="15" customHeight="1" x14ac:dyDescent="0.3">
      <c r="A63" s="45">
        <v>10</v>
      </c>
      <c r="B63" s="57"/>
      <c r="C63" s="12" t="str">
        <f t="shared" si="17"/>
        <v>100010</v>
      </c>
      <c r="D63" s="12" t="str">
        <f t="shared" si="18"/>
        <v>100010/13</v>
      </c>
      <c r="E63" s="13" t="s">
        <v>40</v>
      </c>
      <c r="F63" s="13" t="s">
        <v>41</v>
      </c>
      <c r="G63" s="12">
        <v>1</v>
      </c>
      <c r="H63" s="14">
        <v>100071</v>
      </c>
      <c r="I63" s="15" t="str">
        <f t="shared" si="3"/>
        <v>Б-100071-13</v>
      </c>
      <c r="J63" s="16">
        <v>2</v>
      </c>
      <c r="K63" s="12">
        <v>7</v>
      </c>
      <c r="L63" s="12" t="s">
        <v>42</v>
      </c>
      <c r="M63" s="16">
        <v>1</v>
      </c>
      <c r="N63" s="12">
        <v>18</v>
      </c>
      <c r="O63" s="13" t="s">
        <v>53</v>
      </c>
      <c r="P63" s="13" t="s">
        <v>44</v>
      </c>
      <c r="Q63" s="13" t="s">
        <v>45</v>
      </c>
      <c r="R63" s="17" t="str">
        <f t="shared" si="19"/>
        <v>1000711</v>
      </c>
      <c r="S63" s="15">
        <v>1</v>
      </c>
      <c r="T63" s="13" t="s">
        <v>54</v>
      </c>
      <c r="U63" s="12">
        <v>70000</v>
      </c>
      <c r="V63" s="12">
        <f t="shared" si="5"/>
        <v>12600</v>
      </c>
      <c r="W63" s="12">
        <v>0</v>
      </c>
      <c r="X63" s="18">
        <v>160</v>
      </c>
      <c r="Y63" s="19" t="s">
        <v>47</v>
      </c>
      <c r="Z63" s="20"/>
      <c r="AA63" s="67"/>
      <c r="AB63" s="26"/>
      <c r="AC63" s="14">
        <f t="shared" si="20"/>
        <v>35000</v>
      </c>
      <c r="AD63" s="12"/>
      <c r="AE63" s="12"/>
      <c r="AF63" s="13" t="s">
        <v>48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S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100071, 'Б-100071-13',date'2015-03-03',2, 7, 7, 'RUR', 1, 18, date'2015-03-06', date'2015-03-07', 1000711, 1, to_date('2015-03-08 00:00:00','YYYY-MM-DD HH24:MI:SS'), 70000, 12600, 0, 160, 0, 'c1', 8,null);insert into xxxx_oebs_cash_payment_test (ID, INVOICE_ID, OEBS_PAYMENT, DOC_DATE, COMISS_DATE) values (s_xxxx_oebs_cash_payment_test.NEXTVAL, 100071, 35000, to_date('2015-03-08 00:00:00','YYYY-MM-DD HH24:MI:SS'), date'2015-03-31' );insert into xxxx_client_discount_m  (ID,CLIENT_ID,CLIENT_AVG_DISCOUNT,DT) values (s_xxxx_client_discount_m.NEXTVAL,160, 7, date'2014-03-01');</v>
      </c>
    </row>
    <row r="64" spans="1:47" ht="15" customHeight="1" x14ac:dyDescent="0.3">
      <c r="A64" s="45">
        <v>10</v>
      </c>
      <c r="B64" s="57"/>
      <c r="C64" s="12" t="str">
        <f t="shared" si="17"/>
        <v>100010</v>
      </c>
      <c r="D64" s="12" t="str">
        <f t="shared" si="18"/>
        <v>100010/13</v>
      </c>
      <c r="E64" s="13" t="s">
        <v>40</v>
      </c>
      <c r="F64" s="13" t="s">
        <v>41</v>
      </c>
      <c r="G64" s="12">
        <v>1</v>
      </c>
      <c r="H64" s="14">
        <v>100072</v>
      </c>
      <c r="I64" s="15" t="str">
        <f t="shared" si="3"/>
        <v>Б-100072-13</v>
      </c>
      <c r="J64" s="16">
        <v>2</v>
      </c>
      <c r="K64" s="28">
        <v>11</v>
      </c>
      <c r="L64" s="12" t="s">
        <v>42</v>
      </c>
      <c r="M64" s="16">
        <v>1</v>
      </c>
      <c r="N64" s="12">
        <v>18</v>
      </c>
      <c r="O64" s="13" t="s">
        <v>55</v>
      </c>
      <c r="P64" s="13" t="s">
        <v>44</v>
      </c>
      <c r="Q64" s="13" t="s">
        <v>45</v>
      </c>
      <c r="R64" s="17" t="str">
        <f t="shared" si="19"/>
        <v>1000721</v>
      </c>
      <c r="S64" s="15">
        <v>1</v>
      </c>
      <c r="T64" s="13" t="s">
        <v>56</v>
      </c>
      <c r="U64" s="12">
        <v>30000</v>
      </c>
      <c r="V64" s="12">
        <f t="shared" si="5"/>
        <v>5400</v>
      </c>
      <c r="W64" s="12">
        <v>0</v>
      </c>
      <c r="X64" s="18">
        <v>161</v>
      </c>
      <c r="Y64" s="19" t="s">
        <v>47</v>
      </c>
      <c r="Z64" s="20"/>
      <c r="AA64" s="21"/>
      <c r="AB64" s="29"/>
      <c r="AC64" s="14">
        <f t="shared" si="20"/>
        <v>15000</v>
      </c>
      <c r="AD64" s="12"/>
      <c r="AE64" s="12"/>
      <c r="AF64" s="13" t="s">
        <v>48</v>
      </c>
      <c r="AG64" s="23">
        <v>8</v>
      </c>
      <c r="AH64" s="30">
        <v>20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S64" s="17"/>
      <c r="AU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'Б-100072-13',date'2015-03-04',2, 11, 11, 'RUR', 1, 18, date'2015-03-06', date'2015-03-07', 1000721, 1, to_date('2015-03-09 00:00:00','YYYY-MM-DD HH24:MI:SS'), 30000, 5400, 0, 161, 0, 'c1', 8,null);insert into xxxx_oebs_cash_payment_test (ID, INVOICE_ID, OEBS_PAYMENT, DOC_DATE, COMISS_DATE) values (s_xxxx_oebs_cash_payment_test.NEXTVAL, 100072, 15000, to_date('2015-03-09 00:00:00','YYYY-MM-DD HH24:MI:SS'), date'2015-03-31' );insert into xxxx_client_discount_m  (ID,CLIENT_ID,CLIENT_AVG_DISCOUNT,DT) values (s_xxxx_client_discount_m.NEXTVAL,161, 20, date'2014-03-01');</v>
      </c>
    </row>
    <row r="65" spans="1:47" ht="15" customHeight="1" x14ac:dyDescent="0.3">
      <c r="A65" s="45">
        <v>10</v>
      </c>
      <c r="B65" s="57"/>
      <c r="C65" s="12" t="str">
        <f t="shared" si="17"/>
        <v>100010</v>
      </c>
      <c r="D65" s="12" t="str">
        <f t="shared" si="18"/>
        <v>100010/13</v>
      </c>
      <c r="E65" s="13" t="s">
        <v>40</v>
      </c>
      <c r="F65" s="13" t="s">
        <v>41</v>
      </c>
      <c r="G65" s="12">
        <v>1</v>
      </c>
      <c r="H65" s="14">
        <v>100073</v>
      </c>
      <c r="I65" s="15" t="str">
        <f t="shared" si="3"/>
        <v>Б-100073-13</v>
      </c>
      <c r="J65" s="16">
        <v>2</v>
      </c>
      <c r="K65" s="28">
        <v>1</v>
      </c>
      <c r="L65" s="12" t="s">
        <v>42</v>
      </c>
      <c r="M65" s="16">
        <v>1</v>
      </c>
      <c r="N65" s="12">
        <v>18</v>
      </c>
      <c r="O65" s="13" t="s">
        <v>57</v>
      </c>
      <c r="P65" s="13" t="s">
        <v>44</v>
      </c>
      <c r="Q65" s="13" t="s">
        <v>45</v>
      </c>
      <c r="R65" s="17" t="str">
        <f t="shared" si="19"/>
        <v>1000731</v>
      </c>
      <c r="S65" s="15">
        <v>1</v>
      </c>
      <c r="T65" s="13" t="s">
        <v>58</v>
      </c>
      <c r="U65" s="12">
        <v>11952</v>
      </c>
      <c r="V65" s="12">
        <f t="shared" si="5"/>
        <v>2151.36</v>
      </c>
      <c r="W65" s="12">
        <v>0</v>
      </c>
      <c r="X65" s="18">
        <v>162</v>
      </c>
      <c r="Y65" s="19" t="s">
        <v>47</v>
      </c>
      <c r="Z65" s="20"/>
      <c r="AA65" s="68"/>
      <c r="AB65" s="29"/>
      <c r="AC65" s="14">
        <f t="shared" si="20"/>
        <v>5976</v>
      </c>
      <c r="AD65" s="12"/>
      <c r="AE65" s="12"/>
      <c r="AF65" s="13" t="s">
        <v>48</v>
      </c>
      <c r="AG65" s="23">
        <v>8</v>
      </c>
      <c r="AH65" s="30">
        <v>13</v>
      </c>
      <c r="AI65" s="25" t="s">
        <v>49</v>
      </c>
      <c r="AJ65" s="13"/>
      <c r="AK65" s="13"/>
      <c r="AL65" s="17">
        <v>0</v>
      </c>
      <c r="AM65" s="15" t="s">
        <v>50</v>
      </c>
      <c r="AN65" s="12" t="s">
        <v>51</v>
      </c>
      <c r="AO65" s="12"/>
      <c r="AP65" s="17"/>
      <c r="AQ65" s="17"/>
      <c r="AR65" s="17"/>
      <c r="AS65" s="1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100073, 'Б-100073-13',date'2015-03-05',2, 1, 1, 'RUR', 1, 18, date'2015-03-06', date'2015-03-07', 1000731, 1, to_date('2015-03-11 00:00:00','YYYY-MM-DD HH24:MI:SS'), 11952, 2151.36, 0, 162, 0, 'c1', 8,null);insert into xxxx_oebs_cash_payment_test (ID, INVOICE_ID, OEBS_PAYMENT, DOC_DATE, COMISS_DATE) values (s_xxxx_oebs_cash_payment_test.NEXTVAL, 100073, 5976, to_date('2015-03-11 00:00:00','YYYY-MM-DD HH24:MI:SS'), date'2015-03-31' );insert into xxxx_client_discount_m  (ID,CLIENT_ID,CLIENT_AVG_DISCOUNT,DT) values (s_xxxx_client_discount_m.NEXTVAL,162, 13, date'2014-03-01');</v>
      </c>
    </row>
    <row r="66" spans="1:47" ht="15" customHeight="1" x14ac:dyDescent="0.3">
      <c r="A66" s="45">
        <v>10</v>
      </c>
      <c r="B66" s="57"/>
      <c r="C66" s="12" t="str">
        <f t="shared" si="17"/>
        <v>100010</v>
      </c>
      <c r="D66" s="12" t="str">
        <f t="shared" si="18"/>
        <v>100010/13</v>
      </c>
      <c r="E66" s="13" t="s">
        <v>40</v>
      </c>
      <c r="F66" s="13" t="s">
        <v>41</v>
      </c>
      <c r="G66" s="12">
        <v>1</v>
      </c>
      <c r="H66" s="14">
        <v>100074</v>
      </c>
      <c r="I66" s="15" t="str">
        <f>"Б-"&amp;H66&amp;"-13"</f>
        <v>Б-100074-13</v>
      </c>
      <c r="J66" s="16">
        <v>2</v>
      </c>
      <c r="K66" s="12">
        <v>7</v>
      </c>
      <c r="L66" s="12" t="s">
        <v>42</v>
      </c>
      <c r="M66" s="16">
        <v>1</v>
      </c>
      <c r="N66" s="12">
        <v>18</v>
      </c>
      <c r="O66" s="13" t="s">
        <v>43</v>
      </c>
      <c r="P66" s="13" t="s">
        <v>44</v>
      </c>
      <c r="Q66" s="13" t="s">
        <v>45</v>
      </c>
      <c r="R66" s="17" t="str">
        <f t="shared" si="19"/>
        <v>1000741</v>
      </c>
      <c r="S66" s="15">
        <v>1</v>
      </c>
      <c r="T66" s="58" t="s">
        <v>66</v>
      </c>
      <c r="U66" s="12">
        <v>69500</v>
      </c>
      <c r="V66" s="12">
        <f>U66*0.18</f>
        <v>12510</v>
      </c>
      <c r="W66" s="12">
        <v>0</v>
      </c>
      <c r="X66" s="18">
        <v>163</v>
      </c>
      <c r="Y66" s="19" t="s">
        <v>47</v>
      </c>
      <c r="Z66" s="20">
        <f>U66/(U66+U68)</f>
        <v>0.69499999999999995</v>
      </c>
      <c r="AA66" s="21"/>
      <c r="AB66" s="22"/>
      <c r="AC66" s="14">
        <f t="shared" si="20"/>
        <v>34750</v>
      </c>
      <c r="AD66" s="12"/>
      <c r="AE66" s="12"/>
      <c r="AF66" s="58" t="s">
        <v>67</v>
      </c>
      <c r="AG66" s="23">
        <v>8</v>
      </c>
      <c r="AH66" s="24">
        <v>13</v>
      </c>
      <c r="AI66" s="25" t="s">
        <v>49</v>
      </c>
      <c r="AJ66" s="13"/>
      <c r="AK66" s="13"/>
      <c r="AL66" s="17">
        <v>0</v>
      </c>
      <c r="AM66" s="15" t="s">
        <v>50</v>
      </c>
      <c r="AN66" s="12" t="s">
        <v>51</v>
      </c>
      <c r="AO66" s="12"/>
      <c r="AP66" s="17"/>
      <c r="AQ66" s="17"/>
      <c r="AR66" s="17"/>
      <c r="AS66" s="65">
        <v>0.69499999999999995</v>
      </c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100074, 'Б-100074-13',date'2015-03-02',2, 7, 7, 'RUR', 1, 18, date'2015-03-06', date'2015-03-07', 1000741, 1, to_date('2015-04-07 00:00:00','YYYY-MM-DD HH24:MI:SS'), 69500, 12510, 0, 163, 0, 'c1', 8,null);insert into xxxx_oebs_cash_payment_test (ID, INVOICE_ID, OEBS_PAYMENT, DOC_DATE, COMISS_DATE) values (s_xxxx_oebs_cash_payment_test.NEXTVAL, 100074, 34750, to_date('2015-04-07 00:00:00','YYYY-MM-DD HH24:MI:SS'), date'2015-04-30' );insert into xxxx_client_discount_m  (ID,CLIENT_ID,CLIENT_AVG_DISCOUNT,DT) values (s_xxxx_client_discount_m.NEXTVAL,163, 13, date'2014-03-01');</v>
      </c>
    </row>
    <row r="67" spans="1:47" ht="15" customHeight="1" x14ac:dyDescent="0.3">
      <c r="A67" s="45">
        <v>10</v>
      </c>
      <c r="B67" s="57"/>
      <c r="C67" s="12" t="str">
        <f t="shared" si="17"/>
        <v>100010</v>
      </c>
      <c r="D67" s="12" t="str">
        <f t="shared" si="18"/>
        <v>100010/13</v>
      </c>
      <c r="E67" s="13" t="s">
        <v>40</v>
      </c>
      <c r="F67" s="13" t="s">
        <v>41</v>
      </c>
      <c r="G67" s="12">
        <v>1</v>
      </c>
      <c r="H67" s="14">
        <v>100075</v>
      </c>
      <c r="I67" s="15" t="str">
        <f t="shared" si="3"/>
        <v>Б-100075-13</v>
      </c>
      <c r="J67" s="16">
        <v>2</v>
      </c>
      <c r="K67" s="56">
        <v>3</v>
      </c>
      <c r="L67" s="12" t="s">
        <v>42</v>
      </c>
      <c r="M67" s="16">
        <v>1</v>
      </c>
      <c r="N67" s="12">
        <v>18</v>
      </c>
      <c r="O67" s="13" t="s">
        <v>53</v>
      </c>
      <c r="P67" s="13" t="s">
        <v>44</v>
      </c>
      <c r="Q67" s="13" t="s">
        <v>45</v>
      </c>
      <c r="R67" s="17" t="str">
        <f t="shared" si="19"/>
        <v>1000751</v>
      </c>
      <c r="S67" s="15">
        <v>1</v>
      </c>
      <c r="T67" s="58" t="s">
        <v>68</v>
      </c>
      <c r="U67" s="12">
        <v>40000</v>
      </c>
      <c r="V67" s="12">
        <f t="shared" si="5"/>
        <v>7200</v>
      </c>
      <c r="W67" s="12">
        <v>0</v>
      </c>
      <c r="X67" s="18">
        <v>164</v>
      </c>
      <c r="Y67" s="19" t="s">
        <v>47</v>
      </c>
      <c r="Z67" s="20"/>
      <c r="AA67" s="21"/>
      <c r="AB67" s="26"/>
      <c r="AC67" s="14">
        <f t="shared" si="20"/>
        <v>20000</v>
      </c>
      <c r="AD67" s="12"/>
      <c r="AE67" s="12"/>
      <c r="AF67" s="58" t="s">
        <v>67</v>
      </c>
      <c r="AG67" s="23">
        <v>8</v>
      </c>
      <c r="AH67" s="27">
        <v>7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17" t="s">
        <v>80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100075, 'Б-100075-13',date'2015-03-03',2, 3, 3, 'RUR', 1, 18, date'2015-03-06', date'2015-03-07', 1000751, 1, to_date('2015-04-08 00:00:00','YYYY-MM-DD HH24:MI:SS'), 40000, 7200, 0, 164, 0, 'c1', 8,null);insert into xxxx_oebs_cash_payment_test (ID, INVOICE_ID, OEBS_PAYMENT, DOC_DATE, COMISS_DATE) values (s_xxxx_oebs_cash_payment_test.NEXTVAL, 100075, 20000, to_date('2015-04-08 00:00:00','YYYY-MM-DD HH24:MI:SS'), date'2015-04-30' );insert into xxxx_client_discount_m  (ID,CLIENT_ID,CLIENT_AVG_DISCOUNT,DT) values (s_xxxx_client_discount_m.NEXTVAL,164, 7, date'2014-03-01');</v>
      </c>
    </row>
    <row r="68" spans="1:47" ht="15" customHeight="1" x14ac:dyDescent="0.3">
      <c r="A68" s="45">
        <v>10</v>
      </c>
      <c r="B68" s="57"/>
      <c r="C68" s="12" t="str">
        <f t="shared" si="17"/>
        <v>100010</v>
      </c>
      <c r="D68" s="12" t="str">
        <f t="shared" si="18"/>
        <v>100010/13</v>
      </c>
      <c r="E68" s="13" t="s">
        <v>40</v>
      </c>
      <c r="F68" s="13" t="s">
        <v>41</v>
      </c>
      <c r="G68" s="12">
        <v>1</v>
      </c>
      <c r="H68" s="14">
        <v>100076</v>
      </c>
      <c r="I68" s="15" t="str">
        <f t="shared" ref="I68:I76" si="21">"Б-"&amp;H68&amp;"-13"</f>
        <v>Б-100076-13</v>
      </c>
      <c r="J68" s="16">
        <v>2</v>
      </c>
      <c r="K68" s="12">
        <v>7</v>
      </c>
      <c r="L68" s="12" t="s">
        <v>42</v>
      </c>
      <c r="M68" s="16">
        <v>1</v>
      </c>
      <c r="N68" s="12">
        <v>18</v>
      </c>
      <c r="O68" s="13" t="s">
        <v>53</v>
      </c>
      <c r="P68" s="13" t="s">
        <v>44</v>
      </c>
      <c r="Q68" s="13" t="s">
        <v>45</v>
      </c>
      <c r="R68" s="17" t="str">
        <f t="shared" si="19"/>
        <v>1000761</v>
      </c>
      <c r="S68" s="15">
        <v>1</v>
      </c>
      <c r="T68" s="58" t="s">
        <v>68</v>
      </c>
      <c r="U68" s="12">
        <v>30500</v>
      </c>
      <c r="V68" s="12">
        <f t="shared" ref="V68:V76" si="22">U68*0.18</f>
        <v>5490</v>
      </c>
      <c r="W68" s="12">
        <v>0</v>
      </c>
      <c r="X68" s="18">
        <v>165</v>
      </c>
      <c r="Y68" s="19" t="s">
        <v>47</v>
      </c>
      <c r="Z68" s="20"/>
      <c r="AA68" s="21"/>
      <c r="AB68" s="26"/>
      <c r="AC68" s="14">
        <f t="shared" si="20"/>
        <v>15250</v>
      </c>
      <c r="AD68" s="12"/>
      <c r="AE68" s="12"/>
      <c r="AF68" s="58" t="s">
        <v>67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17"/>
      <c r="AU68" s="9" t="str">
        <f t="shared" ref="AU68:AU131" si="2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"&amp;A68&amp;", "&amp;C68&amp;", '"&amp;D68&amp;"', date'"&amp;E68&amp;"', date'"&amp;F68&amp;"', "&amp;G68&amp;", "&amp;H68&amp;", '"&amp;I68&amp;"',date'"&amp;O68&amp;"',"&amp;J68&amp;", "&amp;K68&amp;", "&amp;K68&amp;", '"&amp;L68&amp;"', "&amp;M68&amp;", "&amp;N68&amp;", date'"&amp;P68&amp;"', date'"&amp;Q68&amp;"', "&amp;R68&amp;", "&amp;S68&amp;", to_date('"&amp;T68&amp;"','YYYY-MM-DD HH24:MI:SS'), "&amp;U68&amp;", "&amp;V68&amp;", "&amp;W68&amp;", "&amp;X68&amp;", "&amp;AL68&amp;", '"&amp;AN68&amp;"', "&amp;AG68&amp;","&amp;AM68&amp;");"&amp;
IF(LEN(AC68)&gt;0,"insert into xxxx_oebs_cash_payment_test (ID, INVOICE_ID, OEBS_PAYMENT, DOC_DATE, COMISS_DATE) values (s_xxxx_oebs_cash_payment_test.NEXTVAL, "&amp;H68&amp;", "&amp;AC68&amp;", to_date('"&amp;T68&amp;"','YYYY-MM-DD HH24:MI:SS'), "&amp;AF68&amp;" );","")&amp;
IF(LEN(AD68)&gt;0,"insert into xxxx_oebs_cash_payment_test (ID, INVOICE_ID, OEBS_PAYMENT, DOC_DATE, COMISS_DATE) values (s_xxxx_oebs_cash_payment_test.NEXTVAL, "&amp;H68&amp;", "&amp;AD68&amp;", to_date('"&amp;T68&amp;"','YYYY-MM-DD HH24:MI:SS'), "&amp;AF68&amp;" );","")&amp;
IF(LEN(AE68)&gt;0,"insert into xxxx_oebs_cash_payment_test (ID, INVOICE_ID, OEBS_PAYMENT, DOC_DATE, COMISS_DATE) values (s_xxxx_oebs_cash_payment_test.NEXTVAL, "&amp;H68&amp;", "&amp;AE68&amp;", to_date('"&amp;T68&amp;"','YYYY-MM-DD HH24:MI:SS'), "&amp;AF68&amp;" );","")&amp;
IF(LEN(AH68)&gt;0,"insert into xxxx_client_discount_m  (ID,CLIENT_ID,CLIENT_AVG_DISCOUNT,DT) values (s_xxxx_client_discount_m.NEXTVAL,"&amp;X68&amp;", "&amp;AH68&amp;", "&amp;AI68&amp;");","")&amp;
IF(LEN(AJ68)&gt;0,"insert into xxxx_client_discount_m  (ID,CLIENT_ID,CLIENT_AVG_DISCOUNT,DT) values (s_xxxx_client_discount_m.NEXTVAL,"&amp;X68&amp;", "&amp;AJ68&amp;", "&amp;AK68&amp;");","")&amp;
IF(LEN(AO68)&gt;0,"insert into xxxx_contract_signed_attr (ID, CONTRACT_ID, CODE, KEY_NUM) values (s_xxxx_contract_signed_attr.NEXTVAL, "&amp;C68&amp;", 'SUPERCOMMISSION_BONUS' , "&amp;AO68&amp;" );","")&amp;
IF(LEN(AP68)&gt;0,"insert into xxxx_loyal_clients_contr_attr (ID, CONTRACT_ID, CLIENT_ID, LC_TURNOVER, COLLATERAL_FIRST_DT, COLLATERAL_END_DT) values (s_xxxx_loyal_clients_contr_atr.NEXTVAL, "&amp;C68&amp;", "&amp;X68&amp;", "&amp;AP68&amp;", "&amp;AQ68&amp;", "&amp;AR68&amp;"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100076, 'Б-100076-13',date'2015-03-03',2, 7, 7, 'RUR', 1, 18, date'2015-03-06', date'2015-03-07', 1000761, 1, to_date('2015-04-08 00:00:00','YYYY-MM-DD HH24:MI:SS'), 30500, 5490, 0, 165, 0, 'c1', 8,null);insert into xxxx_oebs_cash_payment_test (ID, INVOICE_ID, OEBS_PAYMENT, DOC_DATE, COMISS_DATE) values (s_xxxx_oebs_cash_payment_test.NEXTVAL, 100076, 15250, to_date('2015-04-08 00:00:00','YYYY-MM-DD HH24:MI:SS'), date'2015-04-30' );insert into xxxx_client_discount_m  (ID,CLIENT_ID,CLIENT_AVG_DISCOUNT,DT) values (s_xxxx_client_discount_m.NEXTVAL,165, 7, date'2014-03-01');</v>
      </c>
    </row>
    <row r="69" spans="1:47" ht="15" customHeight="1" x14ac:dyDescent="0.3">
      <c r="A69" s="45">
        <v>10</v>
      </c>
      <c r="B69" s="57"/>
      <c r="C69" s="12" t="str">
        <f t="shared" si="17"/>
        <v>100010</v>
      </c>
      <c r="D69" s="12" t="str">
        <f t="shared" si="18"/>
        <v>100010/13</v>
      </c>
      <c r="E69" s="13" t="s">
        <v>40</v>
      </c>
      <c r="F69" s="13" t="s">
        <v>41</v>
      </c>
      <c r="G69" s="12">
        <v>1</v>
      </c>
      <c r="H69" s="14">
        <v>100077</v>
      </c>
      <c r="I69" s="15" t="str">
        <f t="shared" si="21"/>
        <v>Б-100077-13</v>
      </c>
      <c r="J69" s="16">
        <v>2</v>
      </c>
      <c r="K69" s="28">
        <v>11</v>
      </c>
      <c r="L69" s="12" t="s">
        <v>42</v>
      </c>
      <c r="M69" s="16">
        <v>1</v>
      </c>
      <c r="N69" s="12">
        <v>18</v>
      </c>
      <c r="O69" s="13" t="s">
        <v>55</v>
      </c>
      <c r="P69" s="13" t="s">
        <v>44</v>
      </c>
      <c r="Q69" s="13" t="s">
        <v>45</v>
      </c>
      <c r="R69" s="17" t="str">
        <f t="shared" si="19"/>
        <v>1000771</v>
      </c>
      <c r="S69" s="15">
        <v>1</v>
      </c>
      <c r="T69" s="58" t="s">
        <v>69</v>
      </c>
      <c r="U69" s="12">
        <v>30000</v>
      </c>
      <c r="V69" s="12">
        <f t="shared" si="22"/>
        <v>5400</v>
      </c>
      <c r="W69" s="12">
        <v>0</v>
      </c>
      <c r="X69" s="18">
        <v>166</v>
      </c>
      <c r="Y69" s="19" t="s">
        <v>47</v>
      </c>
      <c r="Z69" s="20"/>
      <c r="AA69" s="21"/>
      <c r="AB69" s="29"/>
      <c r="AC69" s="14">
        <f t="shared" si="20"/>
        <v>15000</v>
      </c>
      <c r="AD69" s="12"/>
      <c r="AE69" s="12"/>
      <c r="AF69" s="58" t="s">
        <v>67</v>
      </c>
      <c r="AG69" s="23">
        <v>8</v>
      </c>
      <c r="AH69" s="30">
        <v>20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17"/>
      <c r="AU6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'Б-100077-13',date'2015-03-04',2, 11, 11, 'RUR', 1, 18, date'2015-03-06', date'2015-03-07', 1000771, 1, to_date('2015-04-09 00:00:00','YYYY-MM-DD HH24:MI:SS'), 30000, 5400, 0, 166, 0, 'c1', 8,null);insert into xxxx_oebs_cash_payment_test (ID, INVOICE_ID, OEBS_PAYMENT, DOC_DATE, COMISS_DATE) values (s_xxxx_oebs_cash_payment_test.NEXTVAL, 100077, 15000, to_date('2015-04-09 00:00:00','YYYY-MM-DD HH24:MI:SS'), date'2015-04-30' );insert into xxxx_client_discount_m  (ID,CLIENT_ID,CLIENT_AVG_DISCOUNT,DT) values (s_xxxx_client_discount_m.NEXTVAL,166, 20, date'2014-03-01');</v>
      </c>
    </row>
    <row r="70" spans="1:47" ht="15" customHeight="1" x14ac:dyDescent="0.3">
      <c r="A70" s="45">
        <v>10</v>
      </c>
      <c r="B70" s="57"/>
      <c r="C70" s="12" t="str">
        <f t="shared" si="17"/>
        <v>100010</v>
      </c>
      <c r="D70" s="12" t="str">
        <f t="shared" si="18"/>
        <v>100010/13</v>
      </c>
      <c r="E70" s="13" t="s">
        <v>40</v>
      </c>
      <c r="F70" s="13" t="s">
        <v>41</v>
      </c>
      <c r="G70" s="12">
        <v>1</v>
      </c>
      <c r="H70" s="14">
        <v>100078</v>
      </c>
      <c r="I70" s="15" t="str">
        <f t="shared" si="21"/>
        <v>Б-100078-13</v>
      </c>
      <c r="J70" s="16">
        <v>2</v>
      </c>
      <c r="K70" s="56">
        <v>1</v>
      </c>
      <c r="L70" s="12" t="s">
        <v>42</v>
      </c>
      <c r="M70" s="16">
        <v>1</v>
      </c>
      <c r="N70" s="12">
        <v>18</v>
      </c>
      <c r="O70" s="13" t="s">
        <v>57</v>
      </c>
      <c r="P70" s="13" t="s">
        <v>44</v>
      </c>
      <c r="Q70" s="13" t="s">
        <v>45</v>
      </c>
      <c r="R70" s="17" t="str">
        <f t="shared" si="19"/>
        <v>1000781</v>
      </c>
      <c r="S70" s="15">
        <v>1</v>
      </c>
      <c r="T70" s="58" t="s">
        <v>70</v>
      </c>
      <c r="U70" s="12">
        <v>11951</v>
      </c>
      <c r="V70" s="12">
        <f t="shared" si="22"/>
        <v>2151.1799999999998</v>
      </c>
      <c r="W70" s="12">
        <v>0</v>
      </c>
      <c r="X70" s="18">
        <v>167</v>
      </c>
      <c r="Y70" s="19" t="s">
        <v>47</v>
      </c>
      <c r="Z70" s="20"/>
      <c r="AA70" s="21"/>
      <c r="AB70" s="26"/>
      <c r="AC70" s="14">
        <f t="shared" si="20"/>
        <v>5975.5</v>
      </c>
      <c r="AD70" s="12"/>
      <c r="AE70" s="12"/>
      <c r="AF70" s="58" t="s">
        <v>67</v>
      </c>
      <c r="AG70" s="23">
        <v>8</v>
      </c>
      <c r="AH70" s="27">
        <v>13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S70" s="69"/>
      <c r="AU7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100078, 'Б-100078-13',date'2015-03-05',2, 1, 1, 'RUR', 1, 18, date'2015-03-06', date'2015-03-07', 1000781, 1, to_date('2015-04-11 00:00:00','YYYY-MM-DD HH24:MI:SS'), 11951, 2151.18, 0, 167, 0, 'c1', 8,null);insert into xxxx_oebs_cash_payment_test (ID, INVOICE_ID, OEBS_PAYMENT, DOC_DATE, COMISS_DATE) values (s_xxxx_oebs_cash_payment_test.NEXTVAL, 100078, 5975.5, to_date('2015-04-11 00:00:00','YYYY-MM-DD HH24:MI:SS'), date'2015-04-30' );insert into xxxx_client_discount_m  (ID,CLIENT_ID,CLIENT_AVG_DISCOUNT,DT) values (s_xxxx_client_discount_m.NEXTVAL,167, 13, date'2014-03-01');</v>
      </c>
    </row>
    <row r="71" spans="1:47" ht="15" customHeight="1" x14ac:dyDescent="0.3">
      <c r="A71" s="45">
        <v>10</v>
      </c>
      <c r="B71" s="57"/>
      <c r="C71" s="12" t="str">
        <f t="shared" si="17"/>
        <v>100010</v>
      </c>
      <c r="D71" s="12" t="str">
        <f t="shared" si="18"/>
        <v>100010/13</v>
      </c>
      <c r="E71" s="13" t="s">
        <v>40</v>
      </c>
      <c r="F71" s="13" t="s">
        <v>41</v>
      </c>
      <c r="G71" s="12">
        <v>1</v>
      </c>
      <c r="H71" s="14">
        <v>100079</v>
      </c>
      <c r="I71" s="15" t="str">
        <f t="shared" si="21"/>
        <v>Б-100079-13</v>
      </c>
      <c r="J71" s="16">
        <v>2</v>
      </c>
      <c r="K71" s="12">
        <v>7</v>
      </c>
      <c r="L71" s="12" t="s">
        <v>42</v>
      </c>
      <c r="M71" s="16">
        <v>1</v>
      </c>
      <c r="N71" s="12">
        <v>18</v>
      </c>
      <c r="O71" s="13" t="s">
        <v>43</v>
      </c>
      <c r="P71" s="13" t="s">
        <v>44</v>
      </c>
      <c r="Q71" s="13" t="s">
        <v>45</v>
      </c>
      <c r="R71" s="17" t="str">
        <f t="shared" si="19"/>
        <v>1000791</v>
      </c>
      <c r="S71" s="15">
        <v>1</v>
      </c>
      <c r="T71" s="59" t="s">
        <v>71</v>
      </c>
      <c r="U71" s="12">
        <v>69500</v>
      </c>
      <c r="V71" s="12">
        <f t="shared" si="22"/>
        <v>12510</v>
      </c>
      <c r="W71" s="12">
        <v>0</v>
      </c>
      <c r="X71" s="18">
        <v>168</v>
      </c>
      <c r="Y71" s="19" t="s">
        <v>47</v>
      </c>
      <c r="Z71" s="20">
        <f>U71/(U71+U73)</f>
        <v>0.6949930500694993</v>
      </c>
      <c r="AA71" s="21">
        <f>U71-V71</f>
        <v>56990</v>
      </c>
      <c r="AB71" s="22"/>
      <c r="AC71" s="14">
        <f t="shared" si="20"/>
        <v>34750</v>
      </c>
      <c r="AD71" s="12"/>
      <c r="AE71" s="12"/>
      <c r="AF71" s="59" t="s">
        <v>72</v>
      </c>
      <c r="AG71" s="23">
        <v>8</v>
      </c>
      <c r="AH71" s="24">
        <v>13</v>
      </c>
      <c r="AI71" s="25" t="s">
        <v>49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S71" s="65">
        <v>0.6949930500694993</v>
      </c>
      <c r="AU7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100079, 'Б-100079-13',date'2015-03-02',2, 7, 7, 'RUR', 1, 18, date'2015-03-06', date'2015-03-07', 1000791, 1, to_date('2015-05-07 00:00:00','YYYY-MM-DD HH24:MI:SS'), 69500, 12510, 0, 168, 0, 'c1', 8,null);insert into xxxx_oebs_cash_payment_test (ID, INVOICE_ID, OEBS_PAYMENT, DOC_DATE, COMISS_DATE) values (s_xxxx_oebs_cash_payment_test.NEXTVAL, 100079, 34750, to_date('2015-05-07 00:00:00','YYYY-MM-DD HH24:MI:SS'), date'2015-05-31' );insert into xxxx_client_discount_m  (ID,CLIENT_ID,CLIENT_AVG_DISCOUNT,DT) values (s_xxxx_client_discount_m.NEXTVAL,168, 13, date'2014-03-01');</v>
      </c>
    </row>
    <row r="72" spans="1:47" ht="15" customHeight="1" x14ac:dyDescent="0.3">
      <c r="A72" s="45">
        <v>10</v>
      </c>
      <c r="B72" s="57"/>
      <c r="C72" s="12" t="str">
        <f t="shared" si="17"/>
        <v>100010</v>
      </c>
      <c r="D72" s="12" t="str">
        <f t="shared" si="18"/>
        <v>100010/13</v>
      </c>
      <c r="E72" s="13" t="s">
        <v>40</v>
      </c>
      <c r="F72" s="13" t="s">
        <v>41</v>
      </c>
      <c r="G72" s="12">
        <v>1</v>
      </c>
      <c r="H72" s="14">
        <v>100080</v>
      </c>
      <c r="I72" s="15" t="str">
        <f t="shared" si="21"/>
        <v>Б-100080-13</v>
      </c>
      <c r="J72" s="16">
        <v>2</v>
      </c>
      <c r="K72" s="56">
        <v>3</v>
      </c>
      <c r="L72" s="12" t="s">
        <v>42</v>
      </c>
      <c r="M72" s="16">
        <v>1</v>
      </c>
      <c r="N72" s="12">
        <v>18</v>
      </c>
      <c r="O72" s="13" t="s">
        <v>53</v>
      </c>
      <c r="P72" s="13" t="s">
        <v>44</v>
      </c>
      <c r="Q72" s="13" t="s">
        <v>45</v>
      </c>
      <c r="R72" s="17" t="str">
        <f t="shared" si="19"/>
        <v>1000801</v>
      </c>
      <c r="S72" s="15">
        <v>1</v>
      </c>
      <c r="T72" s="59" t="s">
        <v>73</v>
      </c>
      <c r="U72" s="12">
        <v>40000</v>
      </c>
      <c r="V72" s="12">
        <f t="shared" si="22"/>
        <v>7200</v>
      </c>
      <c r="W72" s="12">
        <v>0</v>
      </c>
      <c r="X72" s="18">
        <v>169</v>
      </c>
      <c r="Y72" s="19" t="s">
        <v>47</v>
      </c>
      <c r="Z72" s="20"/>
      <c r="AA72" s="21">
        <f>U72-V72</f>
        <v>32800</v>
      </c>
      <c r="AB72" s="26"/>
      <c r="AC72" s="14">
        <f t="shared" si="20"/>
        <v>20000</v>
      </c>
      <c r="AD72" s="12"/>
      <c r="AE72" s="12"/>
      <c r="AF72" s="59" t="s">
        <v>72</v>
      </c>
      <c r="AG72" s="23">
        <v>8</v>
      </c>
      <c r="AH72" s="27">
        <v>7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S72" s="69" t="s">
        <v>81</v>
      </c>
      <c r="AU7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100080, 'Б-100080-13',date'2015-03-03',2, 3, 3, 'RUR', 1, 18, date'2015-03-06', date'2015-03-07', 1000801, 1, to_date('2015-05-08 00:00:00','YYYY-MM-DD HH24:MI:SS'), 40000, 7200, 0, 169, 0, 'c1', 8,null);insert into xxxx_oebs_cash_payment_test (ID, INVOICE_ID, OEBS_PAYMENT, DOC_DATE, COMISS_DATE) values (s_xxxx_oebs_cash_payment_test.NEXTVAL, 100080, 20000, to_date('2015-05-08 00:00:00','YYYY-MM-DD HH24:MI:SS'), date'2015-05-31' );insert into xxxx_client_discount_m  (ID,CLIENT_ID,CLIENT_AVG_DISCOUNT,DT) values (s_xxxx_client_discount_m.NEXTVAL,169, 7, date'2014-03-01');</v>
      </c>
    </row>
    <row r="73" spans="1:47" ht="15" customHeight="1" x14ac:dyDescent="0.3">
      <c r="A73" s="45">
        <v>10</v>
      </c>
      <c r="B73" s="57"/>
      <c r="C73" s="12" t="str">
        <f t="shared" si="17"/>
        <v>100010</v>
      </c>
      <c r="D73" s="12" t="str">
        <f t="shared" si="18"/>
        <v>100010/13</v>
      </c>
      <c r="E73" s="13" t="s">
        <v>40</v>
      </c>
      <c r="F73" s="13" t="s">
        <v>41</v>
      </c>
      <c r="G73" s="12">
        <v>1</v>
      </c>
      <c r="H73" s="14">
        <v>100081</v>
      </c>
      <c r="I73" s="15" t="str">
        <f t="shared" si="21"/>
        <v>Б-100081-13</v>
      </c>
      <c r="J73" s="16">
        <v>2</v>
      </c>
      <c r="K73" s="12">
        <v>7</v>
      </c>
      <c r="L73" s="12" t="s">
        <v>42</v>
      </c>
      <c r="M73" s="16">
        <v>1</v>
      </c>
      <c r="N73" s="12">
        <v>18</v>
      </c>
      <c r="O73" s="13" t="s">
        <v>53</v>
      </c>
      <c r="P73" s="13" t="s">
        <v>44</v>
      </c>
      <c r="Q73" s="13" t="s">
        <v>45</v>
      </c>
      <c r="R73" s="17" t="str">
        <f t="shared" si="19"/>
        <v>1000811</v>
      </c>
      <c r="S73" s="15">
        <v>1</v>
      </c>
      <c r="T73" s="59" t="s">
        <v>73</v>
      </c>
      <c r="U73" s="12">
        <v>30501</v>
      </c>
      <c r="V73" s="12">
        <f t="shared" si="22"/>
        <v>5490.1799999999994</v>
      </c>
      <c r="W73" s="12">
        <v>0</v>
      </c>
      <c r="X73" s="18">
        <v>170</v>
      </c>
      <c r="Y73" s="19" t="s">
        <v>47</v>
      </c>
      <c r="Z73" s="20"/>
      <c r="AA73" s="21">
        <f>U73-V73</f>
        <v>25010.82</v>
      </c>
      <c r="AB73" s="26"/>
      <c r="AC73" s="14">
        <f t="shared" si="20"/>
        <v>15250.5</v>
      </c>
      <c r="AD73" s="12"/>
      <c r="AE73" s="12"/>
      <c r="AF73" s="59" t="s">
        <v>72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17"/>
      <c r="AU7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'Б-100081-13',date'2015-03-03',2, 7, 7, 'RUR', 1, 18, date'2015-03-06', date'2015-03-07', 1000811, 1, to_date('2015-05-08 00:00:00','YYYY-MM-DD HH24:MI:SS'), 30501, 5490.18, 0, 170, 0, 'c1', 8,null);insert into xxxx_oebs_cash_payment_test (ID, INVOICE_ID, OEBS_PAYMENT, DOC_DATE, COMISS_DATE) values (s_xxxx_oebs_cash_payment_test.NEXTVAL, 100081, 15250.5, to_date('2015-05-08 00:00:00','YYYY-MM-DD HH24:MI:SS'), date'2015-05-31' );insert into xxxx_client_discount_m  (ID,CLIENT_ID,CLIENT_AVG_DISCOUNT,DT) values (s_xxxx_client_discount_m.NEXTVAL,170, 7, date'2014-03-01');</v>
      </c>
    </row>
    <row r="74" spans="1:47" ht="15" customHeight="1" x14ac:dyDescent="0.3">
      <c r="A74" s="45">
        <v>10</v>
      </c>
      <c r="B74" s="57"/>
      <c r="C74" s="12" t="str">
        <f t="shared" si="17"/>
        <v>100010</v>
      </c>
      <c r="D74" s="12" t="str">
        <f t="shared" si="18"/>
        <v>100010/13</v>
      </c>
      <c r="E74" s="13" t="s">
        <v>40</v>
      </c>
      <c r="F74" s="13" t="s">
        <v>41</v>
      </c>
      <c r="G74" s="12">
        <v>1</v>
      </c>
      <c r="H74" s="14">
        <v>100082</v>
      </c>
      <c r="I74" s="15" t="str">
        <f t="shared" si="21"/>
        <v>Б-100082-13</v>
      </c>
      <c r="J74" s="16">
        <v>2</v>
      </c>
      <c r="K74" s="28">
        <v>11</v>
      </c>
      <c r="L74" s="12" t="s">
        <v>42</v>
      </c>
      <c r="M74" s="16">
        <v>1</v>
      </c>
      <c r="N74" s="12">
        <v>18</v>
      </c>
      <c r="O74" s="13" t="s">
        <v>55</v>
      </c>
      <c r="P74" s="13" t="s">
        <v>44</v>
      </c>
      <c r="Q74" s="13" t="s">
        <v>45</v>
      </c>
      <c r="R74" s="17" t="str">
        <f t="shared" si="19"/>
        <v>1000821</v>
      </c>
      <c r="S74" s="15">
        <v>1</v>
      </c>
      <c r="T74" s="59" t="s">
        <v>74</v>
      </c>
      <c r="U74" s="12">
        <v>3000000</v>
      </c>
      <c r="V74" s="12">
        <f t="shared" si="22"/>
        <v>540000</v>
      </c>
      <c r="W74" s="12">
        <v>0</v>
      </c>
      <c r="X74" s="18">
        <v>171</v>
      </c>
      <c r="Y74" s="19" t="s">
        <v>47</v>
      </c>
      <c r="Z74" s="20"/>
      <c r="AA74" s="21">
        <f>U74-V74</f>
        <v>2460000</v>
      </c>
      <c r="AB74" s="29"/>
      <c r="AC74" s="14">
        <f t="shared" si="20"/>
        <v>1500000</v>
      </c>
      <c r="AD74" s="12"/>
      <c r="AE74" s="12"/>
      <c r="AF74" s="59" t="s">
        <v>72</v>
      </c>
      <c r="AG74" s="23">
        <v>8</v>
      </c>
      <c r="AH74" s="30">
        <v>20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/>
      <c r="AU7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'Б-100082-13',date'2015-03-04',2, 11, 11, 'RUR', 1, 18, date'2015-03-06', date'2015-03-07', 1000821, 1, to_date('2015-05-09 00:00:00','YYYY-MM-DD HH24:MI:SS'), 3000000, 540000, 0, 171, 0, 'c1', 8,null);insert into xxxx_oebs_cash_payment_test (ID, INVOICE_ID, OEBS_PAYMENT, DOC_DATE, COMISS_DATE) values (s_xxxx_oebs_cash_payment_test.NEXTVAL, 100082, 1500000, to_date('2015-05-09 00:00:00','YYYY-MM-DD HH24:MI:SS'), date'2015-05-31' );insert into xxxx_client_discount_m  (ID,CLIENT_ID,CLIENT_AVG_DISCOUNT,DT) values (s_xxxx_client_discount_m.NEXTVAL,171, 20, date'2014-03-01');</v>
      </c>
    </row>
    <row r="75" spans="1:47" s="44" customFormat="1" ht="15" customHeight="1" x14ac:dyDescent="0.3">
      <c r="A75" s="31">
        <v>10</v>
      </c>
      <c r="B75" s="60"/>
      <c r="C75" s="33" t="str">
        <f t="shared" si="17"/>
        <v>100010</v>
      </c>
      <c r="D75" s="33" t="str">
        <f t="shared" si="18"/>
        <v>100010/13</v>
      </c>
      <c r="E75" s="34" t="s">
        <v>40</v>
      </c>
      <c r="F75" s="34" t="s">
        <v>41</v>
      </c>
      <c r="G75" s="12">
        <v>1</v>
      </c>
      <c r="H75" s="14">
        <v>100083</v>
      </c>
      <c r="I75" s="33" t="str">
        <f t="shared" si="21"/>
        <v>Б-100083-13</v>
      </c>
      <c r="J75" s="16">
        <v>2</v>
      </c>
      <c r="K75" s="35">
        <v>1</v>
      </c>
      <c r="L75" s="33" t="s">
        <v>42</v>
      </c>
      <c r="M75" s="36">
        <v>1</v>
      </c>
      <c r="N75" s="33">
        <v>18</v>
      </c>
      <c r="O75" s="34" t="s">
        <v>57</v>
      </c>
      <c r="P75" s="34" t="s">
        <v>44</v>
      </c>
      <c r="Q75" s="34" t="s">
        <v>45</v>
      </c>
      <c r="R75" s="37" t="str">
        <f t="shared" si="19"/>
        <v>1000831</v>
      </c>
      <c r="S75" s="33">
        <v>1</v>
      </c>
      <c r="T75" s="61" t="s">
        <v>75</v>
      </c>
      <c r="U75" s="33">
        <v>11951</v>
      </c>
      <c r="V75" s="33">
        <f t="shared" si="22"/>
        <v>2151.1799999999998</v>
      </c>
      <c r="W75" s="33">
        <v>0</v>
      </c>
      <c r="X75" s="18">
        <v>172</v>
      </c>
      <c r="Y75" s="38" t="s">
        <v>47</v>
      </c>
      <c r="Z75" s="39"/>
      <c r="AA75" s="21">
        <f>U75-V75</f>
        <v>9799.82</v>
      </c>
      <c r="AB75" s="39"/>
      <c r="AC75" s="40">
        <f t="shared" si="20"/>
        <v>5975.5</v>
      </c>
      <c r="AD75" s="33"/>
      <c r="AE75" s="33"/>
      <c r="AF75" s="61" t="s">
        <v>72</v>
      </c>
      <c r="AG75" s="41">
        <v>8</v>
      </c>
      <c r="AH75" s="42">
        <v>13</v>
      </c>
      <c r="AI75" s="43" t="s">
        <v>49</v>
      </c>
      <c r="AJ75" s="34"/>
      <c r="AK75" s="34"/>
      <c r="AL75" s="37">
        <v>0</v>
      </c>
      <c r="AM75" s="33" t="s">
        <v>50</v>
      </c>
      <c r="AN75" s="33" t="s">
        <v>51</v>
      </c>
      <c r="AO75" s="33"/>
      <c r="AP75" s="37"/>
      <c r="AQ75" s="37"/>
      <c r="AR75" s="37"/>
      <c r="AS75" s="37"/>
      <c r="AU7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'Б-100083-13',date'2015-03-05',2, 1, 1, 'RUR', 1, 18, date'2015-03-06', date'2015-03-07', 1000831, 1, to_date('2015-05-11 00:00:00','YYYY-MM-DD HH24:MI:SS'), 11951, 2151.18, 0, 172, 0, 'c1', 8,null);insert into xxxx_oebs_cash_payment_test (ID, INVOICE_ID, OEBS_PAYMENT, DOC_DATE, COMISS_DATE) values (s_xxxx_oebs_cash_payment_test.NEXTVAL, 100083, 5975.5, to_date('2015-05-11 00:00:00','YYYY-MM-DD HH24:MI:SS'), date'2015-05-31' );insert into xxxx_client_discount_m  (ID,CLIENT_ID,CLIENT_AVG_DISCOUNT,DT) values (s_xxxx_client_discount_m.NEXTVAL,172, 13, date'2014-03-01');</v>
      </c>
    </row>
    <row r="76" spans="1:47" ht="15" customHeight="1" x14ac:dyDescent="0.3">
      <c r="A76" s="45">
        <v>11</v>
      </c>
      <c r="B76" s="57"/>
      <c r="C76" s="12" t="str">
        <f t="shared" si="17"/>
        <v>100011</v>
      </c>
      <c r="D76" s="12" t="str">
        <f t="shared" si="18"/>
        <v>100011/13</v>
      </c>
      <c r="E76" s="13" t="s">
        <v>40</v>
      </c>
      <c r="F76" s="13" t="s">
        <v>41</v>
      </c>
      <c r="G76" s="12">
        <v>1</v>
      </c>
      <c r="H76" s="14">
        <v>100084</v>
      </c>
      <c r="I76" s="15" t="str">
        <f t="shared" si="21"/>
        <v>Б-100084-13</v>
      </c>
      <c r="J76" s="16">
        <v>2</v>
      </c>
      <c r="K76" s="56">
        <v>1</v>
      </c>
      <c r="L76" s="12" t="s">
        <v>42</v>
      </c>
      <c r="M76" s="16">
        <v>1</v>
      </c>
      <c r="N76" s="12">
        <v>18</v>
      </c>
      <c r="O76" s="13" t="s">
        <v>43</v>
      </c>
      <c r="P76" s="13" t="s">
        <v>44</v>
      </c>
      <c r="Q76" s="13" t="s">
        <v>45</v>
      </c>
      <c r="R76" s="17" t="str">
        <f t="shared" si="19"/>
        <v>1000841</v>
      </c>
      <c r="S76" s="15">
        <v>1</v>
      </c>
      <c r="T76" s="13" t="s">
        <v>46</v>
      </c>
      <c r="U76" s="12">
        <v>100000</v>
      </c>
      <c r="V76" s="12">
        <f t="shared" si="22"/>
        <v>18000</v>
      </c>
      <c r="W76" s="12">
        <v>0</v>
      </c>
      <c r="X76" s="18">
        <v>173</v>
      </c>
      <c r="Y76" s="19" t="s">
        <v>47</v>
      </c>
      <c r="Z76" s="20">
        <f t="shared" ref="Z76:Z139" si="24">U76-V76</f>
        <v>82000</v>
      </c>
      <c r="AA76" s="21"/>
      <c r="AB76" s="22"/>
      <c r="AC76" s="14">
        <f t="shared" si="20"/>
        <v>50000</v>
      </c>
      <c r="AD76" s="12"/>
      <c r="AE76" s="12"/>
      <c r="AF76" s="13" t="s">
        <v>48</v>
      </c>
      <c r="AG76" s="23">
        <v>8</v>
      </c>
      <c r="AH76" s="24">
        <v>13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 t="s">
        <v>82</v>
      </c>
      <c r="AU7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100084, 'Б-100084-13',date'2015-03-02',2, 1, 1, 'RUR', 1, 18, date'2015-03-06', date'2015-03-07', 1000841, 1, to_date('2015-03-07 00:00:00','YYYY-MM-DD HH24:MI:SS'), 100000, 18000, 0, 173, 0, 'c1', 8,null);insert into xxxx_oebs_cash_payment_test (ID, INVOICE_ID, OEBS_PAYMENT, DOC_DATE, COMISS_DATE) values (s_xxxx_oebs_cash_payment_test.NEXTVAL, 100084, 50000, to_date('2015-03-07 00:00:00','YYYY-MM-DD HH24:MI:SS'), date'2015-03-31' );insert into xxxx_client_discount_m  (ID,CLIENT_ID,CLIENT_AVG_DISCOUNT,DT) values (s_xxxx_client_discount_m.NEXTVAL,173, 13, date'2014-03-01');</v>
      </c>
    </row>
    <row r="77" spans="1:47" ht="15" customHeight="1" x14ac:dyDescent="0.3">
      <c r="A77" s="45">
        <v>11</v>
      </c>
      <c r="B77" s="57"/>
      <c r="C77" s="12" t="str">
        <f t="shared" si="17"/>
        <v>100011</v>
      </c>
      <c r="D77" s="12" t="str">
        <f t="shared" si="18"/>
        <v>100011/13</v>
      </c>
      <c r="E77" s="13" t="s">
        <v>40</v>
      </c>
      <c r="F77" s="13" t="s">
        <v>41</v>
      </c>
      <c r="G77" s="12">
        <v>1</v>
      </c>
      <c r="H77" s="14">
        <v>100085</v>
      </c>
      <c r="I77" s="15" t="str">
        <f t="shared" ref="I77:I90" si="25">"Б-"&amp;H77&amp;"-13"</f>
        <v>Б-100085-13</v>
      </c>
      <c r="J77" s="16">
        <v>2</v>
      </c>
      <c r="K77" s="28">
        <v>2</v>
      </c>
      <c r="L77" s="12" t="s">
        <v>42</v>
      </c>
      <c r="M77" s="16">
        <v>1</v>
      </c>
      <c r="N77" s="12">
        <v>18</v>
      </c>
      <c r="O77" s="13" t="s">
        <v>53</v>
      </c>
      <c r="P77" s="13" t="s">
        <v>44</v>
      </c>
      <c r="Q77" s="13" t="s">
        <v>45</v>
      </c>
      <c r="R77" s="17" t="str">
        <f t="shared" si="19"/>
        <v>1000851</v>
      </c>
      <c r="S77" s="15">
        <v>1</v>
      </c>
      <c r="T77" s="13" t="s">
        <v>54</v>
      </c>
      <c r="U77" s="12">
        <v>90000</v>
      </c>
      <c r="V77" s="12">
        <f t="shared" ref="V77:V90" si="26">U77*0.18</f>
        <v>16200</v>
      </c>
      <c r="W77" s="12">
        <v>0</v>
      </c>
      <c r="X77" s="18">
        <v>174</v>
      </c>
      <c r="Y77" s="19" t="s">
        <v>47</v>
      </c>
      <c r="Z77" s="20">
        <f t="shared" si="24"/>
        <v>73800</v>
      </c>
      <c r="AA77" s="21"/>
      <c r="AB77" s="26"/>
      <c r="AC77" s="14">
        <f t="shared" si="20"/>
        <v>45000</v>
      </c>
      <c r="AD77" s="12"/>
      <c r="AE77" s="12"/>
      <c r="AF77" s="13" t="s">
        <v>48</v>
      </c>
      <c r="AG77" s="23">
        <v>8</v>
      </c>
      <c r="AH77" s="27">
        <v>7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S77" s="17"/>
      <c r="AU7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100085, 'Б-100085-13',date'2015-03-03',2, 2, 2, 'RUR', 1, 18, date'2015-03-06', date'2015-03-07', 1000851, 1, to_date('2015-03-08 00:00:00','YYYY-MM-DD HH24:MI:SS'), 90000, 16200, 0, 174, 0, 'c1', 8,null);insert into xxxx_oebs_cash_payment_test (ID, INVOICE_ID, OEBS_PAYMENT, DOC_DATE, COMISS_DATE) values (s_xxxx_oebs_cash_payment_test.NEXTVAL, 100085, 45000, to_date('2015-03-08 00:00:00','YYYY-MM-DD HH24:MI:SS'), date'2015-03-31' );insert into xxxx_client_discount_m  (ID,CLIENT_ID,CLIENT_AVG_DISCOUNT,DT) values (s_xxxx_client_discount_m.NEXTVAL,174, 7, date'2014-03-01');</v>
      </c>
    </row>
    <row r="78" spans="1:47" ht="15" customHeight="1" x14ac:dyDescent="0.3">
      <c r="A78" s="45">
        <v>11</v>
      </c>
      <c r="B78" s="57"/>
      <c r="C78" s="12" t="str">
        <f t="shared" si="17"/>
        <v>100011</v>
      </c>
      <c r="D78" s="12" t="str">
        <f t="shared" si="18"/>
        <v>100011/13</v>
      </c>
      <c r="E78" s="13" t="s">
        <v>40</v>
      </c>
      <c r="F78" s="13" t="s">
        <v>41</v>
      </c>
      <c r="G78" s="12">
        <v>1</v>
      </c>
      <c r="H78" s="14">
        <v>100086</v>
      </c>
      <c r="I78" s="15" t="str">
        <f t="shared" si="25"/>
        <v>Б-100086-13</v>
      </c>
      <c r="J78" s="16">
        <v>2</v>
      </c>
      <c r="K78" s="56">
        <v>3</v>
      </c>
      <c r="L78" s="12" t="s">
        <v>42</v>
      </c>
      <c r="M78" s="16">
        <v>1</v>
      </c>
      <c r="N78" s="12">
        <v>18</v>
      </c>
      <c r="O78" s="13" t="s">
        <v>53</v>
      </c>
      <c r="P78" s="13" t="s">
        <v>44</v>
      </c>
      <c r="Q78" s="13" t="s">
        <v>45</v>
      </c>
      <c r="R78" s="17" t="str">
        <f t="shared" si="19"/>
        <v>1000861</v>
      </c>
      <c r="S78" s="15">
        <v>1</v>
      </c>
      <c r="T78" s="13" t="s">
        <v>54</v>
      </c>
      <c r="U78" s="12">
        <v>90000</v>
      </c>
      <c r="V78" s="12">
        <f t="shared" si="26"/>
        <v>16200</v>
      </c>
      <c r="W78" s="12">
        <v>0</v>
      </c>
      <c r="X78" s="18">
        <v>175</v>
      </c>
      <c r="Y78" s="19" t="s">
        <v>47</v>
      </c>
      <c r="Z78" s="20">
        <f t="shared" si="24"/>
        <v>73800</v>
      </c>
      <c r="AA78" s="21"/>
      <c r="AB78" s="26"/>
      <c r="AC78" s="14">
        <f t="shared" si="20"/>
        <v>45000</v>
      </c>
      <c r="AD78" s="12"/>
      <c r="AE78" s="12"/>
      <c r="AF78" s="13" t="s">
        <v>48</v>
      </c>
      <c r="AG78" s="23">
        <v>8</v>
      </c>
      <c r="AH78" s="27">
        <v>7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/>
      <c r="AU7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100086, 'Б-100086-13',date'2015-03-03',2, 3, 3, 'RUR', 1, 18, date'2015-03-06', date'2015-03-07', 1000861, 1, to_date('2015-03-08 00:00:00','YYYY-MM-DD HH24:MI:SS'), 90000, 16200, 0, 175, 0, 'c1', 8,null);insert into xxxx_oebs_cash_payment_test (ID, INVOICE_ID, OEBS_PAYMENT, DOC_DATE, COMISS_DATE) values (s_xxxx_oebs_cash_payment_test.NEXTVAL, 100086, 45000, to_date('2015-03-08 00:00:00','YYYY-MM-DD HH24:MI:SS'), date'2015-03-31' );insert into xxxx_client_discount_m  (ID,CLIENT_ID,CLIENT_AVG_DISCOUNT,DT) values (s_xxxx_client_discount_m.NEXTVAL,175, 7, date'2014-03-01');</v>
      </c>
    </row>
    <row r="79" spans="1:47" ht="15" customHeight="1" x14ac:dyDescent="0.3">
      <c r="A79" s="45">
        <v>11</v>
      </c>
      <c r="B79" s="57"/>
      <c r="C79" s="12" t="str">
        <f t="shared" si="17"/>
        <v>100011</v>
      </c>
      <c r="D79" s="12" t="str">
        <f t="shared" si="18"/>
        <v>100011/13</v>
      </c>
      <c r="E79" s="13" t="s">
        <v>40</v>
      </c>
      <c r="F79" s="13" t="s">
        <v>41</v>
      </c>
      <c r="G79" s="12">
        <v>1</v>
      </c>
      <c r="H79" s="14">
        <v>100087</v>
      </c>
      <c r="I79" s="15" t="str">
        <f t="shared" si="25"/>
        <v>Б-100087-13</v>
      </c>
      <c r="J79" s="16">
        <v>2</v>
      </c>
      <c r="K79" s="28">
        <v>2</v>
      </c>
      <c r="L79" s="12" t="s">
        <v>42</v>
      </c>
      <c r="M79" s="16">
        <v>1</v>
      </c>
      <c r="N79" s="12">
        <v>18</v>
      </c>
      <c r="O79" s="13" t="s">
        <v>55</v>
      </c>
      <c r="P79" s="13" t="s">
        <v>44</v>
      </c>
      <c r="Q79" s="13" t="s">
        <v>45</v>
      </c>
      <c r="R79" s="17" t="str">
        <f t="shared" si="19"/>
        <v>1000871</v>
      </c>
      <c r="S79" s="15">
        <v>1</v>
      </c>
      <c r="T79" s="13" t="s">
        <v>56</v>
      </c>
      <c r="U79" s="12">
        <v>80000</v>
      </c>
      <c r="V79" s="12">
        <f t="shared" si="26"/>
        <v>14400</v>
      </c>
      <c r="W79" s="12">
        <v>0</v>
      </c>
      <c r="X79" s="18">
        <v>176</v>
      </c>
      <c r="Y79" s="19" t="s">
        <v>47</v>
      </c>
      <c r="Z79" s="20">
        <f t="shared" si="24"/>
        <v>65600</v>
      </c>
      <c r="AA79" s="21"/>
      <c r="AB79" s="29"/>
      <c r="AC79" s="14">
        <f t="shared" si="20"/>
        <v>40000</v>
      </c>
      <c r="AD79" s="12"/>
      <c r="AE79" s="12"/>
      <c r="AF79" s="13" t="s">
        <v>48</v>
      </c>
      <c r="AG79" s="23">
        <v>8</v>
      </c>
      <c r="AH79" s="30">
        <v>20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"/>
      <c r="AU7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100087, 'Б-100087-13',date'2015-03-04',2, 2, 2, 'RUR', 1, 18, date'2015-03-06', date'2015-03-07', 1000871, 1, to_date('2015-03-09 00:00:00','YYYY-MM-DD HH24:MI:SS'), 80000, 14400, 0, 176, 0, 'c1', 8,null);insert into xxxx_oebs_cash_payment_test (ID, INVOICE_ID, OEBS_PAYMENT, DOC_DATE, COMISS_DATE) values (s_xxxx_oebs_cash_payment_test.NEXTVAL, 100087, 40000, to_date('2015-03-09 00:00:00','YYYY-MM-DD HH24:MI:SS'), date'2015-03-31' );insert into xxxx_client_discount_m  (ID,CLIENT_ID,CLIENT_AVG_DISCOUNT,DT) values (s_xxxx_client_discount_m.NEXTVAL,176, 20, date'2014-03-01');</v>
      </c>
    </row>
    <row r="80" spans="1:47" s="44" customFormat="1" ht="15" customHeight="1" x14ac:dyDescent="0.3">
      <c r="A80" s="31">
        <v>11</v>
      </c>
      <c r="B80" s="60"/>
      <c r="C80" s="33" t="str">
        <f t="shared" si="17"/>
        <v>100011</v>
      </c>
      <c r="D80" s="33" t="str">
        <f t="shared" si="18"/>
        <v>100011/13</v>
      </c>
      <c r="E80" s="34" t="s">
        <v>40</v>
      </c>
      <c r="F80" s="34" t="s">
        <v>41</v>
      </c>
      <c r="G80" s="12">
        <v>1</v>
      </c>
      <c r="H80" s="14">
        <v>100088</v>
      </c>
      <c r="I80" s="33" t="str">
        <f t="shared" si="25"/>
        <v>Б-100088-13</v>
      </c>
      <c r="J80" s="16">
        <v>2</v>
      </c>
      <c r="K80" s="35">
        <v>1</v>
      </c>
      <c r="L80" s="33" t="s">
        <v>42</v>
      </c>
      <c r="M80" s="36">
        <v>1</v>
      </c>
      <c r="N80" s="33">
        <v>18</v>
      </c>
      <c r="O80" s="34" t="s">
        <v>57</v>
      </c>
      <c r="P80" s="34" t="s">
        <v>44</v>
      </c>
      <c r="Q80" s="34" t="s">
        <v>45</v>
      </c>
      <c r="R80" s="37" t="str">
        <f t="shared" si="19"/>
        <v>1000881</v>
      </c>
      <c r="S80" s="33">
        <v>1</v>
      </c>
      <c r="T80" s="34" t="s">
        <v>58</v>
      </c>
      <c r="U80" s="33">
        <v>60000</v>
      </c>
      <c r="V80" s="33">
        <f t="shared" si="26"/>
        <v>10800</v>
      </c>
      <c r="W80" s="33">
        <v>0</v>
      </c>
      <c r="X80" s="18">
        <v>177</v>
      </c>
      <c r="Y80" s="38" t="s">
        <v>47</v>
      </c>
      <c r="Z80" s="20">
        <f t="shared" si="24"/>
        <v>49200</v>
      </c>
      <c r="AA80" s="39"/>
      <c r="AB80" s="39"/>
      <c r="AC80" s="40">
        <f t="shared" si="20"/>
        <v>30000</v>
      </c>
      <c r="AD80" s="33"/>
      <c r="AE80" s="33"/>
      <c r="AF80" s="34" t="s">
        <v>48</v>
      </c>
      <c r="AG80" s="41">
        <v>8</v>
      </c>
      <c r="AH80" s="42">
        <v>13</v>
      </c>
      <c r="AI80" s="43" t="s">
        <v>49</v>
      </c>
      <c r="AJ80" s="34"/>
      <c r="AK80" s="34"/>
      <c r="AL80" s="37">
        <v>0</v>
      </c>
      <c r="AM80" s="33" t="s">
        <v>50</v>
      </c>
      <c r="AN80" s="33" t="s">
        <v>51</v>
      </c>
      <c r="AO80" s="33"/>
      <c r="AP80" s="37"/>
      <c r="AQ80" s="37"/>
      <c r="AR80" s="37"/>
      <c r="AS80" s="37"/>
      <c r="AU8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100088, 'Б-100088-13',date'2015-03-05',2, 1, 1, 'RUR', 1, 18, date'2015-03-06', date'2015-03-07', 1000881, 1, to_date('2015-03-11 00:00:00','YYYY-MM-DD HH24:MI:SS'), 60000, 10800, 0, 177, 0, 'c1', 8,null);insert into xxxx_oebs_cash_payment_test (ID, INVOICE_ID, OEBS_PAYMENT, DOC_DATE, COMISS_DATE) values (s_xxxx_oebs_cash_payment_test.NEXTVAL, 100088, 30000, to_date('2015-03-11 00:00:00','YYYY-MM-DD HH24:MI:SS'), date'2015-03-31' );insert into xxxx_client_discount_m  (ID,CLIENT_ID,CLIENT_AVG_DISCOUNT,DT) values (s_xxxx_client_discount_m.NEXTVAL,177, 13, date'2014-03-01');</v>
      </c>
    </row>
    <row r="81" spans="1:47" ht="15" customHeight="1" x14ac:dyDescent="0.3">
      <c r="A81" s="45">
        <v>12</v>
      </c>
      <c r="B81" s="57"/>
      <c r="C81" s="12" t="str">
        <f t="shared" si="17"/>
        <v>100012</v>
      </c>
      <c r="D81" s="12" t="str">
        <f t="shared" si="18"/>
        <v>100012/13</v>
      </c>
      <c r="E81" s="13" t="s">
        <v>40</v>
      </c>
      <c r="F81" s="13" t="s">
        <v>41</v>
      </c>
      <c r="G81" s="12">
        <v>1</v>
      </c>
      <c r="H81" s="14">
        <v>100089</v>
      </c>
      <c r="I81" s="15" t="str">
        <f>"Б-"&amp;H81&amp;"-13"</f>
        <v>Б-100089-13</v>
      </c>
      <c r="J81" s="16">
        <v>2</v>
      </c>
      <c r="K81" s="56">
        <v>1</v>
      </c>
      <c r="L81" s="12" t="s">
        <v>42</v>
      </c>
      <c r="M81" s="16">
        <v>1</v>
      </c>
      <c r="N81" s="12">
        <v>18</v>
      </c>
      <c r="O81" s="13" t="s">
        <v>43</v>
      </c>
      <c r="P81" s="13" t="s">
        <v>44</v>
      </c>
      <c r="Q81" s="13" t="s">
        <v>45</v>
      </c>
      <c r="R81" s="17" t="str">
        <f t="shared" si="19"/>
        <v>1000891</v>
      </c>
      <c r="S81" s="15">
        <v>1</v>
      </c>
      <c r="T81" s="13" t="s">
        <v>46</v>
      </c>
      <c r="U81" s="12">
        <v>100000</v>
      </c>
      <c r="V81" s="12">
        <f>U81*0.18</f>
        <v>18000</v>
      </c>
      <c r="W81" s="12">
        <v>0</v>
      </c>
      <c r="X81" s="18">
        <v>178</v>
      </c>
      <c r="Y81" s="19" t="s">
        <v>47</v>
      </c>
      <c r="Z81" s="20">
        <f t="shared" si="24"/>
        <v>82000</v>
      </c>
      <c r="AA81" s="21"/>
      <c r="AB81" s="22"/>
      <c r="AC81" s="14">
        <f t="shared" si="20"/>
        <v>50000</v>
      </c>
      <c r="AD81" s="12"/>
      <c r="AE81" s="12"/>
      <c r="AF81" s="13" t="s">
        <v>48</v>
      </c>
      <c r="AG81" s="23">
        <v>8</v>
      </c>
      <c r="AH81" s="24">
        <v>13</v>
      </c>
      <c r="AI81" s="25" t="s">
        <v>49</v>
      </c>
      <c r="AJ81" s="13"/>
      <c r="AK81" s="13"/>
      <c r="AL81" s="17">
        <v>0</v>
      </c>
      <c r="AM81" s="54">
        <v>1</v>
      </c>
      <c r="AN81" s="12" t="s">
        <v>51</v>
      </c>
      <c r="AO81" s="12"/>
      <c r="AP81" s="70">
        <v>10000</v>
      </c>
      <c r="AQ81" s="71" t="s">
        <v>83</v>
      </c>
      <c r="AR81" s="72" t="s">
        <v>84</v>
      </c>
      <c r="AS81" s="17" t="s">
        <v>82</v>
      </c>
      <c r="AU8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100089, 'Б-100089-13',date'2015-03-02',2, 1, 1, 'RUR', 1, 18, date'2015-03-06', date'2015-03-07', 1000891, 1, to_date('2015-03-07 00:00:00','YYYY-MM-DD HH24:MI:SS'), 100000, 18000, 0, 178, 0, 'c1', 8,1);insert into xxxx_oebs_cash_payment_test (ID, INVOICE_ID, OEBS_PAYMENT, DOC_DATE, COMISS_DATE) values (s_xxxx_oebs_cash_payment_test.NEXTVAL, 100089, 50000, to_date('2015-03-07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82" spans="1:47" ht="15" customHeight="1" x14ac:dyDescent="0.3">
      <c r="A82" s="45">
        <v>12</v>
      </c>
      <c r="B82" s="57"/>
      <c r="C82" s="12" t="str">
        <f t="shared" si="17"/>
        <v>100012</v>
      </c>
      <c r="D82" s="12" t="str">
        <f t="shared" si="18"/>
        <v>100012/13</v>
      </c>
      <c r="E82" s="13" t="s">
        <v>40</v>
      </c>
      <c r="F82" s="13" t="s">
        <v>41</v>
      </c>
      <c r="G82" s="12">
        <v>1</v>
      </c>
      <c r="H82" s="14">
        <v>100090</v>
      </c>
      <c r="I82" s="15" t="str">
        <f t="shared" si="25"/>
        <v>Б-100090-13</v>
      </c>
      <c r="J82" s="16">
        <v>2</v>
      </c>
      <c r="K82" s="28">
        <v>2</v>
      </c>
      <c r="L82" s="12" t="s">
        <v>42</v>
      </c>
      <c r="M82" s="16">
        <v>1</v>
      </c>
      <c r="N82" s="12">
        <v>18</v>
      </c>
      <c r="O82" s="13" t="s">
        <v>53</v>
      </c>
      <c r="P82" s="13" t="s">
        <v>44</v>
      </c>
      <c r="Q82" s="13" t="s">
        <v>45</v>
      </c>
      <c r="R82" s="17" t="str">
        <f t="shared" si="19"/>
        <v>1000901</v>
      </c>
      <c r="S82" s="15">
        <v>1</v>
      </c>
      <c r="T82" s="13" t="s">
        <v>54</v>
      </c>
      <c r="U82" s="12">
        <v>90000</v>
      </c>
      <c r="V82" s="12">
        <f t="shared" si="26"/>
        <v>16200</v>
      </c>
      <c r="W82" s="12">
        <v>0</v>
      </c>
      <c r="X82" s="18">
        <v>179</v>
      </c>
      <c r="Y82" s="19" t="s">
        <v>47</v>
      </c>
      <c r="Z82" s="20">
        <f t="shared" si="24"/>
        <v>73800</v>
      </c>
      <c r="AA82" s="21"/>
      <c r="AB82" s="26"/>
      <c r="AC82" s="14">
        <f t="shared" si="20"/>
        <v>45000</v>
      </c>
      <c r="AD82" s="12"/>
      <c r="AE82" s="12"/>
      <c r="AF82" s="13" t="s">
        <v>48</v>
      </c>
      <c r="AG82" s="23">
        <v>8</v>
      </c>
      <c r="AH82" s="27">
        <v>7</v>
      </c>
      <c r="AI82" s="25" t="s">
        <v>49</v>
      </c>
      <c r="AJ82" s="13"/>
      <c r="AK82" s="13"/>
      <c r="AL82" s="17">
        <v>0</v>
      </c>
      <c r="AM82" s="54">
        <v>1</v>
      </c>
      <c r="AN82" s="12" t="s">
        <v>51</v>
      </c>
      <c r="AO82" s="12"/>
      <c r="AP82" s="70">
        <v>10000</v>
      </c>
      <c r="AQ82" s="71" t="s">
        <v>83</v>
      </c>
      <c r="AR82" s="72" t="s">
        <v>84</v>
      </c>
      <c r="AS82" s="17"/>
      <c r="AU8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100090, 'Б-100090-13',date'2015-03-03',2, 2, 2, 'RUR', 1, 18, date'2015-03-06', date'2015-03-07', 1000901, 1, to_date('2015-03-08 00:00:00','YYYY-MM-DD HH24:MI:SS'), 90000, 16200, 0, 179, 0, 'c1', 8,1);insert into xxxx_oebs_cash_payment_test (ID, INVOICE_ID, OEBS_PAYMENT, DOC_DATE, COMISS_DATE) values (s_xxxx_oebs_cash_payment_test.NEXTVAL, 100090, 45000, to_date('2015-03-08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83" spans="1:47" ht="15" customHeight="1" x14ac:dyDescent="0.3">
      <c r="A83" s="45">
        <v>12</v>
      </c>
      <c r="B83" s="57"/>
      <c r="C83" s="12" t="str">
        <f t="shared" ref="C83:C114" si="27">"1000"&amp;A83</f>
        <v>100012</v>
      </c>
      <c r="D83" s="12" t="str">
        <f t="shared" ref="D83:D114" si="28">"1000"&amp;A83&amp;"/13"</f>
        <v>100012/13</v>
      </c>
      <c r="E83" s="13" t="s">
        <v>40</v>
      </c>
      <c r="F83" s="13" t="s">
        <v>41</v>
      </c>
      <c r="G83" s="12">
        <v>1</v>
      </c>
      <c r="H83" s="14">
        <v>100091</v>
      </c>
      <c r="I83" s="15" t="str">
        <f t="shared" si="25"/>
        <v>Б-100091-13</v>
      </c>
      <c r="J83" s="16">
        <v>2</v>
      </c>
      <c r="K83" s="56">
        <v>3</v>
      </c>
      <c r="L83" s="12" t="s">
        <v>42</v>
      </c>
      <c r="M83" s="16">
        <v>1</v>
      </c>
      <c r="N83" s="12">
        <v>18</v>
      </c>
      <c r="O83" s="13" t="s">
        <v>53</v>
      </c>
      <c r="P83" s="13" t="s">
        <v>44</v>
      </c>
      <c r="Q83" s="13" t="s">
        <v>45</v>
      </c>
      <c r="R83" s="17" t="str">
        <f t="shared" ref="R83:R114" si="29">H83&amp;"1"</f>
        <v>1000911</v>
      </c>
      <c r="S83" s="15">
        <v>1</v>
      </c>
      <c r="T83" s="13" t="s">
        <v>54</v>
      </c>
      <c r="U83" s="12">
        <v>90000</v>
      </c>
      <c r="V83" s="12">
        <f t="shared" si="26"/>
        <v>16200</v>
      </c>
      <c r="W83" s="12">
        <v>0</v>
      </c>
      <c r="X83" s="18">
        <v>180</v>
      </c>
      <c r="Y83" s="19" t="s">
        <v>47</v>
      </c>
      <c r="Z83" s="20">
        <f t="shared" si="24"/>
        <v>73800</v>
      </c>
      <c r="AA83" s="21"/>
      <c r="AB83" s="26"/>
      <c r="AC83" s="14">
        <f t="shared" ref="AC83:AC117" si="30">U83*0.5</f>
        <v>45000</v>
      </c>
      <c r="AD83" s="12"/>
      <c r="AE83" s="12"/>
      <c r="AF83" s="13" t="s">
        <v>48</v>
      </c>
      <c r="AG83" s="23">
        <v>8</v>
      </c>
      <c r="AH83" s="27">
        <v>7</v>
      </c>
      <c r="AI83" s="25" t="s">
        <v>49</v>
      </c>
      <c r="AJ83" s="13"/>
      <c r="AK83" s="13"/>
      <c r="AL83" s="17">
        <v>0</v>
      </c>
      <c r="AM83" s="54">
        <v>1</v>
      </c>
      <c r="AN83" s="12" t="s">
        <v>51</v>
      </c>
      <c r="AO83" s="12"/>
      <c r="AP83" s="70">
        <v>10000</v>
      </c>
      <c r="AQ83" s="71" t="s">
        <v>83</v>
      </c>
      <c r="AR83" s="72" t="s">
        <v>84</v>
      </c>
      <c r="AS83" s="17"/>
      <c r="AU8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100091, 'Б-100091-13',date'2015-03-03',2, 3, 3, 'RUR', 1, 18, date'2015-03-06', date'2015-03-07', 1000911, 1, to_date('2015-03-08 00:00:00','YYYY-MM-DD HH24:MI:SS'), 90000, 16200, 0, 180, 0, 'c1', 8,1);insert into xxxx_oebs_cash_payment_test (ID, INVOICE_ID, OEBS_PAYMENT, DOC_DATE, COMISS_DATE) values (s_xxxx_oebs_cash_payment_test.NEXTVAL, 100091, 45000, to_date('2015-03-08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84" spans="1:47" ht="15" customHeight="1" x14ac:dyDescent="0.3">
      <c r="A84" s="45">
        <v>12</v>
      </c>
      <c r="B84" s="57"/>
      <c r="C84" s="12" t="str">
        <f t="shared" si="27"/>
        <v>100012</v>
      </c>
      <c r="D84" s="12" t="str">
        <f t="shared" si="28"/>
        <v>100012/13</v>
      </c>
      <c r="E84" s="13" t="s">
        <v>40</v>
      </c>
      <c r="F84" s="13" t="s">
        <v>41</v>
      </c>
      <c r="G84" s="12">
        <v>1</v>
      </c>
      <c r="H84" s="14">
        <v>100092</v>
      </c>
      <c r="I84" s="15" t="str">
        <f t="shared" si="25"/>
        <v>Б-100092-13</v>
      </c>
      <c r="J84" s="16">
        <v>2</v>
      </c>
      <c r="K84" s="28">
        <v>2</v>
      </c>
      <c r="L84" s="12" t="s">
        <v>42</v>
      </c>
      <c r="M84" s="16">
        <v>1</v>
      </c>
      <c r="N84" s="12">
        <v>18</v>
      </c>
      <c r="O84" s="13" t="s">
        <v>55</v>
      </c>
      <c r="P84" s="13" t="s">
        <v>44</v>
      </c>
      <c r="Q84" s="13" t="s">
        <v>45</v>
      </c>
      <c r="R84" s="17" t="str">
        <f t="shared" si="29"/>
        <v>1000921</v>
      </c>
      <c r="S84" s="15">
        <v>1</v>
      </c>
      <c r="T84" s="13" t="s">
        <v>56</v>
      </c>
      <c r="U84" s="12">
        <v>80000</v>
      </c>
      <c r="V84" s="12">
        <f t="shared" si="26"/>
        <v>14400</v>
      </c>
      <c r="W84" s="12">
        <v>0</v>
      </c>
      <c r="X84" s="18">
        <v>181</v>
      </c>
      <c r="Y84" s="19" t="s">
        <v>47</v>
      </c>
      <c r="Z84" s="20">
        <f t="shared" si="24"/>
        <v>65600</v>
      </c>
      <c r="AA84" s="21"/>
      <c r="AB84" s="29"/>
      <c r="AC84" s="14">
        <f t="shared" si="30"/>
        <v>40000</v>
      </c>
      <c r="AD84" s="12"/>
      <c r="AE84" s="12"/>
      <c r="AF84" s="13" t="s">
        <v>48</v>
      </c>
      <c r="AG84" s="23">
        <v>8</v>
      </c>
      <c r="AH84" s="30">
        <v>20</v>
      </c>
      <c r="AI84" s="25" t="s">
        <v>49</v>
      </c>
      <c r="AJ84" s="13"/>
      <c r="AK84" s="13"/>
      <c r="AL84" s="17">
        <v>0</v>
      </c>
      <c r="AM84" s="54">
        <v>1</v>
      </c>
      <c r="AN84" s="12" t="s">
        <v>51</v>
      </c>
      <c r="AO84" s="12"/>
      <c r="AP84" s="70">
        <v>10000</v>
      </c>
      <c r="AQ84" s="71" t="s">
        <v>83</v>
      </c>
      <c r="AR84" s="72" t="s">
        <v>84</v>
      </c>
      <c r="AS84" s="17"/>
      <c r="AU8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100092, 'Б-100092-13',date'2015-03-04',2, 2, 2, 'RUR', 1, 18, date'2015-03-06', date'2015-03-07', 1000921, 1, to_date('2015-03-09 00:00:00','YYYY-MM-DD HH24:MI:SS'), 80000, 14400, 0, 181, 0, 'c1', 8,1);insert into xxxx_oebs_cash_payment_test (ID, INVOICE_ID, OEBS_PAYMENT, DOC_DATE, COMISS_DATE) values (s_xxxx_oebs_cash_payment_test.NEXTVAL, 100092, 40000, to_date('2015-03-09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85" spans="1:47" s="44" customFormat="1" ht="15" customHeight="1" x14ac:dyDescent="0.3">
      <c r="A85" s="31">
        <v>12</v>
      </c>
      <c r="B85" s="60"/>
      <c r="C85" s="33" t="str">
        <f t="shared" si="27"/>
        <v>100012</v>
      </c>
      <c r="D85" s="33" t="str">
        <f t="shared" si="28"/>
        <v>100012/13</v>
      </c>
      <c r="E85" s="34" t="s">
        <v>40</v>
      </c>
      <c r="F85" s="34" t="s">
        <v>41</v>
      </c>
      <c r="G85" s="12">
        <v>1</v>
      </c>
      <c r="H85" s="14">
        <v>100093</v>
      </c>
      <c r="I85" s="33" t="str">
        <f t="shared" si="25"/>
        <v>Б-100093-13</v>
      </c>
      <c r="J85" s="16">
        <v>2</v>
      </c>
      <c r="K85" s="35">
        <v>1</v>
      </c>
      <c r="L85" s="33" t="s">
        <v>42</v>
      </c>
      <c r="M85" s="36">
        <v>1</v>
      </c>
      <c r="N85" s="33">
        <v>18</v>
      </c>
      <c r="O85" s="34" t="s">
        <v>57</v>
      </c>
      <c r="P85" s="34" t="s">
        <v>44</v>
      </c>
      <c r="Q85" s="34" t="s">
        <v>45</v>
      </c>
      <c r="R85" s="37" t="str">
        <f t="shared" si="29"/>
        <v>1000931</v>
      </c>
      <c r="S85" s="33">
        <v>1</v>
      </c>
      <c r="T85" s="34" t="s">
        <v>58</v>
      </c>
      <c r="U85" s="33">
        <v>60000</v>
      </c>
      <c r="V85" s="33">
        <f t="shared" si="26"/>
        <v>10800</v>
      </c>
      <c r="W85" s="33">
        <v>0</v>
      </c>
      <c r="X85" s="18">
        <v>182</v>
      </c>
      <c r="Y85" s="38" t="s">
        <v>47</v>
      </c>
      <c r="Z85" s="20">
        <f t="shared" si="24"/>
        <v>49200</v>
      </c>
      <c r="AA85" s="39"/>
      <c r="AB85" s="39"/>
      <c r="AC85" s="40">
        <f t="shared" si="30"/>
        <v>30000</v>
      </c>
      <c r="AD85" s="33"/>
      <c r="AE85" s="33"/>
      <c r="AF85" s="34" t="s">
        <v>48</v>
      </c>
      <c r="AG85" s="41">
        <v>8</v>
      </c>
      <c r="AH85" s="42">
        <v>13</v>
      </c>
      <c r="AI85" s="43" t="s">
        <v>49</v>
      </c>
      <c r="AJ85" s="34"/>
      <c r="AK85" s="34"/>
      <c r="AL85" s="37">
        <v>0</v>
      </c>
      <c r="AM85" s="51">
        <v>1</v>
      </c>
      <c r="AN85" s="33" t="s">
        <v>51</v>
      </c>
      <c r="AO85" s="33"/>
      <c r="AP85" s="73">
        <v>10000</v>
      </c>
      <c r="AQ85" s="74" t="s">
        <v>83</v>
      </c>
      <c r="AR85" s="75" t="s">
        <v>84</v>
      </c>
      <c r="AS85" s="37"/>
      <c r="AU8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100093, 'Б-100093-13',date'2015-03-05',2, 1, 1, 'RUR', 1, 18, date'2015-03-06', date'2015-03-07', 1000931, 1, to_date('2015-03-11 00:00:00','YYYY-MM-DD HH24:MI:SS'), 60000, 10800, 0, 182, 0, 'c1', 8,1);insert into xxxx_oebs_cash_payment_test (ID, INVOICE_ID, OEBS_PAYMENT, DOC_DATE, COMISS_DATE) values (s_xxxx_oebs_cash_payment_test.NEXTVAL, 100093, 30000, to_date('2015-03-11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86" spans="1:47" ht="15" customHeight="1" x14ac:dyDescent="0.3">
      <c r="A86" s="45">
        <v>13</v>
      </c>
      <c r="B86" s="64"/>
      <c r="C86" s="12" t="str">
        <f t="shared" si="27"/>
        <v>100013</v>
      </c>
      <c r="D86" s="12" t="str">
        <f t="shared" si="28"/>
        <v>100013/13</v>
      </c>
      <c r="E86" s="13" t="s">
        <v>40</v>
      </c>
      <c r="F86" s="13" t="s">
        <v>41</v>
      </c>
      <c r="G86" s="12">
        <v>1</v>
      </c>
      <c r="H86" s="14">
        <v>100094</v>
      </c>
      <c r="I86" s="15" t="str">
        <f>"Б-"&amp;H86&amp;"-13"</f>
        <v>Б-100094-13</v>
      </c>
      <c r="J86" s="16">
        <v>2</v>
      </c>
      <c r="K86" s="56">
        <v>1</v>
      </c>
      <c r="L86" s="12" t="s">
        <v>42</v>
      </c>
      <c r="M86" s="16">
        <v>1</v>
      </c>
      <c r="N86" s="12">
        <v>18</v>
      </c>
      <c r="O86" s="59" t="s">
        <v>85</v>
      </c>
      <c r="P86" s="59" t="s">
        <v>86</v>
      </c>
      <c r="Q86" s="59" t="s">
        <v>87</v>
      </c>
      <c r="R86" s="17" t="str">
        <f t="shared" si="29"/>
        <v>1000941</v>
      </c>
      <c r="S86" s="15">
        <v>1</v>
      </c>
      <c r="T86" s="59" t="s">
        <v>88</v>
      </c>
      <c r="U86" s="12">
        <v>100000</v>
      </c>
      <c r="V86" s="12">
        <f>U86*0.18</f>
        <v>18000</v>
      </c>
      <c r="W86" s="12">
        <v>0</v>
      </c>
      <c r="X86" s="18">
        <v>183</v>
      </c>
      <c r="Y86" s="19" t="s">
        <v>47</v>
      </c>
      <c r="Z86" s="20">
        <f t="shared" si="24"/>
        <v>82000</v>
      </c>
      <c r="AA86" s="21"/>
      <c r="AB86" s="22"/>
      <c r="AC86" s="14">
        <f t="shared" si="30"/>
        <v>50000</v>
      </c>
      <c r="AD86" s="12"/>
      <c r="AE86" s="12"/>
      <c r="AF86" s="13" t="s">
        <v>48</v>
      </c>
      <c r="AG86" s="23">
        <v>8</v>
      </c>
      <c r="AH86" s="24">
        <v>13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S86" s="17" t="s">
        <v>82</v>
      </c>
      <c r="AU8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100094, 'Б-100094-13',date'2015-02-02',2, 1, 1, 'RUR', 1, 18, date'2015-02-06', date'2015-02-07', 1000941, 1, to_date('2015-02-07 00:00:00','YYYY-MM-DD HH24:MI:SS'), 100000, 18000, 0, 183, 0, 'c1', 8,null);insert into xxxx_oebs_cash_payment_test (ID, INVOICE_ID, OEBS_PAYMENT, DOC_DATE, COMISS_DATE) values (s_xxxx_oebs_cash_payment_test.NEXTVAL, 100094, 50000, to_date('2015-02-07 00:00:00','YYYY-MM-DD HH24:MI:SS'), date'2015-03-31' );insert into xxxx_client_discount_m  (ID,CLIENT_ID,CLIENT_AVG_DISCOUNT,DT) values (s_xxxx_client_discount_m.NEXTVAL,183, 13, date'2014-03-01');</v>
      </c>
    </row>
    <row r="87" spans="1:47" ht="15" customHeight="1" x14ac:dyDescent="0.3">
      <c r="A87" s="45">
        <v>13</v>
      </c>
      <c r="B87" s="64"/>
      <c r="C87" s="12" t="str">
        <f t="shared" si="27"/>
        <v>100013</v>
      </c>
      <c r="D87" s="12" t="str">
        <f t="shared" si="28"/>
        <v>100013/13</v>
      </c>
      <c r="E87" s="13" t="s">
        <v>40</v>
      </c>
      <c r="F87" s="13" t="s">
        <v>41</v>
      </c>
      <c r="G87" s="12">
        <v>1</v>
      </c>
      <c r="H87" s="14">
        <v>100095</v>
      </c>
      <c r="I87" s="15" t="str">
        <f t="shared" si="25"/>
        <v>Б-100095-13</v>
      </c>
      <c r="J87" s="16">
        <v>2</v>
      </c>
      <c r="K87" s="28">
        <v>2</v>
      </c>
      <c r="L87" s="12" t="s">
        <v>42</v>
      </c>
      <c r="M87" s="16">
        <v>1</v>
      </c>
      <c r="N87" s="12">
        <v>18</v>
      </c>
      <c r="O87" s="13" t="s">
        <v>53</v>
      </c>
      <c r="P87" s="13" t="s">
        <v>44</v>
      </c>
      <c r="Q87" s="13" t="s">
        <v>45</v>
      </c>
      <c r="R87" s="17" t="str">
        <f t="shared" si="29"/>
        <v>1000951</v>
      </c>
      <c r="S87" s="15">
        <v>1</v>
      </c>
      <c r="T87" s="13" t="s">
        <v>54</v>
      </c>
      <c r="U87" s="12">
        <v>90000</v>
      </c>
      <c r="V87" s="12">
        <f t="shared" si="26"/>
        <v>16200</v>
      </c>
      <c r="W87" s="12">
        <v>0</v>
      </c>
      <c r="X87" s="18">
        <v>184</v>
      </c>
      <c r="Y87" s="19" t="s">
        <v>47</v>
      </c>
      <c r="Z87" s="20">
        <f t="shared" si="24"/>
        <v>73800</v>
      </c>
      <c r="AA87" s="21"/>
      <c r="AB87" s="26"/>
      <c r="AC87" s="14">
        <f t="shared" si="30"/>
        <v>45000</v>
      </c>
      <c r="AD87" s="12"/>
      <c r="AE87" s="12"/>
      <c r="AF87" s="13" t="s">
        <v>48</v>
      </c>
      <c r="AG87" s="23">
        <v>8</v>
      </c>
      <c r="AH87" s="27">
        <v>7</v>
      </c>
      <c r="AI87" s="25" t="s">
        <v>49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S87" s="17"/>
      <c r="AU8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100095, 'Б-100095-13',date'2015-03-03',2, 2, 2, 'RUR', 1, 18, date'2015-03-06', date'2015-03-07', 1000951, 1, to_date('2015-03-08 00:00:00','YYYY-MM-DD HH24:MI:SS'), 90000, 16200, 0, 184, 0, 'c1', 8,null);insert into xxxx_oebs_cash_payment_test (ID, INVOICE_ID, OEBS_PAYMENT, DOC_DATE, COMISS_DATE) values (s_xxxx_oebs_cash_payment_test.NEXTVAL, 100095, 45000, to_date('2015-03-08 00:00:00','YYYY-MM-DD HH24:MI:SS'), date'2015-03-31' );insert into xxxx_client_discount_m  (ID,CLIENT_ID,CLIENT_AVG_DISCOUNT,DT) values (s_xxxx_client_discount_m.NEXTVAL,184, 7, date'2014-03-01');</v>
      </c>
    </row>
    <row r="88" spans="1:47" ht="15" customHeight="1" x14ac:dyDescent="0.3">
      <c r="A88" s="45">
        <v>13</v>
      </c>
      <c r="B88" s="64"/>
      <c r="C88" s="12" t="str">
        <f t="shared" si="27"/>
        <v>100013</v>
      </c>
      <c r="D88" s="12" t="str">
        <f t="shared" si="28"/>
        <v>100013/13</v>
      </c>
      <c r="E88" s="13" t="s">
        <v>40</v>
      </c>
      <c r="F88" s="13" t="s">
        <v>41</v>
      </c>
      <c r="G88" s="12">
        <v>1</v>
      </c>
      <c r="H88" s="14">
        <v>100096</v>
      </c>
      <c r="I88" s="15" t="str">
        <f t="shared" si="25"/>
        <v>Б-100096-13</v>
      </c>
      <c r="J88" s="16">
        <v>2</v>
      </c>
      <c r="K88" s="56">
        <v>3</v>
      </c>
      <c r="L88" s="12" t="s">
        <v>42</v>
      </c>
      <c r="M88" s="16">
        <v>1</v>
      </c>
      <c r="N88" s="12">
        <v>18</v>
      </c>
      <c r="O88" s="13" t="s">
        <v>53</v>
      </c>
      <c r="P88" s="13" t="s">
        <v>44</v>
      </c>
      <c r="Q88" s="13" t="s">
        <v>45</v>
      </c>
      <c r="R88" s="17" t="str">
        <f t="shared" si="29"/>
        <v>1000961</v>
      </c>
      <c r="S88" s="15">
        <v>1</v>
      </c>
      <c r="T88" s="13" t="s">
        <v>54</v>
      </c>
      <c r="U88" s="12">
        <v>90000</v>
      </c>
      <c r="V88" s="12">
        <f t="shared" si="26"/>
        <v>16200</v>
      </c>
      <c r="W88" s="12">
        <v>0</v>
      </c>
      <c r="X88" s="18">
        <v>185</v>
      </c>
      <c r="Y88" s="19" t="s">
        <v>47</v>
      </c>
      <c r="Z88" s="20">
        <f t="shared" si="24"/>
        <v>73800</v>
      </c>
      <c r="AA88" s="21"/>
      <c r="AB88" s="26"/>
      <c r="AC88" s="14">
        <f t="shared" si="30"/>
        <v>45000</v>
      </c>
      <c r="AD88" s="12"/>
      <c r="AE88" s="12"/>
      <c r="AF88" s="13" t="s">
        <v>48</v>
      </c>
      <c r="AG88" s="23">
        <v>8</v>
      </c>
      <c r="AH88" s="27">
        <v>7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S88" s="17"/>
      <c r="AU8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100096, 'Б-100096-13',date'2015-03-03',2, 3, 3, 'RUR', 1, 18, date'2015-03-06', date'2015-03-07', 1000961, 1, to_date('2015-03-08 00:00:00','YYYY-MM-DD HH24:MI:SS'), 90000, 16200, 0, 185, 0, 'c1', 8,null);insert into xxxx_oebs_cash_payment_test (ID, INVOICE_ID, OEBS_PAYMENT, DOC_DATE, COMISS_DATE) values (s_xxxx_oebs_cash_payment_test.NEXTVAL, 100096, 45000, to_date('2015-03-08 00:00:00','YYYY-MM-DD HH24:MI:SS'), date'2015-03-31' );insert into xxxx_client_discount_m  (ID,CLIENT_ID,CLIENT_AVG_DISCOUNT,DT) values (s_xxxx_client_discount_m.NEXTVAL,185, 7, date'2014-03-01');</v>
      </c>
    </row>
    <row r="89" spans="1:47" ht="15" customHeight="1" x14ac:dyDescent="0.3">
      <c r="A89" s="45">
        <v>13</v>
      </c>
      <c r="B89" s="64"/>
      <c r="C89" s="12" t="str">
        <f t="shared" si="27"/>
        <v>100013</v>
      </c>
      <c r="D89" s="12" t="str">
        <f t="shared" si="28"/>
        <v>100013/13</v>
      </c>
      <c r="E89" s="13" t="s">
        <v>40</v>
      </c>
      <c r="F89" s="13" t="s">
        <v>41</v>
      </c>
      <c r="G89" s="12">
        <v>1</v>
      </c>
      <c r="H89" s="14">
        <v>100097</v>
      </c>
      <c r="I89" s="15" t="str">
        <f t="shared" si="25"/>
        <v>Б-100097-13</v>
      </c>
      <c r="J89" s="16">
        <v>2</v>
      </c>
      <c r="K89" s="28">
        <v>2</v>
      </c>
      <c r="L89" s="12" t="s">
        <v>42</v>
      </c>
      <c r="M89" s="16">
        <v>1</v>
      </c>
      <c r="N89" s="12">
        <v>18</v>
      </c>
      <c r="O89" s="13" t="s">
        <v>55</v>
      </c>
      <c r="P89" s="13" t="s">
        <v>44</v>
      </c>
      <c r="Q89" s="13" t="s">
        <v>45</v>
      </c>
      <c r="R89" s="17" t="str">
        <f t="shared" si="29"/>
        <v>1000971</v>
      </c>
      <c r="S89" s="15">
        <v>1</v>
      </c>
      <c r="T89" s="13" t="s">
        <v>56</v>
      </c>
      <c r="U89" s="12">
        <v>80000</v>
      </c>
      <c r="V89" s="12">
        <f t="shared" si="26"/>
        <v>14400</v>
      </c>
      <c r="W89" s="12">
        <v>0</v>
      </c>
      <c r="X89" s="18">
        <v>186</v>
      </c>
      <c r="Y89" s="19" t="s">
        <v>47</v>
      </c>
      <c r="Z89" s="20">
        <f t="shared" si="24"/>
        <v>65600</v>
      </c>
      <c r="AA89" s="21"/>
      <c r="AB89" s="29"/>
      <c r="AC89" s="14">
        <f t="shared" si="30"/>
        <v>40000</v>
      </c>
      <c r="AD89" s="12"/>
      <c r="AE89" s="12"/>
      <c r="AF89" s="13" t="s">
        <v>48</v>
      </c>
      <c r="AG89" s="23">
        <v>8</v>
      </c>
      <c r="AH89" s="30">
        <v>20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S89" s="17"/>
      <c r="AU8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100097, 'Б-100097-13',date'2015-03-04',2, 2, 2, 'RUR', 1, 18, date'2015-03-06', date'2015-03-07', 1000971, 1, to_date('2015-03-09 00:00:00','YYYY-MM-DD HH24:MI:SS'), 80000, 14400, 0, 186, 0, 'c1', 8,null);insert into xxxx_oebs_cash_payment_test (ID, INVOICE_ID, OEBS_PAYMENT, DOC_DATE, COMISS_DATE) values (s_xxxx_oebs_cash_payment_test.NEXTVAL, 100097, 40000, to_date('2015-03-09 00:00:00','YYYY-MM-DD HH24:MI:SS'), date'2015-03-31' );insert into xxxx_client_discount_m  (ID,CLIENT_ID,CLIENT_AVG_DISCOUNT,DT) values (s_xxxx_client_discount_m.NEXTVAL,186, 20, date'2014-03-01');</v>
      </c>
    </row>
    <row r="90" spans="1:47" s="44" customFormat="1" ht="15" customHeight="1" x14ac:dyDescent="0.3">
      <c r="A90" s="31">
        <v>13</v>
      </c>
      <c r="B90" s="48"/>
      <c r="C90" s="33" t="str">
        <f t="shared" si="27"/>
        <v>100013</v>
      </c>
      <c r="D90" s="33" t="str">
        <f t="shared" si="28"/>
        <v>100013/13</v>
      </c>
      <c r="E90" s="34" t="s">
        <v>40</v>
      </c>
      <c r="F90" s="34" t="s">
        <v>41</v>
      </c>
      <c r="G90" s="12">
        <v>1</v>
      </c>
      <c r="H90" s="14">
        <v>100098</v>
      </c>
      <c r="I90" s="33" t="str">
        <f t="shared" si="25"/>
        <v>Б-100098-13</v>
      </c>
      <c r="J90" s="16">
        <v>2</v>
      </c>
      <c r="K90" s="35">
        <v>1</v>
      </c>
      <c r="L90" s="33" t="s">
        <v>42</v>
      </c>
      <c r="M90" s="36">
        <v>1</v>
      </c>
      <c r="N90" s="33">
        <v>18</v>
      </c>
      <c r="O90" s="34" t="s">
        <v>57</v>
      </c>
      <c r="P90" s="34" t="s">
        <v>44</v>
      </c>
      <c r="Q90" s="34" t="s">
        <v>45</v>
      </c>
      <c r="R90" s="37" t="str">
        <f t="shared" si="29"/>
        <v>1000981</v>
      </c>
      <c r="S90" s="33">
        <v>1</v>
      </c>
      <c r="T90" s="34" t="s">
        <v>58</v>
      </c>
      <c r="U90" s="33">
        <v>60000</v>
      </c>
      <c r="V90" s="33">
        <f t="shared" si="26"/>
        <v>10800</v>
      </c>
      <c r="W90" s="33">
        <v>0</v>
      </c>
      <c r="X90" s="18">
        <v>187</v>
      </c>
      <c r="Y90" s="38" t="s">
        <v>47</v>
      </c>
      <c r="Z90" s="20">
        <f t="shared" si="24"/>
        <v>49200</v>
      </c>
      <c r="AA90" s="39"/>
      <c r="AB90" s="39"/>
      <c r="AC90" s="40">
        <f t="shared" si="30"/>
        <v>30000</v>
      </c>
      <c r="AD90" s="33"/>
      <c r="AE90" s="33"/>
      <c r="AF90" s="34" t="s">
        <v>48</v>
      </c>
      <c r="AG90" s="41">
        <v>8</v>
      </c>
      <c r="AH90" s="42">
        <v>13</v>
      </c>
      <c r="AI90" s="43" t="s">
        <v>49</v>
      </c>
      <c r="AJ90" s="34"/>
      <c r="AK90" s="34"/>
      <c r="AL90" s="37">
        <v>0</v>
      </c>
      <c r="AM90" s="33" t="s">
        <v>50</v>
      </c>
      <c r="AN90" s="33" t="s">
        <v>51</v>
      </c>
      <c r="AO90" s="33"/>
      <c r="AP90" s="37"/>
      <c r="AQ90" s="37"/>
      <c r="AR90" s="37"/>
      <c r="AS90" s="37"/>
      <c r="AU9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100098, 'Б-100098-13',date'2015-03-05',2, 1, 1, 'RUR', 1, 18, date'2015-03-06', date'2015-03-07', 1000981, 1, to_date('2015-03-11 00:00:00','YYYY-MM-DD HH24:MI:SS'), 60000, 10800, 0, 187, 0, 'c1', 8,null);insert into xxxx_oebs_cash_payment_test (ID, INVOICE_ID, OEBS_PAYMENT, DOC_DATE, COMISS_DATE) values (s_xxxx_oebs_cash_payment_test.NEXTVAL, 100098, 30000, to_date('2015-03-11 00:00:00','YYYY-MM-DD HH24:MI:SS'), date'2015-03-31' );insert into xxxx_client_discount_m  (ID,CLIENT_ID,CLIENT_AVG_DISCOUNT,DT) values (s_xxxx_client_discount_m.NEXTVAL,187, 13, date'2014-03-01');</v>
      </c>
    </row>
    <row r="91" spans="1:47" ht="15" customHeight="1" x14ac:dyDescent="0.3">
      <c r="A91" s="45">
        <v>14</v>
      </c>
      <c r="B91" s="64"/>
      <c r="C91" s="12" t="str">
        <f t="shared" si="27"/>
        <v>100014</v>
      </c>
      <c r="D91" s="12" t="str">
        <f t="shared" si="28"/>
        <v>100014/13</v>
      </c>
      <c r="E91" s="13" t="s">
        <v>40</v>
      </c>
      <c r="F91" s="13" t="s">
        <v>41</v>
      </c>
      <c r="G91" s="12">
        <v>1</v>
      </c>
      <c r="H91" s="14">
        <v>100099</v>
      </c>
      <c r="I91" s="15" t="str">
        <f t="shared" ref="I91:I101" si="31">"Б-"&amp;H91&amp;"-13"</f>
        <v>Б-100099-13</v>
      </c>
      <c r="J91" s="16">
        <v>2</v>
      </c>
      <c r="K91" s="12">
        <v>7</v>
      </c>
      <c r="L91" s="12" t="s">
        <v>42</v>
      </c>
      <c r="M91" s="16">
        <v>1</v>
      </c>
      <c r="N91" s="12">
        <v>18</v>
      </c>
      <c r="O91" s="13" t="s">
        <v>43</v>
      </c>
      <c r="P91" s="13" t="s">
        <v>44</v>
      </c>
      <c r="Q91" s="13" t="s">
        <v>45</v>
      </c>
      <c r="R91" s="17" t="str">
        <f t="shared" si="29"/>
        <v>1000991</v>
      </c>
      <c r="S91" s="15">
        <v>1</v>
      </c>
      <c r="T91" s="13" t="s">
        <v>46</v>
      </c>
      <c r="U91" s="12">
        <v>100000</v>
      </c>
      <c r="V91" s="12">
        <f t="shared" ref="V91:V100" si="32">U91*0.18</f>
        <v>18000</v>
      </c>
      <c r="W91" s="12">
        <v>0</v>
      </c>
      <c r="X91" s="18">
        <v>188</v>
      </c>
      <c r="Y91" s="19" t="s">
        <v>47</v>
      </c>
      <c r="Z91" s="20">
        <f t="shared" si="24"/>
        <v>82000</v>
      </c>
      <c r="AA91" s="21"/>
      <c r="AB91" s="22"/>
      <c r="AC91" s="14">
        <f t="shared" si="30"/>
        <v>50000</v>
      </c>
      <c r="AD91" s="12"/>
      <c r="AE91" s="12"/>
      <c r="AF91" s="13" t="s">
        <v>48</v>
      </c>
      <c r="AG91" s="23">
        <v>8</v>
      </c>
      <c r="AH91" s="24">
        <v>13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S91" s="9" t="s">
        <v>89</v>
      </c>
      <c r="AU9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100099, 'Б-100099-13',date'2015-03-02',2, 7, 7, 'RUR', 1, 18, date'2015-03-06', date'2015-03-07', 1000991, 1, to_date('2015-03-07 00:00:00','YYYY-MM-DD HH24:MI:SS'), 100000, 18000, 0, 188, 0, 'c1', 8,null);insert into xxxx_oebs_cash_payment_test (ID, INVOICE_ID, OEBS_PAYMENT, DOC_DATE, COMISS_DATE) values (s_xxxx_oebs_cash_payment_test.NEXTVAL, 100099, 50000, to_date('2015-03-07 00:00:00','YYYY-MM-DD HH24:MI:SS'), date'2015-03-31' );insert into xxxx_client_discount_m  (ID,CLIENT_ID,CLIENT_AVG_DISCOUNT,DT) values (s_xxxx_client_discount_m.NEXTVAL,188, 13, date'2014-03-01');</v>
      </c>
    </row>
    <row r="92" spans="1:47" ht="15" customHeight="1" x14ac:dyDescent="0.3">
      <c r="A92" s="45">
        <v>14</v>
      </c>
      <c r="B92" s="64"/>
      <c r="C92" s="12" t="str">
        <f t="shared" si="27"/>
        <v>100014</v>
      </c>
      <c r="D92" s="12" t="str">
        <f t="shared" si="28"/>
        <v>100014/13</v>
      </c>
      <c r="E92" s="13" t="s">
        <v>40</v>
      </c>
      <c r="F92" s="13" t="s">
        <v>41</v>
      </c>
      <c r="G92" s="12">
        <v>1</v>
      </c>
      <c r="H92" s="14">
        <v>100100</v>
      </c>
      <c r="I92" s="15" t="str">
        <f t="shared" si="31"/>
        <v>Б-100100-13</v>
      </c>
      <c r="J92" s="16">
        <v>2</v>
      </c>
      <c r="K92" s="12">
        <v>7</v>
      </c>
      <c r="L92" s="12" t="s">
        <v>42</v>
      </c>
      <c r="M92" s="76">
        <v>0</v>
      </c>
      <c r="N92" s="12">
        <v>18</v>
      </c>
      <c r="O92" s="13" t="s">
        <v>53</v>
      </c>
      <c r="P92" s="13" t="s">
        <v>44</v>
      </c>
      <c r="Q92" s="13" t="s">
        <v>45</v>
      </c>
      <c r="R92" s="17" t="str">
        <f t="shared" si="29"/>
        <v>1001001</v>
      </c>
      <c r="S92" s="15">
        <v>1</v>
      </c>
      <c r="T92" s="13" t="s">
        <v>54</v>
      </c>
      <c r="U92" s="12">
        <v>90000</v>
      </c>
      <c r="V92" s="12">
        <f t="shared" si="32"/>
        <v>16200</v>
      </c>
      <c r="W92" s="12">
        <v>0</v>
      </c>
      <c r="X92" s="18">
        <v>189</v>
      </c>
      <c r="Y92" s="19" t="s">
        <v>47</v>
      </c>
      <c r="Z92" s="20">
        <f t="shared" si="24"/>
        <v>73800</v>
      </c>
      <c r="AA92" s="21"/>
      <c r="AB92" s="26"/>
      <c r="AC92" s="14">
        <f t="shared" si="30"/>
        <v>45000</v>
      </c>
      <c r="AD92" s="12"/>
      <c r="AE92" s="12"/>
      <c r="AF92" s="13" t="s">
        <v>48</v>
      </c>
      <c r="AG92" s="23">
        <v>8</v>
      </c>
      <c r="AH92" s="27">
        <v>7</v>
      </c>
      <c r="AI92" s="25" t="s">
        <v>49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S92" s="9" t="s">
        <v>90</v>
      </c>
      <c r="AU9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100100, 'Б-100100-13',date'2015-03-03',2, 7, 7, 'RUR', 0, 18, date'2015-03-06', date'2015-03-07', 1001001, 1, to_date('2015-03-08 00:00:00','YYYY-MM-DD HH24:MI:SS'), 90000, 16200, 0, 189, 0, 'c1', 8,null);insert into xxxx_oebs_cash_payment_test (ID, INVOICE_ID, OEBS_PAYMENT, DOC_DATE, COMISS_DATE) values (s_xxxx_oebs_cash_payment_test.NEXTVAL, 100100, 45000, to_date('2015-03-08 00:00:00','YYYY-MM-DD HH24:MI:SS'), date'2015-03-31' );insert into xxxx_client_discount_m  (ID,CLIENT_ID,CLIENT_AVG_DISCOUNT,DT) values (s_xxxx_client_discount_m.NEXTVAL,189, 7, date'2014-03-01');</v>
      </c>
    </row>
    <row r="93" spans="1:47" ht="15" customHeight="1" x14ac:dyDescent="0.3">
      <c r="A93" s="45">
        <v>14</v>
      </c>
      <c r="B93" s="64"/>
      <c r="C93" s="12" t="str">
        <f t="shared" si="27"/>
        <v>100014</v>
      </c>
      <c r="D93" s="12" t="str">
        <f t="shared" si="28"/>
        <v>100014/13</v>
      </c>
      <c r="E93" s="13" t="s">
        <v>40</v>
      </c>
      <c r="F93" s="13" t="s">
        <v>41</v>
      </c>
      <c r="G93" s="12">
        <v>1</v>
      </c>
      <c r="H93" s="14">
        <v>100101</v>
      </c>
      <c r="I93" s="15" t="str">
        <f t="shared" si="31"/>
        <v>Б-100101-13</v>
      </c>
      <c r="J93" s="16">
        <v>2</v>
      </c>
      <c r="K93" s="12">
        <v>7</v>
      </c>
      <c r="L93" s="56" t="s">
        <v>91</v>
      </c>
      <c r="M93" s="16">
        <v>1</v>
      </c>
      <c r="N93" s="12">
        <v>18</v>
      </c>
      <c r="O93" s="13" t="s">
        <v>53</v>
      </c>
      <c r="P93" s="13" t="s">
        <v>44</v>
      </c>
      <c r="Q93" s="13" t="s">
        <v>45</v>
      </c>
      <c r="R93" s="17" t="str">
        <f t="shared" si="29"/>
        <v>1001011</v>
      </c>
      <c r="S93" s="15">
        <v>1</v>
      </c>
      <c r="T93" s="13" t="s">
        <v>54</v>
      </c>
      <c r="U93" s="12">
        <v>1300</v>
      </c>
      <c r="V93" s="12">
        <f t="shared" si="32"/>
        <v>234</v>
      </c>
      <c r="W93" s="12">
        <v>0</v>
      </c>
      <c r="X93" s="18">
        <v>190</v>
      </c>
      <c r="Y93" s="19" t="s">
        <v>47</v>
      </c>
      <c r="Z93" s="20">
        <f t="shared" si="24"/>
        <v>1066</v>
      </c>
      <c r="AA93" s="21"/>
      <c r="AB93" s="26"/>
      <c r="AC93" s="14">
        <f t="shared" si="30"/>
        <v>650</v>
      </c>
      <c r="AD93" s="12"/>
      <c r="AE93" s="12"/>
      <c r="AF93" s="13" t="s">
        <v>48</v>
      </c>
      <c r="AG93" s="23">
        <v>8</v>
      </c>
      <c r="AH93" s="27">
        <v>7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U9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100101, 'Б-100101-13',date'2015-03-03',2, 7, 7, 'USD', 1, 18, date'2015-03-06', date'2015-03-07', 1001011, 1, to_date('2015-03-08 00:00:00','YYYY-MM-DD HH24:MI:SS'), 1300, 234, 0, 190, 0, 'c1', 8,null);insert into xxxx_oebs_cash_payment_test (ID, INVOICE_ID, OEBS_PAYMENT, DOC_DATE, COMISS_DATE) values (s_xxxx_oebs_cash_payment_test.NEXTVAL, 100101, 650, to_date('2015-03-08 00:00:00','YYYY-MM-DD HH24:MI:SS'), date'2015-03-31' );insert into xxxx_client_discount_m  (ID,CLIENT_ID,CLIENT_AVG_DISCOUNT,DT) values (s_xxxx_client_discount_m.NEXTVAL,190, 7, date'2014-03-01');</v>
      </c>
    </row>
    <row r="94" spans="1:47" ht="15" customHeight="1" x14ac:dyDescent="0.3">
      <c r="A94" s="45">
        <v>14</v>
      </c>
      <c r="B94" s="64"/>
      <c r="C94" s="12" t="str">
        <f t="shared" si="27"/>
        <v>100014</v>
      </c>
      <c r="D94" s="12" t="str">
        <f t="shared" si="28"/>
        <v>100014/13</v>
      </c>
      <c r="E94" s="13" t="s">
        <v>40</v>
      </c>
      <c r="F94" s="13" t="s">
        <v>41</v>
      </c>
      <c r="G94" s="12">
        <v>1</v>
      </c>
      <c r="H94" s="14">
        <v>100102</v>
      </c>
      <c r="I94" s="15" t="str">
        <f t="shared" si="31"/>
        <v>Б-100102-13</v>
      </c>
      <c r="J94" s="16">
        <v>2</v>
      </c>
      <c r="K94" s="28">
        <v>11</v>
      </c>
      <c r="L94" s="12" t="s">
        <v>42</v>
      </c>
      <c r="M94" s="16">
        <v>1</v>
      </c>
      <c r="N94" s="12">
        <v>18</v>
      </c>
      <c r="O94" s="13" t="s">
        <v>55</v>
      </c>
      <c r="P94" s="13" t="s">
        <v>44</v>
      </c>
      <c r="Q94" s="13" t="s">
        <v>45</v>
      </c>
      <c r="R94" s="17" t="str">
        <f t="shared" si="29"/>
        <v>1001021</v>
      </c>
      <c r="S94" s="15">
        <v>1</v>
      </c>
      <c r="T94" s="13" t="s">
        <v>56</v>
      </c>
      <c r="U94" s="12">
        <v>80000</v>
      </c>
      <c r="V94" s="12">
        <f t="shared" si="32"/>
        <v>14400</v>
      </c>
      <c r="W94" s="12">
        <v>0</v>
      </c>
      <c r="X94" s="18">
        <v>191</v>
      </c>
      <c r="Y94" s="19" t="s">
        <v>47</v>
      </c>
      <c r="Z94" s="20">
        <f t="shared" si="24"/>
        <v>65600</v>
      </c>
      <c r="AA94" s="21"/>
      <c r="AB94" s="29"/>
      <c r="AC94" s="14">
        <f t="shared" si="30"/>
        <v>40000</v>
      </c>
      <c r="AD94" s="12"/>
      <c r="AE94" s="12"/>
      <c r="AF94" s="13" t="s">
        <v>48</v>
      </c>
      <c r="AG94" s="23">
        <v>8</v>
      </c>
      <c r="AH94" s="30">
        <v>20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U9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'Б-100102-13',date'2015-03-04',2, 11, 11, 'RUR', 1, 18, date'2015-03-06', date'2015-03-07', 1001021, 1, to_date('2015-03-09 00:00:00','YYYY-MM-DD HH24:MI:SS'), 80000, 14400, 0, 191, 0, 'c1', 8,null);insert into xxxx_oebs_cash_payment_test (ID, INVOICE_ID, OEBS_PAYMENT, DOC_DATE, COMISS_DATE) values (s_xxxx_oebs_cash_payment_test.NEXTVAL, 100102, 40000, to_date('2015-03-09 00:00:00','YYYY-MM-DD HH24:MI:SS'), date'2015-03-31' );insert into xxxx_client_discount_m  (ID,CLIENT_ID,CLIENT_AVG_DISCOUNT,DT) values (s_xxxx_client_discount_m.NEXTVAL,191, 20, date'2014-03-01');</v>
      </c>
    </row>
    <row r="95" spans="1:47" s="44" customFormat="1" ht="15" customHeight="1" x14ac:dyDescent="0.3">
      <c r="A95" s="31">
        <v>14</v>
      </c>
      <c r="B95" s="48"/>
      <c r="C95" s="33" t="str">
        <f t="shared" si="27"/>
        <v>100014</v>
      </c>
      <c r="D95" s="33" t="str">
        <f t="shared" si="28"/>
        <v>100014/13</v>
      </c>
      <c r="E95" s="34" t="s">
        <v>40</v>
      </c>
      <c r="F95" s="34" t="s">
        <v>41</v>
      </c>
      <c r="G95" s="12">
        <v>1</v>
      </c>
      <c r="H95" s="14">
        <v>100103</v>
      </c>
      <c r="I95" s="33" t="str">
        <f t="shared" si="31"/>
        <v>Б-100103-13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34" t="s">
        <v>57</v>
      </c>
      <c r="P95" s="34" t="s">
        <v>44</v>
      </c>
      <c r="Q95" s="34" t="s">
        <v>45</v>
      </c>
      <c r="R95" s="37" t="str">
        <f t="shared" si="29"/>
        <v>1001031</v>
      </c>
      <c r="S95" s="33">
        <v>1</v>
      </c>
      <c r="T95" s="34" t="s">
        <v>58</v>
      </c>
      <c r="U95" s="33">
        <v>60000</v>
      </c>
      <c r="V95" s="33">
        <f t="shared" si="32"/>
        <v>10800</v>
      </c>
      <c r="W95" s="33">
        <v>0</v>
      </c>
      <c r="X95" s="18">
        <v>192</v>
      </c>
      <c r="Y95" s="38" t="s">
        <v>47</v>
      </c>
      <c r="Z95" s="20">
        <f t="shared" si="24"/>
        <v>49200</v>
      </c>
      <c r="AA95" s="39"/>
      <c r="AB95" s="39"/>
      <c r="AC95" s="40">
        <f t="shared" si="30"/>
        <v>30000</v>
      </c>
      <c r="AD95" s="33"/>
      <c r="AE95" s="33"/>
      <c r="AF95" s="34" t="s">
        <v>48</v>
      </c>
      <c r="AG95" s="41">
        <v>8</v>
      </c>
      <c r="AH95" s="42">
        <v>13</v>
      </c>
      <c r="AI95" s="43" t="s">
        <v>49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U9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100103, 'Б-100103-13',date'2015-03-05',2, 1, 1, 'RUR', 1, 18, date'2015-03-06', date'2015-03-07', 1001031, 1, to_date('2015-03-11 00:00:00','YYYY-MM-DD HH24:MI:SS'), 60000, 10800, 0, 192, 0, 'c1', 8,null);insert into xxxx_oebs_cash_payment_test (ID, INVOICE_ID, OEBS_PAYMENT, DOC_DATE, COMISS_DATE) values (s_xxxx_oebs_cash_payment_test.NEXTVAL, 100103, 30000, to_date('2015-03-11 00:00:00','YYYY-MM-DD HH24:MI:SS'), date'2015-03-31' );insert into xxxx_client_discount_m  (ID,CLIENT_ID,CLIENT_AVG_DISCOUNT,DT) values (s_xxxx_client_discount_m.NEXTVAL,192, 13, date'2014-03-01');</v>
      </c>
    </row>
    <row r="96" spans="1:47" ht="15" customHeight="1" x14ac:dyDescent="0.3">
      <c r="A96" s="45">
        <v>15</v>
      </c>
      <c r="B96" s="57"/>
      <c r="C96" s="12" t="str">
        <f t="shared" si="27"/>
        <v>100015</v>
      </c>
      <c r="D96" s="12" t="str">
        <f t="shared" si="28"/>
        <v>100015/13</v>
      </c>
      <c r="E96" s="13" t="s">
        <v>40</v>
      </c>
      <c r="F96" s="13" t="s">
        <v>41</v>
      </c>
      <c r="G96" s="12">
        <v>1</v>
      </c>
      <c r="H96" s="14">
        <v>100104</v>
      </c>
      <c r="I96" s="15" t="str">
        <f t="shared" si="31"/>
        <v>Б-100104-13</v>
      </c>
      <c r="J96" s="16">
        <v>2</v>
      </c>
      <c r="K96" s="12">
        <v>7</v>
      </c>
      <c r="L96" s="56" t="s">
        <v>91</v>
      </c>
      <c r="M96" s="16">
        <v>1</v>
      </c>
      <c r="N96" s="12">
        <v>18</v>
      </c>
      <c r="O96" s="13" t="s">
        <v>43</v>
      </c>
      <c r="P96" s="13" t="s">
        <v>44</v>
      </c>
      <c r="Q96" s="13" t="s">
        <v>45</v>
      </c>
      <c r="R96" s="17" t="str">
        <f t="shared" si="29"/>
        <v>1001041</v>
      </c>
      <c r="S96" s="15">
        <v>1</v>
      </c>
      <c r="T96" s="13" t="s">
        <v>46</v>
      </c>
      <c r="U96" s="12">
        <v>10000</v>
      </c>
      <c r="V96" s="12">
        <f t="shared" si="32"/>
        <v>1800</v>
      </c>
      <c r="W96" s="12">
        <v>0</v>
      </c>
      <c r="X96" s="18">
        <v>193</v>
      </c>
      <c r="Y96" s="19" t="s">
        <v>47</v>
      </c>
      <c r="Z96" s="20">
        <f t="shared" si="24"/>
        <v>8200</v>
      </c>
      <c r="AA96" s="21"/>
      <c r="AB96" s="22"/>
      <c r="AC96" s="14">
        <f t="shared" si="30"/>
        <v>5000</v>
      </c>
      <c r="AD96" s="12"/>
      <c r="AE96" s="12"/>
      <c r="AF96" s="13" t="s">
        <v>48</v>
      </c>
      <c r="AG96" s="23">
        <v>8</v>
      </c>
      <c r="AH96" s="24">
        <v>13</v>
      </c>
      <c r="AI96" s="25" t="s">
        <v>49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17" t="s">
        <v>92</v>
      </c>
      <c r="AU9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100104, 'Б-100104-13',date'2015-03-02',2, 7, 7, 'USD', 1, 18, date'2015-03-06', date'2015-03-07', 1001041, 1, to_date('2015-03-07 00:00:00','YYYY-MM-DD HH24:MI:SS'), 10000, 1800, 0, 193, 0, 'c1', 8,null);insert into xxxx_oebs_cash_payment_test (ID, INVOICE_ID, OEBS_PAYMENT, DOC_DATE, COMISS_DATE) values (s_xxxx_oebs_cash_payment_test.NEXTVAL, 100104, 5000, to_date('2015-03-07 00:00:00','YYYY-MM-DD HH24:MI:SS'), date'2015-03-31' );insert into xxxx_client_discount_m  (ID,CLIENT_ID,CLIENT_AVG_DISCOUNT,DT) values (s_xxxx_client_discount_m.NEXTVAL,193, 13, date'2014-03-01');</v>
      </c>
    </row>
    <row r="97" spans="1:47" ht="15" customHeight="1" x14ac:dyDescent="0.3">
      <c r="A97" s="45">
        <v>15</v>
      </c>
      <c r="B97" s="57"/>
      <c r="C97" s="12" t="str">
        <f t="shared" si="27"/>
        <v>100015</v>
      </c>
      <c r="D97" s="12" t="str">
        <f t="shared" si="28"/>
        <v>100015/13</v>
      </c>
      <c r="E97" s="13" t="s">
        <v>40</v>
      </c>
      <c r="F97" s="13" t="s">
        <v>41</v>
      </c>
      <c r="G97" s="12">
        <v>1</v>
      </c>
      <c r="H97" s="14">
        <v>100105</v>
      </c>
      <c r="I97" s="15" t="str">
        <f t="shared" si="31"/>
        <v>Б-100105-13</v>
      </c>
      <c r="J97" s="16">
        <v>2</v>
      </c>
      <c r="K97" s="12">
        <v>7</v>
      </c>
      <c r="L97" s="56" t="s">
        <v>91</v>
      </c>
      <c r="M97" s="16">
        <v>1</v>
      </c>
      <c r="N97" s="12">
        <v>18</v>
      </c>
      <c r="O97" s="13" t="s">
        <v>53</v>
      </c>
      <c r="P97" s="13" t="s">
        <v>44</v>
      </c>
      <c r="Q97" s="13" t="s">
        <v>45</v>
      </c>
      <c r="R97" s="17" t="str">
        <f t="shared" si="29"/>
        <v>1001051</v>
      </c>
      <c r="S97" s="15">
        <v>1</v>
      </c>
      <c r="T97" s="13" t="s">
        <v>54</v>
      </c>
      <c r="U97" s="12">
        <v>9000</v>
      </c>
      <c r="V97" s="12">
        <f t="shared" si="32"/>
        <v>1620</v>
      </c>
      <c r="W97" s="12">
        <v>0</v>
      </c>
      <c r="X97" s="18">
        <v>194</v>
      </c>
      <c r="Y97" s="19" t="s">
        <v>47</v>
      </c>
      <c r="Z97" s="20">
        <f t="shared" si="24"/>
        <v>7380</v>
      </c>
      <c r="AA97" s="21"/>
      <c r="AB97" s="26"/>
      <c r="AC97" s="14">
        <f t="shared" si="30"/>
        <v>4500</v>
      </c>
      <c r="AD97" s="12"/>
      <c r="AE97" s="12"/>
      <c r="AF97" s="13" t="s">
        <v>48</v>
      </c>
      <c r="AG97" s="23">
        <v>8</v>
      </c>
      <c r="AH97" s="27">
        <v>7</v>
      </c>
      <c r="AI97" s="25" t="s">
        <v>49</v>
      </c>
      <c r="AJ97" s="13"/>
      <c r="AK97" s="13"/>
      <c r="AL97" s="17">
        <v>0</v>
      </c>
      <c r="AM97" s="15" t="s">
        <v>50</v>
      </c>
      <c r="AN97" s="12" t="s">
        <v>51</v>
      </c>
      <c r="AO97" s="12"/>
      <c r="AP97" s="17"/>
      <c r="AQ97" s="17"/>
      <c r="AR97" s="17"/>
      <c r="AS97" s="17" t="s">
        <v>93</v>
      </c>
      <c r="AU9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100105, 'Б-100105-13',date'2015-03-03',2, 7, 7, 'USD', 1, 18, date'2015-03-06', date'2015-03-07', 1001051, 1, to_date('2015-03-08 00:00:00','YYYY-MM-DD HH24:MI:SS'), 9000, 1620, 0, 194, 0, 'c1', 8,null);insert into xxxx_oebs_cash_payment_test (ID, INVOICE_ID, OEBS_PAYMENT, DOC_DATE, COMISS_DATE) values (s_xxxx_oebs_cash_payment_test.NEXTVAL, 100105, 4500, to_date('2015-03-08 00:00:00','YYYY-MM-DD HH24:MI:SS'), date'2015-03-31' );insert into xxxx_client_discount_m  (ID,CLIENT_ID,CLIENT_AVG_DISCOUNT,DT) values (s_xxxx_client_discount_m.NEXTVAL,194, 7, date'2014-03-01');</v>
      </c>
    </row>
    <row r="98" spans="1:47" ht="15" customHeight="1" x14ac:dyDescent="0.3">
      <c r="A98" s="45">
        <v>15</v>
      </c>
      <c r="B98" s="57"/>
      <c r="C98" s="12" t="str">
        <f t="shared" si="27"/>
        <v>100015</v>
      </c>
      <c r="D98" s="12" t="str">
        <f t="shared" si="28"/>
        <v>100015/13</v>
      </c>
      <c r="E98" s="13" t="s">
        <v>40</v>
      </c>
      <c r="F98" s="13" t="s">
        <v>41</v>
      </c>
      <c r="G98" s="12">
        <v>1</v>
      </c>
      <c r="H98" s="14">
        <v>100106</v>
      </c>
      <c r="I98" s="15" t="str">
        <f t="shared" si="31"/>
        <v>Б-100106-13</v>
      </c>
      <c r="J98" s="16">
        <v>2</v>
      </c>
      <c r="K98" s="12">
        <v>7</v>
      </c>
      <c r="L98" s="56" t="s">
        <v>91</v>
      </c>
      <c r="M98" s="16">
        <v>1</v>
      </c>
      <c r="N98" s="12">
        <v>18</v>
      </c>
      <c r="O98" s="13" t="s">
        <v>53</v>
      </c>
      <c r="P98" s="13" t="s">
        <v>44</v>
      </c>
      <c r="Q98" s="13" t="s">
        <v>45</v>
      </c>
      <c r="R98" s="17" t="str">
        <f t="shared" si="29"/>
        <v>1001061</v>
      </c>
      <c r="S98" s="15">
        <v>1</v>
      </c>
      <c r="T98" s="13" t="s">
        <v>54</v>
      </c>
      <c r="U98" s="12">
        <v>9000</v>
      </c>
      <c r="V98" s="12">
        <f t="shared" si="32"/>
        <v>1620</v>
      </c>
      <c r="W98" s="12">
        <v>0</v>
      </c>
      <c r="X98" s="18">
        <v>195</v>
      </c>
      <c r="Y98" s="19" t="s">
        <v>47</v>
      </c>
      <c r="Z98" s="20">
        <f t="shared" si="24"/>
        <v>7380</v>
      </c>
      <c r="AA98" s="21"/>
      <c r="AB98" s="26"/>
      <c r="AC98" s="14">
        <f t="shared" si="30"/>
        <v>4500</v>
      </c>
      <c r="AD98" s="12"/>
      <c r="AE98" s="12"/>
      <c r="AF98" s="13" t="s">
        <v>48</v>
      </c>
      <c r="AG98" s="23">
        <v>8</v>
      </c>
      <c r="AH98" s="27">
        <v>7</v>
      </c>
      <c r="AI98" s="25" t="s">
        <v>49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S98" s="17"/>
      <c r="AU9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100106, 'Б-100106-13',date'2015-03-03',2, 7, 7, 'USD', 1, 18, date'2015-03-06', date'2015-03-07', 1001061, 1, to_date('2015-03-08 00:00:00','YYYY-MM-DD HH24:MI:SS'), 9000, 1620, 0, 195, 0, 'c1', 8,null);insert into xxxx_oebs_cash_payment_test (ID, INVOICE_ID, OEBS_PAYMENT, DOC_DATE, COMISS_DATE) values (s_xxxx_oebs_cash_payment_test.NEXTVAL, 100106, 4500, to_date('2015-03-08 00:00:00','YYYY-MM-DD HH24:MI:SS'), date'2015-03-31' );insert into xxxx_client_discount_m  (ID,CLIENT_ID,CLIENT_AVG_DISCOUNT,DT) values (s_xxxx_client_discount_m.NEXTVAL,195, 7, date'2014-03-01');</v>
      </c>
    </row>
    <row r="99" spans="1:47" ht="15" customHeight="1" x14ac:dyDescent="0.3">
      <c r="A99" s="45">
        <v>15</v>
      </c>
      <c r="B99" s="57"/>
      <c r="C99" s="12" t="str">
        <f t="shared" si="27"/>
        <v>100015</v>
      </c>
      <c r="D99" s="12" t="str">
        <f t="shared" si="28"/>
        <v>100015/13</v>
      </c>
      <c r="E99" s="13" t="s">
        <v>40</v>
      </c>
      <c r="F99" s="13" t="s">
        <v>41</v>
      </c>
      <c r="G99" s="12">
        <v>1</v>
      </c>
      <c r="H99" s="14">
        <v>100107</v>
      </c>
      <c r="I99" s="15" t="str">
        <f t="shared" si="31"/>
        <v>Б-100107-13</v>
      </c>
      <c r="J99" s="16">
        <v>2</v>
      </c>
      <c r="K99" s="12">
        <v>7</v>
      </c>
      <c r="L99" s="56" t="s">
        <v>91</v>
      </c>
      <c r="M99" s="16">
        <v>1</v>
      </c>
      <c r="N99" s="12">
        <v>18</v>
      </c>
      <c r="O99" s="13" t="s">
        <v>55</v>
      </c>
      <c r="P99" s="13" t="s">
        <v>44</v>
      </c>
      <c r="Q99" s="13" t="s">
        <v>45</v>
      </c>
      <c r="R99" s="17" t="str">
        <f t="shared" si="29"/>
        <v>1001071</v>
      </c>
      <c r="S99" s="15">
        <v>1</v>
      </c>
      <c r="T99" s="13" t="s">
        <v>56</v>
      </c>
      <c r="U99" s="12">
        <v>8000</v>
      </c>
      <c r="V99" s="12">
        <f t="shared" si="32"/>
        <v>1440</v>
      </c>
      <c r="W99" s="12">
        <v>0</v>
      </c>
      <c r="X99" s="18">
        <v>196</v>
      </c>
      <c r="Y99" s="19" t="s">
        <v>47</v>
      </c>
      <c r="Z99" s="20">
        <f t="shared" si="24"/>
        <v>6560</v>
      </c>
      <c r="AA99" s="21"/>
      <c r="AB99" s="29"/>
      <c r="AC99" s="14">
        <f t="shared" si="30"/>
        <v>4000</v>
      </c>
      <c r="AD99" s="12"/>
      <c r="AE99" s="12"/>
      <c r="AF99" s="13" t="s">
        <v>48</v>
      </c>
      <c r="AG99" s="23">
        <v>8</v>
      </c>
      <c r="AH99" s="30">
        <v>20</v>
      </c>
      <c r="AI99" s="25" t="s">
        <v>49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S99" s="17"/>
      <c r="AU9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100107, 'Б-100107-13',date'2015-03-04',2, 7, 7, 'USD', 1, 18, date'2015-03-06', date'2015-03-07', 1001071, 1, to_date('2015-03-09 00:00:00','YYYY-MM-DD HH24:MI:SS'), 8000, 1440, 0, 196, 0, 'c1', 8,null);insert into xxxx_oebs_cash_payment_test (ID, INVOICE_ID, OEBS_PAYMENT, DOC_DATE, COMISS_DATE) values (s_xxxx_oebs_cash_payment_test.NEXTVAL, 100107, 4000, to_date('2015-03-09 00:00:00','YYYY-MM-DD HH24:MI:SS'), date'2015-03-31' );insert into xxxx_client_discount_m  (ID,CLIENT_ID,CLIENT_AVG_DISCOUNT,DT) values (s_xxxx_client_discount_m.NEXTVAL,196, 20, date'2014-03-01');</v>
      </c>
    </row>
    <row r="100" spans="1:47" s="44" customFormat="1" ht="15" customHeight="1" x14ac:dyDescent="0.3">
      <c r="A100" s="31">
        <v>15</v>
      </c>
      <c r="B100" s="60"/>
      <c r="C100" s="33" t="str">
        <f t="shared" si="27"/>
        <v>100015</v>
      </c>
      <c r="D100" s="33" t="str">
        <f t="shared" si="28"/>
        <v>100015/13</v>
      </c>
      <c r="E100" s="34" t="s">
        <v>40</v>
      </c>
      <c r="F100" s="34" t="s">
        <v>41</v>
      </c>
      <c r="G100" s="12">
        <v>1</v>
      </c>
      <c r="H100" s="14">
        <v>100108</v>
      </c>
      <c r="I100" s="33" t="str">
        <f t="shared" si="31"/>
        <v>Б-100108-13</v>
      </c>
      <c r="J100" s="16">
        <v>2</v>
      </c>
      <c r="K100" s="33">
        <v>7</v>
      </c>
      <c r="L100" s="35" t="s">
        <v>91</v>
      </c>
      <c r="M100" s="36">
        <v>1</v>
      </c>
      <c r="N100" s="33">
        <v>18</v>
      </c>
      <c r="O100" s="34" t="s">
        <v>57</v>
      </c>
      <c r="P100" s="34" t="s">
        <v>44</v>
      </c>
      <c r="Q100" s="34" t="s">
        <v>45</v>
      </c>
      <c r="R100" s="37" t="str">
        <f t="shared" si="29"/>
        <v>1001081</v>
      </c>
      <c r="S100" s="33">
        <v>1</v>
      </c>
      <c r="T100" s="34" t="s">
        <v>58</v>
      </c>
      <c r="U100" s="33">
        <v>6000</v>
      </c>
      <c r="V100" s="33">
        <f t="shared" si="32"/>
        <v>1080</v>
      </c>
      <c r="W100" s="33">
        <v>0</v>
      </c>
      <c r="X100" s="18">
        <v>197</v>
      </c>
      <c r="Y100" s="38" t="s">
        <v>47</v>
      </c>
      <c r="Z100" s="20">
        <f t="shared" si="24"/>
        <v>4920</v>
      </c>
      <c r="AA100" s="39"/>
      <c r="AB100" s="39"/>
      <c r="AC100" s="40">
        <f t="shared" si="30"/>
        <v>3000</v>
      </c>
      <c r="AD100" s="33"/>
      <c r="AE100" s="33"/>
      <c r="AF100" s="34" t="s">
        <v>48</v>
      </c>
      <c r="AG100" s="41">
        <v>8</v>
      </c>
      <c r="AH100" s="42">
        <v>13</v>
      </c>
      <c r="AI100" s="43" t="s">
        <v>49</v>
      </c>
      <c r="AJ100" s="34"/>
      <c r="AK100" s="34"/>
      <c r="AL100" s="37">
        <v>0</v>
      </c>
      <c r="AM100" s="33" t="s">
        <v>50</v>
      </c>
      <c r="AN100" s="33" t="s">
        <v>51</v>
      </c>
      <c r="AO100" s="33"/>
      <c r="AP100" s="37"/>
      <c r="AQ100" s="37"/>
      <c r="AR100" s="37"/>
      <c r="AS100" s="37"/>
      <c r="AU10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100108, 'Б-100108-13',date'2015-03-05',2, 7, 7, 'USD', 1, 18, date'2015-03-06', date'2015-03-07', 1001081, 1, to_date('2015-03-11 00:00:00','YYYY-MM-DD HH24:MI:SS'), 6000, 1080, 0, 197, 0, 'c1', 8,null);insert into xxxx_oebs_cash_payment_test (ID, INVOICE_ID, OEBS_PAYMENT, DOC_DATE, COMISS_DATE) values (s_xxxx_oebs_cash_payment_test.NEXTVAL, 100108, 3000, to_date('2015-03-11 00:00:00','YYYY-MM-DD HH24:MI:SS'), date'2015-03-31' );insert into xxxx_client_discount_m  (ID,CLIENT_ID,CLIENT_AVG_DISCOUNT,DT) values (s_xxxx_client_discount_m.NEXTVAL,197, 13, date'2014-03-01');</v>
      </c>
    </row>
    <row r="101" spans="1:47" ht="15" customHeight="1" x14ac:dyDescent="0.3">
      <c r="A101" s="45">
        <v>16</v>
      </c>
      <c r="B101" s="57"/>
      <c r="C101" s="12" t="str">
        <f t="shared" si="27"/>
        <v>100016</v>
      </c>
      <c r="D101" s="12" t="str">
        <f t="shared" si="28"/>
        <v>100016/13</v>
      </c>
      <c r="E101" s="13" t="s">
        <v>40</v>
      </c>
      <c r="F101" s="13" t="s">
        <v>41</v>
      </c>
      <c r="G101" s="12">
        <v>1</v>
      </c>
      <c r="H101" s="14">
        <v>100109</v>
      </c>
      <c r="I101" s="15" t="str">
        <f t="shared" si="31"/>
        <v>Б-100109-13</v>
      </c>
      <c r="J101" s="16">
        <v>2</v>
      </c>
      <c r="K101" s="12">
        <v>7</v>
      </c>
      <c r="L101" s="12" t="s">
        <v>42</v>
      </c>
      <c r="M101" s="16">
        <v>1</v>
      </c>
      <c r="N101" s="12">
        <v>18</v>
      </c>
      <c r="O101" s="13" t="s">
        <v>43</v>
      </c>
      <c r="P101" s="13" t="s">
        <v>44</v>
      </c>
      <c r="Q101" s="13" t="s">
        <v>45</v>
      </c>
      <c r="R101" s="17" t="str">
        <f t="shared" si="29"/>
        <v>1001091</v>
      </c>
      <c r="S101" s="15">
        <v>1</v>
      </c>
      <c r="T101" s="13" t="s">
        <v>46</v>
      </c>
      <c r="U101" s="12">
        <v>60976</v>
      </c>
      <c r="V101" s="12">
        <v>10976</v>
      </c>
      <c r="W101" s="12">
        <v>0</v>
      </c>
      <c r="X101" s="18">
        <v>198</v>
      </c>
      <c r="Y101" s="19" t="s">
        <v>47</v>
      </c>
      <c r="Z101" s="20">
        <f t="shared" si="24"/>
        <v>50000</v>
      </c>
      <c r="AA101" s="21"/>
      <c r="AB101" s="22"/>
      <c r="AC101" s="14">
        <f t="shared" si="30"/>
        <v>30488</v>
      </c>
      <c r="AD101" s="12"/>
      <c r="AE101" s="12"/>
      <c r="AF101" s="13" t="s">
        <v>48</v>
      </c>
      <c r="AG101" s="23">
        <v>8</v>
      </c>
      <c r="AH101" s="24">
        <v>13</v>
      </c>
      <c r="AI101" s="25" t="s">
        <v>49</v>
      </c>
      <c r="AJ101" s="13"/>
      <c r="AK101" s="13"/>
      <c r="AL101" s="17">
        <v>0</v>
      </c>
      <c r="AM101" s="54">
        <v>1</v>
      </c>
      <c r="AN101" s="12" t="s">
        <v>51</v>
      </c>
      <c r="AO101" s="12"/>
      <c r="AP101" s="70">
        <v>10000</v>
      </c>
      <c r="AQ101" s="71" t="s">
        <v>83</v>
      </c>
      <c r="AR101" s="72" t="s">
        <v>84</v>
      </c>
      <c r="AS101" s="17" t="s">
        <v>94</v>
      </c>
      <c r="AU10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100109, 'Б-100109-13',date'2015-03-02',2, 7, 7, 'RUR', 1, 18, date'2015-03-06', date'2015-03-07', 1001091, 1, to_date('2015-03-07 00:00:00','YYYY-MM-DD HH24:MI:SS'), 60976, 10976, 0, 198, 0, 'c1', 8,1);insert into xxxx_oebs_cash_payment_test (ID, INVOICE_ID, OEBS_PAYMENT, DOC_DATE, COMISS_DATE) values (s_xxxx_oebs_cash_payment_test.NEXTVAL, 100109, 30488, to_date('2015-03-07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102" spans="1:47" ht="15" customHeight="1" x14ac:dyDescent="0.3">
      <c r="A102" s="45">
        <v>16</v>
      </c>
      <c r="B102" s="57"/>
      <c r="C102" s="12" t="str">
        <f t="shared" si="27"/>
        <v>100016</v>
      </c>
      <c r="D102" s="12" t="str">
        <f t="shared" si="28"/>
        <v>100016/13</v>
      </c>
      <c r="E102" s="13" t="s">
        <v>40</v>
      </c>
      <c r="F102" s="13" t="s">
        <v>41</v>
      </c>
      <c r="G102" s="12">
        <v>1</v>
      </c>
      <c r="H102" s="14">
        <v>100110</v>
      </c>
      <c r="I102" s="15" t="str">
        <f t="shared" ref="I102:I115" si="33">"Б-"&amp;H102&amp;"-13"</f>
        <v>Б-100110-13</v>
      </c>
      <c r="J102" s="16">
        <v>2</v>
      </c>
      <c r="K102" s="12">
        <v>7</v>
      </c>
      <c r="L102" s="12" t="s">
        <v>42</v>
      </c>
      <c r="M102" s="16">
        <v>1</v>
      </c>
      <c r="N102" s="12">
        <v>18</v>
      </c>
      <c r="O102" s="13" t="s">
        <v>53</v>
      </c>
      <c r="P102" s="13" t="s">
        <v>44</v>
      </c>
      <c r="Q102" s="13" t="s">
        <v>45</v>
      </c>
      <c r="R102" s="17" t="str">
        <f t="shared" si="29"/>
        <v>1001101</v>
      </c>
      <c r="S102" s="15">
        <v>1</v>
      </c>
      <c r="T102" s="13" t="s">
        <v>54</v>
      </c>
      <c r="U102" s="12">
        <v>90000</v>
      </c>
      <c r="V102" s="12">
        <f t="shared" ref="V102:V115" si="34">U102*0.18</f>
        <v>16200</v>
      </c>
      <c r="W102" s="12">
        <v>0</v>
      </c>
      <c r="X102" s="18">
        <v>199</v>
      </c>
      <c r="Y102" s="19" t="s">
        <v>47</v>
      </c>
      <c r="Z102" s="20">
        <f t="shared" si="24"/>
        <v>73800</v>
      </c>
      <c r="AA102" s="21"/>
      <c r="AB102" s="26"/>
      <c r="AC102" s="14">
        <f t="shared" si="30"/>
        <v>45000</v>
      </c>
      <c r="AD102" s="12"/>
      <c r="AE102" s="12"/>
      <c r="AF102" s="13" t="s">
        <v>48</v>
      </c>
      <c r="AG102" s="23">
        <v>8</v>
      </c>
      <c r="AH102" s="27">
        <v>7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S102" s="17">
        <v>50000</v>
      </c>
      <c r="AU10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100110, 'Б-100110-13',date'2015-03-03',2, 7, 7, 'RUR', 1, 18, date'2015-03-06', date'2015-03-07', 1001101, 1, to_date('2015-03-08 00:00:00','YYYY-MM-DD HH24:MI:SS'), 90000, 16200, 0, 199, 0, 'c1', 8,null);insert into xxxx_oebs_cash_payment_test (ID, INVOICE_ID, OEBS_PAYMENT, DOC_DATE, COMISS_DATE) values (s_xxxx_oebs_cash_payment_test.NEXTVAL, 100110, 45000, to_date('2015-03-08 00:00:00','YYYY-MM-DD HH24:MI:SS'), date'2015-03-31' );insert into xxxx_client_discount_m  (ID,CLIENT_ID,CLIENT_AVG_DISCOUNT,DT) values (s_xxxx_client_discount_m.NEXTVAL,199, 7, date'2014-03-01');</v>
      </c>
    </row>
    <row r="103" spans="1:47" ht="15" customHeight="1" x14ac:dyDescent="0.3">
      <c r="A103" s="45">
        <v>16</v>
      </c>
      <c r="B103" s="57"/>
      <c r="C103" s="12" t="str">
        <f t="shared" si="27"/>
        <v>100016</v>
      </c>
      <c r="D103" s="12" t="str">
        <f t="shared" si="28"/>
        <v>100016/13</v>
      </c>
      <c r="E103" s="13" t="s">
        <v>40</v>
      </c>
      <c r="F103" s="13" t="s">
        <v>41</v>
      </c>
      <c r="G103" s="12">
        <v>1</v>
      </c>
      <c r="H103" s="14">
        <v>100111</v>
      </c>
      <c r="I103" s="15" t="str">
        <f t="shared" si="33"/>
        <v>Б-100111-13</v>
      </c>
      <c r="J103" s="16">
        <v>2</v>
      </c>
      <c r="K103" s="12">
        <v>7</v>
      </c>
      <c r="L103" s="12" t="s">
        <v>42</v>
      </c>
      <c r="M103" s="16">
        <v>1</v>
      </c>
      <c r="N103" s="12">
        <v>18</v>
      </c>
      <c r="O103" s="13" t="s">
        <v>53</v>
      </c>
      <c r="P103" s="13" t="s">
        <v>44</v>
      </c>
      <c r="Q103" s="13" t="s">
        <v>45</v>
      </c>
      <c r="R103" s="17" t="str">
        <f t="shared" si="29"/>
        <v>1001111</v>
      </c>
      <c r="S103" s="15">
        <v>1</v>
      </c>
      <c r="T103" s="13" t="s">
        <v>54</v>
      </c>
      <c r="U103" s="12">
        <v>90000</v>
      </c>
      <c r="V103" s="12">
        <f t="shared" si="34"/>
        <v>16200</v>
      </c>
      <c r="W103" s="12">
        <v>0</v>
      </c>
      <c r="X103" s="18">
        <v>200</v>
      </c>
      <c r="Y103" s="19" t="s">
        <v>47</v>
      </c>
      <c r="Z103" s="20">
        <f t="shared" si="24"/>
        <v>73800</v>
      </c>
      <c r="AA103" s="21"/>
      <c r="AB103" s="26"/>
      <c r="AC103" s="14">
        <f t="shared" si="30"/>
        <v>45000</v>
      </c>
      <c r="AD103" s="12"/>
      <c r="AE103" s="12"/>
      <c r="AF103" s="13" t="s">
        <v>48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S103" s="17" t="s">
        <v>95</v>
      </c>
      <c r="AU10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100111, 'Б-100111-13',date'2015-03-03',2, 7, 7, 'RUR', 1, 18, date'2015-03-06', date'2015-03-07', 1001111, 1, to_date('2015-03-08 00:00:00','YYYY-MM-DD HH24:MI:SS'), 90000, 16200, 0, 200, 0, 'c1', 8,null);insert into xxxx_oebs_cash_payment_test (ID, INVOICE_ID, OEBS_PAYMENT, DOC_DATE, COMISS_DATE) values (s_xxxx_oebs_cash_payment_test.NEXTVAL, 100111, 45000, to_date('2015-03-08 00:00:00','YYYY-MM-DD HH24:MI:SS'), date'2015-03-31' );insert into xxxx_client_discount_m  (ID,CLIENT_ID,CLIENT_AVG_DISCOUNT,DT) values (s_xxxx_client_discount_m.NEXTVAL,200, 7, date'2014-03-01');</v>
      </c>
    </row>
    <row r="104" spans="1:47" ht="15" customHeight="1" x14ac:dyDescent="0.3">
      <c r="A104" s="45">
        <v>16</v>
      </c>
      <c r="B104" s="57"/>
      <c r="C104" s="12" t="str">
        <f t="shared" si="27"/>
        <v>100016</v>
      </c>
      <c r="D104" s="12" t="str">
        <f t="shared" si="28"/>
        <v>100016/13</v>
      </c>
      <c r="E104" s="13" t="s">
        <v>40</v>
      </c>
      <c r="F104" s="13" t="s">
        <v>41</v>
      </c>
      <c r="G104" s="12">
        <v>1</v>
      </c>
      <c r="H104" s="14">
        <v>100112</v>
      </c>
      <c r="I104" s="15" t="str">
        <f t="shared" si="33"/>
        <v>Б-100112-13</v>
      </c>
      <c r="J104" s="16">
        <v>2</v>
      </c>
      <c r="K104" s="12">
        <v>7</v>
      </c>
      <c r="L104" s="12" t="s">
        <v>42</v>
      </c>
      <c r="M104" s="16">
        <v>1</v>
      </c>
      <c r="N104" s="12">
        <v>18</v>
      </c>
      <c r="O104" s="13" t="s">
        <v>55</v>
      </c>
      <c r="P104" s="13" t="s">
        <v>44</v>
      </c>
      <c r="Q104" s="13" t="s">
        <v>45</v>
      </c>
      <c r="R104" s="17" t="str">
        <f t="shared" si="29"/>
        <v>1001121</v>
      </c>
      <c r="S104" s="15">
        <v>1</v>
      </c>
      <c r="T104" s="13" t="s">
        <v>56</v>
      </c>
      <c r="U104" s="12">
        <v>80000</v>
      </c>
      <c r="V104" s="12">
        <f t="shared" si="34"/>
        <v>14400</v>
      </c>
      <c r="W104" s="12">
        <v>0</v>
      </c>
      <c r="X104" s="18">
        <v>201</v>
      </c>
      <c r="Y104" s="19" t="s">
        <v>47</v>
      </c>
      <c r="Z104" s="20">
        <f t="shared" si="24"/>
        <v>65600</v>
      </c>
      <c r="AA104" s="21"/>
      <c r="AB104" s="29"/>
      <c r="AC104" s="14">
        <f t="shared" si="30"/>
        <v>40000</v>
      </c>
      <c r="AD104" s="12"/>
      <c r="AE104" s="12"/>
      <c r="AF104" s="13" t="s">
        <v>48</v>
      </c>
      <c r="AG104" s="23">
        <v>8</v>
      </c>
      <c r="AH104" s="30">
        <v>20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S104" s="17"/>
      <c r="AU10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100112, 'Б-100112-13',date'2015-03-04',2, 7, 7, 'RUR', 1, 18, date'2015-03-06', date'2015-03-07', 1001121, 1, to_date('2015-03-09 00:00:00','YYYY-MM-DD HH24:MI:SS'), 80000, 14400, 0, 201, 0, 'c1', 8,null);insert into xxxx_oebs_cash_payment_test (ID, INVOICE_ID, OEBS_PAYMENT, DOC_DATE, COMISS_DATE) values (s_xxxx_oebs_cash_payment_test.NEXTVAL, 100112, 40000, to_date('2015-03-09 00:00:00','YYYY-MM-DD HH24:MI:SS'), date'2015-03-31' );insert into xxxx_client_discount_m  (ID,CLIENT_ID,CLIENT_AVG_DISCOUNT,DT) values (s_xxxx_client_discount_m.NEXTVAL,201, 20, date'2014-03-01');</v>
      </c>
    </row>
    <row r="105" spans="1:47" s="44" customFormat="1" ht="15" customHeight="1" x14ac:dyDescent="0.3">
      <c r="A105" s="31">
        <v>16</v>
      </c>
      <c r="B105" s="60"/>
      <c r="C105" s="33" t="str">
        <f t="shared" si="27"/>
        <v>100016</v>
      </c>
      <c r="D105" s="33" t="str">
        <f t="shared" si="28"/>
        <v>100016/13</v>
      </c>
      <c r="E105" s="34" t="s">
        <v>40</v>
      </c>
      <c r="F105" s="34" t="s">
        <v>41</v>
      </c>
      <c r="G105" s="12">
        <v>1</v>
      </c>
      <c r="H105" s="14">
        <v>100113</v>
      </c>
      <c r="I105" s="33" t="str">
        <f t="shared" si="33"/>
        <v>Б-100113-13</v>
      </c>
      <c r="J105" s="16">
        <v>2</v>
      </c>
      <c r="K105" s="35">
        <v>11</v>
      </c>
      <c r="L105" s="33" t="s">
        <v>42</v>
      </c>
      <c r="M105" s="36">
        <v>1</v>
      </c>
      <c r="N105" s="33">
        <v>18</v>
      </c>
      <c r="O105" s="34" t="s">
        <v>57</v>
      </c>
      <c r="P105" s="34" t="s">
        <v>44</v>
      </c>
      <c r="Q105" s="34" t="s">
        <v>45</v>
      </c>
      <c r="R105" s="37" t="str">
        <f t="shared" si="29"/>
        <v>1001131</v>
      </c>
      <c r="S105" s="33">
        <v>1</v>
      </c>
      <c r="T105" s="34" t="s">
        <v>58</v>
      </c>
      <c r="U105" s="33">
        <v>60000</v>
      </c>
      <c r="V105" s="33">
        <f t="shared" si="34"/>
        <v>10800</v>
      </c>
      <c r="W105" s="33">
        <v>0</v>
      </c>
      <c r="X105" s="18">
        <v>202</v>
      </c>
      <c r="Y105" s="38" t="s">
        <v>47</v>
      </c>
      <c r="Z105" s="20">
        <f t="shared" si="24"/>
        <v>49200</v>
      </c>
      <c r="AA105" s="39"/>
      <c r="AB105" s="39"/>
      <c r="AC105" s="40">
        <f t="shared" si="30"/>
        <v>30000</v>
      </c>
      <c r="AD105" s="33"/>
      <c r="AE105" s="33"/>
      <c r="AF105" s="34" t="s">
        <v>48</v>
      </c>
      <c r="AG105" s="41">
        <v>8</v>
      </c>
      <c r="AH105" s="42">
        <v>13</v>
      </c>
      <c r="AI105" s="43" t="s">
        <v>49</v>
      </c>
      <c r="AJ105" s="34"/>
      <c r="AK105" s="34"/>
      <c r="AL105" s="37">
        <v>0</v>
      </c>
      <c r="AM105" s="33" t="s">
        <v>50</v>
      </c>
      <c r="AN105" s="33" t="s">
        <v>51</v>
      </c>
      <c r="AO105" s="33"/>
      <c r="AP105" s="37"/>
      <c r="AQ105" s="37"/>
      <c r="AR105" s="37"/>
      <c r="AS105" s="37"/>
      <c r="AU10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'Б-100113-13',date'2015-03-05',2, 11, 11, 'RUR', 1, 18, date'2015-03-06', date'2015-03-07', 1001131, 1, to_date('2015-03-11 00:00:00','YYYY-MM-DD HH24:MI:SS'), 60000, 10800, 0, 202, 0, 'c1', 8,null);insert into xxxx_oebs_cash_payment_test (ID, INVOICE_ID, OEBS_PAYMENT, DOC_DATE, COMISS_DATE) values (s_xxxx_oebs_cash_payment_test.NEXTVAL, 100113, 30000, to_date('2015-03-11 00:00:00','YYYY-MM-DD HH24:MI:SS'), date'2015-03-31' );insert into xxxx_client_discount_m  (ID,CLIENT_ID,CLIENT_AVG_DISCOUNT,DT) values (s_xxxx_client_discount_m.NEXTVAL,202, 13, date'2014-03-01');</v>
      </c>
    </row>
    <row r="106" spans="1:47" ht="15" customHeight="1" x14ac:dyDescent="0.3">
      <c r="A106" s="45">
        <v>17</v>
      </c>
      <c r="B106" s="57"/>
      <c r="C106" s="12" t="str">
        <f t="shared" si="27"/>
        <v>100017</v>
      </c>
      <c r="D106" s="12" t="str">
        <f t="shared" si="28"/>
        <v>100017/13</v>
      </c>
      <c r="E106" s="13" t="s">
        <v>40</v>
      </c>
      <c r="F106" s="13" t="s">
        <v>41</v>
      </c>
      <c r="G106" s="12">
        <v>1</v>
      </c>
      <c r="H106" s="14">
        <v>100114</v>
      </c>
      <c r="I106" s="15" t="str">
        <f>"Б-"&amp;H106&amp;"-13"</f>
        <v>Б-100114-13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3" t="s">
        <v>43</v>
      </c>
      <c r="P106" s="13" t="s">
        <v>44</v>
      </c>
      <c r="Q106" s="13" t="s">
        <v>45</v>
      </c>
      <c r="R106" s="17" t="str">
        <f t="shared" si="29"/>
        <v>1001141</v>
      </c>
      <c r="S106" s="15">
        <v>1</v>
      </c>
      <c r="T106" s="13" t="s">
        <v>46</v>
      </c>
      <c r="U106" s="12">
        <v>60975</v>
      </c>
      <c r="V106" s="12">
        <f>U106*0.18</f>
        <v>10975.5</v>
      </c>
      <c r="W106" s="12">
        <v>0</v>
      </c>
      <c r="X106" s="18">
        <v>203</v>
      </c>
      <c r="Y106" s="19" t="s">
        <v>47</v>
      </c>
      <c r="Z106" s="20">
        <f t="shared" si="24"/>
        <v>49999.5</v>
      </c>
      <c r="AA106" s="21"/>
      <c r="AB106" s="22"/>
      <c r="AC106" s="14">
        <f t="shared" si="30"/>
        <v>30487.5</v>
      </c>
      <c r="AD106" s="12"/>
      <c r="AE106" s="12"/>
      <c r="AF106" s="13" t="s">
        <v>48</v>
      </c>
      <c r="AG106" s="23">
        <v>8</v>
      </c>
      <c r="AH106" s="24">
        <v>13</v>
      </c>
      <c r="AI106" s="25" t="s">
        <v>49</v>
      </c>
      <c r="AJ106" s="13"/>
      <c r="AK106" s="13"/>
      <c r="AL106" s="17">
        <v>0</v>
      </c>
      <c r="AM106" s="54">
        <v>1</v>
      </c>
      <c r="AN106" s="12" t="s">
        <v>51</v>
      </c>
      <c r="AO106" s="12"/>
      <c r="AP106" s="70">
        <v>10000</v>
      </c>
      <c r="AQ106" s="71" t="s">
        <v>83</v>
      </c>
      <c r="AR106" s="72" t="s">
        <v>84</v>
      </c>
      <c r="AS106" s="17" t="s">
        <v>94</v>
      </c>
      <c r="AU10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100114, 'Б-100114-13',date'2015-03-02',2, 7, 7, 'RUR', 1, 18, date'2015-03-06', date'2015-03-07', 1001141, 1, to_date('2015-03-07 00:00:00','YYYY-MM-DD HH24:MI:SS'), 60975, 10975.5, 0, 203, 0, 'c1', 8,1);insert into xxxx_oebs_cash_payment_test (ID, INVOICE_ID, OEBS_PAYMENT, DOC_DATE, COMISS_DATE) values (s_xxxx_oebs_cash_payment_test.NEXTVAL, 100114, 30487.5, to_date('2015-03-07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107" spans="1:47" ht="15" customHeight="1" x14ac:dyDescent="0.3">
      <c r="A107" s="45">
        <v>17</v>
      </c>
      <c r="B107" s="57"/>
      <c r="C107" s="12" t="str">
        <f t="shared" si="27"/>
        <v>100017</v>
      </c>
      <c r="D107" s="12" t="str">
        <f t="shared" si="28"/>
        <v>100017/13</v>
      </c>
      <c r="E107" s="13" t="s">
        <v>40</v>
      </c>
      <c r="F107" s="13" t="s">
        <v>41</v>
      </c>
      <c r="G107" s="12">
        <v>1</v>
      </c>
      <c r="H107" s="14">
        <v>100115</v>
      </c>
      <c r="I107" s="15" t="str">
        <f t="shared" si="33"/>
        <v>Б-100115-13</v>
      </c>
      <c r="J107" s="16">
        <v>2</v>
      </c>
      <c r="K107" s="12">
        <v>7</v>
      </c>
      <c r="L107" s="12" t="s">
        <v>42</v>
      </c>
      <c r="M107" s="16">
        <v>1</v>
      </c>
      <c r="N107" s="12">
        <v>18</v>
      </c>
      <c r="O107" s="13" t="s">
        <v>53</v>
      </c>
      <c r="P107" s="13" t="s">
        <v>44</v>
      </c>
      <c r="Q107" s="13" t="s">
        <v>45</v>
      </c>
      <c r="R107" s="17" t="str">
        <f t="shared" si="29"/>
        <v>1001151</v>
      </c>
      <c r="S107" s="15">
        <v>1</v>
      </c>
      <c r="T107" s="13" t="s">
        <v>54</v>
      </c>
      <c r="U107" s="12">
        <v>90000</v>
      </c>
      <c r="V107" s="12">
        <f t="shared" si="34"/>
        <v>16200</v>
      </c>
      <c r="W107" s="12">
        <v>0</v>
      </c>
      <c r="X107" s="18">
        <v>204</v>
      </c>
      <c r="Y107" s="19" t="s">
        <v>47</v>
      </c>
      <c r="Z107" s="20">
        <f t="shared" si="24"/>
        <v>73800</v>
      </c>
      <c r="AA107" s="21"/>
      <c r="AB107" s="26"/>
      <c r="AC107" s="14">
        <f t="shared" si="30"/>
        <v>45000</v>
      </c>
      <c r="AD107" s="12"/>
      <c r="AE107" s="12"/>
      <c r="AF107" s="13" t="s">
        <v>48</v>
      </c>
      <c r="AG107" s="23">
        <v>8</v>
      </c>
      <c r="AH107" s="27">
        <v>7</v>
      </c>
      <c r="AI107" s="25" t="s">
        <v>49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S107" s="17" t="s">
        <v>96</v>
      </c>
      <c r="AU10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100115, 'Б-100115-13',date'2015-03-03',2, 7, 7, 'RUR', 1, 18, date'2015-03-06', date'2015-03-07', 1001151, 1, to_date('2015-03-08 00:00:00','YYYY-MM-DD HH24:MI:SS'), 90000, 16200, 0, 204, 0, 'c1', 8,null);insert into xxxx_oebs_cash_payment_test (ID, INVOICE_ID, OEBS_PAYMENT, DOC_DATE, COMISS_DATE) values (s_xxxx_oebs_cash_payment_test.NEXTVAL, 100115, 45000, to_date('2015-03-08 00:00:00','YYYY-MM-DD HH24:MI:SS'), date'2015-03-31' );insert into xxxx_client_discount_m  (ID,CLIENT_ID,CLIENT_AVG_DISCOUNT,DT) values (s_xxxx_client_discount_m.NEXTVAL,204, 7, date'2014-03-01');</v>
      </c>
    </row>
    <row r="108" spans="1:47" ht="15" customHeight="1" x14ac:dyDescent="0.3">
      <c r="A108" s="45">
        <v>17</v>
      </c>
      <c r="B108" s="57"/>
      <c r="C108" s="12" t="str">
        <f t="shared" si="27"/>
        <v>100017</v>
      </c>
      <c r="D108" s="12" t="str">
        <f t="shared" si="28"/>
        <v>100017/13</v>
      </c>
      <c r="E108" s="13" t="s">
        <v>40</v>
      </c>
      <c r="F108" s="13" t="s">
        <v>41</v>
      </c>
      <c r="G108" s="12">
        <v>1</v>
      </c>
      <c r="H108" s="14">
        <v>100116</v>
      </c>
      <c r="I108" s="15" t="str">
        <f t="shared" si="33"/>
        <v>Б-100116-13</v>
      </c>
      <c r="J108" s="16">
        <v>2</v>
      </c>
      <c r="K108" s="12">
        <v>7</v>
      </c>
      <c r="L108" s="12" t="s">
        <v>42</v>
      </c>
      <c r="M108" s="16">
        <v>1</v>
      </c>
      <c r="N108" s="12">
        <v>18</v>
      </c>
      <c r="O108" s="13" t="s">
        <v>53</v>
      </c>
      <c r="P108" s="13" t="s">
        <v>44</v>
      </c>
      <c r="Q108" s="13" t="s">
        <v>45</v>
      </c>
      <c r="R108" s="17" t="str">
        <f t="shared" si="29"/>
        <v>1001161</v>
      </c>
      <c r="S108" s="15">
        <v>1</v>
      </c>
      <c r="T108" s="13" t="s">
        <v>54</v>
      </c>
      <c r="U108" s="12">
        <v>90000</v>
      </c>
      <c r="V108" s="12">
        <f t="shared" si="34"/>
        <v>16200</v>
      </c>
      <c r="W108" s="12">
        <v>0</v>
      </c>
      <c r="X108" s="18">
        <v>205</v>
      </c>
      <c r="Y108" s="19" t="s">
        <v>47</v>
      </c>
      <c r="Z108" s="20">
        <f t="shared" si="24"/>
        <v>73800</v>
      </c>
      <c r="AA108" s="21"/>
      <c r="AB108" s="26"/>
      <c r="AC108" s="14">
        <f t="shared" si="30"/>
        <v>45000</v>
      </c>
      <c r="AD108" s="12"/>
      <c r="AE108" s="12"/>
      <c r="AF108" s="13" t="s">
        <v>48</v>
      </c>
      <c r="AG108" s="23">
        <v>8</v>
      </c>
      <c r="AH108" s="27">
        <v>7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S108" s="17" t="s">
        <v>97</v>
      </c>
      <c r="AU10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100116, 'Б-100116-13',date'2015-03-03',2, 7, 7, 'RUR', 1, 18, date'2015-03-06', date'2015-03-07', 1001161, 1, to_date('2015-03-08 00:00:00','YYYY-MM-DD HH24:MI:SS'), 90000, 16200, 0, 205, 0, 'c1', 8,null);insert into xxxx_oebs_cash_payment_test (ID, INVOICE_ID, OEBS_PAYMENT, DOC_DATE, COMISS_DATE) values (s_xxxx_oebs_cash_payment_test.NEXTVAL, 100116, 45000, to_date('2015-03-08 00:00:00','YYYY-MM-DD HH24:MI:SS'), date'2015-03-31' );insert into xxxx_client_discount_m  (ID,CLIENT_ID,CLIENT_AVG_DISCOUNT,DT) values (s_xxxx_client_discount_m.NEXTVAL,205, 7, date'2014-03-01');</v>
      </c>
    </row>
    <row r="109" spans="1:47" ht="15" customHeight="1" x14ac:dyDescent="0.3">
      <c r="A109" s="45">
        <v>17</v>
      </c>
      <c r="B109" s="57"/>
      <c r="C109" s="12" t="str">
        <f t="shared" si="27"/>
        <v>100017</v>
      </c>
      <c r="D109" s="12" t="str">
        <f t="shared" si="28"/>
        <v>100017/13</v>
      </c>
      <c r="E109" s="13" t="s">
        <v>40</v>
      </c>
      <c r="F109" s="13" t="s">
        <v>41</v>
      </c>
      <c r="G109" s="12">
        <v>1</v>
      </c>
      <c r="H109" s="14">
        <v>100117</v>
      </c>
      <c r="I109" s="15" t="str">
        <f t="shared" si="33"/>
        <v>Б-100117-13</v>
      </c>
      <c r="J109" s="16">
        <v>2</v>
      </c>
      <c r="K109" s="12">
        <v>7</v>
      </c>
      <c r="L109" s="12" t="s">
        <v>42</v>
      </c>
      <c r="M109" s="16">
        <v>1</v>
      </c>
      <c r="N109" s="12">
        <v>18</v>
      </c>
      <c r="O109" s="13" t="s">
        <v>55</v>
      </c>
      <c r="P109" s="13" t="s">
        <v>44</v>
      </c>
      <c r="Q109" s="13" t="s">
        <v>45</v>
      </c>
      <c r="R109" s="17" t="str">
        <f t="shared" si="29"/>
        <v>1001171</v>
      </c>
      <c r="S109" s="15">
        <v>1</v>
      </c>
      <c r="T109" s="13" t="s">
        <v>56</v>
      </c>
      <c r="U109" s="12">
        <v>80000</v>
      </c>
      <c r="V109" s="12">
        <f t="shared" si="34"/>
        <v>14400</v>
      </c>
      <c r="W109" s="12">
        <v>0</v>
      </c>
      <c r="X109" s="18">
        <v>206</v>
      </c>
      <c r="Y109" s="19" t="s">
        <v>47</v>
      </c>
      <c r="Z109" s="20">
        <f t="shared" si="24"/>
        <v>65600</v>
      </c>
      <c r="AA109" s="21"/>
      <c r="AB109" s="29"/>
      <c r="AC109" s="14">
        <f t="shared" si="30"/>
        <v>40000</v>
      </c>
      <c r="AD109" s="12"/>
      <c r="AE109" s="12"/>
      <c r="AF109" s="13" t="s">
        <v>48</v>
      </c>
      <c r="AG109" s="23">
        <v>8</v>
      </c>
      <c r="AH109" s="30">
        <v>20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S109" s="17"/>
      <c r="AU10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100117, 'Б-100117-13',date'2015-03-04',2, 7, 7, 'RUR', 1, 18, date'2015-03-06', date'2015-03-07', 1001171, 1, to_date('2015-03-09 00:00:00','YYYY-MM-DD HH24:MI:SS'), 80000, 14400, 0, 206, 0, 'c1', 8,null);insert into xxxx_oebs_cash_payment_test (ID, INVOICE_ID, OEBS_PAYMENT, DOC_DATE, COMISS_DATE) values (s_xxxx_oebs_cash_payment_test.NEXTVAL, 100117, 40000, to_date('2015-03-09 00:00:00','YYYY-MM-DD HH24:MI:SS'), date'2015-03-31' );insert into xxxx_client_discount_m  (ID,CLIENT_ID,CLIENT_AVG_DISCOUNT,DT) values (s_xxxx_client_discount_m.NEXTVAL,206, 20, date'2014-03-01');</v>
      </c>
    </row>
    <row r="110" spans="1:47" s="44" customFormat="1" ht="15" customHeight="1" x14ac:dyDescent="0.3">
      <c r="A110" s="31">
        <v>17</v>
      </c>
      <c r="B110" s="60"/>
      <c r="C110" s="33" t="str">
        <f t="shared" si="27"/>
        <v>100017</v>
      </c>
      <c r="D110" s="33" t="str">
        <f t="shared" si="28"/>
        <v>100017/13</v>
      </c>
      <c r="E110" s="34" t="s">
        <v>40</v>
      </c>
      <c r="F110" s="34" t="s">
        <v>41</v>
      </c>
      <c r="G110" s="12">
        <v>1</v>
      </c>
      <c r="H110" s="14">
        <v>100118</v>
      </c>
      <c r="I110" s="33" t="str">
        <f t="shared" si="33"/>
        <v>Б-100118-13</v>
      </c>
      <c r="J110" s="16">
        <v>2</v>
      </c>
      <c r="K110" s="35">
        <v>11</v>
      </c>
      <c r="L110" s="33" t="s">
        <v>42</v>
      </c>
      <c r="M110" s="36">
        <v>1</v>
      </c>
      <c r="N110" s="33">
        <v>18</v>
      </c>
      <c r="O110" s="34" t="s">
        <v>57</v>
      </c>
      <c r="P110" s="34" t="s">
        <v>44</v>
      </c>
      <c r="Q110" s="34" t="s">
        <v>45</v>
      </c>
      <c r="R110" s="37" t="str">
        <f t="shared" si="29"/>
        <v>1001181</v>
      </c>
      <c r="S110" s="33">
        <v>1</v>
      </c>
      <c r="T110" s="34" t="s">
        <v>58</v>
      </c>
      <c r="U110" s="33">
        <v>60000</v>
      </c>
      <c r="V110" s="33">
        <f t="shared" si="34"/>
        <v>10800</v>
      </c>
      <c r="W110" s="33">
        <v>0</v>
      </c>
      <c r="X110" s="18">
        <v>207</v>
      </c>
      <c r="Y110" s="38" t="s">
        <v>47</v>
      </c>
      <c r="Z110" s="20">
        <f t="shared" si="24"/>
        <v>49200</v>
      </c>
      <c r="AA110" s="39"/>
      <c r="AB110" s="39"/>
      <c r="AC110" s="40">
        <f t="shared" si="30"/>
        <v>30000</v>
      </c>
      <c r="AD110" s="33"/>
      <c r="AE110" s="33"/>
      <c r="AF110" s="34" t="s">
        <v>48</v>
      </c>
      <c r="AG110" s="41">
        <v>8</v>
      </c>
      <c r="AH110" s="42">
        <v>13</v>
      </c>
      <c r="AI110" s="43" t="s">
        <v>49</v>
      </c>
      <c r="AJ110" s="34"/>
      <c r="AK110" s="34"/>
      <c r="AL110" s="37">
        <v>0</v>
      </c>
      <c r="AM110" s="33" t="s">
        <v>50</v>
      </c>
      <c r="AN110" s="33" t="s">
        <v>51</v>
      </c>
      <c r="AO110" s="33"/>
      <c r="AP110" s="37"/>
      <c r="AQ110" s="37"/>
      <c r="AR110" s="37"/>
      <c r="AS110" s="37"/>
      <c r="AU11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'Б-100118-13',date'2015-03-05',2, 11, 11, 'RUR', 1, 18, date'2015-03-06', date'2015-03-07', 1001181, 1, to_date('2015-03-11 00:00:00','YYYY-MM-DD HH24:MI:SS'), 60000, 10800, 0, 207, 0, 'c1', 8,null);insert into xxxx_oebs_cash_payment_test (ID, INVOICE_ID, OEBS_PAYMENT, DOC_DATE, COMISS_DATE) values (s_xxxx_oebs_cash_payment_test.NEXTVAL, 100118, 30000, to_date('2015-03-11 00:00:00','YYYY-MM-DD HH24:MI:SS'), date'2015-03-31' );insert into xxxx_client_discount_m  (ID,CLIENT_ID,CLIENT_AVG_DISCOUNT,DT) values (s_xxxx_client_discount_m.NEXTVAL,207, 13, date'2014-03-01');</v>
      </c>
    </row>
    <row r="111" spans="1:47" ht="15" customHeight="1" x14ac:dyDescent="0.3">
      <c r="A111" s="45">
        <v>18</v>
      </c>
      <c r="B111" s="77"/>
      <c r="C111" s="12" t="str">
        <f t="shared" si="27"/>
        <v>100018</v>
      </c>
      <c r="D111" s="12" t="str">
        <f t="shared" si="28"/>
        <v>100018/13</v>
      </c>
      <c r="E111" s="13" t="s">
        <v>40</v>
      </c>
      <c r="F111" s="13" t="s">
        <v>41</v>
      </c>
      <c r="G111" s="12">
        <v>1</v>
      </c>
      <c r="H111" s="14">
        <v>100119</v>
      </c>
      <c r="I111" s="15" t="str">
        <f>"Б-"&amp;H111&amp;"-13"</f>
        <v>Б-100119-13</v>
      </c>
      <c r="J111" s="16">
        <v>2</v>
      </c>
      <c r="K111" s="12">
        <v>7</v>
      </c>
      <c r="L111" s="12" t="s">
        <v>42</v>
      </c>
      <c r="M111" s="16">
        <v>1</v>
      </c>
      <c r="N111" s="12">
        <v>18</v>
      </c>
      <c r="O111" s="13" t="s">
        <v>43</v>
      </c>
      <c r="P111" s="13" t="s">
        <v>44</v>
      </c>
      <c r="Q111" s="13" t="s">
        <v>45</v>
      </c>
      <c r="R111" s="17" t="str">
        <f t="shared" si="29"/>
        <v>1001191</v>
      </c>
      <c r="S111" s="15">
        <v>1</v>
      </c>
      <c r="T111" s="13" t="s">
        <v>46</v>
      </c>
      <c r="U111" s="12">
        <v>6976</v>
      </c>
      <c r="V111" s="12">
        <f t="shared" si="34"/>
        <v>1255.68</v>
      </c>
      <c r="W111" s="12">
        <v>0</v>
      </c>
      <c r="X111" s="18">
        <v>208</v>
      </c>
      <c r="Y111" s="19" t="s">
        <v>47</v>
      </c>
      <c r="Z111" s="20">
        <f t="shared" si="24"/>
        <v>5720.32</v>
      </c>
      <c r="AA111" s="21"/>
      <c r="AB111" s="22"/>
      <c r="AC111" s="14">
        <f t="shared" si="30"/>
        <v>3488</v>
      </c>
      <c r="AD111" s="12"/>
      <c r="AE111" s="12"/>
      <c r="AF111" s="13" t="s">
        <v>48</v>
      </c>
      <c r="AG111" s="23">
        <v>8</v>
      </c>
      <c r="AH111" s="24">
        <v>13</v>
      </c>
      <c r="AI111" s="25" t="s">
        <v>49</v>
      </c>
      <c r="AJ111" s="13"/>
      <c r="AK111" s="13"/>
      <c r="AL111" s="17">
        <v>0</v>
      </c>
      <c r="AM111" s="54">
        <v>1</v>
      </c>
      <c r="AN111" s="12" t="s">
        <v>51</v>
      </c>
      <c r="AO111" s="12"/>
      <c r="AP111" s="70">
        <v>10000</v>
      </c>
      <c r="AQ111" s="71" t="s">
        <v>83</v>
      </c>
      <c r="AR111" s="72" t="s">
        <v>84</v>
      </c>
      <c r="AS111" s="17" t="s">
        <v>94</v>
      </c>
      <c r="AU11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100119, 'Б-100119-13',date'2015-03-02',2, 7, 7, 'RUR', 1, 18, date'2015-03-06', date'2015-03-07', 1001191, 1, to_date('2015-03-07 00:00:00','YYYY-MM-DD HH24:MI:SS'), 6976, 1255.68, 0, 208, 0, 'c1', 8,1);insert into xxxx_oebs_cash_payment_test (ID, INVOICE_ID, OEBS_PAYMENT, DOC_DATE, COMISS_DATE) values (s_xxxx_oebs_cash_payment_test.NEXTVAL, 100119, 3488, to_date('2015-03-07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112" spans="1:47" ht="15" customHeight="1" x14ac:dyDescent="0.3">
      <c r="A112" s="45">
        <v>18</v>
      </c>
      <c r="B112" s="77"/>
      <c r="C112" s="12" t="str">
        <f t="shared" si="27"/>
        <v>100018</v>
      </c>
      <c r="D112" s="12" t="str">
        <f t="shared" si="28"/>
        <v>100018/13</v>
      </c>
      <c r="E112" s="13" t="s">
        <v>40</v>
      </c>
      <c r="F112" s="13" t="s">
        <v>41</v>
      </c>
      <c r="G112" s="12">
        <v>1</v>
      </c>
      <c r="H112" s="14">
        <v>100120</v>
      </c>
      <c r="I112" s="15" t="str">
        <f t="shared" si="33"/>
        <v>Б-100120-13</v>
      </c>
      <c r="J112" s="16">
        <v>2</v>
      </c>
      <c r="K112" s="12">
        <v>7</v>
      </c>
      <c r="L112" s="12" t="s">
        <v>42</v>
      </c>
      <c r="M112" s="16">
        <v>1</v>
      </c>
      <c r="N112" s="12">
        <v>18</v>
      </c>
      <c r="O112" s="13" t="s">
        <v>53</v>
      </c>
      <c r="P112" s="13" t="s">
        <v>44</v>
      </c>
      <c r="Q112" s="13" t="s">
        <v>45</v>
      </c>
      <c r="R112" s="17" t="str">
        <f t="shared" si="29"/>
        <v>1001201</v>
      </c>
      <c r="S112" s="15">
        <v>1</v>
      </c>
      <c r="T112" s="13" t="s">
        <v>54</v>
      </c>
      <c r="U112" s="12">
        <v>9000</v>
      </c>
      <c r="V112" s="12">
        <f t="shared" si="34"/>
        <v>1620</v>
      </c>
      <c r="W112" s="12">
        <v>0</v>
      </c>
      <c r="X112" s="18">
        <v>209</v>
      </c>
      <c r="Y112" s="19" t="s">
        <v>47</v>
      </c>
      <c r="Z112" s="20">
        <f t="shared" si="24"/>
        <v>7380</v>
      </c>
      <c r="AA112" s="21"/>
      <c r="AB112" s="26"/>
      <c r="AC112" s="14">
        <f t="shared" si="30"/>
        <v>4500</v>
      </c>
      <c r="AD112" s="12"/>
      <c r="AE112" s="12"/>
      <c r="AF112" s="13" t="s">
        <v>48</v>
      </c>
      <c r="AG112" s="23">
        <v>8</v>
      </c>
      <c r="AH112" s="27">
        <v>7</v>
      </c>
      <c r="AI112" s="25" t="s">
        <v>49</v>
      </c>
      <c r="AJ112" s="13"/>
      <c r="AK112" s="13"/>
      <c r="AL112" s="17">
        <v>0</v>
      </c>
      <c r="AM112" s="54">
        <v>1</v>
      </c>
      <c r="AN112" s="12" t="s">
        <v>51</v>
      </c>
      <c r="AO112" s="12"/>
      <c r="AP112" s="70">
        <v>10000</v>
      </c>
      <c r="AQ112" s="71" t="s">
        <v>83</v>
      </c>
      <c r="AR112" s="72" t="s">
        <v>84</v>
      </c>
      <c r="AS112" s="17">
        <v>50000</v>
      </c>
      <c r="AU11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100120, 'Б-100120-13',date'2015-03-03',2, 7, 7, 'RUR', 1, 18, date'2015-03-06', date'2015-03-07', 1001201, 1, to_date('2015-03-08 00:00:00','YYYY-MM-DD HH24:MI:SS'), 9000, 1620, 0, 209, 0, 'c1', 8,1);insert into xxxx_oebs_cash_payment_test (ID, INVOICE_ID, OEBS_PAYMENT, DOC_DATE, COMISS_DATE) values (s_xxxx_oebs_cash_payment_test.NEXTVAL, 100120, 4500, to_date('2015-03-08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113" spans="1:47" ht="15" customHeight="1" x14ac:dyDescent="0.3">
      <c r="A113" s="45">
        <v>18</v>
      </c>
      <c r="B113" s="77"/>
      <c r="C113" s="12" t="str">
        <f t="shared" si="27"/>
        <v>100018</v>
      </c>
      <c r="D113" s="12" t="str">
        <f t="shared" si="28"/>
        <v>100018/13</v>
      </c>
      <c r="E113" s="13" t="s">
        <v>40</v>
      </c>
      <c r="F113" s="13" t="s">
        <v>41</v>
      </c>
      <c r="G113" s="12">
        <v>1</v>
      </c>
      <c r="H113" s="14">
        <v>100121</v>
      </c>
      <c r="I113" s="15" t="str">
        <f t="shared" si="33"/>
        <v>Б-100121-13</v>
      </c>
      <c r="J113" s="16">
        <v>2</v>
      </c>
      <c r="K113" s="12">
        <v>7</v>
      </c>
      <c r="L113" s="12" t="s">
        <v>42</v>
      </c>
      <c r="M113" s="16">
        <v>1</v>
      </c>
      <c r="N113" s="12">
        <v>18</v>
      </c>
      <c r="O113" s="13" t="s">
        <v>53</v>
      </c>
      <c r="P113" s="13" t="s">
        <v>44</v>
      </c>
      <c r="Q113" s="13" t="s">
        <v>45</v>
      </c>
      <c r="R113" s="17" t="str">
        <f t="shared" si="29"/>
        <v>1001211</v>
      </c>
      <c r="S113" s="15">
        <v>1</v>
      </c>
      <c r="T113" s="13" t="s">
        <v>54</v>
      </c>
      <c r="U113" s="12">
        <v>9000</v>
      </c>
      <c r="V113" s="12">
        <f t="shared" si="34"/>
        <v>1620</v>
      </c>
      <c r="W113" s="12">
        <v>0</v>
      </c>
      <c r="X113" s="18">
        <v>210</v>
      </c>
      <c r="Y113" s="19" t="s">
        <v>47</v>
      </c>
      <c r="Z113" s="20">
        <f t="shared" si="24"/>
        <v>7380</v>
      </c>
      <c r="AA113" s="21"/>
      <c r="AB113" s="26"/>
      <c r="AC113" s="14">
        <f t="shared" si="30"/>
        <v>4500</v>
      </c>
      <c r="AD113" s="12"/>
      <c r="AE113" s="12"/>
      <c r="AF113" s="13" t="s">
        <v>48</v>
      </c>
      <c r="AG113" s="23">
        <v>8</v>
      </c>
      <c r="AH113" s="27">
        <v>7</v>
      </c>
      <c r="AI113" s="25" t="s">
        <v>49</v>
      </c>
      <c r="AJ113" s="13"/>
      <c r="AK113" s="13"/>
      <c r="AL113" s="17">
        <v>0</v>
      </c>
      <c r="AM113" s="54">
        <v>1</v>
      </c>
      <c r="AN113" s="12" t="s">
        <v>51</v>
      </c>
      <c r="AO113" s="12"/>
      <c r="AP113" s="70">
        <v>10000</v>
      </c>
      <c r="AQ113" s="71" t="s">
        <v>83</v>
      </c>
      <c r="AR113" s="72" t="s">
        <v>84</v>
      </c>
      <c r="AS113" s="17" t="s">
        <v>98</v>
      </c>
      <c r="AU11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100121, 'Б-100121-13',date'2015-03-03',2, 7, 7, 'RUR', 1, 18, date'2015-03-06', date'2015-03-07', 1001211, 1, to_date('2015-03-08 00:00:00','YYYY-MM-DD HH24:MI:SS'), 9000, 1620, 0, 210, 0, 'c1', 8,1);insert into xxxx_oebs_cash_payment_test (ID, INVOICE_ID, OEBS_PAYMENT, DOC_DATE, COMISS_DATE) values (s_xxxx_oebs_cash_payment_test.NEXTVAL, 100121, 4500, to_date('2015-03-08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114" spans="1:47" ht="15" customHeight="1" x14ac:dyDescent="0.3">
      <c r="A114" s="45">
        <v>18</v>
      </c>
      <c r="B114" s="77"/>
      <c r="C114" s="12" t="str">
        <f t="shared" si="27"/>
        <v>100018</v>
      </c>
      <c r="D114" s="12" t="str">
        <f t="shared" si="28"/>
        <v>100018/13</v>
      </c>
      <c r="E114" s="13" t="s">
        <v>40</v>
      </c>
      <c r="F114" s="13" t="s">
        <v>41</v>
      </c>
      <c r="G114" s="12">
        <v>1</v>
      </c>
      <c r="H114" s="14">
        <v>100122</v>
      </c>
      <c r="I114" s="15" t="str">
        <f t="shared" si="33"/>
        <v>Б-100122-13</v>
      </c>
      <c r="J114" s="16">
        <v>2</v>
      </c>
      <c r="K114" s="12">
        <v>7</v>
      </c>
      <c r="L114" s="12" t="s">
        <v>42</v>
      </c>
      <c r="M114" s="16">
        <v>1</v>
      </c>
      <c r="N114" s="12">
        <v>18</v>
      </c>
      <c r="O114" s="13" t="s">
        <v>55</v>
      </c>
      <c r="P114" s="13" t="s">
        <v>44</v>
      </c>
      <c r="Q114" s="13" t="s">
        <v>45</v>
      </c>
      <c r="R114" s="17" t="str">
        <f t="shared" si="29"/>
        <v>1001221</v>
      </c>
      <c r="S114" s="15">
        <v>1</v>
      </c>
      <c r="T114" s="13" t="s">
        <v>56</v>
      </c>
      <c r="U114" s="12">
        <v>8000</v>
      </c>
      <c r="V114" s="12">
        <f t="shared" si="34"/>
        <v>1440</v>
      </c>
      <c r="W114" s="12">
        <v>0</v>
      </c>
      <c r="X114" s="18">
        <v>211</v>
      </c>
      <c r="Y114" s="19" t="s">
        <v>47</v>
      </c>
      <c r="Z114" s="20">
        <f t="shared" si="24"/>
        <v>6560</v>
      </c>
      <c r="AA114" s="21"/>
      <c r="AB114" s="29"/>
      <c r="AC114" s="14">
        <f t="shared" si="30"/>
        <v>4000</v>
      </c>
      <c r="AD114" s="12"/>
      <c r="AE114" s="12"/>
      <c r="AF114" s="13" t="s">
        <v>48</v>
      </c>
      <c r="AG114" s="23">
        <v>8</v>
      </c>
      <c r="AH114" s="30">
        <v>20</v>
      </c>
      <c r="AI114" s="25" t="s">
        <v>49</v>
      </c>
      <c r="AJ114" s="13"/>
      <c r="AK114" s="13"/>
      <c r="AL114" s="17">
        <v>0</v>
      </c>
      <c r="AM114" s="54">
        <v>1</v>
      </c>
      <c r="AN114" s="12" t="s">
        <v>51</v>
      </c>
      <c r="AO114" s="12"/>
      <c r="AP114" s="70">
        <v>10000</v>
      </c>
      <c r="AQ114" s="71" t="s">
        <v>83</v>
      </c>
      <c r="AR114" s="72" t="s">
        <v>84</v>
      </c>
      <c r="AS114" s="17"/>
      <c r="AU11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100122, 'Б-100122-13',date'2015-03-04',2, 7, 7, 'RUR', 1, 18, date'2015-03-06', date'2015-03-07', 1001221, 1, to_date('2015-03-09 00:00:00','YYYY-MM-DD HH24:MI:SS'), 8000, 1440, 0, 211, 0, 'c1', 8,1);insert into xxxx_oebs_cash_payment_test (ID, INVOICE_ID, OEBS_PAYMENT, DOC_DATE, COMISS_DATE) values (s_xxxx_oebs_cash_payment_test.NEXTVAL, 100122, 4000, to_date('2015-03-09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115" spans="1:47" ht="15" customHeight="1" x14ac:dyDescent="0.3">
      <c r="A115" s="45">
        <v>18</v>
      </c>
      <c r="B115" s="77"/>
      <c r="C115" s="33" t="str">
        <f t="shared" ref="C115:C146" si="35">"1000"&amp;A115</f>
        <v>100018</v>
      </c>
      <c r="D115" s="33" t="str">
        <f t="shared" ref="D115:D146" si="36">"1000"&amp;A115&amp;"/13"</f>
        <v>100018/13</v>
      </c>
      <c r="E115" s="34" t="s">
        <v>40</v>
      </c>
      <c r="F115" s="34" t="s">
        <v>41</v>
      </c>
      <c r="G115" s="12">
        <v>1</v>
      </c>
      <c r="H115" s="14">
        <v>100123</v>
      </c>
      <c r="I115" s="33" t="str">
        <f t="shared" si="33"/>
        <v>Б-100123-13</v>
      </c>
      <c r="J115" s="16">
        <v>2</v>
      </c>
      <c r="K115" s="12">
        <v>7</v>
      </c>
      <c r="L115" s="33" t="s">
        <v>42</v>
      </c>
      <c r="M115" s="36">
        <v>1</v>
      </c>
      <c r="N115" s="33">
        <v>18</v>
      </c>
      <c r="O115" s="34" t="s">
        <v>57</v>
      </c>
      <c r="P115" s="34" t="s">
        <v>44</v>
      </c>
      <c r="Q115" s="34" t="s">
        <v>45</v>
      </c>
      <c r="R115" s="37" t="str">
        <f t="shared" ref="R115:R146" si="37">H115&amp;"1"</f>
        <v>1001231</v>
      </c>
      <c r="S115" s="33">
        <v>1</v>
      </c>
      <c r="T115" s="34" t="s">
        <v>58</v>
      </c>
      <c r="U115" s="33">
        <v>6000</v>
      </c>
      <c r="V115" s="33">
        <f t="shared" si="34"/>
        <v>1080</v>
      </c>
      <c r="W115" s="33">
        <v>0</v>
      </c>
      <c r="X115" s="18">
        <v>212</v>
      </c>
      <c r="Y115" s="38" t="s">
        <v>47</v>
      </c>
      <c r="Z115" s="20">
        <f t="shared" si="24"/>
        <v>4920</v>
      </c>
      <c r="AA115" s="39"/>
      <c r="AB115" s="39"/>
      <c r="AC115" s="40">
        <f t="shared" si="30"/>
        <v>3000</v>
      </c>
      <c r="AD115" s="33"/>
      <c r="AE115" s="33"/>
      <c r="AF115" s="34" t="s">
        <v>48</v>
      </c>
      <c r="AG115" s="41">
        <v>8</v>
      </c>
      <c r="AH115" s="42">
        <v>13</v>
      </c>
      <c r="AI115" s="43" t="s">
        <v>49</v>
      </c>
      <c r="AJ115" s="34"/>
      <c r="AK115" s="34"/>
      <c r="AL115" s="37">
        <v>0</v>
      </c>
      <c r="AM115" s="54">
        <v>1</v>
      </c>
      <c r="AN115" s="33" t="s">
        <v>51</v>
      </c>
      <c r="AO115" s="33"/>
      <c r="AP115" s="73">
        <v>10000</v>
      </c>
      <c r="AQ115" s="74" t="s">
        <v>83</v>
      </c>
      <c r="AR115" s="75" t="s">
        <v>84</v>
      </c>
      <c r="AS115" s="37"/>
      <c r="AT115" s="44"/>
      <c r="AU11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100123, 'Б-100123-13',date'2015-03-05',2, 7, 7, 'RUR', 1, 18, date'2015-03-06', date'2015-03-07', 1001231, 1, to_date('2015-03-11 00:00:00','YYYY-MM-DD HH24:MI:SS'), 6000, 1080, 0, 212, 0, 'c1', 8,1);insert into xxxx_oebs_cash_payment_test (ID, INVOICE_ID, OEBS_PAYMENT, DOC_DATE, COMISS_DATE) values (s_xxxx_oebs_cash_payment_test.NEXTVAL, 100123, 3000, to_date('2015-03-11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116" spans="1:47" ht="15" customHeight="1" x14ac:dyDescent="0.3">
      <c r="A116" s="45">
        <v>19</v>
      </c>
      <c r="B116" s="57"/>
      <c r="C116" s="12" t="str">
        <f t="shared" si="35"/>
        <v>100019</v>
      </c>
      <c r="D116" s="12" t="str">
        <f t="shared" si="36"/>
        <v>100019/13</v>
      </c>
      <c r="E116" s="13" t="s">
        <v>40</v>
      </c>
      <c r="F116" s="13" t="s">
        <v>41</v>
      </c>
      <c r="G116" s="12">
        <v>1</v>
      </c>
      <c r="H116" s="14">
        <v>100124</v>
      </c>
      <c r="I116" s="15" t="str">
        <f>"Б-"&amp;H116&amp;"-13"</f>
        <v>Б-100124-13</v>
      </c>
      <c r="J116" s="16">
        <v>2</v>
      </c>
      <c r="K116" s="56">
        <v>2</v>
      </c>
      <c r="L116" s="12" t="s">
        <v>42</v>
      </c>
      <c r="M116" s="16">
        <v>1</v>
      </c>
      <c r="N116" s="12">
        <v>18</v>
      </c>
      <c r="O116" s="13" t="s">
        <v>43</v>
      </c>
      <c r="P116" s="13" t="s">
        <v>44</v>
      </c>
      <c r="Q116" s="13" t="s">
        <v>45</v>
      </c>
      <c r="R116" s="17" t="str">
        <f t="shared" si="37"/>
        <v>1001241</v>
      </c>
      <c r="S116" s="15">
        <v>1</v>
      </c>
      <c r="T116" s="13" t="s">
        <v>46</v>
      </c>
      <c r="U116" s="12">
        <v>50000</v>
      </c>
      <c r="V116" s="12">
        <f>U116*0.18</f>
        <v>9000</v>
      </c>
      <c r="W116" s="12">
        <v>0</v>
      </c>
      <c r="X116" s="18">
        <v>213</v>
      </c>
      <c r="Y116" s="19" t="s">
        <v>47</v>
      </c>
      <c r="Z116" s="20">
        <f t="shared" si="24"/>
        <v>41000</v>
      </c>
      <c r="AA116" s="21"/>
      <c r="AB116" s="22"/>
      <c r="AC116" s="14">
        <f t="shared" si="30"/>
        <v>25000</v>
      </c>
      <c r="AD116" s="12"/>
      <c r="AE116" s="12"/>
      <c r="AF116" s="13" t="s">
        <v>48</v>
      </c>
      <c r="AG116" s="23">
        <v>8</v>
      </c>
      <c r="AH116" s="24">
        <v>13</v>
      </c>
      <c r="AI116" s="25" t="s">
        <v>49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S116" s="15" t="s">
        <v>65</v>
      </c>
      <c r="AU11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100124, 'Б-100124-13',date'2015-03-02',2, 2, 2, 'RUR', 1, 18, date'2015-03-06', date'2015-03-07', 1001241, 1, to_date('2015-03-07 00:00:00','YYYY-MM-DD HH24:MI:SS'), 50000, 9000, 0, 213, 0, 'c1', 8,null);insert into xxxx_oebs_cash_payment_test (ID, INVOICE_ID, OEBS_PAYMENT, DOC_DATE, COMISS_DATE) values (s_xxxx_oebs_cash_payment_test.NEXTVAL, 100124, 25000, to_date('2015-03-07 00:00:00','YYYY-MM-DD HH24:MI:SS'), date'2015-03-31' );insert into xxxx_client_discount_m  (ID,CLIENT_ID,CLIENT_AVG_DISCOUNT,DT) values (s_xxxx_client_discount_m.NEXTVAL,213, 13, date'2014-03-01');</v>
      </c>
    </row>
    <row r="117" spans="1:47" ht="15" customHeight="1" x14ac:dyDescent="0.3">
      <c r="A117" s="45">
        <v>19</v>
      </c>
      <c r="B117" s="57"/>
      <c r="C117" s="12" t="str">
        <f t="shared" si="35"/>
        <v>100019</v>
      </c>
      <c r="D117" s="12" t="str">
        <f t="shared" si="36"/>
        <v>100019/13</v>
      </c>
      <c r="E117" s="13" t="s">
        <v>40</v>
      </c>
      <c r="F117" s="13" t="s">
        <v>41</v>
      </c>
      <c r="G117" s="12">
        <v>1</v>
      </c>
      <c r="H117" s="14">
        <v>100125</v>
      </c>
      <c r="I117" s="15" t="str">
        <f t="shared" ref="I117:I130" si="38">"Б-"&amp;H117&amp;"-13"</f>
        <v>Б-100125-13</v>
      </c>
      <c r="J117" s="16">
        <v>2</v>
      </c>
      <c r="K117" s="12">
        <v>7</v>
      </c>
      <c r="L117" s="12" t="s">
        <v>42</v>
      </c>
      <c r="M117" s="16">
        <v>1</v>
      </c>
      <c r="N117" s="12">
        <v>18</v>
      </c>
      <c r="O117" s="13" t="s">
        <v>53</v>
      </c>
      <c r="P117" s="13" t="s">
        <v>44</v>
      </c>
      <c r="Q117" s="13" t="s">
        <v>45</v>
      </c>
      <c r="R117" s="17" t="str">
        <f t="shared" si="37"/>
        <v>1001251</v>
      </c>
      <c r="S117" s="15">
        <v>1</v>
      </c>
      <c r="T117" s="13" t="s">
        <v>54</v>
      </c>
      <c r="U117" s="12">
        <v>50000</v>
      </c>
      <c r="V117" s="12">
        <f t="shared" ref="V117:V130" si="39">U117*0.18</f>
        <v>9000</v>
      </c>
      <c r="W117" s="12">
        <v>0</v>
      </c>
      <c r="X117" s="18">
        <v>214</v>
      </c>
      <c r="Y117" s="19" t="s">
        <v>47</v>
      </c>
      <c r="Z117" s="20">
        <f t="shared" si="24"/>
        <v>41000</v>
      </c>
      <c r="AA117" s="21"/>
      <c r="AB117" s="26"/>
      <c r="AC117" s="14">
        <f t="shared" si="30"/>
        <v>25000</v>
      </c>
      <c r="AD117" s="12"/>
      <c r="AE117" s="12"/>
      <c r="AF117" s="13" t="s">
        <v>48</v>
      </c>
      <c r="AG117" s="23">
        <v>8</v>
      </c>
      <c r="AH117" s="27">
        <v>7</v>
      </c>
      <c r="AI117" s="25" t="s">
        <v>49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U11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100125, 'Б-100125-13',date'2015-03-03',2, 7, 7, 'RUR', 1, 18, date'2015-03-06', date'2015-03-07', 1001251, 1, to_date('2015-03-08 00:00:00','YYYY-MM-DD HH24:MI:SS'), 50000, 9000, 0, 214, 0, 'c1', 8,null);insert into xxxx_oebs_cash_payment_test (ID, INVOICE_ID, OEBS_PAYMENT, DOC_DATE, COMISS_DATE) values (s_xxxx_oebs_cash_payment_test.NEXTVAL, 100125, 25000, to_date('2015-03-08 00:00:00','YYYY-MM-DD HH24:MI:SS'), date'2015-03-31' );insert into xxxx_client_discount_m  (ID,CLIENT_ID,CLIENT_AVG_DISCOUNT,DT) values (s_xxxx_client_discount_m.NEXTVAL,214, 7, date'2014-03-01');</v>
      </c>
    </row>
    <row r="118" spans="1:47" ht="15" customHeight="1" x14ac:dyDescent="0.3">
      <c r="A118" s="45">
        <v>19</v>
      </c>
      <c r="B118" s="57"/>
      <c r="C118" s="12" t="str">
        <f t="shared" si="35"/>
        <v>100019</v>
      </c>
      <c r="D118" s="12" t="str">
        <f t="shared" si="36"/>
        <v>100019/13</v>
      </c>
      <c r="E118" s="13" t="s">
        <v>40</v>
      </c>
      <c r="F118" s="13" t="s">
        <v>41</v>
      </c>
      <c r="G118" s="12">
        <v>1</v>
      </c>
      <c r="H118" s="14">
        <v>100126</v>
      </c>
      <c r="I118" s="15" t="str">
        <f t="shared" si="38"/>
        <v>Б-100126-13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3" t="s">
        <v>53</v>
      </c>
      <c r="P118" s="13" t="s">
        <v>44</v>
      </c>
      <c r="Q118" s="13" t="s">
        <v>45</v>
      </c>
      <c r="R118" s="17" t="str">
        <f t="shared" si="37"/>
        <v>1001261</v>
      </c>
      <c r="S118" s="15">
        <v>1</v>
      </c>
      <c r="T118" s="13" t="s">
        <v>54</v>
      </c>
      <c r="U118" s="12">
        <v>50000</v>
      </c>
      <c r="V118" s="12">
        <f t="shared" si="39"/>
        <v>9000</v>
      </c>
      <c r="W118" s="12">
        <v>0</v>
      </c>
      <c r="X118" s="18">
        <v>215</v>
      </c>
      <c r="Y118" s="19" t="s">
        <v>47</v>
      </c>
      <c r="Z118" s="20">
        <f t="shared" si="24"/>
        <v>41000</v>
      </c>
      <c r="AA118" s="21"/>
      <c r="AB118" s="26"/>
      <c r="AC118" s="14">
        <v>100000</v>
      </c>
      <c r="AD118" s="12"/>
      <c r="AE118" s="12"/>
      <c r="AF118" s="13" t="s">
        <v>48</v>
      </c>
      <c r="AG118" s="23">
        <v>8</v>
      </c>
      <c r="AH118" s="27">
        <v>7</v>
      </c>
      <c r="AI118" s="25" t="s">
        <v>49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U11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100126, 'Б-100126-13',date'2015-03-03',2, 7, 7, 'RUR', 1, 18, date'2015-03-06', date'2015-03-07', 1001261, 1, to_date('2015-03-08 00:00:00','YYYY-MM-DD HH24:MI:SS'), 50000, 9000, 0, 215, 0, 'c1', 8,null);insert into xxxx_oebs_cash_payment_test (ID, INVOICE_ID, OEBS_PAYMENT, DOC_DATE, COMISS_DATE) values (s_xxxx_oebs_cash_payment_test.NEXTVAL, 100126, 100000, to_date('2015-03-08 00:00:00','YYYY-MM-DD HH24:MI:SS'), date'2015-03-31' );insert into xxxx_client_discount_m  (ID,CLIENT_ID,CLIENT_AVG_DISCOUNT,DT) values (s_xxxx_client_discount_m.NEXTVAL,215, 7, date'2014-03-01');</v>
      </c>
    </row>
    <row r="119" spans="1:47" ht="15" customHeight="1" x14ac:dyDescent="0.3">
      <c r="A119" s="45">
        <v>19</v>
      </c>
      <c r="B119" s="57"/>
      <c r="C119" s="12" t="str">
        <f t="shared" si="35"/>
        <v>100019</v>
      </c>
      <c r="D119" s="12" t="str">
        <f t="shared" si="36"/>
        <v>100019/13</v>
      </c>
      <c r="E119" s="13" t="s">
        <v>40</v>
      </c>
      <c r="F119" s="13" t="s">
        <v>41</v>
      </c>
      <c r="G119" s="12">
        <v>1</v>
      </c>
      <c r="H119" s="14">
        <v>100127</v>
      </c>
      <c r="I119" s="15" t="str">
        <f t="shared" si="38"/>
        <v>Б-100127-13</v>
      </c>
      <c r="J119" s="16">
        <v>2</v>
      </c>
      <c r="K119" s="56">
        <v>11</v>
      </c>
      <c r="L119" s="12" t="s">
        <v>42</v>
      </c>
      <c r="M119" s="16">
        <v>1</v>
      </c>
      <c r="N119" s="12">
        <v>18</v>
      </c>
      <c r="O119" s="13" t="s">
        <v>55</v>
      </c>
      <c r="P119" s="13" t="s">
        <v>44</v>
      </c>
      <c r="Q119" s="13" t="s">
        <v>45</v>
      </c>
      <c r="R119" s="17" t="str">
        <f t="shared" si="37"/>
        <v>1001271</v>
      </c>
      <c r="S119" s="15">
        <v>1</v>
      </c>
      <c r="T119" s="13" t="s">
        <v>56</v>
      </c>
      <c r="U119" s="12">
        <v>50000</v>
      </c>
      <c r="V119" s="12">
        <f t="shared" si="39"/>
        <v>9000</v>
      </c>
      <c r="W119" s="12">
        <v>0</v>
      </c>
      <c r="X119" s="18">
        <v>216</v>
      </c>
      <c r="Y119" s="19" t="s">
        <v>47</v>
      </c>
      <c r="Z119" s="20">
        <f t="shared" si="24"/>
        <v>41000</v>
      </c>
      <c r="AA119" s="21"/>
      <c r="AB119" s="29"/>
      <c r="AC119" s="14">
        <f t="shared" ref="AC119:AC132" si="40">U119*0.5</f>
        <v>25000</v>
      </c>
      <c r="AD119" s="12"/>
      <c r="AE119" s="12"/>
      <c r="AF119" s="13" t="s">
        <v>48</v>
      </c>
      <c r="AG119" s="23">
        <v>8</v>
      </c>
      <c r="AH119" s="30">
        <v>20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U11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'Б-100127-13',date'2015-03-04',2, 11, 11, 'RUR', 1, 18, date'2015-03-06', date'2015-03-07', 1001271, 1, to_date('2015-03-09 00:00:00','YYYY-MM-DD HH24:MI:SS'), 50000, 9000, 0, 216, 0, 'c1', 8,null);insert into xxxx_oebs_cash_payment_test (ID, INVOICE_ID, OEBS_PAYMENT, DOC_DATE, COMISS_DATE) values (s_xxxx_oebs_cash_payment_test.NEXTVAL, 100127, 25000, to_date('2015-03-09 00:00:00','YYYY-MM-DD HH24:MI:SS'), date'2015-03-31' );insert into xxxx_client_discount_m  (ID,CLIENT_ID,CLIENT_AVG_DISCOUNT,DT) values (s_xxxx_client_discount_m.NEXTVAL,216, 20, date'2014-03-01');</v>
      </c>
    </row>
    <row r="120" spans="1:47" ht="15" customHeight="1" x14ac:dyDescent="0.3">
      <c r="A120" s="45">
        <v>19</v>
      </c>
      <c r="B120" s="57"/>
      <c r="C120" s="12" t="str">
        <f t="shared" si="35"/>
        <v>100019</v>
      </c>
      <c r="D120" s="12" t="str">
        <f t="shared" si="36"/>
        <v>100019/13</v>
      </c>
      <c r="E120" s="13" t="s">
        <v>40</v>
      </c>
      <c r="F120" s="13" t="s">
        <v>41</v>
      </c>
      <c r="G120" s="12">
        <v>1</v>
      </c>
      <c r="H120" s="14">
        <v>100128</v>
      </c>
      <c r="I120" s="15" t="str">
        <f t="shared" si="38"/>
        <v>Б-100128-13</v>
      </c>
      <c r="J120" s="16">
        <v>2</v>
      </c>
      <c r="K120" s="28">
        <v>1</v>
      </c>
      <c r="L120" s="12" t="s">
        <v>42</v>
      </c>
      <c r="M120" s="16">
        <v>1</v>
      </c>
      <c r="N120" s="12">
        <v>18</v>
      </c>
      <c r="O120" s="13" t="s">
        <v>57</v>
      </c>
      <c r="P120" s="13" t="s">
        <v>44</v>
      </c>
      <c r="Q120" s="13" t="s">
        <v>45</v>
      </c>
      <c r="R120" s="17" t="str">
        <f t="shared" si="37"/>
        <v>1001281</v>
      </c>
      <c r="S120" s="15">
        <v>1</v>
      </c>
      <c r="T120" s="13" t="s">
        <v>58</v>
      </c>
      <c r="U120" s="12">
        <v>50000</v>
      </c>
      <c r="V120" s="12">
        <f t="shared" si="39"/>
        <v>9000</v>
      </c>
      <c r="W120" s="12">
        <v>0</v>
      </c>
      <c r="X120" s="18">
        <v>217</v>
      </c>
      <c r="Y120" s="19" t="s">
        <v>47</v>
      </c>
      <c r="Z120" s="20">
        <f t="shared" si="24"/>
        <v>41000</v>
      </c>
      <c r="AA120" s="21"/>
      <c r="AB120" s="29"/>
      <c r="AC120" s="14">
        <f t="shared" si="40"/>
        <v>25000</v>
      </c>
      <c r="AD120" s="12"/>
      <c r="AE120" s="12"/>
      <c r="AF120" s="13" t="s">
        <v>48</v>
      </c>
      <c r="AG120" s="23">
        <v>8</v>
      </c>
      <c r="AH120" s="30">
        <v>13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U12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100128, 'Б-100128-13',date'2015-03-05',2, 1, 1, 'RUR', 1, 18, date'2015-03-06', date'2015-03-07', 1001281, 1, to_date('2015-03-11 00:00:00','YYYY-MM-DD HH24:MI:SS'), 50000, 9000, 0, 217, 0, 'c1', 8,null);insert into xxxx_oebs_cash_payment_test (ID, INVOICE_ID, OEBS_PAYMENT, DOC_DATE, COMISS_DATE) values (s_xxxx_oebs_cash_payment_test.NEXTVAL, 100128, 25000, to_date('2015-03-11 00:00:00','YYYY-MM-DD HH24:MI:SS'), date'2015-03-31' );insert into xxxx_client_discount_m  (ID,CLIENT_ID,CLIENT_AVG_DISCOUNT,DT) values (s_xxxx_client_discount_m.NEXTVAL,217, 13, date'2014-03-01');</v>
      </c>
    </row>
    <row r="121" spans="1:47" ht="15" customHeight="1" x14ac:dyDescent="0.3">
      <c r="A121" s="45">
        <v>19</v>
      </c>
      <c r="B121" s="57"/>
      <c r="C121" s="12" t="str">
        <f t="shared" si="35"/>
        <v>100019</v>
      </c>
      <c r="D121" s="12" t="str">
        <f t="shared" si="36"/>
        <v>100019/13</v>
      </c>
      <c r="E121" s="13" t="s">
        <v>40</v>
      </c>
      <c r="F121" s="13" t="s">
        <v>41</v>
      </c>
      <c r="G121" s="12">
        <v>1</v>
      </c>
      <c r="H121" s="14">
        <v>100129</v>
      </c>
      <c r="I121" s="15" t="str">
        <f>"Б-"&amp;H121&amp;"-13"</f>
        <v>Б-100129-13</v>
      </c>
      <c r="J121" s="16">
        <v>2</v>
      </c>
      <c r="K121" s="12">
        <v>7</v>
      </c>
      <c r="L121" s="12" t="s">
        <v>42</v>
      </c>
      <c r="M121" s="16">
        <v>1</v>
      </c>
      <c r="N121" s="12">
        <v>18</v>
      </c>
      <c r="O121" s="13" t="s">
        <v>43</v>
      </c>
      <c r="P121" s="13" t="s">
        <v>44</v>
      </c>
      <c r="Q121" s="13" t="s">
        <v>45</v>
      </c>
      <c r="R121" s="17" t="str">
        <f t="shared" si="37"/>
        <v>1001291</v>
      </c>
      <c r="S121" s="15">
        <v>1</v>
      </c>
      <c r="T121" s="58" t="s">
        <v>66</v>
      </c>
      <c r="U121" s="12">
        <v>50000</v>
      </c>
      <c r="V121" s="12">
        <f>U121*0.18</f>
        <v>9000</v>
      </c>
      <c r="W121" s="12">
        <v>0</v>
      </c>
      <c r="X121" s="18">
        <v>218</v>
      </c>
      <c r="Y121" s="19" t="s">
        <v>47</v>
      </c>
      <c r="Z121" s="20">
        <f t="shared" si="24"/>
        <v>41000</v>
      </c>
      <c r="AA121" s="21"/>
      <c r="AB121" s="22"/>
      <c r="AC121" s="14">
        <f t="shared" si="40"/>
        <v>25000</v>
      </c>
      <c r="AD121" s="12"/>
      <c r="AE121" s="12"/>
      <c r="AF121" s="58" t="s">
        <v>67</v>
      </c>
      <c r="AG121" s="23">
        <v>8</v>
      </c>
      <c r="AH121" s="24">
        <v>13</v>
      </c>
      <c r="AI121" s="25" t="s">
        <v>49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U12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100129, 'Б-100129-13',date'2015-03-02',2, 7, 7, 'RUR', 1, 18, date'2015-03-06', date'2015-03-07', 1001291, 1, to_date('2015-04-07 00:00:00','YYYY-MM-DD HH24:MI:SS'), 50000, 9000, 0, 218, 0, 'c1', 8,null);insert into xxxx_oebs_cash_payment_test (ID, INVOICE_ID, OEBS_PAYMENT, DOC_DATE, COMISS_DATE) values (s_xxxx_oebs_cash_payment_test.NEXTVAL, 100129, 25000, to_date('2015-04-07 00:00:00','YYYY-MM-DD HH24:MI:SS'), date'2015-04-30' );insert into xxxx_client_discount_m  (ID,CLIENT_ID,CLIENT_AVG_DISCOUNT,DT) values (s_xxxx_client_discount_m.NEXTVAL,218, 13, date'2014-03-01');</v>
      </c>
    </row>
    <row r="122" spans="1:47" ht="15" customHeight="1" x14ac:dyDescent="0.3">
      <c r="A122" s="45">
        <v>19</v>
      </c>
      <c r="B122" s="57"/>
      <c r="C122" s="12" t="str">
        <f t="shared" si="35"/>
        <v>100019</v>
      </c>
      <c r="D122" s="12" t="str">
        <f t="shared" si="36"/>
        <v>100019/13</v>
      </c>
      <c r="E122" s="13" t="s">
        <v>40</v>
      </c>
      <c r="F122" s="13" t="s">
        <v>41</v>
      </c>
      <c r="G122" s="12">
        <v>1</v>
      </c>
      <c r="H122" s="14">
        <v>100130</v>
      </c>
      <c r="I122" s="15" t="str">
        <f t="shared" si="38"/>
        <v>Б-100130-13</v>
      </c>
      <c r="J122" s="16">
        <v>2</v>
      </c>
      <c r="K122" s="28">
        <v>12</v>
      </c>
      <c r="L122" s="12" t="s">
        <v>42</v>
      </c>
      <c r="M122" s="16">
        <v>1</v>
      </c>
      <c r="N122" s="12">
        <v>18</v>
      </c>
      <c r="O122" s="13" t="s">
        <v>53</v>
      </c>
      <c r="P122" s="13" t="s">
        <v>44</v>
      </c>
      <c r="Q122" s="13" t="s">
        <v>45</v>
      </c>
      <c r="R122" s="17" t="str">
        <f t="shared" si="37"/>
        <v>1001301</v>
      </c>
      <c r="S122" s="15">
        <v>1</v>
      </c>
      <c r="T122" s="58" t="s">
        <v>68</v>
      </c>
      <c r="U122" s="12">
        <v>50000</v>
      </c>
      <c r="V122" s="12">
        <f t="shared" si="39"/>
        <v>9000</v>
      </c>
      <c r="W122" s="12">
        <v>0</v>
      </c>
      <c r="X122" s="18">
        <v>219</v>
      </c>
      <c r="Y122" s="19" t="s">
        <v>47</v>
      </c>
      <c r="Z122" s="20">
        <f t="shared" si="24"/>
        <v>41000</v>
      </c>
      <c r="AA122" s="21"/>
      <c r="AB122" s="26"/>
      <c r="AC122" s="14">
        <f t="shared" si="40"/>
        <v>25000</v>
      </c>
      <c r="AD122" s="12"/>
      <c r="AE122" s="12"/>
      <c r="AF122" s="58" t="s">
        <v>67</v>
      </c>
      <c r="AG122" s="23">
        <v>8</v>
      </c>
      <c r="AH122" s="27">
        <v>7</v>
      </c>
      <c r="AI122" s="25" t="s">
        <v>49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U12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100130, 'Б-100130-13',date'2015-03-03',2, 12, 12, 'RUR', 1, 18, date'2015-03-06', date'2015-03-07', 1001301, 1, to_date('2015-04-08 00:00:00','YYYY-MM-DD HH24:MI:SS'), 50000, 9000, 0, 219, 0, 'c1', 8,null);insert into xxxx_oebs_cash_payment_test (ID, INVOICE_ID, OEBS_PAYMENT, DOC_DATE, COMISS_DATE) values (s_xxxx_oebs_cash_payment_test.NEXTVAL, 100130, 25000, to_date('2015-04-08 00:00:00','YYYY-MM-DD HH24:MI:SS'), date'2015-04-30' );insert into xxxx_client_discount_m  (ID,CLIENT_ID,CLIENT_AVG_DISCOUNT,DT) values (s_xxxx_client_discount_m.NEXTVAL,219, 7, date'2014-03-01');</v>
      </c>
    </row>
    <row r="123" spans="1:47" ht="15" customHeight="1" x14ac:dyDescent="0.3">
      <c r="A123" s="45">
        <v>19</v>
      </c>
      <c r="B123" s="57"/>
      <c r="C123" s="12" t="str">
        <f t="shared" si="35"/>
        <v>100019</v>
      </c>
      <c r="D123" s="12" t="str">
        <f t="shared" si="36"/>
        <v>100019/13</v>
      </c>
      <c r="E123" s="13" t="s">
        <v>40</v>
      </c>
      <c r="F123" s="13" t="s">
        <v>41</v>
      </c>
      <c r="G123" s="12">
        <v>1</v>
      </c>
      <c r="H123" s="14">
        <v>100131</v>
      </c>
      <c r="I123" s="15" t="str">
        <f t="shared" si="38"/>
        <v>Б-100131-13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3" t="s">
        <v>53</v>
      </c>
      <c r="P123" s="13" t="s">
        <v>44</v>
      </c>
      <c r="Q123" s="13" t="s">
        <v>45</v>
      </c>
      <c r="R123" s="17" t="str">
        <f t="shared" si="37"/>
        <v>1001311</v>
      </c>
      <c r="S123" s="15">
        <v>1</v>
      </c>
      <c r="T123" s="58" t="s">
        <v>68</v>
      </c>
      <c r="U123" s="12">
        <v>50000</v>
      </c>
      <c r="V123" s="12">
        <f t="shared" si="39"/>
        <v>9000</v>
      </c>
      <c r="W123" s="12">
        <v>0</v>
      </c>
      <c r="X123" s="18">
        <v>220</v>
      </c>
      <c r="Y123" s="19" t="s">
        <v>47</v>
      </c>
      <c r="Z123" s="20">
        <f t="shared" si="24"/>
        <v>41000</v>
      </c>
      <c r="AA123" s="21"/>
      <c r="AB123" s="26"/>
      <c r="AC123" s="14">
        <f t="shared" si="40"/>
        <v>25000</v>
      </c>
      <c r="AD123" s="12"/>
      <c r="AE123" s="12"/>
      <c r="AF123" s="58" t="s">
        <v>67</v>
      </c>
      <c r="AG123" s="23">
        <v>8</v>
      </c>
      <c r="AH123" s="27">
        <v>7</v>
      </c>
      <c r="AI123" s="25" t="s">
        <v>49</v>
      </c>
      <c r="AJ123" s="13"/>
      <c r="AK123" s="13"/>
      <c r="AL123" s="17">
        <v>0</v>
      </c>
      <c r="AM123" s="15" t="s">
        <v>50</v>
      </c>
      <c r="AN123" s="12" t="s">
        <v>51</v>
      </c>
      <c r="AO123" s="12"/>
      <c r="AP123" s="17"/>
      <c r="AQ123" s="17"/>
      <c r="AR123" s="17"/>
      <c r="AU12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100131, 'Б-100131-13',date'2015-03-03',2, 7, 7, 'RUR', 1, 18, date'2015-03-06', date'2015-03-07', 1001311, 1, to_date('2015-04-08 00:00:00','YYYY-MM-DD HH24:MI:SS'), 50000, 9000, 0, 220, 0, 'c1', 8,null);insert into xxxx_oebs_cash_payment_test (ID, INVOICE_ID, OEBS_PAYMENT, DOC_DATE, COMISS_DATE) values (s_xxxx_oebs_cash_payment_test.NEXTVAL, 100131, 25000, to_date('2015-04-08 00:00:00','YYYY-MM-DD HH24:MI:SS'), date'2015-04-30' );insert into xxxx_client_discount_m  (ID,CLIENT_ID,CLIENT_AVG_DISCOUNT,DT) values (s_xxxx_client_discount_m.NEXTVAL,220, 7, date'2014-03-01');</v>
      </c>
    </row>
    <row r="124" spans="1:47" ht="15" customHeight="1" x14ac:dyDescent="0.3">
      <c r="A124" s="45">
        <v>19</v>
      </c>
      <c r="B124" s="57"/>
      <c r="C124" s="12" t="str">
        <f t="shared" si="35"/>
        <v>100019</v>
      </c>
      <c r="D124" s="12" t="str">
        <f t="shared" si="36"/>
        <v>100019/13</v>
      </c>
      <c r="E124" s="13" t="s">
        <v>40</v>
      </c>
      <c r="F124" s="13" t="s">
        <v>41</v>
      </c>
      <c r="G124" s="12">
        <v>1</v>
      </c>
      <c r="H124" s="14">
        <v>100132</v>
      </c>
      <c r="I124" s="15" t="str">
        <f t="shared" si="38"/>
        <v>Б-100132-13</v>
      </c>
      <c r="J124" s="16">
        <v>2</v>
      </c>
      <c r="K124" s="28">
        <v>11</v>
      </c>
      <c r="L124" s="12" t="s">
        <v>42</v>
      </c>
      <c r="M124" s="16">
        <v>1</v>
      </c>
      <c r="N124" s="12">
        <v>18</v>
      </c>
      <c r="O124" s="13" t="s">
        <v>55</v>
      </c>
      <c r="P124" s="13" t="s">
        <v>44</v>
      </c>
      <c r="Q124" s="13" t="s">
        <v>45</v>
      </c>
      <c r="R124" s="17" t="str">
        <f t="shared" si="37"/>
        <v>1001321</v>
      </c>
      <c r="S124" s="15">
        <v>1</v>
      </c>
      <c r="T124" s="58" t="s">
        <v>69</v>
      </c>
      <c r="U124" s="12">
        <v>50000</v>
      </c>
      <c r="V124" s="12">
        <f t="shared" si="39"/>
        <v>9000</v>
      </c>
      <c r="W124" s="12">
        <v>0</v>
      </c>
      <c r="X124" s="18">
        <v>221</v>
      </c>
      <c r="Y124" s="19" t="s">
        <v>47</v>
      </c>
      <c r="Z124" s="20">
        <f t="shared" si="24"/>
        <v>41000</v>
      </c>
      <c r="AA124" s="21"/>
      <c r="AB124" s="29"/>
      <c r="AC124" s="14">
        <f t="shared" si="40"/>
        <v>25000</v>
      </c>
      <c r="AD124" s="12"/>
      <c r="AE124" s="12"/>
      <c r="AF124" s="58" t="s">
        <v>67</v>
      </c>
      <c r="AG124" s="23">
        <v>8</v>
      </c>
      <c r="AH124" s="30">
        <v>20</v>
      </c>
      <c r="AI124" s="25" t="s">
        <v>49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U12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'Б-100132-13',date'2015-03-04',2, 11, 11, 'RUR', 1, 18, date'2015-03-06', date'2015-03-07', 1001321, 1, to_date('2015-04-09 00:00:00','YYYY-MM-DD HH24:MI:SS'), 50000, 9000, 0, 221, 0, 'c1', 8,null);insert into xxxx_oebs_cash_payment_test (ID, INVOICE_ID, OEBS_PAYMENT, DOC_DATE, COMISS_DATE) values (s_xxxx_oebs_cash_payment_test.NEXTVAL, 100132, 25000, to_date('2015-04-09 00:00:00','YYYY-MM-DD HH24:MI:SS'), date'2015-04-30' );insert into xxxx_client_discount_m  (ID,CLIENT_ID,CLIENT_AVG_DISCOUNT,DT) values (s_xxxx_client_discount_m.NEXTVAL,221, 20, date'2014-03-01');</v>
      </c>
    </row>
    <row r="125" spans="1:47" ht="15" customHeight="1" x14ac:dyDescent="0.3">
      <c r="A125" s="45">
        <v>19</v>
      </c>
      <c r="B125" s="57"/>
      <c r="C125" s="12" t="str">
        <f t="shared" si="35"/>
        <v>100019</v>
      </c>
      <c r="D125" s="12" t="str">
        <f t="shared" si="36"/>
        <v>100019/13</v>
      </c>
      <c r="E125" s="13" t="s">
        <v>40</v>
      </c>
      <c r="F125" s="13" t="s">
        <v>41</v>
      </c>
      <c r="G125" s="12">
        <v>1</v>
      </c>
      <c r="H125" s="14">
        <v>100133</v>
      </c>
      <c r="I125" s="15" t="str">
        <f t="shared" si="38"/>
        <v>Б-100133-13</v>
      </c>
      <c r="J125" s="16">
        <v>2</v>
      </c>
      <c r="K125" s="28">
        <v>1</v>
      </c>
      <c r="L125" s="12" t="s">
        <v>42</v>
      </c>
      <c r="M125" s="16">
        <v>1</v>
      </c>
      <c r="N125" s="12">
        <v>18</v>
      </c>
      <c r="O125" s="13" t="s">
        <v>57</v>
      </c>
      <c r="P125" s="13" t="s">
        <v>44</v>
      </c>
      <c r="Q125" s="13" t="s">
        <v>45</v>
      </c>
      <c r="R125" s="17" t="str">
        <f t="shared" si="37"/>
        <v>1001331</v>
      </c>
      <c r="S125" s="15">
        <v>1</v>
      </c>
      <c r="T125" s="58" t="s">
        <v>70</v>
      </c>
      <c r="U125" s="12">
        <v>50000</v>
      </c>
      <c r="V125" s="12">
        <f t="shared" si="39"/>
        <v>9000</v>
      </c>
      <c r="W125" s="12">
        <v>0</v>
      </c>
      <c r="X125" s="18">
        <v>222</v>
      </c>
      <c r="Y125" s="19" t="s">
        <v>47</v>
      </c>
      <c r="Z125" s="20">
        <f t="shared" si="24"/>
        <v>41000</v>
      </c>
      <c r="AA125" s="21"/>
      <c r="AB125" s="29"/>
      <c r="AC125" s="14">
        <f t="shared" si="40"/>
        <v>25000</v>
      </c>
      <c r="AD125" s="12"/>
      <c r="AE125" s="12"/>
      <c r="AF125" s="58" t="s">
        <v>67</v>
      </c>
      <c r="AG125" s="23">
        <v>8</v>
      </c>
      <c r="AH125" s="30">
        <v>13</v>
      </c>
      <c r="AI125" s="25" t="s">
        <v>49</v>
      </c>
      <c r="AJ125" s="13"/>
      <c r="AK125" s="13"/>
      <c r="AL125" s="17">
        <v>0</v>
      </c>
      <c r="AM125" s="15" t="s">
        <v>50</v>
      </c>
      <c r="AN125" s="12" t="s">
        <v>51</v>
      </c>
      <c r="AO125" s="12"/>
      <c r="AP125" s="17"/>
      <c r="AQ125" s="17"/>
      <c r="AR125" s="17"/>
      <c r="AU12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100133, 'Б-100133-13',date'2015-03-05',2, 1, 1, 'RUR', 1, 18, date'2015-03-06', date'2015-03-07', 1001331, 1, to_date('2015-04-11 00:00:00','YYYY-MM-DD HH24:MI:SS'), 50000, 9000, 0, 222, 0, 'c1', 8,null);insert into xxxx_oebs_cash_payment_test (ID, INVOICE_ID, OEBS_PAYMENT, DOC_DATE, COMISS_DATE) values (s_xxxx_oebs_cash_payment_test.NEXTVAL, 100133, 25000, to_date('2015-04-11 00:00:00','YYYY-MM-DD HH24:MI:SS'), date'2015-04-30' );insert into xxxx_client_discount_m  (ID,CLIENT_ID,CLIENT_AVG_DISCOUNT,DT) values (s_xxxx_client_discount_m.NEXTVAL,222, 13, date'2014-03-01');</v>
      </c>
    </row>
    <row r="126" spans="1:47" ht="15" customHeight="1" x14ac:dyDescent="0.3">
      <c r="A126" s="45">
        <v>19</v>
      </c>
      <c r="B126" s="57"/>
      <c r="C126" s="12" t="str">
        <f t="shared" si="35"/>
        <v>100019</v>
      </c>
      <c r="D126" s="12" t="str">
        <f t="shared" si="36"/>
        <v>100019/13</v>
      </c>
      <c r="E126" s="13" t="s">
        <v>40</v>
      </c>
      <c r="F126" s="13" t="s">
        <v>41</v>
      </c>
      <c r="G126" s="12">
        <v>1</v>
      </c>
      <c r="H126" s="14">
        <v>100134</v>
      </c>
      <c r="I126" s="15" t="str">
        <f>"Б-"&amp;H126&amp;"-13"</f>
        <v>Б-100134-13</v>
      </c>
      <c r="J126" s="16">
        <v>2</v>
      </c>
      <c r="K126" s="12">
        <v>7</v>
      </c>
      <c r="L126" s="12" t="s">
        <v>42</v>
      </c>
      <c r="M126" s="16">
        <v>1</v>
      </c>
      <c r="N126" s="12">
        <v>18</v>
      </c>
      <c r="O126" s="13" t="s">
        <v>43</v>
      </c>
      <c r="P126" s="13" t="s">
        <v>44</v>
      </c>
      <c r="Q126" s="13" t="s">
        <v>45</v>
      </c>
      <c r="R126" s="17" t="str">
        <f t="shared" si="37"/>
        <v>1001341</v>
      </c>
      <c r="S126" s="15">
        <v>1</v>
      </c>
      <c r="T126" s="59" t="s">
        <v>71</v>
      </c>
      <c r="U126" s="12">
        <v>50000</v>
      </c>
      <c r="V126" s="12">
        <f>U126*0.18</f>
        <v>9000</v>
      </c>
      <c r="W126" s="12">
        <v>0</v>
      </c>
      <c r="X126" s="18">
        <v>223</v>
      </c>
      <c r="Y126" s="19" t="s">
        <v>47</v>
      </c>
      <c r="Z126" s="20">
        <f t="shared" si="24"/>
        <v>41000</v>
      </c>
      <c r="AA126" s="21"/>
      <c r="AB126" s="22"/>
      <c r="AC126" s="14">
        <f t="shared" si="40"/>
        <v>25000</v>
      </c>
      <c r="AD126" s="12"/>
      <c r="AE126" s="12"/>
      <c r="AF126" s="59" t="s">
        <v>72</v>
      </c>
      <c r="AG126" s="23">
        <v>8</v>
      </c>
      <c r="AH126" s="24">
        <v>13</v>
      </c>
      <c r="AI126" s="25" t="s">
        <v>49</v>
      </c>
      <c r="AJ126" s="13"/>
      <c r="AK126" s="13"/>
      <c r="AL126" s="17">
        <v>0</v>
      </c>
      <c r="AM126" s="15" t="s">
        <v>50</v>
      </c>
      <c r="AN126" s="12" t="s">
        <v>51</v>
      </c>
      <c r="AO126" s="12"/>
      <c r="AP126" s="17"/>
      <c r="AQ126" s="17"/>
      <c r="AR126" s="17"/>
      <c r="AU12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100134, 'Б-100134-13',date'2015-03-02',2, 7, 7, 'RUR', 1, 18, date'2015-03-06', date'2015-03-07', 1001341, 1, to_date('2015-05-07 00:00:00','YYYY-MM-DD HH24:MI:SS'), 50000, 9000, 0, 223, 0, 'c1', 8,null);insert into xxxx_oebs_cash_payment_test (ID, INVOICE_ID, OEBS_PAYMENT, DOC_DATE, COMISS_DATE) values (s_xxxx_oebs_cash_payment_test.NEXTVAL, 100134, 25000, to_date('2015-05-07 00:00:00','YYYY-MM-DD HH24:MI:SS'), date'2015-05-31' );insert into xxxx_client_discount_m  (ID,CLIENT_ID,CLIENT_AVG_DISCOUNT,DT) values (s_xxxx_client_discount_m.NEXTVAL,223, 13, date'2014-03-01');</v>
      </c>
    </row>
    <row r="127" spans="1:47" ht="15" customHeight="1" x14ac:dyDescent="0.3">
      <c r="A127" s="45">
        <v>19</v>
      </c>
      <c r="B127" s="57"/>
      <c r="C127" s="12" t="str">
        <f t="shared" si="35"/>
        <v>100019</v>
      </c>
      <c r="D127" s="12" t="str">
        <f t="shared" si="36"/>
        <v>100019/13</v>
      </c>
      <c r="E127" s="13" t="s">
        <v>40</v>
      </c>
      <c r="F127" s="13" t="s">
        <v>41</v>
      </c>
      <c r="G127" s="12">
        <v>1</v>
      </c>
      <c r="H127" s="14">
        <v>100135</v>
      </c>
      <c r="I127" s="15" t="str">
        <f t="shared" si="38"/>
        <v>Б-100135-13</v>
      </c>
      <c r="J127" s="16">
        <v>2</v>
      </c>
      <c r="K127" s="56">
        <v>3</v>
      </c>
      <c r="L127" s="12" t="s">
        <v>42</v>
      </c>
      <c r="M127" s="16">
        <v>1</v>
      </c>
      <c r="N127" s="12">
        <v>18</v>
      </c>
      <c r="O127" s="13" t="s">
        <v>53</v>
      </c>
      <c r="P127" s="13" t="s">
        <v>44</v>
      </c>
      <c r="Q127" s="13" t="s">
        <v>45</v>
      </c>
      <c r="R127" s="17" t="str">
        <f t="shared" si="37"/>
        <v>1001351</v>
      </c>
      <c r="S127" s="15">
        <v>1</v>
      </c>
      <c r="T127" s="59" t="s">
        <v>73</v>
      </c>
      <c r="U127" s="12">
        <v>50000</v>
      </c>
      <c r="V127" s="12">
        <f t="shared" si="39"/>
        <v>9000</v>
      </c>
      <c r="W127" s="12">
        <v>0</v>
      </c>
      <c r="X127" s="18">
        <v>224</v>
      </c>
      <c r="Y127" s="19" t="s">
        <v>47</v>
      </c>
      <c r="Z127" s="20">
        <f t="shared" si="24"/>
        <v>41000</v>
      </c>
      <c r="AA127" s="21"/>
      <c r="AB127" s="26"/>
      <c r="AC127" s="14">
        <f t="shared" si="40"/>
        <v>25000</v>
      </c>
      <c r="AD127" s="12"/>
      <c r="AE127" s="12"/>
      <c r="AF127" s="59" t="s">
        <v>72</v>
      </c>
      <c r="AG127" s="23">
        <v>8</v>
      </c>
      <c r="AH127" s="27">
        <v>7</v>
      </c>
      <c r="AI127" s="25" t="s">
        <v>49</v>
      </c>
      <c r="AJ127" s="13"/>
      <c r="AK127" s="13"/>
      <c r="AL127" s="17">
        <v>0</v>
      </c>
      <c r="AM127" s="15" t="s">
        <v>50</v>
      </c>
      <c r="AN127" s="12" t="s">
        <v>51</v>
      </c>
      <c r="AO127" s="12"/>
      <c r="AP127" s="17"/>
      <c r="AQ127" s="17"/>
      <c r="AR127" s="17"/>
      <c r="AU12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100135, 'Б-100135-13',date'2015-03-03',2, 3, 3, 'RUR', 1, 18, date'2015-03-06', date'2015-03-07', 1001351, 1, to_date('2015-05-08 00:00:00','YYYY-MM-DD HH24:MI:SS'), 50000, 9000, 0, 224, 0, 'c1', 8,null);insert into xxxx_oebs_cash_payment_test (ID, INVOICE_ID, OEBS_PAYMENT, DOC_DATE, COMISS_DATE) values (s_xxxx_oebs_cash_payment_test.NEXTVAL, 100135, 25000, to_date('2015-05-08 00:00:00','YYYY-MM-DD HH24:MI:SS'), date'2015-05-31' );insert into xxxx_client_discount_m  (ID,CLIENT_ID,CLIENT_AVG_DISCOUNT,DT) values (s_xxxx_client_discount_m.NEXTVAL,224, 7, date'2014-03-01');</v>
      </c>
    </row>
    <row r="128" spans="1:47" ht="15" customHeight="1" x14ac:dyDescent="0.3">
      <c r="A128" s="45">
        <v>19</v>
      </c>
      <c r="B128" s="57"/>
      <c r="C128" s="12" t="str">
        <f t="shared" si="35"/>
        <v>100019</v>
      </c>
      <c r="D128" s="12" t="str">
        <f t="shared" si="36"/>
        <v>100019/13</v>
      </c>
      <c r="E128" s="13" t="s">
        <v>40</v>
      </c>
      <c r="F128" s="13" t="s">
        <v>41</v>
      </c>
      <c r="G128" s="12">
        <v>1</v>
      </c>
      <c r="H128" s="14">
        <v>100136</v>
      </c>
      <c r="I128" s="15" t="str">
        <f t="shared" si="38"/>
        <v>Б-100136-13</v>
      </c>
      <c r="J128" s="16">
        <v>2</v>
      </c>
      <c r="K128" s="12">
        <v>7</v>
      </c>
      <c r="L128" s="12" t="s">
        <v>42</v>
      </c>
      <c r="M128" s="16">
        <v>1</v>
      </c>
      <c r="N128" s="12">
        <v>18</v>
      </c>
      <c r="O128" s="13" t="s">
        <v>53</v>
      </c>
      <c r="P128" s="13" t="s">
        <v>44</v>
      </c>
      <c r="Q128" s="13" t="s">
        <v>45</v>
      </c>
      <c r="R128" s="17" t="str">
        <f t="shared" si="37"/>
        <v>1001361</v>
      </c>
      <c r="S128" s="15">
        <v>1</v>
      </c>
      <c r="T128" s="59" t="s">
        <v>73</v>
      </c>
      <c r="U128" s="12">
        <v>50000</v>
      </c>
      <c r="V128" s="12">
        <f t="shared" si="39"/>
        <v>9000</v>
      </c>
      <c r="W128" s="12">
        <v>0</v>
      </c>
      <c r="X128" s="18">
        <v>225</v>
      </c>
      <c r="Y128" s="19" t="s">
        <v>47</v>
      </c>
      <c r="Z128" s="20">
        <f t="shared" si="24"/>
        <v>41000</v>
      </c>
      <c r="AA128" s="21"/>
      <c r="AB128" s="26"/>
      <c r="AC128" s="14">
        <f t="shared" si="40"/>
        <v>25000</v>
      </c>
      <c r="AD128" s="12"/>
      <c r="AE128" s="12"/>
      <c r="AF128" s="59" t="s">
        <v>72</v>
      </c>
      <c r="AG128" s="23">
        <v>8</v>
      </c>
      <c r="AH128" s="27">
        <v>7</v>
      </c>
      <c r="AI128" s="25" t="s">
        <v>49</v>
      </c>
      <c r="AJ128" s="13"/>
      <c r="AK128" s="13"/>
      <c r="AL128" s="17">
        <v>0</v>
      </c>
      <c r="AM128" s="15" t="s">
        <v>50</v>
      </c>
      <c r="AN128" s="12" t="s">
        <v>51</v>
      </c>
      <c r="AO128" s="12"/>
      <c r="AP128" s="17"/>
      <c r="AQ128" s="17"/>
      <c r="AR128" s="17"/>
      <c r="AU12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100136, 'Б-100136-13',date'2015-03-03',2, 7, 7, 'RUR', 1, 18, date'2015-03-06', date'2015-03-07', 1001361, 1, to_date('2015-05-08 00:00:00','YYYY-MM-DD HH24:MI:SS'), 50000, 9000, 0, 225, 0, 'c1', 8,null);insert into xxxx_oebs_cash_payment_test (ID, INVOICE_ID, OEBS_PAYMENT, DOC_DATE, COMISS_DATE) values (s_xxxx_oebs_cash_payment_test.NEXTVAL, 100136, 25000, to_date('2015-05-08 00:00:00','YYYY-MM-DD HH24:MI:SS'), date'2015-05-31' );insert into xxxx_client_discount_m  (ID,CLIENT_ID,CLIENT_AVG_DISCOUNT,DT) values (s_xxxx_client_discount_m.NEXTVAL,225, 7, date'2014-03-01');</v>
      </c>
    </row>
    <row r="129" spans="1:47" ht="15" customHeight="1" x14ac:dyDescent="0.3">
      <c r="A129" s="45">
        <v>19</v>
      </c>
      <c r="B129" s="57"/>
      <c r="C129" s="12" t="str">
        <f t="shared" si="35"/>
        <v>100019</v>
      </c>
      <c r="D129" s="12" t="str">
        <f t="shared" si="36"/>
        <v>100019/13</v>
      </c>
      <c r="E129" s="13" t="s">
        <v>40</v>
      </c>
      <c r="F129" s="13" t="s">
        <v>41</v>
      </c>
      <c r="G129" s="12">
        <v>1</v>
      </c>
      <c r="H129" s="14">
        <v>100137</v>
      </c>
      <c r="I129" s="15" t="str">
        <f t="shared" si="38"/>
        <v>Б-100137-13</v>
      </c>
      <c r="J129" s="16">
        <v>2</v>
      </c>
      <c r="K129" s="28">
        <v>11</v>
      </c>
      <c r="L129" s="12" t="s">
        <v>42</v>
      </c>
      <c r="M129" s="16">
        <v>1</v>
      </c>
      <c r="N129" s="12">
        <v>18</v>
      </c>
      <c r="O129" s="13" t="s">
        <v>55</v>
      </c>
      <c r="P129" s="13" t="s">
        <v>44</v>
      </c>
      <c r="Q129" s="13" t="s">
        <v>45</v>
      </c>
      <c r="R129" s="17" t="str">
        <f t="shared" si="37"/>
        <v>1001371</v>
      </c>
      <c r="S129" s="15">
        <v>1</v>
      </c>
      <c r="T129" s="59" t="s">
        <v>74</v>
      </c>
      <c r="U129" s="12">
        <v>50000</v>
      </c>
      <c r="V129" s="12">
        <f t="shared" si="39"/>
        <v>9000</v>
      </c>
      <c r="W129" s="12">
        <v>0</v>
      </c>
      <c r="X129" s="18">
        <v>226</v>
      </c>
      <c r="Y129" s="19" t="s">
        <v>47</v>
      </c>
      <c r="Z129" s="20">
        <f t="shared" si="24"/>
        <v>41000</v>
      </c>
      <c r="AA129" s="21"/>
      <c r="AB129" s="29"/>
      <c r="AC129" s="14">
        <f t="shared" si="40"/>
        <v>25000</v>
      </c>
      <c r="AD129" s="12"/>
      <c r="AE129" s="12"/>
      <c r="AF129" s="59" t="s">
        <v>72</v>
      </c>
      <c r="AG129" s="23">
        <v>8</v>
      </c>
      <c r="AH129" s="30">
        <v>20</v>
      </c>
      <c r="AI129" s="25" t="s">
        <v>49</v>
      </c>
      <c r="AJ129" s="13"/>
      <c r="AK129" s="13"/>
      <c r="AL129" s="17">
        <v>0</v>
      </c>
      <c r="AM129" s="15" t="s">
        <v>50</v>
      </c>
      <c r="AN129" s="12" t="s">
        <v>51</v>
      </c>
      <c r="AO129" s="12"/>
      <c r="AP129" s="17"/>
      <c r="AQ129" s="17"/>
      <c r="AR129" s="17"/>
      <c r="AU12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'Б-100137-13',date'2015-03-04',2, 11, 11, 'RUR', 1, 18, date'2015-03-06', date'2015-03-07', 1001371, 1, to_date('2015-05-09 00:00:00','YYYY-MM-DD HH24:MI:SS'), 50000, 9000, 0, 226, 0, 'c1', 8,null);insert into xxxx_oebs_cash_payment_test (ID, INVOICE_ID, OEBS_PAYMENT, DOC_DATE, COMISS_DATE) values (s_xxxx_oebs_cash_payment_test.NEXTVAL, 100137, 25000, to_date('2015-05-09 00:00:00','YYYY-MM-DD HH24:MI:SS'), date'2015-05-31' );insert into xxxx_client_discount_m  (ID,CLIENT_ID,CLIENT_AVG_DISCOUNT,DT) values (s_xxxx_client_discount_m.NEXTVAL,226, 20, date'2014-03-01');</v>
      </c>
    </row>
    <row r="130" spans="1:47" ht="15" customHeight="1" x14ac:dyDescent="0.3">
      <c r="A130" s="45">
        <v>19</v>
      </c>
      <c r="B130" s="57"/>
      <c r="C130" s="33" t="str">
        <f t="shared" si="35"/>
        <v>100019</v>
      </c>
      <c r="D130" s="33" t="str">
        <f t="shared" si="36"/>
        <v>100019/13</v>
      </c>
      <c r="E130" s="34" t="s">
        <v>40</v>
      </c>
      <c r="F130" s="34" t="s">
        <v>41</v>
      </c>
      <c r="G130" s="12">
        <v>1</v>
      </c>
      <c r="H130" s="14">
        <v>100138</v>
      </c>
      <c r="I130" s="33" t="str">
        <f t="shared" si="38"/>
        <v>Б-100138-13</v>
      </c>
      <c r="J130" s="16">
        <v>2</v>
      </c>
      <c r="K130" s="35">
        <v>1</v>
      </c>
      <c r="L130" s="33" t="s">
        <v>42</v>
      </c>
      <c r="M130" s="36">
        <v>1</v>
      </c>
      <c r="N130" s="33">
        <v>18</v>
      </c>
      <c r="O130" s="34" t="s">
        <v>57</v>
      </c>
      <c r="P130" s="34" t="s">
        <v>44</v>
      </c>
      <c r="Q130" s="34" t="s">
        <v>45</v>
      </c>
      <c r="R130" s="37" t="str">
        <f t="shared" si="37"/>
        <v>1001381</v>
      </c>
      <c r="S130" s="33">
        <v>1</v>
      </c>
      <c r="T130" s="61" t="s">
        <v>75</v>
      </c>
      <c r="U130" s="12">
        <v>50000</v>
      </c>
      <c r="V130" s="33">
        <f t="shared" si="39"/>
        <v>9000</v>
      </c>
      <c r="W130" s="33">
        <v>0</v>
      </c>
      <c r="X130" s="18">
        <v>227</v>
      </c>
      <c r="Y130" s="38" t="s">
        <v>47</v>
      </c>
      <c r="Z130" s="20">
        <f t="shared" si="24"/>
        <v>41000</v>
      </c>
      <c r="AA130" s="39"/>
      <c r="AB130" s="39"/>
      <c r="AC130" s="40">
        <f t="shared" si="40"/>
        <v>25000</v>
      </c>
      <c r="AD130" s="33"/>
      <c r="AE130" s="33"/>
      <c r="AF130" s="61" t="s">
        <v>72</v>
      </c>
      <c r="AG130" s="41">
        <v>8</v>
      </c>
      <c r="AH130" s="42">
        <v>13</v>
      </c>
      <c r="AI130" s="43" t="s">
        <v>49</v>
      </c>
      <c r="AJ130" s="34"/>
      <c r="AK130" s="34"/>
      <c r="AL130" s="37">
        <v>0</v>
      </c>
      <c r="AM130" s="33" t="s">
        <v>50</v>
      </c>
      <c r="AN130" s="33" t="s">
        <v>51</v>
      </c>
      <c r="AO130" s="33"/>
      <c r="AP130" s="37"/>
      <c r="AQ130" s="37"/>
      <c r="AR130" s="37"/>
      <c r="AS130" s="44"/>
      <c r="AU13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100138, 'Б-100138-13',date'2015-03-05',2, 1, 1, 'RUR', 1, 18, date'2015-03-06', date'2015-03-07', 1001381, 1, to_date('2015-05-11 00:00:00','YYYY-MM-DD HH24:MI:SS'), 50000, 9000, 0, 227, 0, 'c1', 8,null);insert into xxxx_oebs_cash_payment_test (ID, INVOICE_ID, OEBS_PAYMENT, DOC_DATE, COMISS_DATE) values (s_xxxx_oebs_cash_payment_test.NEXTVAL, 100138, 25000, to_date('2015-05-11 00:00:00','YYYY-MM-DD HH24:MI:SS'), date'2015-05-31' );insert into xxxx_client_discount_m  (ID,CLIENT_ID,CLIENT_AVG_DISCOUNT,DT) values (s_xxxx_client_discount_m.NEXTVAL,227, 13, date'2014-03-01');</v>
      </c>
    </row>
    <row r="131" spans="1:47" ht="15" customHeight="1" x14ac:dyDescent="0.3">
      <c r="A131" s="45">
        <v>20</v>
      </c>
      <c r="B131" s="64"/>
      <c r="C131" s="12" t="str">
        <f t="shared" si="35"/>
        <v>100020</v>
      </c>
      <c r="D131" s="12" t="str">
        <f t="shared" si="36"/>
        <v>100020/13</v>
      </c>
      <c r="E131" s="13" t="s">
        <v>40</v>
      </c>
      <c r="F131" s="13" t="s">
        <v>41</v>
      </c>
      <c r="G131" s="12">
        <v>1</v>
      </c>
      <c r="H131" s="14">
        <v>100139</v>
      </c>
      <c r="I131" s="15" t="str">
        <f t="shared" ref="I131:I162" si="41">"Б-"&amp;H131&amp;"-13"</f>
        <v>Б-100139-13</v>
      </c>
      <c r="J131" s="16">
        <v>2</v>
      </c>
      <c r="K131" s="56">
        <v>2</v>
      </c>
      <c r="L131" s="12" t="s">
        <v>42</v>
      </c>
      <c r="M131" s="16">
        <v>1</v>
      </c>
      <c r="N131" s="12">
        <v>18</v>
      </c>
      <c r="O131" s="13" t="s">
        <v>43</v>
      </c>
      <c r="P131" s="13" t="s">
        <v>44</v>
      </c>
      <c r="Q131" s="13" t="s">
        <v>45</v>
      </c>
      <c r="R131" s="17" t="str">
        <f t="shared" si="37"/>
        <v>1001391</v>
      </c>
      <c r="S131" s="15">
        <v>1</v>
      </c>
      <c r="T131" s="13" t="s">
        <v>46</v>
      </c>
      <c r="U131" s="12">
        <v>50000</v>
      </c>
      <c r="V131" s="12">
        <f t="shared" ref="V131:V162" si="42">U131*0.18</f>
        <v>9000</v>
      </c>
      <c r="W131" s="12">
        <v>0</v>
      </c>
      <c r="X131" s="18">
        <v>228</v>
      </c>
      <c r="Y131" s="19" t="s">
        <v>47</v>
      </c>
      <c r="Z131" s="20">
        <f t="shared" si="24"/>
        <v>41000</v>
      </c>
      <c r="AA131" s="21"/>
      <c r="AB131" s="22"/>
      <c r="AC131" s="14">
        <f t="shared" si="40"/>
        <v>25000</v>
      </c>
      <c r="AD131" s="12"/>
      <c r="AE131" s="12"/>
      <c r="AF131" s="13" t="s">
        <v>48</v>
      </c>
      <c r="AG131" s="23">
        <v>8</v>
      </c>
      <c r="AH131" s="24">
        <v>13</v>
      </c>
      <c r="AI131" s="25" t="s">
        <v>49</v>
      </c>
      <c r="AJ131" s="13"/>
      <c r="AK131" s="13"/>
      <c r="AL131" s="17">
        <v>0</v>
      </c>
      <c r="AM131" s="15" t="s">
        <v>50</v>
      </c>
      <c r="AN131" s="12" t="s">
        <v>51</v>
      </c>
      <c r="AO131" s="12"/>
      <c r="AP131" s="17"/>
      <c r="AQ131" s="17"/>
      <c r="AR131" s="17"/>
      <c r="AS131" s="15" t="s">
        <v>65</v>
      </c>
      <c r="AU13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100139, 'Б-100139-13',date'2015-03-02',2, 2, 2, 'RUR', 1, 18, date'2015-03-06', date'2015-03-07', 1001391, 1, to_date('2015-03-07 00:00:00','YYYY-MM-DD HH24:MI:SS'), 50000, 9000, 0, 228, 0, 'c1', 8,null);insert into xxxx_oebs_cash_payment_test (ID, INVOICE_ID, OEBS_PAYMENT, DOC_DATE, COMISS_DATE) values (s_xxxx_oebs_cash_payment_test.NEXTVAL, 100139, 25000, to_date('2015-03-07 00:00:00','YYYY-MM-DD HH24:MI:SS'), date'2015-03-31' );insert into xxxx_client_discount_m  (ID,CLIENT_ID,CLIENT_AVG_DISCOUNT,DT) values (s_xxxx_client_discount_m.NEXTVAL,228, 13, date'2014-03-01');</v>
      </c>
    </row>
    <row r="132" spans="1:47" ht="15" customHeight="1" x14ac:dyDescent="0.3">
      <c r="A132" s="45">
        <v>20</v>
      </c>
      <c r="B132" s="64"/>
      <c r="C132" s="12" t="str">
        <f t="shared" si="35"/>
        <v>100020</v>
      </c>
      <c r="D132" s="12" t="str">
        <f t="shared" si="36"/>
        <v>100020/13</v>
      </c>
      <c r="E132" s="13" t="s">
        <v>40</v>
      </c>
      <c r="F132" s="13" t="s">
        <v>41</v>
      </c>
      <c r="G132" s="12">
        <v>1</v>
      </c>
      <c r="H132" s="14">
        <v>100140</v>
      </c>
      <c r="I132" s="15" t="str">
        <f t="shared" si="41"/>
        <v>Б-100140-13</v>
      </c>
      <c r="J132" s="16">
        <v>2</v>
      </c>
      <c r="K132" s="12">
        <v>7</v>
      </c>
      <c r="L132" s="12" t="s">
        <v>42</v>
      </c>
      <c r="M132" s="16">
        <v>1</v>
      </c>
      <c r="N132" s="12">
        <v>18</v>
      </c>
      <c r="O132" s="13" t="s">
        <v>53</v>
      </c>
      <c r="P132" s="13" t="s">
        <v>44</v>
      </c>
      <c r="Q132" s="13" t="s">
        <v>45</v>
      </c>
      <c r="R132" s="17" t="str">
        <f t="shared" si="37"/>
        <v>1001401</v>
      </c>
      <c r="S132" s="15">
        <v>1</v>
      </c>
      <c r="T132" s="13" t="s">
        <v>54</v>
      </c>
      <c r="U132" s="12">
        <v>50000</v>
      </c>
      <c r="V132" s="12">
        <f t="shared" si="42"/>
        <v>9000</v>
      </c>
      <c r="W132" s="12">
        <v>0</v>
      </c>
      <c r="X132" s="18">
        <v>229</v>
      </c>
      <c r="Y132" s="19" t="s">
        <v>47</v>
      </c>
      <c r="Z132" s="20">
        <f t="shared" si="24"/>
        <v>41000</v>
      </c>
      <c r="AA132" s="21"/>
      <c r="AB132" s="26"/>
      <c r="AC132" s="14">
        <f t="shared" si="40"/>
        <v>25000</v>
      </c>
      <c r="AD132" s="12"/>
      <c r="AE132" s="12"/>
      <c r="AF132" s="13" t="s">
        <v>48</v>
      </c>
      <c r="AG132" s="23">
        <v>8</v>
      </c>
      <c r="AH132" s="27">
        <v>7</v>
      </c>
      <c r="AI132" s="25" t="s">
        <v>49</v>
      </c>
      <c r="AJ132" s="13"/>
      <c r="AK132" s="13"/>
      <c r="AL132" s="17">
        <v>0</v>
      </c>
      <c r="AM132" s="15" t="s">
        <v>50</v>
      </c>
      <c r="AN132" s="12" t="s">
        <v>51</v>
      </c>
      <c r="AO132" s="12"/>
      <c r="AP132" s="17"/>
      <c r="AQ132" s="17"/>
      <c r="AR132" s="17"/>
      <c r="AS132" s="9" t="s">
        <v>89</v>
      </c>
      <c r="AU132" s="9" t="str">
        <f t="shared" ref="AU132:AU195" si="4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"&amp;A132&amp;", "&amp;C132&amp;", '"&amp;D132&amp;"', date'"&amp;E132&amp;"', date'"&amp;F132&amp;"', "&amp;G132&amp;", "&amp;H132&amp;", '"&amp;I132&amp;"',date'"&amp;O132&amp;"',"&amp;J132&amp;", "&amp;K132&amp;", "&amp;K132&amp;", '"&amp;L132&amp;"', "&amp;M132&amp;", "&amp;N132&amp;", date'"&amp;P132&amp;"', date'"&amp;Q132&amp;"', "&amp;R132&amp;", "&amp;S132&amp;", to_date('"&amp;T132&amp;"','YYYY-MM-DD HH24:MI:SS'), "&amp;U132&amp;", "&amp;V132&amp;", "&amp;W132&amp;", "&amp;X132&amp;", "&amp;AL132&amp;", '"&amp;AN132&amp;"', "&amp;AG132&amp;","&amp;AM132&amp;");"&amp;
IF(LEN(AC132)&gt;0,"insert into xxxx_oebs_cash_payment_test (ID, INVOICE_ID, OEBS_PAYMENT, DOC_DATE, COMISS_DATE) values (s_xxxx_oebs_cash_payment_test.NEXTVAL, "&amp;H132&amp;", "&amp;AC132&amp;", to_date('"&amp;T132&amp;"','YYYY-MM-DD HH24:MI:SS'), "&amp;AF132&amp;" );","")&amp;
IF(LEN(AD132)&gt;0,"insert into xxxx_oebs_cash_payment_test (ID, INVOICE_ID, OEBS_PAYMENT, DOC_DATE, COMISS_DATE) values (s_xxxx_oebs_cash_payment_test.NEXTVAL, "&amp;H132&amp;", "&amp;AD132&amp;", to_date('"&amp;T132&amp;"','YYYY-MM-DD HH24:MI:SS'), "&amp;AF132&amp;" );","")&amp;
IF(LEN(AE132)&gt;0,"insert into xxxx_oebs_cash_payment_test (ID, INVOICE_ID, OEBS_PAYMENT, DOC_DATE, COMISS_DATE) values (s_xxxx_oebs_cash_payment_test.NEXTVAL, "&amp;H132&amp;", "&amp;AE132&amp;", to_date('"&amp;T132&amp;"','YYYY-MM-DD HH24:MI:SS'), "&amp;AF132&amp;" );","")&amp;
IF(LEN(AH132)&gt;0,"insert into xxxx_client_discount_m  (ID,CLIENT_ID,CLIENT_AVG_DISCOUNT,DT) values (s_xxxx_client_discount_m.NEXTVAL,"&amp;X132&amp;", "&amp;AH132&amp;", "&amp;AI132&amp;");","")&amp;
IF(LEN(AJ132)&gt;0,"insert into xxxx_client_discount_m  (ID,CLIENT_ID,CLIENT_AVG_DISCOUNT,DT) values (s_xxxx_client_discount_m.NEXTVAL,"&amp;X132&amp;", "&amp;AJ132&amp;", "&amp;AK132&amp;");","")&amp;
IF(LEN(AO132)&gt;0,"insert into xxxx_contract_signed_attr (ID, CONTRACT_ID, CODE, KEY_NUM) values (s_xxxx_contract_signed_attr.NEXTVAL, "&amp;C132&amp;", 'SUPERCOMMISSION_BONUS' , "&amp;AO132&amp;" );","")&amp;
IF(LEN(AP132)&gt;0,"insert into xxxx_loyal_clients_contr_attr (ID, CONTRACT_ID, CLIENT_ID, LC_TURNOVER, COLLATERAL_FIRST_DT, COLLATERAL_END_DT) values (s_xxxx_loyal_clients_contr_atr.NEXTVAL, "&amp;C132&amp;", "&amp;X132&amp;", "&amp;AP132&amp;", "&amp;AQ132&amp;", "&amp;AR132&amp;"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100140, 'Б-100140-13',date'2015-03-03',2, 7, 7, 'RUR', 1, 18, date'2015-03-06', date'2015-03-07', 1001401, 1, to_date('2015-03-08 00:00:00','YYYY-MM-DD HH24:MI:SS'), 50000, 9000, 0, 229, 0, 'c1', 8,null);insert into xxxx_oebs_cash_payment_test (ID, INVOICE_ID, OEBS_PAYMENT, DOC_DATE, COMISS_DATE) values (s_xxxx_oebs_cash_payment_test.NEXTVAL, 100140, 25000, to_date('2015-03-08 00:00:00','YYYY-MM-DD HH24:MI:SS'), date'2015-03-31' );insert into xxxx_client_discount_m  (ID,CLIENT_ID,CLIENT_AVG_DISCOUNT,DT) values (s_xxxx_client_discount_m.NEXTVAL,229, 7, date'2014-03-01');</v>
      </c>
    </row>
    <row r="133" spans="1:47" ht="15" customHeight="1" x14ac:dyDescent="0.3">
      <c r="A133" s="45">
        <v>20</v>
      </c>
      <c r="B133" s="64"/>
      <c r="C133" s="12" t="str">
        <f t="shared" si="35"/>
        <v>100020</v>
      </c>
      <c r="D133" s="12" t="str">
        <f t="shared" si="36"/>
        <v>100020/13</v>
      </c>
      <c r="E133" s="13" t="s">
        <v>40</v>
      </c>
      <c r="F133" s="13" t="s">
        <v>41</v>
      </c>
      <c r="G133" s="12">
        <v>1</v>
      </c>
      <c r="H133" s="14">
        <v>100141</v>
      </c>
      <c r="I133" s="15" t="str">
        <f t="shared" si="41"/>
        <v>Б-100141-13</v>
      </c>
      <c r="J133" s="16">
        <v>2</v>
      </c>
      <c r="K133" s="12">
        <v>7</v>
      </c>
      <c r="L133" s="56" t="s">
        <v>91</v>
      </c>
      <c r="M133" s="16">
        <v>1</v>
      </c>
      <c r="N133" s="12">
        <v>18</v>
      </c>
      <c r="O133" s="13" t="s">
        <v>53</v>
      </c>
      <c r="P133" s="13" t="s">
        <v>44</v>
      </c>
      <c r="Q133" s="13" t="s">
        <v>45</v>
      </c>
      <c r="R133" s="17" t="str">
        <f t="shared" si="37"/>
        <v>1001411</v>
      </c>
      <c r="S133" s="15">
        <v>1</v>
      </c>
      <c r="T133" s="13" t="s">
        <v>54</v>
      </c>
      <c r="U133" s="12">
        <v>50000</v>
      </c>
      <c r="V133" s="12">
        <f t="shared" si="42"/>
        <v>9000</v>
      </c>
      <c r="W133" s="12">
        <v>0</v>
      </c>
      <c r="X133" s="18">
        <v>230</v>
      </c>
      <c r="Y133" s="19" t="s">
        <v>47</v>
      </c>
      <c r="Z133" s="20">
        <f t="shared" si="24"/>
        <v>41000</v>
      </c>
      <c r="AA133" s="21"/>
      <c r="AB133" s="26"/>
      <c r="AC133" s="14">
        <v>100000</v>
      </c>
      <c r="AD133" s="12"/>
      <c r="AE133" s="12"/>
      <c r="AF133" s="13" t="s">
        <v>48</v>
      </c>
      <c r="AG133" s="23">
        <v>8</v>
      </c>
      <c r="AH133" s="27">
        <v>7</v>
      </c>
      <c r="AI133" s="25" t="s">
        <v>49</v>
      </c>
      <c r="AJ133" s="13"/>
      <c r="AK133" s="13"/>
      <c r="AL133" s="17">
        <v>0</v>
      </c>
      <c r="AM133" s="15" t="s">
        <v>50</v>
      </c>
      <c r="AN133" s="12" t="s">
        <v>51</v>
      </c>
      <c r="AO133" s="12"/>
      <c r="AP133" s="17"/>
      <c r="AQ133" s="17"/>
      <c r="AR133" s="17"/>
      <c r="AS133" s="9" t="s">
        <v>90</v>
      </c>
      <c r="AU13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100141, 'Б-100141-13',date'2015-03-03',2, 7, 7, 'USD', 1, 18, date'2015-03-06', date'2015-03-07', 1001411, 1, to_date('2015-03-08 00:00:00','YYYY-MM-DD HH24:MI:SS'), 50000, 9000, 0, 230, 0, 'c1', 8,null);insert into xxxx_oebs_cash_payment_test (ID, INVOICE_ID, OEBS_PAYMENT, DOC_DATE, COMISS_DATE) values (s_xxxx_oebs_cash_payment_test.NEXTVAL, 100141, 100000, to_date('2015-03-08 00:00:00','YYYY-MM-DD HH24:MI:SS'), date'2015-03-31' );insert into xxxx_client_discount_m  (ID,CLIENT_ID,CLIENT_AVG_DISCOUNT,DT) values (s_xxxx_client_discount_m.NEXTVAL,230, 7, date'2014-03-01');</v>
      </c>
    </row>
    <row r="134" spans="1:47" ht="15" customHeight="1" x14ac:dyDescent="0.3">
      <c r="A134" s="45">
        <v>20</v>
      </c>
      <c r="B134" s="64"/>
      <c r="C134" s="12" t="str">
        <f t="shared" si="35"/>
        <v>100020</v>
      </c>
      <c r="D134" s="12" t="str">
        <f t="shared" si="36"/>
        <v>100020/13</v>
      </c>
      <c r="E134" s="13" t="s">
        <v>40</v>
      </c>
      <c r="F134" s="13" t="s">
        <v>41</v>
      </c>
      <c r="G134" s="12">
        <v>1</v>
      </c>
      <c r="H134" s="14">
        <v>100142</v>
      </c>
      <c r="I134" s="15" t="str">
        <f t="shared" si="41"/>
        <v>Б-100142-13</v>
      </c>
      <c r="J134" s="16">
        <v>2</v>
      </c>
      <c r="K134" s="56">
        <v>11</v>
      </c>
      <c r="L134" s="12" t="s">
        <v>42</v>
      </c>
      <c r="M134" s="16">
        <v>1</v>
      </c>
      <c r="N134" s="12">
        <v>18</v>
      </c>
      <c r="O134" s="13" t="s">
        <v>55</v>
      </c>
      <c r="P134" s="13" t="s">
        <v>44</v>
      </c>
      <c r="Q134" s="13" t="s">
        <v>45</v>
      </c>
      <c r="R134" s="17" t="str">
        <f t="shared" si="37"/>
        <v>1001421</v>
      </c>
      <c r="S134" s="15">
        <v>1</v>
      </c>
      <c r="T134" s="13" t="s">
        <v>56</v>
      </c>
      <c r="U134" s="12">
        <v>50000</v>
      </c>
      <c r="V134" s="12">
        <f t="shared" si="42"/>
        <v>9000</v>
      </c>
      <c r="W134" s="12">
        <v>0</v>
      </c>
      <c r="X134" s="18">
        <v>231</v>
      </c>
      <c r="Y134" s="19" t="s">
        <v>47</v>
      </c>
      <c r="Z134" s="20">
        <f t="shared" si="24"/>
        <v>41000</v>
      </c>
      <c r="AA134" s="21"/>
      <c r="AB134" s="29"/>
      <c r="AC134" s="14">
        <f t="shared" ref="AC134:AC142" si="44">U134*0.5</f>
        <v>25000</v>
      </c>
      <c r="AD134" s="12"/>
      <c r="AE134" s="12"/>
      <c r="AF134" s="13" t="s">
        <v>48</v>
      </c>
      <c r="AG134" s="23">
        <v>8</v>
      </c>
      <c r="AH134" s="30">
        <v>20</v>
      </c>
      <c r="AI134" s="25" t="s">
        <v>49</v>
      </c>
      <c r="AJ134" s="13"/>
      <c r="AK134" s="13"/>
      <c r="AL134" s="17">
        <v>0</v>
      </c>
      <c r="AM134" s="15" t="s">
        <v>50</v>
      </c>
      <c r="AN134" s="12" t="s">
        <v>51</v>
      </c>
      <c r="AO134" s="12"/>
      <c r="AP134" s="17"/>
      <c r="AQ134" s="17"/>
      <c r="AR134" s="17"/>
      <c r="AU13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'Б-100142-13',date'2015-03-04',2, 11, 11, 'RUR', 1, 18, date'2015-03-06', date'2015-03-07', 1001421, 1, to_date('2015-03-09 00:00:00','YYYY-MM-DD HH24:MI:SS'), 50000, 9000, 0, 231, 0, 'c1', 8,null);insert into xxxx_oebs_cash_payment_test (ID, INVOICE_ID, OEBS_PAYMENT, DOC_DATE, COMISS_DATE) values (s_xxxx_oebs_cash_payment_test.NEXTVAL, 100142, 25000, to_date('2015-03-09 00:00:00','YYYY-MM-DD HH24:MI:SS'), date'2015-03-31' );insert into xxxx_client_discount_m  (ID,CLIENT_ID,CLIENT_AVG_DISCOUNT,DT) values (s_xxxx_client_discount_m.NEXTVAL,231, 20, date'2014-03-01');</v>
      </c>
    </row>
    <row r="135" spans="1:47" ht="15" customHeight="1" x14ac:dyDescent="0.3">
      <c r="A135" s="45">
        <v>20</v>
      </c>
      <c r="B135" s="64"/>
      <c r="C135" s="12" t="str">
        <f t="shared" si="35"/>
        <v>100020</v>
      </c>
      <c r="D135" s="12" t="str">
        <f t="shared" si="36"/>
        <v>100020/13</v>
      </c>
      <c r="E135" s="13" t="s">
        <v>40</v>
      </c>
      <c r="F135" s="13" t="s">
        <v>41</v>
      </c>
      <c r="G135" s="12">
        <v>1</v>
      </c>
      <c r="H135" s="14">
        <v>100143</v>
      </c>
      <c r="I135" s="15" t="str">
        <f t="shared" si="41"/>
        <v>Б-100143-13</v>
      </c>
      <c r="J135" s="16">
        <v>2</v>
      </c>
      <c r="K135" s="28">
        <v>1</v>
      </c>
      <c r="L135" s="12" t="s">
        <v>42</v>
      </c>
      <c r="M135" s="16">
        <v>1</v>
      </c>
      <c r="N135" s="12">
        <v>18</v>
      </c>
      <c r="O135" s="13" t="s">
        <v>57</v>
      </c>
      <c r="P135" s="13" t="s">
        <v>44</v>
      </c>
      <c r="Q135" s="13" t="s">
        <v>45</v>
      </c>
      <c r="R135" s="17" t="str">
        <f t="shared" si="37"/>
        <v>1001431</v>
      </c>
      <c r="S135" s="15">
        <v>1</v>
      </c>
      <c r="T135" s="13" t="s">
        <v>58</v>
      </c>
      <c r="U135" s="12">
        <v>50000</v>
      </c>
      <c r="V135" s="12">
        <f t="shared" si="42"/>
        <v>9000</v>
      </c>
      <c r="W135" s="12">
        <v>0</v>
      </c>
      <c r="X135" s="18">
        <v>232</v>
      </c>
      <c r="Y135" s="19" t="s">
        <v>47</v>
      </c>
      <c r="Z135" s="20">
        <f t="shared" si="24"/>
        <v>41000</v>
      </c>
      <c r="AA135" s="21"/>
      <c r="AB135" s="29"/>
      <c r="AC135" s="14">
        <f t="shared" si="44"/>
        <v>25000</v>
      </c>
      <c r="AD135" s="12"/>
      <c r="AE135" s="12"/>
      <c r="AF135" s="13" t="s">
        <v>48</v>
      </c>
      <c r="AG135" s="23">
        <v>8</v>
      </c>
      <c r="AH135" s="30">
        <v>13</v>
      </c>
      <c r="AI135" s="25" t="s">
        <v>49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U13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100143, 'Б-100143-13',date'2015-03-05',2, 1, 1, 'RUR', 1, 18, date'2015-03-06', date'2015-03-07', 1001431, 1, to_date('2015-03-11 00:00:00','YYYY-MM-DD HH24:MI:SS'), 50000, 9000, 0, 232, 0, 'c1', 8,null);insert into xxxx_oebs_cash_payment_test (ID, INVOICE_ID, OEBS_PAYMENT, DOC_DATE, COMISS_DATE) values (s_xxxx_oebs_cash_payment_test.NEXTVAL, 100143, 25000, to_date('2015-03-11 00:00:00','YYYY-MM-DD HH24:MI:SS'), date'2015-03-31' );insert into xxxx_client_discount_m  (ID,CLIENT_ID,CLIENT_AVG_DISCOUNT,DT) values (s_xxxx_client_discount_m.NEXTVAL,232, 13, date'2014-03-01');</v>
      </c>
    </row>
    <row r="136" spans="1:47" ht="15" customHeight="1" x14ac:dyDescent="0.3">
      <c r="A136" s="45">
        <v>20</v>
      </c>
      <c r="B136" s="64"/>
      <c r="C136" s="12" t="str">
        <f t="shared" si="35"/>
        <v>100020</v>
      </c>
      <c r="D136" s="12" t="str">
        <f t="shared" si="36"/>
        <v>100020/13</v>
      </c>
      <c r="E136" s="13" t="s">
        <v>40</v>
      </c>
      <c r="F136" s="13" t="s">
        <v>41</v>
      </c>
      <c r="G136" s="12">
        <v>1</v>
      </c>
      <c r="H136" s="14">
        <v>100144</v>
      </c>
      <c r="I136" s="15" t="str">
        <f t="shared" si="41"/>
        <v>Б-100144-13</v>
      </c>
      <c r="J136" s="16">
        <v>2</v>
      </c>
      <c r="K136" s="12">
        <v>7</v>
      </c>
      <c r="L136" s="12" t="s">
        <v>42</v>
      </c>
      <c r="M136" s="16">
        <v>1</v>
      </c>
      <c r="N136" s="12">
        <v>18</v>
      </c>
      <c r="O136" s="13" t="s">
        <v>43</v>
      </c>
      <c r="P136" s="13" t="s">
        <v>44</v>
      </c>
      <c r="Q136" s="13" t="s">
        <v>45</v>
      </c>
      <c r="R136" s="17" t="str">
        <f t="shared" si="37"/>
        <v>1001441</v>
      </c>
      <c r="S136" s="15">
        <v>1</v>
      </c>
      <c r="T136" s="58" t="s">
        <v>66</v>
      </c>
      <c r="U136" s="12">
        <v>50000</v>
      </c>
      <c r="V136" s="12">
        <f t="shared" si="42"/>
        <v>9000</v>
      </c>
      <c r="W136" s="12">
        <v>0</v>
      </c>
      <c r="X136" s="18">
        <v>233</v>
      </c>
      <c r="Y136" s="19" t="s">
        <v>47</v>
      </c>
      <c r="Z136" s="20">
        <f t="shared" si="24"/>
        <v>41000</v>
      </c>
      <c r="AA136" s="21"/>
      <c r="AB136" s="22"/>
      <c r="AC136" s="14">
        <f t="shared" si="44"/>
        <v>25000</v>
      </c>
      <c r="AD136" s="12"/>
      <c r="AE136" s="12"/>
      <c r="AF136" s="58" t="s">
        <v>67</v>
      </c>
      <c r="AG136" s="23">
        <v>8</v>
      </c>
      <c r="AH136" s="24">
        <v>13</v>
      </c>
      <c r="AI136" s="25" t="s">
        <v>49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U13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100144, 'Б-100144-13',date'2015-03-02',2, 7, 7, 'RUR', 1, 18, date'2015-03-06', date'2015-03-07', 1001441, 1, to_date('2015-04-07 00:00:00','YYYY-MM-DD HH24:MI:SS'), 50000, 9000, 0, 233, 0, 'c1', 8,null);insert into xxxx_oebs_cash_payment_test (ID, INVOICE_ID, OEBS_PAYMENT, DOC_DATE, COMISS_DATE) values (s_xxxx_oebs_cash_payment_test.NEXTVAL, 100144, 25000, to_date('2015-04-07 00:00:00','YYYY-MM-DD HH24:MI:SS'), date'2015-04-30' );insert into xxxx_client_discount_m  (ID,CLIENT_ID,CLIENT_AVG_DISCOUNT,DT) values (s_xxxx_client_discount_m.NEXTVAL,233, 13, date'2014-03-01');</v>
      </c>
    </row>
    <row r="137" spans="1:47" ht="15" customHeight="1" x14ac:dyDescent="0.3">
      <c r="A137" s="45">
        <v>20</v>
      </c>
      <c r="B137" s="64"/>
      <c r="C137" s="12" t="str">
        <f t="shared" si="35"/>
        <v>100020</v>
      </c>
      <c r="D137" s="12" t="str">
        <f t="shared" si="36"/>
        <v>100020/13</v>
      </c>
      <c r="E137" s="13" t="s">
        <v>40</v>
      </c>
      <c r="F137" s="13" t="s">
        <v>41</v>
      </c>
      <c r="G137" s="12">
        <v>1</v>
      </c>
      <c r="H137" s="14">
        <v>100145</v>
      </c>
      <c r="I137" s="15" t="str">
        <f t="shared" si="41"/>
        <v>Б-100145-13</v>
      </c>
      <c r="J137" s="16">
        <v>2</v>
      </c>
      <c r="K137" s="28">
        <v>12</v>
      </c>
      <c r="L137" s="12" t="s">
        <v>42</v>
      </c>
      <c r="M137" s="16">
        <v>1</v>
      </c>
      <c r="N137" s="12">
        <v>18</v>
      </c>
      <c r="O137" s="13" t="s">
        <v>53</v>
      </c>
      <c r="P137" s="13" t="s">
        <v>44</v>
      </c>
      <c r="Q137" s="13" t="s">
        <v>45</v>
      </c>
      <c r="R137" s="17" t="str">
        <f t="shared" si="37"/>
        <v>1001451</v>
      </c>
      <c r="S137" s="15">
        <v>1</v>
      </c>
      <c r="T137" s="58" t="s">
        <v>68</v>
      </c>
      <c r="U137" s="12">
        <v>50000</v>
      </c>
      <c r="V137" s="12">
        <f t="shared" si="42"/>
        <v>9000</v>
      </c>
      <c r="W137" s="12">
        <v>0</v>
      </c>
      <c r="X137" s="18">
        <v>234</v>
      </c>
      <c r="Y137" s="19" t="s">
        <v>47</v>
      </c>
      <c r="Z137" s="20">
        <f t="shared" si="24"/>
        <v>41000</v>
      </c>
      <c r="AA137" s="21"/>
      <c r="AB137" s="26"/>
      <c r="AC137" s="14">
        <f t="shared" si="44"/>
        <v>25000</v>
      </c>
      <c r="AD137" s="12"/>
      <c r="AE137" s="12"/>
      <c r="AF137" s="58" t="s">
        <v>67</v>
      </c>
      <c r="AG137" s="23">
        <v>8</v>
      </c>
      <c r="AH137" s="27">
        <v>7</v>
      </c>
      <c r="AI137" s="25" t="s">
        <v>49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U13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100145, 'Б-100145-13',date'2015-03-03',2, 12, 12, 'RUR', 1, 18, date'2015-03-06', date'2015-03-07', 1001451, 1, to_date('2015-04-08 00:00:00','YYYY-MM-DD HH24:MI:SS'), 50000, 9000, 0, 234, 0, 'c1', 8,null);insert into xxxx_oebs_cash_payment_test (ID, INVOICE_ID, OEBS_PAYMENT, DOC_DATE, COMISS_DATE) values (s_xxxx_oebs_cash_payment_test.NEXTVAL, 100145, 25000, to_date('2015-04-08 00:00:00','YYYY-MM-DD HH24:MI:SS'), date'2015-04-30' );insert into xxxx_client_discount_m  (ID,CLIENT_ID,CLIENT_AVG_DISCOUNT,DT) values (s_xxxx_client_discount_m.NEXTVAL,234, 7, date'2014-03-01');</v>
      </c>
    </row>
    <row r="138" spans="1:47" ht="15" customHeight="1" x14ac:dyDescent="0.3">
      <c r="A138" s="45">
        <v>20</v>
      </c>
      <c r="B138" s="64"/>
      <c r="C138" s="12" t="str">
        <f t="shared" si="35"/>
        <v>100020</v>
      </c>
      <c r="D138" s="12" t="str">
        <f t="shared" si="36"/>
        <v>100020/13</v>
      </c>
      <c r="E138" s="13" t="s">
        <v>40</v>
      </c>
      <c r="F138" s="13" t="s">
        <v>41</v>
      </c>
      <c r="G138" s="12">
        <v>1</v>
      </c>
      <c r="H138" s="14">
        <v>100146</v>
      </c>
      <c r="I138" s="15" t="str">
        <f t="shared" si="41"/>
        <v>Б-100146-13</v>
      </c>
      <c r="J138" s="16">
        <v>2</v>
      </c>
      <c r="K138" s="12">
        <v>7</v>
      </c>
      <c r="L138" s="12" t="s">
        <v>42</v>
      </c>
      <c r="M138" s="76">
        <v>0</v>
      </c>
      <c r="N138" s="12">
        <v>18</v>
      </c>
      <c r="O138" s="13" t="s">
        <v>53</v>
      </c>
      <c r="P138" s="13" t="s">
        <v>44</v>
      </c>
      <c r="Q138" s="13" t="s">
        <v>45</v>
      </c>
      <c r="R138" s="17" t="str">
        <f t="shared" si="37"/>
        <v>1001461</v>
      </c>
      <c r="S138" s="15">
        <v>1</v>
      </c>
      <c r="T138" s="58" t="s">
        <v>68</v>
      </c>
      <c r="U138" s="12">
        <v>50000</v>
      </c>
      <c r="V138" s="12">
        <f t="shared" si="42"/>
        <v>9000</v>
      </c>
      <c r="W138" s="12">
        <v>0</v>
      </c>
      <c r="X138" s="18">
        <v>235</v>
      </c>
      <c r="Y138" s="19" t="s">
        <v>47</v>
      </c>
      <c r="Z138" s="20">
        <f t="shared" si="24"/>
        <v>41000</v>
      </c>
      <c r="AA138" s="21"/>
      <c r="AB138" s="26"/>
      <c r="AC138" s="14">
        <f t="shared" si="44"/>
        <v>25000</v>
      </c>
      <c r="AD138" s="12"/>
      <c r="AE138" s="12"/>
      <c r="AF138" s="58" t="s">
        <v>67</v>
      </c>
      <c r="AG138" s="23">
        <v>8</v>
      </c>
      <c r="AH138" s="27">
        <v>7</v>
      </c>
      <c r="AI138" s="25" t="s">
        <v>49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U13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100146, 'Б-100146-13',date'2015-03-03',2, 7, 7, 'RUR', 0, 18, date'2015-03-06', date'2015-03-07', 1001461, 1, to_date('2015-04-08 00:00:00','YYYY-MM-DD HH24:MI:SS'), 50000, 9000, 0, 235, 0, 'c1', 8,null);insert into xxxx_oebs_cash_payment_test (ID, INVOICE_ID, OEBS_PAYMENT, DOC_DATE, COMISS_DATE) values (s_xxxx_oebs_cash_payment_test.NEXTVAL, 100146, 25000, to_date('2015-04-08 00:00:00','YYYY-MM-DD HH24:MI:SS'), date'2015-04-30' );insert into xxxx_client_discount_m  (ID,CLIENT_ID,CLIENT_AVG_DISCOUNT,DT) values (s_xxxx_client_discount_m.NEXTVAL,235, 7, date'2014-03-01');</v>
      </c>
    </row>
    <row r="139" spans="1:47" ht="15" customHeight="1" x14ac:dyDescent="0.3">
      <c r="A139" s="45">
        <v>20</v>
      </c>
      <c r="B139" s="64"/>
      <c r="C139" s="12" t="str">
        <f t="shared" si="35"/>
        <v>100020</v>
      </c>
      <c r="D139" s="12" t="str">
        <f t="shared" si="36"/>
        <v>100020/13</v>
      </c>
      <c r="E139" s="13" t="s">
        <v>40</v>
      </c>
      <c r="F139" s="13" t="s">
        <v>41</v>
      </c>
      <c r="G139" s="12">
        <v>1</v>
      </c>
      <c r="H139" s="14">
        <v>100147</v>
      </c>
      <c r="I139" s="15" t="str">
        <f t="shared" si="41"/>
        <v>Б-100147-13</v>
      </c>
      <c r="J139" s="16">
        <v>2</v>
      </c>
      <c r="K139" s="28">
        <v>11</v>
      </c>
      <c r="L139" s="12" t="s">
        <v>42</v>
      </c>
      <c r="M139" s="16">
        <v>1</v>
      </c>
      <c r="N139" s="12">
        <v>18</v>
      </c>
      <c r="O139" s="13" t="s">
        <v>55</v>
      </c>
      <c r="P139" s="13" t="s">
        <v>44</v>
      </c>
      <c r="Q139" s="13" t="s">
        <v>45</v>
      </c>
      <c r="R139" s="17" t="str">
        <f t="shared" si="37"/>
        <v>1001471</v>
      </c>
      <c r="S139" s="15">
        <v>1</v>
      </c>
      <c r="T139" s="58" t="s">
        <v>69</v>
      </c>
      <c r="U139" s="12">
        <v>50000</v>
      </c>
      <c r="V139" s="12">
        <f t="shared" si="42"/>
        <v>9000</v>
      </c>
      <c r="W139" s="12">
        <v>0</v>
      </c>
      <c r="X139" s="18">
        <v>236</v>
      </c>
      <c r="Y139" s="19" t="s">
        <v>47</v>
      </c>
      <c r="Z139" s="20">
        <f t="shared" si="24"/>
        <v>41000</v>
      </c>
      <c r="AA139" s="21"/>
      <c r="AB139" s="29"/>
      <c r="AC139" s="14">
        <f t="shared" si="44"/>
        <v>25000</v>
      </c>
      <c r="AD139" s="12"/>
      <c r="AE139" s="12"/>
      <c r="AF139" s="58" t="s">
        <v>67</v>
      </c>
      <c r="AG139" s="23">
        <v>8</v>
      </c>
      <c r="AH139" s="30">
        <v>20</v>
      </c>
      <c r="AI139" s="25" t="s">
        <v>49</v>
      </c>
      <c r="AJ139" s="13"/>
      <c r="AK139" s="13"/>
      <c r="AL139" s="17">
        <v>0</v>
      </c>
      <c r="AM139" s="15" t="s">
        <v>50</v>
      </c>
      <c r="AN139" s="12" t="s">
        <v>51</v>
      </c>
      <c r="AO139" s="12"/>
      <c r="AP139" s="17"/>
      <c r="AQ139" s="17"/>
      <c r="AR139" s="17"/>
      <c r="AU13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'Б-100147-13',date'2015-03-04',2, 11, 11, 'RUR', 1, 18, date'2015-03-06', date'2015-03-07', 1001471, 1, to_date('2015-04-09 00:00:00','YYYY-MM-DD HH24:MI:SS'), 50000, 9000, 0, 236, 0, 'c1', 8,null);insert into xxxx_oebs_cash_payment_test (ID, INVOICE_ID, OEBS_PAYMENT, DOC_DATE, COMISS_DATE) values (s_xxxx_oebs_cash_payment_test.NEXTVAL, 100147, 25000, to_date('2015-04-09 00:00:00','YYYY-MM-DD HH24:MI:SS'), date'2015-04-30' );insert into xxxx_client_discount_m  (ID,CLIENT_ID,CLIENT_AVG_DISCOUNT,DT) values (s_xxxx_client_discount_m.NEXTVAL,236, 20, date'2014-03-01');</v>
      </c>
    </row>
    <row r="140" spans="1:47" ht="15" customHeight="1" x14ac:dyDescent="0.3">
      <c r="A140" s="45">
        <v>20</v>
      </c>
      <c r="B140" s="64"/>
      <c r="C140" s="12" t="str">
        <f t="shared" si="35"/>
        <v>100020</v>
      </c>
      <c r="D140" s="12" t="str">
        <f t="shared" si="36"/>
        <v>100020/13</v>
      </c>
      <c r="E140" s="13" t="s">
        <v>40</v>
      </c>
      <c r="F140" s="13" t="s">
        <v>41</v>
      </c>
      <c r="G140" s="12">
        <v>1</v>
      </c>
      <c r="H140" s="14">
        <v>100148</v>
      </c>
      <c r="I140" s="15" t="str">
        <f t="shared" si="41"/>
        <v>Б-100148-13</v>
      </c>
      <c r="J140" s="16">
        <v>2</v>
      </c>
      <c r="K140" s="28">
        <v>1</v>
      </c>
      <c r="L140" s="12" t="s">
        <v>42</v>
      </c>
      <c r="M140" s="16">
        <v>1</v>
      </c>
      <c r="N140" s="12">
        <v>18</v>
      </c>
      <c r="O140" s="13" t="s">
        <v>57</v>
      </c>
      <c r="P140" s="13" t="s">
        <v>44</v>
      </c>
      <c r="Q140" s="13" t="s">
        <v>45</v>
      </c>
      <c r="R140" s="17" t="str">
        <f t="shared" si="37"/>
        <v>1001481</v>
      </c>
      <c r="S140" s="15">
        <v>1</v>
      </c>
      <c r="T140" s="58" t="s">
        <v>70</v>
      </c>
      <c r="U140" s="12">
        <v>50000</v>
      </c>
      <c r="V140" s="12">
        <f t="shared" si="42"/>
        <v>9000</v>
      </c>
      <c r="W140" s="12">
        <v>0</v>
      </c>
      <c r="X140" s="18">
        <v>237</v>
      </c>
      <c r="Y140" s="19" t="s">
        <v>47</v>
      </c>
      <c r="Z140" s="20">
        <f t="shared" ref="Z140:Z160" si="45">U140-V140</f>
        <v>41000</v>
      </c>
      <c r="AA140" s="21"/>
      <c r="AB140" s="29"/>
      <c r="AC140" s="14">
        <f t="shared" si="44"/>
        <v>25000</v>
      </c>
      <c r="AD140" s="12"/>
      <c r="AE140" s="12"/>
      <c r="AF140" s="58" t="s">
        <v>67</v>
      </c>
      <c r="AG140" s="23">
        <v>8</v>
      </c>
      <c r="AH140" s="30">
        <v>13</v>
      </c>
      <c r="AI140" s="25" t="s">
        <v>49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U14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100148, 'Б-100148-13',date'2015-03-05',2, 1, 1, 'RUR', 1, 18, date'2015-03-06', date'2015-03-07', 1001481, 1, to_date('2015-04-11 00:00:00','YYYY-MM-DD HH24:MI:SS'), 50000, 9000, 0, 237, 0, 'c1', 8,null);insert into xxxx_oebs_cash_payment_test (ID, INVOICE_ID, OEBS_PAYMENT, DOC_DATE, COMISS_DATE) values (s_xxxx_oebs_cash_payment_test.NEXTVAL, 100148, 25000, to_date('2015-04-11 00:00:00','YYYY-MM-DD HH24:MI:SS'), date'2015-04-30' );insert into xxxx_client_discount_m  (ID,CLIENT_ID,CLIENT_AVG_DISCOUNT,DT) values (s_xxxx_client_discount_m.NEXTVAL,237, 13, date'2014-03-01');</v>
      </c>
    </row>
    <row r="141" spans="1:47" ht="15" customHeight="1" x14ac:dyDescent="0.3">
      <c r="A141" s="45">
        <v>20</v>
      </c>
      <c r="B141" s="64"/>
      <c r="C141" s="12" t="str">
        <f t="shared" si="35"/>
        <v>100020</v>
      </c>
      <c r="D141" s="12" t="str">
        <f t="shared" si="36"/>
        <v>100020/13</v>
      </c>
      <c r="E141" s="13" t="s">
        <v>40</v>
      </c>
      <c r="F141" s="13" t="s">
        <v>41</v>
      </c>
      <c r="G141" s="12">
        <v>1</v>
      </c>
      <c r="H141" s="14">
        <v>100149</v>
      </c>
      <c r="I141" s="15" t="str">
        <f t="shared" si="41"/>
        <v>Б-100149-13</v>
      </c>
      <c r="J141" s="16">
        <v>2</v>
      </c>
      <c r="K141" s="12">
        <v>7</v>
      </c>
      <c r="L141" s="12" t="s">
        <v>42</v>
      </c>
      <c r="M141" s="16">
        <v>1</v>
      </c>
      <c r="N141" s="12">
        <v>18</v>
      </c>
      <c r="O141" s="13" t="s">
        <v>43</v>
      </c>
      <c r="P141" s="13" t="s">
        <v>44</v>
      </c>
      <c r="Q141" s="13" t="s">
        <v>45</v>
      </c>
      <c r="R141" s="17" t="str">
        <f t="shared" si="37"/>
        <v>1001491</v>
      </c>
      <c r="S141" s="15">
        <v>1</v>
      </c>
      <c r="T141" s="59" t="s">
        <v>71</v>
      </c>
      <c r="U141" s="12">
        <v>50000</v>
      </c>
      <c r="V141" s="12">
        <f t="shared" si="42"/>
        <v>9000</v>
      </c>
      <c r="W141" s="12">
        <v>0</v>
      </c>
      <c r="X141" s="18">
        <v>238</v>
      </c>
      <c r="Y141" s="19" t="s">
        <v>47</v>
      </c>
      <c r="Z141" s="20">
        <f t="shared" si="45"/>
        <v>41000</v>
      </c>
      <c r="AA141" s="21"/>
      <c r="AB141" s="22"/>
      <c r="AC141" s="14">
        <f t="shared" si="44"/>
        <v>25000</v>
      </c>
      <c r="AD141" s="12"/>
      <c r="AE141" s="12"/>
      <c r="AF141" s="59" t="s">
        <v>72</v>
      </c>
      <c r="AG141" s="23">
        <v>8</v>
      </c>
      <c r="AH141" s="24">
        <v>13</v>
      </c>
      <c r="AI141" s="25" t="s">
        <v>49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U14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100149, 'Б-100149-13',date'2015-03-02',2, 7, 7, 'RUR', 1, 18, date'2015-03-06', date'2015-03-07', 1001491, 1, to_date('2015-05-07 00:00:00','YYYY-MM-DD HH24:MI:SS'), 50000, 9000, 0, 238, 0, 'c1', 8,null);insert into xxxx_oebs_cash_payment_test (ID, INVOICE_ID, OEBS_PAYMENT, DOC_DATE, COMISS_DATE) values (s_xxxx_oebs_cash_payment_test.NEXTVAL, 100149, 25000, to_date('2015-05-07 00:00:00','YYYY-MM-DD HH24:MI:SS'), date'2015-05-31' );insert into xxxx_client_discount_m  (ID,CLIENT_ID,CLIENT_AVG_DISCOUNT,DT) values (s_xxxx_client_discount_m.NEXTVAL,238, 13, date'2014-03-01');</v>
      </c>
    </row>
    <row r="142" spans="1:47" ht="15" customHeight="1" x14ac:dyDescent="0.3">
      <c r="A142" s="45">
        <v>20</v>
      </c>
      <c r="B142" s="64"/>
      <c r="C142" s="12" t="str">
        <f t="shared" si="35"/>
        <v>100020</v>
      </c>
      <c r="D142" s="12" t="str">
        <f t="shared" si="36"/>
        <v>100020/13</v>
      </c>
      <c r="E142" s="13" t="s">
        <v>40</v>
      </c>
      <c r="F142" s="13" t="s">
        <v>41</v>
      </c>
      <c r="G142" s="12">
        <v>1</v>
      </c>
      <c r="H142" s="14">
        <v>100150</v>
      </c>
      <c r="I142" s="15" t="str">
        <f t="shared" si="41"/>
        <v>Б-100150-13</v>
      </c>
      <c r="J142" s="16">
        <v>2</v>
      </c>
      <c r="K142" s="56">
        <v>3</v>
      </c>
      <c r="L142" s="12" t="s">
        <v>42</v>
      </c>
      <c r="M142" s="16">
        <v>1</v>
      </c>
      <c r="N142" s="12">
        <v>18</v>
      </c>
      <c r="O142" s="13" t="s">
        <v>53</v>
      </c>
      <c r="P142" s="13" t="s">
        <v>44</v>
      </c>
      <c r="Q142" s="13" t="s">
        <v>45</v>
      </c>
      <c r="R142" s="17" t="str">
        <f t="shared" si="37"/>
        <v>1001501</v>
      </c>
      <c r="S142" s="15">
        <v>1</v>
      </c>
      <c r="T142" s="59" t="s">
        <v>73</v>
      </c>
      <c r="U142" s="12">
        <v>50000</v>
      </c>
      <c r="V142" s="12">
        <f t="shared" si="42"/>
        <v>9000</v>
      </c>
      <c r="W142" s="12">
        <v>0</v>
      </c>
      <c r="X142" s="18">
        <v>239</v>
      </c>
      <c r="Y142" s="19" t="s">
        <v>47</v>
      </c>
      <c r="Z142" s="20">
        <f t="shared" si="45"/>
        <v>41000</v>
      </c>
      <c r="AA142" s="21"/>
      <c r="AB142" s="26"/>
      <c r="AC142" s="14">
        <f t="shared" si="44"/>
        <v>25000</v>
      </c>
      <c r="AD142" s="12"/>
      <c r="AE142" s="12"/>
      <c r="AF142" s="59" t="s">
        <v>72</v>
      </c>
      <c r="AG142" s="23">
        <v>8</v>
      </c>
      <c r="AH142" s="27">
        <v>7</v>
      </c>
      <c r="AI142" s="25" t="s">
        <v>49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U14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100150, 'Б-100150-13',date'2015-03-03',2, 3, 3, 'RUR', 1, 18, date'2015-03-06', date'2015-03-07', 1001501, 1, to_date('2015-05-08 00:00:00','YYYY-MM-DD HH24:MI:SS'), 50000, 9000, 0, 239, 0, 'c1', 8,null);insert into xxxx_oebs_cash_payment_test (ID, INVOICE_ID, OEBS_PAYMENT, DOC_DATE, COMISS_DATE) values (s_xxxx_oebs_cash_payment_test.NEXTVAL, 100150, 25000, to_date('2015-05-08 00:00:00','YYYY-MM-DD HH24:MI:SS'), date'2015-05-31' );insert into xxxx_client_discount_m  (ID,CLIENT_ID,CLIENT_AVG_DISCOUNT,DT) values (s_xxxx_client_discount_m.NEXTVAL,239, 7, date'2014-03-01');</v>
      </c>
    </row>
    <row r="143" spans="1:47" ht="15" customHeight="1" x14ac:dyDescent="0.3">
      <c r="A143" s="45">
        <v>20</v>
      </c>
      <c r="B143" s="64"/>
      <c r="C143" s="12" t="str">
        <f t="shared" si="35"/>
        <v>100020</v>
      </c>
      <c r="D143" s="12" t="str">
        <f t="shared" si="36"/>
        <v>100020/13</v>
      </c>
      <c r="E143" s="13" t="s">
        <v>40</v>
      </c>
      <c r="F143" s="13" t="s">
        <v>41</v>
      </c>
      <c r="G143" s="12">
        <v>1</v>
      </c>
      <c r="H143" s="14">
        <v>100151</v>
      </c>
      <c r="I143" s="15" t="str">
        <f t="shared" si="41"/>
        <v>Б-100151-13</v>
      </c>
      <c r="J143" s="16">
        <v>2</v>
      </c>
      <c r="K143" s="12">
        <v>7</v>
      </c>
      <c r="L143" s="12" t="s">
        <v>42</v>
      </c>
      <c r="M143" s="16">
        <v>1</v>
      </c>
      <c r="N143" s="12">
        <v>18</v>
      </c>
      <c r="O143" s="13" t="s">
        <v>53</v>
      </c>
      <c r="P143" s="13" t="s">
        <v>44</v>
      </c>
      <c r="Q143" s="13" t="s">
        <v>45</v>
      </c>
      <c r="R143" s="17" t="str">
        <f t="shared" si="37"/>
        <v>1001511</v>
      </c>
      <c r="S143" s="15">
        <v>1</v>
      </c>
      <c r="T143" s="59" t="s">
        <v>73</v>
      </c>
      <c r="U143" s="12">
        <v>50000</v>
      </c>
      <c r="V143" s="12">
        <f t="shared" si="42"/>
        <v>9000</v>
      </c>
      <c r="W143" s="12">
        <v>0</v>
      </c>
      <c r="X143" s="18">
        <v>240</v>
      </c>
      <c r="Y143" s="19" t="s">
        <v>47</v>
      </c>
      <c r="Z143" s="20">
        <f t="shared" si="45"/>
        <v>41000</v>
      </c>
      <c r="AA143" s="21"/>
      <c r="AB143" s="26"/>
      <c r="AC143" s="14">
        <v>200000</v>
      </c>
      <c r="AD143" s="12"/>
      <c r="AE143" s="12"/>
      <c r="AF143" s="59" t="s">
        <v>72</v>
      </c>
      <c r="AG143" s="23">
        <v>8</v>
      </c>
      <c r="AH143" s="27">
        <v>7</v>
      </c>
      <c r="AI143" s="25" t="s">
        <v>49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U14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100151, 'Б-100151-13',date'2015-03-03',2, 7, 7, 'RUR', 1, 18, date'2015-03-06', date'2015-03-07', 1001511, 1, to_date('2015-05-08 00:00:00','YYYY-MM-DD HH24:MI:SS'), 50000, 9000, 0, 240, 0, 'c1', 8,null);insert into xxxx_oebs_cash_payment_test (ID, INVOICE_ID, OEBS_PAYMENT, DOC_DATE, COMISS_DATE) values (s_xxxx_oebs_cash_payment_test.NEXTVAL, 100151, 200000, to_date('2015-05-08 00:00:00','YYYY-MM-DD HH24:MI:SS'), date'2015-05-31' );insert into xxxx_client_discount_m  (ID,CLIENT_ID,CLIENT_AVG_DISCOUNT,DT) values (s_xxxx_client_discount_m.NEXTVAL,240, 7, date'2014-03-01');</v>
      </c>
    </row>
    <row r="144" spans="1:47" ht="15" customHeight="1" x14ac:dyDescent="0.3">
      <c r="A144" s="45">
        <v>20</v>
      </c>
      <c r="B144" s="64"/>
      <c r="C144" s="12" t="str">
        <f t="shared" si="35"/>
        <v>100020</v>
      </c>
      <c r="D144" s="12" t="str">
        <f t="shared" si="36"/>
        <v>100020/13</v>
      </c>
      <c r="E144" s="13" t="s">
        <v>40</v>
      </c>
      <c r="F144" s="13" t="s">
        <v>41</v>
      </c>
      <c r="G144" s="12">
        <v>1</v>
      </c>
      <c r="H144" s="14">
        <v>100152</v>
      </c>
      <c r="I144" s="15" t="str">
        <f t="shared" si="41"/>
        <v>Б-100152-13</v>
      </c>
      <c r="J144" s="16">
        <v>2</v>
      </c>
      <c r="K144" s="28">
        <v>11</v>
      </c>
      <c r="L144" s="12" t="s">
        <v>42</v>
      </c>
      <c r="M144" s="16">
        <v>1</v>
      </c>
      <c r="N144" s="12">
        <v>18</v>
      </c>
      <c r="O144" s="13" t="s">
        <v>55</v>
      </c>
      <c r="P144" s="13" t="s">
        <v>44</v>
      </c>
      <c r="Q144" s="13" t="s">
        <v>45</v>
      </c>
      <c r="R144" s="17" t="str">
        <f t="shared" si="37"/>
        <v>1001521</v>
      </c>
      <c r="S144" s="15">
        <v>1</v>
      </c>
      <c r="T144" s="59" t="s">
        <v>74</v>
      </c>
      <c r="U144" s="12">
        <v>50000</v>
      </c>
      <c r="V144" s="12">
        <f t="shared" si="42"/>
        <v>9000</v>
      </c>
      <c r="W144" s="12">
        <v>0</v>
      </c>
      <c r="X144" s="18">
        <v>241</v>
      </c>
      <c r="Y144" s="19" t="s">
        <v>47</v>
      </c>
      <c r="Z144" s="20">
        <f t="shared" si="45"/>
        <v>41000</v>
      </c>
      <c r="AA144" s="21"/>
      <c r="AB144" s="29"/>
      <c r="AC144" s="14">
        <f t="shared" ref="AC144:AC162" si="46">U144*0.5</f>
        <v>25000</v>
      </c>
      <c r="AD144" s="12"/>
      <c r="AE144" s="12"/>
      <c r="AF144" s="59" t="s">
        <v>72</v>
      </c>
      <c r="AG144" s="23">
        <v>8</v>
      </c>
      <c r="AH144" s="30">
        <v>20</v>
      </c>
      <c r="AI144" s="25" t="s">
        <v>49</v>
      </c>
      <c r="AJ144" s="13"/>
      <c r="AK144" s="13"/>
      <c r="AL144" s="17">
        <v>0</v>
      </c>
      <c r="AM144" s="15" t="s">
        <v>50</v>
      </c>
      <c r="AN144" s="12" t="s">
        <v>51</v>
      </c>
      <c r="AO144" s="12"/>
      <c r="AP144" s="17"/>
      <c r="AQ144" s="17"/>
      <c r="AR144" s="17"/>
      <c r="AU14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'Б-100152-13',date'2015-03-04',2, 11, 11, 'RUR', 1, 18, date'2015-03-06', date'2015-03-07', 1001521, 1, to_date('2015-05-09 00:00:00','YYYY-MM-DD HH24:MI:SS'), 50000, 9000, 0, 241, 0, 'c1', 8,null);insert into xxxx_oebs_cash_payment_test (ID, INVOICE_ID, OEBS_PAYMENT, DOC_DATE, COMISS_DATE) values (s_xxxx_oebs_cash_payment_test.NEXTVAL, 100152, 25000, to_date('2015-05-09 00:00:00','YYYY-MM-DD HH24:MI:SS'), date'2015-05-31' );insert into xxxx_client_discount_m  (ID,CLIENT_ID,CLIENT_AVG_DISCOUNT,DT) values (s_xxxx_client_discount_m.NEXTVAL,241, 20, date'2014-03-01');</v>
      </c>
    </row>
    <row r="145" spans="1:47" ht="15" customHeight="1" x14ac:dyDescent="0.3">
      <c r="A145" s="45">
        <v>20</v>
      </c>
      <c r="B145" s="64"/>
      <c r="C145" s="33" t="str">
        <f t="shared" si="35"/>
        <v>100020</v>
      </c>
      <c r="D145" s="33" t="str">
        <f t="shared" si="36"/>
        <v>100020/13</v>
      </c>
      <c r="E145" s="34" t="s">
        <v>40</v>
      </c>
      <c r="F145" s="34" t="s">
        <v>41</v>
      </c>
      <c r="G145" s="12">
        <v>1</v>
      </c>
      <c r="H145" s="14">
        <v>100153</v>
      </c>
      <c r="I145" s="33" t="str">
        <f t="shared" si="41"/>
        <v>Б-100153-13</v>
      </c>
      <c r="J145" s="16">
        <v>2</v>
      </c>
      <c r="K145" s="35">
        <v>1</v>
      </c>
      <c r="L145" s="33" t="s">
        <v>42</v>
      </c>
      <c r="M145" s="36">
        <v>1</v>
      </c>
      <c r="N145" s="33">
        <v>18</v>
      </c>
      <c r="O145" s="34" t="s">
        <v>57</v>
      </c>
      <c r="P145" s="34" t="s">
        <v>44</v>
      </c>
      <c r="Q145" s="34" t="s">
        <v>45</v>
      </c>
      <c r="R145" s="37" t="str">
        <f t="shared" si="37"/>
        <v>1001531</v>
      </c>
      <c r="S145" s="33">
        <v>1</v>
      </c>
      <c r="T145" s="61" t="s">
        <v>75</v>
      </c>
      <c r="U145" s="12">
        <v>50000</v>
      </c>
      <c r="V145" s="33">
        <f t="shared" si="42"/>
        <v>9000</v>
      </c>
      <c r="W145" s="33">
        <v>0</v>
      </c>
      <c r="X145" s="18">
        <v>242</v>
      </c>
      <c r="Y145" s="38" t="s">
        <v>47</v>
      </c>
      <c r="Z145" s="20">
        <f t="shared" si="45"/>
        <v>41000</v>
      </c>
      <c r="AA145" s="39"/>
      <c r="AB145" s="39"/>
      <c r="AC145" s="40">
        <f t="shared" si="46"/>
        <v>25000</v>
      </c>
      <c r="AD145" s="33"/>
      <c r="AE145" s="33"/>
      <c r="AF145" s="61" t="s">
        <v>72</v>
      </c>
      <c r="AG145" s="41">
        <v>8</v>
      </c>
      <c r="AH145" s="42">
        <v>13</v>
      </c>
      <c r="AI145" s="43" t="s">
        <v>49</v>
      </c>
      <c r="AJ145" s="34"/>
      <c r="AK145" s="34"/>
      <c r="AL145" s="37">
        <v>0</v>
      </c>
      <c r="AM145" s="33" t="s">
        <v>50</v>
      </c>
      <c r="AN145" s="33" t="s">
        <v>51</v>
      </c>
      <c r="AO145" s="33"/>
      <c r="AP145" s="37"/>
      <c r="AQ145" s="37"/>
      <c r="AR145" s="37"/>
      <c r="AS145" s="44"/>
      <c r="AU14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100153, 'Б-100153-13',date'2015-03-05',2, 1, 1, 'RUR', 1, 18, date'2015-03-06', date'2015-03-07', 1001531, 1, to_date('2015-05-11 00:00:00','YYYY-MM-DD HH24:MI:SS'), 50000, 9000, 0, 242, 0, 'c1', 8,null);insert into xxxx_oebs_cash_payment_test (ID, INVOICE_ID, OEBS_PAYMENT, DOC_DATE, COMISS_DATE) values (s_xxxx_oebs_cash_payment_test.NEXTVAL, 100153, 25000, to_date('2015-05-11 00:00:00','YYYY-MM-DD HH24:MI:SS'), date'2015-05-31' );insert into xxxx_client_discount_m  (ID,CLIENT_ID,CLIENT_AVG_DISCOUNT,DT) values (s_xxxx_client_discount_m.NEXTVAL,242, 13, date'2014-03-01');</v>
      </c>
    </row>
    <row r="146" spans="1:47" ht="15" customHeight="1" x14ac:dyDescent="0.3">
      <c r="A146" s="45">
        <v>21</v>
      </c>
      <c r="B146" s="64"/>
      <c r="C146" s="12" t="str">
        <f t="shared" si="35"/>
        <v>100021</v>
      </c>
      <c r="D146" s="12" t="str">
        <f t="shared" si="36"/>
        <v>100021/13</v>
      </c>
      <c r="E146" s="13" t="s">
        <v>40</v>
      </c>
      <c r="F146" s="13" t="s">
        <v>41</v>
      </c>
      <c r="G146" s="12">
        <v>1</v>
      </c>
      <c r="H146" s="14">
        <v>100154</v>
      </c>
      <c r="I146" s="15" t="str">
        <f t="shared" si="41"/>
        <v>Б-100154-13</v>
      </c>
      <c r="J146" s="16">
        <v>2</v>
      </c>
      <c r="K146" s="56">
        <v>2</v>
      </c>
      <c r="L146" s="56" t="s">
        <v>91</v>
      </c>
      <c r="M146" s="16">
        <v>1</v>
      </c>
      <c r="N146" s="12">
        <v>18</v>
      </c>
      <c r="O146" s="13" t="s">
        <v>43</v>
      </c>
      <c r="P146" s="13" t="s">
        <v>44</v>
      </c>
      <c r="Q146" s="13" t="s">
        <v>45</v>
      </c>
      <c r="R146" s="17" t="str">
        <f t="shared" si="37"/>
        <v>1001541</v>
      </c>
      <c r="S146" s="15">
        <v>1</v>
      </c>
      <c r="T146" s="13" t="s">
        <v>46</v>
      </c>
      <c r="U146" s="12">
        <v>50000</v>
      </c>
      <c r="V146" s="12">
        <f t="shared" si="42"/>
        <v>9000</v>
      </c>
      <c r="W146" s="12">
        <v>0</v>
      </c>
      <c r="X146" s="18">
        <v>243</v>
      </c>
      <c r="Y146" s="19" t="s">
        <v>47</v>
      </c>
      <c r="Z146" s="20">
        <f t="shared" si="45"/>
        <v>41000</v>
      </c>
      <c r="AA146" s="21"/>
      <c r="AB146" s="22"/>
      <c r="AC146" s="14">
        <f t="shared" si="46"/>
        <v>25000</v>
      </c>
      <c r="AD146" s="12"/>
      <c r="AE146" s="12"/>
      <c r="AF146" s="13" t="s">
        <v>48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5" t="s">
        <v>99</v>
      </c>
      <c r="AU14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100154, 'Б-100154-13',date'2015-03-02',2, 2, 2, 'USD', 1, 18, date'2015-03-06', date'2015-03-07', 1001541, 1, to_date('2015-03-07 00:00:00','YYYY-MM-DD HH24:MI:SS'), 50000, 9000, 0, 243, 0, 'c1', 8,null);insert into xxxx_oebs_cash_payment_test (ID, INVOICE_ID, OEBS_PAYMENT, DOC_DATE, COMISS_DATE) values (s_xxxx_oebs_cash_payment_test.NEXTVAL, 100154, 25000, to_date('2015-03-07 00:00:00','YYYY-MM-DD HH24:MI:SS'), date'2015-03-31' );insert into xxxx_client_discount_m  (ID,CLIENT_ID,CLIENT_AVG_DISCOUNT,DT) values (s_xxxx_client_discount_m.NEXTVAL,243, 13, date'2014-03-01');</v>
      </c>
    </row>
    <row r="147" spans="1:47" ht="15" customHeight="1" x14ac:dyDescent="0.3">
      <c r="A147" s="45">
        <v>21</v>
      </c>
      <c r="B147" s="64"/>
      <c r="C147" s="12" t="str">
        <f t="shared" ref="C147:C178" si="47">"1000"&amp;A147</f>
        <v>100021</v>
      </c>
      <c r="D147" s="12" t="str">
        <f t="shared" ref="D147:D178" si="48">"1000"&amp;A147&amp;"/13"</f>
        <v>100021/13</v>
      </c>
      <c r="E147" s="13" t="s">
        <v>40</v>
      </c>
      <c r="F147" s="13" t="s">
        <v>41</v>
      </c>
      <c r="G147" s="12">
        <v>1</v>
      </c>
      <c r="H147" s="14">
        <v>100155</v>
      </c>
      <c r="I147" s="15" t="str">
        <f t="shared" si="41"/>
        <v>Б-100155-13</v>
      </c>
      <c r="J147" s="16">
        <v>2</v>
      </c>
      <c r="K147" s="12">
        <v>7</v>
      </c>
      <c r="L147" s="56" t="s">
        <v>91</v>
      </c>
      <c r="M147" s="16">
        <v>1</v>
      </c>
      <c r="N147" s="12">
        <v>18</v>
      </c>
      <c r="O147" s="13" t="s">
        <v>53</v>
      </c>
      <c r="P147" s="13" t="s">
        <v>44</v>
      </c>
      <c r="Q147" s="13" t="s">
        <v>45</v>
      </c>
      <c r="R147" s="17" t="str">
        <f t="shared" ref="R147:R178" si="49">H147&amp;"1"</f>
        <v>1001551</v>
      </c>
      <c r="S147" s="15">
        <v>1</v>
      </c>
      <c r="T147" s="13" t="s">
        <v>54</v>
      </c>
      <c r="U147" s="12">
        <v>50000</v>
      </c>
      <c r="V147" s="12">
        <f t="shared" si="42"/>
        <v>9000</v>
      </c>
      <c r="W147" s="12">
        <v>0</v>
      </c>
      <c r="X147" s="18">
        <v>244</v>
      </c>
      <c r="Y147" s="19" t="s">
        <v>47</v>
      </c>
      <c r="Z147" s="20">
        <f t="shared" si="45"/>
        <v>41000</v>
      </c>
      <c r="AA147" s="21"/>
      <c r="AB147" s="26"/>
      <c r="AC147" s="14">
        <f t="shared" si="46"/>
        <v>25000</v>
      </c>
      <c r="AD147" s="12"/>
      <c r="AE147" s="12"/>
      <c r="AF147" s="13" t="s">
        <v>48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9" t="s">
        <v>100</v>
      </c>
      <c r="AU14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100155, 'Б-100155-13',date'2015-03-03',2, 7, 7, 'USD', 1, 18, date'2015-03-06', date'2015-03-07', 1001551, 1, to_date('2015-03-08 00:00:00','YYYY-MM-DD HH24:MI:SS'), 50000, 9000, 0, 244, 0, 'c1', 8,null);insert into xxxx_oebs_cash_payment_test (ID, INVOICE_ID, OEBS_PAYMENT, DOC_DATE, COMISS_DATE) values (s_xxxx_oebs_cash_payment_test.NEXTVAL, 100155, 25000, to_date('2015-03-08 00:00:00','YYYY-MM-DD HH24:MI:SS'), date'2015-03-31' );insert into xxxx_client_discount_m  (ID,CLIENT_ID,CLIENT_AVG_DISCOUNT,DT) values (s_xxxx_client_discount_m.NEXTVAL,244, 7, date'2014-03-01');</v>
      </c>
    </row>
    <row r="148" spans="1:47" ht="15" customHeight="1" x14ac:dyDescent="0.3">
      <c r="A148" s="45">
        <v>21</v>
      </c>
      <c r="B148" s="64"/>
      <c r="C148" s="12" t="str">
        <f t="shared" si="47"/>
        <v>100021</v>
      </c>
      <c r="D148" s="12" t="str">
        <f t="shared" si="48"/>
        <v>100021/13</v>
      </c>
      <c r="E148" s="13" t="s">
        <v>40</v>
      </c>
      <c r="F148" s="13" t="s">
        <v>41</v>
      </c>
      <c r="G148" s="12">
        <v>1</v>
      </c>
      <c r="H148" s="14">
        <v>100156</v>
      </c>
      <c r="I148" s="15" t="str">
        <f t="shared" si="41"/>
        <v>Б-100156-13</v>
      </c>
      <c r="J148" s="16">
        <v>2</v>
      </c>
      <c r="K148" s="12">
        <v>7</v>
      </c>
      <c r="L148" s="56" t="s">
        <v>91</v>
      </c>
      <c r="M148" s="16">
        <v>1</v>
      </c>
      <c r="N148" s="12">
        <v>18</v>
      </c>
      <c r="O148" s="13" t="s">
        <v>53</v>
      </c>
      <c r="P148" s="13" t="s">
        <v>44</v>
      </c>
      <c r="Q148" s="13" t="s">
        <v>45</v>
      </c>
      <c r="R148" s="17" t="str">
        <f t="shared" si="49"/>
        <v>1001561</v>
      </c>
      <c r="S148" s="15">
        <v>1</v>
      </c>
      <c r="T148" s="13" t="s">
        <v>54</v>
      </c>
      <c r="U148" s="12">
        <v>50000</v>
      </c>
      <c r="V148" s="12">
        <f t="shared" si="42"/>
        <v>9000</v>
      </c>
      <c r="W148" s="12">
        <v>0</v>
      </c>
      <c r="X148" s="18">
        <v>245</v>
      </c>
      <c r="Y148" s="19" t="s">
        <v>47</v>
      </c>
      <c r="Z148" s="20">
        <f t="shared" si="45"/>
        <v>41000</v>
      </c>
      <c r="AA148" s="21"/>
      <c r="AB148" s="26"/>
      <c r="AC148" s="14">
        <f t="shared" si="46"/>
        <v>25000</v>
      </c>
      <c r="AD148" s="12"/>
      <c r="AE148" s="12"/>
      <c r="AF148" s="13" t="s">
        <v>48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S148" s="9" t="s">
        <v>89</v>
      </c>
      <c r="AU14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100156, 'Б-100156-13',date'2015-03-03',2, 7, 7, 'USD', 1, 18, date'2015-03-06', date'2015-03-07', 1001561, 1, to_date('2015-03-08 00:00:00','YYYY-MM-DD HH24:MI:SS'), 50000, 9000, 0, 245, 0, 'c1', 8,null);insert into xxxx_oebs_cash_payment_test (ID, INVOICE_ID, OEBS_PAYMENT, DOC_DATE, COMISS_DATE) values (s_xxxx_oebs_cash_payment_test.NEXTVAL, 100156, 25000, to_date('2015-03-08 00:00:00','YYYY-MM-DD HH24:MI:SS'), date'2015-03-31' );insert into xxxx_client_discount_m  (ID,CLIENT_ID,CLIENT_AVG_DISCOUNT,DT) values (s_xxxx_client_discount_m.NEXTVAL,245, 7, date'2014-03-01');</v>
      </c>
    </row>
    <row r="149" spans="1:47" ht="15" customHeight="1" x14ac:dyDescent="0.3">
      <c r="A149" s="45">
        <v>21</v>
      </c>
      <c r="B149" s="64"/>
      <c r="C149" s="12" t="str">
        <f t="shared" si="47"/>
        <v>100021</v>
      </c>
      <c r="D149" s="12" t="str">
        <f t="shared" si="48"/>
        <v>100021/13</v>
      </c>
      <c r="E149" s="13" t="s">
        <v>40</v>
      </c>
      <c r="F149" s="13" t="s">
        <v>41</v>
      </c>
      <c r="G149" s="12">
        <v>1</v>
      </c>
      <c r="H149" s="14">
        <v>100157</v>
      </c>
      <c r="I149" s="15" t="str">
        <f t="shared" si="41"/>
        <v>Б-100157-13</v>
      </c>
      <c r="J149" s="16">
        <v>2</v>
      </c>
      <c r="K149" s="56">
        <v>11</v>
      </c>
      <c r="L149" s="56" t="s">
        <v>91</v>
      </c>
      <c r="M149" s="16">
        <v>1</v>
      </c>
      <c r="N149" s="12">
        <v>18</v>
      </c>
      <c r="O149" s="13" t="s">
        <v>55</v>
      </c>
      <c r="P149" s="13" t="s">
        <v>44</v>
      </c>
      <c r="Q149" s="13" t="s">
        <v>45</v>
      </c>
      <c r="R149" s="17" t="str">
        <f t="shared" si="49"/>
        <v>1001571</v>
      </c>
      <c r="S149" s="15">
        <v>1</v>
      </c>
      <c r="T149" s="13" t="s">
        <v>56</v>
      </c>
      <c r="U149" s="12">
        <v>50000</v>
      </c>
      <c r="V149" s="12">
        <f t="shared" si="42"/>
        <v>9000</v>
      </c>
      <c r="W149" s="12">
        <v>0</v>
      </c>
      <c r="X149" s="18">
        <v>246</v>
      </c>
      <c r="Y149" s="19" t="s">
        <v>47</v>
      </c>
      <c r="Z149" s="20">
        <f t="shared" si="45"/>
        <v>41000</v>
      </c>
      <c r="AA149" s="21"/>
      <c r="AB149" s="29"/>
      <c r="AC149" s="14">
        <f t="shared" si="46"/>
        <v>25000</v>
      </c>
      <c r="AD149" s="12"/>
      <c r="AE149" s="12"/>
      <c r="AF149" s="13" t="s">
        <v>48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9" t="s">
        <v>90</v>
      </c>
      <c r="AU14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'Б-100157-13',date'2015-03-04',2, 11, 11, 'USD', 1, 18, date'2015-03-06', date'2015-03-07', 1001571, 1, to_date('2015-03-09 00:00:00','YYYY-MM-DD HH24:MI:SS'), 50000, 9000, 0, 246, 0, 'c1', 8,null);insert into xxxx_oebs_cash_payment_test (ID, INVOICE_ID, OEBS_PAYMENT, DOC_DATE, COMISS_DATE) values (s_xxxx_oebs_cash_payment_test.NEXTVAL, 100157, 25000, to_date('2015-03-09 00:00:00','YYYY-MM-DD HH24:MI:SS'), date'2015-03-31' );insert into xxxx_client_discount_m  (ID,CLIENT_ID,CLIENT_AVG_DISCOUNT,DT) values (s_xxxx_client_discount_m.NEXTVAL,246, 20, date'2014-03-01');</v>
      </c>
    </row>
    <row r="150" spans="1:47" ht="15" customHeight="1" x14ac:dyDescent="0.3">
      <c r="A150" s="45">
        <v>21</v>
      </c>
      <c r="B150" s="64"/>
      <c r="C150" s="12" t="str">
        <f t="shared" si="47"/>
        <v>100021</v>
      </c>
      <c r="D150" s="12" t="str">
        <f t="shared" si="48"/>
        <v>100021/13</v>
      </c>
      <c r="E150" s="13" t="s">
        <v>40</v>
      </c>
      <c r="F150" s="13" t="s">
        <v>41</v>
      </c>
      <c r="G150" s="12">
        <v>1</v>
      </c>
      <c r="H150" s="14">
        <v>100158</v>
      </c>
      <c r="I150" s="15" t="str">
        <f t="shared" si="41"/>
        <v>Б-100158-13</v>
      </c>
      <c r="J150" s="16">
        <v>2</v>
      </c>
      <c r="K150" s="28">
        <v>1</v>
      </c>
      <c r="L150" s="56" t="s">
        <v>91</v>
      </c>
      <c r="M150" s="16">
        <v>1</v>
      </c>
      <c r="N150" s="12">
        <v>18</v>
      </c>
      <c r="O150" s="13" t="s">
        <v>57</v>
      </c>
      <c r="P150" s="13" t="s">
        <v>44</v>
      </c>
      <c r="Q150" s="13" t="s">
        <v>45</v>
      </c>
      <c r="R150" s="17" t="str">
        <f t="shared" si="49"/>
        <v>1001581</v>
      </c>
      <c r="S150" s="15">
        <v>1</v>
      </c>
      <c r="T150" s="13" t="s">
        <v>58</v>
      </c>
      <c r="U150" s="12">
        <v>50000</v>
      </c>
      <c r="V150" s="12">
        <f t="shared" si="42"/>
        <v>9000</v>
      </c>
      <c r="W150" s="12">
        <v>0</v>
      </c>
      <c r="X150" s="18">
        <v>247</v>
      </c>
      <c r="Y150" s="19" t="s">
        <v>47</v>
      </c>
      <c r="Z150" s="20">
        <f t="shared" si="45"/>
        <v>41000</v>
      </c>
      <c r="AA150" s="21"/>
      <c r="AB150" s="29"/>
      <c r="AC150" s="14">
        <f t="shared" si="46"/>
        <v>25000</v>
      </c>
      <c r="AD150" s="12"/>
      <c r="AE150" s="12"/>
      <c r="AF150" s="13" t="s">
        <v>48</v>
      </c>
      <c r="AG150" s="23">
        <v>8</v>
      </c>
      <c r="AH150" s="30">
        <v>13</v>
      </c>
      <c r="AI150" s="25" t="s">
        <v>49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U15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100158, 'Б-100158-13',date'2015-03-05',2, 1, 1, 'USD', 1, 18, date'2015-03-06', date'2015-03-07', 1001581, 1, to_date('2015-03-11 00:00:00','YYYY-MM-DD HH24:MI:SS'), 50000, 9000, 0, 247, 0, 'c1', 8,null);insert into xxxx_oebs_cash_payment_test (ID, INVOICE_ID, OEBS_PAYMENT, DOC_DATE, COMISS_DATE) values (s_xxxx_oebs_cash_payment_test.NEXTVAL, 100158, 25000, to_date('2015-03-11 00:00:00','YYYY-MM-DD HH24:MI:SS'), date'2015-03-31' );insert into xxxx_client_discount_m  (ID,CLIENT_ID,CLIENT_AVG_DISCOUNT,DT) values (s_xxxx_client_discount_m.NEXTVAL,247, 13, date'2014-03-01');</v>
      </c>
    </row>
    <row r="151" spans="1:47" ht="15" customHeight="1" x14ac:dyDescent="0.3">
      <c r="A151" s="45">
        <v>21</v>
      </c>
      <c r="B151" s="64"/>
      <c r="C151" s="12" t="str">
        <f t="shared" si="47"/>
        <v>100021</v>
      </c>
      <c r="D151" s="12" t="str">
        <f t="shared" si="48"/>
        <v>100021/13</v>
      </c>
      <c r="E151" s="13" t="s">
        <v>40</v>
      </c>
      <c r="F151" s="13" t="s">
        <v>41</v>
      </c>
      <c r="G151" s="12">
        <v>1</v>
      </c>
      <c r="H151" s="14">
        <v>100159</v>
      </c>
      <c r="I151" s="15" t="str">
        <f t="shared" si="41"/>
        <v>Б-100159-13</v>
      </c>
      <c r="J151" s="16">
        <v>2</v>
      </c>
      <c r="K151" s="12">
        <v>7</v>
      </c>
      <c r="L151" s="12" t="s">
        <v>42</v>
      </c>
      <c r="M151" s="16">
        <v>1</v>
      </c>
      <c r="N151" s="12">
        <v>18</v>
      </c>
      <c r="O151" s="13" t="s">
        <v>43</v>
      </c>
      <c r="P151" s="13" t="s">
        <v>44</v>
      </c>
      <c r="Q151" s="13" t="s">
        <v>45</v>
      </c>
      <c r="R151" s="17" t="str">
        <f t="shared" si="49"/>
        <v>1001591</v>
      </c>
      <c r="S151" s="15">
        <v>1</v>
      </c>
      <c r="T151" s="58" t="s">
        <v>66</v>
      </c>
      <c r="U151" s="12">
        <v>50000</v>
      </c>
      <c r="V151" s="12">
        <f t="shared" si="42"/>
        <v>9000</v>
      </c>
      <c r="W151" s="12">
        <v>0</v>
      </c>
      <c r="X151" s="18">
        <v>248</v>
      </c>
      <c r="Y151" s="19" t="s">
        <v>47</v>
      </c>
      <c r="Z151" s="20">
        <f t="shared" si="45"/>
        <v>41000</v>
      </c>
      <c r="AA151" s="21"/>
      <c r="AB151" s="22"/>
      <c r="AC151" s="14">
        <f t="shared" si="46"/>
        <v>25000</v>
      </c>
      <c r="AD151" s="12"/>
      <c r="AE151" s="12"/>
      <c r="AF151" s="58" t="s">
        <v>67</v>
      </c>
      <c r="AG151" s="23">
        <v>8</v>
      </c>
      <c r="AH151" s="24">
        <v>13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U15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100159, 'Б-100159-13',date'2015-03-02',2, 7, 7, 'RUR', 1, 18, date'2015-03-06', date'2015-03-07', 1001591, 1, to_date('2015-04-07 00:00:00','YYYY-MM-DD HH24:MI:SS'), 50000, 9000, 0, 248, 0, 'c1', 8,null);insert into xxxx_oebs_cash_payment_test (ID, INVOICE_ID, OEBS_PAYMENT, DOC_DATE, COMISS_DATE) values (s_xxxx_oebs_cash_payment_test.NEXTVAL, 100159, 25000, to_date('2015-04-07 00:00:00','YYYY-MM-DD HH24:MI:SS'), date'2015-04-30' );insert into xxxx_client_discount_m  (ID,CLIENT_ID,CLIENT_AVG_DISCOUNT,DT) values (s_xxxx_client_discount_m.NEXTVAL,248, 13, date'2014-03-01');</v>
      </c>
    </row>
    <row r="152" spans="1:47" ht="15" customHeight="1" x14ac:dyDescent="0.3">
      <c r="A152" s="45">
        <v>21</v>
      </c>
      <c r="B152" s="64"/>
      <c r="C152" s="12" t="str">
        <f t="shared" si="47"/>
        <v>100021</v>
      </c>
      <c r="D152" s="12" t="str">
        <f t="shared" si="48"/>
        <v>100021/13</v>
      </c>
      <c r="E152" s="13" t="s">
        <v>40</v>
      </c>
      <c r="F152" s="13" t="s">
        <v>41</v>
      </c>
      <c r="G152" s="12">
        <v>1</v>
      </c>
      <c r="H152" s="14">
        <v>100160</v>
      </c>
      <c r="I152" s="15" t="str">
        <f t="shared" si="41"/>
        <v>Б-100160-13</v>
      </c>
      <c r="J152" s="16">
        <v>2</v>
      </c>
      <c r="K152" s="28">
        <v>12</v>
      </c>
      <c r="L152" s="12" t="s">
        <v>42</v>
      </c>
      <c r="M152" s="16">
        <v>1</v>
      </c>
      <c r="N152" s="12">
        <v>18</v>
      </c>
      <c r="O152" s="13" t="s">
        <v>53</v>
      </c>
      <c r="P152" s="13" t="s">
        <v>44</v>
      </c>
      <c r="Q152" s="13" t="s">
        <v>45</v>
      </c>
      <c r="R152" s="17" t="str">
        <f t="shared" si="49"/>
        <v>1001601</v>
      </c>
      <c r="S152" s="15">
        <v>1</v>
      </c>
      <c r="T152" s="58" t="s">
        <v>68</v>
      </c>
      <c r="U152" s="12">
        <v>50000</v>
      </c>
      <c r="V152" s="12">
        <f t="shared" si="42"/>
        <v>9000</v>
      </c>
      <c r="W152" s="12">
        <v>0</v>
      </c>
      <c r="X152" s="18">
        <v>249</v>
      </c>
      <c r="Y152" s="19" t="s">
        <v>47</v>
      </c>
      <c r="Z152" s="20">
        <f t="shared" si="45"/>
        <v>41000</v>
      </c>
      <c r="AA152" s="21"/>
      <c r="AB152" s="26"/>
      <c r="AC152" s="14">
        <f t="shared" si="46"/>
        <v>25000</v>
      </c>
      <c r="AD152" s="12"/>
      <c r="AE152" s="12"/>
      <c r="AF152" s="58" t="s">
        <v>67</v>
      </c>
      <c r="AG152" s="23">
        <v>8</v>
      </c>
      <c r="AH152" s="27">
        <v>7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U15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100160, 'Б-100160-13',date'2015-03-03',2, 12, 12, 'RUR', 1, 18, date'2015-03-06', date'2015-03-07', 1001601, 1, to_date('2015-04-08 00:00:00','YYYY-MM-DD HH24:MI:SS'), 50000, 9000, 0, 249, 0, 'c1', 8,null);insert into xxxx_oebs_cash_payment_test (ID, INVOICE_ID, OEBS_PAYMENT, DOC_DATE, COMISS_DATE) values (s_xxxx_oebs_cash_payment_test.NEXTVAL, 100160, 25000, to_date('2015-04-08 00:00:00','YYYY-MM-DD HH24:MI:SS'), date'2015-04-30' );insert into xxxx_client_discount_m  (ID,CLIENT_ID,CLIENT_AVG_DISCOUNT,DT) values (s_xxxx_client_discount_m.NEXTVAL,249, 7, date'2014-03-01');</v>
      </c>
    </row>
    <row r="153" spans="1:47" ht="15" customHeight="1" x14ac:dyDescent="0.3">
      <c r="A153" s="45">
        <v>21</v>
      </c>
      <c r="B153" s="64"/>
      <c r="C153" s="12" t="str">
        <f t="shared" si="47"/>
        <v>100021</v>
      </c>
      <c r="D153" s="12" t="str">
        <f t="shared" si="48"/>
        <v>100021/13</v>
      </c>
      <c r="E153" s="13" t="s">
        <v>40</v>
      </c>
      <c r="F153" s="13" t="s">
        <v>41</v>
      </c>
      <c r="G153" s="12">
        <v>1</v>
      </c>
      <c r="H153" s="14">
        <v>100161</v>
      </c>
      <c r="I153" s="15" t="str">
        <f t="shared" si="41"/>
        <v>Б-100161-13</v>
      </c>
      <c r="J153" s="16">
        <v>2</v>
      </c>
      <c r="K153" s="12">
        <v>7</v>
      </c>
      <c r="L153" s="12" t="s">
        <v>42</v>
      </c>
      <c r="M153" s="76">
        <v>0</v>
      </c>
      <c r="N153" s="12">
        <v>18</v>
      </c>
      <c r="O153" s="13" t="s">
        <v>53</v>
      </c>
      <c r="P153" s="13" t="s">
        <v>44</v>
      </c>
      <c r="Q153" s="13" t="s">
        <v>45</v>
      </c>
      <c r="R153" s="17" t="str">
        <f t="shared" si="49"/>
        <v>1001611</v>
      </c>
      <c r="S153" s="15">
        <v>1</v>
      </c>
      <c r="T153" s="58" t="s">
        <v>68</v>
      </c>
      <c r="U153" s="12">
        <v>50000</v>
      </c>
      <c r="V153" s="12">
        <f t="shared" si="42"/>
        <v>9000</v>
      </c>
      <c r="W153" s="12">
        <v>0</v>
      </c>
      <c r="X153" s="18">
        <v>250</v>
      </c>
      <c r="Y153" s="19" t="s">
        <v>47</v>
      </c>
      <c r="Z153" s="20">
        <f t="shared" si="45"/>
        <v>41000</v>
      </c>
      <c r="AA153" s="21"/>
      <c r="AB153" s="26"/>
      <c r="AC153" s="14">
        <f t="shared" si="46"/>
        <v>25000</v>
      </c>
      <c r="AD153" s="12"/>
      <c r="AE153" s="12"/>
      <c r="AF153" s="58" t="s">
        <v>67</v>
      </c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U15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100161, 'Б-100161-13',date'2015-03-03',2, 7, 7, 'RUR', 0, 18, date'2015-03-06', date'2015-03-07', 1001611, 1, to_date('2015-04-08 00:00:00','YYYY-MM-DD HH24:MI:SS'), 50000, 9000, 0, 250, 0, 'c1', 8,null);insert into xxxx_oebs_cash_payment_test (ID, INVOICE_ID, OEBS_PAYMENT, DOC_DATE, COMISS_DATE) values (s_xxxx_oebs_cash_payment_test.NEXTVAL, 100161, 25000, to_date('2015-04-08 00:00:00','YYYY-MM-DD HH24:MI:SS'), date'2015-04-30' );insert into xxxx_client_discount_m  (ID,CLIENT_ID,CLIENT_AVG_DISCOUNT,DT) values (s_xxxx_client_discount_m.NEXTVAL,250, 7, date'2014-03-01');</v>
      </c>
    </row>
    <row r="154" spans="1:47" ht="15" customHeight="1" x14ac:dyDescent="0.3">
      <c r="A154" s="45">
        <v>21</v>
      </c>
      <c r="B154" s="64"/>
      <c r="C154" s="12" t="str">
        <f t="shared" si="47"/>
        <v>100021</v>
      </c>
      <c r="D154" s="12" t="str">
        <f t="shared" si="48"/>
        <v>100021/13</v>
      </c>
      <c r="E154" s="13" t="s">
        <v>40</v>
      </c>
      <c r="F154" s="13" t="s">
        <v>41</v>
      </c>
      <c r="G154" s="12">
        <v>1</v>
      </c>
      <c r="H154" s="14">
        <v>100162</v>
      </c>
      <c r="I154" s="15" t="str">
        <f t="shared" si="41"/>
        <v>Б-100162-13</v>
      </c>
      <c r="J154" s="16">
        <v>2</v>
      </c>
      <c r="K154" s="28">
        <v>11</v>
      </c>
      <c r="L154" s="12" t="s">
        <v>42</v>
      </c>
      <c r="M154" s="16">
        <v>1</v>
      </c>
      <c r="N154" s="12">
        <v>18</v>
      </c>
      <c r="O154" s="13" t="s">
        <v>55</v>
      </c>
      <c r="P154" s="13" t="s">
        <v>44</v>
      </c>
      <c r="Q154" s="13" t="s">
        <v>45</v>
      </c>
      <c r="R154" s="17" t="str">
        <f t="shared" si="49"/>
        <v>1001621</v>
      </c>
      <c r="S154" s="15">
        <v>1</v>
      </c>
      <c r="T154" s="58" t="s">
        <v>69</v>
      </c>
      <c r="U154" s="12">
        <v>50000</v>
      </c>
      <c r="V154" s="12">
        <f t="shared" si="42"/>
        <v>9000</v>
      </c>
      <c r="W154" s="12">
        <v>0</v>
      </c>
      <c r="X154" s="18">
        <v>251</v>
      </c>
      <c r="Y154" s="19" t="s">
        <v>47</v>
      </c>
      <c r="Z154" s="20">
        <f t="shared" si="45"/>
        <v>41000</v>
      </c>
      <c r="AA154" s="21"/>
      <c r="AB154" s="29"/>
      <c r="AC154" s="14">
        <f t="shared" si="46"/>
        <v>25000</v>
      </c>
      <c r="AD154" s="12"/>
      <c r="AE154" s="12"/>
      <c r="AF154" s="58" t="s">
        <v>67</v>
      </c>
      <c r="AG154" s="23">
        <v>8</v>
      </c>
      <c r="AH154" s="30">
        <v>20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U15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'Б-100162-13',date'2015-03-04',2, 11, 11, 'RUR', 1, 18, date'2015-03-06', date'2015-03-07', 1001621, 1, to_date('2015-04-09 00:00:00','YYYY-MM-DD HH24:MI:SS'), 50000, 9000, 0, 251, 0, 'c1', 8,null);insert into xxxx_oebs_cash_payment_test (ID, INVOICE_ID, OEBS_PAYMENT, DOC_DATE, COMISS_DATE) values (s_xxxx_oebs_cash_payment_test.NEXTVAL, 100162, 25000, to_date('2015-04-09 00:00:00','YYYY-MM-DD HH24:MI:SS'), date'2015-04-30' );insert into xxxx_client_discount_m  (ID,CLIENT_ID,CLIENT_AVG_DISCOUNT,DT) values (s_xxxx_client_discount_m.NEXTVAL,251, 20, date'2014-03-01');</v>
      </c>
    </row>
    <row r="155" spans="1:47" ht="15" customHeight="1" x14ac:dyDescent="0.3">
      <c r="A155" s="45">
        <v>21</v>
      </c>
      <c r="B155" s="64"/>
      <c r="C155" s="12" t="str">
        <f t="shared" si="47"/>
        <v>100021</v>
      </c>
      <c r="D155" s="12" t="str">
        <f t="shared" si="48"/>
        <v>100021/13</v>
      </c>
      <c r="E155" s="13" t="s">
        <v>40</v>
      </c>
      <c r="F155" s="13" t="s">
        <v>41</v>
      </c>
      <c r="G155" s="12">
        <v>1</v>
      </c>
      <c r="H155" s="14">
        <v>100163</v>
      </c>
      <c r="I155" s="15" t="str">
        <f t="shared" si="41"/>
        <v>Б-100163-13</v>
      </c>
      <c r="J155" s="16">
        <v>2</v>
      </c>
      <c r="K155" s="28">
        <v>1</v>
      </c>
      <c r="L155" s="12" t="s">
        <v>42</v>
      </c>
      <c r="M155" s="16">
        <v>1</v>
      </c>
      <c r="N155" s="12">
        <v>18</v>
      </c>
      <c r="O155" s="13" t="s">
        <v>57</v>
      </c>
      <c r="P155" s="13" t="s">
        <v>44</v>
      </c>
      <c r="Q155" s="13" t="s">
        <v>45</v>
      </c>
      <c r="R155" s="17" t="str">
        <f t="shared" si="49"/>
        <v>1001631</v>
      </c>
      <c r="S155" s="15">
        <v>1</v>
      </c>
      <c r="T155" s="58" t="s">
        <v>70</v>
      </c>
      <c r="U155" s="12">
        <v>50000</v>
      </c>
      <c r="V155" s="12">
        <f t="shared" si="42"/>
        <v>9000</v>
      </c>
      <c r="W155" s="12">
        <v>0</v>
      </c>
      <c r="X155" s="18">
        <v>252</v>
      </c>
      <c r="Y155" s="19" t="s">
        <v>47</v>
      </c>
      <c r="Z155" s="20">
        <f t="shared" si="45"/>
        <v>41000</v>
      </c>
      <c r="AA155" s="21"/>
      <c r="AB155" s="29"/>
      <c r="AC155" s="14">
        <f t="shared" si="46"/>
        <v>25000</v>
      </c>
      <c r="AD155" s="12"/>
      <c r="AE155" s="12"/>
      <c r="AF155" s="58" t="s">
        <v>67</v>
      </c>
      <c r="AG155" s="23">
        <v>8</v>
      </c>
      <c r="AH155" s="30">
        <v>13</v>
      </c>
      <c r="AI155" s="25" t="s">
        <v>49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U15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100163, 'Б-100163-13',date'2015-03-05',2, 1, 1, 'RUR', 1, 18, date'2015-03-06', date'2015-03-07', 1001631, 1, to_date('2015-04-11 00:00:00','YYYY-MM-DD HH24:MI:SS'), 50000, 9000, 0, 252, 0, 'c1', 8,null);insert into xxxx_oebs_cash_payment_test (ID, INVOICE_ID, OEBS_PAYMENT, DOC_DATE, COMISS_DATE) values (s_xxxx_oebs_cash_payment_test.NEXTVAL, 100163, 25000, to_date('2015-04-11 00:00:00','YYYY-MM-DD HH24:MI:SS'), date'2015-04-30' );insert into xxxx_client_discount_m  (ID,CLIENT_ID,CLIENT_AVG_DISCOUNT,DT) values (s_xxxx_client_discount_m.NEXTVAL,252, 13, date'2014-03-01');</v>
      </c>
    </row>
    <row r="156" spans="1:47" ht="15" customHeight="1" x14ac:dyDescent="0.3">
      <c r="A156" s="45">
        <v>21</v>
      </c>
      <c r="B156" s="64"/>
      <c r="C156" s="12" t="str">
        <f t="shared" si="47"/>
        <v>100021</v>
      </c>
      <c r="D156" s="12" t="str">
        <f t="shared" si="48"/>
        <v>100021/13</v>
      </c>
      <c r="E156" s="13" t="s">
        <v>40</v>
      </c>
      <c r="F156" s="13" t="s">
        <v>41</v>
      </c>
      <c r="G156" s="12">
        <v>1</v>
      </c>
      <c r="H156" s="14">
        <v>100164</v>
      </c>
      <c r="I156" s="15" t="str">
        <f t="shared" si="41"/>
        <v>Б-100164-13</v>
      </c>
      <c r="J156" s="16">
        <v>2</v>
      </c>
      <c r="K156" s="12">
        <v>7</v>
      </c>
      <c r="L156" s="12" t="s">
        <v>42</v>
      </c>
      <c r="M156" s="16">
        <v>1</v>
      </c>
      <c r="N156" s="12">
        <v>18</v>
      </c>
      <c r="O156" s="13" t="s">
        <v>43</v>
      </c>
      <c r="P156" s="13" t="s">
        <v>44</v>
      </c>
      <c r="Q156" s="13" t="s">
        <v>45</v>
      </c>
      <c r="R156" s="17" t="str">
        <f t="shared" si="49"/>
        <v>1001641</v>
      </c>
      <c r="S156" s="15">
        <v>1</v>
      </c>
      <c r="T156" s="59" t="s">
        <v>71</v>
      </c>
      <c r="U156" s="12">
        <v>50000</v>
      </c>
      <c r="V156" s="12">
        <f t="shared" si="42"/>
        <v>9000</v>
      </c>
      <c r="W156" s="12">
        <v>0</v>
      </c>
      <c r="X156" s="18">
        <v>253</v>
      </c>
      <c r="Y156" s="19" t="s">
        <v>47</v>
      </c>
      <c r="Z156" s="20">
        <f t="shared" si="45"/>
        <v>41000</v>
      </c>
      <c r="AA156" s="21"/>
      <c r="AB156" s="22"/>
      <c r="AC156" s="14">
        <f t="shared" si="46"/>
        <v>25000</v>
      </c>
      <c r="AD156" s="12"/>
      <c r="AE156" s="12"/>
      <c r="AF156" s="59" t="s">
        <v>72</v>
      </c>
      <c r="AG156" s="23">
        <v>8</v>
      </c>
      <c r="AH156" s="24">
        <v>13</v>
      </c>
      <c r="AI156" s="25" t="s">
        <v>49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U15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100164, 'Б-100164-13',date'2015-03-02',2, 7, 7, 'RUR', 1, 18, date'2015-03-06', date'2015-03-07', 1001641, 1, to_date('2015-05-07 00:00:00','YYYY-MM-DD HH24:MI:SS'), 50000, 9000, 0, 253, 0, 'c1', 8,null);insert into xxxx_oebs_cash_payment_test (ID, INVOICE_ID, OEBS_PAYMENT, DOC_DATE, COMISS_DATE) values (s_xxxx_oebs_cash_payment_test.NEXTVAL, 100164, 25000, to_date('2015-05-07 00:00:00','YYYY-MM-DD HH24:MI:SS'), date'2015-05-31' );insert into xxxx_client_discount_m  (ID,CLIENT_ID,CLIENT_AVG_DISCOUNT,DT) values (s_xxxx_client_discount_m.NEXTVAL,253, 13, date'2014-03-01');</v>
      </c>
    </row>
    <row r="157" spans="1:47" ht="15" customHeight="1" x14ac:dyDescent="0.3">
      <c r="A157" s="45">
        <v>21</v>
      </c>
      <c r="B157" s="64"/>
      <c r="C157" s="12" t="str">
        <f t="shared" si="47"/>
        <v>100021</v>
      </c>
      <c r="D157" s="12" t="str">
        <f t="shared" si="48"/>
        <v>100021/13</v>
      </c>
      <c r="E157" s="13" t="s">
        <v>40</v>
      </c>
      <c r="F157" s="13" t="s">
        <v>41</v>
      </c>
      <c r="G157" s="12">
        <v>1</v>
      </c>
      <c r="H157" s="14">
        <v>100165</v>
      </c>
      <c r="I157" s="15" t="str">
        <f t="shared" si="41"/>
        <v>Б-100165-13</v>
      </c>
      <c r="J157" s="16">
        <v>2</v>
      </c>
      <c r="K157" s="56">
        <v>3</v>
      </c>
      <c r="L157" s="12" t="s">
        <v>42</v>
      </c>
      <c r="M157" s="16">
        <v>1</v>
      </c>
      <c r="N157" s="12">
        <v>18</v>
      </c>
      <c r="O157" s="13" t="s">
        <v>53</v>
      </c>
      <c r="P157" s="13" t="s">
        <v>44</v>
      </c>
      <c r="Q157" s="13" t="s">
        <v>45</v>
      </c>
      <c r="R157" s="17" t="str">
        <f t="shared" si="49"/>
        <v>1001651</v>
      </c>
      <c r="S157" s="15">
        <v>1</v>
      </c>
      <c r="T157" s="59" t="s">
        <v>73</v>
      </c>
      <c r="U157" s="12">
        <v>50000</v>
      </c>
      <c r="V157" s="12">
        <f t="shared" si="42"/>
        <v>9000</v>
      </c>
      <c r="W157" s="12">
        <v>0</v>
      </c>
      <c r="X157" s="18">
        <v>254</v>
      </c>
      <c r="Y157" s="19" t="s">
        <v>47</v>
      </c>
      <c r="Z157" s="20">
        <f t="shared" si="45"/>
        <v>41000</v>
      </c>
      <c r="AA157" s="21"/>
      <c r="AB157" s="26"/>
      <c r="AC157" s="14">
        <f t="shared" si="46"/>
        <v>25000</v>
      </c>
      <c r="AD157" s="12"/>
      <c r="AE157" s="12"/>
      <c r="AF157" s="59" t="s">
        <v>72</v>
      </c>
      <c r="AG157" s="23">
        <v>8</v>
      </c>
      <c r="AH157" s="27">
        <v>7</v>
      </c>
      <c r="AI157" s="25" t="s">
        <v>49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U15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100165, 'Б-100165-13',date'2015-03-03',2, 3, 3, 'RUR', 1, 18, date'2015-03-06', date'2015-03-07', 1001651, 1, to_date('2015-05-08 00:00:00','YYYY-MM-DD HH24:MI:SS'), 50000, 9000, 0, 254, 0, 'c1', 8,null);insert into xxxx_oebs_cash_payment_test (ID, INVOICE_ID, OEBS_PAYMENT, DOC_DATE, COMISS_DATE) values (s_xxxx_oebs_cash_payment_test.NEXTVAL, 100165, 25000, to_date('2015-05-08 00:00:00','YYYY-MM-DD HH24:MI:SS'), date'2015-05-31' );insert into xxxx_client_discount_m  (ID,CLIENT_ID,CLIENT_AVG_DISCOUNT,DT) values (s_xxxx_client_discount_m.NEXTVAL,254, 7, date'2014-03-01');</v>
      </c>
    </row>
    <row r="158" spans="1:47" ht="15" customHeight="1" x14ac:dyDescent="0.3">
      <c r="A158" s="45">
        <v>21</v>
      </c>
      <c r="B158" s="64"/>
      <c r="C158" s="12" t="str">
        <f t="shared" si="47"/>
        <v>100021</v>
      </c>
      <c r="D158" s="12" t="str">
        <f t="shared" si="48"/>
        <v>100021/13</v>
      </c>
      <c r="E158" s="13" t="s">
        <v>40</v>
      </c>
      <c r="F158" s="13" t="s">
        <v>41</v>
      </c>
      <c r="G158" s="12">
        <v>1</v>
      </c>
      <c r="H158" s="14">
        <v>100166</v>
      </c>
      <c r="I158" s="15" t="str">
        <f t="shared" si="41"/>
        <v>Б-100166-13</v>
      </c>
      <c r="J158" s="16">
        <v>2</v>
      </c>
      <c r="K158" s="12">
        <v>7</v>
      </c>
      <c r="L158" s="12" t="s">
        <v>42</v>
      </c>
      <c r="M158" s="16">
        <v>1</v>
      </c>
      <c r="N158" s="12">
        <v>18</v>
      </c>
      <c r="O158" s="13" t="s">
        <v>53</v>
      </c>
      <c r="P158" s="13" t="s">
        <v>44</v>
      </c>
      <c r="Q158" s="13" t="s">
        <v>45</v>
      </c>
      <c r="R158" s="17" t="str">
        <f t="shared" si="49"/>
        <v>1001661</v>
      </c>
      <c r="S158" s="15">
        <v>1</v>
      </c>
      <c r="T158" s="59" t="s">
        <v>73</v>
      </c>
      <c r="U158" s="12">
        <v>50000</v>
      </c>
      <c r="V158" s="12">
        <f t="shared" si="42"/>
        <v>9000</v>
      </c>
      <c r="W158" s="12">
        <v>0</v>
      </c>
      <c r="X158" s="18">
        <v>255</v>
      </c>
      <c r="Y158" s="19" t="s">
        <v>47</v>
      </c>
      <c r="Z158" s="20">
        <f t="shared" si="45"/>
        <v>41000</v>
      </c>
      <c r="AA158" s="21"/>
      <c r="AB158" s="26"/>
      <c r="AC158" s="14">
        <f t="shared" si="46"/>
        <v>25000</v>
      </c>
      <c r="AD158" s="12"/>
      <c r="AE158" s="12"/>
      <c r="AF158" s="59" t="s">
        <v>72</v>
      </c>
      <c r="AG158" s="23">
        <v>8</v>
      </c>
      <c r="AH158" s="27">
        <v>7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U15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100166, 'Б-100166-13',date'2015-03-03',2, 7, 7, 'RUR', 1, 18, date'2015-03-06', date'2015-03-07', 1001661, 1, to_date('2015-05-08 00:00:00','YYYY-MM-DD HH24:MI:SS'), 50000, 9000, 0, 255, 0, 'c1', 8,null);insert into xxxx_oebs_cash_payment_test (ID, INVOICE_ID, OEBS_PAYMENT, DOC_DATE, COMISS_DATE) values (s_xxxx_oebs_cash_payment_test.NEXTVAL, 100166, 25000, to_date('2015-05-08 00:00:00','YYYY-MM-DD HH24:MI:SS'), date'2015-05-31' );insert into xxxx_client_discount_m  (ID,CLIENT_ID,CLIENT_AVG_DISCOUNT,DT) values (s_xxxx_client_discount_m.NEXTVAL,255, 7, date'2014-03-01');</v>
      </c>
    </row>
    <row r="159" spans="1:47" ht="15" customHeight="1" x14ac:dyDescent="0.3">
      <c r="A159" s="45">
        <v>21</v>
      </c>
      <c r="B159" s="64"/>
      <c r="C159" s="12" t="str">
        <f t="shared" si="47"/>
        <v>100021</v>
      </c>
      <c r="D159" s="12" t="str">
        <f t="shared" si="48"/>
        <v>100021/13</v>
      </c>
      <c r="E159" s="13" t="s">
        <v>40</v>
      </c>
      <c r="F159" s="13" t="s">
        <v>41</v>
      </c>
      <c r="G159" s="12">
        <v>1</v>
      </c>
      <c r="H159" s="14">
        <v>100167</v>
      </c>
      <c r="I159" s="15" t="str">
        <f t="shared" si="41"/>
        <v>Б-100167-13</v>
      </c>
      <c r="J159" s="16">
        <v>2</v>
      </c>
      <c r="K159" s="28">
        <v>11</v>
      </c>
      <c r="L159" s="12" t="s">
        <v>42</v>
      </c>
      <c r="M159" s="16">
        <v>1</v>
      </c>
      <c r="N159" s="12">
        <v>18</v>
      </c>
      <c r="O159" s="13" t="s">
        <v>55</v>
      </c>
      <c r="P159" s="13" t="s">
        <v>44</v>
      </c>
      <c r="Q159" s="13" t="s">
        <v>45</v>
      </c>
      <c r="R159" s="17" t="str">
        <f t="shared" si="49"/>
        <v>1001671</v>
      </c>
      <c r="S159" s="15">
        <v>1</v>
      </c>
      <c r="T159" s="59" t="s">
        <v>74</v>
      </c>
      <c r="U159" s="12">
        <v>50000</v>
      </c>
      <c r="V159" s="12">
        <f t="shared" si="42"/>
        <v>9000</v>
      </c>
      <c r="W159" s="12">
        <v>0</v>
      </c>
      <c r="X159" s="18">
        <v>256</v>
      </c>
      <c r="Y159" s="19" t="s">
        <v>47</v>
      </c>
      <c r="Z159" s="20">
        <f t="shared" si="45"/>
        <v>41000</v>
      </c>
      <c r="AA159" s="21"/>
      <c r="AB159" s="29"/>
      <c r="AC159" s="14">
        <f t="shared" si="46"/>
        <v>25000</v>
      </c>
      <c r="AD159" s="12"/>
      <c r="AE159" s="12"/>
      <c r="AF159" s="59" t="s">
        <v>72</v>
      </c>
      <c r="AG159" s="23">
        <v>8</v>
      </c>
      <c r="AH159" s="30">
        <v>20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U15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'Б-100167-13',date'2015-03-04',2, 11, 11, 'RUR', 1, 18, date'2015-03-06', date'2015-03-07', 1001671, 1, to_date('2015-05-09 00:00:00','YYYY-MM-DD HH24:MI:SS'), 50000, 9000, 0, 256, 0, 'c1', 8,null);insert into xxxx_oebs_cash_payment_test (ID, INVOICE_ID, OEBS_PAYMENT, DOC_DATE, COMISS_DATE) values (s_xxxx_oebs_cash_payment_test.NEXTVAL, 100167, 25000, to_date('2015-05-09 00:00:00','YYYY-MM-DD HH24:MI:SS'), date'2015-05-31' );insert into xxxx_client_discount_m  (ID,CLIENT_ID,CLIENT_AVG_DISCOUNT,DT) values (s_xxxx_client_discount_m.NEXTVAL,256, 20, date'2014-03-01');</v>
      </c>
    </row>
    <row r="160" spans="1:47" ht="15" customHeight="1" x14ac:dyDescent="0.3">
      <c r="A160" s="45">
        <v>21</v>
      </c>
      <c r="B160" s="64"/>
      <c r="C160" s="33" t="str">
        <f t="shared" si="47"/>
        <v>100021</v>
      </c>
      <c r="D160" s="33" t="str">
        <f t="shared" si="48"/>
        <v>100021/13</v>
      </c>
      <c r="E160" s="34" t="s">
        <v>40</v>
      </c>
      <c r="F160" s="34" t="s">
        <v>41</v>
      </c>
      <c r="G160" s="12">
        <v>1</v>
      </c>
      <c r="H160" s="14">
        <v>100168</v>
      </c>
      <c r="I160" s="33" t="str">
        <f t="shared" si="41"/>
        <v>Б-100168-13</v>
      </c>
      <c r="J160" s="16">
        <v>2</v>
      </c>
      <c r="K160" s="35">
        <v>1</v>
      </c>
      <c r="L160" s="33" t="s">
        <v>42</v>
      </c>
      <c r="M160" s="36">
        <v>1</v>
      </c>
      <c r="N160" s="33">
        <v>18</v>
      </c>
      <c r="O160" s="34" t="s">
        <v>57</v>
      </c>
      <c r="P160" s="34" t="s">
        <v>44</v>
      </c>
      <c r="Q160" s="34" t="s">
        <v>45</v>
      </c>
      <c r="R160" s="37" t="str">
        <f t="shared" si="49"/>
        <v>1001681</v>
      </c>
      <c r="S160" s="33">
        <v>1</v>
      </c>
      <c r="T160" s="61" t="s">
        <v>75</v>
      </c>
      <c r="U160" s="12">
        <v>50000</v>
      </c>
      <c r="V160" s="33">
        <f t="shared" si="42"/>
        <v>9000</v>
      </c>
      <c r="W160" s="33">
        <v>0</v>
      </c>
      <c r="X160" s="18">
        <v>257</v>
      </c>
      <c r="Y160" s="38" t="s">
        <v>47</v>
      </c>
      <c r="Z160" s="20">
        <f t="shared" si="45"/>
        <v>41000</v>
      </c>
      <c r="AA160" s="39"/>
      <c r="AB160" s="39"/>
      <c r="AC160" s="40">
        <f t="shared" si="46"/>
        <v>25000</v>
      </c>
      <c r="AD160" s="33"/>
      <c r="AE160" s="33"/>
      <c r="AF160" s="61" t="s">
        <v>72</v>
      </c>
      <c r="AG160" s="41">
        <v>8</v>
      </c>
      <c r="AH160" s="42">
        <v>13</v>
      </c>
      <c r="AI160" s="43" t="s">
        <v>49</v>
      </c>
      <c r="AJ160" s="34"/>
      <c r="AK160" s="34"/>
      <c r="AL160" s="37">
        <v>0</v>
      </c>
      <c r="AM160" s="33" t="s">
        <v>50</v>
      </c>
      <c r="AN160" s="33" t="s">
        <v>51</v>
      </c>
      <c r="AO160" s="33"/>
      <c r="AP160" s="37"/>
      <c r="AQ160" s="37"/>
      <c r="AR160" s="37"/>
      <c r="AS160" s="44"/>
      <c r="AU16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100168, 'Б-100168-13',date'2015-03-05',2, 1, 1, 'RUR', 1, 18, date'2015-03-06', date'2015-03-07', 1001681, 1, to_date('2015-05-11 00:00:00','YYYY-MM-DD HH24:MI:SS'), 50000, 9000, 0, 257, 0, 'c1', 8,null);insert into xxxx_oebs_cash_payment_test (ID, INVOICE_ID, OEBS_PAYMENT, DOC_DATE, COMISS_DATE) values (s_xxxx_oebs_cash_payment_test.NEXTVAL, 100168, 25000, to_date('2015-05-11 00:00:00','YYYY-MM-DD HH24:MI:SS'), date'2015-05-31' );insert into xxxx_client_discount_m  (ID,CLIENT_ID,CLIENT_AVG_DISCOUNT,DT) values (s_xxxx_client_discount_m.NEXTVAL,257, 13, date'2014-03-01');</v>
      </c>
    </row>
    <row r="161" spans="1:47" ht="15" customHeight="1" x14ac:dyDescent="0.3">
      <c r="A161" s="45">
        <v>22</v>
      </c>
      <c r="B161" s="57"/>
      <c r="C161" s="12" t="str">
        <f t="shared" si="47"/>
        <v>100022</v>
      </c>
      <c r="D161" s="12" t="str">
        <f t="shared" si="48"/>
        <v>100022/13</v>
      </c>
      <c r="E161" s="13" t="s">
        <v>40</v>
      </c>
      <c r="F161" s="13" t="s">
        <v>41</v>
      </c>
      <c r="G161" s="12">
        <v>1</v>
      </c>
      <c r="H161" s="14">
        <v>100169</v>
      </c>
      <c r="I161" s="15" t="str">
        <f t="shared" si="41"/>
        <v>Б-100169-13</v>
      </c>
      <c r="J161" s="16">
        <v>2</v>
      </c>
      <c r="K161" s="56">
        <v>2</v>
      </c>
      <c r="L161" s="12" t="s">
        <v>42</v>
      </c>
      <c r="M161" s="16">
        <v>1</v>
      </c>
      <c r="N161" s="12">
        <v>18</v>
      </c>
      <c r="O161" s="13" t="s">
        <v>43</v>
      </c>
      <c r="P161" s="13" t="s">
        <v>44</v>
      </c>
      <c r="Q161" s="13" t="s">
        <v>45</v>
      </c>
      <c r="R161" s="17" t="str">
        <f t="shared" si="49"/>
        <v>1001691</v>
      </c>
      <c r="S161" s="15">
        <v>1</v>
      </c>
      <c r="T161" s="13" t="s">
        <v>46</v>
      </c>
      <c r="U161" s="12">
        <v>50000</v>
      </c>
      <c r="V161" s="12">
        <f t="shared" si="42"/>
        <v>9000</v>
      </c>
      <c r="W161" s="12">
        <v>0</v>
      </c>
      <c r="X161" s="18">
        <v>258</v>
      </c>
      <c r="Y161" s="19" t="s">
        <v>47</v>
      </c>
      <c r="Z161" s="20"/>
      <c r="AA161" s="21"/>
      <c r="AB161" s="22"/>
      <c r="AC161" s="14">
        <f t="shared" si="46"/>
        <v>25000</v>
      </c>
      <c r="AD161" s="12"/>
      <c r="AE161" s="12"/>
      <c r="AF161" s="13" t="s">
        <v>48</v>
      </c>
      <c r="AG161" s="23">
        <v>8</v>
      </c>
      <c r="AH161" s="24">
        <v>13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S161" s="15" t="s">
        <v>99</v>
      </c>
      <c r="AU16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100169, 'Б-100169-13',date'2015-03-02',2, 2, 2, 'RUR', 1, 18, date'2015-03-06', date'2015-03-07', 1001691, 1, to_date('2015-03-07 00:00:00','YYYY-MM-DD HH24:MI:SS'), 50000, 9000, 0, 258, 0, 'c1', 8,null);insert into xxxx_oebs_cash_payment_test (ID, INVOICE_ID, OEBS_PAYMENT, DOC_DATE, COMISS_DATE) values (s_xxxx_oebs_cash_payment_test.NEXTVAL, 100169, 25000, to_date('2015-03-07 00:00:00','YYYY-MM-DD HH24:MI:SS'), date'2015-03-31' );insert into xxxx_client_discount_m  (ID,CLIENT_ID,CLIENT_AVG_DISCOUNT,DT) values (s_xxxx_client_discount_m.NEXTVAL,258, 13, date'2014-03-01');</v>
      </c>
    </row>
    <row r="162" spans="1:47" ht="15" customHeight="1" x14ac:dyDescent="0.3">
      <c r="A162" s="45">
        <v>22</v>
      </c>
      <c r="B162" s="57"/>
      <c r="C162" s="12" t="str">
        <f t="shared" si="47"/>
        <v>100022</v>
      </c>
      <c r="D162" s="12" t="str">
        <f t="shared" si="48"/>
        <v>100022/13</v>
      </c>
      <c r="E162" s="13" t="s">
        <v>40</v>
      </c>
      <c r="F162" s="13" t="s">
        <v>41</v>
      </c>
      <c r="G162" s="12">
        <v>1</v>
      </c>
      <c r="H162" s="14">
        <v>100170</v>
      </c>
      <c r="I162" s="15" t="str">
        <f t="shared" si="41"/>
        <v>Б-100170-13</v>
      </c>
      <c r="J162" s="16">
        <v>2</v>
      </c>
      <c r="K162" s="12">
        <v>7</v>
      </c>
      <c r="L162" s="12" t="s">
        <v>42</v>
      </c>
      <c r="M162" s="16">
        <v>1</v>
      </c>
      <c r="N162" s="12">
        <v>18</v>
      </c>
      <c r="O162" s="13" t="s">
        <v>53</v>
      </c>
      <c r="P162" s="13" t="s">
        <v>44</v>
      </c>
      <c r="Q162" s="13" t="s">
        <v>45</v>
      </c>
      <c r="R162" s="17" t="str">
        <f t="shared" si="49"/>
        <v>1001701</v>
      </c>
      <c r="S162" s="15">
        <v>1</v>
      </c>
      <c r="T162" s="13" t="s">
        <v>54</v>
      </c>
      <c r="U162" s="12">
        <v>50000</v>
      </c>
      <c r="V162" s="12">
        <f t="shared" si="42"/>
        <v>9000</v>
      </c>
      <c r="W162" s="12">
        <v>0</v>
      </c>
      <c r="X162" s="18">
        <v>259</v>
      </c>
      <c r="Y162" s="19" t="s">
        <v>47</v>
      </c>
      <c r="Z162" s="20"/>
      <c r="AA162" s="21"/>
      <c r="AB162" s="26"/>
      <c r="AC162" s="14">
        <f t="shared" si="46"/>
        <v>25000</v>
      </c>
      <c r="AD162" s="12"/>
      <c r="AE162" s="12"/>
      <c r="AF162" s="13" t="s">
        <v>48</v>
      </c>
      <c r="AG162" s="23">
        <v>8</v>
      </c>
      <c r="AH162" s="27">
        <v>7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S162" s="9" t="s">
        <v>100</v>
      </c>
      <c r="AU16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100170, 'Б-100170-13',date'2015-03-03',2, 7, 7, 'RUR', 1, 18, date'2015-03-06', date'2015-03-07', 1001701, 1, to_date('2015-03-08 00:00:00','YYYY-MM-DD HH24:MI:SS'), 50000, 9000, 0, 259, 0, 'c1', 8,null);insert into xxxx_oebs_cash_payment_test (ID, INVOICE_ID, OEBS_PAYMENT, DOC_DATE, COMISS_DATE) values (s_xxxx_oebs_cash_payment_test.NEXTVAL, 100170, 25000, to_date('2015-03-08 00:00:00','YYYY-MM-DD HH24:MI:SS'), date'2015-03-31' );insert into xxxx_client_discount_m  (ID,CLIENT_ID,CLIENT_AVG_DISCOUNT,DT) values (s_xxxx_client_discount_m.NEXTVAL,259, 7, date'2014-03-01');</v>
      </c>
    </row>
    <row r="163" spans="1:47" ht="15" customHeight="1" x14ac:dyDescent="0.3">
      <c r="A163" s="45">
        <v>22</v>
      </c>
      <c r="B163" s="57"/>
      <c r="C163" s="12" t="str">
        <f t="shared" si="47"/>
        <v>100022</v>
      </c>
      <c r="D163" s="12" t="str">
        <f t="shared" si="48"/>
        <v>100022/13</v>
      </c>
      <c r="E163" s="13" t="s">
        <v>40</v>
      </c>
      <c r="F163" s="13" t="s">
        <v>41</v>
      </c>
      <c r="G163" s="12">
        <v>1</v>
      </c>
      <c r="H163" s="14">
        <v>100171</v>
      </c>
      <c r="I163" s="15" t="str">
        <f t="shared" ref="I163:I194" si="50">"Б-"&amp;H163&amp;"-13"</f>
        <v>Б-100171-13</v>
      </c>
      <c r="J163" s="16">
        <v>2</v>
      </c>
      <c r="K163" s="12">
        <v>7</v>
      </c>
      <c r="L163" s="12" t="s">
        <v>42</v>
      </c>
      <c r="M163" s="16">
        <v>1</v>
      </c>
      <c r="N163" s="12">
        <v>18</v>
      </c>
      <c r="O163" s="13" t="s">
        <v>53</v>
      </c>
      <c r="P163" s="13" t="s">
        <v>44</v>
      </c>
      <c r="Q163" s="13" t="s">
        <v>45</v>
      </c>
      <c r="R163" s="17" t="str">
        <f t="shared" si="49"/>
        <v>1001711</v>
      </c>
      <c r="S163" s="15">
        <v>1</v>
      </c>
      <c r="T163" s="13" t="s">
        <v>54</v>
      </c>
      <c r="U163" s="12">
        <v>50000</v>
      </c>
      <c r="V163" s="12">
        <f t="shared" ref="V163:V194" si="51">U163*0.18</f>
        <v>9000</v>
      </c>
      <c r="W163" s="12">
        <v>0</v>
      </c>
      <c r="X163" s="18">
        <v>260</v>
      </c>
      <c r="Y163" s="19" t="s">
        <v>47</v>
      </c>
      <c r="Z163" s="20"/>
      <c r="AA163" s="21"/>
      <c r="AB163" s="26"/>
      <c r="AC163" s="14">
        <v>100000</v>
      </c>
      <c r="AD163" s="12"/>
      <c r="AE163" s="12"/>
      <c r="AF163" s="13" t="s">
        <v>48</v>
      </c>
      <c r="AG163" s="23">
        <v>8</v>
      </c>
      <c r="AH163" s="27">
        <v>7</v>
      </c>
      <c r="AI163" s="25" t="s">
        <v>49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100171, 'Б-100171-13',date'2015-03-03',2, 7, 7, 'RUR', 1, 18, date'2015-03-06', date'2015-03-07', 1001711, 1, to_date('2015-03-08 00:00:00','YYYY-MM-DD HH24:MI:SS'), 50000, 9000, 0, 260, 0, 'c1', 8,null);insert into xxxx_oebs_cash_payment_test (ID, INVOICE_ID, OEBS_PAYMENT, DOC_DATE, COMISS_DATE) values (s_xxxx_oebs_cash_payment_test.NEXTVAL, 100171, 100000, to_date('2015-03-08 00:00:00','YYYY-MM-DD HH24:MI:SS'), date'2015-03-31' );insert into xxxx_client_discount_m  (ID,CLIENT_ID,CLIENT_AVG_DISCOUNT,DT) values (s_xxxx_client_discount_m.NEXTVAL,260, 7, date'2014-03-01');</v>
      </c>
    </row>
    <row r="164" spans="1:47" ht="15" customHeight="1" x14ac:dyDescent="0.3">
      <c r="A164" s="45">
        <v>22</v>
      </c>
      <c r="B164" s="57"/>
      <c r="C164" s="12" t="str">
        <f t="shared" si="47"/>
        <v>100022</v>
      </c>
      <c r="D164" s="12" t="str">
        <f t="shared" si="48"/>
        <v>100022/13</v>
      </c>
      <c r="E164" s="13" t="s">
        <v>40</v>
      </c>
      <c r="F164" s="13" t="s">
        <v>41</v>
      </c>
      <c r="G164" s="12">
        <v>1</v>
      </c>
      <c r="H164" s="14">
        <v>100172</v>
      </c>
      <c r="I164" s="15" t="str">
        <f t="shared" si="50"/>
        <v>Б-100172-13</v>
      </c>
      <c r="J164" s="16">
        <v>2</v>
      </c>
      <c r="K164" s="56">
        <v>11</v>
      </c>
      <c r="L164" s="12" t="s">
        <v>42</v>
      </c>
      <c r="M164" s="16">
        <v>1</v>
      </c>
      <c r="N164" s="12">
        <v>18</v>
      </c>
      <c r="O164" s="13" t="s">
        <v>55</v>
      </c>
      <c r="P164" s="13" t="s">
        <v>44</v>
      </c>
      <c r="Q164" s="13" t="s">
        <v>45</v>
      </c>
      <c r="R164" s="17" t="str">
        <f t="shared" si="49"/>
        <v>1001721</v>
      </c>
      <c r="S164" s="15">
        <v>1</v>
      </c>
      <c r="T164" s="13" t="s">
        <v>56</v>
      </c>
      <c r="U164" s="12">
        <v>50000</v>
      </c>
      <c r="V164" s="12">
        <f t="shared" si="51"/>
        <v>9000</v>
      </c>
      <c r="W164" s="12">
        <v>0</v>
      </c>
      <c r="X164" s="18">
        <v>261</v>
      </c>
      <c r="Y164" s="19" t="s">
        <v>47</v>
      </c>
      <c r="Z164" s="20"/>
      <c r="AA164" s="29">
        <f>SUM(AC161:AC165)/1.18</f>
        <v>169491.52542372883</v>
      </c>
      <c r="AB164" s="29"/>
      <c r="AC164" s="14">
        <f t="shared" ref="AC164:AC173" si="52">U164*0.5</f>
        <v>25000</v>
      </c>
      <c r="AD164" s="12"/>
      <c r="AE164" s="12"/>
      <c r="AF164" s="13" t="s">
        <v>48</v>
      </c>
      <c r="AG164" s="23">
        <v>8</v>
      </c>
      <c r="AH164" s="30">
        <v>20</v>
      </c>
      <c r="AI164" s="25" t="s">
        <v>49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'Б-100172-13',date'2015-03-04',2, 11, 11, 'RUR', 1, 18, date'2015-03-06', date'2015-03-07', 1001721, 1, to_date('2015-03-09 00:00:00','YYYY-MM-DD HH24:MI:SS'), 50000, 9000, 0, 261, 0, 'c1', 8,null);insert into xxxx_oebs_cash_payment_test (ID, INVOICE_ID, OEBS_PAYMENT, DOC_DATE, COMISS_DATE) values (s_xxxx_oebs_cash_payment_test.NEXTVAL, 100172, 25000, to_date('2015-03-09 00:00:00','YYYY-MM-DD HH24:MI:SS'), date'2015-03-31' );insert into xxxx_client_discount_m  (ID,CLIENT_ID,CLIENT_AVG_DISCOUNT,DT) values (s_xxxx_client_discount_m.NEXTVAL,261, 20, date'2014-03-01');</v>
      </c>
    </row>
    <row r="165" spans="1:47" ht="15" customHeight="1" x14ac:dyDescent="0.3">
      <c r="A165" s="45">
        <v>22</v>
      </c>
      <c r="B165" s="57"/>
      <c r="C165" s="12" t="str">
        <f t="shared" si="47"/>
        <v>100022</v>
      </c>
      <c r="D165" s="12" t="str">
        <f t="shared" si="48"/>
        <v>100022/13</v>
      </c>
      <c r="E165" s="13" t="s">
        <v>40</v>
      </c>
      <c r="F165" s="13" t="s">
        <v>41</v>
      </c>
      <c r="G165" s="12">
        <v>1</v>
      </c>
      <c r="H165" s="14">
        <v>100173</v>
      </c>
      <c r="I165" s="15" t="str">
        <f t="shared" si="50"/>
        <v>Б-100173-13</v>
      </c>
      <c r="J165" s="16">
        <v>2</v>
      </c>
      <c r="K165" s="28">
        <v>1</v>
      </c>
      <c r="L165" s="12" t="s">
        <v>42</v>
      </c>
      <c r="M165" s="16">
        <v>1</v>
      </c>
      <c r="N165" s="12">
        <v>18</v>
      </c>
      <c r="O165" s="13" t="s">
        <v>57</v>
      </c>
      <c r="P165" s="13" t="s">
        <v>44</v>
      </c>
      <c r="Q165" s="13" t="s">
        <v>45</v>
      </c>
      <c r="R165" s="17" t="str">
        <f t="shared" si="49"/>
        <v>1001731</v>
      </c>
      <c r="S165" s="15">
        <v>1</v>
      </c>
      <c r="T165" s="13" t="s">
        <v>58</v>
      </c>
      <c r="U165" s="12">
        <v>50000</v>
      </c>
      <c r="V165" s="12">
        <f t="shared" si="51"/>
        <v>9000</v>
      </c>
      <c r="W165" s="12">
        <v>0</v>
      </c>
      <c r="X165" s="18">
        <v>262</v>
      </c>
      <c r="Y165" s="19" t="s">
        <v>47</v>
      </c>
      <c r="Z165" s="20">
        <f>SUM(U161:U165)-SUM(V161:V165)</f>
        <v>205000</v>
      </c>
      <c r="AA165" s="29">
        <v>169491</v>
      </c>
      <c r="AB165" s="29">
        <f>Z165-AA165</f>
        <v>35509</v>
      </c>
      <c r="AC165" s="14">
        <f t="shared" si="52"/>
        <v>25000</v>
      </c>
      <c r="AD165" s="12"/>
      <c r="AE165" s="12"/>
      <c r="AF165" s="13" t="s">
        <v>48</v>
      </c>
      <c r="AG165" s="23">
        <v>8</v>
      </c>
      <c r="AH165" s="30">
        <v>13</v>
      </c>
      <c r="AI165" s="25" t="s">
        <v>49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100173, 'Б-100173-13',date'2015-03-05',2, 1, 1, 'RUR', 1, 18, date'2015-03-06', date'2015-03-07', 1001731, 1, to_date('2015-03-11 00:00:00','YYYY-MM-DD HH24:MI:SS'), 50000, 9000, 0, 262, 0, 'c1', 8,null);insert into xxxx_oebs_cash_payment_test (ID, INVOICE_ID, OEBS_PAYMENT, DOC_DATE, COMISS_DATE) values (s_xxxx_oebs_cash_payment_test.NEXTVAL, 100173, 25000, to_date('2015-03-11 00:00:00','YYYY-MM-DD HH24:MI:SS'), date'2015-03-31' );insert into xxxx_client_discount_m  (ID,CLIENT_ID,CLIENT_AVG_DISCOUNT,DT) values (s_xxxx_client_discount_m.NEXTVAL,262, 13, date'2014-03-01');</v>
      </c>
    </row>
    <row r="166" spans="1:47" ht="15" customHeight="1" x14ac:dyDescent="0.3">
      <c r="A166" s="45">
        <v>22</v>
      </c>
      <c r="B166" s="57"/>
      <c r="C166" s="12" t="str">
        <f t="shared" si="47"/>
        <v>100022</v>
      </c>
      <c r="D166" s="12" t="str">
        <f t="shared" si="48"/>
        <v>100022/13</v>
      </c>
      <c r="E166" s="13" t="s">
        <v>40</v>
      </c>
      <c r="F166" s="13" t="s">
        <v>41</v>
      </c>
      <c r="G166" s="12">
        <v>1</v>
      </c>
      <c r="H166" s="14">
        <v>100174</v>
      </c>
      <c r="I166" s="15" t="str">
        <f t="shared" si="50"/>
        <v>Б-100174-13</v>
      </c>
      <c r="J166" s="16">
        <v>2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43</v>
      </c>
      <c r="P166" s="13" t="s">
        <v>44</v>
      </c>
      <c r="Q166" s="13" t="s">
        <v>45</v>
      </c>
      <c r="R166" s="17" t="str">
        <f t="shared" si="49"/>
        <v>1001741</v>
      </c>
      <c r="S166" s="15">
        <v>1</v>
      </c>
      <c r="T166" s="59" t="s">
        <v>71</v>
      </c>
      <c r="U166" s="12">
        <v>50000</v>
      </c>
      <c r="V166" s="12">
        <f t="shared" si="51"/>
        <v>9000</v>
      </c>
      <c r="W166" s="12">
        <v>0</v>
      </c>
      <c r="X166" s="18">
        <v>263</v>
      </c>
      <c r="Y166" s="19" t="s">
        <v>47</v>
      </c>
      <c r="Z166" s="20"/>
      <c r="AA166" s="21"/>
      <c r="AB166" s="22"/>
      <c r="AC166" s="14">
        <f t="shared" si="52"/>
        <v>25000</v>
      </c>
      <c r="AD166" s="12"/>
      <c r="AE166" s="12"/>
      <c r="AF166" s="59" t="s">
        <v>72</v>
      </c>
      <c r="AG166" s="23">
        <v>8</v>
      </c>
      <c r="AH166" s="24">
        <v>13</v>
      </c>
      <c r="AI166" s="25" t="s">
        <v>49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100174, 'Б-100174-13',date'2015-03-02',2, 7, 7, 'RUR', 1, 18, date'2015-03-06', date'2015-03-07', 1001741, 1, to_date('2015-05-07 00:00:00','YYYY-MM-DD HH24:MI:SS'), 50000, 9000, 0, 263, 0, 'c1', 8,null);insert into xxxx_oebs_cash_payment_test (ID, INVOICE_ID, OEBS_PAYMENT, DOC_DATE, COMISS_DATE) values (s_xxxx_oebs_cash_payment_test.NEXTVAL, 100174, 25000, to_date('2015-05-07 00:00:00','YYYY-MM-DD HH24:MI:SS'), date'2015-05-31' );insert into xxxx_client_discount_m  (ID,CLIENT_ID,CLIENT_AVG_DISCOUNT,DT) values (s_xxxx_client_discount_m.NEXTVAL,263, 13, date'2014-03-01');</v>
      </c>
    </row>
    <row r="167" spans="1:47" ht="15" customHeight="1" x14ac:dyDescent="0.3">
      <c r="A167" s="45">
        <v>22</v>
      </c>
      <c r="B167" s="57"/>
      <c r="C167" s="12" t="str">
        <f t="shared" si="47"/>
        <v>100022</v>
      </c>
      <c r="D167" s="12" t="str">
        <f t="shared" si="48"/>
        <v>100022/13</v>
      </c>
      <c r="E167" s="13" t="s">
        <v>40</v>
      </c>
      <c r="F167" s="13" t="s">
        <v>41</v>
      </c>
      <c r="G167" s="12">
        <v>1</v>
      </c>
      <c r="H167" s="14">
        <v>100175</v>
      </c>
      <c r="I167" s="15" t="str">
        <f t="shared" si="50"/>
        <v>Б-100175-13</v>
      </c>
      <c r="J167" s="16">
        <v>2</v>
      </c>
      <c r="K167" s="28">
        <v>12</v>
      </c>
      <c r="L167" s="12" t="s">
        <v>42</v>
      </c>
      <c r="M167" s="16">
        <v>1</v>
      </c>
      <c r="N167" s="12">
        <v>18</v>
      </c>
      <c r="O167" s="13" t="s">
        <v>53</v>
      </c>
      <c r="P167" s="13" t="s">
        <v>44</v>
      </c>
      <c r="Q167" s="13" t="s">
        <v>45</v>
      </c>
      <c r="R167" s="17" t="str">
        <f t="shared" si="49"/>
        <v>1001751</v>
      </c>
      <c r="S167" s="15">
        <v>1</v>
      </c>
      <c r="T167" s="59" t="s">
        <v>73</v>
      </c>
      <c r="U167" s="12">
        <v>50000</v>
      </c>
      <c r="V167" s="12">
        <f t="shared" si="51"/>
        <v>9000</v>
      </c>
      <c r="W167" s="12">
        <v>0</v>
      </c>
      <c r="X167" s="18">
        <v>264</v>
      </c>
      <c r="Y167" s="19" t="s">
        <v>47</v>
      </c>
      <c r="Z167" s="20"/>
      <c r="AA167" s="21"/>
      <c r="AB167" s="26"/>
      <c r="AC167" s="14">
        <f t="shared" si="52"/>
        <v>25000</v>
      </c>
      <c r="AD167" s="12"/>
      <c r="AE167" s="12"/>
      <c r="AF167" s="59" t="s">
        <v>72</v>
      </c>
      <c r="AG167" s="23">
        <v>8</v>
      </c>
      <c r="AH167" s="27">
        <v>7</v>
      </c>
      <c r="AI167" s="25" t="s">
        <v>49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100175, 'Б-100175-13',date'2015-03-03',2, 12, 12, 'RUR', 1, 18, date'2015-03-06', date'2015-03-07', 1001751, 1, to_date('2015-05-08 00:00:00','YYYY-MM-DD HH24:MI:SS'), 50000, 9000, 0, 264, 0, 'c1', 8,null);insert into xxxx_oebs_cash_payment_test (ID, INVOICE_ID, OEBS_PAYMENT, DOC_DATE, COMISS_DATE) values (s_xxxx_oebs_cash_payment_test.NEXTVAL, 100175, 25000, to_date('2015-05-08 00:00:00','YYYY-MM-DD HH24:MI:SS'), date'2015-05-31' );insert into xxxx_client_discount_m  (ID,CLIENT_ID,CLIENT_AVG_DISCOUNT,DT) values (s_xxxx_client_discount_m.NEXTVAL,264, 7, date'2014-03-01');</v>
      </c>
    </row>
    <row r="168" spans="1:47" ht="15" customHeight="1" x14ac:dyDescent="0.3">
      <c r="A168" s="45">
        <v>22</v>
      </c>
      <c r="B168" s="57"/>
      <c r="C168" s="12" t="str">
        <f t="shared" si="47"/>
        <v>100022</v>
      </c>
      <c r="D168" s="12" t="str">
        <f t="shared" si="48"/>
        <v>100022/13</v>
      </c>
      <c r="E168" s="13" t="s">
        <v>40</v>
      </c>
      <c r="F168" s="13" t="s">
        <v>41</v>
      </c>
      <c r="G168" s="12">
        <v>1</v>
      </c>
      <c r="H168" s="14">
        <v>100176</v>
      </c>
      <c r="I168" s="15" t="str">
        <f t="shared" si="50"/>
        <v>Б-100176-13</v>
      </c>
      <c r="J168" s="16">
        <v>2</v>
      </c>
      <c r="K168" s="12">
        <v>7</v>
      </c>
      <c r="L168" s="12" t="s">
        <v>42</v>
      </c>
      <c r="M168" s="16">
        <v>1</v>
      </c>
      <c r="N168" s="12">
        <v>18</v>
      </c>
      <c r="O168" s="13" t="s">
        <v>53</v>
      </c>
      <c r="P168" s="13" t="s">
        <v>44</v>
      </c>
      <c r="Q168" s="13" t="s">
        <v>45</v>
      </c>
      <c r="R168" s="17" t="str">
        <f t="shared" si="49"/>
        <v>1001761</v>
      </c>
      <c r="S168" s="15">
        <v>1</v>
      </c>
      <c r="T168" s="59" t="s">
        <v>73</v>
      </c>
      <c r="U168" s="12">
        <v>50000</v>
      </c>
      <c r="V168" s="12">
        <f t="shared" si="51"/>
        <v>9000</v>
      </c>
      <c r="W168" s="12">
        <v>0</v>
      </c>
      <c r="X168" s="18">
        <v>265</v>
      </c>
      <c r="Y168" s="19" t="s">
        <v>47</v>
      </c>
      <c r="Z168" s="20"/>
      <c r="AA168" s="21"/>
      <c r="AB168" s="26"/>
      <c r="AC168" s="14">
        <f t="shared" si="52"/>
        <v>25000</v>
      </c>
      <c r="AD168" s="12"/>
      <c r="AE168" s="12"/>
      <c r="AF168" s="59" t="s">
        <v>72</v>
      </c>
      <c r="AG168" s="23">
        <v>8</v>
      </c>
      <c r="AH168" s="27">
        <v>7</v>
      </c>
      <c r="AI168" s="25" t="s">
        <v>49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100176, 'Б-100176-13',date'2015-03-03',2, 7, 7, 'RUR', 1, 18, date'2015-03-06', date'2015-03-07', 1001761, 1, to_date('2015-05-08 00:00:00','YYYY-MM-DD HH24:MI:SS'), 50000, 9000, 0, 265, 0, 'c1', 8,null);insert into xxxx_oebs_cash_payment_test (ID, INVOICE_ID, OEBS_PAYMENT, DOC_DATE, COMISS_DATE) values (s_xxxx_oebs_cash_payment_test.NEXTVAL, 100176, 25000, to_date('2015-05-08 00:00:00','YYYY-MM-DD HH24:MI:SS'), date'2015-05-31' );insert into xxxx_client_discount_m  (ID,CLIENT_ID,CLIENT_AVG_DISCOUNT,DT) values (s_xxxx_client_discount_m.NEXTVAL,265, 7, date'2014-03-01');</v>
      </c>
    </row>
    <row r="169" spans="1:47" ht="15" customHeight="1" x14ac:dyDescent="0.3">
      <c r="A169" s="45">
        <v>22</v>
      </c>
      <c r="B169" s="57"/>
      <c r="C169" s="12" t="str">
        <f t="shared" si="47"/>
        <v>100022</v>
      </c>
      <c r="D169" s="12" t="str">
        <f t="shared" si="48"/>
        <v>100022/13</v>
      </c>
      <c r="E169" s="13" t="s">
        <v>40</v>
      </c>
      <c r="F169" s="13" t="s">
        <v>41</v>
      </c>
      <c r="G169" s="12">
        <v>1</v>
      </c>
      <c r="H169" s="14">
        <v>100177</v>
      </c>
      <c r="I169" s="15" t="str">
        <f t="shared" si="50"/>
        <v>Б-100177-13</v>
      </c>
      <c r="J169" s="16">
        <v>2</v>
      </c>
      <c r="K169" s="28">
        <v>11</v>
      </c>
      <c r="L169" s="12" t="s">
        <v>42</v>
      </c>
      <c r="M169" s="16">
        <v>1</v>
      </c>
      <c r="N169" s="12">
        <v>18</v>
      </c>
      <c r="O169" s="13" t="s">
        <v>55</v>
      </c>
      <c r="P169" s="13" t="s">
        <v>44</v>
      </c>
      <c r="Q169" s="13" t="s">
        <v>45</v>
      </c>
      <c r="R169" s="17" t="str">
        <f t="shared" si="49"/>
        <v>1001771</v>
      </c>
      <c r="S169" s="15">
        <v>1</v>
      </c>
      <c r="T169" s="59" t="s">
        <v>74</v>
      </c>
      <c r="U169" s="12">
        <v>50000</v>
      </c>
      <c r="V169" s="12">
        <f t="shared" si="51"/>
        <v>9000</v>
      </c>
      <c r="W169" s="12">
        <v>0</v>
      </c>
      <c r="X169" s="18">
        <v>266</v>
      </c>
      <c r="Y169" s="19" t="s">
        <v>47</v>
      </c>
      <c r="Z169" s="20"/>
      <c r="AA169" s="29">
        <f>SUM(AC166:AC170)/1.18</f>
        <v>105932.20338983051</v>
      </c>
      <c r="AB169" s="29"/>
      <c r="AC169" s="14">
        <f t="shared" si="52"/>
        <v>25000</v>
      </c>
      <c r="AD169" s="12"/>
      <c r="AE169" s="12"/>
      <c r="AF169" s="59" t="s">
        <v>72</v>
      </c>
      <c r="AG169" s="23">
        <v>8</v>
      </c>
      <c r="AH169" s="30">
        <v>20</v>
      </c>
      <c r="AI169" s="25" t="s">
        <v>49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U16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'Б-100177-13',date'2015-03-04',2, 11, 11, 'RUR', 1, 18, date'2015-03-06', date'2015-03-07', 1001771, 1, to_date('2015-05-09 00:00:00','YYYY-MM-DD HH24:MI:SS'), 50000, 9000, 0, 266, 0, 'c1', 8,null);insert into xxxx_oebs_cash_payment_test (ID, INVOICE_ID, OEBS_PAYMENT, DOC_DATE, COMISS_DATE) values (s_xxxx_oebs_cash_payment_test.NEXTVAL, 100177, 25000, to_date('2015-05-09 00:00:00','YYYY-MM-DD HH24:MI:SS'), date'2015-05-31' );insert into xxxx_client_discount_m  (ID,CLIENT_ID,CLIENT_AVG_DISCOUNT,DT) values (s_xxxx_client_discount_m.NEXTVAL,266, 20, date'2014-03-01');</v>
      </c>
    </row>
    <row r="170" spans="1:47" ht="15" customHeight="1" x14ac:dyDescent="0.3">
      <c r="A170" s="45">
        <v>22</v>
      </c>
      <c r="B170" s="57"/>
      <c r="C170" s="12" t="str">
        <f t="shared" si="47"/>
        <v>100022</v>
      </c>
      <c r="D170" s="12" t="str">
        <f t="shared" si="48"/>
        <v>100022/13</v>
      </c>
      <c r="E170" s="13" t="s">
        <v>40</v>
      </c>
      <c r="F170" s="13" t="s">
        <v>41</v>
      </c>
      <c r="G170" s="12">
        <v>1</v>
      </c>
      <c r="H170" s="14">
        <v>100178</v>
      </c>
      <c r="I170" s="15" t="str">
        <f t="shared" si="50"/>
        <v>Б-100178-13</v>
      </c>
      <c r="J170" s="16">
        <v>2</v>
      </c>
      <c r="K170" s="28">
        <v>1</v>
      </c>
      <c r="L170" s="12" t="s">
        <v>42</v>
      </c>
      <c r="M170" s="16">
        <v>1</v>
      </c>
      <c r="N170" s="12">
        <v>18</v>
      </c>
      <c r="O170" s="13" t="s">
        <v>57</v>
      </c>
      <c r="P170" s="13" t="s">
        <v>44</v>
      </c>
      <c r="Q170" s="13" t="s">
        <v>45</v>
      </c>
      <c r="R170" s="17" t="str">
        <f t="shared" si="49"/>
        <v>1001781</v>
      </c>
      <c r="S170" s="15">
        <v>1</v>
      </c>
      <c r="T170" s="61" t="s">
        <v>75</v>
      </c>
      <c r="U170" s="12">
        <v>50000</v>
      </c>
      <c r="V170" s="12">
        <f t="shared" si="51"/>
        <v>9000</v>
      </c>
      <c r="W170" s="12">
        <v>0</v>
      </c>
      <c r="X170" s="18">
        <v>267</v>
      </c>
      <c r="Y170" s="19" t="s">
        <v>47</v>
      </c>
      <c r="Z170" s="20">
        <f>SUM(U166:U170)-SUM(V166:V170)</f>
        <v>205000</v>
      </c>
      <c r="AA170" s="21">
        <v>105932.20338983051</v>
      </c>
      <c r="AB170" s="29">
        <f>Z170-AA170</f>
        <v>99067.796610169491</v>
      </c>
      <c r="AC170" s="14">
        <f t="shared" si="52"/>
        <v>25000</v>
      </c>
      <c r="AD170" s="12"/>
      <c r="AE170" s="12"/>
      <c r="AF170" s="61" t="s">
        <v>72</v>
      </c>
      <c r="AG170" s="23">
        <v>8</v>
      </c>
      <c r="AH170" s="30">
        <v>13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U17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100178, 'Б-100178-13',date'2015-03-05',2, 1, 1, 'RUR', 1, 18, date'2015-03-06', date'2015-03-07', 1001781, 1, to_date('2015-05-11 00:00:00','YYYY-MM-DD HH24:MI:SS'), 50000, 9000, 0, 267, 0, 'c1', 8,null);insert into xxxx_oebs_cash_payment_test (ID, INVOICE_ID, OEBS_PAYMENT, DOC_DATE, COMISS_DATE) values (s_xxxx_oebs_cash_payment_test.NEXTVAL, 100178, 25000, to_date('2015-05-11 00:00:00','YYYY-MM-DD HH24:MI:SS'), date'2015-05-31' );insert into xxxx_client_discount_m  (ID,CLIENT_ID,CLIENT_AVG_DISCOUNT,DT) values (s_xxxx_client_discount_m.NEXTVAL,267, 13, date'2014-03-01');</v>
      </c>
    </row>
    <row r="171" spans="1:47" ht="15" customHeight="1" x14ac:dyDescent="0.3">
      <c r="A171" s="45">
        <v>22</v>
      </c>
      <c r="B171" s="57"/>
      <c r="C171" s="12" t="str">
        <f t="shared" si="47"/>
        <v>100022</v>
      </c>
      <c r="D171" s="12" t="str">
        <f t="shared" si="48"/>
        <v>100022/13</v>
      </c>
      <c r="E171" s="13" t="s">
        <v>40</v>
      </c>
      <c r="F171" s="13" t="s">
        <v>41</v>
      </c>
      <c r="G171" s="12">
        <v>1</v>
      </c>
      <c r="H171" s="14">
        <v>100179</v>
      </c>
      <c r="I171" s="15" t="str">
        <f t="shared" si="50"/>
        <v>Б-100179-13</v>
      </c>
      <c r="J171" s="16">
        <v>2</v>
      </c>
      <c r="K171" s="12">
        <v>7</v>
      </c>
      <c r="L171" s="12" t="s">
        <v>42</v>
      </c>
      <c r="M171" s="16">
        <v>1</v>
      </c>
      <c r="N171" s="12">
        <v>18</v>
      </c>
      <c r="O171" s="13" t="s">
        <v>43</v>
      </c>
      <c r="P171" s="13" t="s">
        <v>44</v>
      </c>
      <c r="Q171" s="13" t="s">
        <v>45</v>
      </c>
      <c r="R171" s="17" t="str">
        <f t="shared" si="49"/>
        <v>1001791</v>
      </c>
      <c r="S171" s="15">
        <v>1</v>
      </c>
      <c r="T171" s="58" t="s">
        <v>101</v>
      </c>
      <c r="U171" s="12">
        <v>50000</v>
      </c>
      <c r="V171" s="12">
        <f t="shared" si="51"/>
        <v>9000</v>
      </c>
      <c r="W171" s="12">
        <v>0</v>
      </c>
      <c r="X171" s="18">
        <v>268</v>
      </c>
      <c r="Y171" s="19" t="s">
        <v>47</v>
      </c>
      <c r="Z171" s="20"/>
      <c r="AA171" s="21"/>
      <c r="AB171" s="22"/>
      <c r="AC171" s="14">
        <f t="shared" si="52"/>
        <v>25000</v>
      </c>
      <c r="AD171" s="12"/>
      <c r="AE171" s="12"/>
      <c r="AF171" s="58" t="s">
        <v>102</v>
      </c>
      <c r="AG171" s="23">
        <v>8</v>
      </c>
      <c r="AH171" s="24">
        <v>13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U17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100179, 'Б-100179-13',date'2015-03-02',2, 7, 7, 'RUR', 1, 18, date'2015-03-06', date'2015-03-07', 1001791, 1, to_date('2015-06-07 00:00:00','YYYY-MM-DD HH24:MI:SS'), 50000, 9000, 0, 268, 0, 'c1', 8,null);insert into xxxx_oebs_cash_payment_test (ID, INVOICE_ID, OEBS_PAYMENT, DOC_DATE, COMISS_DATE) values (s_xxxx_oebs_cash_payment_test.NEXTVAL, 100179, 25000, to_date('2015-06-07 00:00:00','YYYY-MM-DD HH24:MI:SS'), date'2015-06-30' );insert into xxxx_client_discount_m  (ID,CLIENT_ID,CLIENT_AVG_DISCOUNT,DT) values (s_xxxx_client_discount_m.NEXTVAL,268, 13, date'2014-03-01');</v>
      </c>
    </row>
    <row r="172" spans="1:47" ht="15" customHeight="1" x14ac:dyDescent="0.3">
      <c r="A172" s="45">
        <v>22</v>
      </c>
      <c r="B172" s="57"/>
      <c r="C172" s="12" t="str">
        <f t="shared" si="47"/>
        <v>100022</v>
      </c>
      <c r="D172" s="12" t="str">
        <f t="shared" si="48"/>
        <v>100022/13</v>
      </c>
      <c r="E172" s="13" t="s">
        <v>40</v>
      </c>
      <c r="F172" s="13" t="s">
        <v>41</v>
      </c>
      <c r="G172" s="12">
        <v>1</v>
      </c>
      <c r="H172" s="14">
        <v>100180</v>
      </c>
      <c r="I172" s="15" t="str">
        <f t="shared" si="50"/>
        <v>Б-100180-13</v>
      </c>
      <c r="J172" s="16">
        <v>2</v>
      </c>
      <c r="K172" s="56">
        <v>3</v>
      </c>
      <c r="L172" s="12" t="s">
        <v>42</v>
      </c>
      <c r="M172" s="16">
        <v>1</v>
      </c>
      <c r="N172" s="12">
        <v>18</v>
      </c>
      <c r="O172" s="13" t="s">
        <v>53</v>
      </c>
      <c r="P172" s="13" t="s">
        <v>44</v>
      </c>
      <c r="Q172" s="13" t="s">
        <v>45</v>
      </c>
      <c r="R172" s="17" t="str">
        <f t="shared" si="49"/>
        <v>1001801</v>
      </c>
      <c r="S172" s="15">
        <v>1</v>
      </c>
      <c r="T172" s="58" t="s">
        <v>103</v>
      </c>
      <c r="U172" s="12">
        <v>50000</v>
      </c>
      <c r="V172" s="12">
        <f t="shared" si="51"/>
        <v>9000</v>
      </c>
      <c r="W172" s="12">
        <v>0</v>
      </c>
      <c r="X172" s="18">
        <v>269</v>
      </c>
      <c r="Y172" s="19" t="s">
        <v>47</v>
      </c>
      <c r="Z172" s="20"/>
      <c r="AA172" s="21"/>
      <c r="AB172" s="26"/>
      <c r="AC172" s="14">
        <f t="shared" si="52"/>
        <v>25000</v>
      </c>
      <c r="AD172" s="12"/>
      <c r="AE172" s="12"/>
      <c r="AF172" s="58" t="s">
        <v>102</v>
      </c>
      <c r="AG172" s="23">
        <v>8</v>
      </c>
      <c r="AH172" s="27">
        <v>7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U17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100180, 'Б-100180-13',date'2015-03-03',2, 3, 3, 'RUR', 1, 18, date'2015-03-06', date'2015-03-07', 1001801, 1, to_date('2015-06-08 00:00:00','YYYY-MM-DD HH24:MI:SS'), 50000, 9000, 0, 269, 0, 'c1', 8,null);insert into xxxx_oebs_cash_payment_test (ID, INVOICE_ID, OEBS_PAYMENT, DOC_DATE, COMISS_DATE) values (s_xxxx_oebs_cash_payment_test.NEXTVAL, 100180, 25000, to_date('2015-06-08 00:00:00','YYYY-MM-DD HH24:MI:SS'), date'2015-06-30' );insert into xxxx_client_discount_m  (ID,CLIENT_ID,CLIENT_AVG_DISCOUNT,DT) values (s_xxxx_client_discount_m.NEXTVAL,269, 7, date'2014-03-01');</v>
      </c>
    </row>
    <row r="173" spans="1:47" ht="15" customHeight="1" x14ac:dyDescent="0.3">
      <c r="A173" s="45">
        <v>22</v>
      </c>
      <c r="B173" s="57"/>
      <c r="C173" s="12" t="str">
        <f t="shared" si="47"/>
        <v>100022</v>
      </c>
      <c r="D173" s="12" t="str">
        <f t="shared" si="48"/>
        <v>100022/13</v>
      </c>
      <c r="E173" s="13" t="s">
        <v>40</v>
      </c>
      <c r="F173" s="13" t="s">
        <v>41</v>
      </c>
      <c r="G173" s="12">
        <v>1</v>
      </c>
      <c r="H173" s="14">
        <v>100181</v>
      </c>
      <c r="I173" s="15" t="str">
        <f t="shared" si="50"/>
        <v>Б-100181-13</v>
      </c>
      <c r="J173" s="16">
        <v>2</v>
      </c>
      <c r="K173" s="12">
        <v>7</v>
      </c>
      <c r="L173" s="12" t="s">
        <v>42</v>
      </c>
      <c r="M173" s="16">
        <v>1</v>
      </c>
      <c r="N173" s="12">
        <v>18</v>
      </c>
      <c r="O173" s="13" t="s">
        <v>53</v>
      </c>
      <c r="P173" s="13" t="s">
        <v>44</v>
      </c>
      <c r="Q173" s="13" t="s">
        <v>45</v>
      </c>
      <c r="R173" s="17" t="str">
        <f t="shared" si="49"/>
        <v>1001811</v>
      </c>
      <c r="S173" s="15">
        <v>1</v>
      </c>
      <c r="T173" s="58" t="s">
        <v>104</v>
      </c>
      <c r="U173" s="12">
        <v>50000</v>
      </c>
      <c r="V173" s="12">
        <f t="shared" si="51"/>
        <v>9000</v>
      </c>
      <c r="W173" s="12">
        <v>0</v>
      </c>
      <c r="X173" s="18">
        <v>270</v>
      </c>
      <c r="Y173" s="19" t="s">
        <v>47</v>
      </c>
      <c r="Z173" s="20"/>
      <c r="AA173" s="21"/>
      <c r="AB173" s="26"/>
      <c r="AC173" s="14">
        <f t="shared" si="52"/>
        <v>25000</v>
      </c>
      <c r="AD173" s="12"/>
      <c r="AE173" s="12"/>
      <c r="AF173" s="58" t="s">
        <v>102</v>
      </c>
      <c r="AG173" s="23">
        <v>8</v>
      </c>
      <c r="AH173" s="27">
        <v>7</v>
      </c>
      <c r="AI173" s="25" t="s">
        <v>49</v>
      </c>
      <c r="AJ173" s="13"/>
      <c r="AK173" s="13"/>
      <c r="AL173" s="17">
        <v>0</v>
      </c>
      <c r="AM173" s="15" t="s">
        <v>50</v>
      </c>
      <c r="AN173" s="12" t="s">
        <v>51</v>
      </c>
      <c r="AO173" s="12"/>
      <c r="AP173" s="17"/>
      <c r="AQ173" s="17"/>
      <c r="AR173" s="17"/>
      <c r="AU17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100181, 'Б-100181-13',date'2015-03-03',2, 7, 7, 'RUR', 1, 18, date'2015-03-06', date'2015-03-07', 1001811, 1, to_date('2015-06-07 00:00:01','YYYY-MM-DD HH24:MI:SS'), 50000, 9000, 0, 270, 0, 'c1', 8,null);insert into xxxx_oebs_cash_payment_test (ID, INVOICE_ID, OEBS_PAYMENT, DOC_DATE, COMISS_DATE) values (s_xxxx_oebs_cash_payment_test.NEXTVAL, 100181, 25000, to_date('2015-06-07 00:00:01','YYYY-MM-DD HH24:MI:SS'), date'2015-06-30' );insert into xxxx_client_discount_m  (ID,CLIENT_ID,CLIENT_AVG_DISCOUNT,DT) values (s_xxxx_client_discount_m.NEXTVAL,270, 7, date'2014-03-01');</v>
      </c>
    </row>
    <row r="174" spans="1:47" ht="15" customHeight="1" x14ac:dyDescent="0.3">
      <c r="A174" s="45">
        <v>22</v>
      </c>
      <c r="B174" s="57"/>
      <c r="C174" s="12" t="str">
        <f t="shared" si="47"/>
        <v>100022</v>
      </c>
      <c r="D174" s="12" t="str">
        <f t="shared" si="48"/>
        <v>100022/13</v>
      </c>
      <c r="E174" s="13" t="s">
        <v>40</v>
      </c>
      <c r="F174" s="13" t="s">
        <v>41</v>
      </c>
      <c r="G174" s="12">
        <v>1</v>
      </c>
      <c r="H174" s="14">
        <v>100182</v>
      </c>
      <c r="I174" s="15" t="str">
        <f t="shared" si="50"/>
        <v>Б-100182-13</v>
      </c>
      <c r="J174" s="16">
        <v>2</v>
      </c>
      <c r="K174" s="28">
        <v>11</v>
      </c>
      <c r="L174" s="12" t="s">
        <v>42</v>
      </c>
      <c r="M174" s="16">
        <v>1</v>
      </c>
      <c r="N174" s="12">
        <v>18</v>
      </c>
      <c r="O174" s="13" t="s">
        <v>55</v>
      </c>
      <c r="P174" s="13" t="s">
        <v>44</v>
      </c>
      <c r="Q174" s="13" t="s">
        <v>45</v>
      </c>
      <c r="R174" s="17" t="str">
        <f t="shared" si="49"/>
        <v>1001821</v>
      </c>
      <c r="S174" s="15">
        <v>1</v>
      </c>
      <c r="T174" s="58" t="s">
        <v>105</v>
      </c>
      <c r="U174" s="12">
        <v>50000</v>
      </c>
      <c r="V174" s="12">
        <f t="shared" si="51"/>
        <v>9000</v>
      </c>
      <c r="W174" s="12">
        <v>0</v>
      </c>
      <c r="X174" s="18">
        <v>271</v>
      </c>
      <c r="Y174" s="19" t="s">
        <v>47</v>
      </c>
      <c r="Z174" s="20"/>
      <c r="AA174" s="29">
        <f>SUM(AC171:AC175)/1.18</f>
        <v>423728.81355932204</v>
      </c>
      <c r="AB174" s="29"/>
      <c r="AC174" s="14">
        <v>400000</v>
      </c>
      <c r="AD174" s="12"/>
      <c r="AE174" s="12"/>
      <c r="AF174" s="58" t="s">
        <v>102</v>
      </c>
      <c r="AG174" s="23">
        <v>8</v>
      </c>
      <c r="AH174" s="30">
        <v>20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U17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'Б-100182-13',date'2015-03-04',2, 11, 11, 'RUR', 1, 18, date'2015-03-06', date'2015-03-07', 1001821, 1, to_date('2015-06-08 00:00:01','YYYY-MM-DD HH24:MI:SS'), 50000, 9000, 0, 271, 0, 'c1', 8,null);insert into xxxx_oebs_cash_payment_test (ID, INVOICE_ID, OEBS_PAYMENT, DOC_DATE, COMISS_DATE) values (s_xxxx_oebs_cash_payment_test.NEXTVAL, 100182, 400000, to_date('2015-06-08 00:00:01','YYYY-MM-DD HH24:MI:SS'), date'2015-06-30' );insert into xxxx_client_discount_m  (ID,CLIENT_ID,CLIENT_AVG_DISCOUNT,DT) values (s_xxxx_client_discount_m.NEXTVAL,271, 20, date'2014-03-01');</v>
      </c>
    </row>
    <row r="175" spans="1:47" ht="15" customHeight="1" x14ac:dyDescent="0.3">
      <c r="A175" s="45">
        <v>22</v>
      </c>
      <c r="B175" s="57"/>
      <c r="C175" s="33" t="str">
        <f t="shared" si="47"/>
        <v>100022</v>
      </c>
      <c r="D175" s="33" t="str">
        <f t="shared" si="48"/>
        <v>100022/13</v>
      </c>
      <c r="E175" s="34" t="s">
        <v>40</v>
      </c>
      <c r="F175" s="34" t="s">
        <v>41</v>
      </c>
      <c r="G175" s="12">
        <v>1</v>
      </c>
      <c r="H175" s="14">
        <v>100183</v>
      </c>
      <c r="I175" s="33" t="str">
        <f t="shared" si="50"/>
        <v>Б-100183-13</v>
      </c>
      <c r="J175" s="16">
        <v>2</v>
      </c>
      <c r="K175" s="35">
        <v>1</v>
      </c>
      <c r="L175" s="33" t="s">
        <v>42</v>
      </c>
      <c r="M175" s="36">
        <v>1</v>
      </c>
      <c r="N175" s="33">
        <v>18</v>
      </c>
      <c r="O175" s="34" t="s">
        <v>57</v>
      </c>
      <c r="P175" s="34" t="s">
        <v>44</v>
      </c>
      <c r="Q175" s="34" t="s">
        <v>45</v>
      </c>
      <c r="R175" s="37" t="str">
        <f t="shared" si="49"/>
        <v>1001831</v>
      </c>
      <c r="S175" s="33">
        <v>1</v>
      </c>
      <c r="T175" s="58" t="s">
        <v>106</v>
      </c>
      <c r="U175" s="12">
        <v>50000</v>
      </c>
      <c r="V175" s="33">
        <f t="shared" si="51"/>
        <v>9000</v>
      </c>
      <c r="W175" s="33">
        <v>0</v>
      </c>
      <c r="X175" s="18">
        <v>272</v>
      </c>
      <c r="Y175" s="38" t="s">
        <v>47</v>
      </c>
      <c r="Z175" s="20">
        <f>SUM(U171:U175)-SUM(V171:V175)</f>
        <v>205000</v>
      </c>
      <c r="AA175" s="39"/>
      <c r="AB175" s="39"/>
      <c r="AC175" s="40">
        <f>U175*0.5</f>
        <v>25000</v>
      </c>
      <c r="AD175" s="33"/>
      <c r="AE175" s="33"/>
      <c r="AF175" s="58" t="s">
        <v>102</v>
      </c>
      <c r="AG175" s="41">
        <v>8</v>
      </c>
      <c r="AH175" s="42">
        <v>13</v>
      </c>
      <c r="AI175" s="43" t="s">
        <v>49</v>
      </c>
      <c r="AJ175" s="34"/>
      <c r="AK175" s="34"/>
      <c r="AL175" s="37">
        <v>0</v>
      </c>
      <c r="AM175" s="33" t="s">
        <v>50</v>
      </c>
      <c r="AN175" s="33" t="s">
        <v>51</v>
      </c>
      <c r="AO175" s="33"/>
      <c r="AP175" s="37"/>
      <c r="AQ175" s="37"/>
      <c r="AR175" s="37"/>
      <c r="AS175" s="44"/>
      <c r="AU17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100183, 'Б-100183-13',date'2015-03-05',2, 1, 1, 'RUR', 1, 18, date'2015-03-06', date'2015-03-07', 1001831, 1, to_date('2015-06-07 00:00:02','YYYY-MM-DD HH24:MI:SS'), 50000, 9000, 0, 272, 0, 'c1', 8,null);insert into xxxx_oebs_cash_payment_test (ID, INVOICE_ID, OEBS_PAYMENT, DOC_DATE, COMISS_DATE) values (s_xxxx_oebs_cash_payment_test.NEXTVAL, 100183, 25000, to_date('2015-06-07 00:00:02','YYYY-MM-DD HH24:MI:SS'), date'2015-06-30' );insert into xxxx_client_discount_m  (ID,CLIENT_ID,CLIENT_AVG_DISCOUNT,DT) values (s_xxxx_client_discount_m.NEXTVAL,272, 13, date'2014-03-01');</v>
      </c>
    </row>
    <row r="176" spans="1:47" ht="15" customHeight="1" x14ac:dyDescent="0.3">
      <c r="A176" s="45">
        <v>23</v>
      </c>
      <c r="B176" s="57"/>
      <c r="C176" s="12" t="str">
        <f t="shared" si="47"/>
        <v>100023</v>
      </c>
      <c r="D176" s="12" t="str">
        <f t="shared" si="48"/>
        <v>100023/13</v>
      </c>
      <c r="E176" s="13" t="s">
        <v>40</v>
      </c>
      <c r="F176" s="13" t="s">
        <v>41</v>
      </c>
      <c r="G176" s="12">
        <v>1</v>
      </c>
      <c r="H176" s="14">
        <v>100184</v>
      </c>
      <c r="I176" s="15" t="str">
        <f t="shared" si="50"/>
        <v>Б-100184-13</v>
      </c>
      <c r="J176" s="16">
        <v>2</v>
      </c>
      <c r="K176" s="56">
        <v>2</v>
      </c>
      <c r="L176" s="12" t="s">
        <v>42</v>
      </c>
      <c r="M176" s="16">
        <v>1</v>
      </c>
      <c r="N176" s="12">
        <v>18</v>
      </c>
      <c r="O176" s="13" t="s">
        <v>43</v>
      </c>
      <c r="P176" s="13" t="s">
        <v>44</v>
      </c>
      <c r="Q176" s="13" t="s">
        <v>45</v>
      </c>
      <c r="R176" s="17" t="str">
        <f t="shared" si="49"/>
        <v>1001841</v>
      </c>
      <c r="S176" s="15">
        <v>1</v>
      </c>
      <c r="T176" s="13" t="s">
        <v>46</v>
      </c>
      <c r="U176" s="12">
        <v>50000</v>
      </c>
      <c r="V176" s="12">
        <f t="shared" si="51"/>
        <v>9000</v>
      </c>
      <c r="W176" s="12">
        <v>0</v>
      </c>
      <c r="X176" s="18">
        <v>273</v>
      </c>
      <c r="Y176" s="19" t="s">
        <v>47</v>
      </c>
      <c r="Z176" s="20"/>
      <c r="AA176" s="21"/>
      <c r="AB176" s="22"/>
      <c r="AC176" s="14">
        <f>U176*0.5</f>
        <v>25000</v>
      </c>
      <c r="AD176" s="12"/>
      <c r="AE176" s="12"/>
      <c r="AF176" s="13" t="s">
        <v>48</v>
      </c>
      <c r="AG176" s="23">
        <v>8</v>
      </c>
      <c r="AH176" s="24">
        <v>13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15" t="s">
        <v>99</v>
      </c>
      <c r="AU17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'Б-100184-13',date'2015-03-02',2, 2, 2, 'RUR', 1, 18, date'2015-03-06', date'2015-03-07', 1001841, 1, to_date('2015-03-07 00:00:00','YYYY-MM-DD HH24:MI:SS'), 50000, 9000, 0, 273, 0, 'c1', 8,null);insert into xxxx_oebs_cash_payment_test (ID, INVOICE_ID, OEBS_PAYMENT, DOC_DATE, COMISS_DATE) values (s_xxxx_oebs_cash_payment_test.NEXTVAL, 100184, 25000, to_date('2015-03-07 00:00:00','YYYY-MM-DD HH24:MI:SS'), date'2015-03-31' );insert into xxxx_client_discount_m  (ID,CLIENT_ID,CLIENT_AVG_DISCOUNT,DT) values (s_xxxx_client_discount_m.NEXTVAL,273, 13, date'2014-03-01');</v>
      </c>
    </row>
    <row r="177" spans="1:47" ht="15" customHeight="1" x14ac:dyDescent="0.3">
      <c r="A177" s="45">
        <v>23</v>
      </c>
      <c r="B177" s="57"/>
      <c r="C177" s="12" t="str">
        <f t="shared" si="47"/>
        <v>100023</v>
      </c>
      <c r="D177" s="12" t="str">
        <f t="shared" si="48"/>
        <v>100023/13</v>
      </c>
      <c r="E177" s="13" t="s">
        <v>40</v>
      </c>
      <c r="F177" s="13" t="s">
        <v>41</v>
      </c>
      <c r="G177" s="12">
        <v>1</v>
      </c>
      <c r="H177" s="14">
        <v>100185</v>
      </c>
      <c r="I177" s="15" t="str">
        <f t="shared" si="50"/>
        <v>Б-100185-13</v>
      </c>
      <c r="J177" s="16">
        <v>2</v>
      </c>
      <c r="K177" s="12">
        <v>7</v>
      </c>
      <c r="L177" s="12" t="s">
        <v>42</v>
      </c>
      <c r="M177" s="16">
        <v>1</v>
      </c>
      <c r="N177" s="12">
        <v>18</v>
      </c>
      <c r="O177" s="13" t="s">
        <v>53</v>
      </c>
      <c r="P177" s="13" t="s">
        <v>44</v>
      </c>
      <c r="Q177" s="13" t="s">
        <v>45</v>
      </c>
      <c r="R177" s="17" t="str">
        <f t="shared" si="49"/>
        <v>1001851</v>
      </c>
      <c r="S177" s="15">
        <v>1</v>
      </c>
      <c r="T177" s="13" t="s">
        <v>54</v>
      </c>
      <c r="U177" s="12">
        <v>50000</v>
      </c>
      <c r="V177" s="12">
        <f t="shared" si="51"/>
        <v>9000</v>
      </c>
      <c r="W177" s="12">
        <v>0</v>
      </c>
      <c r="X177" s="18">
        <v>274</v>
      </c>
      <c r="Y177" s="19" t="s">
        <v>47</v>
      </c>
      <c r="Z177" s="20"/>
      <c r="AA177" s="21"/>
      <c r="AB177" s="26"/>
      <c r="AC177" s="14">
        <f>U177*0.5</f>
        <v>25000</v>
      </c>
      <c r="AD177" s="12"/>
      <c r="AE177" s="12"/>
      <c r="AF177" s="58" t="s">
        <v>67</v>
      </c>
      <c r="AG177" s="23">
        <v>8</v>
      </c>
      <c r="AH177" s="27">
        <v>7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9" t="s">
        <v>100</v>
      </c>
      <c r="AU17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'Б-100185-13',date'2015-03-03',2, 7, 7, 'RUR', 1, 18, date'2015-03-06', date'2015-03-07', 1001851, 1, to_date('2015-03-08 00:00:00','YYYY-MM-DD HH24:MI:SS'), 50000, 9000, 0, 274, 0, 'c1', 8,null);insert into xxxx_oebs_cash_payment_test (ID, INVOICE_ID, OEBS_PAYMENT, DOC_DATE, COMISS_DATE) values (s_xxxx_oebs_cash_payment_test.NEXTVAL, 100185, 25000, to_date('2015-03-08 00:00:00','YYYY-MM-DD HH24:MI:SS'), date'2015-04-30' );insert into xxxx_client_discount_m  (ID,CLIENT_ID,CLIENT_AVG_DISCOUNT,DT) values (s_xxxx_client_discount_m.NEXTVAL,274, 7, date'2014-03-01');</v>
      </c>
    </row>
    <row r="178" spans="1:47" ht="15" customHeight="1" x14ac:dyDescent="0.3">
      <c r="A178" s="45">
        <v>23</v>
      </c>
      <c r="B178" s="57"/>
      <c r="C178" s="12" t="str">
        <f t="shared" si="47"/>
        <v>100023</v>
      </c>
      <c r="D178" s="12" t="str">
        <f t="shared" si="48"/>
        <v>100023/13</v>
      </c>
      <c r="E178" s="13" t="s">
        <v>40</v>
      </c>
      <c r="F178" s="13" t="s">
        <v>41</v>
      </c>
      <c r="G178" s="12">
        <v>1</v>
      </c>
      <c r="H178" s="14">
        <v>100186</v>
      </c>
      <c r="I178" s="15" t="str">
        <f t="shared" si="50"/>
        <v>Б-100186-13</v>
      </c>
      <c r="J178" s="16">
        <v>2</v>
      </c>
      <c r="K178" s="12">
        <v>7</v>
      </c>
      <c r="L178" s="12" t="s">
        <v>42</v>
      </c>
      <c r="M178" s="16">
        <v>1</v>
      </c>
      <c r="N178" s="12">
        <v>18</v>
      </c>
      <c r="O178" s="13" t="s">
        <v>53</v>
      </c>
      <c r="P178" s="13" t="s">
        <v>44</v>
      </c>
      <c r="Q178" s="13" t="s">
        <v>45</v>
      </c>
      <c r="R178" s="17" t="str">
        <f t="shared" si="49"/>
        <v>1001861</v>
      </c>
      <c r="S178" s="15">
        <v>1</v>
      </c>
      <c r="T178" s="13" t="s">
        <v>54</v>
      </c>
      <c r="U178" s="12">
        <v>50000</v>
      </c>
      <c r="V178" s="12">
        <f t="shared" si="51"/>
        <v>9000</v>
      </c>
      <c r="W178" s="12">
        <v>0</v>
      </c>
      <c r="X178" s="18">
        <v>275</v>
      </c>
      <c r="Y178" s="19" t="s">
        <v>47</v>
      </c>
      <c r="Z178" s="20"/>
      <c r="AA178" s="21"/>
      <c r="AB178" s="26"/>
      <c r="AC178" s="14">
        <v>100000</v>
      </c>
      <c r="AD178" s="12"/>
      <c r="AE178" s="12"/>
      <c r="AF178" s="13" t="s">
        <v>48</v>
      </c>
      <c r="AG178" s="23">
        <v>8</v>
      </c>
      <c r="AH178" s="27">
        <v>7</v>
      </c>
      <c r="AI178" s="25" t="s">
        <v>49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U17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'Б-100186-13',date'2015-03-03',2, 7, 7, 'RUR', 1, 18, date'2015-03-06', date'2015-03-07', 1001861, 1, to_date('2015-03-08 00:00:00','YYYY-MM-DD HH24:MI:SS'), 50000, 9000, 0, 275, 0, 'c1', 8,null);insert into xxxx_oebs_cash_payment_test (ID, INVOICE_ID, OEBS_PAYMENT, DOC_DATE, COMISS_DATE) values (s_xxxx_oebs_cash_payment_test.NEXTVAL, 100186, 100000, to_date('2015-03-08 00:00:00','YYYY-MM-DD HH24:MI:SS'), date'2015-03-31' );insert into xxxx_client_discount_m  (ID,CLIENT_ID,CLIENT_AVG_DISCOUNT,DT) values (s_xxxx_client_discount_m.NEXTVAL,275, 7, date'2014-03-01');</v>
      </c>
    </row>
    <row r="179" spans="1:47" ht="15" customHeight="1" x14ac:dyDescent="0.3">
      <c r="A179" s="45">
        <v>23</v>
      </c>
      <c r="B179" s="57"/>
      <c r="C179" s="12" t="str">
        <f t="shared" ref="C179:C210" si="53">"1000"&amp;A179</f>
        <v>100023</v>
      </c>
      <c r="D179" s="12" t="str">
        <f t="shared" ref="D179:D210" si="54">"1000"&amp;A179&amp;"/13"</f>
        <v>100023/13</v>
      </c>
      <c r="E179" s="13" t="s">
        <v>40</v>
      </c>
      <c r="F179" s="13" t="s">
        <v>41</v>
      </c>
      <c r="G179" s="12">
        <v>1</v>
      </c>
      <c r="H179" s="14">
        <v>100187</v>
      </c>
      <c r="I179" s="15" t="str">
        <f t="shared" si="50"/>
        <v>Б-100187-13</v>
      </c>
      <c r="J179" s="16">
        <v>2</v>
      </c>
      <c r="K179" s="56">
        <v>11</v>
      </c>
      <c r="L179" s="12" t="s">
        <v>42</v>
      </c>
      <c r="M179" s="16">
        <v>1</v>
      </c>
      <c r="N179" s="12">
        <v>18</v>
      </c>
      <c r="O179" s="13" t="s">
        <v>55</v>
      </c>
      <c r="P179" s="13" t="s">
        <v>44</v>
      </c>
      <c r="Q179" s="13" t="s">
        <v>45</v>
      </c>
      <c r="R179" s="17" t="str">
        <f t="shared" ref="R179:R210" si="55">H179&amp;"1"</f>
        <v>1001871</v>
      </c>
      <c r="S179" s="15">
        <v>1</v>
      </c>
      <c r="T179" s="13" t="s">
        <v>56</v>
      </c>
      <c r="U179" s="12">
        <v>50000</v>
      </c>
      <c r="V179" s="12">
        <f t="shared" si="51"/>
        <v>9000</v>
      </c>
      <c r="W179" s="12">
        <v>0</v>
      </c>
      <c r="X179" s="18">
        <v>276</v>
      </c>
      <c r="Y179" s="19" t="s">
        <v>47</v>
      </c>
      <c r="Z179" s="20"/>
      <c r="AA179" s="29"/>
      <c r="AB179" s="29"/>
      <c r="AC179" s="14">
        <f t="shared" ref="AC179:AC188" si="56">U179*0.5</f>
        <v>25000</v>
      </c>
      <c r="AD179" s="12"/>
      <c r="AE179" s="12"/>
      <c r="AF179" s="58" t="s">
        <v>67</v>
      </c>
      <c r="AG179" s="23">
        <v>8</v>
      </c>
      <c r="AH179" s="30">
        <v>20</v>
      </c>
      <c r="AI179" s="25" t="s">
        <v>49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U17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'Б-100187-13',date'2015-03-04',2, 11, 11, 'RUR', 1, 18, date'2015-03-06', date'2015-03-07', 1001871, 1, to_date('2015-03-09 00:00:00','YYYY-MM-DD HH24:MI:SS'), 50000, 9000, 0, 276, 0, 'c1', 8,null);insert into xxxx_oebs_cash_payment_test (ID, INVOICE_ID, OEBS_PAYMENT, DOC_DATE, COMISS_DATE) values (s_xxxx_oebs_cash_payment_test.NEXTVAL, 100187, 25000, to_date('2015-03-09 00:00:00','YYYY-MM-DD HH24:MI:SS'), date'2015-04-30' );insert into xxxx_client_discount_m  (ID,CLIENT_ID,CLIENT_AVG_DISCOUNT,DT) values (s_xxxx_client_discount_m.NEXTVAL,276, 20, date'2014-03-01');</v>
      </c>
    </row>
    <row r="180" spans="1:47" ht="15" customHeight="1" x14ac:dyDescent="0.3">
      <c r="A180" s="45">
        <v>23</v>
      </c>
      <c r="B180" s="57"/>
      <c r="C180" s="12" t="str">
        <f t="shared" si="53"/>
        <v>100023</v>
      </c>
      <c r="D180" s="12" t="str">
        <f t="shared" si="54"/>
        <v>100023/13</v>
      </c>
      <c r="E180" s="13" t="s">
        <v>40</v>
      </c>
      <c r="F180" s="13" t="s">
        <v>41</v>
      </c>
      <c r="G180" s="12">
        <v>1</v>
      </c>
      <c r="H180" s="14">
        <v>100188</v>
      </c>
      <c r="I180" s="15" t="str">
        <f t="shared" si="50"/>
        <v>Б-100188-13</v>
      </c>
      <c r="J180" s="16">
        <v>2</v>
      </c>
      <c r="K180" s="28">
        <v>1</v>
      </c>
      <c r="L180" s="12" t="s">
        <v>42</v>
      </c>
      <c r="M180" s="16">
        <v>1</v>
      </c>
      <c r="N180" s="12">
        <v>18</v>
      </c>
      <c r="O180" s="13" t="s">
        <v>57</v>
      </c>
      <c r="P180" s="13" t="s">
        <v>44</v>
      </c>
      <c r="Q180" s="13" t="s">
        <v>45</v>
      </c>
      <c r="R180" s="17" t="str">
        <f t="shared" si="55"/>
        <v>1001881</v>
      </c>
      <c r="S180" s="15">
        <v>1</v>
      </c>
      <c r="T180" s="13" t="s">
        <v>58</v>
      </c>
      <c r="U180" s="12">
        <v>50000</v>
      </c>
      <c r="V180" s="12">
        <f t="shared" si="51"/>
        <v>9000</v>
      </c>
      <c r="W180" s="12">
        <v>0</v>
      </c>
      <c r="X180" s="18">
        <v>277</v>
      </c>
      <c r="Y180" s="19" t="s">
        <v>47</v>
      </c>
      <c r="Z180" s="20">
        <f>SUM(U176:U180)-SUM(V176:V180)</f>
        <v>205000</v>
      </c>
      <c r="AA180" s="29">
        <f>(AC176+AC178+AC180)/1.18</f>
        <v>127118.64406779662</v>
      </c>
      <c r="AB180" s="29">
        <f>Z180-AA180</f>
        <v>77881.355932203383</v>
      </c>
      <c r="AC180" s="14">
        <f t="shared" si="56"/>
        <v>25000</v>
      </c>
      <c r="AD180" s="12"/>
      <c r="AE180" s="12"/>
      <c r="AF180" s="13" t="s">
        <v>48</v>
      </c>
      <c r="AG180" s="23">
        <v>8</v>
      </c>
      <c r="AH180" s="30">
        <v>13</v>
      </c>
      <c r="AI180" s="25" t="s">
        <v>49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U18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'Б-100188-13',date'2015-03-05',2, 1, 1, 'RUR', 1, 18, date'2015-03-06', date'2015-03-07', 1001881, 1, to_date('2015-03-11 00:00:00','YYYY-MM-DD HH24:MI:SS'), 50000, 9000, 0, 277, 0, 'c1', 8,null);insert into xxxx_oebs_cash_payment_test (ID, INVOICE_ID, OEBS_PAYMENT, DOC_DATE, COMISS_DATE) values (s_xxxx_oebs_cash_payment_test.NEXTVAL, 100188, 25000, to_date('2015-03-11 00:00:00','YYYY-MM-DD HH24:MI:SS'), date'2015-03-31' );insert into xxxx_client_discount_m  (ID,CLIENT_ID,CLIENT_AVG_DISCOUNT,DT) values (s_xxxx_client_discount_m.NEXTVAL,277, 13, date'2014-03-01');</v>
      </c>
    </row>
    <row r="181" spans="1:47" ht="15" customHeight="1" x14ac:dyDescent="0.3">
      <c r="A181" s="45">
        <v>23</v>
      </c>
      <c r="B181" s="57"/>
      <c r="C181" s="12" t="str">
        <f t="shared" si="53"/>
        <v>100023</v>
      </c>
      <c r="D181" s="12" t="str">
        <f t="shared" si="54"/>
        <v>100023/13</v>
      </c>
      <c r="E181" s="13" t="s">
        <v>40</v>
      </c>
      <c r="F181" s="13" t="s">
        <v>41</v>
      </c>
      <c r="G181" s="12">
        <v>1</v>
      </c>
      <c r="H181" s="14">
        <v>100189</v>
      </c>
      <c r="I181" s="15" t="str">
        <f t="shared" si="50"/>
        <v>Б-100189-13</v>
      </c>
      <c r="J181" s="16">
        <v>2</v>
      </c>
      <c r="K181" s="12">
        <v>7</v>
      </c>
      <c r="L181" s="12" t="s">
        <v>42</v>
      </c>
      <c r="M181" s="16">
        <v>1</v>
      </c>
      <c r="N181" s="12">
        <v>18</v>
      </c>
      <c r="O181" s="13" t="s">
        <v>43</v>
      </c>
      <c r="P181" s="13" t="s">
        <v>44</v>
      </c>
      <c r="Q181" s="13" t="s">
        <v>45</v>
      </c>
      <c r="R181" s="17" t="str">
        <f t="shared" si="55"/>
        <v>1001891</v>
      </c>
      <c r="S181" s="15">
        <v>1</v>
      </c>
      <c r="T181" s="59" t="s">
        <v>71</v>
      </c>
      <c r="U181" s="12">
        <v>50000</v>
      </c>
      <c r="V181" s="12">
        <f t="shared" si="51"/>
        <v>9000</v>
      </c>
      <c r="W181" s="12">
        <v>0</v>
      </c>
      <c r="X181" s="18">
        <v>278</v>
      </c>
      <c r="Y181" s="19" t="s">
        <v>47</v>
      </c>
      <c r="Z181" s="20"/>
      <c r="AA181" s="21"/>
      <c r="AB181" s="22"/>
      <c r="AC181" s="14">
        <f t="shared" si="56"/>
        <v>25000</v>
      </c>
      <c r="AD181" s="12"/>
      <c r="AE181" s="12"/>
      <c r="AF181" s="59" t="s">
        <v>72</v>
      </c>
      <c r="AG181" s="23">
        <v>8</v>
      </c>
      <c r="AH181" s="24">
        <v>13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U18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'Б-100189-13',date'2015-03-02',2, 7, 7, 'RUR', 1, 18, date'2015-03-06', date'2015-03-07', 1001891, 1, to_date('2015-05-07 00:00:00','YYYY-MM-DD HH24:MI:SS'), 50000, 9000, 0, 278, 0, 'c1', 8,null);insert into xxxx_oebs_cash_payment_test (ID, INVOICE_ID, OEBS_PAYMENT, DOC_DATE, COMISS_DATE) values (s_xxxx_oebs_cash_payment_test.NEXTVAL, 100189, 25000, to_date('2015-05-07 00:00:00','YYYY-MM-DD HH24:MI:SS'), date'2015-05-31' );insert into xxxx_client_discount_m  (ID,CLIENT_ID,CLIENT_AVG_DISCOUNT,DT) values (s_xxxx_client_discount_m.NEXTVAL,278, 13, date'2014-03-01');</v>
      </c>
    </row>
    <row r="182" spans="1:47" ht="15" customHeight="1" x14ac:dyDescent="0.3">
      <c r="A182" s="45">
        <v>23</v>
      </c>
      <c r="B182" s="57"/>
      <c r="C182" s="12" t="str">
        <f t="shared" si="53"/>
        <v>100023</v>
      </c>
      <c r="D182" s="12" t="str">
        <f t="shared" si="54"/>
        <v>100023/13</v>
      </c>
      <c r="E182" s="13" t="s">
        <v>40</v>
      </c>
      <c r="F182" s="13" t="s">
        <v>41</v>
      </c>
      <c r="G182" s="12">
        <v>1</v>
      </c>
      <c r="H182" s="14">
        <v>100190</v>
      </c>
      <c r="I182" s="15" t="str">
        <f t="shared" si="50"/>
        <v>Б-100190-13</v>
      </c>
      <c r="J182" s="16">
        <v>2</v>
      </c>
      <c r="K182" s="28">
        <v>12</v>
      </c>
      <c r="L182" s="12" t="s">
        <v>42</v>
      </c>
      <c r="M182" s="16">
        <v>1</v>
      </c>
      <c r="N182" s="12">
        <v>18</v>
      </c>
      <c r="O182" s="13" t="s">
        <v>53</v>
      </c>
      <c r="P182" s="13" t="s">
        <v>44</v>
      </c>
      <c r="Q182" s="13" t="s">
        <v>45</v>
      </c>
      <c r="R182" s="17" t="str">
        <f t="shared" si="55"/>
        <v>1001901</v>
      </c>
      <c r="S182" s="15">
        <v>1</v>
      </c>
      <c r="T182" s="59" t="s">
        <v>73</v>
      </c>
      <c r="U182" s="12">
        <v>50000</v>
      </c>
      <c r="V182" s="12">
        <f t="shared" si="51"/>
        <v>9000</v>
      </c>
      <c r="W182" s="12">
        <v>0</v>
      </c>
      <c r="X182" s="18">
        <v>279</v>
      </c>
      <c r="Y182" s="19" t="s">
        <v>47</v>
      </c>
      <c r="Z182" s="20"/>
      <c r="AA182" s="21"/>
      <c r="AB182" s="26"/>
      <c r="AC182" s="14">
        <f t="shared" si="56"/>
        <v>25000</v>
      </c>
      <c r="AD182" s="12"/>
      <c r="AE182" s="12"/>
      <c r="AF182" s="59" t="s">
        <v>72</v>
      </c>
      <c r="AG182" s="23">
        <v>8</v>
      </c>
      <c r="AH182" s="27">
        <v>7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U18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'Б-100190-13',date'2015-03-03',2, 12, 12, 'RUR', 1, 18, date'2015-03-06', date'2015-03-07', 1001901, 1, to_date('2015-05-08 00:00:00','YYYY-MM-DD HH24:MI:SS'), 50000, 9000, 0, 279, 0, 'c1', 8,null);insert into xxxx_oebs_cash_payment_test (ID, INVOICE_ID, OEBS_PAYMENT, DOC_DATE, COMISS_DATE) values (s_xxxx_oebs_cash_payment_test.NEXTVAL, 100190, 25000, to_date('2015-05-08 00:00:00','YYYY-MM-DD HH24:MI:SS'), date'2015-05-31' );insert into xxxx_client_discount_m  (ID,CLIENT_ID,CLIENT_AVG_DISCOUNT,DT) values (s_xxxx_client_discount_m.NEXTVAL,279, 7, date'2014-03-01');</v>
      </c>
    </row>
    <row r="183" spans="1:47" x14ac:dyDescent="0.3">
      <c r="A183" s="45">
        <v>23</v>
      </c>
      <c r="B183" s="57"/>
      <c r="C183" s="12" t="str">
        <f t="shared" si="53"/>
        <v>100023</v>
      </c>
      <c r="D183" s="12" t="str">
        <f t="shared" si="54"/>
        <v>100023/13</v>
      </c>
      <c r="E183" s="13" t="s">
        <v>40</v>
      </c>
      <c r="F183" s="13" t="s">
        <v>41</v>
      </c>
      <c r="G183" s="12">
        <v>1</v>
      </c>
      <c r="H183" s="14">
        <v>100191</v>
      </c>
      <c r="I183" s="15" t="str">
        <f t="shared" si="50"/>
        <v>Б-100191-13</v>
      </c>
      <c r="J183" s="16">
        <v>2</v>
      </c>
      <c r="K183" s="12">
        <v>7</v>
      </c>
      <c r="L183" s="12" t="s">
        <v>42</v>
      </c>
      <c r="M183" s="16">
        <v>1</v>
      </c>
      <c r="N183" s="12">
        <v>18</v>
      </c>
      <c r="O183" s="13" t="s">
        <v>53</v>
      </c>
      <c r="P183" s="13" t="s">
        <v>44</v>
      </c>
      <c r="Q183" s="13" t="s">
        <v>45</v>
      </c>
      <c r="R183" s="17" t="str">
        <f t="shared" si="55"/>
        <v>1001911</v>
      </c>
      <c r="S183" s="15">
        <v>1</v>
      </c>
      <c r="T183" s="59" t="s">
        <v>73</v>
      </c>
      <c r="U183" s="12">
        <v>50000</v>
      </c>
      <c r="V183" s="12">
        <f t="shared" si="51"/>
        <v>9000</v>
      </c>
      <c r="W183" s="12">
        <v>0</v>
      </c>
      <c r="X183" s="18">
        <v>280</v>
      </c>
      <c r="Y183" s="19" t="s">
        <v>47</v>
      </c>
      <c r="Z183" s="20"/>
      <c r="AA183" s="21"/>
      <c r="AB183" s="26"/>
      <c r="AC183" s="14">
        <f t="shared" si="56"/>
        <v>25000</v>
      </c>
      <c r="AD183" s="12"/>
      <c r="AE183" s="12"/>
      <c r="AF183" s="58" t="s">
        <v>102</v>
      </c>
      <c r="AG183" s="23">
        <v>8</v>
      </c>
      <c r="AH183" s="27">
        <v>7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U18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'Б-100191-13',date'2015-03-03',2, 7, 7, 'RUR', 1, 18, date'2015-03-06', date'2015-03-07', 1001911, 1, to_date('2015-05-08 00:00:00','YYYY-MM-DD HH24:MI:SS'), 50000, 9000, 0, 280, 0, 'c1', 8,null);insert into xxxx_oebs_cash_payment_test (ID, INVOICE_ID, OEBS_PAYMENT, DOC_DATE, COMISS_DATE) values (s_xxxx_oebs_cash_payment_test.NEXTVAL, 100191, 25000, to_date('2015-05-08 00:00:00','YYYY-MM-DD HH24:MI:SS'), date'2015-06-30' );insert into xxxx_client_discount_m  (ID,CLIENT_ID,CLIENT_AVG_DISCOUNT,DT) values (s_xxxx_client_discount_m.NEXTVAL,280, 7, date'2014-03-01');</v>
      </c>
    </row>
    <row r="184" spans="1:47" ht="17.25" customHeight="1" x14ac:dyDescent="0.3">
      <c r="A184" s="45">
        <v>23</v>
      </c>
      <c r="B184" s="57"/>
      <c r="C184" s="12" t="str">
        <f t="shared" si="53"/>
        <v>100023</v>
      </c>
      <c r="D184" s="12" t="str">
        <f t="shared" si="54"/>
        <v>100023/13</v>
      </c>
      <c r="E184" s="13" t="s">
        <v>40</v>
      </c>
      <c r="F184" s="13" t="s">
        <v>41</v>
      </c>
      <c r="G184" s="12">
        <v>1</v>
      </c>
      <c r="H184" s="14">
        <v>100192</v>
      </c>
      <c r="I184" s="15" t="str">
        <f t="shared" si="50"/>
        <v>Б-100192-13</v>
      </c>
      <c r="J184" s="16">
        <v>2</v>
      </c>
      <c r="K184" s="28">
        <v>11</v>
      </c>
      <c r="L184" s="12" t="s">
        <v>42</v>
      </c>
      <c r="M184" s="16">
        <v>1</v>
      </c>
      <c r="N184" s="12">
        <v>18</v>
      </c>
      <c r="O184" s="13" t="s">
        <v>55</v>
      </c>
      <c r="P184" s="13" t="s">
        <v>44</v>
      </c>
      <c r="Q184" s="13" t="s">
        <v>45</v>
      </c>
      <c r="R184" s="17" t="str">
        <f t="shared" si="55"/>
        <v>1001921</v>
      </c>
      <c r="S184" s="15">
        <v>1</v>
      </c>
      <c r="T184" s="59" t="s">
        <v>74</v>
      </c>
      <c r="U184" s="12">
        <v>50000</v>
      </c>
      <c r="V184" s="12">
        <f t="shared" si="51"/>
        <v>9000</v>
      </c>
      <c r="W184" s="12">
        <v>0</v>
      </c>
      <c r="X184" s="18">
        <v>281</v>
      </c>
      <c r="Y184" s="19" t="s">
        <v>47</v>
      </c>
      <c r="Z184" s="20"/>
      <c r="AA184" s="29"/>
      <c r="AB184" s="29"/>
      <c r="AC184" s="14">
        <f t="shared" si="56"/>
        <v>25000</v>
      </c>
      <c r="AD184" s="12"/>
      <c r="AE184" s="12"/>
      <c r="AF184" s="58" t="s">
        <v>102</v>
      </c>
      <c r="AG184" s="23">
        <v>8</v>
      </c>
      <c r="AH184" s="30">
        <v>20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U18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'Б-100192-13',date'2015-03-04',2, 11, 11, 'RUR', 1, 18, date'2015-03-06', date'2015-03-07', 1001921, 1, to_date('2015-05-09 00:00:00','YYYY-MM-DD HH24:MI:SS'), 50000, 9000, 0, 281, 0, 'c1', 8,null);insert into xxxx_oebs_cash_payment_test (ID, INVOICE_ID, OEBS_PAYMENT, DOC_DATE, COMISS_DATE) values (s_xxxx_oebs_cash_payment_test.NEXTVAL, 100192, 25000, to_date('2015-05-09 00:00:00','YYYY-MM-DD HH24:MI:SS'), date'2015-06-30' );insert into xxxx_client_discount_m  (ID,CLIENT_ID,CLIENT_AVG_DISCOUNT,DT) values (s_xxxx_client_discount_m.NEXTVAL,281, 20, date'2014-03-01');</v>
      </c>
    </row>
    <row r="185" spans="1:47" ht="16.5" customHeight="1" x14ac:dyDescent="0.3">
      <c r="A185" s="45">
        <v>23</v>
      </c>
      <c r="B185" s="57"/>
      <c r="C185" s="12" t="str">
        <f t="shared" si="53"/>
        <v>100023</v>
      </c>
      <c r="D185" s="12" t="str">
        <f t="shared" si="54"/>
        <v>100023/13</v>
      </c>
      <c r="E185" s="13" t="s">
        <v>40</v>
      </c>
      <c r="F185" s="13" t="s">
        <v>41</v>
      </c>
      <c r="G185" s="12">
        <v>1</v>
      </c>
      <c r="H185" s="14">
        <v>100193</v>
      </c>
      <c r="I185" s="15" t="str">
        <f t="shared" si="50"/>
        <v>Б-100193-13</v>
      </c>
      <c r="J185" s="16">
        <v>2</v>
      </c>
      <c r="K185" s="28">
        <v>1</v>
      </c>
      <c r="L185" s="12" t="s">
        <v>42</v>
      </c>
      <c r="M185" s="16">
        <v>1</v>
      </c>
      <c r="N185" s="12">
        <v>18</v>
      </c>
      <c r="O185" s="13" t="s">
        <v>57</v>
      </c>
      <c r="P185" s="13" t="s">
        <v>44</v>
      </c>
      <c r="Q185" s="13" t="s">
        <v>45</v>
      </c>
      <c r="R185" s="17" t="str">
        <f t="shared" si="55"/>
        <v>1001931</v>
      </c>
      <c r="S185" s="15">
        <v>1</v>
      </c>
      <c r="T185" s="61" t="s">
        <v>75</v>
      </c>
      <c r="U185" s="12">
        <v>50000</v>
      </c>
      <c r="V185" s="12">
        <f t="shared" si="51"/>
        <v>9000</v>
      </c>
      <c r="W185" s="12">
        <v>0</v>
      </c>
      <c r="X185" s="18">
        <v>282</v>
      </c>
      <c r="Y185" s="19" t="s">
        <v>47</v>
      </c>
      <c r="Z185" s="20">
        <f>SUM(U181:U185)-SUM(V181:V185)</f>
        <v>205000</v>
      </c>
      <c r="AA185" s="29">
        <f>(AC185+AC182+AC181)/1.18</f>
        <v>63559.322033898308</v>
      </c>
      <c r="AB185" s="29">
        <f>Z185-AA185</f>
        <v>141440.67796610168</v>
      </c>
      <c r="AC185" s="14">
        <f t="shared" si="56"/>
        <v>25000</v>
      </c>
      <c r="AD185" s="12"/>
      <c r="AE185" s="12"/>
      <c r="AF185" s="61" t="s">
        <v>72</v>
      </c>
      <c r="AG185" s="23">
        <v>8</v>
      </c>
      <c r="AH185" s="30">
        <v>13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U18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'Б-100193-13',date'2015-03-05',2, 1, 1, 'RUR', 1, 18, date'2015-03-06', date'2015-03-07', 1001931, 1, to_date('2015-05-11 00:00:00','YYYY-MM-DD HH24:MI:SS'), 50000, 9000, 0, 282, 0, 'c1', 8,null);insert into xxxx_oebs_cash_payment_test (ID, INVOICE_ID, OEBS_PAYMENT, DOC_DATE, COMISS_DATE) values (s_xxxx_oebs_cash_payment_test.NEXTVAL, 100193, 25000, to_date('2015-05-11 00:00:00','YYYY-MM-DD HH24:MI:SS'), date'2015-05-31' );insert into xxxx_client_discount_m  (ID,CLIENT_ID,CLIENT_AVG_DISCOUNT,DT) values (s_xxxx_client_discount_m.NEXTVAL,282, 13, date'2014-03-01');</v>
      </c>
    </row>
    <row r="186" spans="1:47" ht="17.25" customHeight="1" x14ac:dyDescent="0.3">
      <c r="A186" s="45">
        <v>23</v>
      </c>
      <c r="B186" s="57"/>
      <c r="C186" s="12" t="str">
        <f t="shared" si="53"/>
        <v>100023</v>
      </c>
      <c r="D186" s="12" t="str">
        <f t="shared" si="54"/>
        <v>100023/13</v>
      </c>
      <c r="E186" s="13" t="s">
        <v>40</v>
      </c>
      <c r="F186" s="13" t="s">
        <v>41</v>
      </c>
      <c r="G186" s="12">
        <v>1</v>
      </c>
      <c r="H186" s="14">
        <v>100194</v>
      </c>
      <c r="I186" s="15" t="str">
        <f t="shared" si="50"/>
        <v>Б-100194-13</v>
      </c>
      <c r="J186" s="16">
        <v>2</v>
      </c>
      <c r="K186" s="12">
        <v>7</v>
      </c>
      <c r="L186" s="12" t="s">
        <v>42</v>
      </c>
      <c r="M186" s="16">
        <v>1</v>
      </c>
      <c r="N186" s="12">
        <v>18</v>
      </c>
      <c r="O186" s="13" t="s">
        <v>43</v>
      </c>
      <c r="P186" s="13" t="s">
        <v>44</v>
      </c>
      <c r="Q186" s="13" t="s">
        <v>45</v>
      </c>
      <c r="R186" s="17" t="str">
        <f t="shared" si="55"/>
        <v>1001941</v>
      </c>
      <c r="S186" s="15">
        <v>1</v>
      </c>
      <c r="T186" s="58" t="s">
        <v>101</v>
      </c>
      <c r="U186" s="12">
        <v>50000</v>
      </c>
      <c r="V186" s="12">
        <f t="shared" si="51"/>
        <v>9000</v>
      </c>
      <c r="W186" s="12">
        <v>0</v>
      </c>
      <c r="X186" s="18">
        <v>283</v>
      </c>
      <c r="Y186" s="19" t="s">
        <v>47</v>
      </c>
      <c r="Z186" s="20"/>
      <c r="AA186" s="21"/>
      <c r="AB186" s="22"/>
      <c r="AC186" s="14">
        <f t="shared" si="56"/>
        <v>25000</v>
      </c>
      <c r="AD186" s="12"/>
      <c r="AE186" s="12"/>
      <c r="AF186" s="58" t="s">
        <v>102</v>
      </c>
      <c r="AG186" s="23">
        <v>8</v>
      </c>
      <c r="AH186" s="24">
        <v>13</v>
      </c>
      <c r="AI186" s="25" t="s">
        <v>49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U186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'Б-100194-13',date'2015-03-02',2, 7, 7, 'RUR', 1, 18, date'2015-03-06', date'2015-03-07', 1001941, 1, to_date('2015-06-07 00:00:00','YYYY-MM-DD HH24:MI:SS'), 50000, 9000, 0, 283, 0, 'c1', 8,null);insert into xxxx_oebs_cash_payment_test (ID, INVOICE_ID, OEBS_PAYMENT, DOC_DATE, COMISS_DATE) values (s_xxxx_oebs_cash_payment_test.NEXTVAL, 100194, 25000, to_date('2015-06-07 00:00:00','YYYY-MM-DD HH24:MI:SS'), date'2015-06-30' );insert into xxxx_client_discount_m  (ID,CLIENT_ID,CLIENT_AVG_DISCOUNT,DT) values (s_xxxx_client_discount_m.NEXTVAL,283, 13, date'2014-03-01');</v>
      </c>
    </row>
    <row r="187" spans="1:47" x14ac:dyDescent="0.3">
      <c r="A187" s="45">
        <v>23</v>
      </c>
      <c r="B187" s="57"/>
      <c r="C187" s="12" t="str">
        <f t="shared" si="53"/>
        <v>100023</v>
      </c>
      <c r="D187" s="12" t="str">
        <f t="shared" si="54"/>
        <v>100023/13</v>
      </c>
      <c r="E187" s="13" t="s">
        <v>40</v>
      </c>
      <c r="F187" s="13" t="s">
        <v>41</v>
      </c>
      <c r="G187" s="12">
        <v>1</v>
      </c>
      <c r="H187" s="14">
        <v>100195</v>
      </c>
      <c r="I187" s="15" t="str">
        <f t="shared" si="50"/>
        <v>Б-100195-13</v>
      </c>
      <c r="J187" s="16">
        <v>2</v>
      </c>
      <c r="K187" s="56">
        <v>3</v>
      </c>
      <c r="L187" s="12" t="s">
        <v>42</v>
      </c>
      <c r="M187" s="16">
        <v>1</v>
      </c>
      <c r="N187" s="12">
        <v>18</v>
      </c>
      <c r="O187" s="13" t="s">
        <v>53</v>
      </c>
      <c r="P187" s="13" t="s">
        <v>44</v>
      </c>
      <c r="Q187" s="13" t="s">
        <v>45</v>
      </c>
      <c r="R187" s="17" t="str">
        <f t="shared" si="55"/>
        <v>1001951</v>
      </c>
      <c r="S187" s="15">
        <v>1</v>
      </c>
      <c r="T187" s="58" t="s">
        <v>103</v>
      </c>
      <c r="U187" s="12">
        <v>50000</v>
      </c>
      <c r="V187" s="12">
        <f t="shared" si="51"/>
        <v>9000</v>
      </c>
      <c r="W187" s="12">
        <v>0</v>
      </c>
      <c r="X187" s="18">
        <v>284</v>
      </c>
      <c r="Y187" s="19" t="s">
        <v>47</v>
      </c>
      <c r="Z187" s="20"/>
      <c r="AA187" s="21"/>
      <c r="AB187" s="26"/>
      <c r="AC187" s="14">
        <f t="shared" si="56"/>
        <v>25000</v>
      </c>
      <c r="AD187" s="12"/>
      <c r="AE187" s="12"/>
      <c r="AF187" s="58" t="s">
        <v>102</v>
      </c>
      <c r="AG187" s="23">
        <v>8</v>
      </c>
      <c r="AH187" s="27">
        <v>7</v>
      </c>
      <c r="AI187" s="25" t="s">
        <v>49</v>
      </c>
      <c r="AJ187" s="13"/>
      <c r="AK187" s="13"/>
      <c r="AL187" s="17">
        <v>0</v>
      </c>
      <c r="AM187" s="15" t="s">
        <v>50</v>
      </c>
      <c r="AN187" s="12" t="s">
        <v>51</v>
      </c>
      <c r="AO187" s="12"/>
      <c r="AP187" s="17"/>
      <c r="AQ187" s="17"/>
      <c r="AR187" s="17"/>
      <c r="AU187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'Б-100195-13',date'2015-03-03',2, 3, 3, 'RUR', 1, 18, date'2015-03-06', date'2015-03-07', 1001951, 1, to_date('2015-06-08 00:00:00','YYYY-MM-DD HH24:MI:SS'), 50000, 9000, 0, 284, 0, 'c1', 8,null);insert into xxxx_oebs_cash_payment_test (ID, INVOICE_ID, OEBS_PAYMENT, DOC_DATE, COMISS_DATE) values (s_xxxx_oebs_cash_payment_test.NEXTVAL, 100195, 25000, to_date('2015-06-08 00:00:00','YYYY-MM-DD HH24:MI:SS'), date'2015-06-30' );insert into xxxx_client_discount_m  (ID,CLIENT_ID,CLIENT_AVG_DISCOUNT,DT) values (s_xxxx_client_discount_m.NEXTVAL,284, 7, date'2014-03-01');</v>
      </c>
    </row>
    <row r="188" spans="1:47" x14ac:dyDescent="0.3">
      <c r="A188" s="45">
        <v>23</v>
      </c>
      <c r="B188" s="57"/>
      <c r="C188" s="12" t="str">
        <f t="shared" si="53"/>
        <v>100023</v>
      </c>
      <c r="D188" s="12" t="str">
        <f t="shared" si="54"/>
        <v>100023/13</v>
      </c>
      <c r="E188" s="13" t="s">
        <v>40</v>
      </c>
      <c r="F188" s="13" t="s">
        <v>41</v>
      </c>
      <c r="G188" s="12">
        <v>1</v>
      </c>
      <c r="H188" s="14">
        <v>100196</v>
      </c>
      <c r="I188" s="15" t="str">
        <f t="shared" si="50"/>
        <v>Б-100196-13</v>
      </c>
      <c r="J188" s="16">
        <v>2</v>
      </c>
      <c r="K188" s="12">
        <v>7</v>
      </c>
      <c r="L188" s="12" t="s">
        <v>42</v>
      </c>
      <c r="M188" s="16">
        <v>1</v>
      </c>
      <c r="N188" s="12">
        <v>18</v>
      </c>
      <c r="O188" s="13" t="s">
        <v>53</v>
      </c>
      <c r="P188" s="13" t="s">
        <v>44</v>
      </c>
      <c r="Q188" s="13" t="s">
        <v>45</v>
      </c>
      <c r="R188" s="17" t="str">
        <f t="shared" si="55"/>
        <v>1001961</v>
      </c>
      <c r="S188" s="15">
        <v>1</v>
      </c>
      <c r="T188" s="58" t="s">
        <v>104</v>
      </c>
      <c r="U188" s="12">
        <v>50000</v>
      </c>
      <c r="V188" s="12">
        <f t="shared" si="51"/>
        <v>9000</v>
      </c>
      <c r="W188" s="12">
        <v>0</v>
      </c>
      <c r="X188" s="18">
        <v>285</v>
      </c>
      <c r="Y188" s="19" t="s">
        <v>47</v>
      </c>
      <c r="Z188" s="20"/>
      <c r="AA188" s="21"/>
      <c r="AB188" s="26"/>
      <c r="AC188" s="14">
        <f t="shared" si="56"/>
        <v>25000</v>
      </c>
      <c r="AD188" s="12"/>
      <c r="AE188" s="12"/>
      <c r="AF188" s="58" t="s">
        <v>102</v>
      </c>
      <c r="AG188" s="23">
        <v>8</v>
      </c>
      <c r="AH188" s="27">
        <v>7</v>
      </c>
      <c r="AI188" s="2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U188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'Б-100196-13',date'2015-03-03',2, 7, 7, 'RUR', 1, 18, date'2015-03-06', date'2015-03-07', 1001961, 1, to_date('2015-06-07 00:00:01','YYYY-MM-DD HH24:MI:SS'), 50000, 9000, 0, 285, 0, 'c1', 8,null);insert into xxxx_oebs_cash_payment_test (ID, INVOICE_ID, OEBS_PAYMENT, DOC_DATE, COMISS_DATE) values (s_xxxx_oebs_cash_payment_test.NEXTVAL, 100196, 25000, to_date('2015-06-07 00:00:01','YYYY-MM-DD HH24:MI:SS'), date'2015-06-30' );insert into xxxx_client_discount_m  (ID,CLIENT_ID,CLIENT_AVG_DISCOUNT,DT) values (s_xxxx_client_discount_m.NEXTVAL,285, 7, date'2014-03-01');</v>
      </c>
    </row>
    <row r="189" spans="1:47" x14ac:dyDescent="0.3">
      <c r="A189" s="45">
        <v>23</v>
      </c>
      <c r="B189" s="57"/>
      <c r="C189" s="12" t="str">
        <f t="shared" si="53"/>
        <v>100023</v>
      </c>
      <c r="D189" s="12" t="str">
        <f t="shared" si="54"/>
        <v>100023/13</v>
      </c>
      <c r="E189" s="13" t="s">
        <v>40</v>
      </c>
      <c r="F189" s="13" t="s">
        <v>41</v>
      </c>
      <c r="G189" s="12">
        <v>1</v>
      </c>
      <c r="H189" s="14">
        <v>100197</v>
      </c>
      <c r="I189" s="15" t="str">
        <f t="shared" si="50"/>
        <v>Б-100197-13</v>
      </c>
      <c r="J189" s="16">
        <v>2</v>
      </c>
      <c r="K189" s="28">
        <v>11</v>
      </c>
      <c r="L189" s="12" t="s">
        <v>42</v>
      </c>
      <c r="M189" s="16">
        <v>1</v>
      </c>
      <c r="N189" s="12">
        <v>18</v>
      </c>
      <c r="O189" s="13" t="s">
        <v>55</v>
      </c>
      <c r="P189" s="13" t="s">
        <v>44</v>
      </c>
      <c r="Q189" s="13" t="s">
        <v>45</v>
      </c>
      <c r="R189" s="17" t="str">
        <f t="shared" si="55"/>
        <v>1001971</v>
      </c>
      <c r="S189" s="15">
        <v>1</v>
      </c>
      <c r="T189" s="58" t="s">
        <v>105</v>
      </c>
      <c r="U189" s="12">
        <v>50000</v>
      </c>
      <c r="V189" s="12">
        <f t="shared" si="51"/>
        <v>9000</v>
      </c>
      <c r="W189" s="12">
        <v>0</v>
      </c>
      <c r="X189" s="18">
        <v>286</v>
      </c>
      <c r="Y189" s="19" t="s">
        <v>47</v>
      </c>
      <c r="Z189" s="20"/>
      <c r="AA189" s="29"/>
      <c r="AB189" s="29"/>
      <c r="AC189" s="14">
        <v>400000</v>
      </c>
      <c r="AD189" s="12"/>
      <c r="AE189" s="12"/>
      <c r="AF189" s="58" t="s">
        <v>107</v>
      </c>
      <c r="AG189" s="23">
        <v>8</v>
      </c>
      <c r="AH189" s="30">
        <v>20</v>
      </c>
      <c r="AI189" s="2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U189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'Б-100197-13',date'2015-03-04',2, 11, 11, 'RUR', 1, 18, date'2015-03-06', date'2015-03-07', 1001971, 1, to_date('2015-06-08 00:00:01','YYYY-MM-DD HH24:MI:SS'), 50000, 9000, 0, 286, 0, 'c1', 8,null);insert into xxxx_oebs_cash_payment_test (ID, INVOICE_ID, OEBS_PAYMENT, DOC_DATE, COMISS_DATE) values (s_xxxx_oebs_cash_payment_test.NEXTVAL, 100197, 400000, to_date('2015-06-08 00:00:01','YYYY-MM-DD HH24:MI:SS'), date'2015-07-31' );insert into xxxx_client_discount_m  (ID,CLIENT_ID,CLIENT_AVG_DISCOUNT,DT) values (s_xxxx_client_discount_m.NEXTVAL,286, 20, date'2014-03-01');</v>
      </c>
    </row>
    <row r="190" spans="1:47" x14ac:dyDescent="0.3">
      <c r="A190" s="45">
        <v>23</v>
      </c>
      <c r="B190" s="57"/>
      <c r="C190" s="33" t="str">
        <f t="shared" si="53"/>
        <v>100023</v>
      </c>
      <c r="D190" s="33" t="str">
        <f t="shared" si="54"/>
        <v>100023/13</v>
      </c>
      <c r="E190" s="34" t="s">
        <v>40</v>
      </c>
      <c r="F190" s="34" t="s">
        <v>41</v>
      </c>
      <c r="G190" s="12">
        <v>1</v>
      </c>
      <c r="H190" s="14">
        <v>100198</v>
      </c>
      <c r="I190" s="33" t="str">
        <f t="shared" si="50"/>
        <v>Б-100198-13</v>
      </c>
      <c r="J190" s="16">
        <v>2</v>
      </c>
      <c r="K190" s="35">
        <v>1</v>
      </c>
      <c r="L190" s="33" t="s">
        <v>42</v>
      </c>
      <c r="M190" s="36">
        <v>1</v>
      </c>
      <c r="N190" s="33">
        <v>18</v>
      </c>
      <c r="O190" s="34" t="s">
        <v>57</v>
      </c>
      <c r="P190" s="34" t="s">
        <v>44</v>
      </c>
      <c r="Q190" s="34" t="s">
        <v>45</v>
      </c>
      <c r="R190" s="37" t="str">
        <f t="shared" si="55"/>
        <v>1001981</v>
      </c>
      <c r="S190" s="33">
        <v>1</v>
      </c>
      <c r="T190" s="58" t="s">
        <v>106</v>
      </c>
      <c r="U190" s="12">
        <v>50000</v>
      </c>
      <c r="V190" s="33">
        <f t="shared" si="51"/>
        <v>9000</v>
      </c>
      <c r="W190" s="33">
        <v>0</v>
      </c>
      <c r="X190" s="18">
        <v>287</v>
      </c>
      <c r="Y190" s="38" t="s">
        <v>47</v>
      </c>
      <c r="Z190" s="20">
        <f>SUM(U186:U190)-SUM(V186:V190)</f>
        <v>205000</v>
      </c>
      <c r="AA190" s="39">
        <f>(AC183+AC184+AC186+AC187+AC188)/1.18</f>
        <v>105932.20338983051</v>
      </c>
      <c r="AB190" s="39"/>
      <c r="AC190" s="40">
        <f>U190*0.5</f>
        <v>25000</v>
      </c>
      <c r="AD190" s="33"/>
      <c r="AE190" s="33"/>
      <c r="AF190" s="58" t="s">
        <v>108</v>
      </c>
      <c r="AG190" s="41">
        <v>8</v>
      </c>
      <c r="AH190" s="42">
        <v>13</v>
      </c>
      <c r="AI190" s="43" t="s">
        <v>49</v>
      </c>
      <c r="AJ190" s="34"/>
      <c r="AK190" s="34"/>
      <c r="AL190" s="37">
        <v>0</v>
      </c>
      <c r="AM190" s="33" t="s">
        <v>50</v>
      </c>
      <c r="AN190" s="33" t="s">
        <v>51</v>
      </c>
      <c r="AO190" s="33"/>
      <c r="AP190" s="37"/>
      <c r="AQ190" s="37"/>
      <c r="AR190" s="37"/>
      <c r="AS190" s="44"/>
      <c r="AU190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'Б-100198-13',date'2015-03-05',2, 1, 1, 'RUR', 1, 18, date'2015-03-06', date'2015-03-07', 1001981, 1, to_date('2015-06-07 00:00:02','YYYY-MM-DD HH24:MI:SS'), 50000, 9000, 0, 287, 0, 'c1', 8,null);insert into xxxx_oebs_cash_payment_test (ID, INVOICE_ID, OEBS_PAYMENT, DOC_DATE, COMISS_DATE) values (s_xxxx_oebs_cash_payment_test.NEXTVAL, 100198, 25000, to_date('2015-06-07 00:00:02','YYYY-MM-DD HH24:MI:SS'), date'2015-08-31' );insert into xxxx_client_discount_m  (ID,CLIENT_ID,CLIENT_AVG_DISCOUNT,DT) values (s_xxxx_client_discount_m.NEXTVAL,287, 13, date'2014-03-01');</v>
      </c>
    </row>
    <row r="191" spans="1:47" x14ac:dyDescent="0.3">
      <c r="A191" s="45">
        <v>24</v>
      </c>
      <c r="B191" s="57"/>
      <c r="C191" s="12" t="str">
        <f t="shared" si="53"/>
        <v>100024</v>
      </c>
      <c r="D191" s="12" t="str">
        <f t="shared" si="54"/>
        <v>100024/13</v>
      </c>
      <c r="E191" s="13" t="s">
        <v>40</v>
      </c>
      <c r="F191" s="13" t="s">
        <v>41</v>
      </c>
      <c r="G191" s="12">
        <v>1</v>
      </c>
      <c r="H191" s="14">
        <v>100199</v>
      </c>
      <c r="I191" s="15" t="str">
        <f t="shared" si="50"/>
        <v>Б-100199-13</v>
      </c>
      <c r="J191" s="16">
        <v>2</v>
      </c>
      <c r="K191" s="56">
        <v>2</v>
      </c>
      <c r="L191" s="12" t="s">
        <v>42</v>
      </c>
      <c r="M191" s="16">
        <v>1</v>
      </c>
      <c r="N191" s="12">
        <v>18</v>
      </c>
      <c r="O191" s="13" t="s">
        <v>43</v>
      </c>
      <c r="P191" s="13" t="s">
        <v>44</v>
      </c>
      <c r="Q191" s="13" t="s">
        <v>45</v>
      </c>
      <c r="R191" s="17" t="str">
        <f t="shared" si="55"/>
        <v>1001991</v>
      </c>
      <c r="S191" s="15">
        <v>1</v>
      </c>
      <c r="T191" s="13" t="s">
        <v>46</v>
      </c>
      <c r="U191" s="12">
        <v>50000</v>
      </c>
      <c r="V191" s="12">
        <f t="shared" si="51"/>
        <v>9000</v>
      </c>
      <c r="W191" s="12">
        <v>0</v>
      </c>
      <c r="X191" s="18">
        <v>288</v>
      </c>
      <c r="Y191" s="19" t="s">
        <v>47</v>
      </c>
      <c r="Z191" s="20"/>
      <c r="AA191" s="21"/>
      <c r="AB191" s="22"/>
      <c r="AC191" s="14">
        <f>U191*0.5</f>
        <v>25000</v>
      </c>
      <c r="AD191" s="12"/>
      <c r="AE191" s="12"/>
      <c r="AF191" s="58" t="s">
        <v>67</v>
      </c>
      <c r="AG191" s="23">
        <v>8</v>
      </c>
      <c r="AH191" s="24">
        <v>13</v>
      </c>
      <c r="AI191" s="2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15" t="s">
        <v>99</v>
      </c>
      <c r="AU191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'Б-100199-13',date'2015-03-02',2,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date'2015-04-30' );insert into xxxx_client_discount_m  (ID,CLIENT_ID,CLIENT_AVG_DISCOUNT,DT) values (s_xxxx_client_discount_m.NEXTVAL,288, 13, date'2014-03-01');</v>
      </c>
    </row>
    <row r="192" spans="1:47" x14ac:dyDescent="0.3">
      <c r="A192" s="45">
        <v>24</v>
      </c>
      <c r="B192" s="57"/>
      <c r="C192" s="12" t="str">
        <f t="shared" si="53"/>
        <v>100024</v>
      </c>
      <c r="D192" s="12" t="str">
        <f t="shared" si="54"/>
        <v>100024/13</v>
      </c>
      <c r="E192" s="13" t="s">
        <v>40</v>
      </c>
      <c r="F192" s="13" t="s">
        <v>41</v>
      </c>
      <c r="G192" s="12">
        <v>1</v>
      </c>
      <c r="H192" s="14">
        <v>100200</v>
      </c>
      <c r="I192" s="15" t="str">
        <f t="shared" si="50"/>
        <v>Б-100200-13</v>
      </c>
      <c r="J192" s="16">
        <v>2</v>
      </c>
      <c r="K192" s="12">
        <v>7</v>
      </c>
      <c r="L192" s="12" t="s">
        <v>42</v>
      </c>
      <c r="M192" s="16">
        <v>1</v>
      </c>
      <c r="N192" s="12">
        <v>18</v>
      </c>
      <c r="O192" s="13" t="s">
        <v>53</v>
      </c>
      <c r="P192" s="13" t="s">
        <v>44</v>
      </c>
      <c r="Q192" s="13" t="s">
        <v>45</v>
      </c>
      <c r="R192" s="17" t="str">
        <f t="shared" si="55"/>
        <v>1002001</v>
      </c>
      <c r="S192" s="15">
        <v>1</v>
      </c>
      <c r="T192" s="13" t="s">
        <v>54</v>
      </c>
      <c r="U192" s="12">
        <v>50000</v>
      </c>
      <c r="V192" s="12">
        <f t="shared" si="51"/>
        <v>9000</v>
      </c>
      <c r="W192" s="12">
        <v>0</v>
      </c>
      <c r="X192" s="18">
        <v>289</v>
      </c>
      <c r="Y192" s="19" t="s">
        <v>47</v>
      </c>
      <c r="Z192" s="20"/>
      <c r="AA192" s="21"/>
      <c r="AB192" s="26"/>
      <c r="AC192" s="14">
        <f>U192*0.5</f>
        <v>25000</v>
      </c>
      <c r="AD192" s="12"/>
      <c r="AE192" s="12"/>
      <c r="AF192" s="58" t="s">
        <v>67</v>
      </c>
      <c r="AG192" s="23">
        <v>8</v>
      </c>
      <c r="AH192" s="27">
        <v>7</v>
      </c>
      <c r="AI192" s="25" t="s">
        <v>49</v>
      </c>
      <c r="AJ192" s="13"/>
      <c r="AK192" s="13"/>
      <c r="AL192" s="17">
        <v>0</v>
      </c>
      <c r="AM192" s="15" t="s">
        <v>50</v>
      </c>
      <c r="AN192" s="12" t="s">
        <v>51</v>
      </c>
      <c r="AO192" s="12"/>
      <c r="AP192" s="17"/>
      <c r="AQ192" s="17"/>
      <c r="AR192" s="17"/>
      <c r="AS192" s="9" t="s">
        <v>100</v>
      </c>
      <c r="AU192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'Б-100200-13',date'2015-03-03',2,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date'2015-04-30' );insert into xxxx_client_discount_m  (ID,CLIENT_ID,CLIENT_AVG_DISCOUNT,DT) values (s_xxxx_client_discount_m.NEXTVAL,289, 7, date'2014-03-01');</v>
      </c>
    </row>
    <row r="193" spans="1:47" x14ac:dyDescent="0.3">
      <c r="A193" s="45">
        <v>24</v>
      </c>
      <c r="B193" s="57"/>
      <c r="C193" s="12" t="str">
        <f t="shared" si="53"/>
        <v>100024</v>
      </c>
      <c r="D193" s="12" t="str">
        <f t="shared" si="54"/>
        <v>100024/13</v>
      </c>
      <c r="E193" s="13" t="s">
        <v>40</v>
      </c>
      <c r="F193" s="13" t="s">
        <v>41</v>
      </c>
      <c r="G193" s="12">
        <v>1</v>
      </c>
      <c r="H193" s="14">
        <v>100201</v>
      </c>
      <c r="I193" s="15" t="str">
        <f t="shared" si="50"/>
        <v>Б-100201-13</v>
      </c>
      <c r="J193" s="16">
        <v>2</v>
      </c>
      <c r="K193" s="12">
        <v>7</v>
      </c>
      <c r="L193" s="12" t="s">
        <v>42</v>
      </c>
      <c r="M193" s="16">
        <v>1</v>
      </c>
      <c r="N193" s="12">
        <v>18</v>
      </c>
      <c r="O193" s="13" t="s">
        <v>53</v>
      </c>
      <c r="P193" s="13" t="s">
        <v>44</v>
      </c>
      <c r="Q193" s="13" t="s">
        <v>45</v>
      </c>
      <c r="R193" s="17" t="str">
        <f t="shared" si="55"/>
        <v>1002011</v>
      </c>
      <c r="S193" s="15">
        <v>1</v>
      </c>
      <c r="T193" s="13" t="s">
        <v>54</v>
      </c>
      <c r="U193" s="12">
        <v>50000</v>
      </c>
      <c r="V193" s="12">
        <f t="shared" si="51"/>
        <v>9000</v>
      </c>
      <c r="W193" s="12">
        <v>0</v>
      </c>
      <c r="X193" s="18">
        <v>290</v>
      </c>
      <c r="Y193" s="19" t="s">
        <v>47</v>
      </c>
      <c r="Z193" s="20"/>
      <c r="AA193" s="21"/>
      <c r="AB193" s="26"/>
      <c r="AC193" s="14">
        <v>100000</v>
      </c>
      <c r="AD193" s="12"/>
      <c r="AE193" s="12"/>
      <c r="AF193" s="58" t="s">
        <v>67</v>
      </c>
      <c r="AG193" s="23">
        <v>8</v>
      </c>
      <c r="AH193" s="27">
        <v>7</v>
      </c>
      <c r="AI193" s="25" t="s">
        <v>49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U193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'Б-100201-13',date'2015-03-03',2,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date'2015-04-30' );insert into xxxx_client_discount_m  (ID,CLIENT_ID,CLIENT_AVG_DISCOUNT,DT) values (s_xxxx_client_discount_m.NEXTVAL,290, 7, date'2014-03-01');</v>
      </c>
    </row>
    <row r="194" spans="1:47" x14ac:dyDescent="0.3">
      <c r="A194" s="45">
        <v>24</v>
      </c>
      <c r="B194" s="57"/>
      <c r="C194" s="12" t="str">
        <f t="shared" si="53"/>
        <v>100024</v>
      </c>
      <c r="D194" s="12" t="str">
        <f t="shared" si="54"/>
        <v>100024/13</v>
      </c>
      <c r="E194" s="13" t="s">
        <v>40</v>
      </c>
      <c r="F194" s="13" t="s">
        <v>41</v>
      </c>
      <c r="G194" s="12">
        <v>1</v>
      </c>
      <c r="H194" s="14">
        <v>100202</v>
      </c>
      <c r="I194" s="15" t="str">
        <f t="shared" si="50"/>
        <v>Б-100202-13</v>
      </c>
      <c r="J194" s="16">
        <v>2</v>
      </c>
      <c r="K194" s="56">
        <v>11</v>
      </c>
      <c r="L194" s="12" t="s">
        <v>42</v>
      </c>
      <c r="M194" s="16">
        <v>1</v>
      </c>
      <c r="N194" s="12">
        <v>18</v>
      </c>
      <c r="O194" s="13" t="s">
        <v>55</v>
      </c>
      <c r="P194" s="13" t="s">
        <v>44</v>
      </c>
      <c r="Q194" s="13" t="s">
        <v>45</v>
      </c>
      <c r="R194" s="17" t="str">
        <f t="shared" si="55"/>
        <v>1002021</v>
      </c>
      <c r="S194" s="15">
        <v>1</v>
      </c>
      <c r="T194" s="13" t="s">
        <v>56</v>
      </c>
      <c r="U194" s="12">
        <v>50000</v>
      </c>
      <c r="V194" s="12">
        <f t="shared" si="51"/>
        <v>9000</v>
      </c>
      <c r="W194" s="12">
        <v>0</v>
      </c>
      <c r="X194" s="18">
        <v>291</v>
      </c>
      <c r="Y194" s="19" t="s">
        <v>47</v>
      </c>
      <c r="Z194" s="20"/>
      <c r="AA194" s="29">
        <f>SUM(AC191:AC195)/1.18</f>
        <v>169491.52542372883</v>
      </c>
      <c r="AB194" s="29"/>
      <c r="AC194" s="14">
        <f t="shared" ref="AC194:AC203" si="57">U194*0.5</f>
        <v>25000</v>
      </c>
      <c r="AD194" s="12"/>
      <c r="AE194" s="12"/>
      <c r="AF194" s="58" t="s">
        <v>67</v>
      </c>
      <c r="AG194" s="23">
        <v>8</v>
      </c>
      <c r="AH194" s="30">
        <v>20</v>
      </c>
      <c r="AI194" s="25" t="s">
        <v>49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U194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'Б-100202-13',date'2015-03-04',2,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date'2015-04-30' );insert into xxxx_client_discount_m  (ID,CLIENT_ID,CLIENT_AVG_DISCOUNT,DT) values (s_xxxx_client_discount_m.NEXTVAL,291, 20, date'2014-03-01');</v>
      </c>
    </row>
    <row r="195" spans="1:47" x14ac:dyDescent="0.3">
      <c r="A195" s="45">
        <v>24</v>
      </c>
      <c r="B195" s="57"/>
      <c r="C195" s="12" t="str">
        <f t="shared" si="53"/>
        <v>100024</v>
      </c>
      <c r="D195" s="12" t="str">
        <f t="shared" si="54"/>
        <v>100024/13</v>
      </c>
      <c r="E195" s="13" t="s">
        <v>40</v>
      </c>
      <c r="F195" s="13" t="s">
        <v>41</v>
      </c>
      <c r="G195" s="12">
        <v>1</v>
      </c>
      <c r="H195" s="14">
        <v>100203</v>
      </c>
      <c r="I195" s="15" t="str">
        <f t="shared" ref="I195:I220" si="58">"Б-"&amp;H195&amp;"-13"</f>
        <v>Б-100203-13</v>
      </c>
      <c r="J195" s="16">
        <v>2</v>
      </c>
      <c r="K195" s="28">
        <v>1</v>
      </c>
      <c r="L195" s="12" t="s">
        <v>42</v>
      </c>
      <c r="M195" s="16">
        <v>1</v>
      </c>
      <c r="N195" s="12">
        <v>18</v>
      </c>
      <c r="O195" s="13" t="s">
        <v>57</v>
      </c>
      <c r="P195" s="13" t="s">
        <v>44</v>
      </c>
      <c r="Q195" s="13" t="s">
        <v>45</v>
      </c>
      <c r="R195" s="17" t="str">
        <f t="shared" si="55"/>
        <v>1002031</v>
      </c>
      <c r="S195" s="15">
        <v>1</v>
      </c>
      <c r="T195" s="13" t="s">
        <v>58</v>
      </c>
      <c r="U195" s="12">
        <v>50000</v>
      </c>
      <c r="V195" s="12">
        <f t="shared" ref="V195:V220" si="59">U195*0.18</f>
        <v>9000</v>
      </c>
      <c r="W195" s="12">
        <v>0</v>
      </c>
      <c r="X195" s="18">
        <v>292</v>
      </c>
      <c r="Y195" s="19" t="s">
        <v>47</v>
      </c>
      <c r="Z195" s="20">
        <f>SUM(U191:U195)-SUM(V191:V195)</f>
        <v>205000</v>
      </c>
      <c r="AA195" s="29">
        <v>169491</v>
      </c>
      <c r="AB195" s="29">
        <f>Z195-AA195</f>
        <v>35509</v>
      </c>
      <c r="AC195" s="14">
        <f t="shared" si="57"/>
        <v>25000</v>
      </c>
      <c r="AD195" s="12"/>
      <c r="AE195" s="12"/>
      <c r="AF195" s="58" t="s">
        <v>67</v>
      </c>
      <c r="AG195" s="23">
        <v>8</v>
      </c>
      <c r="AH195" s="30">
        <v>13</v>
      </c>
      <c r="AI195" s="25" t="s">
        <v>49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'Б-100203-13',date'2015-03-05',2, 1, 1, 'RUR', 1, 18, date'2015-03-06', date'2015-03-07', 1002031, 1, to_date('2015-03-11 00:00:00','YYYY-MM-DD HH24:MI:SS'), 50000, 9000, 0, 292, 0, 'c1', 8,null);insert into xxxx_oebs_cash_payment_test (ID, INVOICE_ID, OEBS_PAYMENT, DOC_DATE, COMISS_DATE) values (s_xxxx_oebs_cash_payment_test.NEXTVAL, 100203, 25000, to_date('2015-03-11 00:00:00','YYYY-MM-DD HH24:MI:SS'), date'2015-04-30' );insert into xxxx_client_discount_m  (ID,CLIENT_ID,CLIENT_AVG_DISCOUNT,DT) values (s_xxxx_client_discount_m.NEXTVAL,292, 13, date'2014-03-01');</v>
      </c>
    </row>
    <row r="196" spans="1:47" x14ac:dyDescent="0.3">
      <c r="A196" s="45">
        <v>24</v>
      </c>
      <c r="B196" s="57"/>
      <c r="C196" s="12" t="str">
        <f t="shared" si="53"/>
        <v>100024</v>
      </c>
      <c r="D196" s="12" t="str">
        <f t="shared" si="54"/>
        <v>100024/13</v>
      </c>
      <c r="E196" s="13" t="s">
        <v>40</v>
      </c>
      <c r="F196" s="13" t="s">
        <v>41</v>
      </c>
      <c r="G196" s="12">
        <v>1</v>
      </c>
      <c r="H196" s="14">
        <v>100204</v>
      </c>
      <c r="I196" s="15" t="str">
        <f t="shared" si="58"/>
        <v>Б-100204-13</v>
      </c>
      <c r="J196" s="16">
        <v>2</v>
      </c>
      <c r="K196" s="12">
        <v>7</v>
      </c>
      <c r="L196" s="12" t="s">
        <v>42</v>
      </c>
      <c r="M196" s="16">
        <v>1</v>
      </c>
      <c r="N196" s="12">
        <v>18</v>
      </c>
      <c r="O196" s="13" t="s">
        <v>43</v>
      </c>
      <c r="P196" s="13" t="s">
        <v>44</v>
      </c>
      <c r="Q196" s="13" t="s">
        <v>45</v>
      </c>
      <c r="R196" s="17" t="str">
        <f t="shared" si="55"/>
        <v>1002041</v>
      </c>
      <c r="S196" s="15">
        <v>1</v>
      </c>
      <c r="T196" s="59" t="s">
        <v>71</v>
      </c>
      <c r="U196" s="12">
        <v>50000</v>
      </c>
      <c r="V196" s="12">
        <f t="shared" si="59"/>
        <v>9000</v>
      </c>
      <c r="W196" s="12">
        <v>0</v>
      </c>
      <c r="X196" s="18">
        <v>293</v>
      </c>
      <c r="Y196" s="19" t="s">
        <v>47</v>
      </c>
      <c r="Z196" s="20"/>
      <c r="AA196" s="21"/>
      <c r="AB196" s="22"/>
      <c r="AC196" s="14">
        <f t="shared" si="57"/>
        <v>25000</v>
      </c>
      <c r="AD196" s="12"/>
      <c r="AE196" s="12"/>
      <c r="AF196" s="59" t="s">
        <v>107</v>
      </c>
      <c r="AG196" s="23">
        <v>8</v>
      </c>
      <c r="AH196" s="24">
        <v>13</v>
      </c>
      <c r="AI196" s="25" t="s">
        <v>49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ref="AU196:AU220" si="6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"&amp;A196&amp;", "&amp;C196&amp;", '"&amp;D196&amp;"', date'"&amp;E196&amp;"', date'"&amp;F196&amp;"', "&amp;G196&amp;", "&amp;H196&amp;", '"&amp;I196&amp;"',date'"&amp;O196&amp;"',"&amp;J196&amp;", "&amp;K196&amp;", "&amp;K196&amp;", '"&amp;L196&amp;"', "&amp;M196&amp;", "&amp;N196&amp;", date'"&amp;P196&amp;"', date'"&amp;Q196&amp;"', "&amp;R196&amp;", "&amp;S196&amp;", to_date('"&amp;T196&amp;"','YYYY-MM-DD HH24:MI:SS'), "&amp;U196&amp;", "&amp;V196&amp;", "&amp;W196&amp;", "&amp;X196&amp;", "&amp;AL196&amp;", '"&amp;AN196&amp;"', "&amp;AG196&amp;","&amp;AM196&amp;");"&amp;
IF(LEN(AC196)&gt;0,"insert into xxxx_oebs_cash_payment_test (ID, INVOICE_ID, OEBS_PAYMENT, DOC_DATE, COMISS_DATE) values (s_xxxx_oebs_cash_payment_test.NEXTVAL, "&amp;H196&amp;", "&amp;AC196&amp;", to_date('"&amp;T196&amp;"','YYYY-MM-DD HH24:MI:SS'), "&amp;AF196&amp;" );","")&amp;
IF(LEN(AD196)&gt;0,"insert into xxxx_oebs_cash_payment_test (ID, INVOICE_ID, OEBS_PAYMENT, DOC_DATE, COMISS_DATE) values (s_xxxx_oebs_cash_payment_test.NEXTVAL, "&amp;H196&amp;", "&amp;AD196&amp;", to_date('"&amp;T196&amp;"','YYYY-MM-DD HH24:MI:SS'), "&amp;AF196&amp;" );","")&amp;
IF(LEN(AE196)&gt;0,"insert into xxxx_oebs_cash_payment_test (ID, INVOICE_ID, OEBS_PAYMENT, DOC_DATE, COMISS_DATE) values (s_xxxx_oebs_cash_payment_test.NEXTVAL, "&amp;H196&amp;", "&amp;AE196&amp;", to_date('"&amp;T196&amp;"','YYYY-MM-DD HH24:MI:SS'), "&amp;AF196&amp;" );","")&amp;
IF(LEN(AH196)&gt;0,"insert into xxxx_client_discount_m  (ID,CLIENT_ID,CLIENT_AVG_DISCOUNT,DT) values (s_xxxx_client_discount_m.NEXTVAL,"&amp;X196&amp;", "&amp;AH196&amp;", "&amp;AI196&amp;");","")&amp;
IF(LEN(AJ196)&gt;0,"insert into xxxx_client_discount_m  (ID,CLIENT_ID,CLIENT_AVG_DISCOUNT,DT) values (s_xxxx_client_discount_m.NEXTVAL,"&amp;X196&amp;", "&amp;AJ196&amp;", "&amp;AK196&amp;");","")&amp;
IF(LEN(AO196)&gt;0,"insert into xxxx_contract_signed_attr (ID, CONTRACT_ID, CODE, KEY_NUM) values (s_xxxx_contract_signed_attr.NEXTVAL, "&amp;C196&amp;", 'SUPERCOMMISSION_BONUS' , "&amp;AO196&amp;" );","")&amp;
IF(LEN(AP196)&gt;0,"insert into xxxx_loyal_clients_contr_attr (ID, CONTRACT_ID, CLIENT_ID, LC_TURNOVER, COLLATERAL_FIRST_DT, COLLATERAL_END_DT) values (s_xxxx_loyal_clients_contr_atr.NEXTVAL, "&amp;C196&amp;", "&amp;X196&amp;", "&amp;AP196&amp;", "&amp;AQ196&amp;", "&amp;AR196&amp;"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'Б-100204-13',date'2015-03-02',2, 7, 7, 'RUR', 1, 18, date'2015-03-06', date'2015-03-07', 1002041, 1, to_date('2015-05-07 00:00:00','YYYY-MM-DD HH24:MI:SS'), 50000, 9000, 0, 293, 0, 'c1', 8,null);insert into xxxx_oebs_cash_payment_test (ID, INVOICE_ID, OEBS_PAYMENT, DOC_DATE, COMISS_DATE) values (s_xxxx_oebs_cash_payment_test.NEXTVAL, 100204, 25000, to_date('2015-05-07 00:00:00','YYYY-MM-DD HH24:MI:SS'), date'2015-07-31' );insert into xxxx_client_discount_m  (ID,CLIENT_ID,CLIENT_AVG_DISCOUNT,DT) values (s_xxxx_client_discount_m.NEXTVAL,293, 13, date'2014-03-01');</v>
      </c>
    </row>
    <row r="197" spans="1:47" x14ac:dyDescent="0.3">
      <c r="A197" s="45">
        <v>24</v>
      </c>
      <c r="B197" s="57"/>
      <c r="C197" s="12" t="str">
        <f t="shared" si="53"/>
        <v>100024</v>
      </c>
      <c r="D197" s="12" t="str">
        <f t="shared" si="54"/>
        <v>100024/13</v>
      </c>
      <c r="E197" s="13" t="s">
        <v>40</v>
      </c>
      <c r="F197" s="13" t="s">
        <v>41</v>
      </c>
      <c r="G197" s="12">
        <v>1</v>
      </c>
      <c r="H197" s="14">
        <v>100205</v>
      </c>
      <c r="I197" s="15" t="str">
        <f t="shared" si="58"/>
        <v>Б-100205-13</v>
      </c>
      <c r="J197" s="16">
        <v>2</v>
      </c>
      <c r="K197" s="28">
        <v>12</v>
      </c>
      <c r="L197" s="12" t="s">
        <v>42</v>
      </c>
      <c r="M197" s="16">
        <v>1</v>
      </c>
      <c r="N197" s="12">
        <v>18</v>
      </c>
      <c r="O197" s="13" t="s">
        <v>53</v>
      </c>
      <c r="P197" s="13" t="s">
        <v>44</v>
      </c>
      <c r="Q197" s="13" t="s">
        <v>45</v>
      </c>
      <c r="R197" s="17" t="str">
        <f t="shared" si="55"/>
        <v>1002051</v>
      </c>
      <c r="S197" s="15">
        <v>1</v>
      </c>
      <c r="T197" s="59" t="s">
        <v>73</v>
      </c>
      <c r="U197" s="12">
        <v>50000</v>
      </c>
      <c r="V197" s="12">
        <f t="shared" si="59"/>
        <v>9000</v>
      </c>
      <c r="W197" s="12">
        <v>0</v>
      </c>
      <c r="X197" s="18">
        <v>294</v>
      </c>
      <c r="Y197" s="19" t="s">
        <v>47</v>
      </c>
      <c r="Z197" s="20"/>
      <c r="AA197" s="21"/>
      <c r="AB197" s="26"/>
      <c r="AC197" s="14">
        <f t="shared" si="57"/>
        <v>25000</v>
      </c>
      <c r="AD197" s="12"/>
      <c r="AE197" s="12"/>
      <c r="AF197" s="59" t="s">
        <v>107</v>
      </c>
      <c r="AG197" s="23">
        <v>8</v>
      </c>
      <c r="AH197" s="27">
        <v>7</v>
      </c>
      <c r="AI197" s="25" t="s">
        <v>49</v>
      </c>
      <c r="AJ197" s="13"/>
      <c r="AK197" s="13"/>
      <c r="AL197" s="17">
        <v>0</v>
      </c>
      <c r="AM197" s="15" t="s">
        <v>50</v>
      </c>
      <c r="AN197" s="12" t="s">
        <v>51</v>
      </c>
      <c r="AO197" s="12"/>
      <c r="AP197" s="17"/>
      <c r="AQ197" s="17"/>
      <c r="AR197" s="17"/>
      <c r="AU197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'Б-100205-13',date'2015-03-03',2, 12, 12, 'RUR', 1, 18, date'2015-03-06', date'2015-03-07', 1002051, 1, to_date('2015-05-08 00:00:00','YYYY-MM-DD HH24:MI:SS'), 50000, 9000, 0, 294, 0, 'c1', 8,null);insert into xxxx_oebs_cash_payment_test (ID, INVOICE_ID, OEBS_PAYMENT, DOC_DATE, COMISS_DATE) values (s_xxxx_oebs_cash_payment_test.NEXTVAL, 100205, 25000, to_date('2015-05-08 00:00:00','YYYY-MM-DD HH24:MI:SS'), date'2015-07-31' );insert into xxxx_client_discount_m  (ID,CLIENT_ID,CLIENT_AVG_DISCOUNT,DT) values (s_xxxx_client_discount_m.NEXTVAL,294, 7, date'2014-03-01');</v>
      </c>
    </row>
    <row r="198" spans="1:47" x14ac:dyDescent="0.3">
      <c r="A198" s="45">
        <v>24</v>
      </c>
      <c r="B198" s="57"/>
      <c r="C198" s="12" t="str">
        <f t="shared" si="53"/>
        <v>100024</v>
      </c>
      <c r="D198" s="12" t="str">
        <f t="shared" si="54"/>
        <v>100024/13</v>
      </c>
      <c r="E198" s="13" t="s">
        <v>40</v>
      </c>
      <c r="F198" s="13" t="s">
        <v>41</v>
      </c>
      <c r="G198" s="12">
        <v>1</v>
      </c>
      <c r="H198" s="14">
        <v>100206</v>
      </c>
      <c r="I198" s="15" t="str">
        <f t="shared" si="58"/>
        <v>Б-100206-13</v>
      </c>
      <c r="J198" s="16">
        <v>2</v>
      </c>
      <c r="K198" s="12">
        <v>7</v>
      </c>
      <c r="L198" s="12" t="s">
        <v>42</v>
      </c>
      <c r="M198" s="16">
        <v>1</v>
      </c>
      <c r="N198" s="12">
        <v>18</v>
      </c>
      <c r="O198" s="13" t="s">
        <v>53</v>
      </c>
      <c r="P198" s="13" t="s">
        <v>44</v>
      </c>
      <c r="Q198" s="13" t="s">
        <v>45</v>
      </c>
      <c r="R198" s="17" t="str">
        <f t="shared" si="55"/>
        <v>1002061</v>
      </c>
      <c r="S198" s="15">
        <v>1</v>
      </c>
      <c r="T198" s="59" t="s">
        <v>73</v>
      </c>
      <c r="U198" s="12">
        <v>50000</v>
      </c>
      <c r="V198" s="12">
        <f t="shared" si="59"/>
        <v>9000</v>
      </c>
      <c r="W198" s="12">
        <v>0</v>
      </c>
      <c r="X198" s="18">
        <v>295</v>
      </c>
      <c r="Y198" s="19" t="s">
        <v>47</v>
      </c>
      <c r="Z198" s="20"/>
      <c r="AA198" s="21"/>
      <c r="AB198" s="26"/>
      <c r="AC198" s="14">
        <f t="shared" si="57"/>
        <v>25000</v>
      </c>
      <c r="AD198" s="12"/>
      <c r="AE198" s="12"/>
      <c r="AF198" s="59" t="s">
        <v>107</v>
      </c>
      <c r="AG198" s="23">
        <v>8</v>
      </c>
      <c r="AH198" s="27">
        <v>7</v>
      </c>
      <c r="AI198" s="25" t="s">
        <v>49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U198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'Б-100206-13',date'2015-03-03',2, 7, 7, 'RUR', 1, 18, date'2015-03-06', date'2015-03-07', 1002061, 1, to_date('2015-05-08 00:00:00','YYYY-MM-DD HH24:MI:SS'), 50000, 9000, 0, 295, 0, 'c1', 8,null);insert into xxxx_oebs_cash_payment_test (ID, INVOICE_ID, OEBS_PAYMENT, DOC_DATE, COMISS_DATE) values (s_xxxx_oebs_cash_payment_test.NEXTVAL, 100206, 25000, to_date('2015-05-08 00:00:00','YYYY-MM-DD HH24:MI:SS'), date'2015-07-31' );insert into xxxx_client_discount_m  (ID,CLIENT_ID,CLIENT_AVG_DISCOUNT,DT) values (s_xxxx_client_discount_m.NEXTVAL,295, 7, date'2014-03-01');</v>
      </c>
    </row>
    <row r="199" spans="1:47" x14ac:dyDescent="0.3">
      <c r="A199" s="45">
        <v>24</v>
      </c>
      <c r="B199" s="57"/>
      <c r="C199" s="12" t="str">
        <f t="shared" si="53"/>
        <v>100024</v>
      </c>
      <c r="D199" s="12" t="str">
        <f t="shared" si="54"/>
        <v>100024/13</v>
      </c>
      <c r="E199" s="13" t="s">
        <v>40</v>
      </c>
      <c r="F199" s="13" t="s">
        <v>41</v>
      </c>
      <c r="G199" s="12">
        <v>1</v>
      </c>
      <c r="H199" s="14">
        <v>100207</v>
      </c>
      <c r="I199" s="15" t="str">
        <f t="shared" si="58"/>
        <v>Б-100207-13</v>
      </c>
      <c r="J199" s="16">
        <v>2</v>
      </c>
      <c r="K199" s="28">
        <v>11</v>
      </c>
      <c r="L199" s="12" t="s">
        <v>42</v>
      </c>
      <c r="M199" s="16">
        <v>1</v>
      </c>
      <c r="N199" s="12">
        <v>18</v>
      </c>
      <c r="O199" s="13" t="s">
        <v>55</v>
      </c>
      <c r="P199" s="13" t="s">
        <v>44</v>
      </c>
      <c r="Q199" s="13" t="s">
        <v>45</v>
      </c>
      <c r="R199" s="17" t="str">
        <f t="shared" si="55"/>
        <v>1002071</v>
      </c>
      <c r="S199" s="15">
        <v>1</v>
      </c>
      <c r="T199" s="59" t="s">
        <v>74</v>
      </c>
      <c r="U199" s="12">
        <v>50000</v>
      </c>
      <c r="V199" s="12">
        <f t="shared" si="59"/>
        <v>9000</v>
      </c>
      <c r="W199" s="12">
        <v>0</v>
      </c>
      <c r="X199" s="18">
        <v>296</v>
      </c>
      <c r="Y199" s="19" t="s">
        <v>47</v>
      </c>
      <c r="Z199" s="20"/>
      <c r="AA199" s="29">
        <f>SUM(AC196:AC200)/1.18</f>
        <v>105932.20338983051</v>
      </c>
      <c r="AB199" s="29"/>
      <c r="AC199" s="14">
        <f t="shared" si="57"/>
        <v>25000</v>
      </c>
      <c r="AD199" s="12"/>
      <c r="AE199" s="12"/>
      <c r="AF199" s="59" t="s">
        <v>107</v>
      </c>
      <c r="AG199" s="23">
        <v>8</v>
      </c>
      <c r="AH199" s="30">
        <v>20</v>
      </c>
      <c r="AI199" s="25" t="s">
        <v>49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U199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'Б-100207-13',date'2015-03-04',2, 11, 11, 'RUR', 1, 18, date'2015-03-06', date'2015-03-07', 1002071, 1, to_date('2015-05-09 00:00:00','YYYY-MM-DD HH24:MI:SS'), 50000, 9000, 0, 296, 0, 'c1', 8,null);insert into xxxx_oebs_cash_payment_test (ID, INVOICE_ID, OEBS_PAYMENT, DOC_DATE, COMISS_DATE) values (s_xxxx_oebs_cash_payment_test.NEXTVAL, 100207, 25000, to_date('2015-05-09 00:00:00','YYYY-MM-DD HH24:MI:SS'), date'2015-07-31' );insert into xxxx_client_discount_m  (ID,CLIENT_ID,CLIENT_AVG_DISCOUNT,DT) values (s_xxxx_client_discount_m.NEXTVAL,296, 20, date'2014-03-01');</v>
      </c>
    </row>
    <row r="200" spans="1:47" x14ac:dyDescent="0.3">
      <c r="A200" s="45">
        <v>24</v>
      </c>
      <c r="B200" s="57"/>
      <c r="C200" s="12" t="str">
        <f t="shared" si="53"/>
        <v>100024</v>
      </c>
      <c r="D200" s="12" t="str">
        <f t="shared" si="54"/>
        <v>100024/13</v>
      </c>
      <c r="E200" s="13" t="s">
        <v>40</v>
      </c>
      <c r="F200" s="13" t="s">
        <v>41</v>
      </c>
      <c r="G200" s="12">
        <v>1</v>
      </c>
      <c r="H200" s="14">
        <v>100208</v>
      </c>
      <c r="I200" s="15" t="str">
        <f t="shared" si="58"/>
        <v>Б-100208-13</v>
      </c>
      <c r="J200" s="16">
        <v>2</v>
      </c>
      <c r="K200" s="28">
        <v>1</v>
      </c>
      <c r="L200" s="12" t="s">
        <v>42</v>
      </c>
      <c r="M200" s="16">
        <v>1</v>
      </c>
      <c r="N200" s="12">
        <v>18</v>
      </c>
      <c r="O200" s="13" t="s">
        <v>57</v>
      </c>
      <c r="P200" s="13" t="s">
        <v>44</v>
      </c>
      <c r="Q200" s="13" t="s">
        <v>45</v>
      </c>
      <c r="R200" s="17" t="str">
        <f t="shared" si="55"/>
        <v>1002081</v>
      </c>
      <c r="S200" s="15">
        <v>1</v>
      </c>
      <c r="T200" s="61" t="s">
        <v>75</v>
      </c>
      <c r="U200" s="12">
        <v>50000</v>
      </c>
      <c r="V200" s="12">
        <f t="shared" si="59"/>
        <v>9000</v>
      </c>
      <c r="W200" s="12">
        <v>0</v>
      </c>
      <c r="X200" s="18">
        <v>297</v>
      </c>
      <c r="Y200" s="19" t="s">
        <v>47</v>
      </c>
      <c r="Z200" s="20">
        <f>SUM(U196:U200)-SUM(V196:V200)</f>
        <v>205000</v>
      </c>
      <c r="AA200" s="21">
        <v>105932.20338983051</v>
      </c>
      <c r="AB200" s="29">
        <f>Z200-AA200</f>
        <v>99067.796610169491</v>
      </c>
      <c r="AC200" s="14">
        <f t="shared" si="57"/>
        <v>25000</v>
      </c>
      <c r="AD200" s="12"/>
      <c r="AE200" s="12"/>
      <c r="AF200" s="59" t="s">
        <v>107</v>
      </c>
      <c r="AG200" s="23">
        <v>8</v>
      </c>
      <c r="AH200" s="30">
        <v>13</v>
      </c>
      <c r="AI200" s="25" t="s">
        <v>49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U200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'Б-100208-13',date'2015-03-05',2, 1, 1, 'RUR', 1, 18, date'2015-03-06', date'2015-03-07', 1002081, 1, to_date('2015-05-11 00:00:00','YYYY-MM-DD HH24:MI:SS'), 50000, 9000, 0, 297, 0, 'c1', 8,null);insert into xxxx_oebs_cash_payment_test (ID, INVOICE_ID, OEBS_PAYMENT, DOC_DATE, COMISS_DATE) values (s_xxxx_oebs_cash_payment_test.NEXTVAL, 100208, 25000, to_date('2015-05-11 00:00:00','YYYY-MM-DD HH24:MI:SS'), date'2015-07-31' );insert into xxxx_client_discount_m  (ID,CLIENT_ID,CLIENT_AVG_DISCOUNT,DT) values (s_xxxx_client_discount_m.NEXTVAL,297, 13, date'2014-03-01');</v>
      </c>
    </row>
    <row r="201" spans="1:47" x14ac:dyDescent="0.3">
      <c r="A201" s="45">
        <v>24</v>
      </c>
      <c r="B201" s="57"/>
      <c r="C201" s="12" t="str">
        <f t="shared" si="53"/>
        <v>100024</v>
      </c>
      <c r="D201" s="12" t="str">
        <f t="shared" si="54"/>
        <v>100024/13</v>
      </c>
      <c r="E201" s="13" t="s">
        <v>40</v>
      </c>
      <c r="F201" s="13" t="s">
        <v>41</v>
      </c>
      <c r="G201" s="12">
        <v>1</v>
      </c>
      <c r="H201" s="14">
        <v>100209</v>
      </c>
      <c r="I201" s="15" t="str">
        <f t="shared" si="58"/>
        <v>Б-100209-13</v>
      </c>
      <c r="J201" s="16">
        <v>2</v>
      </c>
      <c r="K201" s="12">
        <v>7</v>
      </c>
      <c r="L201" s="12" t="s">
        <v>42</v>
      </c>
      <c r="M201" s="16">
        <v>1</v>
      </c>
      <c r="N201" s="12">
        <v>18</v>
      </c>
      <c r="O201" s="13" t="s">
        <v>43</v>
      </c>
      <c r="P201" s="13" t="s">
        <v>44</v>
      </c>
      <c r="Q201" s="13" t="s">
        <v>45</v>
      </c>
      <c r="R201" s="17" t="str">
        <f t="shared" si="55"/>
        <v>1002091</v>
      </c>
      <c r="S201" s="15">
        <v>1</v>
      </c>
      <c r="T201" s="58" t="s">
        <v>101</v>
      </c>
      <c r="U201" s="12">
        <v>50000</v>
      </c>
      <c r="V201" s="12">
        <f t="shared" si="59"/>
        <v>9000</v>
      </c>
      <c r="W201" s="12">
        <v>0</v>
      </c>
      <c r="X201" s="18">
        <v>298</v>
      </c>
      <c r="Y201" s="19" t="s">
        <v>47</v>
      </c>
      <c r="Z201" s="20"/>
      <c r="AA201" s="21"/>
      <c r="AB201" s="22"/>
      <c r="AC201" s="14">
        <f t="shared" si="57"/>
        <v>25000</v>
      </c>
      <c r="AD201" s="12"/>
      <c r="AE201" s="12"/>
      <c r="AF201" s="58" t="s">
        <v>109</v>
      </c>
      <c r="AG201" s="23">
        <v>8</v>
      </c>
      <c r="AH201" s="24">
        <v>13</v>
      </c>
      <c r="AI201" s="25" t="s">
        <v>49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U201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'Б-100209-13',date'2015-03-02',2, 7, 7, 'RUR', 1, 18, date'2015-03-06', date'2015-03-07', 1002091, 1, to_date('2015-06-07 00:00:00','YYYY-MM-DD HH24:MI:SS'), 50000, 9000, 0, 298, 0, 'c1', 8,null);insert into xxxx_oebs_cash_payment_test (ID, INVOICE_ID, OEBS_PAYMENT, DOC_DATE, COMISS_DATE) values (s_xxxx_oebs_cash_payment_test.NEXTVAL, 100209, 25000, to_date('2015-06-07 00:00:00','YYYY-MM-DD HH24:MI:SS'), date'2015-08-30' );insert into xxxx_client_discount_m  (ID,CLIENT_ID,CLIENT_AVG_DISCOUNT,DT) values (s_xxxx_client_discount_m.NEXTVAL,298, 13, date'2014-03-01');</v>
      </c>
    </row>
    <row r="202" spans="1:47" x14ac:dyDescent="0.3">
      <c r="A202" s="45">
        <v>24</v>
      </c>
      <c r="B202" s="57"/>
      <c r="C202" s="12" t="str">
        <f t="shared" si="53"/>
        <v>100024</v>
      </c>
      <c r="D202" s="12" t="str">
        <f t="shared" si="54"/>
        <v>100024/13</v>
      </c>
      <c r="E202" s="13" t="s">
        <v>40</v>
      </c>
      <c r="F202" s="13" t="s">
        <v>41</v>
      </c>
      <c r="G202" s="12">
        <v>1</v>
      </c>
      <c r="H202" s="14">
        <v>100210</v>
      </c>
      <c r="I202" s="15" t="str">
        <f t="shared" si="58"/>
        <v>Б-100210-13</v>
      </c>
      <c r="J202" s="16">
        <v>2</v>
      </c>
      <c r="K202" s="56">
        <v>3</v>
      </c>
      <c r="L202" s="12" t="s">
        <v>42</v>
      </c>
      <c r="M202" s="16">
        <v>1</v>
      </c>
      <c r="N202" s="12">
        <v>18</v>
      </c>
      <c r="O202" s="13" t="s">
        <v>53</v>
      </c>
      <c r="P202" s="13" t="s">
        <v>44</v>
      </c>
      <c r="Q202" s="13" t="s">
        <v>45</v>
      </c>
      <c r="R202" s="17" t="str">
        <f t="shared" si="55"/>
        <v>1002101</v>
      </c>
      <c r="S202" s="15">
        <v>1</v>
      </c>
      <c r="T202" s="58" t="s">
        <v>103</v>
      </c>
      <c r="U202" s="12">
        <v>50000</v>
      </c>
      <c r="V202" s="12">
        <f t="shared" si="59"/>
        <v>9000</v>
      </c>
      <c r="W202" s="12">
        <v>0</v>
      </c>
      <c r="X202" s="18">
        <v>299</v>
      </c>
      <c r="Y202" s="19" t="s">
        <v>47</v>
      </c>
      <c r="Z202" s="20"/>
      <c r="AA202" s="21"/>
      <c r="AB202" s="26"/>
      <c r="AC202" s="14">
        <f t="shared" si="57"/>
        <v>25000</v>
      </c>
      <c r="AD202" s="12"/>
      <c r="AE202" s="12"/>
      <c r="AF202" s="58" t="s">
        <v>109</v>
      </c>
      <c r="AG202" s="23">
        <v>8</v>
      </c>
      <c r="AH202" s="27">
        <v>7</v>
      </c>
      <c r="AI202" s="25" t="s">
        <v>49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'Б-100210-13',date'2015-03-03',2, 3, 3, 'RUR', 1, 18, date'2015-03-06', date'2015-03-07', 1002101, 1, to_date('2015-06-08 00:00:00','YYYY-MM-DD HH24:MI:SS'), 50000, 9000, 0, 299, 0, 'c1', 8,null);insert into xxxx_oebs_cash_payment_test (ID, INVOICE_ID, OEBS_PAYMENT, DOC_DATE, COMISS_DATE) values (s_xxxx_oebs_cash_payment_test.NEXTVAL, 100210, 25000, to_date('2015-06-08 00:00:00','YYYY-MM-DD HH24:MI:SS'), date'2015-08-30' );insert into xxxx_client_discount_m  (ID,CLIENT_ID,CLIENT_AVG_DISCOUNT,DT) values (s_xxxx_client_discount_m.NEXTVAL,299, 7, date'2014-03-01');</v>
      </c>
    </row>
    <row r="203" spans="1:47" x14ac:dyDescent="0.3">
      <c r="A203" s="45">
        <v>24</v>
      </c>
      <c r="B203" s="57"/>
      <c r="C203" s="12" t="str">
        <f t="shared" si="53"/>
        <v>100024</v>
      </c>
      <c r="D203" s="12" t="str">
        <f t="shared" si="54"/>
        <v>100024/13</v>
      </c>
      <c r="E203" s="13" t="s">
        <v>40</v>
      </c>
      <c r="F203" s="13" t="s">
        <v>41</v>
      </c>
      <c r="G203" s="12">
        <v>1</v>
      </c>
      <c r="H203" s="14">
        <v>100211</v>
      </c>
      <c r="I203" s="15" t="str">
        <f t="shared" si="58"/>
        <v>Б-100211-13</v>
      </c>
      <c r="J203" s="16">
        <v>2</v>
      </c>
      <c r="K203" s="12">
        <v>7</v>
      </c>
      <c r="L203" s="12" t="s">
        <v>42</v>
      </c>
      <c r="M203" s="16">
        <v>1</v>
      </c>
      <c r="N203" s="12">
        <v>18</v>
      </c>
      <c r="O203" s="13" t="s">
        <v>53</v>
      </c>
      <c r="P203" s="13" t="s">
        <v>44</v>
      </c>
      <c r="Q203" s="13" t="s">
        <v>45</v>
      </c>
      <c r="R203" s="17" t="str">
        <f t="shared" si="55"/>
        <v>1002111</v>
      </c>
      <c r="S203" s="15">
        <v>1</v>
      </c>
      <c r="T203" s="58" t="s">
        <v>104</v>
      </c>
      <c r="U203" s="12">
        <v>50000</v>
      </c>
      <c r="V203" s="12">
        <f t="shared" si="59"/>
        <v>9000</v>
      </c>
      <c r="W203" s="12">
        <v>0</v>
      </c>
      <c r="X203" s="18">
        <v>300</v>
      </c>
      <c r="Y203" s="19" t="s">
        <v>47</v>
      </c>
      <c r="Z203" s="20"/>
      <c r="AA203" s="21"/>
      <c r="AB203" s="26"/>
      <c r="AC203" s="14">
        <f t="shared" si="57"/>
        <v>25000</v>
      </c>
      <c r="AD203" s="12"/>
      <c r="AE203" s="12"/>
      <c r="AF203" s="58" t="s">
        <v>109</v>
      </c>
      <c r="AG203" s="23">
        <v>8</v>
      </c>
      <c r="AH203" s="27">
        <v>7</v>
      </c>
      <c r="AI203" s="25" t="s">
        <v>49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'Б-100211-13',date'2015-03-03',2, 7, 7, 'RUR', 1, 18, date'2015-03-06', date'2015-03-07', 1002111, 1, to_date('2015-06-07 00:00:01','YYYY-MM-DD HH24:MI:SS'), 50000, 9000, 0, 300, 0, 'c1', 8,null);insert into xxxx_oebs_cash_payment_test (ID, INVOICE_ID, OEBS_PAYMENT, DOC_DATE, COMISS_DATE) values (s_xxxx_oebs_cash_payment_test.NEXTVAL, 100211, 25000, to_date('2015-06-07 00:00:01','YYYY-MM-DD HH24:MI:SS'), date'2015-08-30' );insert into xxxx_client_discount_m  (ID,CLIENT_ID,CLIENT_AVG_DISCOUNT,DT) values (s_xxxx_client_discount_m.NEXTVAL,300, 7, date'2014-03-01');</v>
      </c>
    </row>
    <row r="204" spans="1:47" x14ac:dyDescent="0.3">
      <c r="A204" s="45">
        <v>24</v>
      </c>
      <c r="B204" s="57"/>
      <c r="C204" s="12" t="str">
        <f t="shared" si="53"/>
        <v>100024</v>
      </c>
      <c r="D204" s="12" t="str">
        <f t="shared" si="54"/>
        <v>100024/13</v>
      </c>
      <c r="E204" s="13" t="s">
        <v>40</v>
      </c>
      <c r="F204" s="13" t="s">
        <v>41</v>
      </c>
      <c r="G204" s="12">
        <v>1</v>
      </c>
      <c r="H204" s="14">
        <v>100212</v>
      </c>
      <c r="I204" s="15" t="str">
        <f t="shared" si="58"/>
        <v>Б-100212-13</v>
      </c>
      <c r="J204" s="16">
        <v>2</v>
      </c>
      <c r="K204" s="28">
        <v>11</v>
      </c>
      <c r="L204" s="12" t="s">
        <v>42</v>
      </c>
      <c r="M204" s="16">
        <v>1</v>
      </c>
      <c r="N204" s="12">
        <v>18</v>
      </c>
      <c r="O204" s="13" t="s">
        <v>55</v>
      </c>
      <c r="P204" s="13" t="s">
        <v>44</v>
      </c>
      <c r="Q204" s="13" t="s">
        <v>45</v>
      </c>
      <c r="R204" s="17" t="str">
        <f t="shared" si="55"/>
        <v>1002121</v>
      </c>
      <c r="S204" s="15">
        <v>1</v>
      </c>
      <c r="T204" s="58" t="s">
        <v>105</v>
      </c>
      <c r="U204" s="12">
        <v>50000</v>
      </c>
      <c r="V204" s="12">
        <f t="shared" si="59"/>
        <v>9000</v>
      </c>
      <c r="W204" s="12">
        <v>0</v>
      </c>
      <c r="X204" s="18">
        <v>301</v>
      </c>
      <c r="Y204" s="19" t="s">
        <v>47</v>
      </c>
      <c r="Z204" s="20"/>
      <c r="AA204" s="29">
        <f>SUM(AC201:AC205)/1.18</f>
        <v>254237.28813559323</v>
      </c>
      <c r="AB204" s="29"/>
      <c r="AC204" s="14">
        <v>200000</v>
      </c>
      <c r="AD204" s="12"/>
      <c r="AE204" s="12"/>
      <c r="AF204" s="58" t="s">
        <v>109</v>
      </c>
      <c r="AG204" s="23">
        <v>8</v>
      </c>
      <c r="AH204" s="30">
        <v>20</v>
      </c>
      <c r="AI204" s="25" t="s">
        <v>49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'Б-100212-13',date'2015-03-04',2, 11, 11, 'RUR', 1, 18, date'2015-03-06', date'2015-03-07', 1002121, 1, to_date('2015-06-08 00:00:01','YYYY-MM-DD HH24:MI:SS'), 50000, 9000, 0, 301, 0, 'c1', 8,null);insert into xxxx_oebs_cash_payment_test (ID, INVOICE_ID, OEBS_PAYMENT, DOC_DATE, COMISS_DATE) values (s_xxxx_oebs_cash_payment_test.NEXTVAL, 100212, 200000, to_date('2015-06-08 00:00:01','YYYY-MM-DD HH24:MI:SS'), date'2015-08-30' );insert into xxxx_client_discount_m  (ID,CLIENT_ID,CLIENT_AVG_DISCOUNT,DT) values (s_xxxx_client_discount_m.NEXTVAL,301, 20, date'2014-03-01');</v>
      </c>
    </row>
    <row r="205" spans="1:47" x14ac:dyDescent="0.3">
      <c r="A205" s="45">
        <v>24</v>
      </c>
      <c r="B205" s="57"/>
      <c r="C205" s="33" t="str">
        <f t="shared" si="53"/>
        <v>100024</v>
      </c>
      <c r="D205" s="33" t="str">
        <f t="shared" si="54"/>
        <v>100024/13</v>
      </c>
      <c r="E205" s="34" t="s">
        <v>40</v>
      </c>
      <c r="F205" s="34" t="s">
        <v>41</v>
      </c>
      <c r="G205" s="12">
        <v>1</v>
      </c>
      <c r="H205" s="14">
        <v>100213</v>
      </c>
      <c r="I205" s="33" t="str">
        <f t="shared" si="58"/>
        <v>Б-100213-13</v>
      </c>
      <c r="J205" s="16">
        <v>2</v>
      </c>
      <c r="K205" s="35">
        <v>1</v>
      </c>
      <c r="L205" s="33" t="s">
        <v>42</v>
      </c>
      <c r="M205" s="36">
        <v>1</v>
      </c>
      <c r="N205" s="33">
        <v>18</v>
      </c>
      <c r="O205" s="34" t="s">
        <v>57</v>
      </c>
      <c r="P205" s="34" t="s">
        <v>44</v>
      </c>
      <c r="Q205" s="34" t="s">
        <v>45</v>
      </c>
      <c r="R205" s="37" t="str">
        <f t="shared" si="55"/>
        <v>1002131</v>
      </c>
      <c r="S205" s="33">
        <v>1</v>
      </c>
      <c r="T205" s="58" t="s">
        <v>106</v>
      </c>
      <c r="U205" s="12">
        <v>50000</v>
      </c>
      <c r="V205" s="33">
        <f t="shared" si="59"/>
        <v>9000</v>
      </c>
      <c r="W205" s="33">
        <v>0</v>
      </c>
      <c r="X205" s="18">
        <v>302</v>
      </c>
      <c r="Y205" s="38" t="s">
        <v>47</v>
      </c>
      <c r="Z205" s="20">
        <f>SUM(U201:U205)-SUM(V201:V205)</f>
        <v>205000</v>
      </c>
      <c r="AA205" s="39"/>
      <c r="AB205" s="39"/>
      <c r="AC205" s="40">
        <f t="shared" ref="AC205:AC220" si="61">U205*0.5</f>
        <v>25000</v>
      </c>
      <c r="AD205" s="33"/>
      <c r="AE205" s="33"/>
      <c r="AF205" s="58" t="s">
        <v>109</v>
      </c>
      <c r="AG205" s="41">
        <v>8</v>
      </c>
      <c r="AH205" s="42">
        <v>13</v>
      </c>
      <c r="AI205" s="43" t="s">
        <v>49</v>
      </c>
      <c r="AJ205" s="34"/>
      <c r="AK205" s="34"/>
      <c r="AL205" s="37">
        <v>0</v>
      </c>
      <c r="AM205" s="33" t="s">
        <v>50</v>
      </c>
      <c r="AN205" s="33" t="s">
        <v>51</v>
      </c>
      <c r="AO205" s="33"/>
      <c r="AP205" s="37"/>
      <c r="AQ205" s="37"/>
      <c r="AR205" s="37"/>
      <c r="AS205" s="44"/>
      <c r="AU205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'Б-100213-13',date'2015-03-05',2, 1, 1, 'RUR', 1, 18, date'2015-03-06', date'2015-03-07', 1002131, 1, to_date('2015-06-07 00:00:02','YYYY-MM-DD HH24:MI:SS'), 50000, 9000, 0, 302, 0, 'c1', 8,null);insert into xxxx_oebs_cash_payment_test (ID, INVOICE_ID, OEBS_PAYMENT, DOC_DATE, COMISS_DATE) values (s_xxxx_oebs_cash_payment_test.NEXTVAL, 100213, 25000, to_date('2015-06-07 00:00:02','YYYY-MM-DD HH24:MI:SS'), date'2015-08-30' );insert into xxxx_client_discount_m  (ID,CLIENT_ID,CLIENT_AVG_DISCOUNT,DT) values (s_xxxx_client_discount_m.NEXTVAL,302, 13, date'2014-03-01');</v>
      </c>
    </row>
    <row r="206" spans="1:47" ht="15" customHeight="1" x14ac:dyDescent="0.3">
      <c r="A206" s="45">
        <v>25</v>
      </c>
      <c r="B206" s="57"/>
      <c r="C206" s="12" t="str">
        <f t="shared" si="53"/>
        <v>100025</v>
      </c>
      <c r="D206" s="12" t="str">
        <f t="shared" si="54"/>
        <v>100025/13</v>
      </c>
      <c r="E206" s="13" t="s">
        <v>40</v>
      </c>
      <c r="F206" s="13" t="s">
        <v>41</v>
      </c>
      <c r="G206" s="12">
        <v>1</v>
      </c>
      <c r="H206" s="14">
        <v>100214</v>
      </c>
      <c r="I206" s="15" t="str">
        <f t="shared" si="58"/>
        <v>Б-100214-13</v>
      </c>
      <c r="J206" s="16">
        <v>2</v>
      </c>
      <c r="K206" s="12">
        <v>7</v>
      </c>
      <c r="L206" s="12" t="s">
        <v>42</v>
      </c>
      <c r="M206" s="16">
        <v>1</v>
      </c>
      <c r="N206" s="12">
        <v>18</v>
      </c>
      <c r="O206" s="13" t="s">
        <v>43</v>
      </c>
      <c r="P206" s="13" t="s">
        <v>44</v>
      </c>
      <c r="Q206" s="13" t="s">
        <v>45</v>
      </c>
      <c r="R206" s="17" t="str">
        <f t="shared" si="55"/>
        <v>1002141</v>
      </c>
      <c r="S206" s="15">
        <v>1</v>
      </c>
      <c r="T206" s="78" t="s">
        <v>110</v>
      </c>
      <c r="U206" s="12">
        <v>30000</v>
      </c>
      <c r="V206" s="12">
        <f t="shared" si="59"/>
        <v>5400</v>
      </c>
      <c r="W206" s="12">
        <v>0</v>
      </c>
      <c r="X206" s="18">
        <v>303</v>
      </c>
      <c r="Y206" s="19" t="s">
        <v>47</v>
      </c>
      <c r="Z206" s="20">
        <f t="shared" ref="Z206:Z220" si="62">U206-V206</f>
        <v>24600</v>
      </c>
      <c r="AA206" s="21"/>
      <c r="AB206" s="22"/>
      <c r="AC206" s="14">
        <f t="shared" si="61"/>
        <v>15000</v>
      </c>
      <c r="AD206" s="12"/>
      <c r="AE206" s="12"/>
      <c r="AF206" s="13" t="s">
        <v>48</v>
      </c>
      <c r="AG206" s="23">
        <v>8</v>
      </c>
      <c r="AH206" s="24">
        <v>13</v>
      </c>
      <c r="AI206" s="25" t="s">
        <v>49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S206" s="65" t="s">
        <v>79</v>
      </c>
      <c r="AU206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100214, 'Б-100214-13',date'2015-03-02',2, 7, 7, 'RUR', 1, 18, date'2015-03-06', date'2015-03-07', 1002141, 1, to_date('2015-06-30 00:00:00','YYYY-MM-DD HH24:MI:SS'), 30000, 5400, 0, 303, 0, 'c1', 8,null);insert into xxxx_oebs_cash_payment_test (ID, INVOICE_ID, OEBS_PAYMENT, DOC_DATE, COMISS_DATE) values (s_xxxx_oebs_cash_payment_test.NEXTVAL, 100214, 15000, to_date('2015-06-30 00:00:00','YYYY-MM-DD HH24:MI:SS'), date'2015-03-31' );insert into xxxx_client_discount_m  (ID,CLIENT_ID,CLIENT_AVG_DISCOUNT,DT) values (s_xxxx_client_discount_m.NEXTVAL,303, 13, date'2014-03-01');</v>
      </c>
    </row>
    <row r="207" spans="1:47" ht="15" customHeight="1" x14ac:dyDescent="0.3">
      <c r="A207" s="45">
        <v>25</v>
      </c>
      <c r="B207" s="57"/>
      <c r="C207" s="12" t="str">
        <f t="shared" si="53"/>
        <v>100025</v>
      </c>
      <c r="D207" s="12" t="str">
        <f t="shared" si="54"/>
        <v>100025/13</v>
      </c>
      <c r="E207" s="13" t="s">
        <v>40</v>
      </c>
      <c r="F207" s="13" t="s">
        <v>41</v>
      </c>
      <c r="G207" s="12">
        <v>1</v>
      </c>
      <c r="H207" s="14">
        <v>100215</v>
      </c>
      <c r="I207" s="15" t="str">
        <f t="shared" si="58"/>
        <v>Б-100215-13</v>
      </c>
      <c r="J207" s="16">
        <v>2</v>
      </c>
      <c r="K207" s="12">
        <v>7</v>
      </c>
      <c r="L207" s="12" t="s">
        <v>42</v>
      </c>
      <c r="M207" s="16">
        <v>1</v>
      </c>
      <c r="N207" s="12">
        <v>18</v>
      </c>
      <c r="O207" s="13" t="s">
        <v>53</v>
      </c>
      <c r="P207" s="13" t="s">
        <v>44</v>
      </c>
      <c r="Q207" s="13" t="s">
        <v>45</v>
      </c>
      <c r="R207" s="17" t="str">
        <f t="shared" si="55"/>
        <v>1002151</v>
      </c>
      <c r="S207" s="15">
        <v>1</v>
      </c>
      <c r="T207" s="78" t="s">
        <v>111</v>
      </c>
      <c r="U207" s="12">
        <v>30000</v>
      </c>
      <c r="V207" s="12">
        <f t="shared" si="59"/>
        <v>5400</v>
      </c>
      <c r="W207" s="12">
        <v>0</v>
      </c>
      <c r="X207" s="18">
        <v>304</v>
      </c>
      <c r="Y207" s="19" t="s">
        <v>47</v>
      </c>
      <c r="Z207" s="20">
        <f t="shared" si="62"/>
        <v>24600</v>
      </c>
      <c r="AA207" s="21"/>
      <c r="AB207" s="26"/>
      <c r="AC207" s="14">
        <f t="shared" si="61"/>
        <v>15000</v>
      </c>
      <c r="AD207" s="12"/>
      <c r="AE207" s="12"/>
      <c r="AF207" s="13" t="s">
        <v>48</v>
      </c>
      <c r="AG207" s="23">
        <v>8</v>
      </c>
      <c r="AH207" s="27">
        <v>7</v>
      </c>
      <c r="AI207" s="25" t="s">
        <v>49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S207" s="17" t="s">
        <v>112</v>
      </c>
      <c r="AU207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100215, 'Б-100215-13',date'2015-03-03',2, 7, 7, 'RUR', 1, 18, date'2015-03-06', date'2015-03-07', 1002151, 1, to_date('2015-06-30 00:00:01','YYYY-MM-DD HH24:MI:SS'), 30000, 5400, 0, 304, 0, 'c1', 8,null);insert into xxxx_oebs_cash_payment_test (ID, INVOICE_ID, OEBS_PAYMENT, DOC_DATE, COMISS_DATE) values (s_xxxx_oebs_cash_payment_test.NEXTVAL, 100215, 15000, to_date('2015-06-30 00:00:01','YYYY-MM-DD HH24:MI:SS'), date'2015-03-31' );insert into xxxx_client_discount_m  (ID,CLIENT_ID,CLIENT_AVG_DISCOUNT,DT) values (s_xxxx_client_discount_m.NEXTVAL,304, 7, date'2014-03-01');</v>
      </c>
    </row>
    <row r="208" spans="1:47" ht="15" customHeight="1" x14ac:dyDescent="0.3">
      <c r="A208" s="45">
        <v>25</v>
      </c>
      <c r="B208" s="57"/>
      <c r="C208" s="12" t="str">
        <f t="shared" si="53"/>
        <v>100025</v>
      </c>
      <c r="D208" s="12" t="str">
        <f t="shared" si="54"/>
        <v>100025/13</v>
      </c>
      <c r="E208" s="13" t="s">
        <v>40</v>
      </c>
      <c r="F208" s="13" t="s">
        <v>41</v>
      </c>
      <c r="G208" s="12">
        <v>1</v>
      </c>
      <c r="H208" s="14">
        <v>100216</v>
      </c>
      <c r="I208" s="15" t="str">
        <f t="shared" si="58"/>
        <v>Б-100216-13</v>
      </c>
      <c r="J208" s="16">
        <v>2</v>
      </c>
      <c r="K208" s="12">
        <v>7</v>
      </c>
      <c r="L208" s="12" t="s">
        <v>42</v>
      </c>
      <c r="M208" s="16">
        <v>1</v>
      </c>
      <c r="N208" s="12">
        <v>18</v>
      </c>
      <c r="O208" s="13" t="s">
        <v>53</v>
      </c>
      <c r="P208" s="13" t="s">
        <v>44</v>
      </c>
      <c r="Q208" s="13" t="s">
        <v>45</v>
      </c>
      <c r="R208" s="17" t="str">
        <f t="shared" si="55"/>
        <v>1002161</v>
      </c>
      <c r="S208" s="15">
        <v>1</v>
      </c>
      <c r="T208" s="78" t="s">
        <v>113</v>
      </c>
      <c r="U208" s="12">
        <v>20000</v>
      </c>
      <c r="V208" s="12">
        <f t="shared" si="59"/>
        <v>3600</v>
      </c>
      <c r="W208" s="12">
        <v>0</v>
      </c>
      <c r="X208" s="18">
        <v>305</v>
      </c>
      <c r="Y208" s="19" t="s">
        <v>47</v>
      </c>
      <c r="Z208" s="20">
        <f t="shared" si="62"/>
        <v>16400</v>
      </c>
      <c r="AA208" s="21"/>
      <c r="AB208" s="26"/>
      <c r="AC208" s="14">
        <f t="shared" si="61"/>
        <v>10000</v>
      </c>
      <c r="AD208" s="12"/>
      <c r="AE208" s="12"/>
      <c r="AF208" s="13" t="s">
        <v>48</v>
      </c>
      <c r="AG208" s="23">
        <v>8</v>
      </c>
      <c r="AH208" s="27">
        <v>7</v>
      </c>
      <c r="AI208" s="25" t="s">
        <v>49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S208" s="17" t="s">
        <v>114</v>
      </c>
      <c r="AU208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100216, 'Б-100216-13',date'2015-03-03',2, 7, 7, 'RUR', 1, 18, date'2015-03-06', date'2015-03-07', 1002161, 1, to_date('2015-06-30 00:00:02','YYYY-MM-DD HH24:MI:SS'), 20000, 3600, 0, 305, 0, 'c1', 8,null);insert into xxxx_oebs_cash_payment_test (ID, INVOICE_ID, OEBS_PAYMENT, DOC_DATE, COMISS_DATE) values (s_xxxx_oebs_cash_payment_test.NEXTVAL, 100216, 10000, to_date('2015-06-30 00:00:02','YYYY-MM-DD HH24:MI:SS'), date'2015-03-31' );insert into xxxx_client_discount_m  (ID,CLIENT_ID,CLIENT_AVG_DISCOUNT,DT) values (s_xxxx_client_discount_m.NEXTVAL,305, 7, date'2014-03-01');</v>
      </c>
    </row>
    <row r="209" spans="1:47" ht="15" customHeight="1" x14ac:dyDescent="0.3">
      <c r="A209" s="45">
        <v>25</v>
      </c>
      <c r="B209" s="57"/>
      <c r="C209" s="12" t="str">
        <f t="shared" si="53"/>
        <v>100025</v>
      </c>
      <c r="D209" s="12" t="str">
        <f t="shared" si="54"/>
        <v>100025/13</v>
      </c>
      <c r="E209" s="13" t="s">
        <v>40</v>
      </c>
      <c r="F209" s="13" t="s">
        <v>41</v>
      </c>
      <c r="G209" s="12">
        <v>1</v>
      </c>
      <c r="H209" s="14">
        <v>100217</v>
      </c>
      <c r="I209" s="15" t="str">
        <f t="shared" si="58"/>
        <v>Б-100217-13</v>
      </c>
      <c r="J209" s="16">
        <v>2</v>
      </c>
      <c r="K209" s="28">
        <v>11</v>
      </c>
      <c r="L209" s="12" t="s">
        <v>42</v>
      </c>
      <c r="M209" s="16">
        <v>1</v>
      </c>
      <c r="N209" s="12">
        <v>18</v>
      </c>
      <c r="O209" s="13" t="s">
        <v>55</v>
      </c>
      <c r="P209" s="13" t="s">
        <v>44</v>
      </c>
      <c r="Q209" s="13" t="s">
        <v>45</v>
      </c>
      <c r="R209" s="17" t="str">
        <f t="shared" si="55"/>
        <v>1002171</v>
      </c>
      <c r="S209" s="15">
        <v>1</v>
      </c>
      <c r="T209" s="78" t="s">
        <v>115</v>
      </c>
      <c r="U209" s="12">
        <v>30000</v>
      </c>
      <c r="V209" s="12">
        <f t="shared" si="59"/>
        <v>5400</v>
      </c>
      <c r="W209" s="12">
        <v>0</v>
      </c>
      <c r="X209" s="18">
        <v>306</v>
      </c>
      <c r="Y209" s="19" t="s">
        <v>47</v>
      </c>
      <c r="Z209" s="20">
        <f t="shared" si="62"/>
        <v>24600</v>
      </c>
      <c r="AA209" s="21"/>
      <c r="AB209" s="29"/>
      <c r="AC209" s="14">
        <f t="shared" si="61"/>
        <v>15000</v>
      </c>
      <c r="AD209" s="12"/>
      <c r="AE209" s="12"/>
      <c r="AF209" s="13" t="s">
        <v>48</v>
      </c>
      <c r="AG209" s="23">
        <v>8</v>
      </c>
      <c r="AH209" s="30">
        <v>20</v>
      </c>
      <c r="AI209" s="25" t="s">
        <v>49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S209" s="17"/>
      <c r="AU209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'Б-100217-13',date'2015-03-04',2, 11, 11, 'RUR', 1, 18, date'2015-03-06', date'2015-03-07', 1002171, 1, to_date('2015-06-30 00:00:03','YYYY-MM-DD HH24:MI:SS'), 30000, 5400, 0, 306, 0, 'c1', 8,null);insert into xxxx_oebs_cash_payment_test (ID, INVOICE_ID, OEBS_PAYMENT, DOC_DATE, COMISS_DATE) values (s_xxxx_oebs_cash_payment_test.NEXTVAL, 100217, 15000, to_date('2015-06-30 00:00:03','YYYY-MM-DD HH24:MI:SS'), date'2015-03-31' );insert into xxxx_client_discount_m  (ID,CLIENT_ID,CLIENT_AVG_DISCOUNT,DT) values (s_xxxx_client_discount_m.NEXTVAL,306, 20, date'2014-03-01');</v>
      </c>
    </row>
    <row r="210" spans="1:47" s="44" customFormat="1" ht="15" customHeight="1" x14ac:dyDescent="0.3">
      <c r="A210" s="45">
        <v>25</v>
      </c>
      <c r="B210" s="57"/>
      <c r="C210" s="33" t="str">
        <f t="shared" si="53"/>
        <v>100025</v>
      </c>
      <c r="D210" s="33" t="str">
        <f t="shared" si="54"/>
        <v>100025/13</v>
      </c>
      <c r="E210" s="34" t="s">
        <v>40</v>
      </c>
      <c r="F210" s="34" t="s">
        <v>41</v>
      </c>
      <c r="G210" s="12">
        <v>1</v>
      </c>
      <c r="H210" s="14">
        <v>100218</v>
      </c>
      <c r="I210" s="33" t="str">
        <f t="shared" si="58"/>
        <v>Б-100218-13</v>
      </c>
      <c r="J210" s="16">
        <v>2</v>
      </c>
      <c r="K210" s="35">
        <v>1</v>
      </c>
      <c r="L210" s="33" t="s">
        <v>42</v>
      </c>
      <c r="M210" s="36">
        <v>1</v>
      </c>
      <c r="N210" s="33">
        <v>18</v>
      </c>
      <c r="O210" s="34" t="s">
        <v>57</v>
      </c>
      <c r="P210" s="34" t="s">
        <v>44</v>
      </c>
      <c r="Q210" s="34" t="s">
        <v>45</v>
      </c>
      <c r="R210" s="37" t="str">
        <f t="shared" si="55"/>
        <v>1002181</v>
      </c>
      <c r="S210" s="33">
        <v>1</v>
      </c>
      <c r="T210" s="78" t="s">
        <v>116</v>
      </c>
      <c r="U210" s="33">
        <v>11952</v>
      </c>
      <c r="V210" s="33">
        <f t="shared" si="59"/>
        <v>2151.36</v>
      </c>
      <c r="W210" s="33">
        <v>0</v>
      </c>
      <c r="X210" s="18">
        <v>307</v>
      </c>
      <c r="Y210" s="38" t="s">
        <v>47</v>
      </c>
      <c r="Z210" s="20">
        <f t="shared" si="62"/>
        <v>9800.64</v>
      </c>
      <c r="AA210" s="39"/>
      <c r="AB210" s="39"/>
      <c r="AC210" s="40">
        <f t="shared" si="61"/>
        <v>5976</v>
      </c>
      <c r="AD210" s="33"/>
      <c r="AE210" s="33"/>
      <c r="AF210" s="34" t="s">
        <v>48</v>
      </c>
      <c r="AG210" s="41">
        <v>8</v>
      </c>
      <c r="AH210" s="42">
        <v>13</v>
      </c>
      <c r="AI210" s="43" t="s">
        <v>49</v>
      </c>
      <c r="AJ210" s="34"/>
      <c r="AK210" s="34"/>
      <c r="AL210" s="37">
        <v>0</v>
      </c>
      <c r="AM210" s="33" t="s">
        <v>50</v>
      </c>
      <c r="AN210" s="33" t="s">
        <v>51</v>
      </c>
      <c r="AO210" s="33"/>
      <c r="AP210" s="37"/>
      <c r="AQ210" s="37"/>
      <c r="AR210" s="37"/>
      <c r="AS210" s="37"/>
      <c r="AU210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100218, 'Б-100218-13',date'2015-03-05',2, 1, 1, 'RUR', 1, 18, date'2015-03-06', date'2015-03-07', 1002181, 1, to_date('2015-06-30 00:00:04','YYYY-MM-DD HH24:MI:SS'), 11952, 2151.36, 0, 307, 0, 'c1', 8,null);insert into xxxx_oebs_cash_payment_test (ID, INVOICE_ID, OEBS_PAYMENT, DOC_DATE, COMISS_DATE) values (s_xxxx_oebs_cash_payment_test.NEXTVAL, 100218, 5976, to_date('2015-06-30 00:00:04','YYYY-MM-DD HH24:MI:SS'), date'2015-03-31' );insert into xxxx_client_discount_m  (ID,CLIENT_ID,CLIENT_AVG_DISCOUNT,DT) values (s_xxxx_client_discount_m.NEXTVAL,307, 13, date'2014-03-01');</v>
      </c>
    </row>
    <row r="211" spans="1:47" ht="15" customHeight="1" x14ac:dyDescent="0.3">
      <c r="A211" s="45">
        <v>26</v>
      </c>
      <c r="B211" s="64"/>
      <c r="C211" s="12" t="str">
        <f t="shared" ref="C211:C220" si="63">"1000"&amp;A211</f>
        <v>100026</v>
      </c>
      <c r="D211" s="12" t="str">
        <f t="shared" ref="D211:D220" si="64">"1000"&amp;A211&amp;"/13"</f>
        <v>100026/13</v>
      </c>
      <c r="E211" s="13" t="s">
        <v>40</v>
      </c>
      <c r="F211" s="13" t="s">
        <v>41</v>
      </c>
      <c r="G211" s="12">
        <v>1</v>
      </c>
      <c r="H211" s="14">
        <v>100219</v>
      </c>
      <c r="I211" s="15" t="str">
        <f t="shared" si="58"/>
        <v>Б-100219-13</v>
      </c>
      <c r="J211" s="16">
        <v>2</v>
      </c>
      <c r="K211" s="12">
        <v>7</v>
      </c>
      <c r="L211" s="12" t="s">
        <v>42</v>
      </c>
      <c r="M211" s="16">
        <v>1</v>
      </c>
      <c r="N211" s="12">
        <v>18</v>
      </c>
      <c r="O211" s="13" t="s">
        <v>43</v>
      </c>
      <c r="P211" s="13" t="s">
        <v>44</v>
      </c>
      <c r="Q211" s="13" t="s">
        <v>45</v>
      </c>
      <c r="R211" s="17" t="str">
        <f t="shared" ref="R211:R220" si="65">H211&amp;"1"</f>
        <v>1002191</v>
      </c>
      <c r="S211" s="15">
        <v>1</v>
      </c>
      <c r="T211" s="59" t="s">
        <v>117</v>
      </c>
      <c r="U211" s="12">
        <v>30000</v>
      </c>
      <c r="V211" s="12">
        <f t="shared" si="59"/>
        <v>5400</v>
      </c>
      <c r="W211" s="12">
        <v>0</v>
      </c>
      <c r="X211" s="18">
        <v>308</v>
      </c>
      <c r="Y211" s="19" t="s">
        <v>47</v>
      </c>
      <c r="Z211" s="20">
        <f t="shared" si="62"/>
        <v>24600</v>
      </c>
      <c r="AA211" s="21"/>
      <c r="AB211" s="22"/>
      <c r="AC211" s="14">
        <f t="shared" si="61"/>
        <v>15000</v>
      </c>
      <c r="AD211" s="12"/>
      <c r="AE211" s="12"/>
      <c r="AF211" s="13" t="s">
        <v>48</v>
      </c>
      <c r="AG211" s="23">
        <v>8</v>
      </c>
      <c r="AH211" s="24">
        <v>13</v>
      </c>
      <c r="AI211" s="25" t="s">
        <v>49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S211" s="65" t="s">
        <v>79</v>
      </c>
      <c r="AU211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100219, 'Б-100219-13',date'2015-03-02',2, 7, 7, 'RUR', 1, 18, date'2015-03-06', date'2015-03-07', 1002191, 1, to_date('2015-07-01 00:00:00','YYYY-MM-DD HH24:MI:SS'), 30000, 5400, 0, 308, 0, 'c1', 8,null);insert into xxxx_oebs_cash_payment_test (ID, INVOICE_ID, OEBS_PAYMENT, DOC_DATE, COMISS_DATE) values (s_xxxx_oebs_cash_payment_test.NEXTVAL, 100219, 15000, to_date('2015-07-01 00:00:00','YYYY-MM-DD HH24:MI:SS'), date'2015-03-31' );insert into xxxx_client_discount_m  (ID,CLIENT_ID,CLIENT_AVG_DISCOUNT,DT) values (s_xxxx_client_discount_m.NEXTVAL,308, 13, date'2014-03-01');</v>
      </c>
    </row>
    <row r="212" spans="1:47" ht="15" customHeight="1" x14ac:dyDescent="0.3">
      <c r="A212" s="45">
        <v>26</v>
      </c>
      <c r="B212" s="64"/>
      <c r="C212" s="12" t="str">
        <f t="shared" si="63"/>
        <v>100026</v>
      </c>
      <c r="D212" s="12" t="str">
        <f t="shared" si="64"/>
        <v>100026/13</v>
      </c>
      <c r="E212" s="13" t="s">
        <v>40</v>
      </c>
      <c r="F212" s="13" t="s">
        <v>41</v>
      </c>
      <c r="G212" s="12">
        <v>1</v>
      </c>
      <c r="H212" s="14">
        <v>100220</v>
      </c>
      <c r="I212" s="15" t="str">
        <f t="shared" si="58"/>
        <v>Б-100220-13</v>
      </c>
      <c r="J212" s="16">
        <v>2</v>
      </c>
      <c r="K212" s="12">
        <v>7</v>
      </c>
      <c r="L212" s="12" t="s">
        <v>42</v>
      </c>
      <c r="M212" s="16">
        <v>1</v>
      </c>
      <c r="N212" s="12">
        <v>18</v>
      </c>
      <c r="O212" s="13" t="s">
        <v>53</v>
      </c>
      <c r="P212" s="13" t="s">
        <v>44</v>
      </c>
      <c r="Q212" s="13" t="s">
        <v>45</v>
      </c>
      <c r="R212" s="17" t="str">
        <f t="shared" si="65"/>
        <v>1002201</v>
      </c>
      <c r="S212" s="15">
        <v>1</v>
      </c>
      <c r="T212" s="59" t="s">
        <v>118</v>
      </c>
      <c r="U212" s="12">
        <v>30000</v>
      </c>
      <c r="V212" s="12">
        <f t="shared" si="59"/>
        <v>5400</v>
      </c>
      <c r="W212" s="12">
        <v>0</v>
      </c>
      <c r="X212" s="18">
        <v>309</v>
      </c>
      <c r="Y212" s="19" t="s">
        <v>47</v>
      </c>
      <c r="Z212" s="20">
        <f t="shared" si="62"/>
        <v>24600</v>
      </c>
      <c r="AA212" s="21"/>
      <c r="AB212" s="26"/>
      <c r="AC212" s="14">
        <f t="shared" si="61"/>
        <v>15000</v>
      </c>
      <c r="AD212" s="12"/>
      <c r="AE212" s="12"/>
      <c r="AF212" s="13" t="s">
        <v>48</v>
      </c>
      <c r="AG212" s="23">
        <v>8</v>
      </c>
      <c r="AH212" s="27">
        <v>7</v>
      </c>
      <c r="AI212" s="25" t="s">
        <v>49</v>
      </c>
      <c r="AJ212" s="13"/>
      <c r="AK212" s="13"/>
      <c r="AL212" s="17">
        <v>0</v>
      </c>
      <c r="AM212" s="15" t="s">
        <v>50</v>
      </c>
      <c r="AN212" s="12" t="s">
        <v>51</v>
      </c>
      <c r="AO212" s="12"/>
      <c r="AP212" s="17"/>
      <c r="AQ212" s="17"/>
      <c r="AR212" s="17"/>
      <c r="AS212" s="17" t="s">
        <v>119</v>
      </c>
      <c r="AU212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100220, 'Б-100220-13',date'2015-03-03',2, 7, 7, 'RUR', 1, 18, date'2015-03-06', date'2015-03-07', 1002201, 1, to_date('2015-07-01 00:00:01','YYYY-MM-DD HH24:MI:SS'), 30000, 5400, 0, 309, 0, 'c1', 8,null);insert into xxxx_oebs_cash_payment_test (ID, INVOICE_ID, OEBS_PAYMENT, DOC_DATE, COMISS_DATE) values (s_xxxx_oebs_cash_payment_test.NEXTVAL, 100220, 15000, to_date('2015-07-01 00:00:01','YYYY-MM-DD HH24:MI:SS'), date'2015-03-31' );insert into xxxx_client_discount_m  (ID,CLIENT_ID,CLIENT_AVG_DISCOUNT,DT) values (s_xxxx_client_discount_m.NEXTVAL,309, 7, date'2014-03-01');</v>
      </c>
    </row>
    <row r="213" spans="1:47" ht="15" customHeight="1" x14ac:dyDescent="0.3">
      <c r="A213" s="45">
        <v>26</v>
      </c>
      <c r="B213" s="64"/>
      <c r="C213" s="12" t="str">
        <f t="shared" si="63"/>
        <v>100026</v>
      </c>
      <c r="D213" s="12" t="str">
        <f t="shared" si="64"/>
        <v>100026/13</v>
      </c>
      <c r="E213" s="13" t="s">
        <v>40</v>
      </c>
      <c r="F213" s="13" t="s">
        <v>41</v>
      </c>
      <c r="G213" s="12">
        <v>1</v>
      </c>
      <c r="H213" s="14">
        <v>100221</v>
      </c>
      <c r="I213" s="15" t="str">
        <f t="shared" si="58"/>
        <v>Б-100221-13</v>
      </c>
      <c r="J213" s="16">
        <v>2</v>
      </c>
      <c r="K213" s="12">
        <v>7</v>
      </c>
      <c r="L213" s="12" t="s">
        <v>42</v>
      </c>
      <c r="M213" s="16">
        <v>1</v>
      </c>
      <c r="N213" s="12">
        <v>18</v>
      </c>
      <c r="O213" s="13" t="s">
        <v>53</v>
      </c>
      <c r="P213" s="13" t="s">
        <v>44</v>
      </c>
      <c r="Q213" s="13" t="s">
        <v>45</v>
      </c>
      <c r="R213" s="17" t="str">
        <f t="shared" si="65"/>
        <v>1002211</v>
      </c>
      <c r="S213" s="15">
        <v>1</v>
      </c>
      <c r="T213" s="59" t="s">
        <v>120</v>
      </c>
      <c r="U213" s="12">
        <v>20000</v>
      </c>
      <c r="V213" s="12">
        <f t="shared" si="59"/>
        <v>3600</v>
      </c>
      <c r="W213" s="12">
        <v>0</v>
      </c>
      <c r="X213" s="18">
        <v>310</v>
      </c>
      <c r="Y213" s="19" t="s">
        <v>47</v>
      </c>
      <c r="Z213" s="20">
        <f t="shared" si="62"/>
        <v>16400</v>
      </c>
      <c r="AA213" s="21"/>
      <c r="AB213" s="26"/>
      <c r="AC213" s="14">
        <f t="shared" si="61"/>
        <v>10000</v>
      </c>
      <c r="AD213" s="12"/>
      <c r="AE213" s="12"/>
      <c r="AF213" s="13" t="s">
        <v>48</v>
      </c>
      <c r="AG213" s="23">
        <v>8</v>
      </c>
      <c r="AH213" s="27">
        <v>7</v>
      </c>
      <c r="AI213" s="25" t="s">
        <v>49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S213" s="17" t="s">
        <v>121</v>
      </c>
      <c r="AU213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100221, 'Б-100221-13',date'2015-03-03',2, 7, 7, 'RUR', 1, 18, date'2015-03-06', date'2015-03-07', 1002211, 1, to_date('2015-07-01 00:00:02','YYYY-MM-DD HH24:MI:SS'), 20000, 3600, 0, 310, 0, 'c1', 8,null);insert into xxxx_oebs_cash_payment_test (ID, INVOICE_ID, OEBS_PAYMENT, DOC_DATE, COMISS_DATE) values (s_xxxx_oebs_cash_payment_test.NEXTVAL, 100221, 10000, to_date('2015-07-01 00:00:02','YYYY-MM-DD HH24:MI:SS'), date'2015-03-31' );insert into xxxx_client_discount_m  (ID,CLIENT_ID,CLIENT_AVG_DISCOUNT,DT) values (s_xxxx_client_discount_m.NEXTVAL,310, 7, date'2014-03-01');</v>
      </c>
    </row>
    <row r="214" spans="1:47" ht="15" customHeight="1" x14ac:dyDescent="0.3">
      <c r="A214" s="45">
        <v>26</v>
      </c>
      <c r="B214" s="64"/>
      <c r="C214" s="12" t="str">
        <f t="shared" si="63"/>
        <v>100026</v>
      </c>
      <c r="D214" s="12" t="str">
        <f t="shared" si="64"/>
        <v>100026/13</v>
      </c>
      <c r="E214" s="13" t="s">
        <v>40</v>
      </c>
      <c r="F214" s="13" t="s">
        <v>41</v>
      </c>
      <c r="G214" s="12">
        <v>1</v>
      </c>
      <c r="H214" s="14">
        <v>100222</v>
      </c>
      <c r="I214" s="15" t="str">
        <f t="shared" si="58"/>
        <v>Б-100222-13</v>
      </c>
      <c r="J214" s="16">
        <v>2</v>
      </c>
      <c r="K214" s="28">
        <v>11</v>
      </c>
      <c r="L214" s="12" t="s">
        <v>42</v>
      </c>
      <c r="M214" s="16">
        <v>1</v>
      </c>
      <c r="N214" s="12">
        <v>18</v>
      </c>
      <c r="O214" s="13" t="s">
        <v>55</v>
      </c>
      <c r="P214" s="13" t="s">
        <v>44</v>
      </c>
      <c r="Q214" s="13" t="s">
        <v>45</v>
      </c>
      <c r="R214" s="17" t="str">
        <f t="shared" si="65"/>
        <v>1002221</v>
      </c>
      <c r="S214" s="15">
        <v>1</v>
      </c>
      <c r="T214" s="59" t="s">
        <v>122</v>
      </c>
      <c r="U214" s="12">
        <v>30000</v>
      </c>
      <c r="V214" s="12">
        <f t="shared" si="59"/>
        <v>5400</v>
      </c>
      <c r="W214" s="12">
        <v>0</v>
      </c>
      <c r="X214" s="18">
        <v>311</v>
      </c>
      <c r="Y214" s="19" t="s">
        <v>47</v>
      </c>
      <c r="Z214" s="20">
        <f t="shared" si="62"/>
        <v>24600</v>
      </c>
      <c r="AA214" s="21"/>
      <c r="AB214" s="29"/>
      <c r="AC214" s="14">
        <f t="shared" si="61"/>
        <v>15000</v>
      </c>
      <c r="AD214" s="12"/>
      <c r="AE214" s="12"/>
      <c r="AF214" s="13" t="s">
        <v>48</v>
      </c>
      <c r="AG214" s="23">
        <v>8</v>
      </c>
      <c r="AH214" s="30">
        <v>20</v>
      </c>
      <c r="AI214" s="25" t="s">
        <v>49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S214" s="17"/>
      <c r="AU214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'Б-100222-13',date'2015-03-04',2, 11, 11, 'RUR', 1, 18, date'2015-03-06', date'2015-03-07', 1002221, 1, to_date('2015-07-01 00:00:03','YYYY-MM-DD HH24:MI:SS'), 30000, 5400, 0, 311, 0, 'c1', 8,null);insert into xxxx_oebs_cash_payment_test (ID, INVOICE_ID, OEBS_PAYMENT, DOC_DATE, COMISS_DATE) values (s_xxxx_oebs_cash_payment_test.NEXTVAL, 100222, 15000, to_date('2015-07-01 00:00:03','YYYY-MM-DD HH24:MI:SS'), date'2015-03-31' );insert into xxxx_client_discount_m  (ID,CLIENT_ID,CLIENT_AVG_DISCOUNT,DT) values (s_xxxx_client_discount_m.NEXTVAL,311, 20, date'2014-03-01');</v>
      </c>
    </row>
    <row r="215" spans="1:47" s="44" customFormat="1" ht="15" customHeight="1" x14ac:dyDescent="0.3">
      <c r="A215" s="45">
        <v>26</v>
      </c>
      <c r="B215" s="48"/>
      <c r="C215" s="33" t="str">
        <f t="shared" si="63"/>
        <v>100026</v>
      </c>
      <c r="D215" s="33" t="str">
        <f t="shared" si="64"/>
        <v>100026/13</v>
      </c>
      <c r="E215" s="34" t="s">
        <v>40</v>
      </c>
      <c r="F215" s="34" t="s">
        <v>41</v>
      </c>
      <c r="G215" s="12">
        <v>1</v>
      </c>
      <c r="H215" s="14">
        <v>100223</v>
      </c>
      <c r="I215" s="33" t="str">
        <f t="shared" si="58"/>
        <v>Б-100223-13</v>
      </c>
      <c r="J215" s="16">
        <v>2</v>
      </c>
      <c r="K215" s="35">
        <v>1</v>
      </c>
      <c r="L215" s="33" t="s">
        <v>42</v>
      </c>
      <c r="M215" s="36">
        <v>1</v>
      </c>
      <c r="N215" s="33">
        <v>18</v>
      </c>
      <c r="O215" s="34" t="s">
        <v>57</v>
      </c>
      <c r="P215" s="34" t="s">
        <v>44</v>
      </c>
      <c r="Q215" s="34" t="s">
        <v>45</v>
      </c>
      <c r="R215" s="37" t="str">
        <f t="shared" si="65"/>
        <v>1002231</v>
      </c>
      <c r="S215" s="33">
        <v>1</v>
      </c>
      <c r="T215" s="59" t="s">
        <v>123</v>
      </c>
      <c r="U215" s="33">
        <v>11952</v>
      </c>
      <c r="V215" s="33">
        <f t="shared" si="59"/>
        <v>2151.36</v>
      </c>
      <c r="W215" s="33">
        <v>0</v>
      </c>
      <c r="X215" s="18">
        <v>312</v>
      </c>
      <c r="Y215" s="38" t="s">
        <v>47</v>
      </c>
      <c r="Z215" s="20">
        <f t="shared" si="62"/>
        <v>9800.64</v>
      </c>
      <c r="AA215" s="39"/>
      <c r="AB215" s="39"/>
      <c r="AC215" s="40">
        <f t="shared" si="61"/>
        <v>5976</v>
      </c>
      <c r="AD215" s="33"/>
      <c r="AE215" s="33"/>
      <c r="AF215" s="34" t="s">
        <v>48</v>
      </c>
      <c r="AG215" s="41">
        <v>8</v>
      </c>
      <c r="AH215" s="42">
        <v>13</v>
      </c>
      <c r="AI215" s="43" t="s">
        <v>49</v>
      </c>
      <c r="AJ215" s="34"/>
      <c r="AK215" s="34"/>
      <c r="AL215" s="37">
        <v>0</v>
      </c>
      <c r="AM215" s="33" t="s">
        <v>50</v>
      </c>
      <c r="AN215" s="33" t="s">
        <v>51</v>
      </c>
      <c r="AO215" s="33"/>
      <c r="AP215" s="37"/>
      <c r="AQ215" s="37"/>
      <c r="AR215" s="37"/>
      <c r="AS215" s="37"/>
      <c r="AU215" s="44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100223, 'Б-100223-13',date'2015-03-05',2, 1, 1, 'RUR', 1, 18, date'2015-03-06', date'2015-03-07', 1002231, 1, to_date('2015-07-01 00:00:04','YYYY-MM-DD HH24:MI:SS'), 11952, 2151.36, 0, 312, 0, 'c1', 8,null);insert into xxxx_oebs_cash_payment_test (ID, INVOICE_ID, OEBS_PAYMENT, DOC_DATE, COMISS_DATE) values (s_xxxx_oebs_cash_payment_test.NEXTVAL, 100223, 5976, to_date('2015-07-01 00:00:04','YYYY-MM-DD HH24:MI:SS'), date'2015-03-31' );insert into xxxx_client_discount_m  (ID,CLIENT_ID,CLIENT_AVG_DISCOUNT,DT) values (s_xxxx_client_discount_m.NEXTVAL,312, 13, date'2014-03-01');</v>
      </c>
    </row>
    <row r="216" spans="1:47" ht="15" customHeight="1" x14ac:dyDescent="0.3">
      <c r="A216" s="45">
        <v>27</v>
      </c>
      <c r="B216" s="57"/>
      <c r="C216" s="12" t="str">
        <f t="shared" si="63"/>
        <v>100027</v>
      </c>
      <c r="D216" s="12" t="str">
        <f t="shared" si="64"/>
        <v>100027/13</v>
      </c>
      <c r="E216" s="13" t="s">
        <v>40</v>
      </c>
      <c r="F216" s="13" t="s">
        <v>41</v>
      </c>
      <c r="G216" s="12">
        <v>1</v>
      </c>
      <c r="H216" s="14">
        <v>100224</v>
      </c>
      <c r="I216" s="15" t="str">
        <f t="shared" si="58"/>
        <v>Б-100224-13</v>
      </c>
      <c r="J216" s="16">
        <v>2</v>
      </c>
      <c r="K216" s="12">
        <v>7</v>
      </c>
      <c r="L216" s="12" t="s">
        <v>42</v>
      </c>
      <c r="M216" s="16">
        <v>1</v>
      </c>
      <c r="N216" s="12">
        <v>18</v>
      </c>
      <c r="O216" s="13" t="s">
        <v>43</v>
      </c>
      <c r="P216" s="13" t="s">
        <v>44</v>
      </c>
      <c r="Q216" s="13" t="s">
        <v>45</v>
      </c>
      <c r="R216" s="17" t="str">
        <f t="shared" si="65"/>
        <v>1002241</v>
      </c>
      <c r="S216" s="15">
        <v>1</v>
      </c>
      <c r="T216" s="59" t="s">
        <v>117</v>
      </c>
      <c r="U216" s="12">
        <v>55000</v>
      </c>
      <c r="V216" s="12">
        <f t="shared" si="59"/>
        <v>9900</v>
      </c>
      <c r="W216" s="12">
        <v>0</v>
      </c>
      <c r="X216" s="18">
        <v>313</v>
      </c>
      <c r="Y216" s="19" t="s">
        <v>47</v>
      </c>
      <c r="Z216" s="20">
        <f t="shared" si="62"/>
        <v>45100</v>
      </c>
      <c r="AA216" s="21"/>
      <c r="AB216" s="22"/>
      <c r="AC216" s="14">
        <f t="shared" si="61"/>
        <v>27500</v>
      </c>
      <c r="AD216" s="12"/>
      <c r="AE216" s="12"/>
      <c r="AF216" s="13" t="s">
        <v>48</v>
      </c>
      <c r="AG216" s="23">
        <v>8</v>
      </c>
      <c r="AH216" s="24">
        <v>13</v>
      </c>
      <c r="AI216" s="25" t="s">
        <v>49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S216" s="79">
        <v>200040.64</v>
      </c>
      <c r="AU216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100224, 'Б-100224-13',date'2015-03-02',2, 7, 7, 'RUR', 1, 18, date'2015-03-06', date'2015-03-07', 1002241, 1, to_date('2015-07-01 00:00:00','YYYY-MM-DD HH24:MI:SS'), 55000, 9900, 0, 313, 0, 'c1', 8,null);insert into xxxx_oebs_cash_payment_test (ID, INVOICE_ID, OEBS_PAYMENT, DOC_DATE, COMISS_DATE) values (s_xxxx_oebs_cash_payment_test.NEXTVAL, 100224, 27500, to_date('2015-07-01 00:00:00','YYYY-MM-DD HH24:MI:SS'), date'2015-03-31' );insert into xxxx_client_discount_m  (ID,CLIENT_ID,CLIENT_AVG_DISCOUNT,DT) values (s_xxxx_client_discount_m.NEXTVAL,313, 13, date'2014-03-01');</v>
      </c>
    </row>
    <row r="217" spans="1:47" ht="15" customHeight="1" x14ac:dyDescent="0.3">
      <c r="A217" s="45">
        <v>27</v>
      </c>
      <c r="B217" s="57"/>
      <c r="C217" s="12" t="str">
        <f t="shared" si="63"/>
        <v>100027</v>
      </c>
      <c r="D217" s="12" t="str">
        <f t="shared" si="64"/>
        <v>100027/13</v>
      </c>
      <c r="E217" s="13" t="s">
        <v>40</v>
      </c>
      <c r="F217" s="13" t="s">
        <v>41</v>
      </c>
      <c r="G217" s="12">
        <v>1</v>
      </c>
      <c r="H217" s="14">
        <v>100225</v>
      </c>
      <c r="I217" s="15" t="str">
        <f t="shared" si="58"/>
        <v>Б-100225-13</v>
      </c>
      <c r="J217" s="16">
        <v>2</v>
      </c>
      <c r="K217" s="12">
        <v>7</v>
      </c>
      <c r="L217" s="12" t="s">
        <v>42</v>
      </c>
      <c r="M217" s="16">
        <v>1</v>
      </c>
      <c r="N217" s="12">
        <v>18</v>
      </c>
      <c r="O217" s="13" t="s">
        <v>53</v>
      </c>
      <c r="P217" s="13" t="s">
        <v>44</v>
      </c>
      <c r="Q217" s="13" t="s">
        <v>45</v>
      </c>
      <c r="R217" s="17" t="str">
        <f t="shared" si="65"/>
        <v>1002251</v>
      </c>
      <c r="S217" s="15">
        <v>1</v>
      </c>
      <c r="T217" s="59" t="s">
        <v>118</v>
      </c>
      <c r="U217" s="12">
        <v>55000</v>
      </c>
      <c r="V217" s="12">
        <f t="shared" si="59"/>
        <v>9900</v>
      </c>
      <c r="W217" s="12">
        <v>0</v>
      </c>
      <c r="X217" s="18">
        <v>314</v>
      </c>
      <c r="Y217" s="19" t="s">
        <v>47</v>
      </c>
      <c r="Z217" s="20">
        <f t="shared" si="62"/>
        <v>45100</v>
      </c>
      <c r="AA217" s="21"/>
      <c r="AB217" s="26"/>
      <c r="AC217" s="14">
        <f t="shared" si="61"/>
        <v>27500</v>
      </c>
      <c r="AD217" s="12"/>
      <c r="AE217" s="12"/>
      <c r="AF217" s="13" t="s">
        <v>48</v>
      </c>
      <c r="AG217" s="23">
        <v>8</v>
      </c>
      <c r="AH217" s="27">
        <v>7</v>
      </c>
      <c r="AI217" s="25" t="s">
        <v>49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S217" s="17" t="s">
        <v>119</v>
      </c>
      <c r="AU217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100225, 'Б-100225-13',date'2015-03-03',2, 7, 7, 'RUR', 1, 18, date'2015-03-06', date'2015-03-07', 1002251, 1, to_date('2015-07-01 00:00:01','YYYY-MM-DD HH24:MI:SS'), 55000, 9900, 0, 314, 0, 'c1', 8,null);insert into xxxx_oebs_cash_payment_test (ID, INVOICE_ID, OEBS_PAYMENT, DOC_DATE, COMISS_DATE) values (s_xxxx_oebs_cash_payment_test.NEXTVAL, 100225, 27500, to_date('2015-07-01 00:00:01','YYYY-MM-DD HH24:MI:SS'), date'2015-03-31' );insert into xxxx_client_discount_m  (ID,CLIENT_ID,CLIENT_AVG_DISCOUNT,DT) values (s_xxxx_client_discount_m.NEXTVAL,314, 7, date'2014-03-01');</v>
      </c>
    </row>
    <row r="218" spans="1:47" ht="15" customHeight="1" x14ac:dyDescent="0.3">
      <c r="A218" s="45">
        <v>27</v>
      </c>
      <c r="B218" s="57"/>
      <c r="C218" s="12" t="str">
        <f t="shared" si="63"/>
        <v>100027</v>
      </c>
      <c r="D218" s="12" t="str">
        <f t="shared" si="64"/>
        <v>100027/13</v>
      </c>
      <c r="E218" s="13" t="s">
        <v>40</v>
      </c>
      <c r="F218" s="13" t="s">
        <v>41</v>
      </c>
      <c r="G218" s="12">
        <v>1</v>
      </c>
      <c r="H218" s="14">
        <v>100226</v>
      </c>
      <c r="I218" s="15" t="str">
        <f t="shared" si="58"/>
        <v>Б-100226-13</v>
      </c>
      <c r="J218" s="16">
        <v>2</v>
      </c>
      <c r="K218" s="12">
        <v>7</v>
      </c>
      <c r="L218" s="12" t="s">
        <v>42</v>
      </c>
      <c r="M218" s="16">
        <v>1</v>
      </c>
      <c r="N218" s="12">
        <v>18</v>
      </c>
      <c r="O218" s="13" t="s">
        <v>53</v>
      </c>
      <c r="P218" s="13" t="s">
        <v>44</v>
      </c>
      <c r="Q218" s="13" t="s">
        <v>45</v>
      </c>
      <c r="R218" s="17" t="str">
        <f t="shared" si="65"/>
        <v>1002261</v>
      </c>
      <c r="S218" s="15">
        <v>1</v>
      </c>
      <c r="T218" s="59" t="s">
        <v>120</v>
      </c>
      <c r="U218" s="12">
        <v>50000</v>
      </c>
      <c r="V218" s="12">
        <f t="shared" si="59"/>
        <v>9000</v>
      </c>
      <c r="W218" s="12">
        <v>0</v>
      </c>
      <c r="X218" s="18">
        <v>315</v>
      </c>
      <c r="Y218" s="19" t="s">
        <v>47</v>
      </c>
      <c r="Z218" s="20">
        <f t="shared" si="62"/>
        <v>41000</v>
      </c>
      <c r="AA218" s="21"/>
      <c r="AB218" s="26"/>
      <c r="AC218" s="14">
        <f t="shared" si="61"/>
        <v>25000</v>
      </c>
      <c r="AD218" s="12"/>
      <c r="AE218" s="12"/>
      <c r="AF218" s="13" t="s">
        <v>48</v>
      </c>
      <c r="AG218" s="23">
        <v>8</v>
      </c>
      <c r="AH218" s="27">
        <v>7</v>
      </c>
      <c r="AI218" s="25" t="s">
        <v>49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S218" s="17" t="s">
        <v>124</v>
      </c>
      <c r="AU218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100226, 'Б-100226-13',date'2015-03-03',2, 7, 7, 'RUR', 1, 18, date'2015-03-06', date'2015-03-07', 1002261, 1, to_date('2015-07-01 00:00:02','YYYY-MM-DD HH24:MI:SS'), 50000, 9000, 0, 315, 0, 'c1', 8,null);insert into xxxx_oebs_cash_payment_test (ID, INVOICE_ID, OEBS_PAYMENT, DOC_DATE, COMISS_DATE) values (s_xxxx_oebs_cash_payment_test.NEXTVAL, 100226, 25000, to_date('2015-07-01 00:00:02','YYYY-MM-DD HH24:MI:SS'), date'2015-03-31' );insert into xxxx_client_discount_m  (ID,CLIENT_ID,CLIENT_AVG_DISCOUNT,DT) values (s_xxxx_client_discount_m.NEXTVAL,315, 7, date'2014-03-01');</v>
      </c>
    </row>
    <row r="219" spans="1:47" ht="15" customHeight="1" x14ac:dyDescent="0.3">
      <c r="A219" s="45">
        <v>27</v>
      </c>
      <c r="B219" s="57"/>
      <c r="C219" s="12" t="str">
        <f t="shared" si="63"/>
        <v>100027</v>
      </c>
      <c r="D219" s="12" t="str">
        <f t="shared" si="64"/>
        <v>100027/13</v>
      </c>
      <c r="E219" s="13" t="s">
        <v>40</v>
      </c>
      <c r="F219" s="13" t="s">
        <v>41</v>
      </c>
      <c r="G219" s="12">
        <v>1</v>
      </c>
      <c r="H219" s="14">
        <v>100227</v>
      </c>
      <c r="I219" s="15" t="str">
        <f t="shared" si="58"/>
        <v>Б-100227-13</v>
      </c>
      <c r="J219" s="16">
        <v>2</v>
      </c>
      <c r="K219" s="28">
        <v>11</v>
      </c>
      <c r="L219" s="12" t="s">
        <v>42</v>
      </c>
      <c r="M219" s="16">
        <v>1</v>
      </c>
      <c r="N219" s="12">
        <v>18</v>
      </c>
      <c r="O219" s="13" t="s">
        <v>55</v>
      </c>
      <c r="P219" s="13" t="s">
        <v>44</v>
      </c>
      <c r="Q219" s="13" t="s">
        <v>45</v>
      </c>
      <c r="R219" s="17" t="str">
        <f t="shared" si="65"/>
        <v>1002271</v>
      </c>
      <c r="S219" s="15">
        <v>1</v>
      </c>
      <c r="T219" s="59" t="s">
        <v>122</v>
      </c>
      <c r="U219" s="12">
        <v>50000</v>
      </c>
      <c r="V219" s="12">
        <f t="shared" si="59"/>
        <v>9000</v>
      </c>
      <c r="W219" s="12">
        <v>0</v>
      </c>
      <c r="X219" s="18">
        <v>316</v>
      </c>
      <c r="Y219" s="19" t="s">
        <v>47</v>
      </c>
      <c r="Z219" s="20">
        <f t="shared" si="62"/>
        <v>41000</v>
      </c>
      <c r="AA219" s="21"/>
      <c r="AB219" s="29"/>
      <c r="AC219" s="14">
        <f t="shared" si="61"/>
        <v>25000</v>
      </c>
      <c r="AD219" s="12"/>
      <c r="AE219" s="12"/>
      <c r="AF219" s="13" t="s">
        <v>48</v>
      </c>
      <c r="AG219" s="23">
        <v>8</v>
      </c>
      <c r="AH219" s="30">
        <v>20</v>
      </c>
      <c r="AI219" s="25" t="s">
        <v>49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S219" s="17"/>
      <c r="AU219" s="9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'Б-100227-13',date'2015-03-04',2, 11, 11, 'RUR', 1, 18, date'2015-03-06', date'2015-03-07', 1002271, 1, to_date('2015-07-01 00:00:03','YYYY-MM-DD HH24:MI:SS'), 50000, 9000, 0, 316, 0, 'c1', 8,null);insert into xxxx_oebs_cash_payment_test (ID, INVOICE_ID, OEBS_PAYMENT, DOC_DATE, COMISS_DATE) values (s_xxxx_oebs_cash_payment_test.NEXTVAL, 100227, 25000, to_date('2015-07-01 00:00:03','YYYY-MM-DD HH24:MI:SS'), date'2015-03-31' );insert into xxxx_client_discount_m  (ID,CLIENT_ID,CLIENT_AVG_DISCOUNT,DT) values (s_xxxx_client_discount_m.NEXTVAL,316, 20, date'2014-03-01');</v>
      </c>
    </row>
    <row r="220" spans="1:47" s="44" customFormat="1" ht="15" customHeight="1" x14ac:dyDescent="0.3">
      <c r="A220" s="45">
        <v>27</v>
      </c>
      <c r="B220" s="60"/>
      <c r="C220" s="33" t="str">
        <f t="shared" si="63"/>
        <v>100027</v>
      </c>
      <c r="D220" s="33" t="str">
        <f t="shared" si="64"/>
        <v>100027/13</v>
      </c>
      <c r="E220" s="34" t="s">
        <v>40</v>
      </c>
      <c r="F220" s="34" t="s">
        <v>41</v>
      </c>
      <c r="G220" s="12">
        <v>1</v>
      </c>
      <c r="H220" s="14">
        <v>100228</v>
      </c>
      <c r="I220" s="33" t="str">
        <f t="shared" si="58"/>
        <v>Б-100228-13</v>
      </c>
      <c r="J220" s="16">
        <v>2</v>
      </c>
      <c r="K220" s="35">
        <v>1</v>
      </c>
      <c r="L220" s="33" t="s">
        <v>42</v>
      </c>
      <c r="M220" s="36">
        <v>1</v>
      </c>
      <c r="N220" s="33">
        <v>18</v>
      </c>
      <c r="O220" s="34" t="s">
        <v>57</v>
      </c>
      <c r="P220" s="34" t="s">
        <v>44</v>
      </c>
      <c r="Q220" s="34" t="s">
        <v>45</v>
      </c>
      <c r="R220" s="37" t="str">
        <f t="shared" si="65"/>
        <v>1002281</v>
      </c>
      <c r="S220" s="33">
        <v>1</v>
      </c>
      <c r="T220" s="59" t="s">
        <v>123</v>
      </c>
      <c r="U220" s="33">
        <v>33952</v>
      </c>
      <c r="V220" s="33">
        <f t="shared" si="59"/>
        <v>6111.36</v>
      </c>
      <c r="W220" s="33">
        <v>0</v>
      </c>
      <c r="X220" s="18">
        <v>317</v>
      </c>
      <c r="Y220" s="38" t="s">
        <v>47</v>
      </c>
      <c r="Z220" s="20">
        <f t="shared" si="62"/>
        <v>27840.639999999999</v>
      </c>
      <c r="AA220" s="39"/>
      <c r="AB220" s="39"/>
      <c r="AC220" s="40">
        <f t="shared" si="61"/>
        <v>16976</v>
      </c>
      <c r="AD220" s="33"/>
      <c r="AE220" s="33"/>
      <c r="AF220" s="34" t="s">
        <v>48</v>
      </c>
      <c r="AG220" s="41">
        <v>8</v>
      </c>
      <c r="AH220" s="42">
        <v>13</v>
      </c>
      <c r="AI220" s="43" t="s">
        <v>49</v>
      </c>
      <c r="AJ220" s="34"/>
      <c r="AK220" s="34"/>
      <c r="AL220" s="37">
        <v>0</v>
      </c>
      <c r="AM220" s="33" t="s">
        <v>50</v>
      </c>
      <c r="AN220" s="33" t="s">
        <v>51</v>
      </c>
      <c r="AO220" s="33"/>
      <c r="AP220" s="37"/>
      <c r="AQ220" s="37"/>
      <c r="AR220" s="37"/>
      <c r="AS220" s="37"/>
      <c r="AU220" s="44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100228, 'Б-100228-13',date'2015-03-05',2, 1, 1, 'RUR', 1, 18, date'2015-03-06', date'2015-03-07', 1002281, 1, to_date('2015-07-01 00:00:04','YYYY-MM-DD HH24:MI:SS'), 33952, 6111.36, 0, 317, 0, 'c1', 8,null);insert into xxxx_oebs_cash_payment_test (ID, INVOICE_ID, OEBS_PAYMENT, DOC_DATE, COMISS_DATE) values (s_xxxx_oebs_cash_payment_test.NEXTVAL, 100228, 16976, to_date('2015-07-01 00:00:04','YYYY-MM-DD HH24:MI:SS'), date'2015-03-31' );insert into xxxx_client_discount_m  (ID,CLIENT_ID,CLIENT_AVG_DISCOUNT,DT) values (s_xxxx_client_discount_m.NEXTVAL,317, 13, date'2014-03-01');</v>
      </c>
    </row>
    <row r="221" spans="1:47" s="80" customFormat="1" x14ac:dyDescent="0.3">
      <c r="Z221" s="81"/>
      <c r="AA221" s="81"/>
      <c r="AB221" s="81"/>
    </row>
    <row r="222" spans="1:47" s="80" customFormat="1" x14ac:dyDescent="0.3">
      <c r="Z222" s="81"/>
      <c r="AA222" s="81"/>
      <c r="AB222" s="81"/>
    </row>
    <row r="223" spans="1:47" x14ac:dyDescent="0.3">
      <c r="A223" s="10">
        <v>1</v>
      </c>
      <c r="B223" s="11"/>
      <c r="C223" s="12" t="str">
        <f>"1000"&amp;A223</f>
        <v>10001</v>
      </c>
      <c r="D223" s="12" t="str">
        <f>"1000"&amp;A223&amp;"/13"</f>
        <v>10001/13</v>
      </c>
      <c r="E223" s="13" t="s">
        <v>40</v>
      </c>
      <c r="F223" s="13" t="s">
        <v>41</v>
      </c>
      <c r="G223" s="12">
        <v>1</v>
      </c>
      <c r="H223" s="14">
        <v>100011</v>
      </c>
      <c r="I223" s="15" t="str">
        <f>"Б-"&amp;H223&amp;"-13"</f>
        <v>Б-100011-13</v>
      </c>
      <c r="J223" s="16">
        <v>3</v>
      </c>
      <c r="K223" s="12">
        <v>7</v>
      </c>
      <c r="L223" s="12" t="s">
        <v>42</v>
      </c>
      <c r="M223" s="16">
        <v>1</v>
      </c>
      <c r="N223" s="12">
        <v>18</v>
      </c>
      <c r="O223" s="13" t="s">
        <v>43</v>
      </c>
      <c r="P223" s="13" t="s">
        <v>44</v>
      </c>
      <c r="Q223" s="13" t="s">
        <v>45</v>
      </c>
      <c r="R223" s="17" t="str">
        <f>H223&amp;"1"</f>
        <v>1000111</v>
      </c>
      <c r="S223" s="15">
        <v>1</v>
      </c>
      <c r="T223" s="13" t="s">
        <v>46</v>
      </c>
      <c r="U223" s="12">
        <v>100000</v>
      </c>
      <c r="V223" s="12">
        <f t="shared" ref="V223:V262" si="66">U223*0.18</f>
        <v>18000</v>
      </c>
      <c r="W223" s="12">
        <v>0</v>
      </c>
      <c r="X223" s="18">
        <v>100</v>
      </c>
      <c r="Y223" s="19" t="s">
        <v>47</v>
      </c>
      <c r="Z223" s="20">
        <f>U223-V223</f>
        <v>82000</v>
      </c>
      <c r="AA223" s="21"/>
      <c r="AB223" s="22"/>
      <c r="AC223" s="14">
        <f t="shared" ref="AC223:AC236" si="67">U223*0.5</f>
        <v>50000</v>
      </c>
      <c r="AD223" s="12"/>
      <c r="AE223" s="12"/>
      <c r="AF223" s="13" t="s">
        <v>48</v>
      </c>
      <c r="AG223" s="23">
        <v>8</v>
      </c>
      <c r="AH223" s="24">
        <v>13</v>
      </c>
      <c r="AI223" s="25" t="s">
        <v>49</v>
      </c>
      <c r="AJ223" s="13"/>
      <c r="AK223" s="13"/>
      <c r="AL223" s="17">
        <v>0</v>
      </c>
      <c r="AM223" s="15" t="s">
        <v>50</v>
      </c>
      <c r="AN223" s="12" t="s">
        <v>51</v>
      </c>
      <c r="AO223" s="12"/>
      <c r="AP223" s="17"/>
      <c r="AQ223" s="17"/>
      <c r="AR223" s="17"/>
      <c r="AS223" s="17" t="s">
        <v>52</v>
      </c>
      <c r="AU22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"&amp;A223&amp;", "&amp;C223&amp;", '"&amp;D223&amp;"', date'"&amp;E223&amp;"', date'"&amp;F223&amp;"', "&amp;G223&amp;", "&amp;H223&amp;", '"&amp;I223&amp;"',date'"&amp;O223&amp;"',"&amp;J223&amp;", "&amp;K223&amp;", "&amp;K223&amp;", '"&amp;L223&amp;"', "&amp;M223&amp;", "&amp;N223&amp;", date'"&amp;P223&amp;"', date'"&amp;Q223&amp;"', "&amp;R223&amp;", "&amp;S223&amp;", to_date('"&amp;T223&amp;"','YYYY-MM-DD HH24:MI:SS'), "&amp;U223&amp;", "&amp;V223&amp;", "&amp;W223&amp;", "&amp;X223&amp;", "&amp;AL223&amp;", '"&amp;AN223&amp;"', "&amp;AG223&amp;","&amp;AM223&amp;");"&amp;
IF(LEN(AC223)&gt;0,"insert into xxxx_oebs_cash_payment_test (ID, INVOICE_ID, OEBS_PAYMENT, DOC_DATE, COMISS_DATE) values (s_xxxx_oebs_cash_payment_test.NEXTVAL, "&amp;H223&amp;", "&amp;AC223&amp;", to_date('"&amp;T223&amp;"','YYYY-MM-DD HH24:MI:SS'), "&amp;AF223&amp;" );","")&amp;
IF(LEN(AD223)&gt;0,"insert into xxxx_oebs_cash_payment_test (ID, INVOICE_ID, OEBS_PAYMENT, DOC_DATE, COMISS_DATE) values (s_xxxx_oebs_cash_payment_test.NEXTVAL, "&amp;H223&amp;", "&amp;AD223&amp;", to_date('"&amp;T223&amp;"','YYYY-MM-DD HH24:MI:SS'), "&amp;AF223&amp;" );","")&amp;
IF(LEN(AE223)&gt;0,"insert into xxxx_oebs_cash_payment_test (ID, INVOICE_ID, OEBS_PAYMENT, DOC_DATE, COMISS_DATE) values (s_xxxx_oebs_cash_payment_test.NEXTVAL, "&amp;H223&amp;", "&amp;AE223&amp;", to_date('"&amp;T223&amp;"','YYYY-MM-DD HH24:MI:SS'), "&amp;AF223&amp;" );","")&amp;
IF(LEN(AH223)&gt;0,"insert into xxxx_client_discount_m  (ID,CLIENT_ID,CLIENT_AVG_DISCOUNT,DT) values (s_xxxx_client_discount_m.NEXTVAL,"&amp;X223&amp;", "&amp;AH223&amp;", "&amp;AI223&amp;");","")&amp;
IF(LEN(AJ223)&gt;0,"insert into xxxx_client_discount_m  (ID,CLIENT_ID,CLIENT_AVG_DISCOUNT,DT) values (s_xxxx_client_discount_m.NEXTVAL,"&amp;X223&amp;", "&amp;AJ223&amp;", "&amp;AK223&amp;");","")&amp;
IF(LEN(AO223)&gt;0,"insert into xxxx_contract_signed_attr (ID, CONTRACT_ID, CODE, KEY_NUM) values (s_xxxx_contract_signed_attr.NEXTVAL, "&amp;C223&amp;", 'SUPERCOMMISSION_BONUS' , "&amp;AO223&amp;" );","")&amp;
IF(LEN(AP223)&gt;0,"insert into xxxx_loyal_clients_contr_attr (ID, CONTRACT_ID, CLIENT_ID, LC_TURNOVER, COLLATERAL_FIRST_DT, COLLATERAL_END_DT) values (s_xxxx_loyal_clients_contr_atr.NEXTVAL, "&amp;C223&amp;", "&amp;X223&amp;", "&amp;AP223&amp;", "&amp;AQ223&amp;", "&amp;AR223&amp;"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'Б-100011-13',date'2015-03-02',3, 7, 7, 'RUR', 1, 18, date'2015-03-06', date'2015-03-07', 1000111, 1, to_date('2015-03-07 00:00:00','YYYY-MM-DD HH24:MI:SS'), 100000, 18000, 0, 100, 0, 'c1', 8,null);insert into xxxx_oebs_cash_payment_test (ID, INVOICE_ID, OEBS_PAYMENT, DOC_DATE, COMISS_DATE) values (s_xxxx_oebs_cash_payment_test.NEXTVAL, 100011, 50000, to_date('2015-03-07 00:00:00','YYYY-MM-DD HH24:MI:SS'), date'2015-03-31' );insert into xxxx_client_discount_m  (ID,CLIENT_ID,CLIENT_AVG_DISCOUNT,DT) values (s_xxxx_client_discount_m.NEXTVAL,100, 13, date'2014-03-01');</v>
      </c>
    </row>
    <row r="224" spans="1:47" ht="15" customHeight="1" x14ac:dyDescent="0.3">
      <c r="A224" s="10">
        <v>1</v>
      </c>
      <c r="B224" s="11"/>
      <c r="C224" s="12" t="str">
        <f t="shared" ref="C224:C232" si="68">"1000"&amp;A224</f>
        <v>10001</v>
      </c>
      <c r="D224" s="12" t="str">
        <f t="shared" ref="D224:D232" si="69">"1000"&amp;A224&amp;"/13"</f>
        <v>10001/13</v>
      </c>
      <c r="E224" s="13" t="s">
        <v>40</v>
      </c>
      <c r="F224" s="13" t="s">
        <v>41</v>
      </c>
      <c r="G224" s="12">
        <v>1</v>
      </c>
      <c r="H224" s="14">
        <v>100012</v>
      </c>
      <c r="I224" s="15" t="str">
        <f t="shared" ref="I224:I232" si="70">"Б-"&amp;H224&amp;"-13"</f>
        <v>Б-100012-13</v>
      </c>
      <c r="J224" s="16">
        <v>3</v>
      </c>
      <c r="K224" s="12">
        <v>7</v>
      </c>
      <c r="L224" s="12" t="s">
        <v>42</v>
      </c>
      <c r="M224" s="16">
        <v>1</v>
      </c>
      <c r="N224" s="12">
        <v>18</v>
      </c>
      <c r="O224" s="13" t="s">
        <v>53</v>
      </c>
      <c r="P224" s="13" t="s">
        <v>44</v>
      </c>
      <c r="Q224" s="13" t="s">
        <v>45</v>
      </c>
      <c r="R224" s="17" t="str">
        <f t="shared" ref="R224:R232" si="71">H224&amp;"1"</f>
        <v>1000121</v>
      </c>
      <c r="S224" s="15">
        <v>1</v>
      </c>
      <c r="T224" s="13" t="s">
        <v>54</v>
      </c>
      <c r="U224" s="12">
        <v>90000</v>
      </c>
      <c r="V224" s="12">
        <f t="shared" si="66"/>
        <v>16200</v>
      </c>
      <c r="W224" s="12">
        <v>0</v>
      </c>
      <c r="X224" s="18">
        <v>101</v>
      </c>
      <c r="Y224" s="19" t="s">
        <v>47</v>
      </c>
      <c r="Z224" s="20">
        <f t="shared" ref="Z224:Z280" si="72">U224-V224</f>
        <v>73800</v>
      </c>
      <c r="AA224" s="21"/>
      <c r="AB224" s="26"/>
      <c r="AC224" s="14">
        <f t="shared" si="67"/>
        <v>45000</v>
      </c>
      <c r="AD224" s="12"/>
      <c r="AE224" s="12"/>
      <c r="AF224" s="13" t="s">
        <v>48</v>
      </c>
      <c r="AG224" s="23">
        <v>8</v>
      </c>
      <c r="AH224" s="27">
        <v>7</v>
      </c>
      <c r="AI224" s="25" t="s">
        <v>49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S224" s="17" t="s">
        <v>125</v>
      </c>
      <c r="AU224" s="9" t="str">
        <f t="shared" ref="AU224:AU287" si="7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"&amp;A224&amp;", "&amp;C224&amp;", '"&amp;D224&amp;"', date'"&amp;E224&amp;"', date'"&amp;F224&amp;"', "&amp;G224&amp;", "&amp;H224&amp;", '"&amp;I224&amp;"',date'"&amp;O224&amp;"',"&amp;J224&amp;", "&amp;K224&amp;", "&amp;K224&amp;", '"&amp;L224&amp;"', "&amp;M224&amp;", "&amp;N224&amp;", date'"&amp;P224&amp;"', date'"&amp;Q224&amp;"', "&amp;R224&amp;", "&amp;S224&amp;", to_date('"&amp;T224&amp;"','YYYY-MM-DD HH24:MI:SS'), "&amp;U224&amp;", "&amp;V224&amp;", "&amp;W224&amp;", "&amp;X224&amp;", "&amp;AL224&amp;", '"&amp;AN224&amp;"', "&amp;AG224&amp;","&amp;AM224&amp;");"&amp;
IF(LEN(AC224)&gt;0,"insert into xxxx_oebs_cash_payment_test (ID, INVOICE_ID, OEBS_PAYMENT, DOC_DATE, COMISS_DATE) values (s_xxxx_oebs_cash_payment_test.NEXTVAL, "&amp;H224&amp;", "&amp;AC224&amp;", to_date('"&amp;T224&amp;"','YYYY-MM-DD HH24:MI:SS'), "&amp;AF224&amp;" );","")&amp;
IF(LEN(AD224)&gt;0,"insert into xxxx_oebs_cash_payment_test (ID, INVOICE_ID, OEBS_PAYMENT, DOC_DATE, COMISS_DATE) values (s_xxxx_oebs_cash_payment_test.NEXTVAL, "&amp;H224&amp;", "&amp;AD224&amp;", to_date('"&amp;T224&amp;"','YYYY-MM-DD HH24:MI:SS'), "&amp;AF224&amp;" );","")&amp;
IF(LEN(AE224)&gt;0,"insert into xxxx_oebs_cash_payment_test (ID, INVOICE_ID, OEBS_PAYMENT, DOC_DATE, COMISS_DATE) values (s_xxxx_oebs_cash_payment_test.NEXTVAL, "&amp;H224&amp;", "&amp;AE224&amp;", to_date('"&amp;T224&amp;"','YYYY-MM-DD HH24:MI:SS'), "&amp;AF224&amp;" );","")&amp;
IF(LEN(AH224)&gt;0,"insert into xxxx_client_discount_m  (ID,CLIENT_ID,CLIENT_AVG_DISCOUNT,DT) values (s_xxxx_client_discount_m.NEXTVAL,"&amp;X224&amp;", "&amp;AH224&amp;", "&amp;AI224&amp;");","")&amp;
IF(LEN(AJ224)&gt;0,"insert into xxxx_client_discount_m  (ID,CLIENT_ID,CLIENT_AVG_DISCOUNT,DT) values (s_xxxx_client_discount_m.NEXTVAL,"&amp;X224&amp;", "&amp;AJ224&amp;", "&amp;AK224&amp;");","")&amp;
IF(LEN(AO224)&gt;0,"insert into xxxx_contract_signed_attr (ID, CONTRACT_ID, CODE, KEY_NUM) values (s_xxxx_contract_signed_attr.NEXTVAL, "&amp;C224&amp;", 'SUPERCOMMISSION_BONUS' , "&amp;AO224&amp;" );","")&amp;
IF(LEN(AP224)&gt;0,"insert into xxxx_loyal_clients_contr_attr (ID, CONTRACT_ID, CLIENT_ID, LC_TURNOVER, COLLATERAL_FIRST_DT, COLLATERAL_END_DT) values (s_xxxx_loyal_clients_contr_atr.NEXTVAL, "&amp;C224&amp;", "&amp;X224&amp;", "&amp;AP224&amp;", "&amp;AQ224&amp;", "&amp;AR224&amp;"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'Б-100012-13',date'2015-03-03',3, 7, 7, 'RUR', 1, 18, date'2015-03-06', date'2015-03-07', 1000121, 1, to_date('2015-03-08 00:00:00','YYYY-MM-DD HH24:MI:SS'), 90000, 16200, 0, 101, 0, 'c1', 8,null);insert into xxxx_oebs_cash_payment_test (ID, INVOICE_ID, OEBS_PAYMENT, DOC_DATE, COMISS_DATE) values (s_xxxx_oebs_cash_payment_test.NEXTVAL, 100012, 45000, to_date('2015-03-08 00:00:00','YYYY-MM-DD HH24:MI:SS'), date'2015-03-31' );insert into xxxx_client_discount_m  (ID,CLIENT_ID,CLIENT_AVG_DISCOUNT,DT) values (s_xxxx_client_discount_m.NEXTVAL,101, 7, date'2014-03-01');</v>
      </c>
    </row>
    <row r="225" spans="1:47" ht="15" customHeight="1" x14ac:dyDescent="0.3">
      <c r="A225" s="10">
        <v>1</v>
      </c>
      <c r="B225" s="11"/>
      <c r="C225" s="12" t="str">
        <f t="shared" si="68"/>
        <v>10001</v>
      </c>
      <c r="D225" s="12" t="str">
        <f t="shared" si="69"/>
        <v>10001/13</v>
      </c>
      <c r="E225" s="13" t="s">
        <v>40</v>
      </c>
      <c r="F225" s="13" t="s">
        <v>41</v>
      </c>
      <c r="G225" s="12">
        <v>1</v>
      </c>
      <c r="H225" s="14">
        <v>100013</v>
      </c>
      <c r="I225" s="15" t="str">
        <f t="shared" si="70"/>
        <v>Б-100013-13</v>
      </c>
      <c r="J225" s="16">
        <v>3</v>
      </c>
      <c r="K225" s="12">
        <v>7</v>
      </c>
      <c r="L225" s="12" t="s">
        <v>42</v>
      </c>
      <c r="M225" s="16">
        <v>1</v>
      </c>
      <c r="N225" s="12">
        <v>18</v>
      </c>
      <c r="O225" s="13" t="s">
        <v>53</v>
      </c>
      <c r="P225" s="13" t="s">
        <v>44</v>
      </c>
      <c r="Q225" s="13" t="s">
        <v>45</v>
      </c>
      <c r="R225" s="17" t="str">
        <f t="shared" si="71"/>
        <v>1000131</v>
      </c>
      <c r="S225" s="15">
        <v>1</v>
      </c>
      <c r="T225" s="13" t="s">
        <v>54</v>
      </c>
      <c r="U225" s="12">
        <v>90000</v>
      </c>
      <c r="V225" s="12">
        <f t="shared" si="66"/>
        <v>16200</v>
      </c>
      <c r="W225" s="12">
        <v>0</v>
      </c>
      <c r="X225" s="18">
        <v>102</v>
      </c>
      <c r="Y225" s="19" t="s">
        <v>47</v>
      </c>
      <c r="Z225" s="20">
        <f t="shared" si="72"/>
        <v>73800</v>
      </c>
      <c r="AA225" s="21"/>
      <c r="AB225" s="26"/>
      <c r="AC225" s="14">
        <f t="shared" si="67"/>
        <v>45000</v>
      </c>
      <c r="AD225" s="12"/>
      <c r="AE225" s="12"/>
      <c r="AF225" s="13" t="s">
        <v>48</v>
      </c>
      <c r="AG225" s="23">
        <v>8</v>
      </c>
      <c r="AH225" s="27">
        <v>7</v>
      </c>
      <c r="AI225" s="25" t="s">
        <v>49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S225" s="17"/>
      <c r="AU22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'Б-100013-13',date'2015-03-03',3, 7, 7, 'RUR', 1, 18, date'2015-03-06', date'2015-03-07', 1000131, 1, to_date('2015-03-08 00:00:00','YYYY-MM-DD HH24:MI:SS'), 90000, 16200, 0, 102, 0, 'c1', 8,null);insert into xxxx_oebs_cash_payment_test (ID, INVOICE_ID, OEBS_PAYMENT, DOC_DATE, COMISS_DATE) values (s_xxxx_oebs_cash_payment_test.NEXTVAL, 100013, 45000, to_date('2015-03-08 00:00:00','YYYY-MM-DD HH24:MI:SS'), date'2015-03-31' );insert into xxxx_client_discount_m  (ID,CLIENT_ID,CLIENT_AVG_DISCOUNT,DT) values (s_xxxx_client_discount_m.NEXTVAL,102, 7, date'2014-03-01');</v>
      </c>
    </row>
    <row r="226" spans="1:47" ht="15" customHeight="1" x14ac:dyDescent="0.3">
      <c r="A226" s="10">
        <v>1</v>
      </c>
      <c r="B226" s="11"/>
      <c r="C226" s="12" t="str">
        <f t="shared" si="68"/>
        <v>10001</v>
      </c>
      <c r="D226" s="12" t="str">
        <f t="shared" si="69"/>
        <v>10001/13</v>
      </c>
      <c r="E226" s="13" t="s">
        <v>40</v>
      </c>
      <c r="F226" s="13" t="s">
        <v>41</v>
      </c>
      <c r="G226" s="12">
        <v>1</v>
      </c>
      <c r="H226" s="14">
        <v>100014</v>
      </c>
      <c r="I226" s="15" t="str">
        <f t="shared" si="70"/>
        <v>Б-100014-13</v>
      </c>
      <c r="J226" s="16">
        <v>3</v>
      </c>
      <c r="K226" s="28">
        <v>11</v>
      </c>
      <c r="L226" s="12" t="s">
        <v>42</v>
      </c>
      <c r="M226" s="16">
        <v>1</v>
      </c>
      <c r="N226" s="12">
        <v>18</v>
      </c>
      <c r="O226" s="13" t="s">
        <v>55</v>
      </c>
      <c r="P226" s="13" t="s">
        <v>44</v>
      </c>
      <c r="Q226" s="13" t="s">
        <v>45</v>
      </c>
      <c r="R226" s="17" t="str">
        <f t="shared" si="71"/>
        <v>1000141</v>
      </c>
      <c r="S226" s="15">
        <v>1</v>
      </c>
      <c r="T226" s="13" t="s">
        <v>56</v>
      </c>
      <c r="U226" s="12">
        <v>80000</v>
      </c>
      <c r="V226" s="12">
        <f t="shared" si="66"/>
        <v>14400</v>
      </c>
      <c r="W226" s="12">
        <v>0</v>
      </c>
      <c r="X226" s="18">
        <v>103</v>
      </c>
      <c r="Y226" s="19" t="s">
        <v>47</v>
      </c>
      <c r="Z226" s="20">
        <f t="shared" si="72"/>
        <v>65600</v>
      </c>
      <c r="AA226" s="21"/>
      <c r="AB226" s="29"/>
      <c r="AC226" s="14">
        <f t="shared" si="67"/>
        <v>40000</v>
      </c>
      <c r="AD226" s="12"/>
      <c r="AE226" s="12"/>
      <c r="AF226" s="13" t="s">
        <v>48</v>
      </c>
      <c r="AG226" s="23">
        <v>8</v>
      </c>
      <c r="AH226" s="30">
        <v>20</v>
      </c>
      <c r="AI226" s="25" t="s">
        <v>49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S226" s="17"/>
      <c r="AU22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'Б-100014-13',date'2015-03-04',3, 11, 11, 'RUR', 1, 18, date'2015-03-06', date'2015-03-07', 1000141, 1, to_date('2015-03-09 00:00:00','YYYY-MM-DD HH24:MI:SS'), 80000, 14400, 0, 103, 0, 'c1', 8,null);insert into xxxx_oebs_cash_payment_test (ID, INVOICE_ID, OEBS_PAYMENT, DOC_DATE, COMISS_DATE) values (s_xxxx_oebs_cash_payment_test.NEXTVAL, 100014, 40000, to_date('2015-03-09 00:00:00','YYYY-MM-DD HH24:MI:SS'), date'2015-03-31' );insert into xxxx_client_discount_m  (ID,CLIENT_ID,CLIENT_AVG_DISCOUNT,DT) values (s_xxxx_client_discount_m.NEXTVAL,103, 20, date'2014-03-01');</v>
      </c>
    </row>
    <row r="227" spans="1:47" s="44" customFormat="1" ht="15" customHeight="1" x14ac:dyDescent="0.3">
      <c r="A227" s="31">
        <v>1</v>
      </c>
      <c r="B227" s="32"/>
      <c r="C227" s="33" t="str">
        <f t="shared" si="68"/>
        <v>10001</v>
      </c>
      <c r="D227" s="33" t="str">
        <f t="shared" si="69"/>
        <v>10001/13</v>
      </c>
      <c r="E227" s="34" t="s">
        <v>40</v>
      </c>
      <c r="F227" s="34" t="s">
        <v>41</v>
      </c>
      <c r="G227" s="12">
        <v>1</v>
      </c>
      <c r="H227" s="14">
        <v>100015</v>
      </c>
      <c r="I227" s="33" t="str">
        <f t="shared" si="70"/>
        <v>Б-100015-13</v>
      </c>
      <c r="J227" s="16">
        <v>3</v>
      </c>
      <c r="K227" s="35">
        <v>1</v>
      </c>
      <c r="L227" s="33" t="s">
        <v>42</v>
      </c>
      <c r="M227" s="36">
        <v>1</v>
      </c>
      <c r="N227" s="33">
        <v>18</v>
      </c>
      <c r="O227" s="34" t="s">
        <v>57</v>
      </c>
      <c r="P227" s="34" t="s">
        <v>44</v>
      </c>
      <c r="Q227" s="34" t="s">
        <v>45</v>
      </c>
      <c r="R227" s="37" t="str">
        <f t="shared" si="71"/>
        <v>1000151</v>
      </c>
      <c r="S227" s="33">
        <v>1</v>
      </c>
      <c r="T227" s="34" t="s">
        <v>58</v>
      </c>
      <c r="U227" s="33">
        <v>60000</v>
      </c>
      <c r="V227" s="33">
        <f t="shared" si="66"/>
        <v>10800</v>
      </c>
      <c r="W227" s="33">
        <v>0</v>
      </c>
      <c r="X227" s="18">
        <v>104</v>
      </c>
      <c r="Y227" s="38" t="s">
        <v>47</v>
      </c>
      <c r="Z227" s="20">
        <f t="shared" si="72"/>
        <v>49200</v>
      </c>
      <c r="AA227" s="39"/>
      <c r="AB227" s="39"/>
      <c r="AC227" s="40">
        <f t="shared" si="67"/>
        <v>30000</v>
      </c>
      <c r="AD227" s="12"/>
      <c r="AE227" s="33"/>
      <c r="AF227" s="34" t="s">
        <v>48</v>
      </c>
      <c r="AG227" s="41">
        <v>8</v>
      </c>
      <c r="AH227" s="42">
        <v>13</v>
      </c>
      <c r="AI227" s="43" t="s">
        <v>49</v>
      </c>
      <c r="AJ227" s="34"/>
      <c r="AK227" s="34"/>
      <c r="AL227" s="37">
        <v>0</v>
      </c>
      <c r="AM227" s="33" t="s">
        <v>50</v>
      </c>
      <c r="AN227" s="33" t="s">
        <v>51</v>
      </c>
      <c r="AO227" s="33"/>
      <c r="AP227" s="37"/>
      <c r="AQ227" s="37"/>
      <c r="AR227" s="37"/>
      <c r="AS227" s="37"/>
      <c r="AU22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'Б-100015-13',date'2015-03-05',3, 1, 1, 'RUR', 1, 18, date'2015-03-06', date'2015-03-07', 1000151, 1, to_date('2015-03-11 00:00:00','YYYY-MM-DD HH24:MI:SS'), 60000, 10800, 0, 104, 0, 'c1', 8,null);insert into xxxx_oebs_cash_payment_test (ID, INVOICE_ID, OEBS_PAYMENT, DOC_DATE, COMISS_DATE) values (s_xxxx_oebs_cash_payment_test.NEXTVAL, 100015, 30000, to_date('2015-03-11 00:00:00','YYYY-MM-DD HH24:MI:SS'), date'2015-03-31' );insert into xxxx_client_discount_m  (ID,CLIENT_ID,CLIENT_AVG_DISCOUNT,DT) values (s_xxxx_client_discount_m.NEXTVAL,104, 13, date'2014-03-01');</v>
      </c>
    </row>
    <row r="228" spans="1:47" ht="15" customHeight="1" x14ac:dyDescent="0.3">
      <c r="A228" s="45">
        <v>2</v>
      </c>
      <c r="B228" s="46"/>
      <c r="C228" s="12" t="str">
        <f t="shared" si="68"/>
        <v>10002</v>
      </c>
      <c r="D228" s="12" t="str">
        <f t="shared" si="69"/>
        <v>10002/13</v>
      </c>
      <c r="E228" s="13" t="s">
        <v>40</v>
      </c>
      <c r="F228" s="13" t="s">
        <v>41</v>
      </c>
      <c r="G228" s="12">
        <v>2</v>
      </c>
      <c r="H228" s="14">
        <v>100016</v>
      </c>
      <c r="I228" s="15" t="str">
        <f t="shared" si="70"/>
        <v>Б-100016-13</v>
      </c>
      <c r="J228" s="16">
        <v>3</v>
      </c>
      <c r="K228" s="12">
        <v>7</v>
      </c>
      <c r="L228" s="12" t="s">
        <v>42</v>
      </c>
      <c r="M228" s="16">
        <v>1</v>
      </c>
      <c r="N228" s="12">
        <v>18</v>
      </c>
      <c r="O228" s="13" t="s">
        <v>43</v>
      </c>
      <c r="P228" s="13" t="s">
        <v>44</v>
      </c>
      <c r="Q228" s="13" t="s">
        <v>45</v>
      </c>
      <c r="R228" s="17" t="str">
        <f t="shared" si="71"/>
        <v>1000161</v>
      </c>
      <c r="S228" s="15">
        <v>1</v>
      </c>
      <c r="T228" s="13" t="s">
        <v>46</v>
      </c>
      <c r="U228" s="12">
        <v>100000</v>
      </c>
      <c r="V228" s="12">
        <f t="shared" si="66"/>
        <v>18000</v>
      </c>
      <c r="W228" s="12">
        <v>0</v>
      </c>
      <c r="X228" s="18">
        <v>105</v>
      </c>
      <c r="Y228" s="19" t="s">
        <v>47</v>
      </c>
      <c r="Z228" s="20">
        <f t="shared" si="72"/>
        <v>82000</v>
      </c>
      <c r="AA228" s="21"/>
      <c r="AB228" s="22"/>
      <c r="AC228" s="14">
        <f t="shared" si="67"/>
        <v>50000</v>
      </c>
      <c r="AD228" s="12"/>
      <c r="AE228" s="12"/>
      <c r="AF228" s="13" t="s">
        <v>48</v>
      </c>
      <c r="AG228" s="23">
        <v>8</v>
      </c>
      <c r="AH228" s="24">
        <v>13</v>
      </c>
      <c r="AI228" s="25" t="s">
        <v>49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S228" s="17" t="s">
        <v>59</v>
      </c>
      <c r="AT228" s="47"/>
      <c r="AU22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100016, 'Б-100016-13',date'2015-03-02',3, 7, 7, 'RUR', 1, 18, date'2015-03-06', date'2015-03-07', 1000161, 1, to_date('2015-03-07 00:00:00','YYYY-MM-DD HH24:MI:SS'), 100000, 18000, 0, 105, 0, 'c1', 8,null);insert into xxxx_oebs_cash_payment_test (ID, INVOICE_ID, OEBS_PAYMENT, DOC_DATE, COMISS_DATE) values (s_xxxx_oebs_cash_payment_test.NEXTVAL, 100016, 50000, to_date('2015-03-07 00:00:00','YYYY-MM-DD HH24:MI:SS'), date'2015-03-31' );insert into xxxx_client_discount_m  (ID,CLIENT_ID,CLIENT_AVG_DISCOUNT,DT) values (s_xxxx_client_discount_m.NEXTVAL,105, 13, date'2014-03-01');</v>
      </c>
    </row>
    <row r="229" spans="1:47" ht="15" customHeight="1" x14ac:dyDescent="0.3">
      <c r="A229" s="45">
        <v>2</v>
      </c>
      <c r="B229" s="46"/>
      <c r="C229" s="12" t="str">
        <f t="shared" si="68"/>
        <v>10002</v>
      </c>
      <c r="D229" s="12" t="str">
        <f t="shared" si="69"/>
        <v>10002/13</v>
      </c>
      <c r="E229" s="13" t="s">
        <v>40</v>
      </c>
      <c r="F229" s="13" t="s">
        <v>41</v>
      </c>
      <c r="G229" s="12">
        <v>2</v>
      </c>
      <c r="H229" s="14">
        <v>100017</v>
      </c>
      <c r="I229" s="15" t="str">
        <f t="shared" si="70"/>
        <v>Б-100017-13</v>
      </c>
      <c r="J229" s="16">
        <v>3</v>
      </c>
      <c r="K229" s="12">
        <v>7</v>
      </c>
      <c r="L229" s="12" t="s">
        <v>42</v>
      </c>
      <c r="M229" s="16">
        <v>1</v>
      </c>
      <c r="N229" s="12">
        <v>18</v>
      </c>
      <c r="O229" s="13" t="s">
        <v>53</v>
      </c>
      <c r="P229" s="13" t="s">
        <v>44</v>
      </c>
      <c r="Q229" s="13" t="s">
        <v>45</v>
      </c>
      <c r="R229" s="17" t="str">
        <f t="shared" si="71"/>
        <v>1000171</v>
      </c>
      <c r="S229" s="15">
        <v>1</v>
      </c>
      <c r="T229" s="13" t="s">
        <v>54</v>
      </c>
      <c r="U229" s="12">
        <v>90000</v>
      </c>
      <c r="V229" s="12">
        <f t="shared" si="66"/>
        <v>16200</v>
      </c>
      <c r="W229" s="12">
        <v>0</v>
      </c>
      <c r="X229" s="18">
        <v>106</v>
      </c>
      <c r="Y229" s="19" t="s">
        <v>47</v>
      </c>
      <c r="Z229" s="20">
        <f t="shared" si="72"/>
        <v>73800</v>
      </c>
      <c r="AA229" s="21"/>
      <c r="AB229" s="26"/>
      <c r="AC229" s="14">
        <f t="shared" si="67"/>
        <v>45000</v>
      </c>
      <c r="AD229" s="12"/>
      <c r="AE229" s="12"/>
      <c r="AF229" s="13" t="s">
        <v>48</v>
      </c>
      <c r="AG229" s="23">
        <v>8</v>
      </c>
      <c r="AH229" s="27">
        <v>7</v>
      </c>
      <c r="AI229" s="25" t="s">
        <v>49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S229" s="17"/>
      <c r="AT229" s="47"/>
      <c r="AU22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'Б-100017-13',date'2015-03-03',3, 7, 7, 'RUR', 1, 18, date'2015-03-06', date'2015-03-07', 1000171, 1, to_date('2015-03-08 00:00:00','YYYY-MM-DD HH24:MI:SS'), 90000, 16200, 0, 106, 0, 'c1', 8,null);insert into xxxx_oebs_cash_payment_test (ID, INVOICE_ID, OEBS_PAYMENT, DOC_DATE, COMISS_DATE) values (s_xxxx_oebs_cash_payment_test.NEXTVAL, 100017, 45000, to_date('2015-03-08 00:00:00','YYYY-MM-DD HH24:MI:SS'), date'2015-03-31' );insert into xxxx_client_discount_m  (ID,CLIENT_ID,CLIENT_AVG_DISCOUNT,DT) values (s_xxxx_client_discount_m.NEXTVAL,106, 7, date'2014-03-01');</v>
      </c>
    </row>
    <row r="230" spans="1:47" ht="15" customHeight="1" x14ac:dyDescent="0.3">
      <c r="A230" s="45">
        <v>2</v>
      </c>
      <c r="B230" s="46"/>
      <c r="C230" s="12" t="str">
        <f t="shared" si="68"/>
        <v>10002</v>
      </c>
      <c r="D230" s="12" t="str">
        <f t="shared" si="69"/>
        <v>10002/13</v>
      </c>
      <c r="E230" s="13" t="s">
        <v>40</v>
      </c>
      <c r="F230" s="13" t="s">
        <v>41</v>
      </c>
      <c r="G230" s="12">
        <v>2</v>
      </c>
      <c r="H230" s="14">
        <v>100018</v>
      </c>
      <c r="I230" s="15" t="str">
        <f t="shared" si="70"/>
        <v>Б-100018-13</v>
      </c>
      <c r="J230" s="16">
        <v>3</v>
      </c>
      <c r="K230" s="12">
        <v>7</v>
      </c>
      <c r="L230" s="12" t="s">
        <v>42</v>
      </c>
      <c r="M230" s="16">
        <v>1</v>
      </c>
      <c r="N230" s="12">
        <v>18</v>
      </c>
      <c r="O230" s="13" t="s">
        <v>53</v>
      </c>
      <c r="P230" s="13" t="s">
        <v>44</v>
      </c>
      <c r="Q230" s="13" t="s">
        <v>45</v>
      </c>
      <c r="R230" s="17" t="str">
        <f t="shared" si="71"/>
        <v>1000181</v>
      </c>
      <c r="S230" s="15">
        <v>1</v>
      </c>
      <c r="T230" s="13" t="s">
        <v>54</v>
      </c>
      <c r="U230" s="12">
        <v>90000</v>
      </c>
      <c r="V230" s="12">
        <f t="shared" si="66"/>
        <v>16200</v>
      </c>
      <c r="W230" s="12">
        <v>0</v>
      </c>
      <c r="X230" s="18">
        <v>107</v>
      </c>
      <c r="Y230" s="19" t="s">
        <v>47</v>
      </c>
      <c r="Z230" s="20">
        <f t="shared" si="72"/>
        <v>73800</v>
      </c>
      <c r="AA230" s="21"/>
      <c r="AB230" s="26"/>
      <c r="AC230" s="14">
        <f t="shared" si="67"/>
        <v>45000</v>
      </c>
      <c r="AD230" s="12"/>
      <c r="AE230" s="12"/>
      <c r="AF230" s="13" t="s">
        <v>48</v>
      </c>
      <c r="AG230" s="23">
        <v>8</v>
      </c>
      <c r="AH230" s="27">
        <v>7</v>
      </c>
      <c r="AI230" s="25" t="s">
        <v>49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S230" s="17"/>
      <c r="AT230" s="47"/>
      <c r="AU230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'Б-100018-13',date'2015-03-03',3, 7, 7, 'RUR', 1, 18, date'2015-03-06', date'2015-03-07', 1000181, 1, to_date('2015-03-08 00:00:00','YYYY-MM-DD HH24:MI:SS'), 90000, 16200, 0, 107, 0, 'c1', 8,null);insert into xxxx_oebs_cash_payment_test (ID, INVOICE_ID, OEBS_PAYMENT, DOC_DATE, COMISS_DATE) values (s_xxxx_oebs_cash_payment_test.NEXTVAL, 100018, 45000, to_date('2015-03-08 00:00:00','YYYY-MM-DD HH24:MI:SS'), date'2015-03-31' );insert into xxxx_client_discount_m  (ID,CLIENT_ID,CLIENT_AVG_DISCOUNT,DT) values (s_xxxx_client_discount_m.NEXTVAL,107, 7, date'2014-03-01');</v>
      </c>
    </row>
    <row r="231" spans="1:47" ht="15" customHeight="1" x14ac:dyDescent="0.3">
      <c r="A231" s="45">
        <v>2</v>
      </c>
      <c r="B231" s="46"/>
      <c r="C231" s="12" t="str">
        <f t="shared" si="68"/>
        <v>10002</v>
      </c>
      <c r="D231" s="12" t="str">
        <f t="shared" si="69"/>
        <v>10002/13</v>
      </c>
      <c r="E231" s="13" t="s">
        <v>40</v>
      </c>
      <c r="F231" s="13" t="s">
        <v>41</v>
      </c>
      <c r="G231" s="12">
        <v>2</v>
      </c>
      <c r="H231" s="14">
        <v>100019</v>
      </c>
      <c r="I231" s="15" t="str">
        <f t="shared" si="70"/>
        <v>Б-100019-13</v>
      </c>
      <c r="J231" s="16">
        <v>3</v>
      </c>
      <c r="K231" s="28">
        <v>11</v>
      </c>
      <c r="L231" s="12" t="s">
        <v>42</v>
      </c>
      <c r="M231" s="16">
        <v>1</v>
      </c>
      <c r="N231" s="12">
        <v>18</v>
      </c>
      <c r="O231" s="13" t="s">
        <v>55</v>
      </c>
      <c r="P231" s="13" t="s">
        <v>44</v>
      </c>
      <c r="Q231" s="13" t="s">
        <v>45</v>
      </c>
      <c r="R231" s="17" t="str">
        <f t="shared" si="71"/>
        <v>1000191</v>
      </c>
      <c r="S231" s="15">
        <v>1</v>
      </c>
      <c r="T231" s="13" t="s">
        <v>56</v>
      </c>
      <c r="U231" s="12">
        <v>80000</v>
      </c>
      <c r="V231" s="12">
        <f t="shared" si="66"/>
        <v>14400</v>
      </c>
      <c r="W231" s="12">
        <v>0</v>
      </c>
      <c r="X231" s="18">
        <v>108</v>
      </c>
      <c r="Y231" s="19" t="s">
        <v>47</v>
      </c>
      <c r="Z231" s="20">
        <f t="shared" si="72"/>
        <v>65600</v>
      </c>
      <c r="AA231" s="21"/>
      <c r="AB231" s="29"/>
      <c r="AC231" s="14">
        <f t="shared" si="67"/>
        <v>40000</v>
      </c>
      <c r="AD231" s="12"/>
      <c r="AE231" s="12"/>
      <c r="AF231" s="13" t="s">
        <v>48</v>
      </c>
      <c r="AG231" s="23">
        <v>8</v>
      </c>
      <c r="AH231" s="30">
        <v>20</v>
      </c>
      <c r="AI231" s="25" t="s">
        <v>49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S231" s="17"/>
      <c r="AT231" s="47"/>
      <c r="AU23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'Б-100019-13',date'2015-03-04',3, 11, 11, 'RUR', 1, 18, date'2015-03-06', date'2015-03-07', 1000191, 1, to_date('2015-03-09 00:00:00','YYYY-MM-DD HH24:MI:SS'), 80000, 14400, 0, 108, 0, 'c1', 8,null);insert into xxxx_oebs_cash_payment_test (ID, INVOICE_ID, OEBS_PAYMENT, DOC_DATE, COMISS_DATE) values (s_xxxx_oebs_cash_payment_test.NEXTVAL, 100019, 40000, to_date('2015-03-09 00:00:00','YYYY-MM-DD HH24:MI:SS'), date'2015-03-31' );insert into xxxx_client_discount_m  (ID,CLIENT_ID,CLIENT_AVG_DISCOUNT,DT) values (s_xxxx_client_discount_m.NEXTVAL,108, 20, date'2014-03-01');</v>
      </c>
    </row>
    <row r="232" spans="1:47" s="44" customFormat="1" ht="15" customHeight="1" x14ac:dyDescent="0.3">
      <c r="A232" s="31">
        <v>2</v>
      </c>
      <c r="B232" s="48"/>
      <c r="C232" s="33" t="str">
        <f t="shared" si="68"/>
        <v>10002</v>
      </c>
      <c r="D232" s="33" t="str">
        <f t="shared" si="69"/>
        <v>10002/13</v>
      </c>
      <c r="E232" s="34" t="s">
        <v>40</v>
      </c>
      <c r="F232" s="34" t="s">
        <v>41</v>
      </c>
      <c r="G232" s="12">
        <v>2</v>
      </c>
      <c r="H232" s="14">
        <v>100020</v>
      </c>
      <c r="I232" s="33" t="str">
        <f t="shared" si="70"/>
        <v>Б-100020-13</v>
      </c>
      <c r="J232" s="16">
        <v>3</v>
      </c>
      <c r="K232" s="35">
        <v>1</v>
      </c>
      <c r="L232" s="33" t="s">
        <v>42</v>
      </c>
      <c r="M232" s="36">
        <v>1</v>
      </c>
      <c r="N232" s="33">
        <v>18</v>
      </c>
      <c r="O232" s="34" t="s">
        <v>57</v>
      </c>
      <c r="P232" s="34" t="s">
        <v>44</v>
      </c>
      <c r="Q232" s="34" t="s">
        <v>45</v>
      </c>
      <c r="R232" s="37" t="str">
        <f t="shared" si="71"/>
        <v>1000201</v>
      </c>
      <c r="S232" s="33">
        <v>1</v>
      </c>
      <c r="T232" s="34" t="s">
        <v>58</v>
      </c>
      <c r="U232" s="33">
        <v>60000</v>
      </c>
      <c r="V232" s="33">
        <f t="shared" si="66"/>
        <v>10800</v>
      </c>
      <c r="W232" s="33">
        <v>0</v>
      </c>
      <c r="X232" s="18">
        <v>109</v>
      </c>
      <c r="Y232" s="38" t="s">
        <v>47</v>
      </c>
      <c r="Z232" s="20">
        <f t="shared" si="72"/>
        <v>49200</v>
      </c>
      <c r="AA232" s="39"/>
      <c r="AB232" s="39"/>
      <c r="AC232" s="40">
        <f t="shared" si="67"/>
        <v>30000</v>
      </c>
      <c r="AD232" s="12"/>
      <c r="AE232" s="33"/>
      <c r="AF232" s="34" t="s">
        <v>48</v>
      </c>
      <c r="AG232" s="41">
        <v>8</v>
      </c>
      <c r="AH232" s="42">
        <v>13</v>
      </c>
      <c r="AI232" s="43" t="s">
        <v>49</v>
      </c>
      <c r="AJ232" s="34"/>
      <c r="AK232" s="34"/>
      <c r="AL232" s="37">
        <v>0</v>
      </c>
      <c r="AM232" s="33" t="s">
        <v>50</v>
      </c>
      <c r="AN232" s="33" t="s">
        <v>51</v>
      </c>
      <c r="AO232" s="33"/>
      <c r="AP232" s="37"/>
      <c r="AQ232" s="37"/>
      <c r="AR232" s="37"/>
      <c r="AS232" s="37"/>
      <c r="AU23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'Б-100020-13',date'2015-03-05',3, 1, 1, 'RUR', 1, 18, date'2015-03-06', date'2015-03-07', 1000201, 1, to_date('2015-03-11 00:00:00','YYYY-MM-DD HH24:MI:SS'), 60000, 10800, 0, 109, 0, 'c1', 8,null);insert into xxxx_oebs_cash_payment_test (ID, INVOICE_ID, OEBS_PAYMENT, DOC_DATE, COMISS_DATE) values (s_xxxx_oebs_cash_payment_test.NEXTVAL, 100020, 30000, to_date('2015-03-11 00:00:00','YYYY-MM-DD HH24:MI:SS'), date'2015-03-31' );insert into xxxx_client_discount_m  (ID,CLIENT_ID,CLIENT_AVG_DISCOUNT,DT) values (s_xxxx_client_discount_m.NEXTVAL,109, 13, date'2014-03-01');</v>
      </c>
    </row>
    <row r="233" spans="1:47" ht="15" customHeight="1" x14ac:dyDescent="0.3">
      <c r="A233" s="10">
        <v>3</v>
      </c>
      <c r="B233" s="49"/>
      <c r="C233" s="12" t="str">
        <f t="shared" ref="C233:C262" si="74">"1000"&amp;A233</f>
        <v>10003</v>
      </c>
      <c r="D233" s="12" t="str">
        <f t="shared" ref="D233:D262" si="75">"1000"&amp;A233&amp;"/13"</f>
        <v>10003/13</v>
      </c>
      <c r="E233" s="13" t="s">
        <v>40</v>
      </c>
      <c r="F233" s="13" t="s">
        <v>41</v>
      </c>
      <c r="G233" s="12">
        <v>1</v>
      </c>
      <c r="H233" s="14">
        <v>100021</v>
      </c>
      <c r="I233" s="15" t="str">
        <f t="shared" ref="I233:I262" si="76">"Б-"&amp;H233&amp;"-13"</f>
        <v>Б-100021-13</v>
      </c>
      <c r="J233" s="16">
        <v>3</v>
      </c>
      <c r="K233" s="12">
        <v>7</v>
      </c>
      <c r="L233" s="12" t="s">
        <v>42</v>
      </c>
      <c r="M233" s="16">
        <v>1</v>
      </c>
      <c r="N233" s="12">
        <v>18</v>
      </c>
      <c r="O233" s="13" t="s">
        <v>43</v>
      </c>
      <c r="P233" s="13" t="s">
        <v>44</v>
      </c>
      <c r="Q233" s="13" t="s">
        <v>45</v>
      </c>
      <c r="R233" s="17" t="str">
        <f t="shared" ref="R233:R262" si="77">H233&amp;"1"</f>
        <v>1000211</v>
      </c>
      <c r="S233" s="15">
        <v>1</v>
      </c>
      <c r="T233" s="13" t="s">
        <v>46</v>
      </c>
      <c r="U233" s="12">
        <v>100000</v>
      </c>
      <c r="V233" s="12">
        <f t="shared" si="66"/>
        <v>18000</v>
      </c>
      <c r="W233" s="12">
        <v>0</v>
      </c>
      <c r="X233" s="18">
        <v>110</v>
      </c>
      <c r="Y233" s="19" t="s">
        <v>47</v>
      </c>
      <c r="Z233" s="20">
        <f t="shared" si="72"/>
        <v>82000</v>
      </c>
      <c r="AA233" s="21"/>
      <c r="AB233" s="22"/>
      <c r="AC233" s="14">
        <f t="shared" si="67"/>
        <v>50000</v>
      </c>
      <c r="AD233" s="12"/>
      <c r="AE233" s="12"/>
      <c r="AF233" s="13" t="s">
        <v>48</v>
      </c>
      <c r="AG233" s="23">
        <v>8</v>
      </c>
      <c r="AH233" s="24">
        <v>13</v>
      </c>
      <c r="AI233" s="25" t="s">
        <v>49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S233" s="17" t="s">
        <v>60</v>
      </c>
      <c r="AT233" s="47"/>
      <c r="AU23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100021, 'Б-100021-13',date'2015-03-02',3, 7, 7, 'RUR', 1, 18, date'2015-03-06', date'2015-03-07', 1000211, 1, to_date('2015-03-07 00:00:00','YYYY-MM-DD HH24:MI:SS'), 100000, 18000, 0, 110, 0, 'c1', 8,null);insert into xxxx_oebs_cash_payment_test (ID, INVOICE_ID, OEBS_PAYMENT, DOC_DATE, COMISS_DATE) values (s_xxxx_oebs_cash_payment_test.NEXTVAL, 100021, 50000, to_date('2015-03-07 00:00:00','YYYY-MM-DD HH24:MI:SS'), date'2015-03-31' );insert into xxxx_client_discount_m  (ID,CLIENT_ID,CLIENT_AVG_DISCOUNT,DT) values (s_xxxx_client_discount_m.NEXTVAL,110, 13, date'2014-03-01');</v>
      </c>
    </row>
    <row r="234" spans="1:47" ht="15" customHeight="1" x14ac:dyDescent="0.3">
      <c r="A234" s="10">
        <v>3</v>
      </c>
      <c r="B234" s="49"/>
      <c r="C234" s="12" t="str">
        <f t="shared" si="74"/>
        <v>10003</v>
      </c>
      <c r="D234" s="12" t="str">
        <f t="shared" si="75"/>
        <v>10003/13</v>
      </c>
      <c r="E234" s="13" t="s">
        <v>40</v>
      </c>
      <c r="F234" s="13" t="s">
        <v>41</v>
      </c>
      <c r="G234" s="12">
        <v>1</v>
      </c>
      <c r="H234" s="14">
        <v>100022</v>
      </c>
      <c r="I234" s="15" t="str">
        <f t="shared" si="76"/>
        <v>Б-100022-13</v>
      </c>
      <c r="J234" s="16">
        <v>3</v>
      </c>
      <c r="K234" s="12">
        <v>7</v>
      </c>
      <c r="L234" s="12" t="s">
        <v>42</v>
      </c>
      <c r="M234" s="16">
        <v>1</v>
      </c>
      <c r="N234" s="12">
        <v>18</v>
      </c>
      <c r="O234" s="13" t="s">
        <v>53</v>
      </c>
      <c r="P234" s="13" t="s">
        <v>44</v>
      </c>
      <c r="Q234" s="13" t="s">
        <v>45</v>
      </c>
      <c r="R234" s="17" t="str">
        <f t="shared" si="77"/>
        <v>1000221</v>
      </c>
      <c r="S234" s="15">
        <v>1</v>
      </c>
      <c r="T234" s="13" t="s">
        <v>54</v>
      </c>
      <c r="U234" s="12">
        <v>90000</v>
      </c>
      <c r="V234" s="12">
        <f t="shared" si="66"/>
        <v>16200</v>
      </c>
      <c r="W234" s="12">
        <v>0</v>
      </c>
      <c r="X234" s="18">
        <v>111</v>
      </c>
      <c r="Y234" s="19" t="s">
        <v>47</v>
      </c>
      <c r="Z234" s="20">
        <f t="shared" si="72"/>
        <v>73800</v>
      </c>
      <c r="AA234" s="21"/>
      <c r="AB234" s="26"/>
      <c r="AC234" s="14">
        <f t="shared" si="67"/>
        <v>45000</v>
      </c>
      <c r="AD234" s="12"/>
      <c r="AE234" s="12"/>
      <c r="AF234" s="13" t="s">
        <v>48</v>
      </c>
      <c r="AG234" s="23">
        <v>8</v>
      </c>
      <c r="AH234" s="27">
        <v>7</v>
      </c>
      <c r="AI234" s="25" t="s">
        <v>49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S234" s="17"/>
      <c r="AT234" s="47"/>
      <c r="AU23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100022, 'Б-100022-13',date'2015-03-03',3, 7, 7, 'RUR', 1, 18, date'2015-03-06', date'2015-03-07', 1000221, 1, to_date('2015-03-08 00:00:00','YYYY-MM-DD HH24:MI:SS'), 90000, 16200, 0, 111, 0, 'c1', 8,null);insert into xxxx_oebs_cash_payment_test (ID, INVOICE_ID, OEBS_PAYMENT, DOC_DATE, COMISS_DATE) values (s_xxxx_oebs_cash_payment_test.NEXTVAL, 100022, 45000, to_date('2015-03-08 00:00:00','YYYY-MM-DD HH24:MI:SS'), date'2015-03-31' );insert into xxxx_client_discount_m  (ID,CLIENT_ID,CLIENT_AVG_DISCOUNT,DT) values (s_xxxx_client_discount_m.NEXTVAL,111, 7, date'2014-03-01');</v>
      </c>
    </row>
    <row r="235" spans="1:47" ht="15" customHeight="1" x14ac:dyDescent="0.3">
      <c r="A235" s="10">
        <v>3</v>
      </c>
      <c r="B235" s="49"/>
      <c r="C235" s="12" t="str">
        <f t="shared" si="74"/>
        <v>10003</v>
      </c>
      <c r="D235" s="12" t="str">
        <f t="shared" si="75"/>
        <v>10003/13</v>
      </c>
      <c r="E235" s="13" t="s">
        <v>40</v>
      </c>
      <c r="F235" s="13" t="s">
        <v>41</v>
      </c>
      <c r="G235" s="12">
        <v>1</v>
      </c>
      <c r="H235" s="14">
        <v>100023</v>
      </c>
      <c r="I235" s="15" t="str">
        <f t="shared" si="76"/>
        <v>Б-100023-13</v>
      </c>
      <c r="J235" s="16">
        <v>3</v>
      </c>
      <c r="K235" s="12">
        <v>7</v>
      </c>
      <c r="L235" s="12" t="s">
        <v>42</v>
      </c>
      <c r="M235" s="16">
        <v>1</v>
      </c>
      <c r="N235" s="12">
        <v>18</v>
      </c>
      <c r="O235" s="13" t="s">
        <v>53</v>
      </c>
      <c r="P235" s="13" t="s">
        <v>44</v>
      </c>
      <c r="Q235" s="13" t="s">
        <v>45</v>
      </c>
      <c r="R235" s="17" t="str">
        <f t="shared" si="77"/>
        <v>1000231</v>
      </c>
      <c r="S235" s="15">
        <v>1</v>
      </c>
      <c r="T235" s="13" t="s">
        <v>54</v>
      </c>
      <c r="U235" s="12">
        <v>90000</v>
      </c>
      <c r="V235" s="12">
        <f t="shared" si="66"/>
        <v>16200</v>
      </c>
      <c r="W235" s="12">
        <v>0</v>
      </c>
      <c r="X235" s="18">
        <v>112</v>
      </c>
      <c r="Y235" s="19" t="s">
        <v>47</v>
      </c>
      <c r="Z235" s="20">
        <f t="shared" si="72"/>
        <v>73800</v>
      </c>
      <c r="AA235" s="21"/>
      <c r="AB235" s="26"/>
      <c r="AC235" s="14">
        <f t="shared" si="67"/>
        <v>45000</v>
      </c>
      <c r="AD235" s="12"/>
      <c r="AE235" s="12"/>
      <c r="AF235" s="13" t="s">
        <v>48</v>
      </c>
      <c r="AG235" s="23">
        <v>8</v>
      </c>
      <c r="AH235" s="27">
        <v>7</v>
      </c>
      <c r="AI235" s="25" t="s">
        <v>49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S235" s="17"/>
      <c r="AT235" s="47"/>
      <c r="AU23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'Б-100023-13',date'2015-03-03',3, 7, 7, 'RUR', 1, 18, date'2015-03-06', date'2015-03-07', 1000231, 1, to_date('2015-03-08 00:00:00','YYYY-MM-DD HH24:MI:SS'), 90000, 16200, 0, 112, 0, 'c1', 8,null);insert into xxxx_oebs_cash_payment_test (ID, INVOICE_ID, OEBS_PAYMENT, DOC_DATE, COMISS_DATE) values (s_xxxx_oebs_cash_payment_test.NEXTVAL, 100023, 45000, to_date('2015-03-08 00:00:00','YYYY-MM-DD HH24:MI:SS'), date'2015-03-31' );insert into xxxx_client_discount_m  (ID,CLIENT_ID,CLIENT_AVG_DISCOUNT,DT) values (s_xxxx_client_discount_m.NEXTVAL,112, 7, date'2014-03-01');</v>
      </c>
    </row>
    <row r="236" spans="1:47" s="44" customFormat="1" ht="15" customHeight="1" x14ac:dyDescent="0.3">
      <c r="A236" s="31">
        <v>3</v>
      </c>
      <c r="B236" s="50"/>
      <c r="C236" s="33" t="str">
        <f t="shared" si="74"/>
        <v>10003</v>
      </c>
      <c r="D236" s="33" t="str">
        <f t="shared" si="75"/>
        <v>10003/13</v>
      </c>
      <c r="E236" s="34" t="s">
        <v>40</v>
      </c>
      <c r="F236" s="34" t="s">
        <v>41</v>
      </c>
      <c r="G236" s="12">
        <v>1</v>
      </c>
      <c r="H236" s="14">
        <v>100024</v>
      </c>
      <c r="I236" s="33" t="str">
        <f t="shared" si="76"/>
        <v>Б-100024-13</v>
      </c>
      <c r="J236" s="16">
        <v>3</v>
      </c>
      <c r="K236" s="51">
        <v>11</v>
      </c>
      <c r="L236" s="33" t="s">
        <v>42</v>
      </c>
      <c r="M236" s="36">
        <v>1</v>
      </c>
      <c r="N236" s="33">
        <v>18</v>
      </c>
      <c r="O236" s="34" t="s">
        <v>55</v>
      </c>
      <c r="P236" s="34" t="s">
        <v>44</v>
      </c>
      <c r="Q236" s="34" t="s">
        <v>45</v>
      </c>
      <c r="R236" s="37" t="str">
        <f t="shared" si="77"/>
        <v>1000241</v>
      </c>
      <c r="S236" s="33">
        <v>1</v>
      </c>
      <c r="T236" s="34" t="s">
        <v>56</v>
      </c>
      <c r="U236" s="33">
        <v>80000</v>
      </c>
      <c r="V236" s="33">
        <f t="shared" si="66"/>
        <v>14400</v>
      </c>
      <c r="W236" s="33">
        <v>0</v>
      </c>
      <c r="X236" s="18">
        <v>113</v>
      </c>
      <c r="Y236" s="38" t="s">
        <v>47</v>
      </c>
      <c r="Z236" s="20">
        <f t="shared" si="72"/>
        <v>65600</v>
      </c>
      <c r="AA236" s="52"/>
      <c r="AB236" s="39"/>
      <c r="AC236" s="40">
        <f t="shared" si="67"/>
        <v>40000</v>
      </c>
      <c r="AD236" s="12"/>
      <c r="AE236" s="33"/>
      <c r="AF236" s="34" t="s">
        <v>48</v>
      </c>
      <c r="AG236" s="41">
        <v>8</v>
      </c>
      <c r="AH236" s="53">
        <v>20</v>
      </c>
      <c r="AI236" s="43" t="s">
        <v>49</v>
      </c>
      <c r="AJ236" s="34"/>
      <c r="AK236" s="34"/>
      <c r="AL236" s="37">
        <v>0</v>
      </c>
      <c r="AM236" s="33" t="s">
        <v>50</v>
      </c>
      <c r="AN236" s="33" t="s">
        <v>51</v>
      </c>
      <c r="AO236" s="33"/>
      <c r="AP236" s="37"/>
      <c r="AQ236" s="37"/>
      <c r="AR236" s="37"/>
      <c r="AS236" s="37"/>
      <c r="AU23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'Б-100024-13',date'2015-03-04',3, 11, 11, 'RUR', 1, 18, date'2015-03-06', date'2015-03-07', 1000241, 1, to_date('2015-03-09 00:00:00','YYYY-MM-DD HH24:MI:SS'), 80000, 14400, 0, 113, 0, 'c1', 8,null);insert into xxxx_oebs_cash_payment_test (ID, INVOICE_ID, OEBS_PAYMENT, DOC_DATE, COMISS_DATE) values (s_xxxx_oebs_cash_payment_test.NEXTVAL, 100024, 40000, to_date('2015-03-09 00:00:00','YYYY-MM-DD HH24:MI:SS'), date'2015-03-31' );insert into xxxx_client_discount_m  (ID,CLIENT_ID,CLIENT_AVG_DISCOUNT,DT) values (s_xxxx_client_discount_m.NEXTVAL,113, 20, date'2014-03-01');</v>
      </c>
    </row>
    <row r="237" spans="1:47" ht="15" customHeight="1" x14ac:dyDescent="0.3">
      <c r="A237" s="45">
        <v>4</v>
      </c>
      <c r="B237" s="46"/>
      <c r="C237" s="12" t="str">
        <f t="shared" si="74"/>
        <v>10004</v>
      </c>
      <c r="D237" s="12" t="str">
        <f t="shared" si="75"/>
        <v>10004/13</v>
      </c>
      <c r="E237" s="13" t="s">
        <v>40</v>
      </c>
      <c r="F237" s="13" t="s">
        <v>41</v>
      </c>
      <c r="G237" s="12">
        <v>1</v>
      </c>
      <c r="H237" s="14">
        <v>100025</v>
      </c>
      <c r="I237" s="15" t="str">
        <f t="shared" si="76"/>
        <v>Б-100025-13</v>
      </c>
      <c r="J237" s="16">
        <v>3</v>
      </c>
      <c r="K237" s="12">
        <v>7</v>
      </c>
      <c r="L237" s="12" t="s">
        <v>42</v>
      </c>
      <c r="M237" s="16">
        <v>1</v>
      </c>
      <c r="N237" s="12">
        <v>18</v>
      </c>
      <c r="O237" s="13" t="s">
        <v>43</v>
      </c>
      <c r="P237" s="13" t="s">
        <v>44</v>
      </c>
      <c r="Q237" s="13" t="s">
        <v>45</v>
      </c>
      <c r="R237" s="17" t="str">
        <f t="shared" si="77"/>
        <v>1000251</v>
      </c>
      <c r="S237" s="54">
        <v>4</v>
      </c>
      <c r="T237" s="13" t="s">
        <v>46</v>
      </c>
      <c r="U237" s="12">
        <v>100000</v>
      </c>
      <c r="V237" s="12">
        <f t="shared" si="66"/>
        <v>18000</v>
      </c>
      <c r="W237" s="12">
        <v>0</v>
      </c>
      <c r="X237" s="18">
        <v>114</v>
      </c>
      <c r="Y237" s="19" t="s">
        <v>47</v>
      </c>
      <c r="Z237" s="20">
        <f t="shared" si="72"/>
        <v>82000</v>
      </c>
      <c r="AA237" s="21"/>
      <c r="AB237" s="22"/>
      <c r="AC237" s="14"/>
      <c r="AD237" s="12"/>
      <c r="AE237" s="12"/>
      <c r="AF237" s="13"/>
      <c r="AG237" s="23">
        <v>8</v>
      </c>
      <c r="AH237" s="24">
        <v>13</v>
      </c>
      <c r="AI237" s="25" t="s">
        <v>49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S237" s="17" t="s">
        <v>61</v>
      </c>
      <c r="AT237" s="47"/>
      <c r="AU23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100025, 'Б-100025-13',date'2015-03-02',3, 7, 7, 'RUR', 1, 18, date'2015-03-06', date'2015-03-07', 1000251, 4, to_date('2015-03-07 00:00:00','YYYY-MM-DD HH24:MI:SS'), 100000, 18000, 0, 114, 0, 'c1', 8,null);insert into xxxx_client_discount_m  (ID,CLIENT_ID,CLIENT_AVG_DISCOUNT,DT) values (s_xxxx_client_discount_m.NEXTVAL,114, 13, date'2014-03-01');</v>
      </c>
    </row>
    <row r="238" spans="1:47" ht="15" customHeight="1" x14ac:dyDescent="0.3">
      <c r="A238" s="45">
        <v>4</v>
      </c>
      <c r="B238" s="46"/>
      <c r="C238" s="12" t="str">
        <f t="shared" si="74"/>
        <v>10004</v>
      </c>
      <c r="D238" s="12" t="str">
        <f t="shared" si="75"/>
        <v>10004/13</v>
      </c>
      <c r="E238" s="13" t="s">
        <v>40</v>
      </c>
      <c r="F238" s="13" t="s">
        <v>41</v>
      </c>
      <c r="G238" s="12">
        <v>1</v>
      </c>
      <c r="H238" s="14">
        <v>100026</v>
      </c>
      <c r="I238" s="15" t="str">
        <f t="shared" si="76"/>
        <v>Б-100026-13</v>
      </c>
      <c r="J238" s="16">
        <v>3</v>
      </c>
      <c r="K238" s="12">
        <v>7</v>
      </c>
      <c r="L238" s="12" t="s">
        <v>42</v>
      </c>
      <c r="M238" s="16">
        <v>1</v>
      </c>
      <c r="N238" s="12">
        <v>18</v>
      </c>
      <c r="O238" s="13" t="s">
        <v>53</v>
      </c>
      <c r="P238" s="13" t="s">
        <v>44</v>
      </c>
      <c r="Q238" s="13" t="s">
        <v>45</v>
      </c>
      <c r="R238" s="17" t="str">
        <f t="shared" si="77"/>
        <v>1000261</v>
      </c>
      <c r="S238" s="15">
        <v>1</v>
      </c>
      <c r="T238" s="13" t="s">
        <v>54</v>
      </c>
      <c r="U238" s="12">
        <v>90000</v>
      </c>
      <c r="V238" s="12">
        <f t="shared" si="66"/>
        <v>16200</v>
      </c>
      <c r="W238" s="12">
        <v>0</v>
      </c>
      <c r="X238" s="18">
        <v>115</v>
      </c>
      <c r="Y238" s="19" t="s">
        <v>47</v>
      </c>
      <c r="Z238" s="20">
        <f t="shared" si="72"/>
        <v>73800</v>
      </c>
      <c r="AA238" s="21"/>
      <c r="AB238" s="26"/>
      <c r="AC238" s="14">
        <f t="shared" ref="AC238:AC243" si="78">U238*0.5</f>
        <v>45000</v>
      </c>
      <c r="AD238" s="12"/>
      <c r="AE238" s="12"/>
      <c r="AF238" s="13" t="s">
        <v>48</v>
      </c>
      <c r="AG238" s="23">
        <v>8</v>
      </c>
      <c r="AH238" s="27">
        <v>7</v>
      </c>
      <c r="AI238" s="25" t="s">
        <v>49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S238" s="17" t="s">
        <v>62</v>
      </c>
      <c r="AT238" s="47"/>
      <c r="AU23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100026, 'Б-100026-13',date'2015-03-03',3, 7, 7, 'RUR', 1, 18, date'2015-03-06', date'2015-03-07', 1000261, 1, to_date('2015-03-08 00:00:00','YYYY-MM-DD HH24:MI:SS'), 90000, 16200, 0, 115, 0, 'c1', 8,null);insert into xxxx_oebs_cash_payment_test (ID, INVOICE_ID, OEBS_PAYMENT, DOC_DATE, COMISS_DATE) values (s_xxxx_oebs_cash_payment_test.NEXTVAL, 100026, 45000, to_date('2015-03-08 00:00:00','YYYY-MM-DD HH24:MI:SS'), date'2015-03-31' );insert into xxxx_client_discount_m  (ID,CLIENT_ID,CLIENT_AVG_DISCOUNT,DT) values (s_xxxx_client_discount_m.NEXTVAL,115, 7, date'2014-03-01');</v>
      </c>
    </row>
    <row r="239" spans="1:47" ht="15" customHeight="1" x14ac:dyDescent="0.3">
      <c r="A239" s="45">
        <v>4</v>
      </c>
      <c r="B239" s="46"/>
      <c r="C239" s="12" t="str">
        <f t="shared" si="74"/>
        <v>10004</v>
      </c>
      <c r="D239" s="12" t="str">
        <f t="shared" si="75"/>
        <v>10004/13</v>
      </c>
      <c r="E239" s="13" t="s">
        <v>40</v>
      </c>
      <c r="F239" s="13" t="s">
        <v>41</v>
      </c>
      <c r="G239" s="12">
        <v>1</v>
      </c>
      <c r="H239" s="14">
        <v>100027</v>
      </c>
      <c r="I239" s="15" t="str">
        <f t="shared" si="76"/>
        <v>Б-100027-13</v>
      </c>
      <c r="J239" s="16">
        <v>3</v>
      </c>
      <c r="K239" s="12">
        <v>7</v>
      </c>
      <c r="L239" s="12" t="s">
        <v>42</v>
      </c>
      <c r="M239" s="16">
        <v>1</v>
      </c>
      <c r="N239" s="12">
        <v>18</v>
      </c>
      <c r="O239" s="13" t="s">
        <v>53</v>
      </c>
      <c r="P239" s="13" t="s">
        <v>44</v>
      </c>
      <c r="Q239" s="13" t="s">
        <v>45</v>
      </c>
      <c r="R239" s="17" t="str">
        <f t="shared" si="77"/>
        <v>1000271</v>
      </c>
      <c r="S239" s="15">
        <v>1</v>
      </c>
      <c r="T239" s="13" t="s">
        <v>54</v>
      </c>
      <c r="U239" s="12">
        <v>90000</v>
      </c>
      <c r="V239" s="12">
        <f t="shared" si="66"/>
        <v>16200</v>
      </c>
      <c r="W239" s="12">
        <v>0</v>
      </c>
      <c r="X239" s="18">
        <v>116</v>
      </c>
      <c r="Y239" s="19" t="s">
        <v>47</v>
      </c>
      <c r="Z239" s="20">
        <f t="shared" si="72"/>
        <v>73800</v>
      </c>
      <c r="AA239" s="21"/>
      <c r="AB239" s="26"/>
      <c r="AC239" s="14">
        <f t="shared" si="78"/>
        <v>45000</v>
      </c>
      <c r="AD239" s="12"/>
      <c r="AE239" s="12"/>
      <c r="AF239" s="13" t="s">
        <v>48</v>
      </c>
      <c r="AG239" s="23">
        <v>8</v>
      </c>
      <c r="AH239" s="27">
        <v>7</v>
      </c>
      <c r="AI239" s="25" t="s">
        <v>49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S239" s="17"/>
      <c r="AT239" s="47"/>
      <c r="AU23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100027, 'Б-100027-13',date'2015-03-03',3, 7, 7, 'RUR', 1, 18, date'2015-03-06', date'2015-03-07', 1000271, 1, to_date('2015-03-08 00:00:00','YYYY-MM-DD HH24:MI:SS'), 90000, 16200, 0, 116, 0, 'c1', 8,null);insert into xxxx_oebs_cash_payment_test (ID, INVOICE_ID, OEBS_PAYMENT, DOC_DATE, COMISS_DATE) values (s_xxxx_oebs_cash_payment_test.NEXTVAL, 100027, 45000, to_date('2015-03-08 00:00:00','YYYY-MM-DD HH24:MI:SS'), date'2015-03-31' );insert into xxxx_client_discount_m  (ID,CLIENT_ID,CLIENT_AVG_DISCOUNT,DT) values (s_xxxx_client_discount_m.NEXTVAL,116, 7, date'2014-03-01');</v>
      </c>
    </row>
    <row r="240" spans="1:47" ht="15" customHeight="1" x14ac:dyDescent="0.3">
      <c r="A240" s="45">
        <v>4</v>
      </c>
      <c r="B240" s="46"/>
      <c r="C240" s="12" t="str">
        <f t="shared" si="74"/>
        <v>10004</v>
      </c>
      <c r="D240" s="12" t="str">
        <f t="shared" si="75"/>
        <v>10004/13</v>
      </c>
      <c r="E240" s="13" t="s">
        <v>40</v>
      </c>
      <c r="F240" s="13" t="s">
        <v>41</v>
      </c>
      <c r="G240" s="12">
        <v>1</v>
      </c>
      <c r="H240" s="14">
        <v>100028</v>
      </c>
      <c r="I240" s="15" t="str">
        <f t="shared" si="76"/>
        <v>Б-100028-13</v>
      </c>
      <c r="J240" s="16">
        <v>3</v>
      </c>
      <c r="K240" s="28">
        <v>11</v>
      </c>
      <c r="L240" s="12" t="s">
        <v>42</v>
      </c>
      <c r="M240" s="16">
        <v>1</v>
      </c>
      <c r="N240" s="12">
        <v>18</v>
      </c>
      <c r="O240" s="13" t="s">
        <v>55</v>
      </c>
      <c r="P240" s="13" t="s">
        <v>44</v>
      </c>
      <c r="Q240" s="13" t="s">
        <v>45</v>
      </c>
      <c r="R240" s="17" t="str">
        <f t="shared" si="77"/>
        <v>1000281</v>
      </c>
      <c r="S240" s="15">
        <v>1</v>
      </c>
      <c r="T240" s="13" t="s">
        <v>56</v>
      </c>
      <c r="U240" s="12">
        <v>80000</v>
      </c>
      <c r="V240" s="12">
        <f t="shared" si="66"/>
        <v>14400</v>
      </c>
      <c r="W240" s="12">
        <v>0</v>
      </c>
      <c r="X240" s="18">
        <v>117</v>
      </c>
      <c r="Y240" s="19" t="s">
        <v>47</v>
      </c>
      <c r="Z240" s="20">
        <f t="shared" si="72"/>
        <v>65600</v>
      </c>
      <c r="AA240" s="21"/>
      <c r="AB240" s="29"/>
      <c r="AC240" s="14">
        <f t="shared" si="78"/>
        <v>40000</v>
      </c>
      <c r="AD240" s="12"/>
      <c r="AE240" s="12"/>
      <c r="AF240" s="13" t="s">
        <v>48</v>
      </c>
      <c r="AG240" s="23">
        <v>8</v>
      </c>
      <c r="AH240" s="30">
        <v>20</v>
      </c>
      <c r="AI240" s="25" t="s">
        <v>49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S240" s="17"/>
      <c r="AT240" s="47"/>
      <c r="AU240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'Б-100028-13',date'2015-03-04',3, 11, 11, 'RUR', 1, 18, date'2015-03-06', date'2015-03-07', 1000281, 1, to_date('2015-03-09 00:00:00','YYYY-MM-DD HH24:MI:SS'), 80000, 14400, 0, 117, 0, 'c1', 8,null);insert into xxxx_oebs_cash_payment_test (ID, INVOICE_ID, OEBS_PAYMENT, DOC_DATE, COMISS_DATE) values (s_xxxx_oebs_cash_payment_test.NEXTVAL, 100028, 40000, to_date('2015-03-09 00:00:00','YYYY-MM-DD HH24:MI:SS'), date'2015-03-31' );insert into xxxx_client_discount_m  (ID,CLIENT_ID,CLIENT_AVG_DISCOUNT,DT) values (s_xxxx_client_discount_m.NEXTVAL,117, 20, date'2014-03-01');</v>
      </c>
    </row>
    <row r="241" spans="1:47" s="44" customFormat="1" ht="15" customHeight="1" x14ac:dyDescent="0.3">
      <c r="A241" s="31">
        <v>4</v>
      </c>
      <c r="B241" s="48"/>
      <c r="C241" s="33" t="str">
        <f t="shared" si="74"/>
        <v>10004</v>
      </c>
      <c r="D241" s="33" t="str">
        <f t="shared" si="75"/>
        <v>10004/13</v>
      </c>
      <c r="E241" s="34" t="s">
        <v>40</v>
      </c>
      <c r="F241" s="34" t="s">
        <v>41</v>
      </c>
      <c r="G241" s="12">
        <v>1</v>
      </c>
      <c r="H241" s="14">
        <v>100029</v>
      </c>
      <c r="I241" s="33" t="str">
        <f t="shared" si="76"/>
        <v>Б-100029-13</v>
      </c>
      <c r="J241" s="16">
        <v>3</v>
      </c>
      <c r="K241" s="35">
        <v>1</v>
      </c>
      <c r="L241" s="33" t="s">
        <v>42</v>
      </c>
      <c r="M241" s="36">
        <v>1</v>
      </c>
      <c r="N241" s="33">
        <v>18</v>
      </c>
      <c r="O241" s="34" t="s">
        <v>57</v>
      </c>
      <c r="P241" s="34" t="s">
        <v>44</v>
      </c>
      <c r="Q241" s="34" t="s">
        <v>45</v>
      </c>
      <c r="R241" s="37" t="str">
        <f t="shared" si="77"/>
        <v>1000291</v>
      </c>
      <c r="S241" s="33">
        <v>1</v>
      </c>
      <c r="T241" s="34" t="s">
        <v>58</v>
      </c>
      <c r="U241" s="33">
        <v>60000</v>
      </c>
      <c r="V241" s="33">
        <f t="shared" si="66"/>
        <v>10800</v>
      </c>
      <c r="W241" s="33">
        <v>0</v>
      </c>
      <c r="X241" s="18">
        <v>118</v>
      </c>
      <c r="Y241" s="38" t="s">
        <v>47</v>
      </c>
      <c r="Z241" s="20">
        <f t="shared" si="72"/>
        <v>49200</v>
      </c>
      <c r="AA241" s="39"/>
      <c r="AB241" s="39"/>
      <c r="AC241" s="40">
        <f t="shared" si="78"/>
        <v>30000</v>
      </c>
      <c r="AD241" s="12"/>
      <c r="AE241" s="33"/>
      <c r="AF241" s="34" t="s">
        <v>48</v>
      </c>
      <c r="AG241" s="41">
        <v>8</v>
      </c>
      <c r="AH241" s="42">
        <v>13</v>
      </c>
      <c r="AI241" s="43" t="s">
        <v>49</v>
      </c>
      <c r="AJ241" s="34"/>
      <c r="AK241" s="34"/>
      <c r="AL241" s="37">
        <v>0</v>
      </c>
      <c r="AM241" s="33" t="s">
        <v>50</v>
      </c>
      <c r="AN241" s="33" t="s">
        <v>51</v>
      </c>
      <c r="AO241" s="33"/>
      <c r="AP241" s="37"/>
      <c r="AQ241" s="37"/>
      <c r="AR241" s="37"/>
      <c r="AS241" s="37"/>
      <c r="AU24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'Б-100029-13',date'2015-03-05',3, 1, 1, 'RUR', 1, 18, date'2015-03-06', date'2015-03-07', 1000291, 1, to_date('2015-03-11 00:00:00','YYYY-MM-DD HH24:MI:SS'), 60000, 10800, 0, 118, 0, 'c1', 8,null);insert into xxxx_oebs_cash_payment_test (ID, INVOICE_ID, OEBS_PAYMENT, DOC_DATE, COMISS_DATE) values (s_xxxx_oebs_cash_payment_test.NEXTVAL, 100029, 30000, to_date('2015-03-11 00:00:00','YYYY-MM-DD HH24:MI:SS'), date'2015-03-31' );insert into xxxx_client_discount_m  (ID,CLIENT_ID,CLIENT_AVG_DISCOUNT,DT) values (s_xxxx_client_discount_m.NEXTVAL,118, 13, date'2014-03-01');</v>
      </c>
    </row>
    <row r="242" spans="1:47" ht="15" customHeight="1" x14ac:dyDescent="0.3">
      <c r="A242" s="45">
        <v>5</v>
      </c>
      <c r="B242" s="46"/>
      <c r="C242" s="12" t="str">
        <f t="shared" si="74"/>
        <v>10005</v>
      </c>
      <c r="D242" s="12" t="str">
        <f t="shared" si="75"/>
        <v>10005/13</v>
      </c>
      <c r="E242" s="13" t="s">
        <v>40</v>
      </c>
      <c r="F242" s="13" t="s">
        <v>41</v>
      </c>
      <c r="G242" s="12">
        <v>1</v>
      </c>
      <c r="H242" s="14">
        <v>100030</v>
      </c>
      <c r="I242" s="15" t="str">
        <f t="shared" si="76"/>
        <v>Б-100030-13</v>
      </c>
      <c r="J242" s="16">
        <v>3</v>
      </c>
      <c r="K242" s="12">
        <v>7</v>
      </c>
      <c r="L242" s="12" t="s">
        <v>42</v>
      </c>
      <c r="M242" s="16">
        <v>1</v>
      </c>
      <c r="N242" s="12">
        <v>18</v>
      </c>
      <c r="O242" s="13" t="s">
        <v>43</v>
      </c>
      <c r="P242" s="13" t="s">
        <v>44</v>
      </c>
      <c r="Q242" s="13" t="s">
        <v>45</v>
      </c>
      <c r="R242" s="17" t="str">
        <f t="shared" si="77"/>
        <v>1000301</v>
      </c>
      <c r="S242" s="54">
        <v>4</v>
      </c>
      <c r="T242" s="13" t="s">
        <v>46</v>
      </c>
      <c r="U242" s="12">
        <v>100000</v>
      </c>
      <c r="V242" s="12">
        <f t="shared" si="66"/>
        <v>18000</v>
      </c>
      <c r="W242" s="12">
        <v>0</v>
      </c>
      <c r="X242" s="18">
        <v>119</v>
      </c>
      <c r="Y242" s="19" t="s">
        <v>47</v>
      </c>
      <c r="Z242" s="20">
        <f t="shared" si="72"/>
        <v>82000</v>
      </c>
      <c r="AA242" s="21"/>
      <c r="AB242" s="22"/>
      <c r="AC242" s="14">
        <f t="shared" si="78"/>
        <v>50000</v>
      </c>
      <c r="AD242" s="12"/>
      <c r="AE242" s="12"/>
      <c r="AF242" s="13" t="s">
        <v>48</v>
      </c>
      <c r="AG242" s="23">
        <v>8</v>
      </c>
      <c r="AH242" s="24">
        <v>13</v>
      </c>
      <c r="AI242" s="25" t="s">
        <v>49</v>
      </c>
      <c r="AJ242" s="13"/>
      <c r="AK242" s="13"/>
      <c r="AL242" s="17">
        <v>0</v>
      </c>
      <c r="AM242" s="15" t="s">
        <v>50</v>
      </c>
      <c r="AN242" s="12" t="s">
        <v>51</v>
      </c>
      <c r="AO242" s="12"/>
      <c r="AP242" s="17"/>
      <c r="AQ242" s="17"/>
      <c r="AR242" s="17"/>
      <c r="AS242" s="17" t="s">
        <v>63</v>
      </c>
      <c r="AT242" s="47"/>
      <c r="AU24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100030, 'Б-100030-13',date'2015-03-02',3, 7, 7, 'RUR', 1, 18, date'2015-03-06', date'2015-03-07', 1000301, 4, to_date('2015-03-07 00:00:00','YYYY-MM-DD HH24:MI:SS'), 100000, 18000, 0, 119, 0, 'c1', 8,null);insert into xxxx_oebs_cash_payment_test (ID, INVOICE_ID, OEBS_PAYMENT, DOC_DATE, COMISS_DATE) values (s_xxxx_oebs_cash_payment_test.NEXTVAL, 100030, 50000, to_date('2015-03-07 00:00:00','YYYY-MM-DD HH24:MI:SS'), date'2015-03-31' );insert into xxxx_client_discount_m  (ID,CLIENT_ID,CLIENT_AVG_DISCOUNT,DT) values (s_xxxx_client_discount_m.NEXTVAL,119, 13, date'2014-03-01');</v>
      </c>
    </row>
    <row r="243" spans="1:47" ht="15" customHeight="1" x14ac:dyDescent="0.3">
      <c r="A243" s="45">
        <v>5</v>
      </c>
      <c r="B243" s="46"/>
      <c r="C243" s="12" t="str">
        <f t="shared" si="74"/>
        <v>10005</v>
      </c>
      <c r="D243" s="12" t="str">
        <f t="shared" si="75"/>
        <v>10005/13</v>
      </c>
      <c r="E243" s="13" t="s">
        <v>40</v>
      </c>
      <c r="F243" s="13" t="s">
        <v>41</v>
      </c>
      <c r="G243" s="12">
        <v>1</v>
      </c>
      <c r="H243" s="14">
        <v>100031</v>
      </c>
      <c r="I243" s="15" t="str">
        <f t="shared" si="76"/>
        <v>Б-100031-13</v>
      </c>
      <c r="J243" s="16">
        <v>3</v>
      </c>
      <c r="K243" s="12">
        <v>7</v>
      </c>
      <c r="L243" s="12" t="s">
        <v>42</v>
      </c>
      <c r="M243" s="16">
        <v>1</v>
      </c>
      <c r="N243" s="12">
        <v>18</v>
      </c>
      <c r="O243" s="13" t="s">
        <v>53</v>
      </c>
      <c r="P243" s="13" t="s">
        <v>44</v>
      </c>
      <c r="Q243" s="13" t="s">
        <v>45</v>
      </c>
      <c r="R243" s="17" t="str">
        <f t="shared" si="77"/>
        <v>1000311</v>
      </c>
      <c r="S243" s="15">
        <v>1</v>
      </c>
      <c r="T243" s="13" t="s">
        <v>54</v>
      </c>
      <c r="U243" s="12">
        <v>90000</v>
      </c>
      <c r="V243" s="12">
        <f t="shared" si="66"/>
        <v>16200</v>
      </c>
      <c r="W243" s="12">
        <v>0</v>
      </c>
      <c r="X243" s="18">
        <v>120</v>
      </c>
      <c r="Y243" s="19" t="s">
        <v>47</v>
      </c>
      <c r="Z243" s="20">
        <f t="shared" si="72"/>
        <v>73800</v>
      </c>
      <c r="AA243" s="21"/>
      <c r="AB243" s="26"/>
      <c r="AC243" s="14">
        <f t="shared" si="78"/>
        <v>45000</v>
      </c>
      <c r="AD243" s="12"/>
      <c r="AE243" s="12"/>
      <c r="AF243" s="13" t="s">
        <v>48</v>
      </c>
      <c r="AG243" s="23">
        <v>8</v>
      </c>
      <c r="AH243" s="27">
        <v>7</v>
      </c>
      <c r="AI243" s="25" t="s">
        <v>49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7" t="s">
        <v>64</v>
      </c>
      <c r="AT243" s="47"/>
      <c r="AU24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100031, 'Б-100031-13',date'2015-03-03',3, 7, 7, 'RUR', 1, 18, date'2015-03-06', date'2015-03-07', 1000311, 1, to_date('2015-03-08 00:00:00','YYYY-MM-DD HH24:MI:SS'), 90000, 16200, 0, 120, 0, 'c1', 8,null);insert into xxxx_oebs_cash_payment_test (ID, INVOICE_ID, OEBS_PAYMENT, DOC_DATE, COMISS_DATE) values (s_xxxx_oebs_cash_payment_test.NEXTVAL, 100031, 45000, to_date('2015-03-08 00:00:00','YYYY-MM-DD HH24:MI:SS'), date'2015-03-31' );insert into xxxx_client_discount_m  (ID,CLIENT_ID,CLIENT_AVG_DISCOUNT,DT) values (s_xxxx_client_discount_m.NEXTVAL,120, 7, date'2014-03-01');</v>
      </c>
    </row>
    <row r="244" spans="1:47" ht="15" customHeight="1" x14ac:dyDescent="0.3">
      <c r="A244" s="45">
        <v>5</v>
      </c>
      <c r="B244" s="46"/>
      <c r="C244" s="12" t="str">
        <f t="shared" si="74"/>
        <v>10005</v>
      </c>
      <c r="D244" s="12" t="str">
        <f t="shared" si="75"/>
        <v>10005/13</v>
      </c>
      <c r="E244" s="13" t="s">
        <v>40</v>
      </c>
      <c r="F244" s="13" t="s">
        <v>41</v>
      </c>
      <c r="G244" s="12">
        <v>1</v>
      </c>
      <c r="H244" s="14">
        <v>100032</v>
      </c>
      <c r="I244" s="15" t="str">
        <f t="shared" si="76"/>
        <v>Б-100032-13</v>
      </c>
      <c r="J244" s="16">
        <v>3</v>
      </c>
      <c r="K244" s="12">
        <v>7</v>
      </c>
      <c r="L244" s="12" t="s">
        <v>42</v>
      </c>
      <c r="M244" s="16">
        <v>1</v>
      </c>
      <c r="N244" s="12">
        <v>18</v>
      </c>
      <c r="O244" s="13" t="s">
        <v>53</v>
      </c>
      <c r="P244" s="13" t="s">
        <v>44</v>
      </c>
      <c r="Q244" s="13" t="s">
        <v>45</v>
      </c>
      <c r="R244" s="17" t="str">
        <f t="shared" si="77"/>
        <v>1000321</v>
      </c>
      <c r="S244" s="15">
        <v>1</v>
      </c>
      <c r="T244" s="13" t="s">
        <v>54</v>
      </c>
      <c r="U244" s="12">
        <v>90000</v>
      </c>
      <c r="V244" s="12">
        <f t="shared" si="66"/>
        <v>16200</v>
      </c>
      <c r="W244" s="12">
        <v>0</v>
      </c>
      <c r="X244" s="18">
        <v>121</v>
      </c>
      <c r="Y244" s="19" t="s">
        <v>47</v>
      </c>
      <c r="Z244" s="20">
        <f t="shared" si="72"/>
        <v>73800</v>
      </c>
      <c r="AA244" s="21"/>
      <c r="AB244" s="26"/>
      <c r="AC244" s="14"/>
      <c r="AD244" s="12"/>
      <c r="AE244" s="12"/>
      <c r="AF244" s="13"/>
      <c r="AG244" s="23">
        <v>8</v>
      </c>
      <c r="AH244" s="27">
        <v>7</v>
      </c>
      <c r="AI244" s="25" t="s">
        <v>49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S244" s="17"/>
      <c r="AT244" s="47"/>
      <c r="AU24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100032, 'Б-100032-13',date'2015-03-03',3, 7, 7, 'RUR', 1, 18, date'2015-03-06', date'2015-03-07', 1000321, 1, to_date('2015-03-08 00:00:00','YYYY-MM-DD HH24:MI:SS'), 90000, 16200, 0, 121, 0, 'c1', 8,null);insert into xxxx_client_discount_m  (ID,CLIENT_ID,CLIENT_AVG_DISCOUNT,DT) values (s_xxxx_client_discount_m.NEXTVAL,121, 7, date'2014-03-01');</v>
      </c>
    </row>
    <row r="245" spans="1:47" ht="15" customHeight="1" x14ac:dyDescent="0.3">
      <c r="A245" s="45">
        <v>5</v>
      </c>
      <c r="B245" s="46"/>
      <c r="C245" s="12" t="str">
        <f t="shared" si="74"/>
        <v>10005</v>
      </c>
      <c r="D245" s="12" t="str">
        <f t="shared" si="75"/>
        <v>10005/13</v>
      </c>
      <c r="E245" s="13" t="s">
        <v>40</v>
      </c>
      <c r="F245" s="13" t="s">
        <v>41</v>
      </c>
      <c r="G245" s="12">
        <v>1</v>
      </c>
      <c r="H245" s="14">
        <v>100033</v>
      </c>
      <c r="I245" s="15" t="str">
        <f t="shared" si="76"/>
        <v>Б-100033-13</v>
      </c>
      <c r="J245" s="16">
        <v>3</v>
      </c>
      <c r="K245" s="28">
        <v>11</v>
      </c>
      <c r="L245" s="12" t="s">
        <v>42</v>
      </c>
      <c r="M245" s="16">
        <v>1</v>
      </c>
      <c r="N245" s="12">
        <v>18</v>
      </c>
      <c r="O245" s="13" t="s">
        <v>55</v>
      </c>
      <c r="P245" s="13" t="s">
        <v>44</v>
      </c>
      <c r="Q245" s="13" t="s">
        <v>45</v>
      </c>
      <c r="R245" s="17" t="str">
        <f t="shared" si="77"/>
        <v>1000331</v>
      </c>
      <c r="S245" s="15">
        <v>1</v>
      </c>
      <c r="T245" s="13" t="s">
        <v>56</v>
      </c>
      <c r="U245" s="12">
        <v>80000</v>
      </c>
      <c r="V245" s="12">
        <f t="shared" si="66"/>
        <v>14400</v>
      </c>
      <c r="W245" s="12">
        <v>0</v>
      </c>
      <c r="X245" s="18">
        <v>122</v>
      </c>
      <c r="Y245" s="19" t="s">
        <v>47</v>
      </c>
      <c r="Z245" s="20">
        <f t="shared" si="72"/>
        <v>65600</v>
      </c>
      <c r="AA245" s="21"/>
      <c r="AB245" s="29"/>
      <c r="AC245" s="14">
        <f t="shared" ref="AC245:AC262" si="79">U245*0.5</f>
        <v>40000</v>
      </c>
      <c r="AD245" s="12"/>
      <c r="AE245" s="12"/>
      <c r="AF245" s="13" t="s">
        <v>48</v>
      </c>
      <c r="AG245" s="23">
        <v>8</v>
      </c>
      <c r="AH245" s="30">
        <v>20</v>
      </c>
      <c r="AI245" s="25" t="s">
        <v>49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S245" s="17"/>
      <c r="AT245" s="47"/>
      <c r="AU24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'Б-100033-13',date'2015-03-04',3, 11, 11, 'RUR', 1, 18, date'2015-03-06', date'2015-03-07', 1000331, 1, to_date('2015-03-09 00:00:00','YYYY-MM-DD HH24:MI:SS'), 80000, 14400, 0, 122, 0, 'c1', 8,null);insert into xxxx_oebs_cash_payment_test (ID, INVOICE_ID, OEBS_PAYMENT, DOC_DATE, COMISS_DATE) values (s_xxxx_oebs_cash_payment_test.NEXTVAL, 100033, 40000, to_date('2015-03-09 00:00:00','YYYY-MM-DD HH24:MI:SS'), date'2015-03-31' );insert into xxxx_client_discount_m  (ID,CLIENT_ID,CLIENT_AVG_DISCOUNT,DT) values (s_xxxx_client_discount_m.NEXTVAL,122, 20, date'2014-03-01');</v>
      </c>
    </row>
    <row r="246" spans="1:47" ht="15" customHeight="1" x14ac:dyDescent="0.3">
      <c r="A246" s="45">
        <v>5</v>
      </c>
      <c r="B246" s="46"/>
      <c r="C246" s="33" t="str">
        <f t="shared" si="74"/>
        <v>10005</v>
      </c>
      <c r="D246" s="33" t="str">
        <f t="shared" si="75"/>
        <v>10005/13</v>
      </c>
      <c r="E246" s="34" t="s">
        <v>40</v>
      </c>
      <c r="F246" s="34" t="s">
        <v>41</v>
      </c>
      <c r="G246" s="12">
        <v>1</v>
      </c>
      <c r="H246" s="14">
        <v>100034</v>
      </c>
      <c r="I246" s="33" t="str">
        <f t="shared" si="76"/>
        <v>Б-100034-13</v>
      </c>
      <c r="J246" s="16">
        <v>3</v>
      </c>
      <c r="K246" s="35">
        <v>1</v>
      </c>
      <c r="L246" s="33" t="s">
        <v>42</v>
      </c>
      <c r="M246" s="36">
        <v>1</v>
      </c>
      <c r="N246" s="33">
        <v>18</v>
      </c>
      <c r="O246" s="34" t="s">
        <v>57</v>
      </c>
      <c r="P246" s="34" t="s">
        <v>44</v>
      </c>
      <c r="Q246" s="34" t="s">
        <v>45</v>
      </c>
      <c r="R246" s="37" t="str">
        <f t="shared" si="77"/>
        <v>1000341</v>
      </c>
      <c r="S246" s="33">
        <v>1</v>
      </c>
      <c r="T246" s="34" t="s">
        <v>58</v>
      </c>
      <c r="U246" s="33">
        <v>60000</v>
      </c>
      <c r="V246" s="33">
        <f t="shared" si="66"/>
        <v>10800</v>
      </c>
      <c r="W246" s="33">
        <v>0</v>
      </c>
      <c r="X246" s="18">
        <v>123</v>
      </c>
      <c r="Y246" s="38" t="s">
        <v>47</v>
      </c>
      <c r="Z246" s="20">
        <f t="shared" si="72"/>
        <v>49200</v>
      </c>
      <c r="AA246" s="39"/>
      <c r="AB246" s="39"/>
      <c r="AC246" s="40">
        <f t="shared" si="79"/>
        <v>30000</v>
      </c>
      <c r="AD246" s="12"/>
      <c r="AE246" s="33"/>
      <c r="AF246" s="34" t="s">
        <v>48</v>
      </c>
      <c r="AG246" s="41">
        <v>8</v>
      </c>
      <c r="AH246" s="42">
        <v>13</v>
      </c>
      <c r="AI246" s="43" t="s">
        <v>49</v>
      </c>
      <c r="AJ246" s="34"/>
      <c r="AK246" s="34"/>
      <c r="AL246" s="37">
        <v>0</v>
      </c>
      <c r="AM246" s="33" t="s">
        <v>50</v>
      </c>
      <c r="AN246" s="33" t="s">
        <v>51</v>
      </c>
      <c r="AO246" s="33"/>
      <c r="AP246" s="37"/>
      <c r="AQ246" s="37"/>
      <c r="AR246" s="37"/>
      <c r="AS246" s="37"/>
      <c r="AT246" s="44"/>
      <c r="AU24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'Б-100034-13',date'2015-03-05',3, 1, 1, 'RUR', 1, 18, date'2015-03-06', date'2015-03-07', 1000341, 1, to_date('2015-03-11 00:00:00','YYYY-MM-DD HH24:MI:SS'), 60000, 10800, 0, 123, 0, 'c1', 8,null);insert into xxxx_oebs_cash_payment_test (ID, INVOICE_ID, OEBS_PAYMENT, DOC_DATE, COMISS_DATE) values (s_xxxx_oebs_cash_payment_test.NEXTVAL, 100034, 30000, to_date('2015-03-11 00:00:00','YYYY-MM-DD HH24:MI:SS'), date'2015-03-31' );insert into xxxx_client_discount_m  (ID,CLIENT_ID,CLIENT_AVG_DISCOUNT,DT) values (s_xxxx_client_discount_m.NEXTVAL,123, 13, date'2014-03-01');</v>
      </c>
    </row>
    <row r="247" spans="1:47" ht="15" customHeight="1" x14ac:dyDescent="0.3">
      <c r="A247" s="45">
        <v>6</v>
      </c>
      <c r="B247" s="55"/>
      <c r="C247" s="12" t="str">
        <f t="shared" si="74"/>
        <v>10006</v>
      </c>
      <c r="D247" s="12" t="str">
        <f t="shared" si="75"/>
        <v>10006/13</v>
      </c>
      <c r="E247" s="13" t="s">
        <v>40</v>
      </c>
      <c r="F247" s="13" t="s">
        <v>41</v>
      </c>
      <c r="G247" s="12">
        <v>1</v>
      </c>
      <c r="H247" s="14">
        <v>100035</v>
      </c>
      <c r="I247" s="15" t="str">
        <f t="shared" si="76"/>
        <v>Б-100035-13</v>
      </c>
      <c r="J247" s="16">
        <v>3</v>
      </c>
      <c r="K247" s="56">
        <v>2</v>
      </c>
      <c r="L247" s="12" t="s">
        <v>42</v>
      </c>
      <c r="M247" s="16">
        <v>1</v>
      </c>
      <c r="N247" s="12">
        <v>18</v>
      </c>
      <c r="O247" s="13" t="s">
        <v>43</v>
      </c>
      <c r="P247" s="13" t="s">
        <v>44</v>
      </c>
      <c r="Q247" s="13" t="s">
        <v>45</v>
      </c>
      <c r="R247" s="17" t="str">
        <f t="shared" si="77"/>
        <v>1000351</v>
      </c>
      <c r="S247" s="15">
        <v>1</v>
      </c>
      <c r="T247" s="13" t="s">
        <v>46</v>
      </c>
      <c r="U247" s="12">
        <v>100000</v>
      </c>
      <c r="V247" s="12">
        <f t="shared" si="66"/>
        <v>18000</v>
      </c>
      <c r="W247" s="12">
        <v>0</v>
      </c>
      <c r="X247" s="18">
        <v>124</v>
      </c>
      <c r="Y247" s="19" t="s">
        <v>47</v>
      </c>
      <c r="Z247" s="20">
        <f t="shared" si="72"/>
        <v>82000</v>
      </c>
      <c r="AA247" s="21"/>
      <c r="AB247" s="22"/>
      <c r="AC247" s="14">
        <f t="shared" si="79"/>
        <v>50000</v>
      </c>
      <c r="AD247" s="12"/>
      <c r="AE247" s="12"/>
      <c r="AF247" s="13" t="s">
        <v>48</v>
      </c>
      <c r="AG247" s="23">
        <v>8</v>
      </c>
      <c r="AH247" s="24">
        <v>13</v>
      </c>
      <c r="AI247" s="25" t="s">
        <v>49</v>
      </c>
      <c r="AJ247" s="13"/>
      <c r="AK247" s="13"/>
      <c r="AL247" s="17">
        <v>0</v>
      </c>
      <c r="AM247" s="15" t="s">
        <v>50</v>
      </c>
      <c r="AN247" s="12" t="s">
        <v>51</v>
      </c>
      <c r="AO247" s="12"/>
      <c r="AP247" s="17"/>
      <c r="AQ247" s="17"/>
      <c r="AR247" s="17"/>
      <c r="AS247" s="15" t="s">
        <v>65</v>
      </c>
      <c r="AT247" s="47"/>
      <c r="AU24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100035, 'Б-100035-13',date'2015-03-02',3, 2, 2, 'RUR', 1, 18, date'2015-03-06', date'2015-03-07', 1000351, 1, to_date('2015-03-07 00:00:00','YYYY-MM-DD HH24:MI:SS'), 100000, 18000, 0, 124, 0, 'c1', 8,null);insert into xxxx_oebs_cash_payment_test (ID, INVOICE_ID, OEBS_PAYMENT, DOC_DATE, COMISS_DATE) values (s_xxxx_oebs_cash_payment_test.NEXTVAL, 100035, 50000, to_date('2015-03-07 00:00:00','YYYY-MM-DD HH24:MI:SS'), date'2015-03-31' );insert into xxxx_client_discount_m  (ID,CLIENT_ID,CLIENT_AVG_DISCOUNT,DT) values (s_xxxx_client_discount_m.NEXTVAL,124, 13, date'2014-03-01');</v>
      </c>
    </row>
    <row r="248" spans="1:47" ht="15" customHeight="1" x14ac:dyDescent="0.3">
      <c r="A248" s="45">
        <v>6</v>
      </c>
      <c r="B248" s="57"/>
      <c r="C248" s="12" t="str">
        <f t="shared" si="74"/>
        <v>10006</v>
      </c>
      <c r="D248" s="12" t="str">
        <f t="shared" si="75"/>
        <v>10006/13</v>
      </c>
      <c r="E248" s="13" t="s">
        <v>40</v>
      </c>
      <c r="F248" s="13" t="s">
        <v>41</v>
      </c>
      <c r="G248" s="12">
        <v>1</v>
      </c>
      <c r="H248" s="14">
        <v>100036</v>
      </c>
      <c r="I248" s="15" t="str">
        <f t="shared" si="76"/>
        <v>Б-100036-13</v>
      </c>
      <c r="J248" s="16">
        <v>3</v>
      </c>
      <c r="K248" s="12">
        <v>7</v>
      </c>
      <c r="L248" s="12" t="s">
        <v>42</v>
      </c>
      <c r="M248" s="16">
        <v>1</v>
      </c>
      <c r="N248" s="12">
        <v>18</v>
      </c>
      <c r="O248" s="13" t="s">
        <v>53</v>
      </c>
      <c r="P248" s="13" t="s">
        <v>44</v>
      </c>
      <c r="Q248" s="13" t="s">
        <v>45</v>
      </c>
      <c r="R248" s="17" t="str">
        <f t="shared" si="77"/>
        <v>1000361</v>
      </c>
      <c r="S248" s="15">
        <v>1</v>
      </c>
      <c r="T248" s="13" t="s">
        <v>54</v>
      </c>
      <c r="U248" s="12">
        <v>90000</v>
      </c>
      <c r="V248" s="12">
        <f t="shared" si="66"/>
        <v>16200</v>
      </c>
      <c r="W248" s="12">
        <v>0</v>
      </c>
      <c r="X248" s="18">
        <v>125</v>
      </c>
      <c r="Y248" s="19" t="s">
        <v>47</v>
      </c>
      <c r="Z248" s="20">
        <f t="shared" si="72"/>
        <v>73800</v>
      </c>
      <c r="AA248" s="21"/>
      <c r="AB248" s="26"/>
      <c r="AC248" s="14">
        <f t="shared" si="79"/>
        <v>45000</v>
      </c>
      <c r="AD248" s="12"/>
      <c r="AE248" s="12"/>
      <c r="AF248" s="13" t="s">
        <v>48</v>
      </c>
      <c r="AG248" s="23">
        <v>8</v>
      </c>
      <c r="AH248" s="27">
        <v>7</v>
      </c>
      <c r="AI248" s="25" t="s">
        <v>49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S248" s="9" t="s">
        <v>125</v>
      </c>
      <c r="AU24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100036, 'Б-100036-13',date'2015-03-03',3, 7, 7, 'RUR', 1, 18, date'2015-03-06', date'2015-03-07', 1000361, 1, to_date('2015-03-08 00:00:00','YYYY-MM-DD HH24:MI:SS'), 90000, 16200, 0, 125, 0, 'c1', 8,null);insert into xxxx_oebs_cash_payment_test (ID, INVOICE_ID, OEBS_PAYMENT, DOC_DATE, COMISS_DATE) values (s_xxxx_oebs_cash_payment_test.NEXTVAL, 100036, 45000, to_date('2015-03-08 00:00:00','YYYY-MM-DD HH24:MI:SS'), date'2015-03-31' );insert into xxxx_client_discount_m  (ID,CLIENT_ID,CLIENT_AVG_DISCOUNT,DT) values (s_xxxx_client_discount_m.NEXTVAL,125, 7, date'2014-03-01');</v>
      </c>
    </row>
    <row r="249" spans="1:47" ht="15" customHeight="1" x14ac:dyDescent="0.3">
      <c r="A249" s="45">
        <v>6</v>
      </c>
      <c r="B249" s="57"/>
      <c r="C249" s="12" t="str">
        <f t="shared" si="74"/>
        <v>10006</v>
      </c>
      <c r="D249" s="12" t="str">
        <f t="shared" si="75"/>
        <v>10006/13</v>
      </c>
      <c r="E249" s="13" t="s">
        <v>40</v>
      </c>
      <c r="F249" s="13" t="s">
        <v>41</v>
      </c>
      <c r="G249" s="12">
        <v>1</v>
      </c>
      <c r="H249" s="14">
        <v>100037</v>
      </c>
      <c r="I249" s="15" t="str">
        <f t="shared" si="76"/>
        <v>Б-100037-13</v>
      </c>
      <c r="J249" s="16">
        <v>3</v>
      </c>
      <c r="K249" s="12">
        <v>7</v>
      </c>
      <c r="L249" s="12" t="s">
        <v>42</v>
      </c>
      <c r="M249" s="16">
        <v>1</v>
      </c>
      <c r="N249" s="12">
        <v>18</v>
      </c>
      <c r="O249" s="13" t="s">
        <v>53</v>
      </c>
      <c r="P249" s="13" t="s">
        <v>44</v>
      </c>
      <c r="Q249" s="13" t="s">
        <v>45</v>
      </c>
      <c r="R249" s="17" t="str">
        <f t="shared" si="77"/>
        <v>1000371</v>
      </c>
      <c r="S249" s="15">
        <v>1</v>
      </c>
      <c r="T249" s="13" t="s">
        <v>54</v>
      </c>
      <c r="U249" s="12">
        <v>90000</v>
      </c>
      <c r="V249" s="12">
        <f t="shared" si="66"/>
        <v>16200</v>
      </c>
      <c r="W249" s="12">
        <v>0</v>
      </c>
      <c r="X249" s="18">
        <v>126</v>
      </c>
      <c r="Y249" s="19" t="s">
        <v>47</v>
      </c>
      <c r="Z249" s="20">
        <f t="shared" si="72"/>
        <v>73800</v>
      </c>
      <c r="AA249" s="21"/>
      <c r="AB249" s="26"/>
      <c r="AC249" s="14">
        <f t="shared" si="79"/>
        <v>45000</v>
      </c>
      <c r="AD249" s="12"/>
      <c r="AE249" s="12"/>
      <c r="AF249" s="13" t="s">
        <v>48</v>
      </c>
      <c r="AG249" s="23">
        <v>8</v>
      </c>
      <c r="AH249" s="27">
        <v>7</v>
      </c>
      <c r="AI249" s="25" t="s">
        <v>49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U24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100037, 'Б-100037-13',date'2015-03-03',3, 7, 7, 'RUR', 1, 18, date'2015-03-06', date'2015-03-07', 1000371, 1, to_date('2015-03-08 00:00:00','YYYY-MM-DD HH24:MI:SS'), 90000, 16200, 0, 126, 0, 'c1', 8,null);insert into xxxx_oebs_cash_payment_test (ID, INVOICE_ID, OEBS_PAYMENT, DOC_DATE, COMISS_DATE) values (s_xxxx_oebs_cash_payment_test.NEXTVAL, 100037, 45000, to_date('2015-03-08 00:00:00','YYYY-MM-DD HH24:MI:SS'), date'2015-03-31' );insert into xxxx_client_discount_m  (ID,CLIENT_ID,CLIENT_AVG_DISCOUNT,DT) values (s_xxxx_client_discount_m.NEXTVAL,126, 7, date'2014-03-01');</v>
      </c>
    </row>
    <row r="250" spans="1:47" ht="15" customHeight="1" x14ac:dyDescent="0.3">
      <c r="A250" s="45">
        <v>6</v>
      </c>
      <c r="B250" s="57"/>
      <c r="C250" s="12" t="str">
        <f t="shared" si="74"/>
        <v>10006</v>
      </c>
      <c r="D250" s="12" t="str">
        <f t="shared" si="75"/>
        <v>10006/13</v>
      </c>
      <c r="E250" s="13" t="s">
        <v>40</v>
      </c>
      <c r="F250" s="13" t="s">
        <v>41</v>
      </c>
      <c r="G250" s="12">
        <v>1</v>
      </c>
      <c r="H250" s="14">
        <v>100038</v>
      </c>
      <c r="I250" s="15" t="str">
        <f t="shared" si="76"/>
        <v>Б-100038-13</v>
      </c>
      <c r="J250" s="16">
        <v>3</v>
      </c>
      <c r="K250" s="56">
        <v>11</v>
      </c>
      <c r="L250" s="12" t="s">
        <v>42</v>
      </c>
      <c r="M250" s="16">
        <v>1</v>
      </c>
      <c r="N250" s="12">
        <v>18</v>
      </c>
      <c r="O250" s="13" t="s">
        <v>55</v>
      </c>
      <c r="P250" s="13" t="s">
        <v>44</v>
      </c>
      <c r="Q250" s="13" t="s">
        <v>45</v>
      </c>
      <c r="R250" s="17" t="str">
        <f t="shared" si="77"/>
        <v>1000381</v>
      </c>
      <c r="S250" s="15">
        <v>1</v>
      </c>
      <c r="T250" s="13" t="s">
        <v>56</v>
      </c>
      <c r="U250" s="12">
        <v>80000</v>
      </c>
      <c r="V250" s="12">
        <f t="shared" si="66"/>
        <v>14400</v>
      </c>
      <c r="W250" s="12">
        <v>0</v>
      </c>
      <c r="X250" s="18">
        <v>127</v>
      </c>
      <c r="Y250" s="19" t="s">
        <v>47</v>
      </c>
      <c r="Z250" s="20">
        <f t="shared" si="72"/>
        <v>65600</v>
      </c>
      <c r="AA250" s="21"/>
      <c r="AB250" s="29"/>
      <c r="AC250" s="14">
        <f t="shared" si="79"/>
        <v>40000</v>
      </c>
      <c r="AD250" s="12"/>
      <c r="AE250" s="12"/>
      <c r="AF250" s="13" t="s">
        <v>48</v>
      </c>
      <c r="AG250" s="23">
        <v>8</v>
      </c>
      <c r="AH250" s="30">
        <v>20</v>
      </c>
      <c r="AI250" s="25" t="s">
        <v>49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U250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'Б-100038-13',date'2015-03-04',3, 11, 11, 'RUR', 1, 18, date'2015-03-06', date'2015-03-07', 1000381, 1, to_date('2015-03-09 00:00:00','YYYY-MM-DD HH24:MI:SS'), 80000, 14400, 0, 127, 0, 'c1', 8,null);insert into xxxx_oebs_cash_payment_test (ID, INVOICE_ID, OEBS_PAYMENT, DOC_DATE, COMISS_DATE) values (s_xxxx_oebs_cash_payment_test.NEXTVAL, 100038, 40000, to_date('2015-03-09 00:00:00','YYYY-MM-DD HH24:MI:SS'), date'2015-03-31' );insert into xxxx_client_discount_m  (ID,CLIENT_ID,CLIENT_AVG_DISCOUNT,DT) values (s_xxxx_client_discount_m.NEXTVAL,127, 20, date'2014-03-01');</v>
      </c>
    </row>
    <row r="251" spans="1:47" ht="15" customHeight="1" x14ac:dyDescent="0.3">
      <c r="A251" s="45">
        <v>6</v>
      </c>
      <c r="B251" s="57"/>
      <c r="C251" s="12" t="str">
        <f t="shared" si="74"/>
        <v>10006</v>
      </c>
      <c r="D251" s="12" t="str">
        <f t="shared" si="75"/>
        <v>10006/13</v>
      </c>
      <c r="E251" s="13" t="s">
        <v>40</v>
      </c>
      <c r="F251" s="13" t="s">
        <v>41</v>
      </c>
      <c r="G251" s="12">
        <v>1</v>
      </c>
      <c r="H251" s="14">
        <v>100039</v>
      </c>
      <c r="I251" s="15" t="str">
        <f t="shared" si="76"/>
        <v>Б-100039-13</v>
      </c>
      <c r="J251" s="16">
        <v>3</v>
      </c>
      <c r="K251" s="28">
        <v>1</v>
      </c>
      <c r="L251" s="12" t="s">
        <v>42</v>
      </c>
      <c r="M251" s="16">
        <v>1</v>
      </c>
      <c r="N251" s="12">
        <v>18</v>
      </c>
      <c r="O251" s="13" t="s">
        <v>57</v>
      </c>
      <c r="P251" s="13" t="s">
        <v>44</v>
      </c>
      <c r="Q251" s="13" t="s">
        <v>45</v>
      </c>
      <c r="R251" s="17" t="str">
        <f t="shared" si="77"/>
        <v>1000391</v>
      </c>
      <c r="S251" s="15">
        <v>1</v>
      </c>
      <c r="T251" s="13" t="s">
        <v>58</v>
      </c>
      <c r="U251" s="12">
        <v>60000</v>
      </c>
      <c r="V251" s="12">
        <f t="shared" si="66"/>
        <v>10800</v>
      </c>
      <c r="W251" s="12">
        <v>0</v>
      </c>
      <c r="X251" s="18">
        <v>128</v>
      </c>
      <c r="Y251" s="19" t="s">
        <v>47</v>
      </c>
      <c r="Z251" s="20">
        <f t="shared" si="72"/>
        <v>49200</v>
      </c>
      <c r="AA251" s="21"/>
      <c r="AB251" s="29"/>
      <c r="AC251" s="14">
        <f t="shared" si="79"/>
        <v>30000</v>
      </c>
      <c r="AD251" s="12"/>
      <c r="AE251" s="12"/>
      <c r="AF251" s="13" t="s">
        <v>48</v>
      </c>
      <c r="AG251" s="23">
        <v>8</v>
      </c>
      <c r="AH251" s="30">
        <v>13</v>
      </c>
      <c r="AI251" s="25" t="s">
        <v>49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U25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100039, 'Б-100039-13',date'2015-03-05',3, 1, 1, 'RUR', 1, 18, date'2015-03-06', date'2015-03-07', 1000391, 1, to_date('2015-03-11 00:00:00','YYYY-MM-DD HH24:MI:SS'), 60000, 10800, 0, 128, 0, 'c1', 8,null);insert into xxxx_oebs_cash_payment_test (ID, INVOICE_ID, OEBS_PAYMENT, DOC_DATE, COMISS_DATE) values (s_xxxx_oebs_cash_payment_test.NEXTVAL, 100039, 30000, to_date('2015-03-11 00:00:00','YYYY-MM-DD HH24:MI:SS'), date'2015-03-31' );insert into xxxx_client_discount_m  (ID,CLIENT_ID,CLIENT_AVG_DISCOUNT,DT) values (s_xxxx_client_discount_m.NEXTVAL,128, 13, date'2014-03-01');</v>
      </c>
    </row>
    <row r="252" spans="1:47" ht="15" customHeight="1" x14ac:dyDescent="0.3">
      <c r="A252" s="45">
        <v>6</v>
      </c>
      <c r="B252" s="57"/>
      <c r="C252" s="12" t="str">
        <f t="shared" si="74"/>
        <v>10006</v>
      </c>
      <c r="D252" s="12" t="str">
        <f t="shared" si="75"/>
        <v>10006/13</v>
      </c>
      <c r="E252" s="13" t="s">
        <v>40</v>
      </c>
      <c r="F252" s="13" t="s">
        <v>41</v>
      </c>
      <c r="G252" s="12">
        <v>1</v>
      </c>
      <c r="H252" s="14">
        <v>100040</v>
      </c>
      <c r="I252" s="15" t="str">
        <f t="shared" si="76"/>
        <v>Б-100040-13</v>
      </c>
      <c r="J252" s="16">
        <v>3</v>
      </c>
      <c r="K252" s="12">
        <v>7</v>
      </c>
      <c r="L252" s="12" t="s">
        <v>42</v>
      </c>
      <c r="M252" s="16">
        <v>1</v>
      </c>
      <c r="N252" s="12">
        <v>18</v>
      </c>
      <c r="O252" s="13" t="s">
        <v>43</v>
      </c>
      <c r="P252" s="13" t="s">
        <v>44</v>
      </c>
      <c r="Q252" s="13" t="s">
        <v>45</v>
      </c>
      <c r="R252" s="17" t="str">
        <f t="shared" si="77"/>
        <v>1000401</v>
      </c>
      <c r="S252" s="15">
        <v>1</v>
      </c>
      <c r="T252" s="58" t="s">
        <v>66</v>
      </c>
      <c r="U252" s="12">
        <v>100000</v>
      </c>
      <c r="V252" s="12">
        <f t="shared" si="66"/>
        <v>18000</v>
      </c>
      <c r="W252" s="12">
        <v>0</v>
      </c>
      <c r="X252" s="18">
        <v>129</v>
      </c>
      <c r="Y252" s="19" t="s">
        <v>47</v>
      </c>
      <c r="Z252" s="20">
        <f t="shared" si="72"/>
        <v>82000</v>
      </c>
      <c r="AA252" s="21"/>
      <c r="AB252" s="22"/>
      <c r="AC252" s="14">
        <f t="shared" si="79"/>
        <v>50000</v>
      </c>
      <c r="AD252" s="12"/>
      <c r="AE252" s="12"/>
      <c r="AF252" s="58" t="s">
        <v>67</v>
      </c>
      <c r="AG252" s="23">
        <v>8</v>
      </c>
      <c r="AH252" s="24">
        <v>13</v>
      </c>
      <c r="AI252" s="25" t="s">
        <v>49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U25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'Б-100040-13',date'2015-03-02',3, 7, 7, 'RUR', 1, 18, date'2015-03-06', date'2015-03-07', 1000401, 1, to_date('2015-04-07 00:00:00','YYYY-MM-DD HH24:MI:SS'), 100000, 18000, 0, 129, 0, 'c1', 8,null);insert into xxxx_oebs_cash_payment_test (ID, INVOICE_ID, OEBS_PAYMENT, DOC_DATE, COMISS_DATE) values (s_xxxx_oebs_cash_payment_test.NEXTVAL, 100040, 50000, to_date('2015-04-07 00:00:00','YYYY-MM-DD HH24:MI:SS'), date'2015-04-30' );insert into xxxx_client_discount_m  (ID,CLIENT_ID,CLIENT_AVG_DISCOUNT,DT) values (s_xxxx_client_discount_m.NEXTVAL,129, 13, date'2014-03-01');</v>
      </c>
    </row>
    <row r="253" spans="1:47" ht="15" customHeight="1" x14ac:dyDescent="0.3">
      <c r="A253" s="45">
        <v>6</v>
      </c>
      <c r="B253" s="57"/>
      <c r="C253" s="12" t="str">
        <f t="shared" si="74"/>
        <v>10006</v>
      </c>
      <c r="D253" s="12" t="str">
        <f t="shared" si="75"/>
        <v>10006/13</v>
      </c>
      <c r="E253" s="13" t="s">
        <v>40</v>
      </c>
      <c r="F253" s="13" t="s">
        <v>41</v>
      </c>
      <c r="G253" s="12">
        <v>1</v>
      </c>
      <c r="H253" s="14">
        <v>100041</v>
      </c>
      <c r="I253" s="15" t="str">
        <f t="shared" si="76"/>
        <v>Б-100041-13</v>
      </c>
      <c r="J253" s="16">
        <v>3</v>
      </c>
      <c r="K253" s="28">
        <v>12</v>
      </c>
      <c r="L253" s="12" t="s">
        <v>42</v>
      </c>
      <c r="M253" s="16">
        <v>1</v>
      </c>
      <c r="N253" s="12">
        <v>18</v>
      </c>
      <c r="O253" s="13" t="s">
        <v>53</v>
      </c>
      <c r="P253" s="13" t="s">
        <v>44</v>
      </c>
      <c r="Q253" s="13" t="s">
        <v>45</v>
      </c>
      <c r="R253" s="17" t="str">
        <f t="shared" si="77"/>
        <v>1000411</v>
      </c>
      <c r="S253" s="15">
        <v>1</v>
      </c>
      <c r="T253" s="58" t="s">
        <v>68</v>
      </c>
      <c r="U253" s="12">
        <v>90000</v>
      </c>
      <c r="V253" s="12">
        <f t="shared" si="66"/>
        <v>16200</v>
      </c>
      <c r="W253" s="12">
        <v>0</v>
      </c>
      <c r="X253" s="18">
        <v>130</v>
      </c>
      <c r="Y253" s="19" t="s">
        <v>47</v>
      </c>
      <c r="Z253" s="20">
        <f t="shared" si="72"/>
        <v>73800</v>
      </c>
      <c r="AA253" s="21"/>
      <c r="AB253" s="26"/>
      <c r="AC253" s="14">
        <f t="shared" si="79"/>
        <v>45000</v>
      </c>
      <c r="AD253" s="12"/>
      <c r="AE253" s="12"/>
      <c r="AF253" s="58" t="s">
        <v>67</v>
      </c>
      <c r="AG253" s="23">
        <v>8</v>
      </c>
      <c r="AH253" s="27">
        <v>7</v>
      </c>
      <c r="AI253" s="25" t="s">
        <v>49</v>
      </c>
      <c r="AJ253" s="13"/>
      <c r="AK253" s="13"/>
      <c r="AL253" s="17">
        <v>0</v>
      </c>
      <c r="AM253" s="15" t="s">
        <v>50</v>
      </c>
      <c r="AN253" s="12" t="s">
        <v>51</v>
      </c>
      <c r="AO253" s="12"/>
      <c r="AP253" s="17"/>
      <c r="AQ253" s="17"/>
      <c r="AR253" s="17"/>
      <c r="AU25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'Б-100041-13',date'2015-03-03',3, 12, 12, 'RUR', 1, 18, date'2015-03-06', date'2015-03-07', 1000411, 1, to_date('2015-04-08 00:00:00','YYYY-MM-DD HH24:MI:SS'), 90000, 16200, 0, 130, 0, 'c1', 8,null);insert into xxxx_oebs_cash_payment_test (ID, INVOICE_ID, OEBS_PAYMENT, DOC_DATE, COMISS_DATE) values (s_xxxx_oebs_cash_payment_test.NEXTVAL, 100041, 45000, to_date('2015-04-08 00:00:00','YYYY-MM-DD HH24:MI:SS'), date'2015-04-30' );insert into xxxx_client_discount_m  (ID,CLIENT_ID,CLIENT_AVG_DISCOUNT,DT) values (s_xxxx_client_discount_m.NEXTVAL,130, 7, date'2014-03-01');</v>
      </c>
    </row>
    <row r="254" spans="1:47" ht="15" customHeight="1" x14ac:dyDescent="0.3">
      <c r="A254" s="45">
        <v>6</v>
      </c>
      <c r="B254" s="57"/>
      <c r="C254" s="12" t="str">
        <f t="shared" si="74"/>
        <v>10006</v>
      </c>
      <c r="D254" s="12" t="str">
        <f t="shared" si="75"/>
        <v>10006/13</v>
      </c>
      <c r="E254" s="13" t="s">
        <v>40</v>
      </c>
      <c r="F254" s="13" t="s">
        <v>41</v>
      </c>
      <c r="G254" s="12">
        <v>1</v>
      </c>
      <c r="H254" s="14">
        <v>100042</v>
      </c>
      <c r="I254" s="15" t="str">
        <f t="shared" si="76"/>
        <v>Б-100042-13</v>
      </c>
      <c r="J254" s="16">
        <v>3</v>
      </c>
      <c r="K254" s="12">
        <v>7</v>
      </c>
      <c r="L254" s="12" t="s">
        <v>42</v>
      </c>
      <c r="M254" s="16">
        <v>1</v>
      </c>
      <c r="N254" s="12">
        <v>18</v>
      </c>
      <c r="O254" s="13" t="s">
        <v>53</v>
      </c>
      <c r="P254" s="13" t="s">
        <v>44</v>
      </c>
      <c r="Q254" s="13" t="s">
        <v>45</v>
      </c>
      <c r="R254" s="17" t="str">
        <f t="shared" si="77"/>
        <v>1000421</v>
      </c>
      <c r="S254" s="15">
        <v>1</v>
      </c>
      <c r="T254" s="58" t="s">
        <v>68</v>
      </c>
      <c r="U254" s="12">
        <v>90000</v>
      </c>
      <c r="V254" s="12">
        <f t="shared" si="66"/>
        <v>16200</v>
      </c>
      <c r="W254" s="12">
        <v>0</v>
      </c>
      <c r="X254" s="18">
        <v>131</v>
      </c>
      <c r="Y254" s="19" t="s">
        <v>47</v>
      </c>
      <c r="Z254" s="20">
        <f t="shared" si="72"/>
        <v>73800</v>
      </c>
      <c r="AA254" s="21"/>
      <c r="AB254" s="26"/>
      <c r="AC254" s="14">
        <f t="shared" si="79"/>
        <v>45000</v>
      </c>
      <c r="AD254" s="12"/>
      <c r="AE254" s="12"/>
      <c r="AF254" s="58" t="s">
        <v>67</v>
      </c>
      <c r="AG254" s="23">
        <v>8</v>
      </c>
      <c r="AH254" s="27">
        <v>7</v>
      </c>
      <c r="AI254" s="25" t="s">
        <v>49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U25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'Б-100042-13',date'2015-03-03',3, 7, 7, 'RUR', 1, 18, date'2015-03-06', date'2015-03-07', 1000421, 1, to_date('2015-04-08 00:00:00','YYYY-MM-DD HH24:MI:SS'), 90000, 16200, 0, 131, 0, 'c1', 8,null);insert into xxxx_oebs_cash_payment_test (ID, INVOICE_ID, OEBS_PAYMENT, DOC_DATE, COMISS_DATE) values (s_xxxx_oebs_cash_payment_test.NEXTVAL, 100042, 45000, to_date('2015-04-08 00:00:00','YYYY-MM-DD HH24:MI:SS'), date'2015-04-30' );insert into xxxx_client_discount_m  (ID,CLIENT_ID,CLIENT_AVG_DISCOUNT,DT) values (s_xxxx_client_discount_m.NEXTVAL,131, 7, date'2014-03-01');</v>
      </c>
    </row>
    <row r="255" spans="1:47" ht="15" customHeight="1" x14ac:dyDescent="0.3">
      <c r="A255" s="45">
        <v>6</v>
      </c>
      <c r="B255" s="57"/>
      <c r="C255" s="12" t="str">
        <f t="shared" si="74"/>
        <v>10006</v>
      </c>
      <c r="D255" s="12" t="str">
        <f t="shared" si="75"/>
        <v>10006/13</v>
      </c>
      <c r="E255" s="13" t="s">
        <v>40</v>
      </c>
      <c r="F255" s="13" t="s">
        <v>41</v>
      </c>
      <c r="G255" s="12">
        <v>1</v>
      </c>
      <c r="H255" s="14">
        <v>100043</v>
      </c>
      <c r="I255" s="15" t="str">
        <f t="shared" si="76"/>
        <v>Б-100043-13</v>
      </c>
      <c r="J255" s="16">
        <v>3</v>
      </c>
      <c r="K255" s="28">
        <v>11</v>
      </c>
      <c r="L255" s="12" t="s">
        <v>42</v>
      </c>
      <c r="M255" s="16">
        <v>1</v>
      </c>
      <c r="N255" s="12">
        <v>18</v>
      </c>
      <c r="O255" s="13" t="s">
        <v>55</v>
      </c>
      <c r="P255" s="13" t="s">
        <v>44</v>
      </c>
      <c r="Q255" s="13" t="s">
        <v>45</v>
      </c>
      <c r="R255" s="17" t="str">
        <f t="shared" si="77"/>
        <v>1000431</v>
      </c>
      <c r="S255" s="15">
        <v>1</v>
      </c>
      <c r="T255" s="58" t="s">
        <v>69</v>
      </c>
      <c r="U255" s="12">
        <v>80000</v>
      </c>
      <c r="V255" s="12">
        <f t="shared" si="66"/>
        <v>14400</v>
      </c>
      <c r="W255" s="12">
        <v>0</v>
      </c>
      <c r="X255" s="18">
        <v>132</v>
      </c>
      <c r="Y255" s="19" t="s">
        <v>47</v>
      </c>
      <c r="Z255" s="20">
        <f t="shared" si="72"/>
        <v>65600</v>
      </c>
      <c r="AA255" s="21"/>
      <c r="AB255" s="29"/>
      <c r="AC255" s="14">
        <f t="shared" si="79"/>
        <v>40000</v>
      </c>
      <c r="AD255" s="12"/>
      <c r="AE255" s="12"/>
      <c r="AF255" s="58" t="s">
        <v>67</v>
      </c>
      <c r="AG255" s="23">
        <v>8</v>
      </c>
      <c r="AH255" s="30">
        <v>20</v>
      </c>
      <c r="AI255" s="25" t="s">
        <v>49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U25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'Б-100043-13',date'2015-03-04',3, 11, 11, 'RUR', 1, 18, date'2015-03-06', date'2015-03-07', 1000431, 1, to_date('2015-04-09 00:00:00','YYYY-MM-DD HH24:MI:SS'), 80000, 14400, 0, 132, 0, 'c1', 8,null);insert into xxxx_oebs_cash_payment_test (ID, INVOICE_ID, OEBS_PAYMENT, DOC_DATE, COMISS_DATE) values (s_xxxx_oebs_cash_payment_test.NEXTVAL, 100043, 40000, to_date('2015-04-09 00:00:00','YYYY-MM-DD HH24:MI:SS'), date'2015-04-30' );insert into xxxx_client_discount_m  (ID,CLIENT_ID,CLIENT_AVG_DISCOUNT,DT) values (s_xxxx_client_discount_m.NEXTVAL,132, 20, date'2014-03-01');</v>
      </c>
    </row>
    <row r="256" spans="1:47" ht="15.75" customHeight="1" x14ac:dyDescent="0.3">
      <c r="A256" s="45">
        <v>6</v>
      </c>
      <c r="B256" s="57"/>
      <c r="C256" s="12" t="str">
        <f t="shared" si="74"/>
        <v>10006</v>
      </c>
      <c r="D256" s="12" t="str">
        <f t="shared" si="75"/>
        <v>10006/13</v>
      </c>
      <c r="E256" s="13" t="s">
        <v>40</v>
      </c>
      <c r="F256" s="13" t="s">
        <v>41</v>
      </c>
      <c r="G256" s="12">
        <v>1</v>
      </c>
      <c r="H256" s="14">
        <v>100044</v>
      </c>
      <c r="I256" s="15" t="str">
        <f t="shared" si="76"/>
        <v>Б-100044-13</v>
      </c>
      <c r="J256" s="16">
        <v>3</v>
      </c>
      <c r="K256" s="28">
        <v>1</v>
      </c>
      <c r="L256" s="12" t="s">
        <v>42</v>
      </c>
      <c r="M256" s="16">
        <v>1</v>
      </c>
      <c r="N256" s="12">
        <v>18</v>
      </c>
      <c r="O256" s="13" t="s">
        <v>57</v>
      </c>
      <c r="P256" s="13" t="s">
        <v>44</v>
      </c>
      <c r="Q256" s="13" t="s">
        <v>45</v>
      </c>
      <c r="R256" s="17" t="str">
        <f t="shared" si="77"/>
        <v>1000441</v>
      </c>
      <c r="S256" s="15">
        <v>1</v>
      </c>
      <c r="T256" s="58" t="s">
        <v>70</v>
      </c>
      <c r="U256" s="12">
        <v>60000</v>
      </c>
      <c r="V256" s="12">
        <f t="shared" si="66"/>
        <v>10800</v>
      </c>
      <c r="W256" s="12">
        <v>0</v>
      </c>
      <c r="X256" s="18">
        <v>133</v>
      </c>
      <c r="Y256" s="19" t="s">
        <v>47</v>
      </c>
      <c r="Z256" s="20">
        <f t="shared" si="72"/>
        <v>49200</v>
      </c>
      <c r="AA256" s="21"/>
      <c r="AB256" s="29"/>
      <c r="AC256" s="14">
        <f t="shared" si="79"/>
        <v>30000</v>
      </c>
      <c r="AD256" s="12"/>
      <c r="AE256" s="12"/>
      <c r="AF256" s="58" t="s">
        <v>67</v>
      </c>
      <c r="AG256" s="23">
        <v>8</v>
      </c>
      <c r="AH256" s="30">
        <v>13</v>
      </c>
      <c r="AI256" s="25" t="s">
        <v>49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U25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'Б-100044-13',date'2015-03-05',3, 1, 1, 'RUR', 1, 18, date'2015-03-06', date'2015-03-07', 1000441, 1, to_date('2015-04-11 00:00:00','YYYY-MM-DD HH24:MI:SS'), 60000, 10800, 0, 133, 0, 'c1', 8,null);insert into xxxx_oebs_cash_payment_test (ID, INVOICE_ID, OEBS_PAYMENT, DOC_DATE, COMISS_DATE) values (s_xxxx_oebs_cash_payment_test.NEXTVAL, 100044, 30000, to_date('2015-04-11 00:00:00','YYYY-MM-DD HH24:MI:SS'), date'2015-04-30' );insert into xxxx_client_discount_m  (ID,CLIENT_ID,CLIENT_AVG_DISCOUNT,DT) values (s_xxxx_client_discount_m.NEXTVAL,133, 13, date'2014-03-01');</v>
      </c>
    </row>
    <row r="257" spans="1:47" ht="15" customHeight="1" x14ac:dyDescent="0.3">
      <c r="A257" s="45">
        <v>6</v>
      </c>
      <c r="B257" s="57"/>
      <c r="C257" s="12" t="str">
        <f t="shared" si="74"/>
        <v>10006</v>
      </c>
      <c r="D257" s="12" t="str">
        <f t="shared" si="75"/>
        <v>10006/13</v>
      </c>
      <c r="E257" s="13" t="s">
        <v>40</v>
      </c>
      <c r="F257" s="13" t="s">
        <v>41</v>
      </c>
      <c r="G257" s="12">
        <v>1</v>
      </c>
      <c r="H257" s="14">
        <v>100045</v>
      </c>
      <c r="I257" s="15" t="str">
        <f t="shared" si="76"/>
        <v>Б-100045-13</v>
      </c>
      <c r="J257" s="16">
        <v>3</v>
      </c>
      <c r="K257" s="12">
        <v>7</v>
      </c>
      <c r="L257" s="12" t="s">
        <v>42</v>
      </c>
      <c r="M257" s="16">
        <v>1</v>
      </c>
      <c r="N257" s="12">
        <v>18</v>
      </c>
      <c r="O257" s="13" t="s">
        <v>43</v>
      </c>
      <c r="P257" s="13" t="s">
        <v>44</v>
      </c>
      <c r="Q257" s="13" t="s">
        <v>45</v>
      </c>
      <c r="R257" s="17" t="str">
        <f t="shared" si="77"/>
        <v>1000451</v>
      </c>
      <c r="S257" s="15">
        <v>1</v>
      </c>
      <c r="T257" s="59" t="s">
        <v>71</v>
      </c>
      <c r="U257" s="12">
        <v>100000</v>
      </c>
      <c r="V257" s="12">
        <f t="shared" si="66"/>
        <v>18000</v>
      </c>
      <c r="W257" s="12">
        <v>0</v>
      </c>
      <c r="X257" s="18">
        <v>134</v>
      </c>
      <c r="Y257" s="19" t="s">
        <v>47</v>
      </c>
      <c r="Z257" s="20">
        <f t="shared" si="72"/>
        <v>82000</v>
      </c>
      <c r="AA257" s="21"/>
      <c r="AB257" s="22"/>
      <c r="AC257" s="14">
        <f t="shared" si="79"/>
        <v>50000</v>
      </c>
      <c r="AD257" s="12"/>
      <c r="AE257" s="12"/>
      <c r="AF257" s="59" t="s">
        <v>72</v>
      </c>
      <c r="AG257" s="23">
        <v>8</v>
      </c>
      <c r="AH257" s="24">
        <v>13</v>
      </c>
      <c r="AI257" s="25" t="s">
        <v>49</v>
      </c>
      <c r="AJ257" s="13"/>
      <c r="AK257" s="13"/>
      <c r="AL257" s="17">
        <v>0</v>
      </c>
      <c r="AM257" s="15" t="s">
        <v>50</v>
      </c>
      <c r="AN257" s="12" t="s">
        <v>51</v>
      </c>
      <c r="AO257" s="12"/>
      <c r="AP257" s="17"/>
      <c r="AQ257" s="17"/>
      <c r="AR257" s="17"/>
      <c r="AU25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'Б-100045-13',date'2015-03-02',3, 7, 7, 'RUR', 1, 18, date'2015-03-06', date'2015-03-07', 1000451, 1, to_date('2015-05-07 00:00:00','YYYY-MM-DD HH24:MI:SS'), 100000, 18000, 0, 134, 0, 'c1', 8,null);insert into xxxx_oebs_cash_payment_test (ID, INVOICE_ID, OEBS_PAYMENT, DOC_DATE, COMISS_DATE) values (s_xxxx_oebs_cash_payment_test.NEXTVAL, 100045, 50000, to_date('2015-05-07 00:00:00','YYYY-MM-DD HH24:MI:SS'), date'2015-05-31' );insert into xxxx_client_discount_m  (ID,CLIENT_ID,CLIENT_AVG_DISCOUNT,DT) values (s_xxxx_client_discount_m.NEXTVAL,134, 13, date'2014-03-01');</v>
      </c>
    </row>
    <row r="258" spans="1:47" ht="15" customHeight="1" x14ac:dyDescent="0.3">
      <c r="A258" s="45">
        <v>6</v>
      </c>
      <c r="B258" s="57"/>
      <c r="C258" s="12" t="str">
        <f t="shared" si="74"/>
        <v>10006</v>
      </c>
      <c r="D258" s="12" t="str">
        <f t="shared" si="75"/>
        <v>10006/13</v>
      </c>
      <c r="E258" s="13" t="s">
        <v>40</v>
      </c>
      <c r="F258" s="13" t="s">
        <v>41</v>
      </c>
      <c r="G258" s="12">
        <v>1</v>
      </c>
      <c r="H258" s="14">
        <v>100046</v>
      </c>
      <c r="I258" s="15" t="str">
        <f t="shared" si="76"/>
        <v>Б-100046-13</v>
      </c>
      <c r="J258" s="16">
        <v>3</v>
      </c>
      <c r="K258" s="56">
        <v>3</v>
      </c>
      <c r="L258" s="12" t="s">
        <v>42</v>
      </c>
      <c r="M258" s="16">
        <v>1</v>
      </c>
      <c r="N258" s="12">
        <v>18</v>
      </c>
      <c r="O258" s="13" t="s">
        <v>53</v>
      </c>
      <c r="P258" s="13" t="s">
        <v>44</v>
      </c>
      <c r="Q258" s="13" t="s">
        <v>45</v>
      </c>
      <c r="R258" s="17" t="str">
        <f t="shared" si="77"/>
        <v>1000461</v>
      </c>
      <c r="S258" s="15">
        <v>1</v>
      </c>
      <c r="T258" s="59" t="s">
        <v>73</v>
      </c>
      <c r="U258" s="12">
        <v>90000</v>
      </c>
      <c r="V258" s="12">
        <f t="shared" si="66"/>
        <v>16200</v>
      </c>
      <c r="W258" s="12">
        <v>0</v>
      </c>
      <c r="X258" s="18">
        <v>135</v>
      </c>
      <c r="Y258" s="19" t="s">
        <v>47</v>
      </c>
      <c r="Z258" s="20">
        <f t="shared" si="72"/>
        <v>73800</v>
      </c>
      <c r="AA258" s="21"/>
      <c r="AB258" s="26"/>
      <c r="AC258" s="14">
        <f t="shared" si="79"/>
        <v>45000</v>
      </c>
      <c r="AD258" s="12"/>
      <c r="AE258" s="12"/>
      <c r="AF258" s="59" t="s">
        <v>72</v>
      </c>
      <c r="AG258" s="23">
        <v>8</v>
      </c>
      <c r="AH258" s="27">
        <v>7</v>
      </c>
      <c r="AI258" s="25" t="s">
        <v>49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U25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'Б-100046-13',date'2015-03-03',3, 3, 3, 'RUR', 1, 18, date'2015-03-06', date'2015-03-07', 1000461, 1, to_date('2015-05-08 00:00:00','YYYY-MM-DD HH24:MI:SS'), 90000, 16200, 0, 135, 0, 'c1', 8,null);insert into xxxx_oebs_cash_payment_test (ID, INVOICE_ID, OEBS_PAYMENT, DOC_DATE, COMISS_DATE) values (s_xxxx_oebs_cash_payment_test.NEXTVAL, 100046, 45000, to_date('2015-05-08 00:00:00','YYYY-MM-DD HH24:MI:SS'), date'2015-05-31' );insert into xxxx_client_discount_m  (ID,CLIENT_ID,CLIENT_AVG_DISCOUNT,DT) values (s_xxxx_client_discount_m.NEXTVAL,135, 7, date'2014-03-01');</v>
      </c>
    </row>
    <row r="259" spans="1:47" ht="15" customHeight="1" x14ac:dyDescent="0.3">
      <c r="A259" s="45">
        <v>6</v>
      </c>
      <c r="B259" s="57"/>
      <c r="C259" s="12" t="str">
        <f t="shared" si="74"/>
        <v>10006</v>
      </c>
      <c r="D259" s="12" t="str">
        <f t="shared" si="75"/>
        <v>10006/13</v>
      </c>
      <c r="E259" s="13" t="s">
        <v>40</v>
      </c>
      <c r="F259" s="13" t="s">
        <v>41</v>
      </c>
      <c r="G259" s="12">
        <v>1</v>
      </c>
      <c r="H259" s="14">
        <v>100047</v>
      </c>
      <c r="I259" s="15" t="str">
        <f t="shared" si="76"/>
        <v>Б-100047-13</v>
      </c>
      <c r="J259" s="16">
        <v>3</v>
      </c>
      <c r="K259" s="12">
        <v>7</v>
      </c>
      <c r="L259" s="12" t="s">
        <v>42</v>
      </c>
      <c r="M259" s="16">
        <v>1</v>
      </c>
      <c r="N259" s="12">
        <v>18</v>
      </c>
      <c r="O259" s="13" t="s">
        <v>53</v>
      </c>
      <c r="P259" s="13" t="s">
        <v>44</v>
      </c>
      <c r="Q259" s="13" t="s">
        <v>45</v>
      </c>
      <c r="R259" s="17" t="str">
        <f t="shared" si="77"/>
        <v>1000471</v>
      </c>
      <c r="S259" s="15">
        <v>1</v>
      </c>
      <c r="T259" s="59" t="s">
        <v>73</v>
      </c>
      <c r="U259" s="12">
        <v>90000</v>
      </c>
      <c r="V259" s="12">
        <f t="shared" si="66"/>
        <v>16200</v>
      </c>
      <c r="W259" s="12">
        <v>0</v>
      </c>
      <c r="X259" s="18">
        <v>136</v>
      </c>
      <c r="Y259" s="19" t="s">
        <v>47</v>
      </c>
      <c r="Z259" s="20">
        <f t="shared" si="72"/>
        <v>73800</v>
      </c>
      <c r="AA259" s="21"/>
      <c r="AB259" s="26"/>
      <c r="AC259" s="14">
        <f t="shared" si="79"/>
        <v>45000</v>
      </c>
      <c r="AD259" s="12"/>
      <c r="AE259" s="12"/>
      <c r="AF259" s="59" t="s">
        <v>72</v>
      </c>
      <c r="AG259" s="23">
        <v>8</v>
      </c>
      <c r="AH259" s="27">
        <v>7</v>
      </c>
      <c r="AI259" s="25" t="s">
        <v>49</v>
      </c>
      <c r="AJ259" s="13"/>
      <c r="AK259" s="13"/>
      <c r="AL259" s="17">
        <v>0</v>
      </c>
      <c r="AM259" s="15" t="s">
        <v>50</v>
      </c>
      <c r="AN259" s="12" t="s">
        <v>51</v>
      </c>
      <c r="AO259" s="12"/>
      <c r="AP259" s="17"/>
      <c r="AQ259" s="17"/>
      <c r="AR259" s="17"/>
      <c r="AU25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'Б-100047-13',date'2015-03-03',3, 7, 7, 'RUR', 1, 18, date'2015-03-06', date'2015-03-07', 1000471, 1, to_date('2015-05-08 00:00:00','YYYY-MM-DD HH24:MI:SS'), 90000, 16200, 0, 136, 0, 'c1', 8,null);insert into xxxx_oebs_cash_payment_test (ID, INVOICE_ID, OEBS_PAYMENT, DOC_DATE, COMISS_DATE) values (s_xxxx_oebs_cash_payment_test.NEXTVAL, 100047, 45000, to_date('2015-05-08 00:00:00','YYYY-MM-DD HH24:MI:SS'), date'2015-05-31' );insert into xxxx_client_discount_m  (ID,CLIENT_ID,CLIENT_AVG_DISCOUNT,DT) values (s_xxxx_client_discount_m.NEXTVAL,136, 7, date'2014-03-01');</v>
      </c>
    </row>
    <row r="260" spans="1:47" ht="15" customHeight="1" x14ac:dyDescent="0.3">
      <c r="A260" s="45">
        <v>6</v>
      </c>
      <c r="B260" s="57"/>
      <c r="C260" s="12" t="str">
        <f t="shared" si="74"/>
        <v>10006</v>
      </c>
      <c r="D260" s="12" t="str">
        <f t="shared" si="75"/>
        <v>10006/13</v>
      </c>
      <c r="E260" s="13" t="s">
        <v>40</v>
      </c>
      <c r="F260" s="13" t="s">
        <v>41</v>
      </c>
      <c r="G260" s="12">
        <v>1</v>
      </c>
      <c r="H260" s="14">
        <v>100048</v>
      </c>
      <c r="I260" s="15" t="str">
        <f t="shared" si="76"/>
        <v>Б-100048-13</v>
      </c>
      <c r="J260" s="16">
        <v>3</v>
      </c>
      <c r="K260" s="28">
        <v>11</v>
      </c>
      <c r="L260" s="12" t="s">
        <v>42</v>
      </c>
      <c r="M260" s="16">
        <v>1</v>
      </c>
      <c r="N260" s="12">
        <v>18</v>
      </c>
      <c r="O260" s="13" t="s">
        <v>55</v>
      </c>
      <c r="P260" s="13" t="s">
        <v>44</v>
      </c>
      <c r="Q260" s="13" t="s">
        <v>45</v>
      </c>
      <c r="R260" s="17" t="str">
        <f t="shared" si="77"/>
        <v>1000481</v>
      </c>
      <c r="S260" s="15">
        <v>1</v>
      </c>
      <c r="T260" s="59" t="s">
        <v>74</v>
      </c>
      <c r="U260" s="12">
        <v>80000</v>
      </c>
      <c r="V260" s="12">
        <f t="shared" si="66"/>
        <v>14400</v>
      </c>
      <c r="W260" s="12">
        <v>0</v>
      </c>
      <c r="X260" s="18">
        <v>137</v>
      </c>
      <c r="Y260" s="19" t="s">
        <v>47</v>
      </c>
      <c r="Z260" s="20">
        <f t="shared" si="72"/>
        <v>65600</v>
      </c>
      <c r="AA260" s="21"/>
      <c r="AB260" s="29"/>
      <c r="AC260" s="14">
        <f t="shared" si="79"/>
        <v>40000</v>
      </c>
      <c r="AD260" s="12"/>
      <c r="AE260" s="12"/>
      <c r="AF260" s="59" t="s">
        <v>72</v>
      </c>
      <c r="AG260" s="23">
        <v>8</v>
      </c>
      <c r="AH260" s="30">
        <v>20</v>
      </c>
      <c r="AI260" s="25" t="s">
        <v>49</v>
      </c>
      <c r="AJ260" s="13"/>
      <c r="AK260" s="13"/>
      <c r="AL260" s="17">
        <v>0</v>
      </c>
      <c r="AM260" s="15" t="s">
        <v>50</v>
      </c>
      <c r="AN260" s="12" t="s">
        <v>51</v>
      </c>
      <c r="AO260" s="12"/>
      <c r="AP260" s="17"/>
      <c r="AQ260" s="17"/>
      <c r="AR260" s="17"/>
      <c r="AU260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'Б-100048-13',date'2015-03-04',3, 11, 11, 'RUR', 1, 18, date'2015-03-06', date'2015-03-07', 1000481, 1, to_date('2015-05-09 00:00:00','YYYY-MM-DD HH24:MI:SS'), 80000, 14400, 0, 137, 0, 'c1', 8,null);insert into xxxx_oebs_cash_payment_test (ID, INVOICE_ID, OEBS_PAYMENT, DOC_DATE, COMISS_DATE) values (s_xxxx_oebs_cash_payment_test.NEXTVAL, 100048, 40000, to_date('2015-05-09 00:00:00','YYYY-MM-DD HH24:MI:SS'), date'2015-05-31' );insert into xxxx_client_discount_m  (ID,CLIENT_ID,CLIENT_AVG_DISCOUNT,DT) values (s_xxxx_client_discount_m.NEXTVAL,137, 20, date'2014-03-01');</v>
      </c>
    </row>
    <row r="261" spans="1:47" s="44" customFormat="1" ht="15" customHeight="1" x14ac:dyDescent="0.3">
      <c r="A261" s="31">
        <v>6</v>
      </c>
      <c r="B261" s="60"/>
      <c r="C261" s="33" t="str">
        <f t="shared" si="74"/>
        <v>10006</v>
      </c>
      <c r="D261" s="33" t="str">
        <f t="shared" si="75"/>
        <v>10006/13</v>
      </c>
      <c r="E261" s="34" t="s">
        <v>40</v>
      </c>
      <c r="F261" s="34" t="s">
        <v>41</v>
      </c>
      <c r="G261" s="12">
        <v>1</v>
      </c>
      <c r="H261" s="14">
        <v>100049</v>
      </c>
      <c r="I261" s="33" t="str">
        <f t="shared" si="76"/>
        <v>Б-100049-13</v>
      </c>
      <c r="J261" s="16">
        <v>3</v>
      </c>
      <c r="K261" s="35">
        <v>1</v>
      </c>
      <c r="L261" s="33" t="s">
        <v>42</v>
      </c>
      <c r="M261" s="36">
        <v>1</v>
      </c>
      <c r="N261" s="33">
        <v>18</v>
      </c>
      <c r="O261" s="34" t="s">
        <v>57</v>
      </c>
      <c r="P261" s="34" t="s">
        <v>44</v>
      </c>
      <c r="Q261" s="34" t="s">
        <v>45</v>
      </c>
      <c r="R261" s="37" t="str">
        <f t="shared" si="77"/>
        <v>1000491</v>
      </c>
      <c r="S261" s="33">
        <v>1</v>
      </c>
      <c r="T261" s="61" t="s">
        <v>75</v>
      </c>
      <c r="U261" s="33">
        <v>60000</v>
      </c>
      <c r="V261" s="33">
        <f t="shared" si="66"/>
        <v>10800</v>
      </c>
      <c r="W261" s="33">
        <v>0</v>
      </c>
      <c r="X261" s="18">
        <v>138</v>
      </c>
      <c r="Y261" s="38" t="s">
        <v>47</v>
      </c>
      <c r="Z261" s="20">
        <f t="shared" si="72"/>
        <v>49200</v>
      </c>
      <c r="AA261" s="39"/>
      <c r="AB261" s="39"/>
      <c r="AC261" s="40">
        <f t="shared" si="79"/>
        <v>30000</v>
      </c>
      <c r="AD261" s="12"/>
      <c r="AE261" s="33"/>
      <c r="AF261" s="61" t="s">
        <v>72</v>
      </c>
      <c r="AG261" s="41">
        <v>8</v>
      </c>
      <c r="AH261" s="42">
        <v>13</v>
      </c>
      <c r="AI261" s="43" t="s">
        <v>49</v>
      </c>
      <c r="AJ261" s="34"/>
      <c r="AK261" s="34"/>
      <c r="AL261" s="37">
        <v>0</v>
      </c>
      <c r="AM261" s="33" t="s">
        <v>50</v>
      </c>
      <c r="AN261" s="33" t="s">
        <v>51</v>
      </c>
      <c r="AO261" s="33"/>
      <c r="AP261" s="37"/>
      <c r="AQ261" s="37"/>
      <c r="AR261" s="37"/>
      <c r="AU26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'Б-100049-13',date'2015-03-05',3, 1, 1, 'RUR', 1, 18, date'2015-03-06', date'2015-03-07', 1000491, 1, to_date('2015-05-11 00:00:00','YYYY-MM-DD HH24:MI:SS'), 60000, 10800, 0, 138, 0, 'c1', 8,null);insert into xxxx_oebs_cash_payment_test (ID, INVOICE_ID, OEBS_PAYMENT, DOC_DATE, COMISS_DATE) values (s_xxxx_oebs_cash_payment_test.NEXTVAL, 100049, 30000, to_date('2015-05-11 00:00:00','YYYY-MM-DD HH24:MI:SS'), date'2015-05-31' );insert into xxxx_client_discount_m  (ID,CLIENT_ID,CLIENT_AVG_DISCOUNT,DT) values (s_xxxx_client_discount_m.NEXTVAL,138, 13, date'2014-03-01');</v>
      </c>
    </row>
    <row r="262" spans="1:47" ht="15" customHeight="1" x14ac:dyDescent="0.3">
      <c r="A262" s="45">
        <v>7</v>
      </c>
      <c r="B262" s="57"/>
      <c r="C262" s="12" t="str">
        <f t="shared" si="74"/>
        <v>10007</v>
      </c>
      <c r="D262" s="12" t="str">
        <f t="shared" si="75"/>
        <v>10007/13</v>
      </c>
      <c r="E262" s="13" t="s">
        <v>40</v>
      </c>
      <c r="F262" s="13" t="s">
        <v>41</v>
      </c>
      <c r="G262" s="12">
        <v>1</v>
      </c>
      <c r="H262" s="14">
        <v>100050</v>
      </c>
      <c r="I262" s="15" t="str">
        <f t="shared" si="76"/>
        <v>Б-100050-13</v>
      </c>
      <c r="J262" s="16">
        <v>3</v>
      </c>
      <c r="K262" s="56">
        <v>19</v>
      </c>
      <c r="L262" s="12" t="s">
        <v>42</v>
      </c>
      <c r="M262" s="16">
        <v>1</v>
      </c>
      <c r="N262" s="12">
        <v>18</v>
      </c>
      <c r="O262" s="13" t="s">
        <v>43</v>
      </c>
      <c r="P262" s="13" t="s">
        <v>44</v>
      </c>
      <c r="Q262" s="13" t="s">
        <v>45</v>
      </c>
      <c r="R262" s="17" t="str">
        <f t="shared" si="77"/>
        <v>1000501</v>
      </c>
      <c r="S262" s="15">
        <v>1</v>
      </c>
      <c r="T262" s="13" t="s">
        <v>46</v>
      </c>
      <c r="U262" s="12">
        <v>100000</v>
      </c>
      <c r="V262" s="12">
        <f t="shared" si="66"/>
        <v>18000</v>
      </c>
      <c r="W262" s="12">
        <v>0</v>
      </c>
      <c r="X262" s="18">
        <v>139</v>
      </c>
      <c r="Y262" s="19" t="s">
        <v>47</v>
      </c>
      <c r="Z262" s="20">
        <f t="shared" si="72"/>
        <v>82000</v>
      </c>
      <c r="AA262" s="21"/>
      <c r="AB262" s="22"/>
      <c r="AC262" s="14">
        <f t="shared" si="79"/>
        <v>50000</v>
      </c>
      <c r="AD262" s="12"/>
      <c r="AE262" s="12"/>
      <c r="AF262" s="13" t="s">
        <v>48</v>
      </c>
      <c r="AG262" s="23">
        <v>8</v>
      </c>
      <c r="AH262" s="24">
        <v>13</v>
      </c>
      <c r="AI262" s="25" t="s">
        <v>49</v>
      </c>
      <c r="AJ262" s="13"/>
      <c r="AK262" s="13"/>
      <c r="AL262" s="17">
        <v>0</v>
      </c>
      <c r="AM262" s="15" t="s">
        <v>50</v>
      </c>
      <c r="AN262" s="12" t="s">
        <v>51</v>
      </c>
      <c r="AO262" s="12"/>
      <c r="AP262" s="17"/>
      <c r="AQ262" s="17"/>
      <c r="AR262" s="17"/>
      <c r="AS262" s="17" t="s">
        <v>76</v>
      </c>
      <c r="AU26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100050, 'Б-100050-13',date'2015-03-02',3, 19, 19, 'RUR', 1, 18, date'2015-03-06', date'2015-03-07', 1000501, 1, to_date('2015-03-07 00:00:00','YYYY-MM-DD HH24:MI:SS'), 100000, 18000, 0, 139, 0, 'c1', 8,null);insert into xxxx_oebs_cash_payment_test (ID, INVOICE_ID, OEBS_PAYMENT, DOC_DATE, COMISS_DATE) values (s_xxxx_oebs_cash_payment_test.NEXTVAL, 100050, 50000, to_date('2015-03-07 00:00:00','YYYY-MM-DD HH24:MI:SS'), date'2015-03-31' );insert into xxxx_client_discount_m  (ID,CLIENT_ID,CLIENT_AVG_DISCOUNT,DT) values (s_xxxx_client_discount_m.NEXTVAL,139, 13, date'2014-03-01');</v>
      </c>
    </row>
    <row r="263" spans="1:47" ht="15" customHeight="1" x14ac:dyDescent="0.3">
      <c r="A263" s="45">
        <v>7</v>
      </c>
      <c r="B263" s="57"/>
      <c r="C263" s="12" t="str">
        <f t="shared" ref="C263:C270" si="80">"1000"&amp;A263</f>
        <v>10007</v>
      </c>
      <c r="D263" s="12" t="str">
        <f t="shared" ref="D263:D270" si="81">"1000"&amp;A263&amp;"/13"</f>
        <v>10007/13</v>
      </c>
      <c r="E263" s="13" t="s">
        <v>40</v>
      </c>
      <c r="F263" s="13" t="s">
        <v>41</v>
      </c>
      <c r="G263" s="12">
        <v>1</v>
      </c>
      <c r="H263" s="14">
        <v>100051</v>
      </c>
      <c r="I263" s="15" t="str">
        <f t="shared" ref="I263:I270" si="82">"Б-"&amp;H263&amp;"-13"</f>
        <v>Б-100051-13</v>
      </c>
      <c r="J263" s="16">
        <v>3</v>
      </c>
      <c r="K263" s="56">
        <v>22</v>
      </c>
      <c r="L263" s="12" t="s">
        <v>42</v>
      </c>
      <c r="M263" s="16">
        <v>1</v>
      </c>
      <c r="N263" s="12">
        <v>18</v>
      </c>
      <c r="O263" s="13" t="s">
        <v>53</v>
      </c>
      <c r="P263" s="13" t="s">
        <v>44</v>
      </c>
      <c r="Q263" s="13" t="s">
        <v>45</v>
      </c>
      <c r="R263" s="17" t="str">
        <f t="shared" ref="R263:R270" si="83">H263&amp;"1"</f>
        <v>1000511</v>
      </c>
      <c r="S263" s="15">
        <v>1</v>
      </c>
      <c r="T263" s="13" t="s">
        <v>54</v>
      </c>
      <c r="U263" s="12">
        <v>90000</v>
      </c>
      <c r="V263" s="12">
        <f t="shared" ref="V263:V270" si="84">U263*0.18</f>
        <v>16200</v>
      </c>
      <c r="W263" s="12">
        <v>0</v>
      </c>
      <c r="X263" s="18">
        <v>140</v>
      </c>
      <c r="Y263" s="19" t="s">
        <v>47</v>
      </c>
      <c r="Z263" s="20">
        <f t="shared" si="72"/>
        <v>73800</v>
      </c>
      <c r="AA263" s="21"/>
      <c r="AB263" s="26"/>
      <c r="AC263" s="14">
        <f t="shared" ref="AC263:AC270" si="85">U263*0.5</f>
        <v>45000</v>
      </c>
      <c r="AD263" s="12"/>
      <c r="AE263" s="12"/>
      <c r="AF263" s="13" t="s">
        <v>48</v>
      </c>
      <c r="AG263" s="23">
        <v>8</v>
      </c>
      <c r="AH263" s="27">
        <v>7</v>
      </c>
      <c r="AI263" s="25" t="s">
        <v>49</v>
      </c>
      <c r="AJ263" s="13"/>
      <c r="AK263" s="13"/>
      <c r="AL263" s="17">
        <v>0</v>
      </c>
      <c r="AM263" s="15" t="s">
        <v>50</v>
      </c>
      <c r="AN263" s="12" t="s">
        <v>51</v>
      </c>
      <c r="AO263" s="12"/>
      <c r="AP263" s="17"/>
      <c r="AQ263" s="17"/>
      <c r="AR263" s="17"/>
      <c r="AS263" s="17" t="s">
        <v>77</v>
      </c>
      <c r="AU26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100051, 'Б-100051-13',date'2015-03-03',3, 22, 22, 'RUR', 1, 18, date'2015-03-06', date'2015-03-07', 1000511, 1, to_date('2015-03-08 00:00:00','YYYY-MM-DD HH24:MI:SS'), 90000, 16200, 0, 140, 0, 'c1', 8,null);insert into xxxx_oebs_cash_payment_test (ID, INVOICE_ID, OEBS_PAYMENT, DOC_DATE, COMISS_DATE) values (s_xxxx_oebs_cash_payment_test.NEXTVAL, 100051, 45000, to_date('2015-03-08 00:00:00','YYYY-MM-DD HH24:MI:SS'), date'2015-03-31' );insert into xxxx_client_discount_m  (ID,CLIENT_ID,CLIENT_AVG_DISCOUNT,DT) values (s_xxxx_client_discount_m.NEXTVAL,140, 7, date'2014-03-01');</v>
      </c>
    </row>
    <row r="264" spans="1:47" ht="15" customHeight="1" x14ac:dyDescent="0.3">
      <c r="A264" s="45">
        <v>7</v>
      </c>
      <c r="B264" s="57"/>
      <c r="C264" s="12" t="str">
        <f t="shared" si="80"/>
        <v>10007</v>
      </c>
      <c r="D264" s="12" t="str">
        <f t="shared" si="81"/>
        <v>10007/13</v>
      </c>
      <c r="E264" s="13" t="s">
        <v>40</v>
      </c>
      <c r="F264" s="13" t="s">
        <v>41</v>
      </c>
      <c r="G264" s="12">
        <v>1</v>
      </c>
      <c r="H264" s="14">
        <v>100052</v>
      </c>
      <c r="I264" s="15" t="str">
        <f t="shared" si="82"/>
        <v>Б-100052-13</v>
      </c>
      <c r="J264" s="16">
        <v>3</v>
      </c>
      <c r="K264" s="12">
        <v>7</v>
      </c>
      <c r="L264" s="12" t="s">
        <v>42</v>
      </c>
      <c r="M264" s="16">
        <v>1</v>
      </c>
      <c r="N264" s="12">
        <v>18</v>
      </c>
      <c r="O264" s="13" t="s">
        <v>53</v>
      </c>
      <c r="P264" s="13" t="s">
        <v>44</v>
      </c>
      <c r="Q264" s="13" t="s">
        <v>45</v>
      </c>
      <c r="R264" s="17" t="str">
        <f t="shared" si="83"/>
        <v>1000521</v>
      </c>
      <c r="S264" s="15">
        <v>1</v>
      </c>
      <c r="T264" s="13" t="s">
        <v>54</v>
      </c>
      <c r="U264" s="12">
        <v>90000</v>
      </c>
      <c r="V264" s="12">
        <f t="shared" si="84"/>
        <v>16200</v>
      </c>
      <c r="W264" s="12">
        <v>0</v>
      </c>
      <c r="X264" s="18">
        <v>141</v>
      </c>
      <c r="Y264" s="19" t="s">
        <v>47</v>
      </c>
      <c r="Z264" s="20">
        <f t="shared" si="72"/>
        <v>73800</v>
      </c>
      <c r="AA264" s="21"/>
      <c r="AB264" s="26"/>
      <c r="AC264" s="14">
        <f t="shared" si="85"/>
        <v>45000</v>
      </c>
      <c r="AD264" s="12"/>
      <c r="AE264" s="12"/>
      <c r="AF264" s="13" t="s">
        <v>48</v>
      </c>
      <c r="AG264" s="23">
        <v>8</v>
      </c>
      <c r="AH264" s="27">
        <v>7</v>
      </c>
      <c r="AI264" s="25" t="s">
        <v>49</v>
      </c>
      <c r="AJ264" s="13"/>
      <c r="AK264" s="13"/>
      <c r="AL264" s="17">
        <v>0</v>
      </c>
      <c r="AM264" s="15" t="s">
        <v>50</v>
      </c>
      <c r="AN264" s="12" t="s">
        <v>51</v>
      </c>
      <c r="AO264" s="12"/>
      <c r="AP264" s="17"/>
      <c r="AQ264" s="17"/>
      <c r="AR264" s="17"/>
      <c r="AS264" s="17" t="s">
        <v>78</v>
      </c>
      <c r="AU26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100052, 'Б-100052-13',date'2015-03-03',3, 7, 7, 'RUR', 1, 18, date'2015-03-06', date'2015-03-07', 1000521, 1, to_date('2015-03-08 00:00:00','YYYY-MM-DD HH24:MI:SS'), 90000, 16200, 0, 141, 0, 'c1', 8,null);insert into xxxx_oebs_cash_payment_test (ID, INVOICE_ID, OEBS_PAYMENT, DOC_DATE, COMISS_DATE) values (s_xxxx_oebs_cash_payment_test.NEXTVAL, 100052, 45000, to_date('2015-03-08 00:00:00','YYYY-MM-DD HH24:MI:SS'), date'2015-03-31' );insert into xxxx_client_discount_m  (ID,CLIENT_ID,CLIENT_AVG_DISCOUNT,DT) values (s_xxxx_client_discount_m.NEXTVAL,141, 7, date'2014-03-01');</v>
      </c>
    </row>
    <row r="265" spans="1:47" ht="15" customHeight="1" x14ac:dyDescent="0.3">
      <c r="A265" s="45">
        <v>7</v>
      </c>
      <c r="B265" s="57"/>
      <c r="C265" s="12" t="str">
        <f t="shared" si="80"/>
        <v>10007</v>
      </c>
      <c r="D265" s="12" t="str">
        <f t="shared" si="81"/>
        <v>10007/13</v>
      </c>
      <c r="E265" s="13" t="s">
        <v>40</v>
      </c>
      <c r="F265" s="13" t="s">
        <v>41</v>
      </c>
      <c r="G265" s="12">
        <v>1</v>
      </c>
      <c r="H265" s="14">
        <v>100053</v>
      </c>
      <c r="I265" s="15" t="str">
        <f t="shared" si="82"/>
        <v>Б-100053-13</v>
      </c>
      <c r="J265" s="16">
        <v>3</v>
      </c>
      <c r="K265" s="56">
        <v>11</v>
      </c>
      <c r="L265" s="12" t="s">
        <v>42</v>
      </c>
      <c r="M265" s="16">
        <v>1</v>
      </c>
      <c r="N265" s="12">
        <v>18</v>
      </c>
      <c r="O265" s="13" t="s">
        <v>55</v>
      </c>
      <c r="P265" s="13" t="s">
        <v>44</v>
      </c>
      <c r="Q265" s="13" t="s">
        <v>45</v>
      </c>
      <c r="R265" s="17" t="str">
        <f t="shared" si="83"/>
        <v>1000531</v>
      </c>
      <c r="S265" s="15">
        <v>1</v>
      </c>
      <c r="T265" s="13" t="s">
        <v>56</v>
      </c>
      <c r="U265" s="12">
        <v>80000</v>
      </c>
      <c r="V265" s="12">
        <f t="shared" si="84"/>
        <v>14400</v>
      </c>
      <c r="W265" s="12">
        <v>0</v>
      </c>
      <c r="X265" s="18">
        <v>142</v>
      </c>
      <c r="Y265" s="19" t="s">
        <v>47</v>
      </c>
      <c r="Z265" s="20">
        <f t="shared" si="72"/>
        <v>65600</v>
      </c>
      <c r="AA265" s="21"/>
      <c r="AB265" s="29"/>
      <c r="AC265" s="14">
        <f t="shared" si="85"/>
        <v>40000</v>
      </c>
      <c r="AD265" s="12"/>
      <c r="AE265" s="12"/>
      <c r="AF265" s="13" t="s">
        <v>48</v>
      </c>
      <c r="AG265" s="23">
        <v>8</v>
      </c>
      <c r="AH265" s="30">
        <v>20</v>
      </c>
      <c r="AI265" s="25" t="s">
        <v>49</v>
      </c>
      <c r="AJ265" s="13"/>
      <c r="AK265" s="13"/>
      <c r="AL265" s="17">
        <v>0</v>
      </c>
      <c r="AM265" s="15" t="s">
        <v>50</v>
      </c>
      <c r="AN265" s="12" t="s">
        <v>51</v>
      </c>
      <c r="AO265" s="12"/>
      <c r="AP265" s="17"/>
      <c r="AQ265" s="17"/>
      <c r="AR265" s="17"/>
      <c r="AS265" s="17"/>
      <c r="AU26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'Б-100053-13',date'2015-03-04',3, 11, 11, 'RUR', 1, 18, date'2015-03-06', date'2015-03-07', 1000531, 1, to_date('2015-03-09 00:00:00','YYYY-MM-DD HH24:MI:SS'), 80000, 14400, 0, 142, 0, 'c1', 8,null);insert into xxxx_oebs_cash_payment_test (ID, INVOICE_ID, OEBS_PAYMENT, DOC_DATE, COMISS_DATE) values (s_xxxx_oebs_cash_payment_test.NEXTVAL, 100053, 40000, to_date('2015-03-09 00:00:00','YYYY-MM-DD HH24:MI:SS'), date'2015-03-31' );insert into xxxx_client_discount_m  (ID,CLIENT_ID,CLIENT_AVG_DISCOUNT,DT) values (s_xxxx_client_discount_m.NEXTVAL,142, 20, date'2014-03-01');</v>
      </c>
    </row>
    <row r="266" spans="1:47" ht="15" customHeight="1" x14ac:dyDescent="0.3">
      <c r="A266" s="45">
        <v>7</v>
      </c>
      <c r="B266" s="57"/>
      <c r="C266" s="12" t="str">
        <f t="shared" si="80"/>
        <v>10007</v>
      </c>
      <c r="D266" s="12" t="str">
        <f t="shared" si="81"/>
        <v>10007/13</v>
      </c>
      <c r="E266" s="13" t="s">
        <v>40</v>
      </c>
      <c r="F266" s="13" t="s">
        <v>41</v>
      </c>
      <c r="G266" s="12">
        <v>1</v>
      </c>
      <c r="H266" s="14">
        <v>100054</v>
      </c>
      <c r="I266" s="15" t="str">
        <f t="shared" si="82"/>
        <v>Б-100054-13</v>
      </c>
      <c r="J266" s="16">
        <v>3</v>
      </c>
      <c r="K266" s="12">
        <v>7</v>
      </c>
      <c r="L266" s="12" t="s">
        <v>42</v>
      </c>
      <c r="M266" s="16">
        <v>1</v>
      </c>
      <c r="N266" s="12">
        <v>18</v>
      </c>
      <c r="O266" s="13" t="s">
        <v>53</v>
      </c>
      <c r="P266" s="13" t="s">
        <v>44</v>
      </c>
      <c r="Q266" s="13" t="s">
        <v>45</v>
      </c>
      <c r="R266" s="17" t="str">
        <f t="shared" si="83"/>
        <v>1000541</v>
      </c>
      <c r="S266" s="15">
        <v>1</v>
      </c>
      <c r="T266" s="13" t="s">
        <v>54</v>
      </c>
      <c r="U266" s="12">
        <v>90000</v>
      </c>
      <c r="V266" s="12">
        <f t="shared" si="84"/>
        <v>16200</v>
      </c>
      <c r="W266" s="12">
        <v>0</v>
      </c>
      <c r="X266" s="18">
        <v>143</v>
      </c>
      <c r="Y266" s="19" t="s">
        <v>47</v>
      </c>
      <c r="Z266" s="20">
        <f t="shared" si="72"/>
        <v>73800</v>
      </c>
      <c r="AA266" s="21"/>
      <c r="AB266" s="26"/>
      <c r="AC266" s="14">
        <f t="shared" si="85"/>
        <v>45000</v>
      </c>
      <c r="AD266" s="12"/>
      <c r="AE266" s="12"/>
      <c r="AF266" s="13" t="s">
        <v>48</v>
      </c>
      <c r="AG266" s="23">
        <v>8</v>
      </c>
      <c r="AH266" s="27">
        <v>7</v>
      </c>
      <c r="AI266" s="25" t="s">
        <v>49</v>
      </c>
      <c r="AJ266" s="13"/>
      <c r="AK266" s="13"/>
      <c r="AL266" s="17">
        <v>0</v>
      </c>
      <c r="AM266" s="15" t="s">
        <v>50</v>
      </c>
      <c r="AN266" s="12" t="s">
        <v>51</v>
      </c>
      <c r="AO266" s="12"/>
      <c r="AP266" s="17"/>
      <c r="AQ266" s="17"/>
      <c r="AR266" s="17"/>
      <c r="AS266" s="17" t="s">
        <v>125</v>
      </c>
      <c r="AU26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100054, 'Б-100054-13',date'2015-03-03',3, 7, 7, 'RUR', 1, 18, date'2015-03-06', date'2015-03-07', 1000541, 1, to_date('2015-03-08 00:00:00','YYYY-MM-DD HH24:MI:SS'), 90000, 16200, 0, 143, 0, 'c1', 8,null);insert into xxxx_oebs_cash_payment_test (ID, INVOICE_ID, OEBS_PAYMENT, DOC_DATE, COMISS_DATE) values (s_xxxx_oebs_cash_payment_test.NEXTVAL, 100054, 45000, to_date('2015-03-08 00:00:00','YYYY-MM-DD HH24:MI:SS'), date'2015-03-31' );insert into xxxx_client_discount_m  (ID,CLIENT_ID,CLIENT_AVG_DISCOUNT,DT) values (s_xxxx_client_discount_m.NEXTVAL,143, 7, date'2014-03-01');</v>
      </c>
    </row>
    <row r="267" spans="1:47" ht="15" customHeight="1" x14ac:dyDescent="0.3">
      <c r="A267" s="45">
        <v>7</v>
      </c>
      <c r="B267" s="57"/>
      <c r="C267" s="12" t="str">
        <f t="shared" si="80"/>
        <v>10007</v>
      </c>
      <c r="D267" s="12" t="str">
        <f t="shared" si="81"/>
        <v>10007/13</v>
      </c>
      <c r="E267" s="13" t="s">
        <v>40</v>
      </c>
      <c r="F267" s="13" t="s">
        <v>41</v>
      </c>
      <c r="G267" s="12">
        <v>1</v>
      </c>
      <c r="H267" s="14">
        <v>100055</v>
      </c>
      <c r="I267" s="15" t="str">
        <f t="shared" si="82"/>
        <v>Б-100055-13</v>
      </c>
      <c r="J267" s="16">
        <v>3</v>
      </c>
      <c r="K267" s="12">
        <v>7</v>
      </c>
      <c r="L267" s="12" t="s">
        <v>42</v>
      </c>
      <c r="M267" s="16">
        <v>1</v>
      </c>
      <c r="N267" s="12">
        <v>18</v>
      </c>
      <c r="O267" s="13" t="s">
        <v>53</v>
      </c>
      <c r="P267" s="13" t="s">
        <v>44</v>
      </c>
      <c r="Q267" s="13" t="s">
        <v>45</v>
      </c>
      <c r="R267" s="17" t="str">
        <f t="shared" si="83"/>
        <v>1000551</v>
      </c>
      <c r="S267" s="15">
        <v>1</v>
      </c>
      <c r="T267" s="13" t="s">
        <v>54</v>
      </c>
      <c r="U267" s="12">
        <v>90000</v>
      </c>
      <c r="V267" s="12">
        <f t="shared" si="84"/>
        <v>16200</v>
      </c>
      <c r="W267" s="12">
        <v>0</v>
      </c>
      <c r="X267" s="18">
        <v>144</v>
      </c>
      <c r="Y267" s="19" t="s">
        <v>47</v>
      </c>
      <c r="Z267" s="20">
        <f t="shared" si="72"/>
        <v>73800</v>
      </c>
      <c r="AA267" s="21"/>
      <c r="AB267" s="26"/>
      <c r="AC267" s="14">
        <f t="shared" si="85"/>
        <v>45000</v>
      </c>
      <c r="AD267" s="12"/>
      <c r="AE267" s="12"/>
      <c r="AF267" s="13" t="s">
        <v>48</v>
      </c>
      <c r="AG267" s="23">
        <v>8</v>
      </c>
      <c r="AH267" s="27">
        <v>7</v>
      </c>
      <c r="AI267" s="25" t="s">
        <v>49</v>
      </c>
      <c r="AJ267" s="13"/>
      <c r="AK267" s="13"/>
      <c r="AL267" s="17">
        <v>0</v>
      </c>
      <c r="AM267" s="15" t="s">
        <v>50</v>
      </c>
      <c r="AN267" s="12" t="s">
        <v>51</v>
      </c>
      <c r="AO267" s="12"/>
      <c r="AP267" s="17"/>
      <c r="AQ267" s="17"/>
      <c r="AR267" s="17"/>
      <c r="AS267" s="17"/>
      <c r="AU26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100055, 'Б-100055-13',date'2015-03-03',3, 7, 7, 'RUR', 1, 18, date'2015-03-06', date'2015-03-07', 1000551, 1, to_date('2015-03-08 00:00:00','YYYY-MM-DD HH24:MI:SS'), 90000, 16200, 0, 144, 0, 'c1', 8,null);insert into xxxx_oebs_cash_payment_test (ID, INVOICE_ID, OEBS_PAYMENT, DOC_DATE, COMISS_DATE) values (s_xxxx_oebs_cash_payment_test.NEXTVAL, 100055, 45000, to_date('2015-03-08 00:00:00','YYYY-MM-DD HH24:MI:SS'), date'2015-03-31' );insert into xxxx_client_discount_m  (ID,CLIENT_ID,CLIENT_AVG_DISCOUNT,DT) values (s_xxxx_client_discount_m.NEXTVAL,144, 7, date'2014-03-01');</v>
      </c>
    </row>
    <row r="268" spans="1:47" ht="15" customHeight="1" x14ac:dyDescent="0.3">
      <c r="A268" s="45">
        <v>7</v>
      </c>
      <c r="B268" s="57"/>
      <c r="C268" s="12" t="str">
        <f t="shared" si="80"/>
        <v>10007</v>
      </c>
      <c r="D268" s="12" t="str">
        <f t="shared" si="81"/>
        <v>10007/13</v>
      </c>
      <c r="E268" s="13" t="s">
        <v>40</v>
      </c>
      <c r="F268" s="13" t="s">
        <v>41</v>
      </c>
      <c r="G268" s="12">
        <v>1</v>
      </c>
      <c r="H268" s="14">
        <v>100056</v>
      </c>
      <c r="I268" s="15" t="str">
        <f t="shared" si="82"/>
        <v>Б-100056-13</v>
      </c>
      <c r="J268" s="16">
        <v>3</v>
      </c>
      <c r="K268" s="56">
        <v>11</v>
      </c>
      <c r="L268" s="12" t="s">
        <v>42</v>
      </c>
      <c r="M268" s="16">
        <v>1</v>
      </c>
      <c r="N268" s="12">
        <v>18</v>
      </c>
      <c r="O268" s="13" t="s">
        <v>55</v>
      </c>
      <c r="P268" s="13" t="s">
        <v>44</v>
      </c>
      <c r="Q268" s="13" t="s">
        <v>45</v>
      </c>
      <c r="R268" s="17" t="str">
        <f t="shared" si="83"/>
        <v>1000561</v>
      </c>
      <c r="S268" s="15">
        <v>1</v>
      </c>
      <c r="T268" s="13" t="s">
        <v>56</v>
      </c>
      <c r="U268" s="12">
        <v>80000</v>
      </c>
      <c r="V268" s="12">
        <f t="shared" si="84"/>
        <v>14400</v>
      </c>
      <c r="W268" s="12">
        <v>0</v>
      </c>
      <c r="X268" s="18">
        <v>145</v>
      </c>
      <c r="Y268" s="19" t="s">
        <v>47</v>
      </c>
      <c r="Z268" s="20">
        <f t="shared" si="72"/>
        <v>65600</v>
      </c>
      <c r="AA268" s="21"/>
      <c r="AB268" s="29"/>
      <c r="AC268" s="14">
        <f t="shared" si="85"/>
        <v>40000</v>
      </c>
      <c r="AD268" s="12"/>
      <c r="AE268" s="12"/>
      <c r="AF268" s="13" t="s">
        <v>48</v>
      </c>
      <c r="AG268" s="23">
        <v>8</v>
      </c>
      <c r="AH268" s="30">
        <v>20</v>
      </c>
      <c r="AI268" s="25" t="s">
        <v>49</v>
      </c>
      <c r="AJ268" s="13"/>
      <c r="AK268" s="13"/>
      <c r="AL268" s="17">
        <v>0</v>
      </c>
      <c r="AM268" s="15" t="s">
        <v>50</v>
      </c>
      <c r="AN268" s="12" t="s">
        <v>51</v>
      </c>
      <c r="AO268" s="12"/>
      <c r="AP268" s="17"/>
      <c r="AQ268" s="17"/>
      <c r="AR268" s="17"/>
      <c r="AS268" s="17"/>
      <c r="AU26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'Б-100056-13',date'2015-03-04',3, 11, 11, 'RUR', 1, 18, date'2015-03-06', date'2015-03-07', 1000561, 1, to_date('2015-03-09 00:00:00','YYYY-MM-DD HH24:MI:SS'), 80000, 14400, 0, 145, 0, 'c1', 8,null);insert into xxxx_oebs_cash_payment_test (ID, INVOICE_ID, OEBS_PAYMENT, DOC_DATE, COMISS_DATE) values (s_xxxx_oebs_cash_payment_test.NEXTVAL, 100056, 40000, to_date('2015-03-09 00:00:00','YYYY-MM-DD HH24:MI:SS'), date'2015-03-31' );insert into xxxx_client_discount_m  (ID,CLIENT_ID,CLIENT_AVG_DISCOUNT,DT) values (s_xxxx_client_discount_m.NEXTVAL,145, 20, date'2014-03-01');</v>
      </c>
    </row>
    <row r="269" spans="1:47" ht="15" customHeight="1" x14ac:dyDescent="0.3">
      <c r="A269" s="45">
        <v>7</v>
      </c>
      <c r="B269" s="57"/>
      <c r="C269" s="12" t="str">
        <f t="shared" si="80"/>
        <v>10007</v>
      </c>
      <c r="D269" s="12" t="str">
        <f t="shared" si="81"/>
        <v>10007/13</v>
      </c>
      <c r="E269" s="13" t="s">
        <v>40</v>
      </c>
      <c r="F269" s="13" t="s">
        <v>41</v>
      </c>
      <c r="G269" s="12">
        <v>1</v>
      </c>
      <c r="H269" s="14">
        <v>100057</v>
      </c>
      <c r="I269" s="15" t="str">
        <f t="shared" si="82"/>
        <v>Б-100057-13</v>
      </c>
      <c r="J269" s="16">
        <v>3</v>
      </c>
      <c r="K269" s="28">
        <v>14</v>
      </c>
      <c r="L269" s="12" t="s">
        <v>42</v>
      </c>
      <c r="M269" s="16">
        <v>1</v>
      </c>
      <c r="N269" s="12">
        <v>18</v>
      </c>
      <c r="O269" s="13" t="s">
        <v>55</v>
      </c>
      <c r="P269" s="13" t="s">
        <v>44</v>
      </c>
      <c r="Q269" s="13" t="s">
        <v>45</v>
      </c>
      <c r="R269" s="17" t="str">
        <f t="shared" si="83"/>
        <v>1000571</v>
      </c>
      <c r="S269" s="15">
        <v>1</v>
      </c>
      <c r="T269" s="13" t="s">
        <v>56</v>
      </c>
      <c r="U269" s="12">
        <v>80000</v>
      </c>
      <c r="V269" s="12">
        <f t="shared" si="84"/>
        <v>14400</v>
      </c>
      <c r="W269" s="12">
        <v>0</v>
      </c>
      <c r="X269" s="18">
        <v>146</v>
      </c>
      <c r="Y269" s="19" t="s">
        <v>47</v>
      </c>
      <c r="Z269" s="20">
        <f t="shared" si="72"/>
        <v>65600</v>
      </c>
      <c r="AA269" s="21"/>
      <c r="AB269" s="29"/>
      <c r="AC269" s="14">
        <f t="shared" si="85"/>
        <v>40000</v>
      </c>
      <c r="AD269" s="12"/>
      <c r="AE269" s="12"/>
      <c r="AF269" s="13" t="s">
        <v>48</v>
      </c>
      <c r="AG269" s="23">
        <v>8</v>
      </c>
      <c r="AH269" s="30">
        <v>20</v>
      </c>
      <c r="AI269" s="25" t="s">
        <v>49</v>
      </c>
      <c r="AJ269" s="13"/>
      <c r="AK269" s="13"/>
      <c r="AL269" s="17">
        <v>0</v>
      </c>
      <c r="AM269" s="15" t="s">
        <v>50</v>
      </c>
      <c r="AN269" s="12" t="s">
        <v>51</v>
      </c>
      <c r="AO269" s="12"/>
      <c r="AP269" s="17"/>
      <c r="AQ269" s="17"/>
      <c r="AR269" s="17"/>
      <c r="AS269" s="17"/>
      <c r="AU26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100057, 'Б-100057-13',date'2015-03-04',3, 14, 14, 'RUR', 1, 18, date'2015-03-06', date'2015-03-07', 1000571, 1, to_date('2015-03-09 00:00:00','YYYY-MM-DD HH24:MI:SS'), 80000, 14400, 0, 146, 0, 'c1', 8,null);insert into xxxx_oebs_cash_payment_test (ID, INVOICE_ID, OEBS_PAYMENT, DOC_DATE, COMISS_DATE) values (s_xxxx_oebs_cash_payment_test.NEXTVAL, 100057, 40000, to_date('2015-03-09 00:00:00','YYYY-MM-DD HH24:MI:SS'), date'2015-03-31' );insert into xxxx_client_discount_m  (ID,CLIENT_ID,CLIENT_AVG_DISCOUNT,DT) values (s_xxxx_client_discount_m.NEXTVAL,146, 20, date'2014-03-01');</v>
      </c>
    </row>
    <row r="270" spans="1:47" s="44" customFormat="1" ht="15" customHeight="1" x14ac:dyDescent="0.3">
      <c r="A270" s="31">
        <v>7</v>
      </c>
      <c r="B270" s="60"/>
      <c r="C270" s="33" t="str">
        <f t="shared" si="80"/>
        <v>10007</v>
      </c>
      <c r="D270" s="33" t="str">
        <f t="shared" si="81"/>
        <v>10007/13</v>
      </c>
      <c r="E270" s="34" t="s">
        <v>40</v>
      </c>
      <c r="F270" s="34" t="s">
        <v>41</v>
      </c>
      <c r="G270" s="12">
        <v>1</v>
      </c>
      <c r="H270" s="14">
        <v>100058</v>
      </c>
      <c r="I270" s="33" t="str">
        <f t="shared" si="82"/>
        <v>Б-100058-13</v>
      </c>
      <c r="J270" s="16">
        <v>3</v>
      </c>
      <c r="K270" s="51">
        <v>8</v>
      </c>
      <c r="L270" s="33" t="s">
        <v>42</v>
      </c>
      <c r="M270" s="36">
        <v>1</v>
      </c>
      <c r="N270" s="33">
        <v>18</v>
      </c>
      <c r="O270" s="34" t="s">
        <v>53</v>
      </c>
      <c r="P270" s="34" t="s">
        <v>44</v>
      </c>
      <c r="Q270" s="34" t="s">
        <v>45</v>
      </c>
      <c r="R270" s="37" t="str">
        <f t="shared" si="83"/>
        <v>1000581</v>
      </c>
      <c r="S270" s="33">
        <v>1</v>
      </c>
      <c r="T270" s="34" t="s">
        <v>54</v>
      </c>
      <c r="U270" s="33">
        <v>90000</v>
      </c>
      <c r="V270" s="33">
        <f t="shared" si="84"/>
        <v>16200</v>
      </c>
      <c r="W270" s="33">
        <v>0</v>
      </c>
      <c r="X270" s="18">
        <v>147</v>
      </c>
      <c r="Y270" s="38" t="s">
        <v>47</v>
      </c>
      <c r="Z270" s="20">
        <f t="shared" si="72"/>
        <v>73800</v>
      </c>
      <c r="AA270" s="52"/>
      <c r="AB270" s="62"/>
      <c r="AC270" s="40">
        <f t="shared" si="85"/>
        <v>45000</v>
      </c>
      <c r="AD270" s="12"/>
      <c r="AE270" s="33"/>
      <c r="AF270" s="34" t="s">
        <v>48</v>
      </c>
      <c r="AG270" s="41">
        <v>8</v>
      </c>
      <c r="AH270" s="63">
        <v>7</v>
      </c>
      <c r="AI270" s="43" t="s">
        <v>49</v>
      </c>
      <c r="AJ270" s="34"/>
      <c r="AK270" s="34"/>
      <c r="AL270" s="37">
        <v>0</v>
      </c>
      <c r="AM270" s="33" t="s">
        <v>50</v>
      </c>
      <c r="AN270" s="33" t="s">
        <v>51</v>
      </c>
      <c r="AO270" s="33"/>
      <c r="AP270" s="37"/>
      <c r="AQ270" s="37"/>
      <c r="AR270" s="37"/>
      <c r="AS270" s="37"/>
      <c r="AU270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'Б-100058-13',date'2015-03-03',3, 8, 8, 'RUR', 1, 18, date'2015-03-06', date'2015-03-07', 1000581, 1, to_date('2015-03-08 00:00:00','YYYY-MM-DD HH24:MI:SS'), 90000, 16200, 0, 147, 0, 'c1', 8,null);insert into xxxx_oebs_cash_payment_test (ID, INVOICE_ID, OEBS_PAYMENT, DOC_DATE, COMISS_DATE) values (s_xxxx_oebs_cash_payment_test.NEXTVAL, 100058, 45000, to_date('2015-03-08 00:00:00','YYYY-MM-DD HH24:MI:SS'), date'2015-03-31' );insert into xxxx_client_discount_m  (ID,CLIENT_ID,CLIENT_AVG_DISCOUNT,DT) values (s_xxxx_client_discount_m.NEXTVAL,147, 7, date'2014-03-01');</v>
      </c>
    </row>
    <row r="271" spans="1:47" ht="15" customHeight="1" x14ac:dyDescent="0.3">
      <c r="A271" s="45">
        <v>8</v>
      </c>
      <c r="B271" s="64"/>
      <c r="C271" s="12" t="str">
        <f t="shared" ref="C271:C302" si="86">"1000"&amp;A271</f>
        <v>10008</v>
      </c>
      <c r="D271" s="12" t="str">
        <f t="shared" ref="D271:D302" si="87">"1000"&amp;A271&amp;"/13"</f>
        <v>10008/13</v>
      </c>
      <c r="E271" s="13" t="s">
        <v>40</v>
      </c>
      <c r="F271" s="13" t="s">
        <v>41</v>
      </c>
      <c r="G271" s="12">
        <v>1</v>
      </c>
      <c r="H271" s="14">
        <v>100059</v>
      </c>
      <c r="I271" s="15" t="str">
        <f t="shared" ref="I271:I302" si="88">"Б-"&amp;H271&amp;"-13"</f>
        <v>Б-100059-13</v>
      </c>
      <c r="J271" s="16">
        <v>3</v>
      </c>
      <c r="K271" s="12">
        <v>7</v>
      </c>
      <c r="L271" s="12" t="s">
        <v>42</v>
      </c>
      <c r="M271" s="16">
        <v>1</v>
      </c>
      <c r="N271" s="12">
        <v>18</v>
      </c>
      <c r="O271" s="13" t="s">
        <v>43</v>
      </c>
      <c r="P271" s="13" t="s">
        <v>44</v>
      </c>
      <c r="Q271" s="13" t="s">
        <v>45</v>
      </c>
      <c r="R271" s="17" t="str">
        <f t="shared" ref="R271:R302" si="89">H271&amp;"1"</f>
        <v>1000591</v>
      </c>
      <c r="S271" s="15">
        <v>1</v>
      </c>
      <c r="T271" s="13" t="s">
        <v>46</v>
      </c>
      <c r="U271" s="12">
        <v>30000</v>
      </c>
      <c r="V271" s="12">
        <f t="shared" ref="V271:V302" si="90">U271*0.18</f>
        <v>5400</v>
      </c>
      <c r="W271" s="12">
        <v>0</v>
      </c>
      <c r="X271" s="18">
        <v>148</v>
      </c>
      <c r="Y271" s="19" t="s">
        <v>47</v>
      </c>
      <c r="Z271" s="20">
        <f t="shared" si="72"/>
        <v>24600</v>
      </c>
      <c r="AA271" s="21"/>
      <c r="AB271" s="22"/>
      <c r="AC271" s="14">
        <f t="shared" ref="AC271:AC302" si="91">U271*0.5</f>
        <v>15000</v>
      </c>
      <c r="AD271" s="12"/>
      <c r="AE271" s="12"/>
      <c r="AF271" s="13" t="s">
        <v>48</v>
      </c>
      <c r="AG271" s="23">
        <v>8</v>
      </c>
      <c r="AH271" s="24">
        <v>13</v>
      </c>
      <c r="AI271" s="25" t="s">
        <v>49</v>
      </c>
      <c r="AJ271" s="13"/>
      <c r="AK271" s="13"/>
      <c r="AL271" s="17">
        <v>0</v>
      </c>
      <c r="AM271" s="15" t="s">
        <v>50</v>
      </c>
      <c r="AN271" s="12" t="s">
        <v>51</v>
      </c>
      <c r="AO271" s="12"/>
      <c r="AP271" s="17"/>
      <c r="AQ271" s="17"/>
      <c r="AR271" s="17"/>
      <c r="AS271" s="65">
        <v>99999.82</v>
      </c>
      <c r="AU27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100059, 'Б-100059-13',date'2015-03-02',3, 7, 7, 'RUR', 1, 18, date'2015-03-06', date'2015-03-07', 1000591, 1, to_date('2015-03-07 00:00:00','YYYY-MM-DD HH24:MI:SS'), 30000, 5400, 0, 148, 0, 'c1', 8,null);insert into xxxx_oebs_cash_payment_test (ID, INVOICE_ID, OEBS_PAYMENT, DOC_DATE, COMISS_DATE) values (s_xxxx_oebs_cash_payment_test.NEXTVAL, 100059, 15000, to_date('2015-03-07 00:00:00','YYYY-MM-DD HH24:MI:SS'), date'2015-03-31' );insert into xxxx_client_discount_m  (ID,CLIENT_ID,CLIENT_AVG_DISCOUNT,DT) values (s_xxxx_client_discount_m.NEXTVAL,148, 13, date'2014-03-01');</v>
      </c>
    </row>
    <row r="272" spans="1:47" ht="15" customHeight="1" x14ac:dyDescent="0.3">
      <c r="A272" s="45">
        <v>8</v>
      </c>
      <c r="B272" s="64"/>
      <c r="C272" s="12" t="str">
        <f t="shared" si="86"/>
        <v>10008</v>
      </c>
      <c r="D272" s="12" t="str">
        <f t="shared" si="87"/>
        <v>10008/13</v>
      </c>
      <c r="E272" s="13" t="s">
        <v>40</v>
      </c>
      <c r="F272" s="13" t="s">
        <v>41</v>
      </c>
      <c r="G272" s="12">
        <v>1</v>
      </c>
      <c r="H272" s="14">
        <v>100060</v>
      </c>
      <c r="I272" s="15" t="str">
        <f t="shared" si="88"/>
        <v>Б-100060-13</v>
      </c>
      <c r="J272" s="16">
        <v>3</v>
      </c>
      <c r="K272" s="12">
        <v>7</v>
      </c>
      <c r="L272" s="12" t="s">
        <v>42</v>
      </c>
      <c r="M272" s="16">
        <v>1</v>
      </c>
      <c r="N272" s="12">
        <v>18</v>
      </c>
      <c r="O272" s="13" t="s">
        <v>53</v>
      </c>
      <c r="P272" s="13" t="s">
        <v>44</v>
      </c>
      <c r="Q272" s="13" t="s">
        <v>45</v>
      </c>
      <c r="R272" s="17" t="str">
        <f t="shared" si="89"/>
        <v>1000601</v>
      </c>
      <c r="S272" s="15">
        <v>1</v>
      </c>
      <c r="T272" s="13" t="s">
        <v>54</v>
      </c>
      <c r="U272" s="12">
        <v>30000</v>
      </c>
      <c r="V272" s="12">
        <f t="shared" si="90"/>
        <v>5400</v>
      </c>
      <c r="W272" s="12">
        <v>0</v>
      </c>
      <c r="X272" s="18">
        <v>149</v>
      </c>
      <c r="Y272" s="19" t="s">
        <v>47</v>
      </c>
      <c r="Z272" s="20">
        <f t="shared" si="72"/>
        <v>24600</v>
      </c>
      <c r="AA272" s="21"/>
      <c r="AB272" s="26"/>
      <c r="AC272" s="14">
        <f t="shared" si="91"/>
        <v>15000</v>
      </c>
      <c r="AD272" s="12"/>
      <c r="AE272" s="12"/>
      <c r="AF272" s="13" t="s">
        <v>48</v>
      </c>
      <c r="AG272" s="23">
        <v>8</v>
      </c>
      <c r="AH272" s="27">
        <v>7</v>
      </c>
      <c r="AI272" s="25" t="s">
        <v>49</v>
      </c>
      <c r="AJ272" s="13"/>
      <c r="AK272" s="13"/>
      <c r="AL272" s="17">
        <v>0</v>
      </c>
      <c r="AM272" s="15" t="s">
        <v>50</v>
      </c>
      <c r="AN272" s="12" t="s">
        <v>51</v>
      </c>
      <c r="AO272" s="12"/>
      <c r="AP272" s="17"/>
      <c r="AQ272" s="17"/>
      <c r="AR272" s="17"/>
      <c r="AS272" s="17"/>
      <c r="AU27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100060, 'Б-100060-13',date'2015-03-03',3, 7, 7, 'RUR', 1, 18, date'2015-03-06', date'2015-03-07', 1000601, 1, to_date('2015-03-08 00:00:00','YYYY-MM-DD HH24:MI:SS'), 30000, 5400, 0, 149, 0, 'c1', 8,null);insert into xxxx_oebs_cash_payment_test (ID, INVOICE_ID, OEBS_PAYMENT, DOC_DATE, COMISS_DATE) values (s_xxxx_oebs_cash_payment_test.NEXTVAL, 100060, 15000, to_date('2015-03-08 00:00:00','YYYY-MM-DD HH24:MI:SS'), date'2015-03-31' );insert into xxxx_client_discount_m  (ID,CLIENT_ID,CLIENT_AVG_DISCOUNT,DT) values (s_xxxx_client_discount_m.NEXTVAL,149, 7, date'2014-03-01');</v>
      </c>
    </row>
    <row r="273" spans="1:47" ht="15" customHeight="1" x14ac:dyDescent="0.3">
      <c r="A273" s="45">
        <v>8</v>
      </c>
      <c r="B273" s="64"/>
      <c r="C273" s="12" t="str">
        <f t="shared" si="86"/>
        <v>10008</v>
      </c>
      <c r="D273" s="12" t="str">
        <f t="shared" si="87"/>
        <v>10008/13</v>
      </c>
      <c r="E273" s="13" t="s">
        <v>40</v>
      </c>
      <c r="F273" s="13" t="s">
        <v>41</v>
      </c>
      <c r="G273" s="12">
        <v>1</v>
      </c>
      <c r="H273" s="14">
        <v>100061</v>
      </c>
      <c r="I273" s="15" t="str">
        <f t="shared" si="88"/>
        <v>Б-100061-13</v>
      </c>
      <c r="J273" s="16">
        <v>3</v>
      </c>
      <c r="K273" s="12">
        <v>7</v>
      </c>
      <c r="L273" s="12" t="s">
        <v>42</v>
      </c>
      <c r="M273" s="16">
        <v>1</v>
      </c>
      <c r="N273" s="12">
        <v>18</v>
      </c>
      <c r="O273" s="13" t="s">
        <v>53</v>
      </c>
      <c r="P273" s="13" t="s">
        <v>44</v>
      </c>
      <c r="Q273" s="13" t="s">
        <v>45</v>
      </c>
      <c r="R273" s="17" t="str">
        <f t="shared" si="89"/>
        <v>1000611</v>
      </c>
      <c r="S273" s="15">
        <v>1</v>
      </c>
      <c r="T273" s="13" t="s">
        <v>54</v>
      </c>
      <c r="U273" s="12">
        <v>20000</v>
      </c>
      <c r="V273" s="12">
        <f t="shared" si="90"/>
        <v>3600</v>
      </c>
      <c r="W273" s="12">
        <v>0</v>
      </c>
      <c r="X273" s="18">
        <v>150</v>
      </c>
      <c r="Y273" s="19" t="s">
        <v>47</v>
      </c>
      <c r="Z273" s="20">
        <f t="shared" si="72"/>
        <v>16400</v>
      </c>
      <c r="AA273" s="21"/>
      <c r="AB273" s="26"/>
      <c r="AC273" s="14">
        <f t="shared" si="91"/>
        <v>10000</v>
      </c>
      <c r="AD273" s="12"/>
      <c r="AE273" s="12"/>
      <c r="AF273" s="13" t="s">
        <v>48</v>
      </c>
      <c r="AG273" s="23">
        <v>8</v>
      </c>
      <c r="AH273" s="27">
        <v>7</v>
      </c>
      <c r="AI273" s="25" t="s">
        <v>49</v>
      </c>
      <c r="AJ273" s="13"/>
      <c r="AK273" s="13"/>
      <c r="AL273" s="17">
        <v>0</v>
      </c>
      <c r="AM273" s="15" t="s">
        <v>50</v>
      </c>
      <c r="AN273" s="12" t="s">
        <v>51</v>
      </c>
      <c r="AO273" s="12"/>
      <c r="AP273" s="17"/>
      <c r="AQ273" s="17"/>
      <c r="AR273" s="17"/>
      <c r="AS273" s="17"/>
      <c r="AU27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100061, 'Б-100061-13',date'2015-03-03',3, 7, 7, 'RUR', 1, 18, date'2015-03-06', date'2015-03-07', 1000611, 1, to_date('2015-03-08 00:00:00','YYYY-MM-DD HH24:MI:SS'), 20000, 3600, 0, 150, 0, 'c1', 8,null);insert into xxxx_oebs_cash_payment_test (ID, INVOICE_ID, OEBS_PAYMENT, DOC_DATE, COMISS_DATE) values (s_xxxx_oebs_cash_payment_test.NEXTVAL, 100061, 10000, to_date('2015-03-08 00:00:00','YYYY-MM-DD HH24:MI:SS'), date'2015-03-31' );insert into xxxx_client_discount_m  (ID,CLIENT_ID,CLIENT_AVG_DISCOUNT,DT) values (s_xxxx_client_discount_m.NEXTVAL,150, 7, date'2014-03-01');</v>
      </c>
    </row>
    <row r="274" spans="1:47" ht="15" customHeight="1" x14ac:dyDescent="0.3">
      <c r="A274" s="45">
        <v>8</v>
      </c>
      <c r="B274" s="64"/>
      <c r="C274" s="12" t="str">
        <f t="shared" si="86"/>
        <v>10008</v>
      </c>
      <c r="D274" s="12" t="str">
        <f t="shared" si="87"/>
        <v>10008/13</v>
      </c>
      <c r="E274" s="13" t="s">
        <v>40</v>
      </c>
      <c r="F274" s="13" t="s">
        <v>41</v>
      </c>
      <c r="G274" s="12">
        <v>1</v>
      </c>
      <c r="H274" s="14">
        <v>100062</v>
      </c>
      <c r="I274" s="15" t="str">
        <f t="shared" si="88"/>
        <v>Б-100062-13</v>
      </c>
      <c r="J274" s="16">
        <v>3</v>
      </c>
      <c r="K274" s="28">
        <v>11</v>
      </c>
      <c r="L274" s="12" t="s">
        <v>42</v>
      </c>
      <c r="M274" s="16">
        <v>1</v>
      </c>
      <c r="N274" s="12">
        <v>18</v>
      </c>
      <c r="O274" s="13" t="s">
        <v>55</v>
      </c>
      <c r="P274" s="13" t="s">
        <v>44</v>
      </c>
      <c r="Q274" s="13" t="s">
        <v>45</v>
      </c>
      <c r="R274" s="17" t="str">
        <f t="shared" si="89"/>
        <v>1000621</v>
      </c>
      <c r="S274" s="15">
        <v>1</v>
      </c>
      <c r="T274" s="13" t="s">
        <v>56</v>
      </c>
      <c r="U274" s="12">
        <v>30000</v>
      </c>
      <c r="V274" s="12">
        <f t="shared" si="90"/>
        <v>5400</v>
      </c>
      <c r="W274" s="12">
        <v>0</v>
      </c>
      <c r="X274" s="18">
        <v>151</v>
      </c>
      <c r="Y274" s="19" t="s">
        <v>47</v>
      </c>
      <c r="Z274" s="20">
        <f t="shared" si="72"/>
        <v>24600</v>
      </c>
      <c r="AA274" s="21"/>
      <c r="AB274" s="29"/>
      <c r="AC274" s="14">
        <f t="shared" si="91"/>
        <v>15000</v>
      </c>
      <c r="AD274" s="12"/>
      <c r="AE274" s="12"/>
      <c r="AF274" s="13" t="s">
        <v>48</v>
      </c>
      <c r="AG274" s="23">
        <v>8</v>
      </c>
      <c r="AH274" s="30">
        <v>20</v>
      </c>
      <c r="AI274" s="25" t="s">
        <v>49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/>
      <c r="AU27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'Б-100062-13',date'2015-03-04',3, 11, 11, 'RUR', 1, 18, date'2015-03-06', date'2015-03-07', 1000621, 1, to_date('2015-03-09 00:00:00','YYYY-MM-DD HH24:MI:SS'), 30000, 5400, 0, 151, 0, 'c1', 8,null);insert into xxxx_oebs_cash_payment_test (ID, INVOICE_ID, OEBS_PAYMENT, DOC_DATE, COMISS_DATE) values (s_xxxx_oebs_cash_payment_test.NEXTVAL, 100062, 15000, to_date('2015-03-09 00:00:00','YYYY-MM-DD HH24:MI:SS'), date'2015-03-31' );insert into xxxx_client_discount_m  (ID,CLIENT_ID,CLIENT_AVG_DISCOUNT,DT) values (s_xxxx_client_discount_m.NEXTVAL,151, 20, date'2014-03-01');</v>
      </c>
    </row>
    <row r="275" spans="1:47" s="44" customFormat="1" ht="15" customHeight="1" x14ac:dyDescent="0.3">
      <c r="A275" s="31">
        <v>8</v>
      </c>
      <c r="B275" s="48"/>
      <c r="C275" s="33" t="str">
        <f t="shared" si="86"/>
        <v>10008</v>
      </c>
      <c r="D275" s="33" t="str">
        <f t="shared" si="87"/>
        <v>10008/13</v>
      </c>
      <c r="E275" s="34" t="s">
        <v>40</v>
      </c>
      <c r="F275" s="34" t="s">
        <v>41</v>
      </c>
      <c r="G275" s="12">
        <v>1</v>
      </c>
      <c r="H275" s="14">
        <v>100063</v>
      </c>
      <c r="I275" s="33" t="str">
        <f t="shared" si="88"/>
        <v>Б-100063-13</v>
      </c>
      <c r="J275" s="16">
        <v>3</v>
      </c>
      <c r="K275" s="35">
        <v>1</v>
      </c>
      <c r="L275" s="33" t="s">
        <v>42</v>
      </c>
      <c r="M275" s="36">
        <v>1</v>
      </c>
      <c r="N275" s="33">
        <v>18</v>
      </c>
      <c r="O275" s="34" t="s">
        <v>57</v>
      </c>
      <c r="P275" s="34" t="s">
        <v>44</v>
      </c>
      <c r="Q275" s="34" t="s">
        <v>45</v>
      </c>
      <c r="R275" s="37" t="str">
        <f t="shared" si="89"/>
        <v>1000631</v>
      </c>
      <c r="S275" s="33">
        <v>1</v>
      </c>
      <c r="T275" s="34" t="s">
        <v>58</v>
      </c>
      <c r="U275" s="33">
        <v>11951</v>
      </c>
      <c r="V275" s="33">
        <f t="shared" si="90"/>
        <v>2151.1799999999998</v>
      </c>
      <c r="W275" s="33">
        <v>0</v>
      </c>
      <c r="X275" s="18">
        <v>152</v>
      </c>
      <c r="Y275" s="38" t="s">
        <v>47</v>
      </c>
      <c r="Z275" s="20">
        <f t="shared" si="72"/>
        <v>9799.82</v>
      </c>
      <c r="AA275" s="39"/>
      <c r="AB275" s="39"/>
      <c r="AC275" s="40">
        <f t="shared" si="91"/>
        <v>5975.5</v>
      </c>
      <c r="AD275" s="12"/>
      <c r="AE275" s="33"/>
      <c r="AF275" s="34" t="s">
        <v>48</v>
      </c>
      <c r="AG275" s="41">
        <v>8</v>
      </c>
      <c r="AH275" s="42">
        <v>13</v>
      </c>
      <c r="AI275" s="43" t="s">
        <v>49</v>
      </c>
      <c r="AJ275" s="34"/>
      <c r="AK275" s="34"/>
      <c r="AL275" s="37">
        <v>0</v>
      </c>
      <c r="AM275" s="33" t="s">
        <v>50</v>
      </c>
      <c r="AN275" s="33" t="s">
        <v>51</v>
      </c>
      <c r="AO275" s="33"/>
      <c r="AP275" s="37"/>
      <c r="AQ275" s="37"/>
      <c r="AR275" s="37"/>
      <c r="AS275" s="37"/>
      <c r="AU27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100063, 'Б-100063-13',date'2015-03-05',3, 1, 1, 'RUR', 1, 18, date'2015-03-06', date'2015-03-07', 1000631, 1, to_date('2015-03-11 00:00:00','YYYY-MM-DD HH24:MI:SS'), 11951, 2151.18, 0, 152, 0, 'c1', 8,null);insert into xxxx_oebs_cash_payment_test (ID, INVOICE_ID, OEBS_PAYMENT, DOC_DATE, COMISS_DATE) values (s_xxxx_oebs_cash_payment_test.NEXTVAL, 100063, 5975.5, to_date('2015-03-11 00:00:00','YYYY-MM-DD HH24:MI:SS'), date'2015-03-31' );insert into xxxx_client_discount_m  (ID,CLIENT_ID,CLIENT_AVG_DISCOUNT,DT) values (s_xxxx_client_discount_m.NEXTVAL,152, 13, date'2014-03-01');</v>
      </c>
    </row>
    <row r="276" spans="1:47" ht="15" customHeight="1" x14ac:dyDescent="0.3">
      <c r="A276" s="45">
        <v>9</v>
      </c>
      <c r="B276" s="57"/>
      <c r="C276" s="12" t="str">
        <f t="shared" si="86"/>
        <v>10009</v>
      </c>
      <c r="D276" s="12" t="str">
        <f t="shared" si="87"/>
        <v>10009/13</v>
      </c>
      <c r="E276" s="13" t="s">
        <v>40</v>
      </c>
      <c r="F276" s="13" t="s">
        <v>41</v>
      </c>
      <c r="G276" s="12">
        <v>1</v>
      </c>
      <c r="H276" s="14">
        <v>100064</v>
      </c>
      <c r="I276" s="15" t="str">
        <f t="shared" si="88"/>
        <v>Б-100064-13</v>
      </c>
      <c r="J276" s="16">
        <v>3</v>
      </c>
      <c r="K276" s="12">
        <v>7</v>
      </c>
      <c r="L276" s="12" t="s">
        <v>42</v>
      </c>
      <c r="M276" s="16">
        <v>1</v>
      </c>
      <c r="N276" s="12">
        <v>18</v>
      </c>
      <c r="O276" s="13" t="s">
        <v>43</v>
      </c>
      <c r="P276" s="13" t="s">
        <v>44</v>
      </c>
      <c r="Q276" s="13" t="s">
        <v>45</v>
      </c>
      <c r="R276" s="17" t="str">
        <f t="shared" si="89"/>
        <v>1000641</v>
      </c>
      <c r="S276" s="15">
        <v>1</v>
      </c>
      <c r="T276" s="13" t="s">
        <v>46</v>
      </c>
      <c r="U276" s="12">
        <v>30000</v>
      </c>
      <c r="V276" s="12">
        <f t="shared" si="90"/>
        <v>5400</v>
      </c>
      <c r="W276" s="12">
        <v>0</v>
      </c>
      <c r="X276" s="18">
        <v>153</v>
      </c>
      <c r="Y276" s="19" t="s">
        <v>47</v>
      </c>
      <c r="Z276" s="20">
        <f t="shared" si="72"/>
        <v>24600</v>
      </c>
      <c r="AA276" s="21"/>
      <c r="AB276" s="22"/>
      <c r="AC276" s="14">
        <f t="shared" si="91"/>
        <v>15000</v>
      </c>
      <c r="AD276" s="12"/>
      <c r="AE276" s="12"/>
      <c r="AF276" s="13" t="s">
        <v>48</v>
      </c>
      <c r="AG276" s="23">
        <v>8</v>
      </c>
      <c r="AH276" s="24">
        <v>13</v>
      </c>
      <c r="AI276" s="25" t="s">
        <v>49</v>
      </c>
      <c r="AJ276" s="13"/>
      <c r="AK276" s="13"/>
      <c r="AL276" s="17">
        <v>0</v>
      </c>
      <c r="AM276" s="15" t="s">
        <v>50</v>
      </c>
      <c r="AN276" s="12" t="s">
        <v>51</v>
      </c>
      <c r="AO276" s="12"/>
      <c r="AP276" s="17"/>
      <c r="AQ276" s="17"/>
      <c r="AR276" s="17"/>
      <c r="AS276" s="65" t="s">
        <v>79</v>
      </c>
      <c r="AU27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100064, 'Б-100064-13',date'2015-03-02',3, 7, 7, 'RUR', 1, 18, date'2015-03-06', date'2015-03-07', 1000641, 1, to_date('2015-03-07 00:00:00','YYYY-MM-DD HH24:MI:SS'), 30000, 5400, 0, 153, 0, 'c1', 8,null);insert into xxxx_oebs_cash_payment_test (ID, INVOICE_ID, OEBS_PAYMENT, DOC_DATE, COMISS_DATE) values (s_xxxx_oebs_cash_payment_test.NEXTVAL, 100064, 15000, to_date('2015-03-07 00:00:00','YYYY-MM-DD HH24:MI:SS'), date'2015-03-31' );insert into xxxx_client_discount_m  (ID,CLIENT_ID,CLIENT_AVG_DISCOUNT,DT) values (s_xxxx_client_discount_m.NEXTVAL,153, 13, date'2014-03-01');</v>
      </c>
    </row>
    <row r="277" spans="1:47" ht="15" customHeight="1" x14ac:dyDescent="0.3">
      <c r="A277" s="45">
        <v>9</v>
      </c>
      <c r="B277" s="57"/>
      <c r="C277" s="12" t="str">
        <f t="shared" si="86"/>
        <v>10009</v>
      </c>
      <c r="D277" s="12" t="str">
        <f t="shared" si="87"/>
        <v>10009/13</v>
      </c>
      <c r="E277" s="13" t="s">
        <v>40</v>
      </c>
      <c r="F277" s="13" t="s">
        <v>41</v>
      </c>
      <c r="G277" s="12">
        <v>1</v>
      </c>
      <c r="H277" s="14">
        <v>100065</v>
      </c>
      <c r="I277" s="15" t="str">
        <f t="shared" si="88"/>
        <v>Б-100065-13</v>
      </c>
      <c r="J277" s="16">
        <v>3</v>
      </c>
      <c r="K277" s="12">
        <v>7</v>
      </c>
      <c r="L277" s="12" t="s">
        <v>42</v>
      </c>
      <c r="M277" s="16">
        <v>1</v>
      </c>
      <c r="N277" s="12">
        <v>18</v>
      </c>
      <c r="O277" s="13" t="s">
        <v>53</v>
      </c>
      <c r="P277" s="13" t="s">
        <v>44</v>
      </c>
      <c r="Q277" s="13" t="s">
        <v>45</v>
      </c>
      <c r="R277" s="17" t="str">
        <f t="shared" si="89"/>
        <v>1000651</v>
      </c>
      <c r="S277" s="15">
        <v>1</v>
      </c>
      <c r="T277" s="13" t="s">
        <v>54</v>
      </c>
      <c r="U277" s="12">
        <v>30000</v>
      </c>
      <c r="V277" s="12">
        <f t="shared" si="90"/>
        <v>5400</v>
      </c>
      <c r="W277" s="12">
        <v>0</v>
      </c>
      <c r="X277" s="18">
        <v>154</v>
      </c>
      <c r="Y277" s="19" t="s">
        <v>47</v>
      </c>
      <c r="Z277" s="20">
        <f t="shared" si="72"/>
        <v>24600</v>
      </c>
      <c r="AA277" s="21"/>
      <c r="AB277" s="26"/>
      <c r="AC277" s="14">
        <f t="shared" si="91"/>
        <v>15000</v>
      </c>
      <c r="AD277" s="12"/>
      <c r="AE277" s="12"/>
      <c r="AF277" s="13" t="s">
        <v>48</v>
      </c>
      <c r="AG277" s="23">
        <v>8</v>
      </c>
      <c r="AH277" s="27">
        <v>7</v>
      </c>
      <c r="AI277" s="25" t="s">
        <v>49</v>
      </c>
      <c r="AJ277" s="13"/>
      <c r="AK277" s="13"/>
      <c r="AL277" s="17">
        <v>0</v>
      </c>
      <c r="AM277" s="15" t="s">
        <v>50</v>
      </c>
      <c r="AN277" s="12" t="s">
        <v>51</v>
      </c>
      <c r="AO277" s="12"/>
      <c r="AP277" s="17"/>
      <c r="AQ277" s="17"/>
      <c r="AR277" s="17"/>
      <c r="AS277" s="17" t="s">
        <v>125</v>
      </c>
      <c r="AU27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100065, 'Б-100065-13',date'2015-03-03',3, 7, 7, 'RUR', 1, 18, date'2015-03-06', date'2015-03-07', 1000651, 1, to_date('2015-03-08 00:00:00','YYYY-MM-DD HH24:MI:SS'), 30000, 5400, 0, 154, 0, 'c1', 8,null);insert into xxxx_oebs_cash_payment_test (ID, INVOICE_ID, OEBS_PAYMENT, DOC_DATE, COMISS_DATE) values (s_xxxx_oebs_cash_payment_test.NEXTVAL, 100065, 15000, to_date('2015-03-08 00:00:00','YYYY-MM-DD HH24:MI:SS'), date'2015-03-31' );insert into xxxx_client_discount_m  (ID,CLIENT_ID,CLIENT_AVG_DISCOUNT,DT) values (s_xxxx_client_discount_m.NEXTVAL,154, 7, date'2014-03-01');</v>
      </c>
    </row>
    <row r="278" spans="1:47" ht="15" customHeight="1" x14ac:dyDescent="0.3">
      <c r="A278" s="45">
        <v>9</v>
      </c>
      <c r="B278" s="57"/>
      <c r="C278" s="12" t="str">
        <f t="shared" si="86"/>
        <v>10009</v>
      </c>
      <c r="D278" s="12" t="str">
        <f t="shared" si="87"/>
        <v>10009/13</v>
      </c>
      <c r="E278" s="13" t="s">
        <v>40</v>
      </c>
      <c r="F278" s="13" t="s">
        <v>41</v>
      </c>
      <c r="G278" s="12">
        <v>1</v>
      </c>
      <c r="H278" s="14">
        <v>100066</v>
      </c>
      <c r="I278" s="15" t="str">
        <f t="shared" si="88"/>
        <v>Б-100066-13</v>
      </c>
      <c r="J278" s="16">
        <v>3</v>
      </c>
      <c r="K278" s="12">
        <v>7</v>
      </c>
      <c r="L278" s="12" t="s">
        <v>42</v>
      </c>
      <c r="M278" s="16">
        <v>1</v>
      </c>
      <c r="N278" s="12">
        <v>18</v>
      </c>
      <c r="O278" s="13" t="s">
        <v>53</v>
      </c>
      <c r="P278" s="13" t="s">
        <v>44</v>
      </c>
      <c r="Q278" s="13" t="s">
        <v>45</v>
      </c>
      <c r="R278" s="17" t="str">
        <f t="shared" si="89"/>
        <v>1000661</v>
      </c>
      <c r="S278" s="15">
        <v>1</v>
      </c>
      <c r="T278" s="13" t="s">
        <v>54</v>
      </c>
      <c r="U278" s="12">
        <v>20000</v>
      </c>
      <c r="V278" s="12">
        <f t="shared" si="90"/>
        <v>3600</v>
      </c>
      <c r="W278" s="12">
        <v>0</v>
      </c>
      <c r="X278" s="18">
        <v>155</v>
      </c>
      <c r="Y278" s="19" t="s">
        <v>47</v>
      </c>
      <c r="Z278" s="20">
        <f t="shared" si="72"/>
        <v>16400</v>
      </c>
      <c r="AA278" s="21"/>
      <c r="AB278" s="26"/>
      <c r="AC278" s="14">
        <f t="shared" si="91"/>
        <v>10000</v>
      </c>
      <c r="AD278" s="12"/>
      <c r="AE278" s="12"/>
      <c r="AF278" s="13" t="s">
        <v>48</v>
      </c>
      <c r="AG278" s="23">
        <v>8</v>
      </c>
      <c r="AH278" s="27">
        <v>7</v>
      </c>
      <c r="AI278" s="25" t="s">
        <v>49</v>
      </c>
      <c r="AJ278" s="13"/>
      <c r="AK278" s="13"/>
      <c r="AL278" s="17">
        <v>0</v>
      </c>
      <c r="AM278" s="15" t="s">
        <v>50</v>
      </c>
      <c r="AN278" s="12" t="s">
        <v>51</v>
      </c>
      <c r="AO278" s="12"/>
      <c r="AP278" s="17"/>
      <c r="AQ278" s="17"/>
      <c r="AR278" s="17"/>
      <c r="AS278" s="17"/>
      <c r="AU278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100066, 'Б-100066-13',date'2015-03-03',3, 7, 7, 'RUR', 1, 18, date'2015-03-06', date'2015-03-07', 1000661, 1, to_date('2015-03-08 00:00:00','YYYY-MM-DD HH24:MI:SS'), 20000, 3600, 0, 155, 0, 'c1', 8,null);insert into xxxx_oebs_cash_payment_test (ID, INVOICE_ID, OEBS_PAYMENT, DOC_DATE, COMISS_DATE) values (s_xxxx_oebs_cash_payment_test.NEXTVAL, 100066, 10000, to_date('2015-03-08 00:00:00','YYYY-MM-DD HH24:MI:SS'), date'2015-03-31' );insert into xxxx_client_discount_m  (ID,CLIENT_ID,CLIENT_AVG_DISCOUNT,DT) values (s_xxxx_client_discount_m.NEXTVAL,155, 7, date'2014-03-01');</v>
      </c>
    </row>
    <row r="279" spans="1:47" ht="15" customHeight="1" x14ac:dyDescent="0.3">
      <c r="A279" s="45">
        <v>9</v>
      </c>
      <c r="B279" s="57"/>
      <c r="C279" s="12" t="str">
        <f t="shared" si="86"/>
        <v>10009</v>
      </c>
      <c r="D279" s="12" t="str">
        <f t="shared" si="87"/>
        <v>10009/13</v>
      </c>
      <c r="E279" s="13" t="s">
        <v>40</v>
      </c>
      <c r="F279" s="13" t="s">
        <v>41</v>
      </c>
      <c r="G279" s="12">
        <v>1</v>
      </c>
      <c r="H279" s="14">
        <v>100067</v>
      </c>
      <c r="I279" s="15" t="str">
        <f t="shared" si="88"/>
        <v>Б-100067-13</v>
      </c>
      <c r="J279" s="16">
        <v>3</v>
      </c>
      <c r="K279" s="28">
        <v>11</v>
      </c>
      <c r="L279" s="12" t="s">
        <v>42</v>
      </c>
      <c r="M279" s="16">
        <v>1</v>
      </c>
      <c r="N279" s="12">
        <v>18</v>
      </c>
      <c r="O279" s="13" t="s">
        <v>55</v>
      </c>
      <c r="P279" s="13" t="s">
        <v>44</v>
      </c>
      <c r="Q279" s="13" t="s">
        <v>45</v>
      </c>
      <c r="R279" s="17" t="str">
        <f t="shared" si="89"/>
        <v>1000671</v>
      </c>
      <c r="S279" s="15">
        <v>1</v>
      </c>
      <c r="T279" s="13" t="s">
        <v>56</v>
      </c>
      <c r="U279" s="12">
        <v>30000</v>
      </c>
      <c r="V279" s="12">
        <f t="shared" si="90"/>
        <v>5400</v>
      </c>
      <c r="W279" s="12">
        <v>0</v>
      </c>
      <c r="X279" s="18">
        <v>156</v>
      </c>
      <c r="Y279" s="19" t="s">
        <v>47</v>
      </c>
      <c r="Z279" s="20">
        <f t="shared" si="72"/>
        <v>24600</v>
      </c>
      <c r="AA279" s="21"/>
      <c r="AB279" s="29"/>
      <c r="AC279" s="14">
        <f t="shared" si="91"/>
        <v>15000</v>
      </c>
      <c r="AD279" s="12"/>
      <c r="AE279" s="12"/>
      <c r="AF279" s="13" t="s">
        <v>48</v>
      </c>
      <c r="AG279" s="23">
        <v>8</v>
      </c>
      <c r="AH279" s="30">
        <v>20</v>
      </c>
      <c r="AI279" s="25" t="s">
        <v>49</v>
      </c>
      <c r="AJ279" s="13"/>
      <c r="AK279" s="13"/>
      <c r="AL279" s="17">
        <v>0</v>
      </c>
      <c r="AM279" s="15" t="s">
        <v>50</v>
      </c>
      <c r="AN279" s="12" t="s">
        <v>51</v>
      </c>
      <c r="AO279" s="12"/>
      <c r="AP279" s="17"/>
      <c r="AQ279" s="17"/>
      <c r="AR279" s="17"/>
      <c r="AS279" s="17"/>
      <c r="AU279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'Б-100067-13',date'2015-03-04',3, 11, 11, 'RUR', 1, 18, date'2015-03-06', date'2015-03-07', 1000671, 1, to_date('2015-03-09 00:00:00','YYYY-MM-DD HH24:MI:SS'), 30000, 5400, 0, 156, 0, 'c1', 8,null);insert into xxxx_oebs_cash_payment_test (ID, INVOICE_ID, OEBS_PAYMENT, DOC_DATE, COMISS_DATE) values (s_xxxx_oebs_cash_payment_test.NEXTVAL, 100067, 15000, to_date('2015-03-09 00:00:00','YYYY-MM-DD HH24:MI:SS'), date'2015-03-31' );insert into xxxx_client_discount_m  (ID,CLIENT_ID,CLIENT_AVG_DISCOUNT,DT) values (s_xxxx_client_discount_m.NEXTVAL,156, 20, date'2014-03-01');</v>
      </c>
    </row>
    <row r="280" spans="1:47" s="44" customFormat="1" ht="15" customHeight="1" x14ac:dyDescent="0.3">
      <c r="A280" s="31">
        <v>9</v>
      </c>
      <c r="B280" s="60"/>
      <c r="C280" s="33" t="str">
        <f t="shared" si="86"/>
        <v>10009</v>
      </c>
      <c r="D280" s="33" t="str">
        <f t="shared" si="87"/>
        <v>10009/13</v>
      </c>
      <c r="E280" s="34" t="s">
        <v>40</v>
      </c>
      <c r="F280" s="34" t="s">
        <v>41</v>
      </c>
      <c r="G280" s="12">
        <v>1</v>
      </c>
      <c r="H280" s="14">
        <v>100068</v>
      </c>
      <c r="I280" s="33" t="str">
        <f t="shared" si="88"/>
        <v>Б-100068-13</v>
      </c>
      <c r="J280" s="16">
        <v>3</v>
      </c>
      <c r="K280" s="35">
        <v>1</v>
      </c>
      <c r="L280" s="33" t="s">
        <v>42</v>
      </c>
      <c r="M280" s="36">
        <v>1</v>
      </c>
      <c r="N280" s="33">
        <v>18</v>
      </c>
      <c r="O280" s="34" t="s">
        <v>57</v>
      </c>
      <c r="P280" s="34" t="s">
        <v>44</v>
      </c>
      <c r="Q280" s="34" t="s">
        <v>45</v>
      </c>
      <c r="R280" s="37" t="str">
        <f t="shared" si="89"/>
        <v>1000681</v>
      </c>
      <c r="S280" s="33">
        <v>1</v>
      </c>
      <c r="T280" s="34" t="s">
        <v>58</v>
      </c>
      <c r="U280" s="33">
        <v>11952</v>
      </c>
      <c r="V280" s="33">
        <f t="shared" si="90"/>
        <v>2151.36</v>
      </c>
      <c r="W280" s="33">
        <v>0</v>
      </c>
      <c r="X280" s="18">
        <v>157</v>
      </c>
      <c r="Y280" s="38" t="s">
        <v>47</v>
      </c>
      <c r="Z280" s="20">
        <f t="shared" si="72"/>
        <v>9800.64</v>
      </c>
      <c r="AA280" s="39"/>
      <c r="AB280" s="39"/>
      <c r="AC280" s="40">
        <f t="shared" si="91"/>
        <v>5976</v>
      </c>
      <c r="AD280" s="12"/>
      <c r="AE280" s="33"/>
      <c r="AF280" s="34" t="s">
        <v>48</v>
      </c>
      <c r="AG280" s="41">
        <v>8</v>
      </c>
      <c r="AH280" s="42">
        <v>13</v>
      </c>
      <c r="AI280" s="43" t="s">
        <v>49</v>
      </c>
      <c r="AJ280" s="34"/>
      <c r="AK280" s="34"/>
      <c r="AL280" s="37">
        <v>0</v>
      </c>
      <c r="AM280" s="33" t="s">
        <v>50</v>
      </c>
      <c r="AN280" s="33" t="s">
        <v>51</v>
      </c>
      <c r="AO280" s="33"/>
      <c r="AP280" s="37"/>
      <c r="AQ280" s="37"/>
      <c r="AR280" s="37"/>
      <c r="AS280" s="37"/>
      <c r="AU280" s="44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100068, 'Б-100068-13',date'2015-03-05',3, 1, 1, 'RUR', 1, 18, date'2015-03-06', date'2015-03-07', 1000681, 1, to_date('2015-03-11 00:00:00','YYYY-MM-DD HH24:MI:SS'), 11952, 2151.36, 0, 157, 0, 'c1', 8,null);insert into xxxx_oebs_cash_payment_test (ID, INVOICE_ID, OEBS_PAYMENT, DOC_DATE, COMISS_DATE) values (s_xxxx_oebs_cash_payment_test.NEXTVAL, 100068, 5976, to_date('2015-03-11 00:00:00','YYYY-MM-DD HH24:MI:SS'), date'2015-03-31' );insert into xxxx_client_discount_m  (ID,CLIENT_ID,CLIENT_AVG_DISCOUNT,DT) values (s_xxxx_client_discount_m.NEXTVAL,157, 13, date'2014-03-01');</v>
      </c>
    </row>
    <row r="281" spans="1:47" ht="15" customHeight="1" x14ac:dyDescent="0.3">
      <c r="A281" s="45">
        <v>10</v>
      </c>
      <c r="B281" s="57"/>
      <c r="C281" s="12" t="str">
        <f t="shared" si="86"/>
        <v>100010</v>
      </c>
      <c r="D281" s="12" t="str">
        <f t="shared" si="87"/>
        <v>100010/13</v>
      </c>
      <c r="E281" s="13" t="s">
        <v>40</v>
      </c>
      <c r="F281" s="13" t="s">
        <v>41</v>
      </c>
      <c r="G281" s="12">
        <v>1</v>
      </c>
      <c r="H281" s="14">
        <v>100069</v>
      </c>
      <c r="I281" s="15" t="str">
        <f t="shared" si="88"/>
        <v>Б-100069-13</v>
      </c>
      <c r="J281" s="16">
        <v>3</v>
      </c>
      <c r="K281" s="12">
        <v>7</v>
      </c>
      <c r="L281" s="12" t="s">
        <v>42</v>
      </c>
      <c r="M281" s="16">
        <v>1</v>
      </c>
      <c r="N281" s="12">
        <v>18</v>
      </c>
      <c r="O281" s="13" t="s">
        <v>43</v>
      </c>
      <c r="P281" s="13" t="s">
        <v>44</v>
      </c>
      <c r="Q281" s="13" t="s">
        <v>45</v>
      </c>
      <c r="R281" s="17" t="str">
        <f t="shared" si="89"/>
        <v>1000691</v>
      </c>
      <c r="S281" s="15">
        <v>1</v>
      </c>
      <c r="T281" s="13" t="s">
        <v>46</v>
      </c>
      <c r="U281" s="12">
        <v>30000</v>
      </c>
      <c r="V281" s="12">
        <f t="shared" si="90"/>
        <v>5400</v>
      </c>
      <c r="W281" s="12">
        <v>0</v>
      </c>
      <c r="X281" s="18">
        <v>158</v>
      </c>
      <c r="Y281" s="19" t="s">
        <v>47</v>
      </c>
      <c r="Z281" s="20"/>
      <c r="AA281" s="21"/>
      <c r="AB281" s="22"/>
      <c r="AC281" s="14">
        <f t="shared" si="91"/>
        <v>15000</v>
      </c>
      <c r="AD281" s="12">
        <v>15000</v>
      </c>
      <c r="AE281" s="12"/>
      <c r="AF281" s="13" t="s">
        <v>48</v>
      </c>
      <c r="AG281" s="23">
        <v>8</v>
      </c>
      <c r="AH281" s="24">
        <v>13</v>
      </c>
      <c r="AI281" s="25" t="s">
        <v>49</v>
      </c>
      <c r="AJ281" s="13"/>
      <c r="AK281" s="13"/>
      <c r="AL281" s="17">
        <v>0</v>
      </c>
      <c r="AM281" s="15" t="s">
        <v>50</v>
      </c>
      <c r="AN281" s="12" t="s">
        <v>51</v>
      </c>
      <c r="AO281" s="12"/>
      <c r="AP281" s="17"/>
      <c r="AQ281" s="17"/>
      <c r="AR281" s="17"/>
      <c r="AS281" s="66">
        <v>0.7</v>
      </c>
      <c r="AU281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100069, 'Б-100069-13',date'2015-03-02',3, 7, 7, 'RUR', 1, 18, date'2015-03-06', date'2015-03-07', 1000691, 1, to_date('2015-03-07 00:00:00','YYYY-MM-DD HH24:MI:SS'), 30000, 5400, 0, 158, 0, 'c1', 8,null);insert into xxxx_oebs_cash_payment_test (ID, INVOICE_ID, OEBS_PAYMENT, DOC_DATE, COMISS_DATE) values (s_xxxx_oebs_cash_payment_test.NEXTVAL, 100069, 15000, to_date('2015-03-07 00:00:00','YYYY-MM-DD HH24:MI:SS'), date'2015-03-31' );insert into xxxx_oebs_cash_payment_test (ID, INVOICE_ID, OEBS_PAYMENT, DOC_DATE, COMISS_DATE) values (s_xxxx_oebs_cash_payment_test.NEXTVAL, 100069, 15000, to_date('2015-03-07 00:00:00','YYYY-MM-DD HH24:MI:SS'), date'2015-03-31' );insert into xxxx_client_discount_m  (ID,CLIENT_ID,CLIENT_AVG_DISCOUNT,DT) values (s_xxxx_client_discount_m.NEXTVAL,158, 13, date'2014-03-01');</v>
      </c>
    </row>
    <row r="282" spans="1:47" ht="15" customHeight="1" x14ac:dyDescent="0.3">
      <c r="A282" s="45">
        <v>10</v>
      </c>
      <c r="B282" s="57"/>
      <c r="C282" s="12" t="str">
        <f t="shared" si="86"/>
        <v>100010</v>
      </c>
      <c r="D282" s="12" t="str">
        <f t="shared" si="87"/>
        <v>100010/13</v>
      </c>
      <c r="E282" s="13" t="s">
        <v>40</v>
      </c>
      <c r="F282" s="13" t="s">
        <v>41</v>
      </c>
      <c r="G282" s="12">
        <v>1</v>
      </c>
      <c r="H282" s="14">
        <v>100070</v>
      </c>
      <c r="I282" s="15" t="str">
        <f t="shared" si="88"/>
        <v>Б-100070-13</v>
      </c>
      <c r="J282" s="16">
        <v>3</v>
      </c>
      <c r="K282" s="56">
        <v>3</v>
      </c>
      <c r="L282" s="12" t="s">
        <v>42</v>
      </c>
      <c r="M282" s="16">
        <v>1</v>
      </c>
      <c r="N282" s="12">
        <v>18</v>
      </c>
      <c r="O282" s="13" t="s">
        <v>53</v>
      </c>
      <c r="P282" s="13" t="s">
        <v>44</v>
      </c>
      <c r="Q282" s="13" t="s">
        <v>45</v>
      </c>
      <c r="R282" s="17" t="str">
        <f t="shared" si="89"/>
        <v>1000701</v>
      </c>
      <c r="S282" s="15">
        <v>1</v>
      </c>
      <c r="T282" s="13" t="s">
        <v>54</v>
      </c>
      <c r="U282" s="12">
        <v>40000</v>
      </c>
      <c r="V282" s="12">
        <f t="shared" si="90"/>
        <v>7200</v>
      </c>
      <c r="W282" s="12">
        <v>0</v>
      </c>
      <c r="X282" s="18">
        <v>159</v>
      </c>
      <c r="Y282" s="19" t="s">
        <v>47</v>
      </c>
      <c r="Z282" s="20"/>
      <c r="AA282" s="21"/>
      <c r="AB282" s="26"/>
      <c r="AC282" s="14">
        <f t="shared" si="91"/>
        <v>20000</v>
      </c>
      <c r="AD282" s="12">
        <v>20000</v>
      </c>
      <c r="AE282" s="12"/>
      <c r="AF282" s="13" t="s">
        <v>48</v>
      </c>
      <c r="AG282" s="23">
        <v>8</v>
      </c>
      <c r="AH282" s="27">
        <v>7</v>
      </c>
      <c r="AI282" s="25" t="s">
        <v>49</v>
      </c>
      <c r="AJ282" s="13"/>
      <c r="AK282" s="13"/>
      <c r="AL282" s="17">
        <v>0</v>
      </c>
      <c r="AM282" s="15" t="s">
        <v>50</v>
      </c>
      <c r="AN282" s="12" t="s">
        <v>51</v>
      </c>
      <c r="AO282" s="12"/>
      <c r="AP282" s="17"/>
      <c r="AQ282" s="17"/>
      <c r="AR282" s="17"/>
      <c r="AS282" s="17" t="s">
        <v>80</v>
      </c>
      <c r="AU282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100070, 'Б-100070-13',date'2015-03-03',3, 3, 3, 'RUR', 1, 18, date'2015-03-06', date'2015-03-07', 1000701, 1, to_date('2015-03-08 00:00:00','YYYY-MM-DD HH24:MI:SS'), 40000, 7200, 0, 159, 0, 'c1', 8,null);insert into xxxx_oebs_cash_payment_test (ID, INVOICE_ID, OEBS_PAYMENT, DOC_DATE, COMISS_DATE) values (s_xxxx_oebs_cash_payment_test.NEXTVAL, 100070, 20000, to_date('2015-03-08 00:00:00','YYYY-MM-DD HH24:MI:SS'), date'2015-03-31' );insert into xxxx_oebs_cash_payment_test (ID, INVOICE_ID, OEBS_PAYMENT, DOC_DATE, COMISS_DATE) values (s_xxxx_oebs_cash_payment_test.NEXTVAL, 100070, 20000, to_date('2015-03-08 00:00:00','YYYY-MM-DD HH24:MI:SS'), date'2015-03-31' );insert into xxxx_client_discount_m  (ID,CLIENT_ID,CLIENT_AVG_DISCOUNT,DT) values (s_xxxx_client_discount_m.NEXTVAL,159, 7, date'2014-03-01');</v>
      </c>
    </row>
    <row r="283" spans="1:47" ht="15" customHeight="1" x14ac:dyDescent="0.3">
      <c r="A283" s="45">
        <v>10</v>
      </c>
      <c r="B283" s="57"/>
      <c r="C283" s="12" t="str">
        <f t="shared" si="86"/>
        <v>100010</v>
      </c>
      <c r="D283" s="12" t="str">
        <f t="shared" si="87"/>
        <v>100010/13</v>
      </c>
      <c r="E283" s="13" t="s">
        <v>40</v>
      </c>
      <c r="F283" s="13" t="s">
        <v>41</v>
      </c>
      <c r="G283" s="12">
        <v>1</v>
      </c>
      <c r="H283" s="14">
        <v>100071</v>
      </c>
      <c r="I283" s="15" t="str">
        <f t="shared" si="88"/>
        <v>Б-100071-13</v>
      </c>
      <c r="J283" s="16">
        <v>3</v>
      </c>
      <c r="K283" s="12">
        <v>7</v>
      </c>
      <c r="L283" s="12" t="s">
        <v>42</v>
      </c>
      <c r="M283" s="16">
        <v>1</v>
      </c>
      <c r="N283" s="12">
        <v>18</v>
      </c>
      <c r="O283" s="13" t="s">
        <v>53</v>
      </c>
      <c r="P283" s="13" t="s">
        <v>44</v>
      </c>
      <c r="Q283" s="13" t="s">
        <v>45</v>
      </c>
      <c r="R283" s="17" t="str">
        <f t="shared" si="89"/>
        <v>1000711</v>
      </c>
      <c r="S283" s="15">
        <v>1</v>
      </c>
      <c r="T283" s="13" t="s">
        <v>54</v>
      </c>
      <c r="U283" s="12">
        <v>70000</v>
      </c>
      <c r="V283" s="12">
        <f t="shared" si="90"/>
        <v>12600</v>
      </c>
      <c r="W283" s="12">
        <v>0</v>
      </c>
      <c r="X283" s="18">
        <v>160</v>
      </c>
      <c r="Y283" s="19" t="s">
        <v>47</v>
      </c>
      <c r="Z283" s="20"/>
      <c r="AA283" s="67"/>
      <c r="AB283" s="26"/>
      <c r="AC283" s="14">
        <f t="shared" si="91"/>
        <v>35000</v>
      </c>
      <c r="AD283" s="12">
        <v>35000</v>
      </c>
      <c r="AE283" s="12"/>
      <c r="AF283" s="13" t="s">
        <v>48</v>
      </c>
      <c r="AG283" s="23">
        <v>8</v>
      </c>
      <c r="AH283" s="27">
        <v>7</v>
      </c>
      <c r="AI283" s="25" t="s">
        <v>49</v>
      </c>
      <c r="AJ283" s="13"/>
      <c r="AK283" s="13"/>
      <c r="AL283" s="17">
        <v>0</v>
      </c>
      <c r="AM283" s="15" t="s">
        <v>50</v>
      </c>
      <c r="AN283" s="12" t="s">
        <v>51</v>
      </c>
      <c r="AO283" s="12"/>
      <c r="AP283" s="17"/>
      <c r="AQ283" s="17"/>
      <c r="AR283" s="17"/>
      <c r="AS283" s="17"/>
      <c r="AU283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100071, 'Б-100071-13',date'2015-03-03',3, 7, 7, 'RUR', 1, 18, date'2015-03-06', date'2015-03-07', 1000711, 1, to_date('2015-03-08 00:00:00','YYYY-MM-DD HH24:MI:SS'), 70000, 12600, 0, 160, 0, 'c1', 8,null);insert into xxxx_oebs_cash_payment_test (ID, INVOICE_ID, OEBS_PAYMENT, DOC_DATE, COMISS_DATE) values (s_xxxx_oebs_cash_payment_test.NEXTVAL, 100071, 35000, to_date('2015-03-08 00:00:00','YYYY-MM-DD HH24:MI:SS'), date'2015-03-31' );insert into xxxx_oebs_cash_payment_test (ID, INVOICE_ID, OEBS_PAYMENT, DOC_DATE, COMISS_DATE) values (s_xxxx_oebs_cash_payment_test.NEXTVAL, 100071, 35000, to_date('2015-03-08 00:00:00','YYYY-MM-DD HH24:MI:SS'), date'2015-03-31' );insert into xxxx_client_discount_m  (ID,CLIENT_ID,CLIENT_AVG_DISCOUNT,DT) values (s_xxxx_client_discount_m.NEXTVAL,160, 7, date'2014-03-01');</v>
      </c>
    </row>
    <row r="284" spans="1:47" ht="15" customHeight="1" x14ac:dyDescent="0.3">
      <c r="A284" s="45">
        <v>10</v>
      </c>
      <c r="B284" s="57"/>
      <c r="C284" s="12" t="str">
        <f t="shared" si="86"/>
        <v>100010</v>
      </c>
      <c r="D284" s="12" t="str">
        <f t="shared" si="87"/>
        <v>100010/13</v>
      </c>
      <c r="E284" s="13" t="s">
        <v>40</v>
      </c>
      <c r="F284" s="13" t="s">
        <v>41</v>
      </c>
      <c r="G284" s="12">
        <v>1</v>
      </c>
      <c r="H284" s="14">
        <v>100072</v>
      </c>
      <c r="I284" s="15" t="str">
        <f t="shared" si="88"/>
        <v>Б-100072-13</v>
      </c>
      <c r="J284" s="16">
        <v>3</v>
      </c>
      <c r="K284" s="28">
        <v>11</v>
      </c>
      <c r="L284" s="12" t="s">
        <v>42</v>
      </c>
      <c r="M284" s="16">
        <v>1</v>
      </c>
      <c r="N284" s="12">
        <v>18</v>
      </c>
      <c r="O284" s="13" t="s">
        <v>55</v>
      </c>
      <c r="P284" s="13" t="s">
        <v>44</v>
      </c>
      <c r="Q284" s="13" t="s">
        <v>45</v>
      </c>
      <c r="R284" s="17" t="str">
        <f t="shared" si="89"/>
        <v>1000721</v>
      </c>
      <c r="S284" s="15">
        <v>1</v>
      </c>
      <c r="T284" s="13" t="s">
        <v>56</v>
      </c>
      <c r="U284" s="12">
        <v>30000</v>
      </c>
      <c r="V284" s="12">
        <f t="shared" si="90"/>
        <v>5400</v>
      </c>
      <c r="W284" s="12">
        <v>0</v>
      </c>
      <c r="X284" s="18">
        <v>161</v>
      </c>
      <c r="Y284" s="19" t="s">
        <v>47</v>
      </c>
      <c r="Z284" s="20"/>
      <c r="AA284" s="21"/>
      <c r="AB284" s="29"/>
      <c r="AC284" s="14">
        <f t="shared" si="91"/>
        <v>15000</v>
      </c>
      <c r="AD284" s="12">
        <v>15000</v>
      </c>
      <c r="AE284" s="12"/>
      <c r="AF284" s="13" t="s">
        <v>48</v>
      </c>
      <c r="AG284" s="23">
        <v>8</v>
      </c>
      <c r="AH284" s="30">
        <v>20</v>
      </c>
      <c r="AI284" s="25" t="s">
        <v>49</v>
      </c>
      <c r="AJ284" s="13"/>
      <c r="AK284" s="13"/>
      <c r="AL284" s="17">
        <v>0</v>
      </c>
      <c r="AM284" s="15" t="s">
        <v>50</v>
      </c>
      <c r="AN284" s="12" t="s">
        <v>51</v>
      </c>
      <c r="AO284" s="12"/>
      <c r="AP284" s="17"/>
      <c r="AQ284" s="17"/>
      <c r="AR284" s="17"/>
      <c r="AS284" s="17"/>
      <c r="AU284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'Б-100072-13',date'2015-03-04',3, 11, 11, 'RUR', 1, 18, date'2015-03-06', date'2015-03-07', 1000721, 1, to_date('2015-03-09 00:00:00','YYYY-MM-DD HH24:MI:SS'), 30000, 5400, 0, 161, 0, 'c1', 8,null);insert into xxxx_oebs_cash_payment_test (ID, INVOICE_ID, OEBS_PAYMENT, DOC_DATE, COMISS_DATE) values (s_xxxx_oebs_cash_payment_test.NEXTVAL, 100072, 15000, to_date('2015-03-09 00:00:00','YYYY-MM-DD HH24:MI:SS'), date'2015-03-31' );insert into xxxx_oebs_cash_payment_test (ID, INVOICE_ID, OEBS_PAYMENT, DOC_DATE, COMISS_DATE) values (s_xxxx_oebs_cash_payment_test.NEXTVAL, 100072, 15000, to_date('2015-03-09 00:00:00','YYYY-MM-DD HH24:MI:SS'), date'2015-03-31' );insert into xxxx_client_discount_m  (ID,CLIENT_ID,CLIENT_AVG_DISCOUNT,DT) values (s_xxxx_client_discount_m.NEXTVAL,161, 20, date'2014-03-01');</v>
      </c>
    </row>
    <row r="285" spans="1:47" ht="15" customHeight="1" x14ac:dyDescent="0.3">
      <c r="A285" s="45">
        <v>10</v>
      </c>
      <c r="B285" s="57"/>
      <c r="C285" s="12" t="str">
        <f t="shared" si="86"/>
        <v>100010</v>
      </c>
      <c r="D285" s="12" t="str">
        <f t="shared" si="87"/>
        <v>100010/13</v>
      </c>
      <c r="E285" s="13" t="s">
        <v>40</v>
      </c>
      <c r="F285" s="13" t="s">
        <v>41</v>
      </c>
      <c r="G285" s="12">
        <v>1</v>
      </c>
      <c r="H285" s="14">
        <v>100073</v>
      </c>
      <c r="I285" s="15" t="str">
        <f t="shared" si="88"/>
        <v>Б-100073-13</v>
      </c>
      <c r="J285" s="16">
        <v>3</v>
      </c>
      <c r="K285" s="28">
        <v>1</v>
      </c>
      <c r="L285" s="12" t="s">
        <v>42</v>
      </c>
      <c r="M285" s="16">
        <v>1</v>
      </c>
      <c r="N285" s="12">
        <v>18</v>
      </c>
      <c r="O285" s="13" t="s">
        <v>57</v>
      </c>
      <c r="P285" s="13" t="s">
        <v>44</v>
      </c>
      <c r="Q285" s="13" t="s">
        <v>45</v>
      </c>
      <c r="R285" s="17" t="str">
        <f t="shared" si="89"/>
        <v>1000731</v>
      </c>
      <c r="S285" s="15">
        <v>1</v>
      </c>
      <c r="T285" s="13" t="s">
        <v>58</v>
      </c>
      <c r="U285" s="12">
        <v>11952</v>
      </c>
      <c r="V285" s="12">
        <f t="shared" si="90"/>
        <v>2151.36</v>
      </c>
      <c r="W285" s="12">
        <v>0</v>
      </c>
      <c r="X285" s="18">
        <v>162</v>
      </c>
      <c r="Y285" s="19" t="s">
        <v>47</v>
      </c>
      <c r="Z285" s="20"/>
      <c r="AA285" s="68"/>
      <c r="AB285" s="29"/>
      <c r="AC285" s="14">
        <f t="shared" si="91"/>
        <v>5976</v>
      </c>
      <c r="AD285" s="12">
        <v>5976</v>
      </c>
      <c r="AE285" s="12"/>
      <c r="AF285" s="13" t="s">
        <v>48</v>
      </c>
      <c r="AG285" s="23">
        <v>8</v>
      </c>
      <c r="AH285" s="30">
        <v>13</v>
      </c>
      <c r="AI285" s="25" t="s">
        <v>49</v>
      </c>
      <c r="AJ285" s="13"/>
      <c r="AK285" s="13"/>
      <c r="AL285" s="17">
        <v>0</v>
      </c>
      <c r="AM285" s="15" t="s">
        <v>50</v>
      </c>
      <c r="AN285" s="12" t="s">
        <v>51</v>
      </c>
      <c r="AO285" s="12"/>
      <c r="AP285" s="17"/>
      <c r="AQ285" s="17"/>
      <c r="AR285" s="17"/>
      <c r="AS285" s="17"/>
      <c r="AU285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100073, 'Б-100073-13',date'2015-03-05',3, 1, 1, 'RUR', 1, 18, date'2015-03-06', date'2015-03-07', 1000731, 1, to_date('2015-03-11 00:00:00','YYYY-MM-DD HH24:MI:SS'), 11952, 2151.36, 0, 162, 0, 'c1', 8,null);insert into xxxx_oebs_cash_payment_test (ID, INVOICE_ID, OEBS_PAYMENT, DOC_DATE, COMISS_DATE) values (s_xxxx_oebs_cash_payment_test.NEXTVAL, 100073, 5976, to_date('2015-03-11 00:00:00','YYYY-MM-DD HH24:MI:SS'), date'2015-03-31' );insert into xxxx_oebs_cash_payment_test (ID, INVOICE_ID, OEBS_PAYMENT, DOC_DATE, COMISS_DATE) values (s_xxxx_oebs_cash_payment_test.NEXTVAL, 100073, 5976, to_date('2015-03-11 00:00:00','YYYY-MM-DD HH24:MI:SS'), date'2015-03-31' );insert into xxxx_client_discount_m  (ID,CLIENT_ID,CLIENT_AVG_DISCOUNT,DT) values (s_xxxx_client_discount_m.NEXTVAL,162, 13, date'2014-03-01');</v>
      </c>
    </row>
    <row r="286" spans="1:47" ht="15" customHeight="1" x14ac:dyDescent="0.3">
      <c r="A286" s="45">
        <v>10</v>
      </c>
      <c r="B286" s="57"/>
      <c r="C286" s="12" t="str">
        <f t="shared" si="86"/>
        <v>100010</v>
      </c>
      <c r="D286" s="12" t="str">
        <f t="shared" si="87"/>
        <v>100010/13</v>
      </c>
      <c r="E286" s="13" t="s">
        <v>40</v>
      </c>
      <c r="F286" s="13" t="s">
        <v>41</v>
      </c>
      <c r="G286" s="12">
        <v>1</v>
      </c>
      <c r="H286" s="14">
        <v>100074</v>
      </c>
      <c r="I286" s="15" t="str">
        <f t="shared" si="88"/>
        <v>Б-100074-13</v>
      </c>
      <c r="J286" s="16">
        <v>3</v>
      </c>
      <c r="K286" s="12">
        <v>7</v>
      </c>
      <c r="L286" s="12" t="s">
        <v>42</v>
      </c>
      <c r="M286" s="16">
        <v>1</v>
      </c>
      <c r="N286" s="12">
        <v>18</v>
      </c>
      <c r="O286" s="13" t="s">
        <v>43</v>
      </c>
      <c r="P286" s="13" t="s">
        <v>44</v>
      </c>
      <c r="Q286" s="13" t="s">
        <v>45</v>
      </c>
      <c r="R286" s="17" t="str">
        <f t="shared" si="89"/>
        <v>1000741</v>
      </c>
      <c r="S286" s="15">
        <v>1</v>
      </c>
      <c r="T286" s="58" t="s">
        <v>66</v>
      </c>
      <c r="U286" s="12">
        <v>69500</v>
      </c>
      <c r="V286" s="12">
        <f t="shared" si="90"/>
        <v>12510</v>
      </c>
      <c r="W286" s="12">
        <v>0</v>
      </c>
      <c r="X286" s="18">
        <v>163</v>
      </c>
      <c r="Y286" s="19" t="s">
        <v>47</v>
      </c>
      <c r="Z286" s="20">
        <f>U286/(U286+U288)</f>
        <v>0.69499999999999995</v>
      </c>
      <c r="AA286" s="21"/>
      <c r="AB286" s="22"/>
      <c r="AC286" s="14">
        <f t="shared" si="91"/>
        <v>34750</v>
      </c>
      <c r="AD286" s="12">
        <v>34750</v>
      </c>
      <c r="AE286" s="12"/>
      <c r="AF286" s="58" t="s">
        <v>67</v>
      </c>
      <c r="AG286" s="23">
        <v>8</v>
      </c>
      <c r="AH286" s="24">
        <v>13</v>
      </c>
      <c r="AI286" s="25" t="s">
        <v>49</v>
      </c>
      <c r="AJ286" s="13"/>
      <c r="AK286" s="13"/>
      <c r="AL286" s="17">
        <v>0</v>
      </c>
      <c r="AM286" s="15" t="s">
        <v>50</v>
      </c>
      <c r="AN286" s="12" t="s">
        <v>51</v>
      </c>
      <c r="AO286" s="12"/>
      <c r="AP286" s="17"/>
      <c r="AQ286" s="17"/>
      <c r="AR286" s="17"/>
      <c r="AS286" s="65">
        <v>0.69499999999999995</v>
      </c>
      <c r="AU286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100074, 'Б-100074-13',date'2015-03-02',3, 7, 7, 'RUR', 1, 18, date'2015-03-06', date'2015-03-07', 1000741, 1, to_date('2015-04-07 00:00:00','YYYY-MM-DD HH24:MI:SS'), 69500, 12510, 0, 163, 0, 'c1', 8,null);insert into xxxx_oebs_cash_payment_test (ID, INVOICE_ID, OEBS_PAYMENT, DOC_DATE, COMISS_DATE) values (s_xxxx_oebs_cash_payment_test.NEXTVAL, 100074, 34750, to_date('2015-04-07 00:00:00','YYYY-MM-DD HH24:MI:SS'), date'2015-04-30' );insert into xxxx_oebs_cash_payment_test (ID, INVOICE_ID, OEBS_PAYMENT, DOC_DATE, COMISS_DATE) values (s_xxxx_oebs_cash_payment_test.NEXTVAL, 100074, 34750, to_date('2015-04-07 00:00:00','YYYY-MM-DD HH24:MI:SS'), date'2015-04-30' );insert into xxxx_client_discount_m  (ID,CLIENT_ID,CLIENT_AVG_DISCOUNT,DT) values (s_xxxx_client_discount_m.NEXTVAL,163, 13, date'2014-03-01');</v>
      </c>
    </row>
    <row r="287" spans="1:47" ht="15" customHeight="1" x14ac:dyDescent="0.3">
      <c r="A287" s="45">
        <v>10</v>
      </c>
      <c r="B287" s="57"/>
      <c r="C287" s="12" t="str">
        <f t="shared" si="86"/>
        <v>100010</v>
      </c>
      <c r="D287" s="12" t="str">
        <f t="shared" si="87"/>
        <v>100010/13</v>
      </c>
      <c r="E287" s="13" t="s">
        <v>40</v>
      </c>
      <c r="F287" s="13" t="s">
        <v>41</v>
      </c>
      <c r="G287" s="12">
        <v>1</v>
      </c>
      <c r="H287" s="14">
        <v>100075</v>
      </c>
      <c r="I287" s="15" t="str">
        <f t="shared" si="88"/>
        <v>Б-100075-13</v>
      </c>
      <c r="J287" s="16">
        <v>3</v>
      </c>
      <c r="K287" s="56">
        <v>3</v>
      </c>
      <c r="L287" s="12" t="s">
        <v>42</v>
      </c>
      <c r="M287" s="16">
        <v>1</v>
      </c>
      <c r="N287" s="12">
        <v>18</v>
      </c>
      <c r="O287" s="13" t="s">
        <v>53</v>
      </c>
      <c r="P287" s="13" t="s">
        <v>44</v>
      </c>
      <c r="Q287" s="13" t="s">
        <v>45</v>
      </c>
      <c r="R287" s="17" t="str">
        <f t="shared" si="89"/>
        <v>1000751</v>
      </c>
      <c r="S287" s="15">
        <v>1</v>
      </c>
      <c r="T287" s="58" t="s">
        <v>68</v>
      </c>
      <c r="U287" s="12">
        <v>40000</v>
      </c>
      <c r="V287" s="12">
        <f t="shared" si="90"/>
        <v>7200</v>
      </c>
      <c r="W287" s="12">
        <v>0</v>
      </c>
      <c r="X287" s="18">
        <v>164</v>
      </c>
      <c r="Y287" s="19" t="s">
        <v>47</v>
      </c>
      <c r="Z287" s="20"/>
      <c r="AA287" s="21"/>
      <c r="AB287" s="26"/>
      <c r="AC287" s="14">
        <f t="shared" si="91"/>
        <v>20000</v>
      </c>
      <c r="AD287" s="12">
        <v>20000</v>
      </c>
      <c r="AE287" s="12"/>
      <c r="AF287" s="58" t="s">
        <v>67</v>
      </c>
      <c r="AG287" s="23">
        <v>8</v>
      </c>
      <c r="AH287" s="27">
        <v>7</v>
      </c>
      <c r="AI287" s="25" t="s">
        <v>49</v>
      </c>
      <c r="AJ287" s="13"/>
      <c r="AK287" s="13"/>
      <c r="AL287" s="17">
        <v>0</v>
      </c>
      <c r="AM287" s="15" t="s">
        <v>50</v>
      </c>
      <c r="AN287" s="12" t="s">
        <v>51</v>
      </c>
      <c r="AO287" s="12"/>
      <c r="AP287" s="17"/>
      <c r="AQ287" s="17"/>
      <c r="AR287" s="17"/>
      <c r="AS287" s="17" t="s">
        <v>80</v>
      </c>
      <c r="AU287" s="9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100075, 'Б-100075-13',date'2015-03-03',3, 3, 3, 'RUR', 1, 18, date'2015-03-06', date'2015-03-07', 1000751, 1, to_date('2015-04-08 00:00:00','YYYY-MM-DD HH24:MI:SS'), 40000, 7200, 0, 164, 0, 'c1', 8,null);insert into xxxx_oebs_cash_payment_test (ID, INVOICE_ID, OEBS_PAYMENT, DOC_DATE, COMISS_DATE) values (s_xxxx_oebs_cash_payment_test.NEXTVAL, 100075, 20000, to_date('2015-04-08 00:00:00','YYYY-MM-DD HH24:MI:SS'), date'2015-04-30' );insert into xxxx_oebs_cash_payment_test (ID, INVOICE_ID, OEBS_PAYMENT, DOC_DATE, COMISS_DATE) values (s_xxxx_oebs_cash_payment_test.NEXTVAL, 100075, 20000, to_date('2015-04-08 00:00:00','YYYY-MM-DD HH24:MI:SS'), date'2015-04-30' );insert into xxxx_client_discount_m  (ID,CLIENT_ID,CLIENT_AVG_DISCOUNT,DT) values (s_xxxx_client_discount_m.NEXTVAL,164, 7, date'2014-03-01');</v>
      </c>
    </row>
    <row r="288" spans="1:47" ht="15" customHeight="1" x14ac:dyDescent="0.3">
      <c r="A288" s="45">
        <v>10</v>
      </c>
      <c r="B288" s="57"/>
      <c r="C288" s="12" t="str">
        <f t="shared" si="86"/>
        <v>100010</v>
      </c>
      <c r="D288" s="12" t="str">
        <f t="shared" si="87"/>
        <v>100010/13</v>
      </c>
      <c r="E288" s="13" t="s">
        <v>40</v>
      </c>
      <c r="F288" s="13" t="s">
        <v>41</v>
      </c>
      <c r="G288" s="12">
        <v>1</v>
      </c>
      <c r="H288" s="14">
        <v>100076</v>
      </c>
      <c r="I288" s="15" t="str">
        <f t="shared" si="88"/>
        <v>Б-100076-13</v>
      </c>
      <c r="J288" s="16">
        <v>3</v>
      </c>
      <c r="K288" s="12">
        <v>7</v>
      </c>
      <c r="L288" s="12" t="s">
        <v>42</v>
      </c>
      <c r="M288" s="16">
        <v>1</v>
      </c>
      <c r="N288" s="12">
        <v>18</v>
      </c>
      <c r="O288" s="13" t="s">
        <v>53</v>
      </c>
      <c r="P288" s="13" t="s">
        <v>44</v>
      </c>
      <c r="Q288" s="13" t="s">
        <v>45</v>
      </c>
      <c r="R288" s="17" t="str">
        <f t="shared" si="89"/>
        <v>1000761</v>
      </c>
      <c r="S288" s="15">
        <v>1</v>
      </c>
      <c r="T288" s="58" t="s">
        <v>68</v>
      </c>
      <c r="U288" s="12">
        <v>30500</v>
      </c>
      <c r="V288" s="12">
        <f t="shared" si="90"/>
        <v>5490</v>
      </c>
      <c r="W288" s="12">
        <v>0</v>
      </c>
      <c r="X288" s="18">
        <v>165</v>
      </c>
      <c r="Y288" s="19" t="s">
        <v>47</v>
      </c>
      <c r="Z288" s="20"/>
      <c r="AA288" s="21"/>
      <c r="AB288" s="26"/>
      <c r="AC288" s="14">
        <f t="shared" si="91"/>
        <v>15250</v>
      </c>
      <c r="AD288" s="12">
        <v>15250</v>
      </c>
      <c r="AE288" s="12"/>
      <c r="AF288" s="58" t="s">
        <v>67</v>
      </c>
      <c r="AG288" s="23">
        <v>8</v>
      </c>
      <c r="AH288" s="27">
        <v>7</v>
      </c>
      <c r="AI288" s="25" t="s">
        <v>49</v>
      </c>
      <c r="AJ288" s="13"/>
      <c r="AK288" s="13"/>
      <c r="AL288" s="17">
        <v>0</v>
      </c>
      <c r="AM288" s="15" t="s">
        <v>50</v>
      </c>
      <c r="AN288" s="12" t="s">
        <v>51</v>
      </c>
      <c r="AO288" s="12"/>
      <c r="AP288" s="17"/>
      <c r="AQ288" s="17"/>
      <c r="AR288" s="17"/>
      <c r="AS288" s="17"/>
      <c r="AU288" s="9" t="str">
        <f t="shared" ref="AU288:AU351" si="9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"&amp;A288&amp;", "&amp;C288&amp;", '"&amp;D288&amp;"', date'"&amp;E288&amp;"', date'"&amp;F288&amp;"', "&amp;G288&amp;", "&amp;H288&amp;", '"&amp;I288&amp;"',date'"&amp;O288&amp;"',"&amp;J288&amp;", "&amp;K288&amp;", "&amp;K288&amp;", '"&amp;L288&amp;"', "&amp;M288&amp;", "&amp;N288&amp;", date'"&amp;P288&amp;"', date'"&amp;Q288&amp;"', "&amp;R288&amp;", "&amp;S288&amp;", to_date('"&amp;T288&amp;"','YYYY-MM-DD HH24:MI:SS'), "&amp;U288&amp;", "&amp;V288&amp;", "&amp;W288&amp;", "&amp;X288&amp;", "&amp;AL288&amp;", '"&amp;AN288&amp;"', "&amp;AG288&amp;","&amp;AM288&amp;");"&amp;
IF(LEN(AC288)&gt;0,"insert into xxxx_oebs_cash_payment_test (ID, INVOICE_ID, OEBS_PAYMENT, DOC_DATE, COMISS_DATE) values (s_xxxx_oebs_cash_payment_test.NEXTVAL, "&amp;H288&amp;", "&amp;AC288&amp;", to_date('"&amp;T288&amp;"','YYYY-MM-DD HH24:MI:SS'), "&amp;AF288&amp;" );","")&amp;
IF(LEN(AD288)&gt;0,"insert into xxxx_oebs_cash_payment_test (ID, INVOICE_ID, OEBS_PAYMENT, DOC_DATE, COMISS_DATE) values (s_xxxx_oebs_cash_payment_test.NEXTVAL, "&amp;H288&amp;", "&amp;AD288&amp;", to_date('"&amp;T288&amp;"','YYYY-MM-DD HH24:MI:SS'), "&amp;AF288&amp;" );","")&amp;
IF(LEN(AE288)&gt;0,"insert into xxxx_oebs_cash_payment_test (ID, INVOICE_ID, OEBS_PAYMENT, DOC_DATE, COMISS_DATE) values (s_xxxx_oebs_cash_payment_test.NEXTVAL, "&amp;H288&amp;", "&amp;AE288&amp;", to_date('"&amp;T288&amp;"','YYYY-MM-DD HH24:MI:SS'), "&amp;AF288&amp;" );","")&amp;
IF(LEN(AH288)&gt;0,"insert into xxxx_client_discount_m  (ID,CLIENT_ID,CLIENT_AVG_DISCOUNT,DT) values (s_xxxx_client_discount_m.NEXTVAL,"&amp;X288&amp;", "&amp;AH288&amp;", "&amp;AI288&amp;");","")&amp;
IF(LEN(AJ288)&gt;0,"insert into xxxx_client_discount_m  (ID,CLIENT_ID,CLIENT_AVG_DISCOUNT,DT) values (s_xxxx_client_discount_m.NEXTVAL,"&amp;X288&amp;", "&amp;AJ288&amp;", "&amp;AK288&amp;");","")&amp;
IF(LEN(AO288)&gt;0,"insert into xxxx_contract_signed_attr (ID, CONTRACT_ID, CODE, KEY_NUM) values (s_xxxx_contract_signed_attr.NEXTVAL, "&amp;C288&amp;", 'SUPERCOMMISSION_BONUS' , "&amp;AO288&amp;" );","")&amp;
IF(LEN(AP288)&gt;0,"insert into xxxx_loyal_clients_contr_attr (ID, CONTRACT_ID, CLIENT_ID, LC_TURNOVER, COLLATERAL_FIRST_DT, COLLATERAL_END_DT) values (s_xxxx_loyal_clients_contr_atr.NEXTVAL, "&amp;C288&amp;", "&amp;X288&amp;", "&amp;AP288&amp;", "&amp;AQ288&amp;", "&amp;AR288&amp;"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100076, 'Б-100076-13',date'2015-03-03',3, 7, 7, 'RUR', 1, 18, date'2015-03-06', date'2015-03-07', 1000761, 1, to_date('2015-04-08 00:00:00','YYYY-MM-DD HH24:MI:SS'), 30500, 5490, 0, 165, 0, 'c1', 8,null);insert into xxxx_oebs_cash_payment_test (ID, INVOICE_ID, OEBS_PAYMENT, DOC_DATE, COMISS_DATE) values (s_xxxx_oebs_cash_payment_test.NEXTVAL, 100076, 15250, to_date('2015-04-08 00:00:00','YYYY-MM-DD HH24:MI:SS'), date'2015-04-30' );insert into xxxx_oebs_cash_payment_test (ID, INVOICE_ID, OEBS_PAYMENT, DOC_DATE, COMISS_DATE) values (s_xxxx_oebs_cash_payment_test.NEXTVAL, 100076, 15250, to_date('2015-04-08 00:00:00','YYYY-MM-DD HH24:MI:SS'), date'2015-04-30' );insert into xxxx_client_discount_m  (ID,CLIENT_ID,CLIENT_AVG_DISCOUNT,DT) values (s_xxxx_client_discount_m.NEXTVAL,165, 7, date'2014-03-01');</v>
      </c>
    </row>
    <row r="289" spans="1:47" ht="15" customHeight="1" x14ac:dyDescent="0.3">
      <c r="A289" s="45">
        <v>10</v>
      </c>
      <c r="B289" s="57"/>
      <c r="C289" s="12" t="str">
        <f t="shared" si="86"/>
        <v>100010</v>
      </c>
      <c r="D289" s="12" t="str">
        <f t="shared" si="87"/>
        <v>100010/13</v>
      </c>
      <c r="E289" s="13" t="s">
        <v>40</v>
      </c>
      <c r="F289" s="13" t="s">
        <v>41</v>
      </c>
      <c r="G289" s="12">
        <v>1</v>
      </c>
      <c r="H289" s="14">
        <v>100077</v>
      </c>
      <c r="I289" s="15" t="str">
        <f t="shared" si="88"/>
        <v>Б-100077-13</v>
      </c>
      <c r="J289" s="16">
        <v>3</v>
      </c>
      <c r="K289" s="28">
        <v>11</v>
      </c>
      <c r="L289" s="12" t="s">
        <v>42</v>
      </c>
      <c r="M289" s="16">
        <v>1</v>
      </c>
      <c r="N289" s="12">
        <v>18</v>
      </c>
      <c r="O289" s="13" t="s">
        <v>55</v>
      </c>
      <c r="P289" s="13" t="s">
        <v>44</v>
      </c>
      <c r="Q289" s="13" t="s">
        <v>45</v>
      </c>
      <c r="R289" s="17" t="str">
        <f t="shared" si="89"/>
        <v>1000771</v>
      </c>
      <c r="S289" s="15">
        <v>1</v>
      </c>
      <c r="T289" s="58" t="s">
        <v>69</v>
      </c>
      <c r="U289" s="12">
        <v>30000</v>
      </c>
      <c r="V289" s="12">
        <f t="shared" si="90"/>
        <v>5400</v>
      </c>
      <c r="W289" s="12">
        <v>0</v>
      </c>
      <c r="X289" s="18">
        <v>166</v>
      </c>
      <c r="Y289" s="19" t="s">
        <v>47</v>
      </c>
      <c r="Z289" s="20"/>
      <c r="AA289" s="21"/>
      <c r="AB289" s="29"/>
      <c r="AC289" s="14">
        <f t="shared" si="91"/>
        <v>15000</v>
      </c>
      <c r="AD289" s="12">
        <v>15000</v>
      </c>
      <c r="AE289" s="12"/>
      <c r="AF289" s="58" t="s">
        <v>67</v>
      </c>
      <c r="AG289" s="23">
        <v>8</v>
      </c>
      <c r="AH289" s="30">
        <v>20</v>
      </c>
      <c r="AI289" s="25" t="s">
        <v>49</v>
      </c>
      <c r="AJ289" s="13"/>
      <c r="AK289" s="13"/>
      <c r="AL289" s="17">
        <v>0</v>
      </c>
      <c r="AM289" s="15" t="s">
        <v>50</v>
      </c>
      <c r="AN289" s="12" t="s">
        <v>51</v>
      </c>
      <c r="AO289" s="12"/>
      <c r="AP289" s="17"/>
      <c r="AQ289" s="17"/>
      <c r="AR289" s="17"/>
      <c r="AS289" s="17"/>
      <c r="AU28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'Б-100077-13',date'2015-03-04',3, 11, 11, 'RUR', 1, 18, date'2015-03-06', date'2015-03-07', 1000771, 1, to_date('2015-04-09 00:00:00','YYYY-MM-DD HH24:MI:SS'), 30000, 5400, 0, 166, 0, 'c1', 8,null);insert into xxxx_oebs_cash_payment_test (ID, INVOICE_ID, OEBS_PAYMENT, DOC_DATE, COMISS_DATE) values (s_xxxx_oebs_cash_payment_test.NEXTVAL, 100077, 15000, to_date('2015-04-09 00:00:00','YYYY-MM-DD HH24:MI:SS'), date'2015-04-30' );insert into xxxx_oebs_cash_payment_test (ID, INVOICE_ID, OEBS_PAYMENT, DOC_DATE, COMISS_DATE) values (s_xxxx_oebs_cash_payment_test.NEXTVAL, 100077, 15000, to_date('2015-04-09 00:00:00','YYYY-MM-DD HH24:MI:SS'), date'2015-04-30' );insert into xxxx_client_discount_m  (ID,CLIENT_ID,CLIENT_AVG_DISCOUNT,DT) values (s_xxxx_client_discount_m.NEXTVAL,166, 20, date'2014-03-01');</v>
      </c>
    </row>
    <row r="290" spans="1:47" ht="15" customHeight="1" x14ac:dyDescent="0.3">
      <c r="A290" s="45">
        <v>10</v>
      </c>
      <c r="B290" s="57"/>
      <c r="C290" s="12" t="str">
        <f t="shared" si="86"/>
        <v>100010</v>
      </c>
      <c r="D290" s="12" t="str">
        <f t="shared" si="87"/>
        <v>100010/13</v>
      </c>
      <c r="E290" s="13" t="s">
        <v>40</v>
      </c>
      <c r="F290" s="13" t="s">
        <v>41</v>
      </c>
      <c r="G290" s="12">
        <v>1</v>
      </c>
      <c r="H290" s="14">
        <v>100078</v>
      </c>
      <c r="I290" s="15" t="str">
        <f t="shared" si="88"/>
        <v>Б-100078-13</v>
      </c>
      <c r="J290" s="16">
        <v>3</v>
      </c>
      <c r="K290" s="56">
        <v>1</v>
      </c>
      <c r="L290" s="12" t="s">
        <v>42</v>
      </c>
      <c r="M290" s="16">
        <v>1</v>
      </c>
      <c r="N290" s="12">
        <v>18</v>
      </c>
      <c r="O290" s="13" t="s">
        <v>57</v>
      </c>
      <c r="P290" s="13" t="s">
        <v>44</v>
      </c>
      <c r="Q290" s="13" t="s">
        <v>45</v>
      </c>
      <c r="R290" s="17" t="str">
        <f t="shared" si="89"/>
        <v>1000781</v>
      </c>
      <c r="S290" s="15">
        <v>1</v>
      </c>
      <c r="T290" s="58" t="s">
        <v>70</v>
      </c>
      <c r="U290" s="12">
        <v>11951</v>
      </c>
      <c r="V290" s="12">
        <f t="shared" si="90"/>
        <v>2151.1799999999998</v>
      </c>
      <c r="W290" s="12">
        <v>0</v>
      </c>
      <c r="X290" s="18">
        <v>167</v>
      </c>
      <c r="Y290" s="19" t="s">
        <v>47</v>
      </c>
      <c r="Z290" s="20"/>
      <c r="AA290" s="21"/>
      <c r="AB290" s="26"/>
      <c r="AC290" s="14">
        <f t="shared" si="91"/>
        <v>5975.5</v>
      </c>
      <c r="AD290" s="12">
        <v>5975.5</v>
      </c>
      <c r="AE290" s="12"/>
      <c r="AF290" s="58" t="s">
        <v>67</v>
      </c>
      <c r="AG290" s="23">
        <v>8</v>
      </c>
      <c r="AH290" s="27">
        <v>13</v>
      </c>
      <c r="AI290" s="25" t="s">
        <v>49</v>
      </c>
      <c r="AJ290" s="13"/>
      <c r="AK290" s="13"/>
      <c r="AL290" s="17">
        <v>0</v>
      </c>
      <c r="AM290" s="15" t="s">
        <v>50</v>
      </c>
      <c r="AN290" s="12" t="s">
        <v>51</v>
      </c>
      <c r="AO290" s="12"/>
      <c r="AP290" s="17"/>
      <c r="AQ290" s="17"/>
      <c r="AR290" s="17"/>
      <c r="AS290" s="69"/>
      <c r="AU290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100078, 'Б-100078-13',date'2015-03-05',3, 1, 1, 'RUR', 1, 18, date'2015-03-06', date'2015-03-07', 1000781, 1, to_date('2015-04-11 00:00:00','YYYY-MM-DD HH24:MI:SS'), 11951, 2151.18, 0, 167, 0, 'c1', 8,null);insert into xxxx_oebs_cash_payment_test (ID, INVOICE_ID, OEBS_PAYMENT, DOC_DATE, COMISS_DATE) values (s_xxxx_oebs_cash_payment_test.NEXTVAL, 100078, 5975.5, to_date('2015-04-11 00:00:00','YYYY-MM-DD HH24:MI:SS'), date'2015-04-30' );insert into xxxx_oebs_cash_payment_test (ID, INVOICE_ID, OEBS_PAYMENT, DOC_DATE, COMISS_DATE) values (s_xxxx_oebs_cash_payment_test.NEXTVAL, 100078, 5975.5, to_date('2015-04-11 00:00:00','YYYY-MM-DD HH24:MI:SS'), date'2015-04-30' );insert into xxxx_client_discount_m  (ID,CLIENT_ID,CLIENT_AVG_DISCOUNT,DT) values (s_xxxx_client_discount_m.NEXTVAL,167, 13, date'2014-03-01');</v>
      </c>
    </row>
    <row r="291" spans="1:47" ht="15" customHeight="1" x14ac:dyDescent="0.3">
      <c r="A291" s="45">
        <v>10</v>
      </c>
      <c r="B291" s="57"/>
      <c r="C291" s="12" t="str">
        <f t="shared" si="86"/>
        <v>100010</v>
      </c>
      <c r="D291" s="12" t="str">
        <f t="shared" si="87"/>
        <v>100010/13</v>
      </c>
      <c r="E291" s="13" t="s">
        <v>40</v>
      </c>
      <c r="F291" s="13" t="s">
        <v>41</v>
      </c>
      <c r="G291" s="12">
        <v>1</v>
      </c>
      <c r="H291" s="14">
        <v>100079</v>
      </c>
      <c r="I291" s="15" t="str">
        <f t="shared" si="88"/>
        <v>Б-100079-13</v>
      </c>
      <c r="J291" s="16">
        <v>3</v>
      </c>
      <c r="K291" s="12">
        <v>7</v>
      </c>
      <c r="L291" s="12" t="s">
        <v>42</v>
      </c>
      <c r="M291" s="16">
        <v>1</v>
      </c>
      <c r="N291" s="12">
        <v>18</v>
      </c>
      <c r="O291" s="13" t="s">
        <v>43</v>
      </c>
      <c r="P291" s="13" t="s">
        <v>44</v>
      </c>
      <c r="Q291" s="13" t="s">
        <v>45</v>
      </c>
      <c r="R291" s="17" t="str">
        <f t="shared" si="89"/>
        <v>1000791</v>
      </c>
      <c r="S291" s="15">
        <v>1</v>
      </c>
      <c r="T291" s="59" t="s">
        <v>71</v>
      </c>
      <c r="U291" s="12">
        <v>69500</v>
      </c>
      <c r="V291" s="12">
        <f t="shared" si="90"/>
        <v>12510</v>
      </c>
      <c r="W291" s="12">
        <v>0</v>
      </c>
      <c r="X291" s="18">
        <v>168</v>
      </c>
      <c r="Y291" s="19" t="s">
        <v>47</v>
      </c>
      <c r="Z291" s="20">
        <f>U291/(U291+U293)</f>
        <v>0.6949930500694993</v>
      </c>
      <c r="AA291" s="21">
        <f>U291-V291</f>
        <v>56990</v>
      </c>
      <c r="AB291" s="22"/>
      <c r="AC291" s="14">
        <f t="shared" si="91"/>
        <v>34750</v>
      </c>
      <c r="AD291" s="12">
        <v>34750</v>
      </c>
      <c r="AE291" s="12"/>
      <c r="AF291" s="59" t="s">
        <v>72</v>
      </c>
      <c r="AG291" s="23">
        <v>8</v>
      </c>
      <c r="AH291" s="24">
        <v>13</v>
      </c>
      <c r="AI291" s="25" t="s">
        <v>49</v>
      </c>
      <c r="AJ291" s="13"/>
      <c r="AK291" s="13"/>
      <c r="AL291" s="17">
        <v>0</v>
      </c>
      <c r="AM291" s="15" t="s">
        <v>50</v>
      </c>
      <c r="AN291" s="12" t="s">
        <v>51</v>
      </c>
      <c r="AO291" s="12"/>
      <c r="AP291" s="17"/>
      <c r="AQ291" s="17"/>
      <c r="AR291" s="17"/>
      <c r="AS291" s="65">
        <v>0.6949930500694993</v>
      </c>
      <c r="AU29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100079, 'Б-100079-13',date'2015-03-02',3, 7, 7, 'RUR', 1, 18, date'2015-03-06', date'2015-03-07', 1000791, 1, to_date('2015-05-07 00:00:00','YYYY-MM-DD HH24:MI:SS'), 69500, 12510, 0, 168, 0, 'c1', 8,null);insert into xxxx_oebs_cash_payment_test (ID, INVOICE_ID, OEBS_PAYMENT, DOC_DATE, COMISS_DATE) values (s_xxxx_oebs_cash_payment_test.NEXTVAL, 100079, 34750, to_date('2015-05-07 00:00:00','YYYY-MM-DD HH24:MI:SS'), date'2015-05-31' );insert into xxxx_oebs_cash_payment_test (ID, INVOICE_ID, OEBS_PAYMENT, DOC_DATE, COMISS_DATE) values (s_xxxx_oebs_cash_payment_test.NEXTVAL, 100079, 34750, to_date('2015-05-07 00:00:00','YYYY-MM-DD HH24:MI:SS'), date'2015-05-31' );insert into xxxx_client_discount_m  (ID,CLIENT_ID,CLIENT_AVG_DISCOUNT,DT) values (s_xxxx_client_discount_m.NEXTVAL,168, 13, date'2014-03-01');</v>
      </c>
    </row>
    <row r="292" spans="1:47" ht="15" customHeight="1" x14ac:dyDescent="0.3">
      <c r="A292" s="45">
        <v>10</v>
      </c>
      <c r="B292" s="57"/>
      <c r="C292" s="12" t="str">
        <f t="shared" si="86"/>
        <v>100010</v>
      </c>
      <c r="D292" s="12" t="str">
        <f t="shared" si="87"/>
        <v>100010/13</v>
      </c>
      <c r="E292" s="13" t="s">
        <v>40</v>
      </c>
      <c r="F292" s="13" t="s">
        <v>41</v>
      </c>
      <c r="G292" s="12">
        <v>1</v>
      </c>
      <c r="H292" s="14">
        <v>100080</v>
      </c>
      <c r="I292" s="15" t="str">
        <f t="shared" si="88"/>
        <v>Б-100080-13</v>
      </c>
      <c r="J292" s="16">
        <v>3</v>
      </c>
      <c r="K292" s="56">
        <v>3</v>
      </c>
      <c r="L292" s="12" t="s">
        <v>42</v>
      </c>
      <c r="M292" s="16">
        <v>1</v>
      </c>
      <c r="N292" s="12">
        <v>18</v>
      </c>
      <c r="O292" s="13" t="s">
        <v>53</v>
      </c>
      <c r="P292" s="13" t="s">
        <v>44</v>
      </c>
      <c r="Q292" s="13" t="s">
        <v>45</v>
      </c>
      <c r="R292" s="17" t="str">
        <f t="shared" si="89"/>
        <v>1000801</v>
      </c>
      <c r="S292" s="15">
        <v>1</v>
      </c>
      <c r="T292" s="59" t="s">
        <v>73</v>
      </c>
      <c r="U292" s="12">
        <v>40000</v>
      </c>
      <c r="V292" s="12">
        <f t="shared" si="90"/>
        <v>7200</v>
      </c>
      <c r="W292" s="12">
        <v>0</v>
      </c>
      <c r="X292" s="18">
        <v>169</v>
      </c>
      <c r="Y292" s="19" t="s">
        <v>47</v>
      </c>
      <c r="Z292" s="20"/>
      <c r="AA292" s="21">
        <f>U292-V292</f>
        <v>32800</v>
      </c>
      <c r="AB292" s="26"/>
      <c r="AC292" s="14">
        <f t="shared" si="91"/>
        <v>20000</v>
      </c>
      <c r="AD292" s="12">
        <v>20000</v>
      </c>
      <c r="AE292" s="12"/>
      <c r="AF292" s="59" t="s">
        <v>72</v>
      </c>
      <c r="AG292" s="23">
        <v>8</v>
      </c>
      <c r="AH292" s="27">
        <v>7</v>
      </c>
      <c r="AI292" s="25" t="s">
        <v>49</v>
      </c>
      <c r="AJ292" s="13"/>
      <c r="AK292" s="13"/>
      <c r="AL292" s="17">
        <v>0</v>
      </c>
      <c r="AM292" s="15" t="s">
        <v>50</v>
      </c>
      <c r="AN292" s="12" t="s">
        <v>51</v>
      </c>
      <c r="AO292" s="12"/>
      <c r="AP292" s="17"/>
      <c r="AQ292" s="17"/>
      <c r="AR292" s="17"/>
      <c r="AS292" s="69" t="s">
        <v>81</v>
      </c>
      <c r="AU292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100080, 'Б-100080-13',date'2015-03-03',3, 3, 3, 'RUR', 1, 18, date'2015-03-06', date'2015-03-07', 1000801, 1, to_date('2015-05-08 00:00:00','YYYY-MM-DD HH24:MI:SS'), 40000, 7200, 0, 169, 0, 'c1', 8,null);insert into xxxx_oebs_cash_payment_test (ID, INVOICE_ID, OEBS_PAYMENT, DOC_DATE, COMISS_DATE) values (s_xxxx_oebs_cash_payment_test.NEXTVAL, 100080, 20000, to_date('2015-05-08 00:00:00','YYYY-MM-DD HH24:MI:SS'), date'2015-05-31' );insert into xxxx_oebs_cash_payment_test (ID, INVOICE_ID, OEBS_PAYMENT, DOC_DATE, COMISS_DATE) values (s_xxxx_oebs_cash_payment_test.NEXTVAL, 100080, 20000, to_date('2015-05-08 00:00:00','YYYY-MM-DD HH24:MI:SS'), date'2015-05-31' );insert into xxxx_client_discount_m  (ID,CLIENT_ID,CLIENT_AVG_DISCOUNT,DT) values (s_xxxx_client_discount_m.NEXTVAL,169, 7, date'2014-03-01');</v>
      </c>
    </row>
    <row r="293" spans="1:47" ht="15" customHeight="1" x14ac:dyDescent="0.3">
      <c r="A293" s="45">
        <v>10</v>
      </c>
      <c r="B293" s="57"/>
      <c r="C293" s="12" t="str">
        <f t="shared" si="86"/>
        <v>100010</v>
      </c>
      <c r="D293" s="12" t="str">
        <f t="shared" si="87"/>
        <v>100010/13</v>
      </c>
      <c r="E293" s="13" t="s">
        <v>40</v>
      </c>
      <c r="F293" s="13" t="s">
        <v>41</v>
      </c>
      <c r="G293" s="12">
        <v>1</v>
      </c>
      <c r="H293" s="14">
        <v>100081</v>
      </c>
      <c r="I293" s="15" t="str">
        <f t="shared" si="88"/>
        <v>Б-100081-13</v>
      </c>
      <c r="J293" s="16">
        <v>3</v>
      </c>
      <c r="K293" s="12">
        <v>7</v>
      </c>
      <c r="L293" s="12" t="s">
        <v>42</v>
      </c>
      <c r="M293" s="16">
        <v>1</v>
      </c>
      <c r="N293" s="12">
        <v>18</v>
      </c>
      <c r="O293" s="13" t="s">
        <v>53</v>
      </c>
      <c r="P293" s="13" t="s">
        <v>44</v>
      </c>
      <c r="Q293" s="13" t="s">
        <v>45</v>
      </c>
      <c r="R293" s="17" t="str">
        <f t="shared" si="89"/>
        <v>1000811</v>
      </c>
      <c r="S293" s="15">
        <v>1</v>
      </c>
      <c r="T293" s="59" t="s">
        <v>73</v>
      </c>
      <c r="U293" s="12">
        <v>30501</v>
      </c>
      <c r="V293" s="12">
        <f t="shared" si="90"/>
        <v>5490.1799999999994</v>
      </c>
      <c r="W293" s="12">
        <v>0</v>
      </c>
      <c r="X293" s="18">
        <v>170</v>
      </c>
      <c r="Y293" s="19" t="s">
        <v>47</v>
      </c>
      <c r="Z293" s="20"/>
      <c r="AA293" s="21">
        <f>U293-V293</f>
        <v>25010.82</v>
      </c>
      <c r="AB293" s="26"/>
      <c r="AC293" s="14">
        <f t="shared" si="91"/>
        <v>15250.5</v>
      </c>
      <c r="AD293" s="12">
        <v>15250.5</v>
      </c>
      <c r="AE293" s="12"/>
      <c r="AF293" s="59" t="s">
        <v>72</v>
      </c>
      <c r="AG293" s="23">
        <v>8</v>
      </c>
      <c r="AH293" s="27">
        <v>7</v>
      </c>
      <c r="AI293" s="25" t="s">
        <v>49</v>
      </c>
      <c r="AJ293" s="13"/>
      <c r="AK293" s="13"/>
      <c r="AL293" s="17">
        <v>0</v>
      </c>
      <c r="AM293" s="15" t="s">
        <v>50</v>
      </c>
      <c r="AN293" s="12" t="s">
        <v>51</v>
      </c>
      <c r="AO293" s="12"/>
      <c r="AP293" s="17"/>
      <c r="AQ293" s="17"/>
      <c r="AR293" s="17"/>
      <c r="AS293" s="17" t="s">
        <v>126</v>
      </c>
      <c r="AU293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'Б-100081-13',date'2015-03-03',3, 7, 7, 'RUR', 1, 18, date'2015-03-06', date'2015-03-07', 1000811, 1, to_date('2015-05-08 00:00:00','YYYY-MM-DD HH24:MI:SS'), 30501, 5490.18, 0, 170, 0, 'c1', 8,null);insert into xxxx_oebs_cash_payment_test (ID, INVOICE_ID, OEBS_PAYMENT, DOC_DATE, COMISS_DATE) values (s_xxxx_oebs_cash_payment_test.NEXTVAL, 100081, 15250.5, to_date('2015-05-08 00:00:00','YYYY-MM-DD HH24:MI:SS'), date'2015-05-31' );insert into xxxx_oebs_cash_payment_test (ID, INVOICE_ID, OEBS_PAYMENT, DOC_DATE, COMISS_DATE) values (s_xxxx_oebs_cash_payment_test.NEXTVAL, 100081, 15250.5, to_date('2015-05-08 00:00:00','YYYY-MM-DD HH24:MI:SS'), date'2015-05-31' );insert into xxxx_client_discount_m  (ID,CLIENT_ID,CLIENT_AVG_DISCOUNT,DT) values (s_xxxx_client_discount_m.NEXTVAL,170, 7, date'2014-03-01');</v>
      </c>
    </row>
    <row r="294" spans="1:47" ht="15" customHeight="1" x14ac:dyDescent="0.3">
      <c r="A294" s="45">
        <v>10</v>
      </c>
      <c r="B294" s="57"/>
      <c r="C294" s="12" t="str">
        <f t="shared" si="86"/>
        <v>100010</v>
      </c>
      <c r="D294" s="12" t="str">
        <f t="shared" si="87"/>
        <v>100010/13</v>
      </c>
      <c r="E294" s="13" t="s">
        <v>40</v>
      </c>
      <c r="F294" s="13" t="s">
        <v>41</v>
      </c>
      <c r="G294" s="12">
        <v>1</v>
      </c>
      <c r="H294" s="14">
        <v>100082</v>
      </c>
      <c r="I294" s="15" t="str">
        <f t="shared" si="88"/>
        <v>Б-100082-13</v>
      </c>
      <c r="J294" s="16">
        <v>3</v>
      </c>
      <c r="K294" s="28">
        <v>11</v>
      </c>
      <c r="L294" s="12" t="s">
        <v>42</v>
      </c>
      <c r="M294" s="16">
        <v>1</v>
      </c>
      <c r="N294" s="12">
        <v>18</v>
      </c>
      <c r="O294" s="13" t="s">
        <v>55</v>
      </c>
      <c r="P294" s="13" t="s">
        <v>44</v>
      </c>
      <c r="Q294" s="13" t="s">
        <v>45</v>
      </c>
      <c r="R294" s="17" t="str">
        <f t="shared" si="89"/>
        <v>1000821</v>
      </c>
      <c r="S294" s="15">
        <v>1</v>
      </c>
      <c r="T294" s="59" t="s">
        <v>74</v>
      </c>
      <c r="U294" s="12">
        <v>3000000</v>
      </c>
      <c r="V294" s="12">
        <f t="shared" si="90"/>
        <v>540000</v>
      </c>
      <c r="W294" s="12">
        <v>0</v>
      </c>
      <c r="X294" s="18">
        <v>171</v>
      </c>
      <c r="Y294" s="19" t="s">
        <v>47</v>
      </c>
      <c r="Z294" s="20"/>
      <c r="AA294" s="21">
        <f>U294-V294</f>
        <v>2460000</v>
      </c>
      <c r="AB294" s="29"/>
      <c r="AC294" s="14">
        <f t="shared" si="91"/>
        <v>1500000</v>
      </c>
      <c r="AD294" s="12">
        <v>1500000</v>
      </c>
      <c r="AE294" s="12"/>
      <c r="AF294" s="59" t="s">
        <v>72</v>
      </c>
      <c r="AG294" s="23">
        <v>8</v>
      </c>
      <c r="AH294" s="30">
        <v>20</v>
      </c>
      <c r="AI294" s="25" t="s">
        <v>49</v>
      </c>
      <c r="AJ294" s="13"/>
      <c r="AK294" s="13"/>
      <c r="AL294" s="17">
        <v>0</v>
      </c>
      <c r="AM294" s="15" t="s">
        <v>50</v>
      </c>
      <c r="AN294" s="12" t="s">
        <v>51</v>
      </c>
      <c r="AO294" s="12"/>
      <c r="AP294" s="17"/>
      <c r="AQ294" s="17"/>
      <c r="AR294" s="17"/>
      <c r="AS294" s="17"/>
      <c r="AU294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'Б-100082-13',date'2015-03-04',3, 11, 11, 'RUR', 1, 18, date'2015-03-06', date'2015-03-07', 1000821, 1, to_date('2015-05-09 00:00:00','YYYY-MM-DD HH24:MI:SS'), 3000000, 540000, 0, 171, 0, 'c1', 8,null);insert into xxxx_oebs_cash_payment_test (ID, INVOICE_ID, OEBS_PAYMENT, DOC_DATE, COMISS_DATE) values (s_xxxx_oebs_cash_payment_test.NEXTVAL, 100082, 1500000, to_date('2015-05-09 00:00:00','YYYY-MM-DD HH24:MI:SS'), date'2015-05-31' );insert into xxxx_oebs_cash_payment_test (ID, INVOICE_ID, OEBS_PAYMENT, DOC_DATE, COMISS_DATE) values (s_xxxx_oebs_cash_payment_test.NEXTVAL, 100082, 1500000, to_date('2015-05-09 00:00:00','YYYY-MM-DD HH24:MI:SS'), date'2015-05-31' );insert into xxxx_client_discount_m  (ID,CLIENT_ID,CLIENT_AVG_DISCOUNT,DT) values (s_xxxx_client_discount_m.NEXTVAL,171, 20, date'2014-03-01');</v>
      </c>
    </row>
    <row r="295" spans="1:47" s="44" customFormat="1" ht="15" customHeight="1" x14ac:dyDescent="0.3">
      <c r="A295" s="31">
        <v>10</v>
      </c>
      <c r="B295" s="60"/>
      <c r="C295" s="33" t="str">
        <f t="shared" si="86"/>
        <v>100010</v>
      </c>
      <c r="D295" s="33" t="str">
        <f t="shared" si="87"/>
        <v>100010/13</v>
      </c>
      <c r="E295" s="34" t="s">
        <v>40</v>
      </c>
      <c r="F295" s="34" t="s">
        <v>41</v>
      </c>
      <c r="G295" s="12">
        <v>1</v>
      </c>
      <c r="H295" s="14">
        <v>100083</v>
      </c>
      <c r="I295" s="33" t="str">
        <f t="shared" si="88"/>
        <v>Б-100083-13</v>
      </c>
      <c r="J295" s="16">
        <v>3</v>
      </c>
      <c r="K295" s="35">
        <v>1</v>
      </c>
      <c r="L295" s="33" t="s">
        <v>42</v>
      </c>
      <c r="M295" s="36">
        <v>1</v>
      </c>
      <c r="N295" s="33">
        <v>18</v>
      </c>
      <c r="O295" s="34" t="s">
        <v>57</v>
      </c>
      <c r="P295" s="34" t="s">
        <v>44</v>
      </c>
      <c r="Q295" s="34" t="s">
        <v>45</v>
      </c>
      <c r="R295" s="37" t="str">
        <f t="shared" si="89"/>
        <v>1000831</v>
      </c>
      <c r="S295" s="33">
        <v>1</v>
      </c>
      <c r="T295" s="61" t="s">
        <v>75</v>
      </c>
      <c r="U295" s="33">
        <v>11951</v>
      </c>
      <c r="V295" s="33">
        <f t="shared" si="90"/>
        <v>2151.1799999999998</v>
      </c>
      <c r="W295" s="33">
        <v>0</v>
      </c>
      <c r="X295" s="18">
        <v>172</v>
      </c>
      <c r="Y295" s="38" t="s">
        <v>47</v>
      </c>
      <c r="Z295" s="39"/>
      <c r="AA295" s="21">
        <f>U295-V295</f>
        <v>9799.82</v>
      </c>
      <c r="AB295" s="39"/>
      <c r="AC295" s="40">
        <f t="shared" si="91"/>
        <v>5975.5</v>
      </c>
      <c r="AD295" s="12">
        <v>5975.5</v>
      </c>
      <c r="AE295" s="33"/>
      <c r="AF295" s="61" t="s">
        <v>72</v>
      </c>
      <c r="AG295" s="41">
        <v>8</v>
      </c>
      <c r="AH295" s="42">
        <v>13</v>
      </c>
      <c r="AI295" s="43" t="s">
        <v>49</v>
      </c>
      <c r="AJ295" s="34"/>
      <c r="AK295" s="34"/>
      <c r="AL295" s="37">
        <v>0</v>
      </c>
      <c r="AM295" s="33" t="s">
        <v>50</v>
      </c>
      <c r="AN295" s="33" t="s">
        <v>51</v>
      </c>
      <c r="AO295" s="33"/>
      <c r="AP295" s="37"/>
      <c r="AQ295" s="37"/>
      <c r="AR295" s="37"/>
      <c r="AS295" s="37"/>
      <c r="AU295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'Б-100083-13',date'2015-03-05',3, 1, 1, 'RUR', 1, 18, date'2015-03-06', date'2015-03-07', 1000831, 1, to_date('2015-05-11 00:00:00','YYYY-MM-DD HH24:MI:SS'), 11951, 2151.18, 0, 172, 0, 'c1', 8,null);insert into xxxx_oebs_cash_payment_test (ID, INVOICE_ID, OEBS_PAYMENT, DOC_DATE, COMISS_DATE) values (s_xxxx_oebs_cash_payment_test.NEXTVAL, 100083, 5975.5, to_date('2015-05-11 00:00:00','YYYY-MM-DD HH24:MI:SS'), date'2015-05-31' );insert into xxxx_oebs_cash_payment_test (ID, INVOICE_ID, OEBS_PAYMENT, DOC_DATE, COMISS_DATE) values (s_xxxx_oebs_cash_payment_test.NEXTVAL, 100083, 5975.5, to_date('2015-05-11 00:00:00','YYYY-MM-DD HH24:MI:SS'), date'2015-05-31' );insert into xxxx_client_discount_m  (ID,CLIENT_ID,CLIENT_AVG_DISCOUNT,DT) values (s_xxxx_client_discount_m.NEXTVAL,172, 13, date'2014-03-01');</v>
      </c>
    </row>
    <row r="296" spans="1:47" ht="15" customHeight="1" x14ac:dyDescent="0.3">
      <c r="A296" s="45">
        <v>11</v>
      </c>
      <c r="B296" s="57"/>
      <c r="C296" s="12" t="str">
        <f t="shared" si="86"/>
        <v>100011</v>
      </c>
      <c r="D296" s="12" t="str">
        <f t="shared" si="87"/>
        <v>100011/13</v>
      </c>
      <c r="E296" s="13" t="s">
        <v>40</v>
      </c>
      <c r="F296" s="13" t="s">
        <v>41</v>
      </c>
      <c r="G296" s="12">
        <v>1</v>
      </c>
      <c r="H296" s="14">
        <v>100084</v>
      </c>
      <c r="I296" s="15" t="str">
        <f t="shared" si="88"/>
        <v>Б-100084-13</v>
      </c>
      <c r="J296" s="16">
        <v>3</v>
      </c>
      <c r="K296" s="56">
        <v>1</v>
      </c>
      <c r="L296" s="12" t="s">
        <v>42</v>
      </c>
      <c r="M296" s="16">
        <v>1</v>
      </c>
      <c r="N296" s="12">
        <v>18</v>
      </c>
      <c r="O296" s="13" t="s">
        <v>43</v>
      </c>
      <c r="P296" s="13" t="s">
        <v>44</v>
      </c>
      <c r="Q296" s="13" t="s">
        <v>45</v>
      </c>
      <c r="R296" s="17" t="str">
        <f t="shared" si="89"/>
        <v>1000841</v>
      </c>
      <c r="S296" s="15">
        <v>1</v>
      </c>
      <c r="T296" s="13" t="s">
        <v>46</v>
      </c>
      <c r="U296" s="12">
        <v>100000</v>
      </c>
      <c r="V296" s="12">
        <f t="shared" si="90"/>
        <v>18000</v>
      </c>
      <c r="W296" s="12">
        <v>0</v>
      </c>
      <c r="X296" s="18">
        <v>173</v>
      </c>
      <c r="Y296" s="19" t="s">
        <v>47</v>
      </c>
      <c r="Z296" s="20">
        <f t="shared" ref="Z296:Z359" si="93">U296-V296</f>
        <v>82000</v>
      </c>
      <c r="AA296" s="21"/>
      <c r="AB296" s="22"/>
      <c r="AC296" s="14">
        <f t="shared" si="91"/>
        <v>50000</v>
      </c>
      <c r="AD296" s="12"/>
      <c r="AE296" s="12"/>
      <c r="AF296" s="13" t="s">
        <v>48</v>
      </c>
      <c r="AG296" s="23">
        <v>8</v>
      </c>
      <c r="AH296" s="24">
        <v>13</v>
      </c>
      <c r="AI296" s="25" t="s">
        <v>49</v>
      </c>
      <c r="AJ296" s="13"/>
      <c r="AK296" s="13"/>
      <c r="AL296" s="17">
        <v>0</v>
      </c>
      <c r="AM296" s="15" t="s">
        <v>50</v>
      </c>
      <c r="AN296" s="12" t="s">
        <v>51</v>
      </c>
      <c r="AO296" s="12"/>
      <c r="AP296" s="17"/>
      <c r="AQ296" s="17"/>
      <c r="AR296" s="17"/>
      <c r="AS296" s="17" t="s">
        <v>82</v>
      </c>
      <c r="AU29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100084, 'Б-100084-13',date'2015-03-02',3, 1, 1, 'RUR', 1, 18, date'2015-03-06', date'2015-03-07', 1000841, 1, to_date('2015-03-07 00:00:00','YYYY-MM-DD HH24:MI:SS'), 100000, 18000, 0, 173, 0, 'c1', 8,null);insert into xxxx_oebs_cash_payment_test (ID, INVOICE_ID, OEBS_PAYMENT, DOC_DATE, COMISS_DATE) values (s_xxxx_oebs_cash_payment_test.NEXTVAL, 100084, 50000, to_date('2015-03-07 00:00:00','YYYY-MM-DD HH24:MI:SS'), date'2015-03-31' );insert into xxxx_client_discount_m  (ID,CLIENT_ID,CLIENT_AVG_DISCOUNT,DT) values (s_xxxx_client_discount_m.NEXTVAL,173, 13, date'2014-03-01');</v>
      </c>
    </row>
    <row r="297" spans="1:47" ht="15" customHeight="1" x14ac:dyDescent="0.3">
      <c r="A297" s="45">
        <v>11</v>
      </c>
      <c r="B297" s="57"/>
      <c r="C297" s="12" t="str">
        <f t="shared" si="86"/>
        <v>100011</v>
      </c>
      <c r="D297" s="12" t="str">
        <f t="shared" si="87"/>
        <v>100011/13</v>
      </c>
      <c r="E297" s="13" t="s">
        <v>40</v>
      </c>
      <c r="F297" s="13" t="s">
        <v>41</v>
      </c>
      <c r="G297" s="12">
        <v>1</v>
      </c>
      <c r="H297" s="14">
        <v>100085</v>
      </c>
      <c r="I297" s="15" t="str">
        <f t="shared" si="88"/>
        <v>Б-100085-13</v>
      </c>
      <c r="J297" s="16">
        <v>3</v>
      </c>
      <c r="K297" s="28">
        <v>2</v>
      </c>
      <c r="L297" s="12" t="s">
        <v>42</v>
      </c>
      <c r="M297" s="16">
        <v>1</v>
      </c>
      <c r="N297" s="12">
        <v>18</v>
      </c>
      <c r="O297" s="13" t="s">
        <v>53</v>
      </c>
      <c r="P297" s="13" t="s">
        <v>44</v>
      </c>
      <c r="Q297" s="13" t="s">
        <v>45</v>
      </c>
      <c r="R297" s="17" t="str">
        <f t="shared" si="89"/>
        <v>1000851</v>
      </c>
      <c r="S297" s="15">
        <v>1</v>
      </c>
      <c r="T297" s="13" t="s">
        <v>54</v>
      </c>
      <c r="U297" s="12">
        <v>90000</v>
      </c>
      <c r="V297" s="12">
        <f t="shared" si="90"/>
        <v>16200</v>
      </c>
      <c r="W297" s="12">
        <v>0</v>
      </c>
      <c r="X297" s="18">
        <v>174</v>
      </c>
      <c r="Y297" s="19" t="s">
        <v>47</v>
      </c>
      <c r="Z297" s="20">
        <f t="shared" si="93"/>
        <v>73800</v>
      </c>
      <c r="AA297" s="21"/>
      <c r="AB297" s="26"/>
      <c r="AC297" s="14">
        <f t="shared" si="91"/>
        <v>45000</v>
      </c>
      <c r="AD297" s="12"/>
      <c r="AE297" s="12"/>
      <c r="AF297" s="13" t="s">
        <v>48</v>
      </c>
      <c r="AG297" s="23">
        <v>8</v>
      </c>
      <c r="AH297" s="27">
        <v>7</v>
      </c>
      <c r="AI297" s="25" t="s">
        <v>49</v>
      </c>
      <c r="AJ297" s="13"/>
      <c r="AK297" s="13"/>
      <c r="AL297" s="17">
        <v>0</v>
      </c>
      <c r="AM297" s="15" t="s">
        <v>50</v>
      </c>
      <c r="AN297" s="12" t="s">
        <v>51</v>
      </c>
      <c r="AO297" s="12"/>
      <c r="AP297" s="17"/>
      <c r="AQ297" s="17"/>
      <c r="AR297" s="17"/>
      <c r="AS297" s="17" t="s">
        <v>127</v>
      </c>
      <c r="AU29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100085, 'Б-100085-13',date'2015-03-03',3, 2, 2, 'RUR', 1, 18, date'2015-03-06', date'2015-03-07', 1000851, 1, to_date('2015-03-08 00:00:00','YYYY-MM-DD HH24:MI:SS'), 90000, 16200, 0, 174, 0, 'c1', 8,null);insert into xxxx_oebs_cash_payment_test (ID, INVOICE_ID, OEBS_PAYMENT, DOC_DATE, COMISS_DATE) values (s_xxxx_oebs_cash_payment_test.NEXTVAL, 100085, 45000, to_date('2015-03-08 00:00:00','YYYY-MM-DD HH24:MI:SS'), date'2015-03-31' );insert into xxxx_client_discount_m  (ID,CLIENT_ID,CLIENT_AVG_DISCOUNT,DT) values (s_xxxx_client_discount_m.NEXTVAL,174, 7, date'2014-03-01');</v>
      </c>
    </row>
    <row r="298" spans="1:47" ht="15" customHeight="1" x14ac:dyDescent="0.3">
      <c r="A298" s="45">
        <v>11</v>
      </c>
      <c r="B298" s="57"/>
      <c r="C298" s="12" t="str">
        <f t="shared" si="86"/>
        <v>100011</v>
      </c>
      <c r="D298" s="12" t="str">
        <f t="shared" si="87"/>
        <v>100011/13</v>
      </c>
      <c r="E298" s="13" t="s">
        <v>40</v>
      </c>
      <c r="F298" s="13" t="s">
        <v>41</v>
      </c>
      <c r="G298" s="12">
        <v>1</v>
      </c>
      <c r="H298" s="14">
        <v>100086</v>
      </c>
      <c r="I298" s="15" t="str">
        <f t="shared" si="88"/>
        <v>Б-100086-13</v>
      </c>
      <c r="J298" s="16">
        <v>3</v>
      </c>
      <c r="K298" s="56">
        <v>3</v>
      </c>
      <c r="L298" s="12" t="s">
        <v>42</v>
      </c>
      <c r="M298" s="16">
        <v>1</v>
      </c>
      <c r="N298" s="12">
        <v>18</v>
      </c>
      <c r="O298" s="13" t="s">
        <v>53</v>
      </c>
      <c r="P298" s="13" t="s">
        <v>44</v>
      </c>
      <c r="Q298" s="13" t="s">
        <v>45</v>
      </c>
      <c r="R298" s="17" t="str">
        <f t="shared" si="89"/>
        <v>1000861</v>
      </c>
      <c r="S298" s="15">
        <v>1</v>
      </c>
      <c r="T298" s="13" t="s">
        <v>54</v>
      </c>
      <c r="U298" s="12">
        <v>90000</v>
      </c>
      <c r="V298" s="12">
        <f t="shared" si="90"/>
        <v>16200</v>
      </c>
      <c r="W298" s="12">
        <v>0</v>
      </c>
      <c r="X298" s="18">
        <v>175</v>
      </c>
      <c r="Y298" s="19" t="s">
        <v>47</v>
      </c>
      <c r="Z298" s="20">
        <f t="shared" si="93"/>
        <v>73800</v>
      </c>
      <c r="AA298" s="21"/>
      <c r="AB298" s="26"/>
      <c r="AC298" s="14">
        <f t="shared" si="91"/>
        <v>45000</v>
      </c>
      <c r="AD298" s="12"/>
      <c r="AE298" s="12"/>
      <c r="AF298" s="13" t="s">
        <v>48</v>
      </c>
      <c r="AG298" s="23">
        <v>8</v>
      </c>
      <c r="AH298" s="27">
        <v>7</v>
      </c>
      <c r="AI298" s="25" t="s">
        <v>49</v>
      </c>
      <c r="AJ298" s="13"/>
      <c r="AK298" s="13"/>
      <c r="AL298" s="17">
        <v>0</v>
      </c>
      <c r="AM298" s="15" t="s">
        <v>50</v>
      </c>
      <c r="AN298" s="12" t="s">
        <v>51</v>
      </c>
      <c r="AO298" s="12"/>
      <c r="AP298" s="17"/>
      <c r="AQ298" s="17"/>
      <c r="AR298" s="17"/>
      <c r="AS298" s="17"/>
      <c r="AU29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100086, 'Б-100086-13',date'2015-03-03',3, 3, 3, 'RUR', 1, 18, date'2015-03-06', date'2015-03-07', 1000861, 1, to_date('2015-03-08 00:00:00','YYYY-MM-DD HH24:MI:SS'), 90000, 16200, 0, 175, 0, 'c1', 8,null);insert into xxxx_oebs_cash_payment_test (ID, INVOICE_ID, OEBS_PAYMENT, DOC_DATE, COMISS_DATE) values (s_xxxx_oebs_cash_payment_test.NEXTVAL, 100086, 45000, to_date('2015-03-08 00:00:00','YYYY-MM-DD HH24:MI:SS'), date'2015-03-31' );insert into xxxx_client_discount_m  (ID,CLIENT_ID,CLIENT_AVG_DISCOUNT,DT) values (s_xxxx_client_discount_m.NEXTVAL,175, 7, date'2014-03-01');</v>
      </c>
    </row>
    <row r="299" spans="1:47" ht="15" customHeight="1" x14ac:dyDescent="0.3">
      <c r="A299" s="45">
        <v>11</v>
      </c>
      <c r="B299" s="57"/>
      <c r="C299" s="12" t="str">
        <f t="shared" si="86"/>
        <v>100011</v>
      </c>
      <c r="D299" s="12" t="str">
        <f t="shared" si="87"/>
        <v>100011/13</v>
      </c>
      <c r="E299" s="13" t="s">
        <v>40</v>
      </c>
      <c r="F299" s="13" t="s">
        <v>41</v>
      </c>
      <c r="G299" s="12">
        <v>1</v>
      </c>
      <c r="H299" s="14">
        <v>100087</v>
      </c>
      <c r="I299" s="15" t="str">
        <f t="shared" si="88"/>
        <v>Б-100087-13</v>
      </c>
      <c r="J299" s="16">
        <v>3</v>
      </c>
      <c r="K299" s="28">
        <v>2</v>
      </c>
      <c r="L299" s="12" t="s">
        <v>42</v>
      </c>
      <c r="M299" s="16">
        <v>1</v>
      </c>
      <c r="N299" s="12">
        <v>18</v>
      </c>
      <c r="O299" s="13" t="s">
        <v>55</v>
      </c>
      <c r="P299" s="13" t="s">
        <v>44</v>
      </c>
      <c r="Q299" s="13" t="s">
        <v>45</v>
      </c>
      <c r="R299" s="17" t="str">
        <f t="shared" si="89"/>
        <v>1000871</v>
      </c>
      <c r="S299" s="15">
        <v>1</v>
      </c>
      <c r="T299" s="13" t="s">
        <v>56</v>
      </c>
      <c r="U299" s="12">
        <v>80000</v>
      </c>
      <c r="V299" s="12">
        <f t="shared" si="90"/>
        <v>14400</v>
      </c>
      <c r="W299" s="12">
        <v>0</v>
      </c>
      <c r="X299" s="18">
        <v>176</v>
      </c>
      <c r="Y299" s="19" t="s">
        <v>47</v>
      </c>
      <c r="Z299" s="20">
        <f t="shared" si="93"/>
        <v>65600</v>
      </c>
      <c r="AA299" s="21"/>
      <c r="AB299" s="29"/>
      <c r="AC299" s="14">
        <f t="shared" si="91"/>
        <v>40000</v>
      </c>
      <c r="AD299" s="12"/>
      <c r="AE299" s="12"/>
      <c r="AF299" s="13" t="s">
        <v>48</v>
      </c>
      <c r="AG299" s="23">
        <v>8</v>
      </c>
      <c r="AH299" s="30">
        <v>20</v>
      </c>
      <c r="AI299" s="25" t="s">
        <v>49</v>
      </c>
      <c r="AJ299" s="13"/>
      <c r="AK299" s="13"/>
      <c r="AL299" s="17">
        <v>0</v>
      </c>
      <c r="AM299" s="15" t="s">
        <v>50</v>
      </c>
      <c r="AN299" s="12" t="s">
        <v>51</v>
      </c>
      <c r="AO299" s="12"/>
      <c r="AP299" s="17"/>
      <c r="AQ299" s="17"/>
      <c r="AR299" s="17"/>
      <c r="AS299" s="17"/>
      <c r="AU29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100087, 'Б-100087-13',date'2015-03-04',3, 2, 2, 'RUR', 1, 18, date'2015-03-06', date'2015-03-07', 1000871, 1, to_date('2015-03-09 00:00:00','YYYY-MM-DD HH24:MI:SS'), 80000, 14400, 0, 176, 0, 'c1', 8,null);insert into xxxx_oebs_cash_payment_test (ID, INVOICE_ID, OEBS_PAYMENT, DOC_DATE, COMISS_DATE) values (s_xxxx_oebs_cash_payment_test.NEXTVAL, 100087, 40000, to_date('2015-03-09 00:00:00','YYYY-MM-DD HH24:MI:SS'), date'2015-03-31' );insert into xxxx_client_discount_m  (ID,CLIENT_ID,CLIENT_AVG_DISCOUNT,DT) values (s_xxxx_client_discount_m.NEXTVAL,176, 20, date'2014-03-01');</v>
      </c>
    </row>
    <row r="300" spans="1:47" s="44" customFormat="1" ht="15" customHeight="1" x14ac:dyDescent="0.3">
      <c r="A300" s="31">
        <v>11</v>
      </c>
      <c r="B300" s="60"/>
      <c r="C300" s="33" t="str">
        <f t="shared" si="86"/>
        <v>100011</v>
      </c>
      <c r="D300" s="33" t="str">
        <f t="shared" si="87"/>
        <v>100011/13</v>
      </c>
      <c r="E300" s="34" t="s">
        <v>40</v>
      </c>
      <c r="F300" s="34" t="s">
        <v>41</v>
      </c>
      <c r="G300" s="12">
        <v>1</v>
      </c>
      <c r="H300" s="14">
        <v>100088</v>
      </c>
      <c r="I300" s="33" t="str">
        <f t="shared" si="88"/>
        <v>Б-100088-13</v>
      </c>
      <c r="J300" s="16">
        <v>3</v>
      </c>
      <c r="K300" s="35">
        <v>1</v>
      </c>
      <c r="L300" s="33" t="s">
        <v>42</v>
      </c>
      <c r="M300" s="36">
        <v>1</v>
      </c>
      <c r="N300" s="33">
        <v>18</v>
      </c>
      <c r="O300" s="34" t="s">
        <v>57</v>
      </c>
      <c r="P300" s="34" t="s">
        <v>44</v>
      </c>
      <c r="Q300" s="34" t="s">
        <v>45</v>
      </c>
      <c r="R300" s="37" t="str">
        <f t="shared" si="89"/>
        <v>1000881</v>
      </c>
      <c r="S300" s="33">
        <v>1</v>
      </c>
      <c r="T300" s="34" t="s">
        <v>58</v>
      </c>
      <c r="U300" s="33">
        <v>60000</v>
      </c>
      <c r="V300" s="33">
        <f t="shared" si="90"/>
        <v>10800</v>
      </c>
      <c r="W300" s="33">
        <v>0</v>
      </c>
      <c r="X300" s="18">
        <v>177</v>
      </c>
      <c r="Y300" s="38" t="s">
        <v>47</v>
      </c>
      <c r="Z300" s="20">
        <f t="shared" si="93"/>
        <v>49200</v>
      </c>
      <c r="AA300" s="39"/>
      <c r="AB300" s="39"/>
      <c r="AC300" s="40">
        <f t="shared" si="91"/>
        <v>30000</v>
      </c>
      <c r="AD300" s="12"/>
      <c r="AE300" s="33"/>
      <c r="AF300" s="34" t="s">
        <v>48</v>
      </c>
      <c r="AG300" s="41">
        <v>8</v>
      </c>
      <c r="AH300" s="42">
        <v>13</v>
      </c>
      <c r="AI300" s="43" t="s">
        <v>49</v>
      </c>
      <c r="AJ300" s="34"/>
      <c r="AK300" s="34"/>
      <c r="AL300" s="37">
        <v>0</v>
      </c>
      <c r="AM300" s="33" t="s">
        <v>50</v>
      </c>
      <c r="AN300" s="33" t="s">
        <v>51</v>
      </c>
      <c r="AO300" s="33"/>
      <c r="AP300" s="37"/>
      <c r="AQ300" s="37"/>
      <c r="AR300" s="37"/>
      <c r="AS300" s="37"/>
      <c r="AU300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100088, 'Б-100088-13',date'2015-03-05',3, 1, 1, 'RUR', 1, 18, date'2015-03-06', date'2015-03-07', 1000881, 1, to_date('2015-03-11 00:00:00','YYYY-MM-DD HH24:MI:SS'), 60000, 10800, 0, 177, 0, 'c1', 8,null);insert into xxxx_oebs_cash_payment_test (ID, INVOICE_ID, OEBS_PAYMENT, DOC_DATE, COMISS_DATE) values (s_xxxx_oebs_cash_payment_test.NEXTVAL, 100088, 30000, to_date('2015-03-11 00:00:00','YYYY-MM-DD HH24:MI:SS'), date'2015-03-31' );insert into xxxx_client_discount_m  (ID,CLIENT_ID,CLIENT_AVG_DISCOUNT,DT) values (s_xxxx_client_discount_m.NEXTVAL,177, 13, date'2014-03-01');</v>
      </c>
    </row>
    <row r="301" spans="1:47" ht="15" customHeight="1" x14ac:dyDescent="0.3">
      <c r="A301" s="45">
        <v>12</v>
      </c>
      <c r="B301" s="57"/>
      <c r="C301" s="12" t="str">
        <f t="shared" si="86"/>
        <v>100012</v>
      </c>
      <c r="D301" s="12" t="str">
        <f t="shared" si="87"/>
        <v>100012/13</v>
      </c>
      <c r="E301" s="13" t="s">
        <v>40</v>
      </c>
      <c r="F301" s="13" t="s">
        <v>41</v>
      </c>
      <c r="G301" s="12">
        <v>1</v>
      </c>
      <c r="H301" s="14">
        <v>100089</v>
      </c>
      <c r="I301" s="15" t="str">
        <f t="shared" si="88"/>
        <v>Б-100089-13</v>
      </c>
      <c r="J301" s="16">
        <v>3</v>
      </c>
      <c r="K301" s="56">
        <v>1</v>
      </c>
      <c r="L301" s="12" t="s">
        <v>42</v>
      </c>
      <c r="M301" s="16">
        <v>1</v>
      </c>
      <c r="N301" s="12">
        <v>18</v>
      </c>
      <c r="O301" s="13" t="s">
        <v>43</v>
      </c>
      <c r="P301" s="13" t="s">
        <v>44</v>
      </c>
      <c r="Q301" s="13" t="s">
        <v>45</v>
      </c>
      <c r="R301" s="17" t="str">
        <f t="shared" si="89"/>
        <v>1000891</v>
      </c>
      <c r="S301" s="15">
        <v>1</v>
      </c>
      <c r="T301" s="13" t="s">
        <v>46</v>
      </c>
      <c r="U301" s="12">
        <v>100000</v>
      </c>
      <c r="V301" s="12">
        <f t="shared" si="90"/>
        <v>18000</v>
      </c>
      <c r="W301" s="12">
        <v>0</v>
      </c>
      <c r="X301" s="18">
        <v>178</v>
      </c>
      <c r="Y301" s="19" t="s">
        <v>47</v>
      </c>
      <c r="Z301" s="20">
        <f t="shared" si="93"/>
        <v>82000</v>
      </c>
      <c r="AA301" s="21"/>
      <c r="AB301" s="22"/>
      <c r="AC301" s="14">
        <f t="shared" si="91"/>
        <v>50000</v>
      </c>
      <c r="AD301" s="12"/>
      <c r="AE301" s="12"/>
      <c r="AF301" s="13" t="s">
        <v>48</v>
      </c>
      <c r="AG301" s="23">
        <v>8</v>
      </c>
      <c r="AH301" s="24">
        <v>13</v>
      </c>
      <c r="AI301" s="25" t="s">
        <v>49</v>
      </c>
      <c r="AJ301" s="13"/>
      <c r="AK301" s="13"/>
      <c r="AL301" s="17">
        <v>0</v>
      </c>
      <c r="AM301" s="54">
        <v>1</v>
      </c>
      <c r="AN301" s="12" t="s">
        <v>51</v>
      </c>
      <c r="AO301" s="12"/>
      <c r="AP301" s="70">
        <v>10000</v>
      </c>
      <c r="AQ301" s="71" t="s">
        <v>83</v>
      </c>
      <c r="AR301" s="72" t="s">
        <v>84</v>
      </c>
      <c r="AS301" s="17" t="s">
        <v>82</v>
      </c>
      <c r="AU30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100089, 'Б-100089-13',date'2015-03-02',3, 1, 1, 'RUR', 1, 18, date'2015-03-06', date'2015-03-07', 1000891, 1, to_date('2015-03-07 00:00:00','YYYY-MM-DD HH24:MI:SS'), 100000, 18000, 0, 178, 0, 'c1', 8,1);insert into xxxx_oebs_cash_payment_test (ID, INVOICE_ID, OEBS_PAYMENT, DOC_DATE, COMISS_DATE) values (s_xxxx_oebs_cash_payment_test.NEXTVAL, 100089, 50000, to_date('2015-03-07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302" spans="1:47" ht="15" customHeight="1" x14ac:dyDescent="0.3">
      <c r="A302" s="45">
        <v>12</v>
      </c>
      <c r="B302" s="57"/>
      <c r="C302" s="12" t="str">
        <f t="shared" si="86"/>
        <v>100012</v>
      </c>
      <c r="D302" s="12" t="str">
        <f t="shared" si="87"/>
        <v>100012/13</v>
      </c>
      <c r="E302" s="13" t="s">
        <v>40</v>
      </c>
      <c r="F302" s="13" t="s">
        <v>41</v>
      </c>
      <c r="G302" s="12">
        <v>1</v>
      </c>
      <c r="H302" s="14">
        <v>100090</v>
      </c>
      <c r="I302" s="15" t="str">
        <f t="shared" si="88"/>
        <v>Б-100090-13</v>
      </c>
      <c r="J302" s="16">
        <v>3</v>
      </c>
      <c r="K302" s="28">
        <v>2</v>
      </c>
      <c r="L302" s="12" t="s">
        <v>42</v>
      </c>
      <c r="M302" s="16">
        <v>1</v>
      </c>
      <c r="N302" s="12">
        <v>18</v>
      </c>
      <c r="O302" s="13" t="s">
        <v>53</v>
      </c>
      <c r="P302" s="13" t="s">
        <v>44</v>
      </c>
      <c r="Q302" s="13" t="s">
        <v>45</v>
      </c>
      <c r="R302" s="17" t="str">
        <f t="shared" si="89"/>
        <v>1000901</v>
      </c>
      <c r="S302" s="15">
        <v>1</v>
      </c>
      <c r="T302" s="13" t="s">
        <v>54</v>
      </c>
      <c r="U302" s="12">
        <v>90000</v>
      </c>
      <c r="V302" s="12">
        <f t="shared" si="90"/>
        <v>16200</v>
      </c>
      <c r="W302" s="12">
        <v>0</v>
      </c>
      <c r="X302" s="18">
        <v>179</v>
      </c>
      <c r="Y302" s="19" t="s">
        <v>47</v>
      </c>
      <c r="Z302" s="20">
        <f t="shared" si="93"/>
        <v>73800</v>
      </c>
      <c r="AA302" s="21"/>
      <c r="AB302" s="26"/>
      <c r="AC302" s="14">
        <f t="shared" si="91"/>
        <v>45000</v>
      </c>
      <c r="AD302" s="12"/>
      <c r="AE302" s="12"/>
      <c r="AF302" s="13" t="s">
        <v>48</v>
      </c>
      <c r="AG302" s="23">
        <v>8</v>
      </c>
      <c r="AH302" s="27">
        <v>7</v>
      </c>
      <c r="AI302" s="25" t="s">
        <v>49</v>
      </c>
      <c r="AJ302" s="13"/>
      <c r="AK302" s="13"/>
      <c r="AL302" s="17">
        <v>0</v>
      </c>
      <c r="AM302" s="54">
        <v>1</v>
      </c>
      <c r="AN302" s="12" t="s">
        <v>51</v>
      </c>
      <c r="AO302" s="12"/>
      <c r="AP302" s="70">
        <v>10000</v>
      </c>
      <c r="AQ302" s="71" t="s">
        <v>83</v>
      </c>
      <c r="AR302" s="72" t="s">
        <v>84</v>
      </c>
      <c r="AS302" s="17" t="s">
        <v>127</v>
      </c>
      <c r="AU302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100090, 'Б-100090-13',date'2015-03-03',3, 2, 2, 'RUR', 1, 18, date'2015-03-06', date'2015-03-07', 1000901, 1, to_date('2015-03-08 00:00:00','YYYY-MM-DD HH24:MI:SS'), 90000, 16200, 0, 179, 0, 'c1', 8,1);insert into xxxx_oebs_cash_payment_test (ID, INVOICE_ID, OEBS_PAYMENT, DOC_DATE, COMISS_DATE) values (s_xxxx_oebs_cash_payment_test.NEXTVAL, 100090, 45000, to_date('2015-03-08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303" spans="1:47" ht="15" customHeight="1" x14ac:dyDescent="0.3">
      <c r="A303" s="45">
        <v>12</v>
      </c>
      <c r="B303" s="57"/>
      <c r="C303" s="12" t="str">
        <f t="shared" ref="C303:C334" si="94">"1000"&amp;A303</f>
        <v>100012</v>
      </c>
      <c r="D303" s="12" t="str">
        <f t="shared" ref="D303:D334" si="95">"1000"&amp;A303&amp;"/13"</f>
        <v>100012/13</v>
      </c>
      <c r="E303" s="13" t="s">
        <v>40</v>
      </c>
      <c r="F303" s="13" t="s">
        <v>41</v>
      </c>
      <c r="G303" s="12">
        <v>1</v>
      </c>
      <c r="H303" s="14">
        <v>100091</v>
      </c>
      <c r="I303" s="15" t="str">
        <f t="shared" ref="I303:I334" si="96">"Б-"&amp;H303&amp;"-13"</f>
        <v>Б-100091-13</v>
      </c>
      <c r="J303" s="16">
        <v>3</v>
      </c>
      <c r="K303" s="56">
        <v>3</v>
      </c>
      <c r="L303" s="12" t="s">
        <v>42</v>
      </c>
      <c r="M303" s="16">
        <v>1</v>
      </c>
      <c r="N303" s="12">
        <v>18</v>
      </c>
      <c r="O303" s="13" t="s">
        <v>53</v>
      </c>
      <c r="P303" s="13" t="s">
        <v>44</v>
      </c>
      <c r="Q303" s="13" t="s">
        <v>45</v>
      </c>
      <c r="R303" s="17" t="str">
        <f t="shared" ref="R303:R334" si="97">H303&amp;"1"</f>
        <v>1000911</v>
      </c>
      <c r="S303" s="15">
        <v>1</v>
      </c>
      <c r="T303" s="13" t="s">
        <v>54</v>
      </c>
      <c r="U303" s="12">
        <v>90000</v>
      </c>
      <c r="V303" s="12">
        <f t="shared" ref="V303:V320" si="98">U303*0.18</f>
        <v>16200</v>
      </c>
      <c r="W303" s="12">
        <v>0</v>
      </c>
      <c r="X303" s="18">
        <v>180</v>
      </c>
      <c r="Y303" s="19" t="s">
        <v>47</v>
      </c>
      <c r="Z303" s="20">
        <f t="shared" si="93"/>
        <v>73800</v>
      </c>
      <c r="AA303" s="21"/>
      <c r="AB303" s="26"/>
      <c r="AC303" s="14">
        <f t="shared" ref="AC303:AC337" si="99">U303*0.5</f>
        <v>45000</v>
      </c>
      <c r="AD303" s="12"/>
      <c r="AE303" s="12"/>
      <c r="AF303" s="13" t="s">
        <v>48</v>
      </c>
      <c r="AG303" s="23">
        <v>8</v>
      </c>
      <c r="AH303" s="27">
        <v>7</v>
      </c>
      <c r="AI303" s="25" t="s">
        <v>49</v>
      </c>
      <c r="AJ303" s="13"/>
      <c r="AK303" s="13"/>
      <c r="AL303" s="17">
        <v>0</v>
      </c>
      <c r="AM303" s="54">
        <v>1</v>
      </c>
      <c r="AN303" s="12" t="s">
        <v>51</v>
      </c>
      <c r="AO303" s="12"/>
      <c r="AP303" s="70">
        <v>10000</v>
      </c>
      <c r="AQ303" s="71" t="s">
        <v>83</v>
      </c>
      <c r="AR303" s="72" t="s">
        <v>84</v>
      </c>
      <c r="AS303" s="17"/>
      <c r="AU303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100091, 'Б-100091-13',date'2015-03-03',3, 3, 3, 'RUR', 1, 18, date'2015-03-06', date'2015-03-07', 1000911, 1, to_date('2015-03-08 00:00:00','YYYY-MM-DD HH24:MI:SS'), 90000, 16200, 0, 180, 0, 'c1', 8,1);insert into xxxx_oebs_cash_payment_test (ID, INVOICE_ID, OEBS_PAYMENT, DOC_DATE, COMISS_DATE) values (s_xxxx_oebs_cash_payment_test.NEXTVAL, 100091, 45000, to_date('2015-03-08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304" spans="1:47" ht="15" customHeight="1" x14ac:dyDescent="0.3">
      <c r="A304" s="45">
        <v>12</v>
      </c>
      <c r="B304" s="57"/>
      <c r="C304" s="12" t="str">
        <f t="shared" si="94"/>
        <v>100012</v>
      </c>
      <c r="D304" s="12" t="str">
        <f t="shared" si="95"/>
        <v>100012/13</v>
      </c>
      <c r="E304" s="13" t="s">
        <v>40</v>
      </c>
      <c r="F304" s="13" t="s">
        <v>41</v>
      </c>
      <c r="G304" s="12">
        <v>1</v>
      </c>
      <c r="H304" s="14">
        <v>100092</v>
      </c>
      <c r="I304" s="15" t="str">
        <f t="shared" si="96"/>
        <v>Б-100092-13</v>
      </c>
      <c r="J304" s="16">
        <v>3</v>
      </c>
      <c r="K304" s="28">
        <v>2</v>
      </c>
      <c r="L304" s="12" t="s">
        <v>42</v>
      </c>
      <c r="M304" s="16">
        <v>1</v>
      </c>
      <c r="N304" s="12">
        <v>18</v>
      </c>
      <c r="O304" s="13" t="s">
        <v>55</v>
      </c>
      <c r="P304" s="13" t="s">
        <v>44</v>
      </c>
      <c r="Q304" s="13" t="s">
        <v>45</v>
      </c>
      <c r="R304" s="17" t="str">
        <f t="shared" si="97"/>
        <v>1000921</v>
      </c>
      <c r="S304" s="15">
        <v>1</v>
      </c>
      <c r="T304" s="13" t="s">
        <v>56</v>
      </c>
      <c r="U304" s="12">
        <v>80000</v>
      </c>
      <c r="V304" s="12">
        <f t="shared" si="98"/>
        <v>14400</v>
      </c>
      <c r="W304" s="12">
        <v>0</v>
      </c>
      <c r="X304" s="18">
        <v>181</v>
      </c>
      <c r="Y304" s="19" t="s">
        <v>47</v>
      </c>
      <c r="Z304" s="20">
        <f t="shared" si="93"/>
        <v>65600</v>
      </c>
      <c r="AA304" s="21"/>
      <c r="AB304" s="29"/>
      <c r="AC304" s="14">
        <f t="shared" si="99"/>
        <v>40000</v>
      </c>
      <c r="AD304" s="12"/>
      <c r="AE304" s="12"/>
      <c r="AF304" s="13" t="s">
        <v>48</v>
      </c>
      <c r="AG304" s="23">
        <v>8</v>
      </c>
      <c r="AH304" s="30">
        <v>20</v>
      </c>
      <c r="AI304" s="25" t="s">
        <v>49</v>
      </c>
      <c r="AJ304" s="13"/>
      <c r="AK304" s="13"/>
      <c r="AL304" s="17">
        <v>0</v>
      </c>
      <c r="AM304" s="54">
        <v>1</v>
      </c>
      <c r="AN304" s="12" t="s">
        <v>51</v>
      </c>
      <c r="AO304" s="12"/>
      <c r="AP304" s="70">
        <v>10000</v>
      </c>
      <c r="AQ304" s="71" t="s">
        <v>83</v>
      </c>
      <c r="AR304" s="72" t="s">
        <v>84</v>
      </c>
      <c r="AS304" s="17"/>
      <c r="AU304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100092, 'Б-100092-13',date'2015-03-04',3, 2, 2, 'RUR', 1, 18, date'2015-03-06', date'2015-03-07', 1000921, 1, to_date('2015-03-09 00:00:00','YYYY-MM-DD HH24:MI:SS'), 80000, 14400, 0, 181, 0, 'c1', 8,1);insert into xxxx_oebs_cash_payment_test (ID, INVOICE_ID, OEBS_PAYMENT, DOC_DATE, COMISS_DATE) values (s_xxxx_oebs_cash_payment_test.NEXTVAL, 100092, 40000, to_date('2015-03-09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305" spans="1:47" s="44" customFormat="1" ht="15" customHeight="1" x14ac:dyDescent="0.3">
      <c r="A305" s="31">
        <v>12</v>
      </c>
      <c r="B305" s="60"/>
      <c r="C305" s="33" t="str">
        <f t="shared" si="94"/>
        <v>100012</v>
      </c>
      <c r="D305" s="33" t="str">
        <f t="shared" si="95"/>
        <v>100012/13</v>
      </c>
      <c r="E305" s="34" t="s">
        <v>40</v>
      </c>
      <c r="F305" s="34" t="s">
        <v>41</v>
      </c>
      <c r="G305" s="12">
        <v>1</v>
      </c>
      <c r="H305" s="14">
        <v>100093</v>
      </c>
      <c r="I305" s="33" t="str">
        <f t="shared" si="96"/>
        <v>Б-100093-13</v>
      </c>
      <c r="J305" s="16">
        <v>3</v>
      </c>
      <c r="K305" s="35">
        <v>1</v>
      </c>
      <c r="L305" s="33" t="s">
        <v>42</v>
      </c>
      <c r="M305" s="36">
        <v>1</v>
      </c>
      <c r="N305" s="33">
        <v>18</v>
      </c>
      <c r="O305" s="34" t="s">
        <v>57</v>
      </c>
      <c r="P305" s="34" t="s">
        <v>44</v>
      </c>
      <c r="Q305" s="34" t="s">
        <v>45</v>
      </c>
      <c r="R305" s="37" t="str">
        <f t="shared" si="97"/>
        <v>1000931</v>
      </c>
      <c r="S305" s="33">
        <v>1</v>
      </c>
      <c r="T305" s="34" t="s">
        <v>58</v>
      </c>
      <c r="U305" s="33">
        <v>60000</v>
      </c>
      <c r="V305" s="33">
        <f t="shared" si="98"/>
        <v>10800</v>
      </c>
      <c r="W305" s="33">
        <v>0</v>
      </c>
      <c r="X305" s="18">
        <v>182</v>
      </c>
      <c r="Y305" s="38" t="s">
        <v>47</v>
      </c>
      <c r="Z305" s="20">
        <f t="shared" si="93"/>
        <v>49200</v>
      </c>
      <c r="AA305" s="39"/>
      <c r="AB305" s="39"/>
      <c r="AC305" s="40">
        <f t="shared" si="99"/>
        <v>30000</v>
      </c>
      <c r="AD305" s="12"/>
      <c r="AE305" s="33"/>
      <c r="AF305" s="34" t="s">
        <v>48</v>
      </c>
      <c r="AG305" s="41">
        <v>8</v>
      </c>
      <c r="AH305" s="42">
        <v>13</v>
      </c>
      <c r="AI305" s="43" t="s">
        <v>49</v>
      </c>
      <c r="AJ305" s="34"/>
      <c r="AK305" s="34"/>
      <c r="AL305" s="37">
        <v>0</v>
      </c>
      <c r="AM305" s="51">
        <v>1</v>
      </c>
      <c r="AN305" s="33" t="s">
        <v>51</v>
      </c>
      <c r="AO305" s="33"/>
      <c r="AP305" s="73">
        <v>10000</v>
      </c>
      <c r="AQ305" s="74" t="s">
        <v>83</v>
      </c>
      <c r="AR305" s="75" t="s">
        <v>84</v>
      </c>
      <c r="AS305" s="37"/>
      <c r="AU305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100093, 'Б-100093-13',date'2015-03-05',3, 1, 1, 'RUR', 1, 18, date'2015-03-06', date'2015-03-07', 1000931, 1, to_date('2015-03-11 00:00:00','YYYY-MM-DD HH24:MI:SS'), 60000, 10800, 0, 182, 0, 'c1', 8,1);insert into xxxx_oebs_cash_payment_test (ID, INVOICE_ID, OEBS_PAYMENT, DOC_DATE, COMISS_DATE) values (s_xxxx_oebs_cash_payment_test.NEXTVAL, 100093, 30000, to_date('2015-03-11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306" spans="1:47" ht="15" customHeight="1" x14ac:dyDescent="0.3">
      <c r="A306" s="45">
        <v>13</v>
      </c>
      <c r="B306" s="64"/>
      <c r="C306" s="12" t="str">
        <f t="shared" si="94"/>
        <v>100013</v>
      </c>
      <c r="D306" s="12" t="str">
        <f t="shared" si="95"/>
        <v>100013/13</v>
      </c>
      <c r="E306" s="13" t="s">
        <v>40</v>
      </c>
      <c r="F306" s="13" t="s">
        <v>41</v>
      </c>
      <c r="G306" s="12">
        <v>1</v>
      </c>
      <c r="H306" s="14">
        <v>100094</v>
      </c>
      <c r="I306" s="15" t="str">
        <f t="shared" si="96"/>
        <v>Б-100094-13</v>
      </c>
      <c r="J306" s="16">
        <v>3</v>
      </c>
      <c r="K306" s="56">
        <v>1</v>
      </c>
      <c r="L306" s="12" t="s">
        <v>42</v>
      </c>
      <c r="M306" s="16">
        <v>1</v>
      </c>
      <c r="N306" s="12">
        <v>18</v>
      </c>
      <c r="O306" s="59" t="s">
        <v>85</v>
      </c>
      <c r="P306" s="59" t="s">
        <v>86</v>
      </c>
      <c r="Q306" s="59" t="s">
        <v>87</v>
      </c>
      <c r="R306" s="17" t="str">
        <f t="shared" si="97"/>
        <v>1000941</v>
      </c>
      <c r="S306" s="15">
        <v>1</v>
      </c>
      <c r="T306" s="59" t="s">
        <v>88</v>
      </c>
      <c r="U306" s="12">
        <v>100000</v>
      </c>
      <c r="V306" s="12">
        <f t="shared" si="98"/>
        <v>18000</v>
      </c>
      <c r="W306" s="12">
        <v>0</v>
      </c>
      <c r="X306" s="18">
        <v>183</v>
      </c>
      <c r="Y306" s="19" t="s">
        <v>47</v>
      </c>
      <c r="Z306" s="20">
        <f t="shared" si="93"/>
        <v>82000</v>
      </c>
      <c r="AA306" s="21"/>
      <c r="AB306" s="22"/>
      <c r="AC306" s="14">
        <f t="shared" si="99"/>
        <v>50000</v>
      </c>
      <c r="AD306" s="12"/>
      <c r="AE306" s="12"/>
      <c r="AF306" s="13" t="s">
        <v>48</v>
      </c>
      <c r="AG306" s="23">
        <v>8</v>
      </c>
      <c r="AH306" s="24">
        <v>13</v>
      </c>
      <c r="AI306" s="25" t="s">
        <v>49</v>
      </c>
      <c r="AJ306" s="13"/>
      <c r="AK306" s="13"/>
      <c r="AL306" s="17">
        <v>0</v>
      </c>
      <c r="AM306" s="15" t="s">
        <v>50</v>
      </c>
      <c r="AN306" s="12" t="s">
        <v>51</v>
      </c>
      <c r="AO306" s="12"/>
      <c r="AP306" s="17"/>
      <c r="AQ306" s="17"/>
      <c r="AR306" s="17"/>
      <c r="AS306" s="17" t="s">
        <v>82</v>
      </c>
      <c r="AU30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100094, 'Б-100094-13',date'2015-02-02',3, 1, 1, 'RUR', 1, 18, date'2015-02-06', date'2015-02-07', 1000941, 1, to_date('2015-02-07 00:00:00','YYYY-MM-DD HH24:MI:SS'), 100000, 18000, 0, 183, 0, 'c1', 8,null);insert into xxxx_oebs_cash_payment_test (ID, INVOICE_ID, OEBS_PAYMENT, DOC_DATE, COMISS_DATE) values (s_xxxx_oebs_cash_payment_test.NEXTVAL, 100094, 50000, to_date('2015-02-07 00:00:00','YYYY-MM-DD HH24:MI:SS'), date'2015-03-31' );insert into xxxx_client_discount_m  (ID,CLIENT_ID,CLIENT_AVG_DISCOUNT,DT) values (s_xxxx_client_discount_m.NEXTVAL,183, 13, date'2014-03-01');</v>
      </c>
    </row>
    <row r="307" spans="1:47" ht="15" customHeight="1" x14ac:dyDescent="0.3">
      <c r="A307" s="45">
        <v>13</v>
      </c>
      <c r="B307" s="64"/>
      <c r="C307" s="12" t="str">
        <f t="shared" si="94"/>
        <v>100013</v>
      </c>
      <c r="D307" s="12" t="str">
        <f t="shared" si="95"/>
        <v>100013/13</v>
      </c>
      <c r="E307" s="13" t="s">
        <v>40</v>
      </c>
      <c r="F307" s="13" t="s">
        <v>41</v>
      </c>
      <c r="G307" s="12">
        <v>1</v>
      </c>
      <c r="H307" s="14">
        <v>100095</v>
      </c>
      <c r="I307" s="15" t="str">
        <f t="shared" si="96"/>
        <v>Б-100095-13</v>
      </c>
      <c r="J307" s="16">
        <v>3</v>
      </c>
      <c r="K307" s="28">
        <v>2</v>
      </c>
      <c r="L307" s="12" t="s">
        <v>42</v>
      </c>
      <c r="M307" s="16">
        <v>1</v>
      </c>
      <c r="N307" s="12">
        <v>18</v>
      </c>
      <c r="O307" s="13" t="s">
        <v>53</v>
      </c>
      <c r="P307" s="13" t="s">
        <v>44</v>
      </c>
      <c r="Q307" s="13" t="s">
        <v>45</v>
      </c>
      <c r="R307" s="17" t="str">
        <f t="shared" si="97"/>
        <v>1000951</v>
      </c>
      <c r="S307" s="15">
        <v>1</v>
      </c>
      <c r="T307" s="13" t="s">
        <v>54</v>
      </c>
      <c r="U307" s="12">
        <v>90000</v>
      </c>
      <c r="V307" s="12">
        <f t="shared" si="98"/>
        <v>16200</v>
      </c>
      <c r="W307" s="12">
        <v>0</v>
      </c>
      <c r="X307" s="18">
        <v>184</v>
      </c>
      <c r="Y307" s="19" t="s">
        <v>47</v>
      </c>
      <c r="Z307" s="20">
        <f t="shared" si="93"/>
        <v>73800</v>
      </c>
      <c r="AA307" s="21"/>
      <c r="AB307" s="26"/>
      <c r="AC307" s="14">
        <f t="shared" si="99"/>
        <v>45000</v>
      </c>
      <c r="AD307" s="12"/>
      <c r="AE307" s="12"/>
      <c r="AF307" s="13" t="s">
        <v>48</v>
      </c>
      <c r="AG307" s="23">
        <v>8</v>
      </c>
      <c r="AH307" s="27">
        <v>7</v>
      </c>
      <c r="AI307" s="25" t="s">
        <v>49</v>
      </c>
      <c r="AJ307" s="13"/>
      <c r="AK307" s="13"/>
      <c r="AL307" s="17">
        <v>0</v>
      </c>
      <c r="AM307" s="15" t="s">
        <v>50</v>
      </c>
      <c r="AN307" s="12" t="s">
        <v>51</v>
      </c>
      <c r="AO307" s="12"/>
      <c r="AP307" s="17"/>
      <c r="AQ307" s="17"/>
      <c r="AR307" s="17"/>
      <c r="AS307" s="17"/>
      <c r="AU30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100095, 'Б-100095-13',date'2015-03-03',3, 2, 2, 'RUR', 1, 18, date'2015-03-06', date'2015-03-07', 1000951, 1, to_date('2015-03-08 00:00:00','YYYY-MM-DD HH24:MI:SS'), 90000, 16200, 0, 184, 0, 'c1', 8,null);insert into xxxx_oebs_cash_payment_test (ID, INVOICE_ID, OEBS_PAYMENT, DOC_DATE, COMISS_DATE) values (s_xxxx_oebs_cash_payment_test.NEXTVAL, 100095, 45000, to_date('2015-03-08 00:00:00','YYYY-MM-DD HH24:MI:SS'), date'2015-03-31' );insert into xxxx_client_discount_m  (ID,CLIENT_ID,CLIENT_AVG_DISCOUNT,DT) values (s_xxxx_client_discount_m.NEXTVAL,184, 7, date'2014-03-01');</v>
      </c>
    </row>
    <row r="308" spans="1:47" ht="15" customHeight="1" x14ac:dyDescent="0.3">
      <c r="A308" s="45">
        <v>13</v>
      </c>
      <c r="B308" s="64"/>
      <c r="C308" s="12" t="str">
        <f t="shared" si="94"/>
        <v>100013</v>
      </c>
      <c r="D308" s="12" t="str">
        <f t="shared" si="95"/>
        <v>100013/13</v>
      </c>
      <c r="E308" s="13" t="s">
        <v>40</v>
      </c>
      <c r="F308" s="13" t="s">
        <v>41</v>
      </c>
      <c r="G308" s="12">
        <v>1</v>
      </c>
      <c r="H308" s="14">
        <v>100096</v>
      </c>
      <c r="I308" s="15" t="str">
        <f t="shared" si="96"/>
        <v>Б-100096-13</v>
      </c>
      <c r="J308" s="16">
        <v>3</v>
      </c>
      <c r="K308" s="56">
        <v>3</v>
      </c>
      <c r="L308" s="12" t="s">
        <v>42</v>
      </c>
      <c r="M308" s="16">
        <v>1</v>
      </c>
      <c r="N308" s="12">
        <v>18</v>
      </c>
      <c r="O308" s="13" t="s">
        <v>53</v>
      </c>
      <c r="P308" s="13" t="s">
        <v>44</v>
      </c>
      <c r="Q308" s="13" t="s">
        <v>45</v>
      </c>
      <c r="R308" s="17" t="str">
        <f t="shared" si="97"/>
        <v>1000961</v>
      </c>
      <c r="S308" s="15">
        <v>1</v>
      </c>
      <c r="T308" s="13" t="s">
        <v>54</v>
      </c>
      <c r="U308" s="12">
        <v>90000</v>
      </c>
      <c r="V308" s="12">
        <f t="shared" si="98"/>
        <v>16200</v>
      </c>
      <c r="W308" s="12">
        <v>0</v>
      </c>
      <c r="X308" s="18">
        <v>185</v>
      </c>
      <c r="Y308" s="19" t="s">
        <v>47</v>
      </c>
      <c r="Z308" s="20">
        <f t="shared" si="93"/>
        <v>73800</v>
      </c>
      <c r="AA308" s="21"/>
      <c r="AB308" s="26"/>
      <c r="AC308" s="14">
        <f t="shared" si="99"/>
        <v>45000</v>
      </c>
      <c r="AD308" s="12"/>
      <c r="AE308" s="12"/>
      <c r="AF308" s="13" t="s">
        <v>48</v>
      </c>
      <c r="AG308" s="23">
        <v>8</v>
      </c>
      <c r="AH308" s="27">
        <v>7</v>
      </c>
      <c r="AI308" s="25" t="s">
        <v>49</v>
      </c>
      <c r="AJ308" s="13"/>
      <c r="AK308" s="13"/>
      <c r="AL308" s="17">
        <v>0</v>
      </c>
      <c r="AM308" s="15" t="s">
        <v>50</v>
      </c>
      <c r="AN308" s="12" t="s">
        <v>51</v>
      </c>
      <c r="AO308" s="12"/>
      <c r="AP308" s="17"/>
      <c r="AQ308" s="17"/>
      <c r="AR308" s="17"/>
      <c r="AS308" s="17"/>
      <c r="AU30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100096, 'Б-100096-13',date'2015-03-03',3, 3, 3, 'RUR', 1, 18, date'2015-03-06', date'2015-03-07', 1000961, 1, to_date('2015-03-08 00:00:00','YYYY-MM-DD HH24:MI:SS'), 90000, 16200, 0, 185, 0, 'c1', 8,null);insert into xxxx_oebs_cash_payment_test (ID, INVOICE_ID, OEBS_PAYMENT, DOC_DATE, COMISS_DATE) values (s_xxxx_oebs_cash_payment_test.NEXTVAL, 100096, 45000, to_date('2015-03-08 00:00:00','YYYY-MM-DD HH24:MI:SS'), date'2015-03-31' );insert into xxxx_client_discount_m  (ID,CLIENT_ID,CLIENT_AVG_DISCOUNT,DT) values (s_xxxx_client_discount_m.NEXTVAL,185, 7, date'2014-03-01');</v>
      </c>
    </row>
    <row r="309" spans="1:47" ht="15" customHeight="1" x14ac:dyDescent="0.3">
      <c r="A309" s="45">
        <v>13</v>
      </c>
      <c r="B309" s="64"/>
      <c r="C309" s="12" t="str">
        <f t="shared" si="94"/>
        <v>100013</v>
      </c>
      <c r="D309" s="12" t="str">
        <f t="shared" si="95"/>
        <v>100013/13</v>
      </c>
      <c r="E309" s="13" t="s">
        <v>40</v>
      </c>
      <c r="F309" s="13" t="s">
        <v>41</v>
      </c>
      <c r="G309" s="12">
        <v>1</v>
      </c>
      <c r="H309" s="14">
        <v>100097</v>
      </c>
      <c r="I309" s="15" t="str">
        <f t="shared" si="96"/>
        <v>Б-100097-13</v>
      </c>
      <c r="J309" s="16">
        <v>3</v>
      </c>
      <c r="K309" s="28">
        <v>2</v>
      </c>
      <c r="L309" s="12" t="s">
        <v>42</v>
      </c>
      <c r="M309" s="16">
        <v>1</v>
      </c>
      <c r="N309" s="12">
        <v>18</v>
      </c>
      <c r="O309" s="13" t="s">
        <v>55</v>
      </c>
      <c r="P309" s="13" t="s">
        <v>44</v>
      </c>
      <c r="Q309" s="13" t="s">
        <v>45</v>
      </c>
      <c r="R309" s="17" t="str">
        <f t="shared" si="97"/>
        <v>1000971</v>
      </c>
      <c r="S309" s="15">
        <v>1</v>
      </c>
      <c r="T309" s="13" t="s">
        <v>56</v>
      </c>
      <c r="U309" s="12">
        <v>80000</v>
      </c>
      <c r="V309" s="12">
        <f t="shared" si="98"/>
        <v>14400</v>
      </c>
      <c r="W309" s="12">
        <v>0</v>
      </c>
      <c r="X309" s="18">
        <v>186</v>
      </c>
      <c r="Y309" s="19" t="s">
        <v>47</v>
      </c>
      <c r="Z309" s="20">
        <f t="shared" si="93"/>
        <v>65600</v>
      </c>
      <c r="AA309" s="21"/>
      <c r="AB309" s="29"/>
      <c r="AC309" s="14">
        <f t="shared" si="99"/>
        <v>40000</v>
      </c>
      <c r="AD309" s="12"/>
      <c r="AE309" s="12"/>
      <c r="AF309" s="13" t="s">
        <v>48</v>
      </c>
      <c r="AG309" s="23">
        <v>8</v>
      </c>
      <c r="AH309" s="30">
        <v>20</v>
      </c>
      <c r="AI309" s="25" t="s">
        <v>49</v>
      </c>
      <c r="AJ309" s="13"/>
      <c r="AK309" s="13"/>
      <c r="AL309" s="17">
        <v>0</v>
      </c>
      <c r="AM309" s="15" t="s">
        <v>50</v>
      </c>
      <c r="AN309" s="12" t="s">
        <v>51</v>
      </c>
      <c r="AO309" s="12"/>
      <c r="AP309" s="17"/>
      <c r="AQ309" s="17"/>
      <c r="AR309" s="17"/>
      <c r="AS309" s="17"/>
      <c r="AU30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100097, 'Б-100097-13',date'2015-03-04',3, 2, 2, 'RUR', 1, 18, date'2015-03-06', date'2015-03-07', 1000971, 1, to_date('2015-03-09 00:00:00','YYYY-MM-DD HH24:MI:SS'), 80000, 14400, 0, 186, 0, 'c1', 8,null);insert into xxxx_oebs_cash_payment_test (ID, INVOICE_ID, OEBS_PAYMENT, DOC_DATE, COMISS_DATE) values (s_xxxx_oebs_cash_payment_test.NEXTVAL, 100097, 40000, to_date('2015-03-09 00:00:00','YYYY-MM-DD HH24:MI:SS'), date'2015-03-31' );insert into xxxx_client_discount_m  (ID,CLIENT_ID,CLIENT_AVG_DISCOUNT,DT) values (s_xxxx_client_discount_m.NEXTVAL,186, 20, date'2014-03-01');</v>
      </c>
    </row>
    <row r="310" spans="1:47" s="44" customFormat="1" ht="15" customHeight="1" x14ac:dyDescent="0.3">
      <c r="A310" s="31">
        <v>13</v>
      </c>
      <c r="B310" s="48"/>
      <c r="C310" s="33" t="str">
        <f t="shared" si="94"/>
        <v>100013</v>
      </c>
      <c r="D310" s="33" t="str">
        <f t="shared" si="95"/>
        <v>100013/13</v>
      </c>
      <c r="E310" s="34" t="s">
        <v>40</v>
      </c>
      <c r="F310" s="34" t="s">
        <v>41</v>
      </c>
      <c r="G310" s="12">
        <v>1</v>
      </c>
      <c r="H310" s="14">
        <v>100098</v>
      </c>
      <c r="I310" s="33" t="str">
        <f t="shared" si="96"/>
        <v>Б-100098-13</v>
      </c>
      <c r="J310" s="16">
        <v>3</v>
      </c>
      <c r="K310" s="35">
        <v>1</v>
      </c>
      <c r="L310" s="33" t="s">
        <v>42</v>
      </c>
      <c r="M310" s="36">
        <v>1</v>
      </c>
      <c r="N310" s="33">
        <v>18</v>
      </c>
      <c r="O310" s="34" t="s">
        <v>57</v>
      </c>
      <c r="P310" s="34" t="s">
        <v>44</v>
      </c>
      <c r="Q310" s="34" t="s">
        <v>45</v>
      </c>
      <c r="R310" s="37" t="str">
        <f t="shared" si="97"/>
        <v>1000981</v>
      </c>
      <c r="S310" s="33">
        <v>1</v>
      </c>
      <c r="T310" s="34" t="s">
        <v>58</v>
      </c>
      <c r="U310" s="33">
        <v>60000</v>
      </c>
      <c r="V310" s="33">
        <f t="shared" si="98"/>
        <v>10800</v>
      </c>
      <c r="W310" s="33">
        <v>0</v>
      </c>
      <c r="X310" s="18">
        <v>187</v>
      </c>
      <c r="Y310" s="38" t="s">
        <v>47</v>
      </c>
      <c r="Z310" s="20">
        <f t="shared" si="93"/>
        <v>49200</v>
      </c>
      <c r="AA310" s="39"/>
      <c r="AB310" s="39"/>
      <c r="AC310" s="40">
        <f t="shared" si="99"/>
        <v>30000</v>
      </c>
      <c r="AD310" s="12"/>
      <c r="AE310" s="33"/>
      <c r="AF310" s="34" t="s">
        <v>48</v>
      </c>
      <c r="AG310" s="41">
        <v>8</v>
      </c>
      <c r="AH310" s="42">
        <v>13</v>
      </c>
      <c r="AI310" s="43" t="s">
        <v>49</v>
      </c>
      <c r="AJ310" s="34"/>
      <c r="AK310" s="34"/>
      <c r="AL310" s="37">
        <v>0</v>
      </c>
      <c r="AM310" s="33" t="s">
        <v>50</v>
      </c>
      <c r="AN310" s="33" t="s">
        <v>51</v>
      </c>
      <c r="AO310" s="33"/>
      <c r="AP310" s="37"/>
      <c r="AQ310" s="37"/>
      <c r="AR310" s="37"/>
      <c r="AS310" s="37"/>
      <c r="AU310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100098, 'Б-100098-13',date'2015-03-05',3, 1, 1, 'RUR', 1, 18, date'2015-03-06', date'2015-03-07', 1000981, 1, to_date('2015-03-11 00:00:00','YYYY-MM-DD HH24:MI:SS'), 60000, 10800, 0, 187, 0, 'c1', 8,null);insert into xxxx_oebs_cash_payment_test (ID, INVOICE_ID, OEBS_PAYMENT, DOC_DATE, COMISS_DATE) values (s_xxxx_oebs_cash_payment_test.NEXTVAL, 100098, 30000, to_date('2015-03-11 00:00:00','YYYY-MM-DD HH24:MI:SS'), date'2015-03-31' );insert into xxxx_client_discount_m  (ID,CLIENT_ID,CLIENT_AVG_DISCOUNT,DT) values (s_xxxx_client_discount_m.NEXTVAL,187, 13, date'2014-03-01');</v>
      </c>
    </row>
    <row r="311" spans="1:47" ht="15" customHeight="1" x14ac:dyDescent="0.3">
      <c r="A311" s="45">
        <v>14</v>
      </c>
      <c r="B311" s="64"/>
      <c r="C311" s="12" t="str">
        <f t="shared" si="94"/>
        <v>100014</v>
      </c>
      <c r="D311" s="12" t="str">
        <f t="shared" si="95"/>
        <v>100014/13</v>
      </c>
      <c r="E311" s="13" t="s">
        <v>40</v>
      </c>
      <c r="F311" s="13" t="s">
        <v>41</v>
      </c>
      <c r="G311" s="12">
        <v>1</v>
      </c>
      <c r="H311" s="14">
        <v>100099</v>
      </c>
      <c r="I311" s="15" t="str">
        <f t="shared" si="96"/>
        <v>Б-100099-13</v>
      </c>
      <c r="J311" s="16">
        <v>3</v>
      </c>
      <c r="K311" s="12">
        <v>7</v>
      </c>
      <c r="L311" s="12" t="s">
        <v>42</v>
      </c>
      <c r="M311" s="16">
        <v>1</v>
      </c>
      <c r="N311" s="12">
        <v>18</v>
      </c>
      <c r="O311" s="13" t="s">
        <v>43</v>
      </c>
      <c r="P311" s="13" t="s">
        <v>44</v>
      </c>
      <c r="Q311" s="13" t="s">
        <v>45</v>
      </c>
      <c r="R311" s="17" t="str">
        <f t="shared" si="97"/>
        <v>1000991</v>
      </c>
      <c r="S311" s="15">
        <v>1</v>
      </c>
      <c r="T311" s="13" t="s">
        <v>46</v>
      </c>
      <c r="U311" s="12">
        <v>100000</v>
      </c>
      <c r="V311" s="12">
        <f t="shared" si="98"/>
        <v>18000</v>
      </c>
      <c r="W311" s="12">
        <v>0</v>
      </c>
      <c r="X311" s="18">
        <v>188</v>
      </c>
      <c r="Y311" s="19" t="s">
        <v>47</v>
      </c>
      <c r="Z311" s="20">
        <f t="shared" si="93"/>
        <v>82000</v>
      </c>
      <c r="AA311" s="21"/>
      <c r="AB311" s="22"/>
      <c r="AC311" s="14">
        <f t="shared" si="99"/>
        <v>50000</v>
      </c>
      <c r="AD311" s="12"/>
      <c r="AE311" s="12"/>
      <c r="AF311" s="13" t="s">
        <v>48</v>
      </c>
      <c r="AG311" s="23">
        <v>8</v>
      </c>
      <c r="AH311" s="24">
        <v>13</v>
      </c>
      <c r="AI311" s="25" t="s">
        <v>49</v>
      </c>
      <c r="AJ311" s="13"/>
      <c r="AK311" s="13"/>
      <c r="AL311" s="17">
        <v>0</v>
      </c>
      <c r="AM311" s="15" t="s">
        <v>50</v>
      </c>
      <c r="AN311" s="12" t="s">
        <v>51</v>
      </c>
      <c r="AO311" s="12"/>
      <c r="AP311" s="17"/>
      <c r="AQ311" s="17"/>
      <c r="AR311" s="17"/>
      <c r="AS311" s="9" t="s">
        <v>89</v>
      </c>
      <c r="AU31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100099, 'Б-100099-13',date'2015-03-02',3, 7, 7, 'RUR', 1, 18, date'2015-03-06', date'2015-03-07', 1000991, 1, to_date('2015-03-07 00:00:00','YYYY-MM-DD HH24:MI:SS'), 100000, 18000, 0, 188, 0, 'c1', 8,null);insert into xxxx_oebs_cash_payment_test (ID, INVOICE_ID, OEBS_PAYMENT, DOC_DATE, COMISS_DATE) values (s_xxxx_oebs_cash_payment_test.NEXTVAL, 100099, 50000, to_date('2015-03-07 00:00:00','YYYY-MM-DD HH24:MI:SS'), date'2015-03-31' );insert into xxxx_client_discount_m  (ID,CLIENT_ID,CLIENT_AVG_DISCOUNT,DT) values (s_xxxx_client_discount_m.NEXTVAL,188, 13, date'2014-03-01');</v>
      </c>
    </row>
    <row r="312" spans="1:47" ht="15" customHeight="1" x14ac:dyDescent="0.3">
      <c r="A312" s="45">
        <v>14</v>
      </c>
      <c r="B312" s="64"/>
      <c r="C312" s="12" t="str">
        <f t="shared" si="94"/>
        <v>100014</v>
      </c>
      <c r="D312" s="12" t="str">
        <f t="shared" si="95"/>
        <v>100014/13</v>
      </c>
      <c r="E312" s="13" t="s">
        <v>40</v>
      </c>
      <c r="F312" s="13" t="s">
        <v>41</v>
      </c>
      <c r="G312" s="12">
        <v>1</v>
      </c>
      <c r="H312" s="14">
        <v>100100</v>
      </c>
      <c r="I312" s="15" t="str">
        <f t="shared" si="96"/>
        <v>Б-100100-13</v>
      </c>
      <c r="J312" s="16">
        <v>3</v>
      </c>
      <c r="K312" s="12">
        <v>7</v>
      </c>
      <c r="L312" s="12" t="s">
        <v>42</v>
      </c>
      <c r="M312" s="76">
        <v>0</v>
      </c>
      <c r="N312" s="12">
        <v>18</v>
      </c>
      <c r="O312" s="13" t="s">
        <v>53</v>
      </c>
      <c r="P312" s="13" t="s">
        <v>44</v>
      </c>
      <c r="Q312" s="13" t="s">
        <v>45</v>
      </c>
      <c r="R312" s="17" t="str">
        <f t="shared" si="97"/>
        <v>1001001</v>
      </c>
      <c r="S312" s="15">
        <v>1</v>
      </c>
      <c r="T312" s="13" t="s">
        <v>54</v>
      </c>
      <c r="U312" s="12">
        <v>90000</v>
      </c>
      <c r="V312" s="12">
        <f t="shared" si="98"/>
        <v>16200</v>
      </c>
      <c r="W312" s="12">
        <v>0</v>
      </c>
      <c r="X312" s="18">
        <v>189</v>
      </c>
      <c r="Y312" s="19" t="s">
        <v>47</v>
      </c>
      <c r="Z312" s="20">
        <f t="shared" si="93"/>
        <v>73800</v>
      </c>
      <c r="AA312" s="21"/>
      <c r="AB312" s="26"/>
      <c r="AC312" s="14">
        <f t="shared" si="99"/>
        <v>45000</v>
      </c>
      <c r="AD312" s="12"/>
      <c r="AE312" s="12"/>
      <c r="AF312" s="13" t="s">
        <v>48</v>
      </c>
      <c r="AG312" s="23">
        <v>8</v>
      </c>
      <c r="AH312" s="27">
        <v>7</v>
      </c>
      <c r="AI312" s="25" t="s">
        <v>49</v>
      </c>
      <c r="AJ312" s="13"/>
      <c r="AK312" s="13"/>
      <c r="AL312" s="17">
        <v>0</v>
      </c>
      <c r="AM312" s="15" t="s">
        <v>50</v>
      </c>
      <c r="AN312" s="12" t="s">
        <v>51</v>
      </c>
      <c r="AO312" s="12"/>
      <c r="AP312" s="17"/>
      <c r="AQ312" s="17"/>
      <c r="AR312" s="17"/>
      <c r="AS312" s="9" t="s">
        <v>90</v>
      </c>
      <c r="AU312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100100, 'Б-100100-13',date'2015-03-03',3, 7, 7, 'RUR', 0, 18, date'2015-03-06', date'2015-03-07', 1001001, 1, to_date('2015-03-08 00:00:00','YYYY-MM-DD HH24:MI:SS'), 90000, 16200, 0, 189, 0, 'c1', 8,null);insert into xxxx_oebs_cash_payment_test (ID, INVOICE_ID, OEBS_PAYMENT, DOC_DATE, COMISS_DATE) values (s_xxxx_oebs_cash_payment_test.NEXTVAL, 100100, 45000, to_date('2015-03-08 00:00:00','YYYY-MM-DD HH24:MI:SS'), date'2015-03-31' );insert into xxxx_client_discount_m  (ID,CLIENT_ID,CLIENT_AVG_DISCOUNT,DT) values (s_xxxx_client_discount_m.NEXTVAL,189, 7, date'2014-03-01');</v>
      </c>
    </row>
    <row r="313" spans="1:47" ht="15" customHeight="1" x14ac:dyDescent="0.3">
      <c r="A313" s="45">
        <v>14</v>
      </c>
      <c r="B313" s="64"/>
      <c r="C313" s="12" t="str">
        <f t="shared" si="94"/>
        <v>100014</v>
      </c>
      <c r="D313" s="12" t="str">
        <f t="shared" si="95"/>
        <v>100014/13</v>
      </c>
      <c r="E313" s="13" t="s">
        <v>40</v>
      </c>
      <c r="F313" s="13" t="s">
        <v>41</v>
      </c>
      <c r="G313" s="12">
        <v>1</v>
      </c>
      <c r="H313" s="14">
        <v>100101</v>
      </c>
      <c r="I313" s="15" t="str">
        <f t="shared" si="96"/>
        <v>Б-100101-13</v>
      </c>
      <c r="J313" s="16">
        <v>3</v>
      </c>
      <c r="K313" s="12">
        <v>7</v>
      </c>
      <c r="L313" s="56" t="s">
        <v>91</v>
      </c>
      <c r="M313" s="16">
        <v>1</v>
      </c>
      <c r="N313" s="12">
        <v>18</v>
      </c>
      <c r="O313" s="13" t="s">
        <v>53</v>
      </c>
      <c r="P313" s="13" t="s">
        <v>44</v>
      </c>
      <c r="Q313" s="13" t="s">
        <v>45</v>
      </c>
      <c r="R313" s="17" t="str">
        <f t="shared" si="97"/>
        <v>1001011</v>
      </c>
      <c r="S313" s="15">
        <v>1</v>
      </c>
      <c r="T313" s="13" t="s">
        <v>54</v>
      </c>
      <c r="U313" s="12">
        <v>1300</v>
      </c>
      <c r="V313" s="12">
        <f t="shared" si="98"/>
        <v>234</v>
      </c>
      <c r="W313" s="12">
        <v>0</v>
      </c>
      <c r="X313" s="18">
        <v>190</v>
      </c>
      <c r="Y313" s="19" t="s">
        <v>47</v>
      </c>
      <c r="Z313" s="20">
        <f t="shared" si="93"/>
        <v>1066</v>
      </c>
      <c r="AA313" s="21"/>
      <c r="AB313" s="26"/>
      <c r="AC313" s="14">
        <f t="shared" si="99"/>
        <v>650</v>
      </c>
      <c r="AD313" s="12"/>
      <c r="AE313" s="12"/>
      <c r="AF313" s="13" t="s">
        <v>48</v>
      </c>
      <c r="AG313" s="23">
        <v>8</v>
      </c>
      <c r="AH313" s="27">
        <v>7</v>
      </c>
      <c r="AI313" s="25" t="s">
        <v>49</v>
      </c>
      <c r="AJ313" s="13"/>
      <c r="AK313" s="13"/>
      <c r="AL313" s="17">
        <v>0</v>
      </c>
      <c r="AM313" s="15" t="s">
        <v>50</v>
      </c>
      <c r="AN313" s="12" t="s">
        <v>51</v>
      </c>
      <c r="AO313" s="12"/>
      <c r="AP313" s="17"/>
      <c r="AQ313" s="17"/>
      <c r="AR313" s="17"/>
      <c r="AU313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100101, 'Б-100101-13',date'2015-03-03',3, 7, 7, 'USD', 1, 18, date'2015-03-06', date'2015-03-07', 1001011, 1, to_date('2015-03-08 00:00:00','YYYY-MM-DD HH24:MI:SS'), 1300, 234, 0, 190, 0, 'c1', 8,null);insert into xxxx_oebs_cash_payment_test (ID, INVOICE_ID, OEBS_PAYMENT, DOC_DATE, COMISS_DATE) values (s_xxxx_oebs_cash_payment_test.NEXTVAL, 100101, 650, to_date('2015-03-08 00:00:00','YYYY-MM-DD HH24:MI:SS'), date'2015-03-31' );insert into xxxx_client_discount_m  (ID,CLIENT_ID,CLIENT_AVG_DISCOUNT,DT) values (s_xxxx_client_discount_m.NEXTVAL,190, 7, date'2014-03-01');</v>
      </c>
    </row>
    <row r="314" spans="1:47" ht="15" customHeight="1" x14ac:dyDescent="0.3">
      <c r="A314" s="45">
        <v>14</v>
      </c>
      <c r="B314" s="64"/>
      <c r="C314" s="12" t="str">
        <f t="shared" si="94"/>
        <v>100014</v>
      </c>
      <c r="D314" s="12" t="str">
        <f t="shared" si="95"/>
        <v>100014/13</v>
      </c>
      <c r="E314" s="13" t="s">
        <v>40</v>
      </c>
      <c r="F314" s="13" t="s">
        <v>41</v>
      </c>
      <c r="G314" s="12">
        <v>1</v>
      </c>
      <c r="H314" s="14">
        <v>100102</v>
      </c>
      <c r="I314" s="15" t="str">
        <f t="shared" si="96"/>
        <v>Б-100102-13</v>
      </c>
      <c r="J314" s="16">
        <v>3</v>
      </c>
      <c r="K314" s="28">
        <v>11</v>
      </c>
      <c r="L314" s="12" t="s">
        <v>42</v>
      </c>
      <c r="M314" s="16">
        <v>1</v>
      </c>
      <c r="N314" s="12">
        <v>18</v>
      </c>
      <c r="O314" s="13" t="s">
        <v>55</v>
      </c>
      <c r="P314" s="13" t="s">
        <v>44</v>
      </c>
      <c r="Q314" s="13" t="s">
        <v>45</v>
      </c>
      <c r="R314" s="17" t="str">
        <f t="shared" si="97"/>
        <v>1001021</v>
      </c>
      <c r="S314" s="15">
        <v>1</v>
      </c>
      <c r="T314" s="13" t="s">
        <v>56</v>
      </c>
      <c r="U314" s="12">
        <v>80000</v>
      </c>
      <c r="V314" s="12">
        <f t="shared" si="98"/>
        <v>14400</v>
      </c>
      <c r="W314" s="12">
        <v>0</v>
      </c>
      <c r="X314" s="18">
        <v>191</v>
      </c>
      <c r="Y314" s="19" t="s">
        <v>47</v>
      </c>
      <c r="Z314" s="20">
        <f t="shared" si="93"/>
        <v>65600</v>
      </c>
      <c r="AA314" s="21"/>
      <c r="AB314" s="29"/>
      <c r="AC314" s="14">
        <f t="shared" si="99"/>
        <v>40000</v>
      </c>
      <c r="AD314" s="12"/>
      <c r="AE314" s="12"/>
      <c r="AF314" s="13" t="s">
        <v>48</v>
      </c>
      <c r="AG314" s="23">
        <v>8</v>
      </c>
      <c r="AH314" s="30">
        <v>20</v>
      </c>
      <c r="AI314" s="25" t="s">
        <v>49</v>
      </c>
      <c r="AJ314" s="13"/>
      <c r="AK314" s="13"/>
      <c r="AL314" s="17">
        <v>0</v>
      </c>
      <c r="AM314" s="15" t="s">
        <v>50</v>
      </c>
      <c r="AN314" s="12" t="s">
        <v>51</v>
      </c>
      <c r="AO314" s="12"/>
      <c r="AP314" s="17"/>
      <c r="AQ314" s="17"/>
      <c r="AR314" s="17"/>
      <c r="AU314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'Б-100102-13',date'2015-03-04',3, 11, 11, 'RUR', 1, 18, date'2015-03-06', date'2015-03-07', 1001021, 1, to_date('2015-03-09 00:00:00','YYYY-MM-DD HH24:MI:SS'), 80000, 14400, 0, 191, 0, 'c1', 8,null);insert into xxxx_oebs_cash_payment_test (ID, INVOICE_ID, OEBS_PAYMENT, DOC_DATE, COMISS_DATE) values (s_xxxx_oebs_cash_payment_test.NEXTVAL, 100102, 40000, to_date('2015-03-09 00:00:00','YYYY-MM-DD HH24:MI:SS'), date'2015-03-31' );insert into xxxx_client_discount_m  (ID,CLIENT_ID,CLIENT_AVG_DISCOUNT,DT) values (s_xxxx_client_discount_m.NEXTVAL,191, 20, date'2014-03-01');</v>
      </c>
    </row>
    <row r="315" spans="1:47" s="44" customFormat="1" ht="15" customHeight="1" x14ac:dyDescent="0.3">
      <c r="A315" s="31">
        <v>14</v>
      </c>
      <c r="B315" s="48"/>
      <c r="C315" s="33" t="str">
        <f t="shared" si="94"/>
        <v>100014</v>
      </c>
      <c r="D315" s="33" t="str">
        <f t="shared" si="95"/>
        <v>100014/13</v>
      </c>
      <c r="E315" s="34" t="s">
        <v>40</v>
      </c>
      <c r="F315" s="34" t="s">
        <v>41</v>
      </c>
      <c r="G315" s="12">
        <v>1</v>
      </c>
      <c r="H315" s="14">
        <v>100103</v>
      </c>
      <c r="I315" s="33" t="str">
        <f t="shared" si="96"/>
        <v>Б-100103-13</v>
      </c>
      <c r="J315" s="16">
        <v>3</v>
      </c>
      <c r="K315" s="35">
        <v>1</v>
      </c>
      <c r="L315" s="33" t="s">
        <v>42</v>
      </c>
      <c r="M315" s="36">
        <v>1</v>
      </c>
      <c r="N315" s="33">
        <v>18</v>
      </c>
      <c r="O315" s="34" t="s">
        <v>57</v>
      </c>
      <c r="P315" s="34" t="s">
        <v>44</v>
      </c>
      <c r="Q315" s="34" t="s">
        <v>45</v>
      </c>
      <c r="R315" s="37" t="str">
        <f t="shared" si="97"/>
        <v>1001031</v>
      </c>
      <c r="S315" s="33">
        <v>1</v>
      </c>
      <c r="T315" s="34" t="s">
        <v>58</v>
      </c>
      <c r="U315" s="33">
        <v>60000</v>
      </c>
      <c r="V315" s="33">
        <f t="shared" si="98"/>
        <v>10800</v>
      </c>
      <c r="W315" s="33">
        <v>0</v>
      </c>
      <c r="X315" s="18">
        <v>192</v>
      </c>
      <c r="Y315" s="38" t="s">
        <v>47</v>
      </c>
      <c r="Z315" s="20">
        <f t="shared" si="93"/>
        <v>49200</v>
      </c>
      <c r="AA315" s="39"/>
      <c r="AB315" s="39"/>
      <c r="AC315" s="40">
        <f t="shared" si="99"/>
        <v>30000</v>
      </c>
      <c r="AD315" s="12"/>
      <c r="AE315" s="33"/>
      <c r="AF315" s="34" t="s">
        <v>48</v>
      </c>
      <c r="AG315" s="41">
        <v>8</v>
      </c>
      <c r="AH315" s="42">
        <v>13</v>
      </c>
      <c r="AI315" s="43" t="s">
        <v>49</v>
      </c>
      <c r="AJ315" s="34"/>
      <c r="AK315" s="34"/>
      <c r="AL315" s="37">
        <v>0</v>
      </c>
      <c r="AM315" s="33" t="s">
        <v>50</v>
      </c>
      <c r="AN315" s="33" t="s">
        <v>51</v>
      </c>
      <c r="AO315" s="33"/>
      <c r="AP315" s="37"/>
      <c r="AQ315" s="37"/>
      <c r="AR315" s="37"/>
      <c r="AU315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100103, 'Б-100103-13',date'2015-03-05',3, 1, 1, 'RUR', 1, 18, date'2015-03-06', date'2015-03-07', 1001031, 1, to_date('2015-03-11 00:00:00','YYYY-MM-DD HH24:MI:SS'), 60000, 10800, 0, 192, 0, 'c1', 8,null);insert into xxxx_oebs_cash_payment_test (ID, INVOICE_ID, OEBS_PAYMENT, DOC_DATE, COMISS_DATE) values (s_xxxx_oebs_cash_payment_test.NEXTVAL, 100103, 30000, to_date('2015-03-11 00:00:00','YYYY-MM-DD HH24:MI:SS'), date'2015-03-31' );insert into xxxx_client_discount_m  (ID,CLIENT_ID,CLIENT_AVG_DISCOUNT,DT) values (s_xxxx_client_discount_m.NEXTVAL,192, 13, date'2014-03-01');</v>
      </c>
    </row>
    <row r="316" spans="1:47" ht="15" customHeight="1" x14ac:dyDescent="0.3">
      <c r="A316" s="45">
        <v>15</v>
      </c>
      <c r="B316" s="57"/>
      <c r="C316" s="12" t="str">
        <f t="shared" si="94"/>
        <v>100015</v>
      </c>
      <c r="D316" s="12" t="str">
        <f t="shared" si="95"/>
        <v>100015/13</v>
      </c>
      <c r="E316" s="13" t="s">
        <v>40</v>
      </c>
      <c r="F316" s="13" t="s">
        <v>41</v>
      </c>
      <c r="G316" s="12">
        <v>1</v>
      </c>
      <c r="H316" s="14">
        <v>100104</v>
      </c>
      <c r="I316" s="15" t="str">
        <f t="shared" si="96"/>
        <v>Б-100104-13</v>
      </c>
      <c r="J316" s="16">
        <v>3</v>
      </c>
      <c r="K316" s="12">
        <v>7</v>
      </c>
      <c r="L316" s="56" t="s">
        <v>91</v>
      </c>
      <c r="M316" s="16">
        <v>1</v>
      </c>
      <c r="N316" s="12">
        <v>18</v>
      </c>
      <c r="O316" s="13" t="s">
        <v>43</v>
      </c>
      <c r="P316" s="13" t="s">
        <v>44</v>
      </c>
      <c r="Q316" s="13" t="s">
        <v>45</v>
      </c>
      <c r="R316" s="17" t="str">
        <f t="shared" si="97"/>
        <v>1001041</v>
      </c>
      <c r="S316" s="15">
        <v>1</v>
      </c>
      <c r="T316" s="13" t="s">
        <v>46</v>
      </c>
      <c r="U316" s="12">
        <v>10000</v>
      </c>
      <c r="V316" s="12">
        <f t="shared" si="98"/>
        <v>1800</v>
      </c>
      <c r="W316" s="12">
        <v>0</v>
      </c>
      <c r="X316" s="18">
        <v>193</v>
      </c>
      <c r="Y316" s="19" t="s">
        <v>47</v>
      </c>
      <c r="Z316" s="20">
        <f t="shared" si="93"/>
        <v>8200</v>
      </c>
      <c r="AA316" s="21"/>
      <c r="AB316" s="22"/>
      <c r="AC316" s="14">
        <f t="shared" si="99"/>
        <v>5000</v>
      </c>
      <c r="AD316" s="12"/>
      <c r="AE316" s="12"/>
      <c r="AF316" s="13" t="s">
        <v>48</v>
      </c>
      <c r="AG316" s="23">
        <v>8</v>
      </c>
      <c r="AH316" s="24">
        <v>13</v>
      </c>
      <c r="AI316" s="25" t="s">
        <v>49</v>
      </c>
      <c r="AJ316" s="13"/>
      <c r="AK316" s="13"/>
      <c r="AL316" s="17">
        <v>0</v>
      </c>
      <c r="AM316" s="15" t="s">
        <v>50</v>
      </c>
      <c r="AN316" s="12" t="s">
        <v>51</v>
      </c>
      <c r="AO316" s="12"/>
      <c r="AP316" s="17"/>
      <c r="AQ316" s="17"/>
      <c r="AR316" s="17"/>
      <c r="AS316" s="17" t="s">
        <v>92</v>
      </c>
      <c r="AU31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100104, 'Б-100104-13',date'2015-03-02',3, 7, 7, 'USD', 1, 18, date'2015-03-06', date'2015-03-07', 1001041, 1, to_date('2015-03-07 00:00:00','YYYY-MM-DD HH24:MI:SS'), 10000, 1800, 0, 193, 0, 'c1', 8,null);insert into xxxx_oebs_cash_payment_test (ID, INVOICE_ID, OEBS_PAYMENT, DOC_DATE, COMISS_DATE) values (s_xxxx_oebs_cash_payment_test.NEXTVAL, 100104, 5000, to_date('2015-03-07 00:00:00','YYYY-MM-DD HH24:MI:SS'), date'2015-03-31' );insert into xxxx_client_discount_m  (ID,CLIENT_ID,CLIENT_AVG_DISCOUNT,DT) values (s_xxxx_client_discount_m.NEXTVAL,193, 13, date'2014-03-01');</v>
      </c>
    </row>
    <row r="317" spans="1:47" ht="15" customHeight="1" x14ac:dyDescent="0.3">
      <c r="A317" s="45">
        <v>15</v>
      </c>
      <c r="B317" s="57"/>
      <c r="C317" s="12" t="str">
        <f t="shared" si="94"/>
        <v>100015</v>
      </c>
      <c r="D317" s="12" t="str">
        <f t="shared" si="95"/>
        <v>100015/13</v>
      </c>
      <c r="E317" s="13" t="s">
        <v>40</v>
      </c>
      <c r="F317" s="13" t="s">
        <v>41</v>
      </c>
      <c r="G317" s="12">
        <v>1</v>
      </c>
      <c r="H317" s="14">
        <v>100105</v>
      </c>
      <c r="I317" s="15" t="str">
        <f t="shared" si="96"/>
        <v>Б-100105-13</v>
      </c>
      <c r="J317" s="16">
        <v>3</v>
      </c>
      <c r="K317" s="12">
        <v>7</v>
      </c>
      <c r="L317" s="56" t="s">
        <v>91</v>
      </c>
      <c r="M317" s="16">
        <v>1</v>
      </c>
      <c r="N317" s="12">
        <v>18</v>
      </c>
      <c r="O317" s="13" t="s">
        <v>53</v>
      </c>
      <c r="P317" s="13" t="s">
        <v>44</v>
      </c>
      <c r="Q317" s="13" t="s">
        <v>45</v>
      </c>
      <c r="R317" s="17" t="str">
        <f t="shared" si="97"/>
        <v>1001051</v>
      </c>
      <c r="S317" s="15">
        <v>1</v>
      </c>
      <c r="T317" s="13" t="s">
        <v>54</v>
      </c>
      <c r="U317" s="12">
        <v>9000</v>
      </c>
      <c r="V317" s="12">
        <f t="shared" si="98"/>
        <v>1620</v>
      </c>
      <c r="W317" s="12">
        <v>0</v>
      </c>
      <c r="X317" s="18">
        <v>194</v>
      </c>
      <c r="Y317" s="19" t="s">
        <v>47</v>
      </c>
      <c r="Z317" s="20">
        <f t="shared" si="93"/>
        <v>7380</v>
      </c>
      <c r="AA317" s="21"/>
      <c r="AB317" s="26"/>
      <c r="AC317" s="14">
        <f t="shared" si="99"/>
        <v>4500</v>
      </c>
      <c r="AD317" s="12"/>
      <c r="AE317" s="12"/>
      <c r="AF317" s="13" t="s">
        <v>48</v>
      </c>
      <c r="AG317" s="23">
        <v>8</v>
      </c>
      <c r="AH317" s="27">
        <v>7</v>
      </c>
      <c r="AI317" s="25" t="s">
        <v>49</v>
      </c>
      <c r="AJ317" s="13"/>
      <c r="AK317" s="13"/>
      <c r="AL317" s="17">
        <v>0</v>
      </c>
      <c r="AM317" s="15" t="s">
        <v>50</v>
      </c>
      <c r="AN317" s="12" t="s">
        <v>51</v>
      </c>
      <c r="AO317" s="12"/>
      <c r="AP317" s="17"/>
      <c r="AQ317" s="17"/>
      <c r="AR317" s="17"/>
      <c r="AS317" s="17" t="s">
        <v>93</v>
      </c>
      <c r="AU31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100105, 'Б-100105-13',date'2015-03-03',3, 7, 7, 'USD', 1, 18, date'2015-03-06', date'2015-03-07', 1001051, 1, to_date('2015-03-08 00:00:00','YYYY-MM-DD HH24:MI:SS'), 9000, 1620, 0, 194, 0, 'c1', 8,null);insert into xxxx_oebs_cash_payment_test (ID, INVOICE_ID, OEBS_PAYMENT, DOC_DATE, COMISS_DATE) values (s_xxxx_oebs_cash_payment_test.NEXTVAL, 100105, 4500, to_date('2015-03-08 00:00:00','YYYY-MM-DD HH24:MI:SS'), date'2015-03-31' );insert into xxxx_client_discount_m  (ID,CLIENT_ID,CLIENT_AVG_DISCOUNT,DT) values (s_xxxx_client_discount_m.NEXTVAL,194, 7, date'2014-03-01');</v>
      </c>
    </row>
    <row r="318" spans="1:47" ht="15" customHeight="1" x14ac:dyDescent="0.3">
      <c r="A318" s="45">
        <v>15</v>
      </c>
      <c r="B318" s="57"/>
      <c r="C318" s="12" t="str">
        <f t="shared" si="94"/>
        <v>100015</v>
      </c>
      <c r="D318" s="12" t="str">
        <f t="shared" si="95"/>
        <v>100015/13</v>
      </c>
      <c r="E318" s="13" t="s">
        <v>40</v>
      </c>
      <c r="F318" s="13" t="s">
        <v>41</v>
      </c>
      <c r="G318" s="12">
        <v>1</v>
      </c>
      <c r="H318" s="14">
        <v>100106</v>
      </c>
      <c r="I318" s="15" t="str">
        <f t="shared" si="96"/>
        <v>Б-100106-13</v>
      </c>
      <c r="J318" s="16">
        <v>3</v>
      </c>
      <c r="K318" s="12">
        <v>7</v>
      </c>
      <c r="L318" s="56" t="s">
        <v>91</v>
      </c>
      <c r="M318" s="16">
        <v>1</v>
      </c>
      <c r="N318" s="12">
        <v>18</v>
      </c>
      <c r="O318" s="13" t="s">
        <v>53</v>
      </c>
      <c r="P318" s="13" t="s">
        <v>44</v>
      </c>
      <c r="Q318" s="13" t="s">
        <v>45</v>
      </c>
      <c r="R318" s="17" t="str">
        <f t="shared" si="97"/>
        <v>1001061</v>
      </c>
      <c r="S318" s="15">
        <v>1</v>
      </c>
      <c r="T318" s="13" t="s">
        <v>54</v>
      </c>
      <c r="U318" s="12">
        <v>9000</v>
      </c>
      <c r="V318" s="12">
        <f t="shared" si="98"/>
        <v>1620</v>
      </c>
      <c r="W318" s="12">
        <v>0</v>
      </c>
      <c r="X318" s="18">
        <v>195</v>
      </c>
      <c r="Y318" s="19" t="s">
        <v>47</v>
      </c>
      <c r="Z318" s="20">
        <f t="shared" si="93"/>
        <v>7380</v>
      </c>
      <c r="AA318" s="21"/>
      <c r="AB318" s="26"/>
      <c r="AC318" s="14">
        <f t="shared" si="99"/>
        <v>4500</v>
      </c>
      <c r="AD318" s="12"/>
      <c r="AE318" s="12"/>
      <c r="AF318" s="13" t="s">
        <v>48</v>
      </c>
      <c r="AG318" s="23">
        <v>8</v>
      </c>
      <c r="AH318" s="27">
        <v>7</v>
      </c>
      <c r="AI318" s="25" t="s">
        <v>49</v>
      </c>
      <c r="AJ318" s="13"/>
      <c r="AK318" s="13"/>
      <c r="AL318" s="17">
        <v>0</v>
      </c>
      <c r="AM318" s="15" t="s">
        <v>50</v>
      </c>
      <c r="AN318" s="12" t="s">
        <v>51</v>
      </c>
      <c r="AO318" s="12"/>
      <c r="AP318" s="17"/>
      <c r="AQ318" s="17"/>
      <c r="AR318" s="17"/>
      <c r="AS318" s="17" t="s">
        <v>125</v>
      </c>
      <c r="AU31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100106, 'Б-100106-13',date'2015-03-03',3, 7, 7, 'USD', 1, 18, date'2015-03-06', date'2015-03-07', 1001061, 1, to_date('2015-03-08 00:00:00','YYYY-MM-DD HH24:MI:SS'), 9000, 1620, 0, 195, 0, 'c1', 8,null);insert into xxxx_oebs_cash_payment_test (ID, INVOICE_ID, OEBS_PAYMENT, DOC_DATE, COMISS_DATE) values (s_xxxx_oebs_cash_payment_test.NEXTVAL, 100106, 4500, to_date('2015-03-08 00:00:00','YYYY-MM-DD HH24:MI:SS'), date'2015-03-31' );insert into xxxx_client_discount_m  (ID,CLIENT_ID,CLIENT_AVG_DISCOUNT,DT) values (s_xxxx_client_discount_m.NEXTVAL,195, 7, date'2014-03-01');</v>
      </c>
    </row>
    <row r="319" spans="1:47" ht="15" customHeight="1" x14ac:dyDescent="0.3">
      <c r="A319" s="45">
        <v>15</v>
      </c>
      <c r="B319" s="57"/>
      <c r="C319" s="12" t="str">
        <f t="shared" si="94"/>
        <v>100015</v>
      </c>
      <c r="D319" s="12" t="str">
        <f t="shared" si="95"/>
        <v>100015/13</v>
      </c>
      <c r="E319" s="13" t="s">
        <v>40</v>
      </c>
      <c r="F319" s="13" t="s">
        <v>41</v>
      </c>
      <c r="G319" s="12">
        <v>1</v>
      </c>
      <c r="H319" s="14">
        <v>100107</v>
      </c>
      <c r="I319" s="15" t="str">
        <f t="shared" si="96"/>
        <v>Б-100107-13</v>
      </c>
      <c r="J319" s="16">
        <v>3</v>
      </c>
      <c r="K319" s="12">
        <v>7</v>
      </c>
      <c r="L319" s="56" t="s">
        <v>91</v>
      </c>
      <c r="M319" s="16">
        <v>1</v>
      </c>
      <c r="N319" s="12">
        <v>18</v>
      </c>
      <c r="O319" s="13" t="s">
        <v>55</v>
      </c>
      <c r="P319" s="13" t="s">
        <v>44</v>
      </c>
      <c r="Q319" s="13" t="s">
        <v>45</v>
      </c>
      <c r="R319" s="17" t="str">
        <f t="shared" si="97"/>
        <v>1001071</v>
      </c>
      <c r="S319" s="15">
        <v>1</v>
      </c>
      <c r="T319" s="13" t="s">
        <v>56</v>
      </c>
      <c r="U319" s="12">
        <v>8000</v>
      </c>
      <c r="V319" s="12">
        <f t="shared" si="98"/>
        <v>1440</v>
      </c>
      <c r="W319" s="12">
        <v>0</v>
      </c>
      <c r="X319" s="18">
        <v>196</v>
      </c>
      <c r="Y319" s="19" t="s">
        <v>47</v>
      </c>
      <c r="Z319" s="20">
        <f t="shared" si="93"/>
        <v>6560</v>
      </c>
      <c r="AA319" s="21"/>
      <c r="AB319" s="29"/>
      <c r="AC319" s="14">
        <f t="shared" si="99"/>
        <v>4000</v>
      </c>
      <c r="AD319" s="12"/>
      <c r="AE319" s="12"/>
      <c r="AF319" s="13" t="s">
        <v>48</v>
      </c>
      <c r="AG319" s="23">
        <v>8</v>
      </c>
      <c r="AH319" s="30">
        <v>20</v>
      </c>
      <c r="AI319" s="25" t="s">
        <v>49</v>
      </c>
      <c r="AJ319" s="13"/>
      <c r="AK319" s="13"/>
      <c r="AL319" s="17">
        <v>0</v>
      </c>
      <c r="AM319" s="15" t="s">
        <v>50</v>
      </c>
      <c r="AN319" s="12" t="s">
        <v>51</v>
      </c>
      <c r="AO319" s="12"/>
      <c r="AP319" s="17"/>
      <c r="AQ319" s="17"/>
      <c r="AR319" s="17"/>
      <c r="AS319" s="17"/>
      <c r="AU31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100107, 'Б-100107-13',date'2015-03-04',3, 7, 7, 'USD', 1, 18, date'2015-03-06', date'2015-03-07', 1001071, 1, to_date('2015-03-09 00:00:00','YYYY-MM-DD HH24:MI:SS'), 8000, 1440, 0, 196, 0, 'c1', 8,null);insert into xxxx_oebs_cash_payment_test (ID, INVOICE_ID, OEBS_PAYMENT, DOC_DATE, COMISS_DATE) values (s_xxxx_oebs_cash_payment_test.NEXTVAL, 100107, 4000, to_date('2015-03-09 00:00:00','YYYY-MM-DD HH24:MI:SS'), date'2015-03-31' );insert into xxxx_client_discount_m  (ID,CLIENT_ID,CLIENT_AVG_DISCOUNT,DT) values (s_xxxx_client_discount_m.NEXTVAL,196, 20, date'2014-03-01');</v>
      </c>
    </row>
    <row r="320" spans="1:47" s="44" customFormat="1" ht="15" customHeight="1" x14ac:dyDescent="0.3">
      <c r="A320" s="31">
        <v>15</v>
      </c>
      <c r="B320" s="60"/>
      <c r="C320" s="33" t="str">
        <f t="shared" si="94"/>
        <v>100015</v>
      </c>
      <c r="D320" s="33" t="str">
        <f t="shared" si="95"/>
        <v>100015/13</v>
      </c>
      <c r="E320" s="34" t="s">
        <v>40</v>
      </c>
      <c r="F320" s="34" t="s">
        <v>41</v>
      </c>
      <c r="G320" s="12">
        <v>1</v>
      </c>
      <c r="H320" s="14">
        <v>100108</v>
      </c>
      <c r="I320" s="33" t="str">
        <f t="shared" si="96"/>
        <v>Б-100108-13</v>
      </c>
      <c r="J320" s="16">
        <v>3</v>
      </c>
      <c r="K320" s="33">
        <v>7</v>
      </c>
      <c r="L320" s="35" t="s">
        <v>91</v>
      </c>
      <c r="M320" s="36">
        <v>1</v>
      </c>
      <c r="N320" s="33">
        <v>18</v>
      </c>
      <c r="O320" s="34" t="s">
        <v>57</v>
      </c>
      <c r="P320" s="34" t="s">
        <v>44</v>
      </c>
      <c r="Q320" s="34" t="s">
        <v>45</v>
      </c>
      <c r="R320" s="37" t="str">
        <f t="shared" si="97"/>
        <v>1001081</v>
      </c>
      <c r="S320" s="33">
        <v>1</v>
      </c>
      <c r="T320" s="34" t="s">
        <v>58</v>
      </c>
      <c r="U320" s="33">
        <v>6000</v>
      </c>
      <c r="V320" s="33">
        <f t="shared" si="98"/>
        <v>1080</v>
      </c>
      <c r="W320" s="33">
        <v>0</v>
      </c>
      <c r="X320" s="18">
        <v>197</v>
      </c>
      <c r="Y320" s="38" t="s">
        <v>47</v>
      </c>
      <c r="Z320" s="20">
        <f t="shared" si="93"/>
        <v>4920</v>
      </c>
      <c r="AA320" s="39"/>
      <c r="AB320" s="39"/>
      <c r="AC320" s="40">
        <f t="shared" si="99"/>
        <v>3000</v>
      </c>
      <c r="AD320" s="12"/>
      <c r="AE320" s="33"/>
      <c r="AF320" s="34" t="s">
        <v>48</v>
      </c>
      <c r="AG320" s="41">
        <v>8</v>
      </c>
      <c r="AH320" s="42">
        <v>13</v>
      </c>
      <c r="AI320" s="43" t="s">
        <v>49</v>
      </c>
      <c r="AJ320" s="34"/>
      <c r="AK320" s="34"/>
      <c r="AL320" s="37">
        <v>0</v>
      </c>
      <c r="AM320" s="33" t="s">
        <v>50</v>
      </c>
      <c r="AN320" s="33" t="s">
        <v>51</v>
      </c>
      <c r="AO320" s="33"/>
      <c r="AP320" s="37"/>
      <c r="AQ320" s="37"/>
      <c r="AR320" s="37"/>
      <c r="AS320" s="37"/>
      <c r="AU320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100108, 'Б-100108-13',date'2015-03-05',3, 7, 7, 'USD', 1, 18, date'2015-03-06', date'2015-03-07', 1001081, 1, to_date('2015-03-11 00:00:00','YYYY-MM-DD HH24:MI:SS'), 6000, 1080, 0, 197, 0, 'c1', 8,null);insert into xxxx_oebs_cash_payment_test (ID, INVOICE_ID, OEBS_PAYMENT, DOC_DATE, COMISS_DATE) values (s_xxxx_oebs_cash_payment_test.NEXTVAL, 100108, 3000, to_date('2015-03-11 00:00:00','YYYY-MM-DD HH24:MI:SS'), date'2015-03-31' );insert into xxxx_client_discount_m  (ID,CLIENT_ID,CLIENT_AVG_DISCOUNT,DT) values (s_xxxx_client_discount_m.NEXTVAL,197, 13, date'2014-03-01');</v>
      </c>
    </row>
    <row r="321" spans="1:47" s="80" customFormat="1" ht="15" customHeight="1" x14ac:dyDescent="0.3">
      <c r="A321" s="82">
        <v>16</v>
      </c>
      <c r="C321" s="81" t="str">
        <f t="shared" si="94"/>
        <v>100016</v>
      </c>
      <c r="D321" s="81" t="str">
        <f t="shared" si="95"/>
        <v>100016/13</v>
      </c>
      <c r="E321" s="78" t="s">
        <v>40</v>
      </c>
      <c r="F321" s="78" t="s">
        <v>41</v>
      </c>
      <c r="G321" s="81">
        <v>1</v>
      </c>
      <c r="H321" s="83">
        <v>100109</v>
      </c>
      <c r="I321" s="84" t="str">
        <f t="shared" si="96"/>
        <v>Б-100109-13</v>
      </c>
      <c r="J321" s="85">
        <v>3</v>
      </c>
      <c r="K321" s="81">
        <v>7</v>
      </c>
      <c r="L321" s="81" t="s">
        <v>42</v>
      </c>
      <c r="M321" s="85">
        <v>1</v>
      </c>
      <c r="N321" s="81">
        <v>18</v>
      </c>
      <c r="O321" s="78" t="s">
        <v>43</v>
      </c>
      <c r="P321" s="78" t="s">
        <v>44</v>
      </c>
      <c r="Q321" s="78" t="s">
        <v>45</v>
      </c>
      <c r="R321" s="83" t="str">
        <f t="shared" si="97"/>
        <v>1001091</v>
      </c>
      <c r="S321" s="84">
        <v>1</v>
      </c>
      <c r="T321" s="78" t="s">
        <v>46</v>
      </c>
      <c r="U321" s="81">
        <v>60976</v>
      </c>
      <c r="V321" s="81">
        <v>10976</v>
      </c>
      <c r="W321" s="81">
        <v>0</v>
      </c>
      <c r="X321" s="81">
        <v>198</v>
      </c>
      <c r="Y321" s="86" t="s">
        <v>47</v>
      </c>
      <c r="Z321" s="87">
        <f t="shared" si="93"/>
        <v>50000</v>
      </c>
      <c r="AA321" s="88"/>
      <c r="AB321" s="87"/>
      <c r="AC321" s="83">
        <f t="shared" si="99"/>
        <v>30488</v>
      </c>
      <c r="AD321" s="81"/>
      <c r="AE321" s="81"/>
      <c r="AF321" s="78" t="s">
        <v>48</v>
      </c>
      <c r="AG321" s="89">
        <v>8</v>
      </c>
      <c r="AH321" s="90">
        <v>13</v>
      </c>
      <c r="AI321" s="91" t="s">
        <v>49</v>
      </c>
      <c r="AJ321" s="78"/>
      <c r="AK321" s="78"/>
      <c r="AL321" s="83">
        <v>0</v>
      </c>
      <c r="AM321" s="84">
        <v>1</v>
      </c>
      <c r="AN321" s="81" t="s">
        <v>51</v>
      </c>
      <c r="AO321" s="81"/>
      <c r="AP321" s="83">
        <v>10000</v>
      </c>
      <c r="AQ321" s="92" t="s">
        <v>83</v>
      </c>
      <c r="AR321" s="92" t="s">
        <v>84</v>
      </c>
      <c r="AS321" s="83" t="s">
        <v>94</v>
      </c>
      <c r="AU321" s="80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100109, 'Б-100109-13',date'2015-03-02',3, 7, 7, 'RUR', 1, 18, date'2015-03-06', date'2015-03-07', 1001091, 1, to_date('2015-03-07 00:00:00','YYYY-MM-DD HH24:MI:SS'), 60976, 10976, 0, 198, 0, 'c1', 8,1);insert into xxxx_oebs_cash_payment_test (ID, INVOICE_ID, OEBS_PAYMENT, DOC_DATE, COMISS_DATE) values (s_xxxx_oebs_cash_payment_test.NEXTVAL, 100109, 30488, to_date('2015-03-07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322" spans="1:47" s="80" customFormat="1" ht="15" customHeight="1" x14ac:dyDescent="0.3">
      <c r="A322" s="82">
        <v>16</v>
      </c>
      <c r="C322" s="81" t="str">
        <f t="shared" si="94"/>
        <v>100016</v>
      </c>
      <c r="D322" s="81" t="str">
        <f t="shared" si="95"/>
        <v>100016/13</v>
      </c>
      <c r="E322" s="78" t="s">
        <v>40</v>
      </c>
      <c r="F322" s="78" t="s">
        <v>41</v>
      </c>
      <c r="G322" s="81">
        <v>1</v>
      </c>
      <c r="H322" s="83">
        <v>100110</v>
      </c>
      <c r="I322" s="84" t="str">
        <f t="shared" si="96"/>
        <v>Б-100110-13</v>
      </c>
      <c r="J322" s="85">
        <v>3</v>
      </c>
      <c r="K322" s="81">
        <v>7</v>
      </c>
      <c r="L322" s="81" t="s">
        <v>42</v>
      </c>
      <c r="M322" s="85">
        <v>1</v>
      </c>
      <c r="N322" s="81">
        <v>18</v>
      </c>
      <c r="O322" s="78" t="s">
        <v>53</v>
      </c>
      <c r="P322" s="78" t="s">
        <v>44</v>
      </c>
      <c r="Q322" s="78" t="s">
        <v>45</v>
      </c>
      <c r="R322" s="83" t="str">
        <f t="shared" si="97"/>
        <v>1001101</v>
      </c>
      <c r="S322" s="84">
        <v>1</v>
      </c>
      <c r="T322" s="78" t="s">
        <v>54</v>
      </c>
      <c r="U322" s="81">
        <v>90000</v>
      </c>
      <c r="V322" s="81">
        <f>U322*0.18</f>
        <v>16200</v>
      </c>
      <c r="W322" s="81">
        <v>0</v>
      </c>
      <c r="X322" s="81">
        <v>199</v>
      </c>
      <c r="Y322" s="86" t="s">
        <v>47</v>
      </c>
      <c r="Z322" s="87">
        <f t="shared" si="93"/>
        <v>73800</v>
      </c>
      <c r="AA322" s="88"/>
      <c r="AB322" s="93"/>
      <c r="AC322" s="83">
        <f t="shared" si="99"/>
        <v>45000</v>
      </c>
      <c r="AD322" s="81"/>
      <c r="AE322" s="81"/>
      <c r="AF322" s="78" t="s">
        <v>48</v>
      </c>
      <c r="AG322" s="89">
        <v>8</v>
      </c>
      <c r="AH322" s="90">
        <v>7</v>
      </c>
      <c r="AI322" s="91" t="s">
        <v>49</v>
      </c>
      <c r="AJ322" s="78"/>
      <c r="AK322" s="78"/>
      <c r="AL322" s="83">
        <v>0</v>
      </c>
      <c r="AM322" s="84" t="s">
        <v>50</v>
      </c>
      <c r="AN322" s="81" t="s">
        <v>51</v>
      </c>
      <c r="AO322" s="81"/>
      <c r="AP322" s="83"/>
      <c r="AQ322" s="83"/>
      <c r="AR322" s="83"/>
      <c r="AS322" s="83">
        <v>50000</v>
      </c>
      <c r="AU322" s="80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100110, 'Б-100110-13',date'2015-03-03',3, 7, 7, 'RUR', 1, 18, date'2015-03-06', date'2015-03-07', 1001101, 1, to_date('2015-03-08 00:00:00','YYYY-MM-DD HH24:MI:SS'), 90000, 16200, 0, 199, 0, 'c1', 8,null);insert into xxxx_oebs_cash_payment_test (ID, INVOICE_ID, OEBS_PAYMENT, DOC_DATE, COMISS_DATE) values (s_xxxx_oebs_cash_payment_test.NEXTVAL, 100110, 45000, to_date('2015-03-08 00:00:00','YYYY-MM-DD HH24:MI:SS'), date'2015-03-31' );insert into xxxx_client_discount_m  (ID,CLIENT_ID,CLIENT_AVG_DISCOUNT,DT) values (s_xxxx_client_discount_m.NEXTVAL,199, 7, date'2014-03-01');</v>
      </c>
    </row>
    <row r="323" spans="1:47" s="80" customFormat="1" ht="15" customHeight="1" x14ac:dyDescent="0.3">
      <c r="A323" s="82">
        <v>16</v>
      </c>
      <c r="C323" s="81" t="str">
        <f t="shared" si="94"/>
        <v>100016</v>
      </c>
      <c r="D323" s="81" t="str">
        <f t="shared" si="95"/>
        <v>100016/13</v>
      </c>
      <c r="E323" s="78" t="s">
        <v>40</v>
      </c>
      <c r="F323" s="78" t="s">
        <v>41</v>
      </c>
      <c r="G323" s="81">
        <v>1</v>
      </c>
      <c r="H323" s="83">
        <v>100111</v>
      </c>
      <c r="I323" s="84" t="str">
        <f t="shared" si="96"/>
        <v>Б-100111-13</v>
      </c>
      <c r="J323" s="85">
        <v>3</v>
      </c>
      <c r="K323" s="81">
        <v>7</v>
      </c>
      <c r="L323" s="81" t="s">
        <v>42</v>
      </c>
      <c r="M323" s="85">
        <v>1</v>
      </c>
      <c r="N323" s="81">
        <v>18</v>
      </c>
      <c r="O323" s="78" t="s">
        <v>53</v>
      </c>
      <c r="P323" s="78" t="s">
        <v>44</v>
      </c>
      <c r="Q323" s="78" t="s">
        <v>45</v>
      </c>
      <c r="R323" s="83" t="str">
        <f t="shared" si="97"/>
        <v>1001111</v>
      </c>
      <c r="S323" s="84">
        <v>1</v>
      </c>
      <c r="T323" s="78" t="s">
        <v>54</v>
      </c>
      <c r="U323" s="81">
        <v>90000</v>
      </c>
      <c r="V323" s="81">
        <f>U323*0.18</f>
        <v>16200</v>
      </c>
      <c r="W323" s="81">
        <v>0</v>
      </c>
      <c r="X323" s="81">
        <v>200</v>
      </c>
      <c r="Y323" s="86" t="s">
        <v>47</v>
      </c>
      <c r="Z323" s="87">
        <f t="shared" si="93"/>
        <v>73800</v>
      </c>
      <c r="AA323" s="88"/>
      <c r="AB323" s="93"/>
      <c r="AC323" s="83">
        <f t="shared" si="99"/>
        <v>45000</v>
      </c>
      <c r="AD323" s="81"/>
      <c r="AE323" s="81"/>
      <c r="AF323" s="78" t="s">
        <v>48</v>
      </c>
      <c r="AG323" s="89">
        <v>8</v>
      </c>
      <c r="AH323" s="90">
        <v>7</v>
      </c>
      <c r="AI323" s="91" t="s">
        <v>49</v>
      </c>
      <c r="AJ323" s="78"/>
      <c r="AK323" s="78"/>
      <c r="AL323" s="83">
        <v>0</v>
      </c>
      <c r="AM323" s="84" t="s">
        <v>50</v>
      </c>
      <c r="AN323" s="81" t="s">
        <v>51</v>
      </c>
      <c r="AO323" s="81"/>
      <c r="AP323" s="83"/>
      <c r="AQ323" s="83"/>
      <c r="AR323" s="83"/>
      <c r="AS323" s="83" t="s">
        <v>95</v>
      </c>
      <c r="AU323" s="80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100111, 'Б-100111-13',date'2015-03-03',3, 7, 7, 'RUR', 1, 18, date'2015-03-06', date'2015-03-07', 1001111, 1, to_date('2015-03-08 00:00:00','YYYY-MM-DD HH24:MI:SS'), 90000, 16200, 0, 200, 0, 'c1', 8,null);insert into xxxx_oebs_cash_payment_test (ID, INVOICE_ID, OEBS_PAYMENT, DOC_DATE, COMISS_DATE) values (s_xxxx_oebs_cash_payment_test.NEXTVAL, 100111, 45000, to_date('2015-03-08 00:00:00','YYYY-MM-DD HH24:MI:SS'), date'2015-03-31' );insert into xxxx_client_discount_m  (ID,CLIENT_ID,CLIENT_AVG_DISCOUNT,DT) values (s_xxxx_client_discount_m.NEXTVAL,200, 7, date'2014-03-01');</v>
      </c>
    </row>
    <row r="324" spans="1:47" s="80" customFormat="1" ht="15" customHeight="1" x14ac:dyDescent="0.3">
      <c r="A324" s="82">
        <v>16</v>
      </c>
      <c r="C324" s="81" t="str">
        <f t="shared" si="94"/>
        <v>100016</v>
      </c>
      <c r="D324" s="81" t="str">
        <f t="shared" si="95"/>
        <v>100016/13</v>
      </c>
      <c r="E324" s="78" t="s">
        <v>40</v>
      </c>
      <c r="F324" s="78" t="s">
        <v>41</v>
      </c>
      <c r="G324" s="81">
        <v>1</v>
      </c>
      <c r="H324" s="83">
        <v>100112</v>
      </c>
      <c r="I324" s="84" t="str">
        <f t="shared" si="96"/>
        <v>Б-100112-13</v>
      </c>
      <c r="J324" s="85">
        <v>3</v>
      </c>
      <c r="K324" s="81">
        <v>7</v>
      </c>
      <c r="L324" s="81" t="s">
        <v>42</v>
      </c>
      <c r="M324" s="85">
        <v>1</v>
      </c>
      <c r="N324" s="81">
        <v>18</v>
      </c>
      <c r="O324" s="78" t="s">
        <v>55</v>
      </c>
      <c r="P324" s="78" t="s">
        <v>44</v>
      </c>
      <c r="Q324" s="78" t="s">
        <v>45</v>
      </c>
      <c r="R324" s="83" t="str">
        <f t="shared" si="97"/>
        <v>1001121</v>
      </c>
      <c r="S324" s="84">
        <v>1</v>
      </c>
      <c r="T324" s="78" t="s">
        <v>56</v>
      </c>
      <c r="U324" s="81">
        <v>80000</v>
      </c>
      <c r="V324" s="81">
        <f>U324*0.18</f>
        <v>14400</v>
      </c>
      <c r="W324" s="81">
        <v>0</v>
      </c>
      <c r="X324" s="81">
        <v>201</v>
      </c>
      <c r="Y324" s="86" t="s">
        <v>47</v>
      </c>
      <c r="Z324" s="87">
        <f t="shared" si="93"/>
        <v>65600</v>
      </c>
      <c r="AA324" s="88"/>
      <c r="AB324" s="87"/>
      <c r="AC324" s="83">
        <f t="shared" si="99"/>
        <v>40000</v>
      </c>
      <c r="AD324" s="81"/>
      <c r="AE324" s="81"/>
      <c r="AF324" s="78" t="s">
        <v>48</v>
      </c>
      <c r="AG324" s="89">
        <v>8</v>
      </c>
      <c r="AH324" s="90">
        <v>20</v>
      </c>
      <c r="AI324" s="91" t="s">
        <v>49</v>
      </c>
      <c r="AJ324" s="78"/>
      <c r="AK324" s="78"/>
      <c r="AL324" s="83">
        <v>0</v>
      </c>
      <c r="AM324" s="84" t="s">
        <v>50</v>
      </c>
      <c r="AN324" s="81" t="s">
        <v>51</v>
      </c>
      <c r="AO324" s="81"/>
      <c r="AP324" s="83"/>
      <c r="AQ324" s="83"/>
      <c r="AR324" s="83"/>
      <c r="AS324" s="83"/>
      <c r="AU324" s="80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100112, 'Б-100112-13',date'2015-03-04',3, 7, 7, 'RUR', 1, 18, date'2015-03-06', date'2015-03-07', 1001121, 1, to_date('2015-03-09 00:00:00','YYYY-MM-DD HH24:MI:SS'), 80000, 14400, 0, 201, 0, 'c1', 8,null);insert into xxxx_oebs_cash_payment_test (ID, INVOICE_ID, OEBS_PAYMENT, DOC_DATE, COMISS_DATE) values (s_xxxx_oebs_cash_payment_test.NEXTVAL, 100112, 40000, to_date('2015-03-09 00:00:00','YYYY-MM-DD HH24:MI:SS'), date'2015-03-31' );insert into xxxx_client_discount_m  (ID,CLIENT_ID,CLIENT_AVG_DISCOUNT,DT) values (s_xxxx_client_discount_m.NEXTVAL,201, 20, date'2014-03-01');</v>
      </c>
    </row>
    <row r="325" spans="1:47" s="94" customFormat="1" ht="15" customHeight="1" x14ac:dyDescent="0.3">
      <c r="A325" s="94">
        <v>16</v>
      </c>
      <c r="C325" s="95" t="str">
        <f t="shared" si="94"/>
        <v>100016</v>
      </c>
      <c r="D325" s="95" t="str">
        <f t="shared" si="95"/>
        <v>100016/13</v>
      </c>
      <c r="E325" s="96" t="s">
        <v>40</v>
      </c>
      <c r="F325" s="96" t="s">
        <v>41</v>
      </c>
      <c r="G325" s="81">
        <v>1</v>
      </c>
      <c r="H325" s="83">
        <v>100113</v>
      </c>
      <c r="I325" s="95" t="str">
        <f t="shared" si="96"/>
        <v>Б-100113-13</v>
      </c>
      <c r="J325" s="85">
        <v>3</v>
      </c>
      <c r="K325" s="95">
        <v>11</v>
      </c>
      <c r="L325" s="95" t="s">
        <v>42</v>
      </c>
      <c r="M325" s="97">
        <v>1</v>
      </c>
      <c r="N325" s="95">
        <v>18</v>
      </c>
      <c r="O325" s="96" t="s">
        <v>57</v>
      </c>
      <c r="P325" s="96" t="s">
        <v>44</v>
      </c>
      <c r="Q325" s="96" t="s">
        <v>45</v>
      </c>
      <c r="R325" s="98" t="str">
        <f t="shared" si="97"/>
        <v>1001131</v>
      </c>
      <c r="S325" s="95">
        <v>1</v>
      </c>
      <c r="T325" s="96" t="s">
        <v>58</v>
      </c>
      <c r="U325" s="95">
        <v>60000</v>
      </c>
      <c r="V325" s="95">
        <f>U325*0.18</f>
        <v>10800</v>
      </c>
      <c r="W325" s="95">
        <v>0</v>
      </c>
      <c r="X325" s="81">
        <v>202</v>
      </c>
      <c r="Y325" s="99" t="s">
        <v>47</v>
      </c>
      <c r="Z325" s="87">
        <f t="shared" si="93"/>
        <v>49200</v>
      </c>
      <c r="AA325" s="100"/>
      <c r="AB325" s="100"/>
      <c r="AC325" s="98">
        <f t="shared" si="99"/>
        <v>30000</v>
      </c>
      <c r="AD325" s="101"/>
      <c r="AE325" s="95"/>
      <c r="AF325" s="96" t="s">
        <v>48</v>
      </c>
      <c r="AG325" s="102">
        <v>8</v>
      </c>
      <c r="AH325" s="103">
        <v>13</v>
      </c>
      <c r="AI325" s="104" t="s">
        <v>49</v>
      </c>
      <c r="AJ325" s="96"/>
      <c r="AK325" s="96"/>
      <c r="AL325" s="98">
        <v>0</v>
      </c>
      <c r="AM325" s="95" t="s">
        <v>50</v>
      </c>
      <c r="AN325" s="95" t="s">
        <v>51</v>
      </c>
      <c r="AO325" s="95"/>
      <c r="AP325" s="98"/>
      <c r="AQ325" s="98"/>
      <c r="AR325" s="98"/>
      <c r="AS325" s="98"/>
      <c r="AU325" s="80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'Б-100113-13',date'2015-03-05',3, 11, 11, 'RUR', 1, 18, date'2015-03-06', date'2015-03-07', 1001131, 1, to_date('2015-03-11 00:00:00','YYYY-MM-DD HH24:MI:SS'), 60000, 10800, 0, 202, 0, 'c1', 8,null);insert into xxxx_oebs_cash_payment_test (ID, INVOICE_ID, OEBS_PAYMENT, DOC_DATE, COMISS_DATE) values (s_xxxx_oebs_cash_payment_test.NEXTVAL, 100113, 30000, to_date('2015-03-11 00:00:00','YYYY-MM-DD HH24:MI:SS'), date'2015-03-31' );insert into xxxx_client_discount_m  (ID,CLIENT_ID,CLIENT_AVG_DISCOUNT,DT) values (s_xxxx_client_discount_m.NEXTVAL,202, 13, date'2014-03-01');</v>
      </c>
    </row>
    <row r="326" spans="1:47" ht="15" customHeight="1" x14ac:dyDescent="0.3">
      <c r="A326" s="45">
        <v>17</v>
      </c>
      <c r="B326" s="57"/>
      <c r="C326" s="12" t="str">
        <f t="shared" si="94"/>
        <v>100017</v>
      </c>
      <c r="D326" s="12" t="str">
        <f t="shared" si="95"/>
        <v>100017/13</v>
      </c>
      <c r="E326" s="13" t="s">
        <v>40</v>
      </c>
      <c r="F326" s="13" t="s">
        <v>41</v>
      </c>
      <c r="G326" s="12">
        <v>1</v>
      </c>
      <c r="H326" s="14">
        <v>100114</v>
      </c>
      <c r="I326" s="15" t="str">
        <f t="shared" si="96"/>
        <v>Б-100114-13</v>
      </c>
      <c r="J326" s="16">
        <v>3</v>
      </c>
      <c r="K326" s="12">
        <v>7</v>
      </c>
      <c r="L326" s="12" t="s">
        <v>42</v>
      </c>
      <c r="M326" s="16">
        <v>1</v>
      </c>
      <c r="N326" s="12">
        <v>18</v>
      </c>
      <c r="O326" s="13" t="s">
        <v>43</v>
      </c>
      <c r="P326" s="13" t="s">
        <v>44</v>
      </c>
      <c r="Q326" s="13" t="s">
        <v>45</v>
      </c>
      <c r="R326" s="17" t="str">
        <f t="shared" si="97"/>
        <v>1001141</v>
      </c>
      <c r="S326" s="15">
        <v>1</v>
      </c>
      <c r="T326" s="13" t="s">
        <v>46</v>
      </c>
      <c r="U326" s="12">
        <v>60975</v>
      </c>
      <c r="V326" s="12">
        <f>U326*0.18</f>
        <v>10975.5</v>
      </c>
      <c r="W326" s="12">
        <v>0</v>
      </c>
      <c r="X326" s="18">
        <v>203</v>
      </c>
      <c r="Y326" s="19" t="s">
        <v>47</v>
      </c>
      <c r="Z326" s="20">
        <f t="shared" si="93"/>
        <v>49999.5</v>
      </c>
      <c r="AA326" s="21"/>
      <c r="AB326" s="22"/>
      <c r="AC326" s="14">
        <f t="shared" si="99"/>
        <v>30487.5</v>
      </c>
      <c r="AD326" s="12"/>
      <c r="AE326" s="12"/>
      <c r="AF326" s="13" t="s">
        <v>48</v>
      </c>
      <c r="AG326" s="23">
        <v>8</v>
      </c>
      <c r="AH326" s="24">
        <v>13</v>
      </c>
      <c r="AI326" s="25" t="s">
        <v>49</v>
      </c>
      <c r="AJ326" s="13"/>
      <c r="AK326" s="13"/>
      <c r="AL326" s="17">
        <v>0</v>
      </c>
      <c r="AM326" s="54">
        <v>1</v>
      </c>
      <c r="AN326" s="12" t="s">
        <v>51</v>
      </c>
      <c r="AO326" s="12"/>
      <c r="AP326" s="70">
        <v>10000</v>
      </c>
      <c r="AQ326" s="71" t="s">
        <v>83</v>
      </c>
      <c r="AR326" s="72" t="s">
        <v>84</v>
      </c>
      <c r="AS326" s="17" t="s">
        <v>94</v>
      </c>
      <c r="AU32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100114, 'Б-100114-13',date'2015-03-02',3, 7, 7, 'RUR', 1, 18, date'2015-03-06', date'2015-03-07', 1001141, 1, to_date('2015-03-07 00:00:00','YYYY-MM-DD HH24:MI:SS'), 60975, 10975.5, 0, 203, 0, 'c1', 8,1);insert into xxxx_oebs_cash_payment_test (ID, INVOICE_ID, OEBS_PAYMENT, DOC_DATE, COMISS_DATE) values (s_xxxx_oebs_cash_payment_test.NEXTVAL, 100114, 30487.5, to_date('2015-03-07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327" spans="1:47" ht="15" customHeight="1" x14ac:dyDescent="0.3">
      <c r="A327" s="45">
        <v>17</v>
      </c>
      <c r="B327" s="57"/>
      <c r="C327" s="12" t="str">
        <f t="shared" si="94"/>
        <v>100017</v>
      </c>
      <c r="D327" s="12" t="str">
        <f t="shared" si="95"/>
        <v>100017/13</v>
      </c>
      <c r="E327" s="13" t="s">
        <v>40</v>
      </c>
      <c r="F327" s="13" t="s">
        <v>41</v>
      </c>
      <c r="G327" s="12">
        <v>1</v>
      </c>
      <c r="H327" s="14">
        <v>100115</v>
      </c>
      <c r="I327" s="15" t="str">
        <f t="shared" si="96"/>
        <v>Б-100115-13</v>
      </c>
      <c r="J327" s="16">
        <v>3</v>
      </c>
      <c r="K327" s="12">
        <v>7</v>
      </c>
      <c r="L327" s="12" t="s">
        <v>42</v>
      </c>
      <c r="M327" s="16">
        <v>1</v>
      </c>
      <c r="N327" s="12">
        <v>18</v>
      </c>
      <c r="O327" s="13" t="s">
        <v>53</v>
      </c>
      <c r="P327" s="13" t="s">
        <v>44</v>
      </c>
      <c r="Q327" s="13" t="s">
        <v>45</v>
      </c>
      <c r="R327" s="17" t="str">
        <f t="shared" si="97"/>
        <v>1001151</v>
      </c>
      <c r="S327" s="15">
        <v>1</v>
      </c>
      <c r="T327" s="13" t="s">
        <v>54</v>
      </c>
      <c r="U327" s="12">
        <v>90000</v>
      </c>
      <c r="V327" s="12">
        <f t="shared" ref="V327:V335" si="100">U327*0.18</f>
        <v>16200</v>
      </c>
      <c r="W327" s="12">
        <v>0</v>
      </c>
      <c r="X327" s="18">
        <v>204</v>
      </c>
      <c r="Y327" s="19" t="s">
        <v>47</v>
      </c>
      <c r="Z327" s="20">
        <f t="shared" si="93"/>
        <v>73800</v>
      </c>
      <c r="AA327" s="21"/>
      <c r="AB327" s="26"/>
      <c r="AC327" s="14">
        <f t="shared" si="99"/>
        <v>45000</v>
      </c>
      <c r="AD327" s="12"/>
      <c r="AE327" s="12"/>
      <c r="AF327" s="13" t="s">
        <v>48</v>
      </c>
      <c r="AG327" s="23">
        <v>8</v>
      </c>
      <c r="AH327" s="27">
        <v>7</v>
      </c>
      <c r="AI327" s="25" t="s">
        <v>49</v>
      </c>
      <c r="AJ327" s="13"/>
      <c r="AK327" s="13"/>
      <c r="AL327" s="17">
        <v>0</v>
      </c>
      <c r="AM327" s="15" t="s">
        <v>50</v>
      </c>
      <c r="AN327" s="12" t="s">
        <v>51</v>
      </c>
      <c r="AO327" s="12"/>
      <c r="AP327" s="17"/>
      <c r="AQ327" s="17"/>
      <c r="AR327" s="17"/>
      <c r="AS327" s="17" t="s">
        <v>96</v>
      </c>
      <c r="AU32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100115, 'Б-100115-13',date'2015-03-03',3, 7, 7, 'RUR', 1, 18, date'2015-03-06', date'2015-03-07', 1001151, 1, to_date('2015-03-08 00:00:00','YYYY-MM-DD HH24:MI:SS'), 90000, 16200, 0, 204, 0, 'c1', 8,null);insert into xxxx_oebs_cash_payment_test (ID, INVOICE_ID, OEBS_PAYMENT, DOC_DATE, COMISS_DATE) values (s_xxxx_oebs_cash_payment_test.NEXTVAL, 100115, 45000, to_date('2015-03-08 00:00:00','YYYY-MM-DD HH24:MI:SS'), date'2015-03-31' );insert into xxxx_client_discount_m  (ID,CLIENT_ID,CLIENT_AVG_DISCOUNT,DT) values (s_xxxx_client_discount_m.NEXTVAL,204, 7, date'2014-03-01');</v>
      </c>
    </row>
    <row r="328" spans="1:47" ht="15" customHeight="1" x14ac:dyDescent="0.3">
      <c r="A328" s="45">
        <v>17</v>
      </c>
      <c r="B328" s="57"/>
      <c r="C328" s="12" t="str">
        <f t="shared" si="94"/>
        <v>100017</v>
      </c>
      <c r="D328" s="12" t="str">
        <f t="shared" si="95"/>
        <v>100017/13</v>
      </c>
      <c r="E328" s="13" t="s">
        <v>40</v>
      </c>
      <c r="F328" s="13" t="s">
        <v>41</v>
      </c>
      <c r="G328" s="12">
        <v>1</v>
      </c>
      <c r="H328" s="14">
        <v>100116</v>
      </c>
      <c r="I328" s="15" t="str">
        <f t="shared" si="96"/>
        <v>Б-100116-13</v>
      </c>
      <c r="J328" s="16">
        <v>3</v>
      </c>
      <c r="K328" s="12">
        <v>7</v>
      </c>
      <c r="L328" s="12" t="s">
        <v>42</v>
      </c>
      <c r="M328" s="16">
        <v>1</v>
      </c>
      <c r="N328" s="12">
        <v>18</v>
      </c>
      <c r="O328" s="13" t="s">
        <v>53</v>
      </c>
      <c r="P328" s="13" t="s">
        <v>44</v>
      </c>
      <c r="Q328" s="13" t="s">
        <v>45</v>
      </c>
      <c r="R328" s="17" t="str">
        <f t="shared" si="97"/>
        <v>1001161</v>
      </c>
      <c r="S328" s="15">
        <v>1</v>
      </c>
      <c r="T328" s="13" t="s">
        <v>54</v>
      </c>
      <c r="U328" s="12">
        <v>90000</v>
      </c>
      <c r="V328" s="12">
        <f t="shared" si="100"/>
        <v>16200</v>
      </c>
      <c r="W328" s="12">
        <v>0</v>
      </c>
      <c r="X328" s="18">
        <v>205</v>
      </c>
      <c r="Y328" s="19" t="s">
        <v>47</v>
      </c>
      <c r="Z328" s="20">
        <f t="shared" si="93"/>
        <v>73800</v>
      </c>
      <c r="AA328" s="21"/>
      <c r="AB328" s="26"/>
      <c r="AC328" s="14">
        <f t="shared" si="99"/>
        <v>45000</v>
      </c>
      <c r="AD328" s="12"/>
      <c r="AE328" s="12"/>
      <c r="AF328" s="13" t="s">
        <v>48</v>
      </c>
      <c r="AG328" s="23">
        <v>8</v>
      </c>
      <c r="AH328" s="27">
        <v>7</v>
      </c>
      <c r="AI328" s="25" t="s">
        <v>49</v>
      </c>
      <c r="AJ328" s="13"/>
      <c r="AK328" s="13"/>
      <c r="AL328" s="17">
        <v>0</v>
      </c>
      <c r="AM328" s="15" t="s">
        <v>50</v>
      </c>
      <c r="AN328" s="12" t="s">
        <v>51</v>
      </c>
      <c r="AO328" s="12"/>
      <c r="AP328" s="17"/>
      <c r="AQ328" s="17"/>
      <c r="AR328" s="17"/>
      <c r="AS328" s="17" t="s">
        <v>97</v>
      </c>
      <c r="AU32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100116, 'Б-100116-13',date'2015-03-03',3, 7, 7, 'RUR', 1, 18, date'2015-03-06', date'2015-03-07', 1001161, 1, to_date('2015-03-08 00:00:00','YYYY-MM-DD HH24:MI:SS'), 90000, 16200, 0, 205, 0, 'c1', 8,null);insert into xxxx_oebs_cash_payment_test (ID, INVOICE_ID, OEBS_PAYMENT, DOC_DATE, COMISS_DATE) values (s_xxxx_oebs_cash_payment_test.NEXTVAL, 100116, 45000, to_date('2015-03-08 00:00:00','YYYY-MM-DD HH24:MI:SS'), date'2015-03-31' );insert into xxxx_client_discount_m  (ID,CLIENT_ID,CLIENT_AVG_DISCOUNT,DT) values (s_xxxx_client_discount_m.NEXTVAL,205, 7, date'2014-03-01');</v>
      </c>
    </row>
    <row r="329" spans="1:47" ht="15" customHeight="1" x14ac:dyDescent="0.3">
      <c r="A329" s="45">
        <v>17</v>
      </c>
      <c r="B329" s="57"/>
      <c r="C329" s="12" t="str">
        <f t="shared" si="94"/>
        <v>100017</v>
      </c>
      <c r="D329" s="12" t="str">
        <f t="shared" si="95"/>
        <v>100017/13</v>
      </c>
      <c r="E329" s="13" t="s">
        <v>40</v>
      </c>
      <c r="F329" s="13" t="s">
        <v>41</v>
      </c>
      <c r="G329" s="12">
        <v>1</v>
      </c>
      <c r="H329" s="14">
        <v>100117</v>
      </c>
      <c r="I329" s="15" t="str">
        <f t="shared" si="96"/>
        <v>Б-100117-13</v>
      </c>
      <c r="J329" s="16">
        <v>3</v>
      </c>
      <c r="K329" s="12">
        <v>7</v>
      </c>
      <c r="L329" s="12" t="s">
        <v>42</v>
      </c>
      <c r="M329" s="16">
        <v>1</v>
      </c>
      <c r="N329" s="12">
        <v>18</v>
      </c>
      <c r="O329" s="13" t="s">
        <v>55</v>
      </c>
      <c r="P329" s="13" t="s">
        <v>44</v>
      </c>
      <c r="Q329" s="13" t="s">
        <v>45</v>
      </c>
      <c r="R329" s="17" t="str">
        <f t="shared" si="97"/>
        <v>1001171</v>
      </c>
      <c r="S329" s="15">
        <v>1</v>
      </c>
      <c r="T329" s="13" t="s">
        <v>56</v>
      </c>
      <c r="U329" s="12">
        <v>80000</v>
      </c>
      <c r="V329" s="12">
        <f t="shared" si="100"/>
        <v>14400</v>
      </c>
      <c r="W329" s="12">
        <v>0</v>
      </c>
      <c r="X329" s="18">
        <v>206</v>
      </c>
      <c r="Y329" s="19" t="s">
        <v>47</v>
      </c>
      <c r="Z329" s="20">
        <f t="shared" si="93"/>
        <v>65600</v>
      </c>
      <c r="AA329" s="21"/>
      <c r="AB329" s="29"/>
      <c r="AC329" s="14">
        <f t="shared" si="99"/>
        <v>40000</v>
      </c>
      <c r="AD329" s="12"/>
      <c r="AE329" s="12"/>
      <c r="AF329" s="13" t="s">
        <v>48</v>
      </c>
      <c r="AG329" s="23">
        <v>8</v>
      </c>
      <c r="AH329" s="30">
        <v>20</v>
      </c>
      <c r="AI329" s="25" t="s">
        <v>49</v>
      </c>
      <c r="AJ329" s="13"/>
      <c r="AK329" s="13"/>
      <c r="AL329" s="17">
        <v>0</v>
      </c>
      <c r="AM329" s="15" t="s">
        <v>50</v>
      </c>
      <c r="AN329" s="12" t="s">
        <v>51</v>
      </c>
      <c r="AO329" s="12"/>
      <c r="AP329" s="17"/>
      <c r="AQ329" s="17"/>
      <c r="AR329" s="17"/>
      <c r="AS329" s="17"/>
      <c r="AU32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100117, 'Б-100117-13',date'2015-03-04',3, 7, 7, 'RUR', 1, 18, date'2015-03-06', date'2015-03-07', 1001171, 1, to_date('2015-03-09 00:00:00','YYYY-MM-DD HH24:MI:SS'), 80000, 14400, 0, 206, 0, 'c1', 8,null);insert into xxxx_oebs_cash_payment_test (ID, INVOICE_ID, OEBS_PAYMENT, DOC_DATE, COMISS_DATE) values (s_xxxx_oebs_cash_payment_test.NEXTVAL, 100117, 40000, to_date('2015-03-09 00:00:00','YYYY-MM-DD HH24:MI:SS'), date'2015-03-31' );insert into xxxx_client_discount_m  (ID,CLIENT_ID,CLIENT_AVG_DISCOUNT,DT) values (s_xxxx_client_discount_m.NEXTVAL,206, 20, date'2014-03-01');</v>
      </c>
    </row>
    <row r="330" spans="1:47" s="44" customFormat="1" ht="15" customHeight="1" x14ac:dyDescent="0.3">
      <c r="A330" s="31">
        <v>17</v>
      </c>
      <c r="B330" s="60"/>
      <c r="C330" s="33" t="str">
        <f t="shared" si="94"/>
        <v>100017</v>
      </c>
      <c r="D330" s="33" t="str">
        <f t="shared" si="95"/>
        <v>100017/13</v>
      </c>
      <c r="E330" s="34" t="s">
        <v>40</v>
      </c>
      <c r="F330" s="34" t="s">
        <v>41</v>
      </c>
      <c r="G330" s="12">
        <v>1</v>
      </c>
      <c r="H330" s="14">
        <v>100118</v>
      </c>
      <c r="I330" s="33" t="str">
        <f t="shared" si="96"/>
        <v>Б-100118-13</v>
      </c>
      <c r="J330" s="16">
        <v>3</v>
      </c>
      <c r="K330" s="35">
        <v>11</v>
      </c>
      <c r="L330" s="33" t="s">
        <v>42</v>
      </c>
      <c r="M330" s="36">
        <v>1</v>
      </c>
      <c r="N330" s="33">
        <v>18</v>
      </c>
      <c r="O330" s="34" t="s">
        <v>57</v>
      </c>
      <c r="P330" s="34" t="s">
        <v>44</v>
      </c>
      <c r="Q330" s="34" t="s">
        <v>45</v>
      </c>
      <c r="R330" s="37" t="str">
        <f t="shared" si="97"/>
        <v>1001181</v>
      </c>
      <c r="S330" s="33">
        <v>1</v>
      </c>
      <c r="T330" s="34" t="s">
        <v>58</v>
      </c>
      <c r="U330" s="33">
        <v>60000</v>
      </c>
      <c r="V330" s="33">
        <f t="shared" si="100"/>
        <v>10800</v>
      </c>
      <c r="W330" s="33">
        <v>0</v>
      </c>
      <c r="X330" s="18">
        <v>207</v>
      </c>
      <c r="Y330" s="38" t="s">
        <v>47</v>
      </c>
      <c r="Z330" s="20">
        <f t="shared" si="93"/>
        <v>49200</v>
      </c>
      <c r="AA330" s="39"/>
      <c r="AB330" s="39"/>
      <c r="AC330" s="40">
        <f t="shared" si="99"/>
        <v>30000</v>
      </c>
      <c r="AD330" s="12"/>
      <c r="AE330" s="33"/>
      <c r="AF330" s="34" t="s">
        <v>48</v>
      </c>
      <c r="AG330" s="41">
        <v>8</v>
      </c>
      <c r="AH330" s="42">
        <v>13</v>
      </c>
      <c r="AI330" s="43" t="s">
        <v>49</v>
      </c>
      <c r="AJ330" s="34"/>
      <c r="AK330" s="34"/>
      <c r="AL330" s="37">
        <v>0</v>
      </c>
      <c r="AM330" s="33" t="s">
        <v>50</v>
      </c>
      <c r="AN330" s="33" t="s">
        <v>51</v>
      </c>
      <c r="AO330" s="33"/>
      <c r="AP330" s="37"/>
      <c r="AQ330" s="37"/>
      <c r="AR330" s="37"/>
      <c r="AS330" s="37"/>
      <c r="AU330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'Б-100118-13',date'2015-03-05',3, 11, 11, 'RUR', 1, 18, date'2015-03-06', date'2015-03-07', 1001181, 1, to_date('2015-03-11 00:00:00','YYYY-MM-DD HH24:MI:SS'), 60000, 10800, 0, 207, 0, 'c1', 8,null);insert into xxxx_oebs_cash_payment_test (ID, INVOICE_ID, OEBS_PAYMENT, DOC_DATE, COMISS_DATE) values (s_xxxx_oebs_cash_payment_test.NEXTVAL, 100118, 30000, to_date('2015-03-11 00:00:00','YYYY-MM-DD HH24:MI:SS'), date'2015-03-31' );insert into xxxx_client_discount_m  (ID,CLIENT_ID,CLIENT_AVG_DISCOUNT,DT) values (s_xxxx_client_discount_m.NEXTVAL,207, 13, date'2014-03-01');</v>
      </c>
    </row>
    <row r="331" spans="1:47" ht="15" customHeight="1" x14ac:dyDescent="0.3">
      <c r="A331" s="45">
        <v>18</v>
      </c>
      <c r="B331" s="64"/>
      <c r="C331" s="12" t="str">
        <f t="shared" si="94"/>
        <v>100018</v>
      </c>
      <c r="D331" s="12" t="str">
        <f t="shared" si="95"/>
        <v>100018/13</v>
      </c>
      <c r="E331" s="13" t="s">
        <v>40</v>
      </c>
      <c r="F331" s="13" t="s">
        <v>41</v>
      </c>
      <c r="G331" s="12">
        <v>1</v>
      </c>
      <c r="H331" s="14">
        <v>100119</v>
      </c>
      <c r="I331" s="15" t="str">
        <f t="shared" si="96"/>
        <v>Б-100119-13</v>
      </c>
      <c r="J331" s="16">
        <v>3</v>
      </c>
      <c r="K331" s="12">
        <v>7</v>
      </c>
      <c r="L331" s="12" t="s">
        <v>42</v>
      </c>
      <c r="M331" s="16">
        <v>1</v>
      </c>
      <c r="N331" s="12">
        <v>18</v>
      </c>
      <c r="O331" s="13" t="s">
        <v>43</v>
      </c>
      <c r="P331" s="13" t="s">
        <v>44</v>
      </c>
      <c r="Q331" s="13" t="s">
        <v>45</v>
      </c>
      <c r="R331" s="17" t="str">
        <f t="shared" si="97"/>
        <v>1001191</v>
      </c>
      <c r="S331" s="15">
        <v>1</v>
      </c>
      <c r="T331" s="13" t="s">
        <v>46</v>
      </c>
      <c r="U331" s="12">
        <v>6976</v>
      </c>
      <c r="V331" s="12">
        <f t="shared" si="100"/>
        <v>1255.68</v>
      </c>
      <c r="W331" s="12">
        <v>0</v>
      </c>
      <c r="X331" s="18">
        <v>208</v>
      </c>
      <c r="Y331" s="19" t="s">
        <v>47</v>
      </c>
      <c r="Z331" s="20">
        <f t="shared" si="93"/>
        <v>5720.32</v>
      </c>
      <c r="AA331" s="21"/>
      <c r="AB331" s="22"/>
      <c r="AC331" s="14">
        <f t="shared" si="99"/>
        <v>3488</v>
      </c>
      <c r="AD331" s="12"/>
      <c r="AE331" s="12"/>
      <c r="AF331" s="13" t="s">
        <v>48</v>
      </c>
      <c r="AG331" s="23">
        <v>8</v>
      </c>
      <c r="AH331" s="24">
        <v>13</v>
      </c>
      <c r="AI331" s="25" t="s">
        <v>49</v>
      </c>
      <c r="AJ331" s="13"/>
      <c r="AK331" s="13"/>
      <c r="AL331" s="17">
        <v>0</v>
      </c>
      <c r="AM331" s="54">
        <v>1</v>
      </c>
      <c r="AN331" s="12" t="s">
        <v>51</v>
      </c>
      <c r="AO331" s="12"/>
      <c r="AP331" s="70">
        <v>10000</v>
      </c>
      <c r="AQ331" s="71" t="s">
        <v>83</v>
      </c>
      <c r="AR331" s="72" t="s">
        <v>84</v>
      </c>
      <c r="AS331" s="17" t="s">
        <v>94</v>
      </c>
      <c r="AU33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100119, 'Б-100119-13',date'2015-03-02',3, 7, 7, 'RUR', 1, 18, date'2015-03-06', date'2015-03-07', 1001191, 1, to_date('2015-03-07 00:00:00','YYYY-MM-DD HH24:MI:SS'), 6976, 1255.68, 0, 208, 0, 'c1', 8,1);insert into xxxx_oebs_cash_payment_test (ID, INVOICE_ID, OEBS_PAYMENT, DOC_DATE, COMISS_DATE) values (s_xxxx_oebs_cash_payment_test.NEXTVAL, 100119, 3488, to_date('2015-03-07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332" spans="1:47" ht="15" customHeight="1" x14ac:dyDescent="0.3">
      <c r="A332" s="45">
        <v>18</v>
      </c>
      <c r="B332" s="64"/>
      <c r="C332" s="12" t="str">
        <f t="shared" si="94"/>
        <v>100018</v>
      </c>
      <c r="D332" s="12" t="str">
        <f t="shared" si="95"/>
        <v>100018/13</v>
      </c>
      <c r="E332" s="13" t="s">
        <v>40</v>
      </c>
      <c r="F332" s="13" t="s">
        <v>41</v>
      </c>
      <c r="G332" s="12">
        <v>1</v>
      </c>
      <c r="H332" s="14">
        <v>100120</v>
      </c>
      <c r="I332" s="15" t="str">
        <f t="shared" si="96"/>
        <v>Б-100120-13</v>
      </c>
      <c r="J332" s="16">
        <v>3</v>
      </c>
      <c r="K332" s="12">
        <v>7</v>
      </c>
      <c r="L332" s="12" t="s">
        <v>42</v>
      </c>
      <c r="M332" s="16">
        <v>1</v>
      </c>
      <c r="N332" s="12">
        <v>18</v>
      </c>
      <c r="O332" s="13" t="s">
        <v>53</v>
      </c>
      <c r="P332" s="13" t="s">
        <v>44</v>
      </c>
      <c r="Q332" s="13" t="s">
        <v>45</v>
      </c>
      <c r="R332" s="17" t="str">
        <f t="shared" si="97"/>
        <v>1001201</v>
      </c>
      <c r="S332" s="15">
        <v>1</v>
      </c>
      <c r="T332" s="13" t="s">
        <v>54</v>
      </c>
      <c r="U332" s="12">
        <v>9000</v>
      </c>
      <c r="V332" s="12">
        <f t="shared" si="100"/>
        <v>1620</v>
      </c>
      <c r="W332" s="12">
        <v>0</v>
      </c>
      <c r="X332" s="18">
        <v>209</v>
      </c>
      <c r="Y332" s="19" t="s">
        <v>47</v>
      </c>
      <c r="Z332" s="20">
        <f t="shared" si="93"/>
        <v>7380</v>
      </c>
      <c r="AA332" s="21"/>
      <c r="AB332" s="26"/>
      <c r="AC332" s="14">
        <f t="shared" si="99"/>
        <v>4500</v>
      </c>
      <c r="AD332" s="12"/>
      <c r="AE332" s="12"/>
      <c r="AF332" s="13" t="s">
        <v>48</v>
      </c>
      <c r="AG332" s="23">
        <v>8</v>
      </c>
      <c r="AH332" s="27">
        <v>7</v>
      </c>
      <c r="AI332" s="25" t="s">
        <v>49</v>
      </c>
      <c r="AJ332" s="13"/>
      <c r="AK332" s="13"/>
      <c r="AL332" s="17">
        <v>0</v>
      </c>
      <c r="AM332" s="54">
        <v>1</v>
      </c>
      <c r="AN332" s="12" t="s">
        <v>51</v>
      </c>
      <c r="AO332" s="12"/>
      <c r="AP332" s="70">
        <v>10000</v>
      </c>
      <c r="AQ332" s="71" t="s">
        <v>83</v>
      </c>
      <c r="AR332" s="72" t="s">
        <v>84</v>
      </c>
      <c r="AS332" s="17">
        <v>50000</v>
      </c>
      <c r="AU332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100120, 'Б-100120-13',date'2015-03-03',3, 7, 7, 'RUR', 1, 18, date'2015-03-06', date'2015-03-07', 1001201, 1, to_date('2015-03-08 00:00:00','YYYY-MM-DD HH24:MI:SS'), 9000, 1620, 0, 209, 0, 'c1', 8,1);insert into xxxx_oebs_cash_payment_test (ID, INVOICE_ID, OEBS_PAYMENT, DOC_DATE, COMISS_DATE) values (s_xxxx_oebs_cash_payment_test.NEXTVAL, 100120, 4500, to_date('2015-03-08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333" spans="1:47" ht="15" customHeight="1" x14ac:dyDescent="0.3">
      <c r="A333" s="45">
        <v>18</v>
      </c>
      <c r="B333" s="64"/>
      <c r="C333" s="12" t="str">
        <f t="shared" si="94"/>
        <v>100018</v>
      </c>
      <c r="D333" s="12" t="str">
        <f t="shared" si="95"/>
        <v>100018/13</v>
      </c>
      <c r="E333" s="13" t="s">
        <v>40</v>
      </c>
      <c r="F333" s="13" t="s">
        <v>41</v>
      </c>
      <c r="G333" s="12">
        <v>1</v>
      </c>
      <c r="H333" s="14">
        <v>100121</v>
      </c>
      <c r="I333" s="15" t="str">
        <f t="shared" si="96"/>
        <v>Б-100121-13</v>
      </c>
      <c r="J333" s="16">
        <v>3</v>
      </c>
      <c r="K333" s="12">
        <v>7</v>
      </c>
      <c r="L333" s="12" t="s">
        <v>42</v>
      </c>
      <c r="M333" s="16">
        <v>1</v>
      </c>
      <c r="N333" s="12">
        <v>18</v>
      </c>
      <c r="O333" s="13" t="s">
        <v>53</v>
      </c>
      <c r="P333" s="13" t="s">
        <v>44</v>
      </c>
      <c r="Q333" s="13" t="s">
        <v>45</v>
      </c>
      <c r="R333" s="17" t="str">
        <f t="shared" si="97"/>
        <v>1001211</v>
      </c>
      <c r="S333" s="15">
        <v>1</v>
      </c>
      <c r="T333" s="13" t="s">
        <v>54</v>
      </c>
      <c r="U333" s="12">
        <v>9000</v>
      </c>
      <c r="V333" s="12">
        <f t="shared" si="100"/>
        <v>1620</v>
      </c>
      <c r="W333" s="12">
        <v>0</v>
      </c>
      <c r="X333" s="18">
        <v>210</v>
      </c>
      <c r="Y333" s="19" t="s">
        <v>47</v>
      </c>
      <c r="Z333" s="20">
        <f t="shared" si="93"/>
        <v>7380</v>
      </c>
      <c r="AA333" s="21"/>
      <c r="AB333" s="26"/>
      <c r="AC333" s="14">
        <f t="shared" si="99"/>
        <v>4500</v>
      </c>
      <c r="AD333" s="12"/>
      <c r="AE333" s="12"/>
      <c r="AF333" s="13" t="s">
        <v>48</v>
      </c>
      <c r="AG333" s="23">
        <v>8</v>
      </c>
      <c r="AH333" s="27">
        <v>7</v>
      </c>
      <c r="AI333" s="25" t="s">
        <v>49</v>
      </c>
      <c r="AJ333" s="13"/>
      <c r="AK333" s="13"/>
      <c r="AL333" s="17">
        <v>0</v>
      </c>
      <c r="AM333" s="54">
        <v>1</v>
      </c>
      <c r="AN333" s="12" t="s">
        <v>51</v>
      </c>
      <c r="AO333" s="12"/>
      <c r="AP333" s="70">
        <v>10000</v>
      </c>
      <c r="AQ333" s="71" t="s">
        <v>83</v>
      </c>
      <c r="AR333" s="72" t="s">
        <v>84</v>
      </c>
      <c r="AS333" s="17" t="s">
        <v>98</v>
      </c>
      <c r="AU333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100121, 'Б-100121-13',date'2015-03-03',3, 7, 7, 'RUR', 1, 18, date'2015-03-06', date'2015-03-07', 1001211, 1, to_date('2015-03-08 00:00:00','YYYY-MM-DD HH24:MI:SS'), 9000, 1620, 0, 210, 0, 'c1', 8,1);insert into xxxx_oebs_cash_payment_test (ID, INVOICE_ID, OEBS_PAYMENT, DOC_DATE, COMISS_DATE) values (s_xxxx_oebs_cash_payment_test.NEXTVAL, 100121, 4500, to_date('2015-03-08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334" spans="1:47" ht="15" customHeight="1" x14ac:dyDescent="0.3">
      <c r="A334" s="45">
        <v>18</v>
      </c>
      <c r="B334" s="64"/>
      <c r="C334" s="12" t="str">
        <f t="shared" si="94"/>
        <v>100018</v>
      </c>
      <c r="D334" s="12" t="str">
        <f t="shared" si="95"/>
        <v>100018/13</v>
      </c>
      <c r="E334" s="13" t="s">
        <v>40</v>
      </c>
      <c r="F334" s="13" t="s">
        <v>41</v>
      </c>
      <c r="G334" s="12">
        <v>1</v>
      </c>
      <c r="H334" s="14">
        <v>100122</v>
      </c>
      <c r="I334" s="15" t="str">
        <f t="shared" si="96"/>
        <v>Б-100122-13</v>
      </c>
      <c r="J334" s="16">
        <v>3</v>
      </c>
      <c r="K334" s="12">
        <v>7</v>
      </c>
      <c r="L334" s="12" t="s">
        <v>42</v>
      </c>
      <c r="M334" s="16">
        <v>1</v>
      </c>
      <c r="N334" s="12">
        <v>18</v>
      </c>
      <c r="O334" s="13" t="s">
        <v>55</v>
      </c>
      <c r="P334" s="13" t="s">
        <v>44</v>
      </c>
      <c r="Q334" s="13" t="s">
        <v>45</v>
      </c>
      <c r="R334" s="17" t="str">
        <f t="shared" si="97"/>
        <v>1001221</v>
      </c>
      <c r="S334" s="15">
        <v>1</v>
      </c>
      <c r="T334" s="13" t="s">
        <v>56</v>
      </c>
      <c r="U334" s="12">
        <v>8000</v>
      </c>
      <c r="V334" s="12">
        <f t="shared" si="100"/>
        <v>1440</v>
      </c>
      <c r="W334" s="12">
        <v>0</v>
      </c>
      <c r="X334" s="18">
        <v>211</v>
      </c>
      <c r="Y334" s="19" t="s">
        <v>47</v>
      </c>
      <c r="Z334" s="20">
        <f t="shared" si="93"/>
        <v>6560</v>
      </c>
      <c r="AA334" s="21"/>
      <c r="AB334" s="29"/>
      <c r="AC334" s="14">
        <f t="shared" si="99"/>
        <v>4000</v>
      </c>
      <c r="AD334" s="12"/>
      <c r="AE334" s="12"/>
      <c r="AF334" s="13" t="s">
        <v>48</v>
      </c>
      <c r="AG334" s="23">
        <v>8</v>
      </c>
      <c r="AH334" s="30">
        <v>20</v>
      </c>
      <c r="AI334" s="25" t="s">
        <v>49</v>
      </c>
      <c r="AJ334" s="13"/>
      <c r="AK334" s="13"/>
      <c r="AL334" s="17">
        <v>0</v>
      </c>
      <c r="AM334" s="54">
        <v>1</v>
      </c>
      <c r="AN334" s="12" t="s">
        <v>51</v>
      </c>
      <c r="AO334" s="12"/>
      <c r="AP334" s="70">
        <v>10000</v>
      </c>
      <c r="AQ334" s="71" t="s">
        <v>83</v>
      </c>
      <c r="AR334" s="72" t="s">
        <v>84</v>
      </c>
      <c r="AS334" s="17"/>
      <c r="AU334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100122, 'Б-100122-13',date'2015-03-04',3, 7, 7, 'RUR', 1, 18, date'2015-03-06', date'2015-03-07', 1001221, 1, to_date('2015-03-09 00:00:00','YYYY-MM-DD HH24:MI:SS'), 8000, 1440, 0, 211, 0, 'c1', 8,1);insert into xxxx_oebs_cash_payment_test (ID, INVOICE_ID, OEBS_PAYMENT, DOC_DATE, COMISS_DATE) values (s_xxxx_oebs_cash_payment_test.NEXTVAL, 100122, 4000, to_date('2015-03-09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335" spans="1:47" s="44" customFormat="1" ht="15" customHeight="1" x14ac:dyDescent="0.3">
      <c r="A335" s="31">
        <v>18</v>
      </c>
      <c r="B335" s="48"/>
      <c r="C335" s="33" t="str">
        <f t="shared" ref="C335:C366" si="101">"1000"&amp;A335</f>
        <v>100018</v>
      </c>
      <c r="D335" s="33" t="str">
        <f t="shared" ref="D335:D366" si="102">"1000"&amp;A335&amp;"/13"</f>
        <v>100018/13</v>
      </c>
      <c r="E335" s="34" t="s">
        <v>40</v>
      </c>
      <c r="F335" s="34" t="s">
        <v>41</v>
      </c>
      <c r="G335" s="33">
        <v>1</v>
      </c>
      <c r="H335" s="40">
        <v>100123</v>
      </c>
      <c r="I335" s="33" t="str">
        <f t="shared" ref="I335:I366" si="103">"Б-"&amp;H335&amp;"-13"</f>
        <v>Б-100123-13</v>
      </c>
      <c r="J335" s="36">
        <v>3</v>
      </c>
      <c r="K335" s="33">
        <v>7</v>
      </c>
      <c r="L335" s="33" t="s">
        <v>42</v>
      </c>
      <c r="M335" s="36">
        <v>1</v>
      </c>
      <c r="N335" s="33">
        <v>18</v>
      </c>
      <c r="O335" s="34" t="s">
        <v>57</v>
      </c>
      <c r="P335" s="34" t="s">
        <v>44</v>
      </c>
      <c r="Q335" s="34" t="s">
        <v>45</v>
      </c>
      <c r="R335" s="37" t="str">
        <f t="shared" ref="R335:R366" si="104">H335&amp;"1"</f>
        <v>1001231</v>
      </c>
      <c r="S335" s="33">
        <v>1</v>
      </c>
      <c r="T335" s="34" t="s">
        <v>58</v>
      </c>
      <c r="U335" s="33">
        <v>6000</v>
      </c>
      <c r="V335" s="33">
        <f t="shared" si="100"/>
        <v>1080</v>
      </c>
      <c r="W335" s="33">
        <v>0</v>
      </c>
      <c r="X335" s="105">
        <v>212</v>
      </c>
      <c r="Y335" s="38" t="s">
        <v>47</v>
      </c>
      <c r="Z335" s="106">
        <f t="shared" si="93"/>
        <v>4920</v>
      </c>
      <c r="AA335" s="39"/>
      <c r="AB335" s="39"/>
      <c r="AC335" s="40">
        <f t="shared" si="99"/>
        <v>3000</v>
      </c>
      <c r="AD335" s="33"/>
      <c r="AE335" s="33"/>
      <c r="AF335" s="34" t="s">
        <v>48</v>
      </c>
      <c r="AG335" s="41">
        <v>8</v>
      </c>
      <c r="AH335" s="42">
        <v>13</v>
      </c>
      <c r="AI335" s="43" t="s">
        <v>49</v>
      </c>
      <c r="AJ335" s="34"/>
      <c r="AK335" s="34"/>
      <c r="AL335" s="37">
        <v>0</v>
      </c>
      <c r="AM335" s="51">
        <v>1</v>
      </c>
      <c r="AN335" s="33" t="s">
        <v>51</v>
      </c>
      <c r="AO335" s="33"/>
      <c r="AP335" s="73">
        <v>10000</v>
      </c>
      <c r="AQ335" s="74" t="s">
        <v>83</v>
      </c>
      <c r="AR335" s="75" t="s">
        <v>84</v>
      </c>
      <c r="AS335" s="37"/>
      <c r="AU335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100123, 'Б-100123-13',date'2015-03-05',3, 7, 7, 'RUR', 1, 18, date'2015-03-06', date'2015-03-07', 1001231, 1, to_date('2015-03-11 00:00:00','YYYY-MM-DD HH24:MI:SS'), 6000, 1080, 0, 212, 0, 'c1', 8,1);insert into xxxx_oebs_cash_payment_test (ID, INVOICE_ID, OEBS_PAYMENT, DOC_DATE, COMISS_DATE) values (s_xxxx_oebs_cash_payment_test.NEXTVAL, 100123, 3000, to_date('2015-03-11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336" spans="1:47" ht="15" customHeight="1" x14ac:dyDescent="0.3">
      <c r="A336" s="45">
        <v>19</v>
      </c>
      <c r="B336" s="57"/>
      <c r="C336" s="12" t="str">
        <f t="shared" si="101"/>
        <v>100019</v>
      </c>
      <c r="D336" s="12" t="str">
        <f t="shared" si="102"/>
        <v>100019/13</v>
      </c>
      <c r="E336" s="13" t="s">
        <v>40</v>
      </c>
      <c r="F336" s="13" t="s">
        <v>41</v>
      </c>
      <c r="G336" s="12">
        <v>1</v>
      </c>
      <c r="H336" s="14">
        <v>100124</v>
      </c>
      <c r="I336" s="15" t="str">
        <f t="shared" si="103"/>
        <v>Б-100124-13</v>
      </c>
      <c r="J336" s="16">
        <v>3</v>
      </c>
      <c r="K336" s="56">
        <v>2</v>
      </c>
      <c r="L336" s="12" t="s">
        <v>42</v>
      </c>
      <c r="M336" s="16">
        <v>1</v>
      </c>
      <c r="N336" s="12">
        <v>18</v>
      </c>
      <c r="O336" s="13" t="s">
        <v>43</v>
      </c>
      <c r="P336" s="13" t="s">
        <v>44</v>
      </c>
      <c r="Q336" s="13" t="s">
        <v>45</v>
      </c>
      <c r="R336" s="17" t="str">
        <f t="shared" si="104"/>
        <v>1001241</v>
      </c>
      <c r="S336" s="15">
        <v>1</v>
      </c>
      <c r="T336" s="13" t="s">
        <v>46</v>
      </c>
      <c r="U336" s="12">
        <v>50000</v>
      </c>
      <c r="V336" s="12">
        <f t="shared" ref="V336:V367" si="105">U336*0.18</f>
        <v>9000</v>
      </c>
      <c r="W336" s="12">
        <v>0</v>
      </c>
      <c r="X336" s="18">
        <v>213</v>
      </c>
      <c r="Y336" s="19" t="s">
        <v>47</v>
      </c>
      <c r="Z336" s="20">
        <f t="shared" si="93"/>
        <v>41000</v>
      </c>
      <c r="AA336" s="495" t="s">
        <v>126</v>
      </c>
      <c r="AB336" s="22"/>
      <c r="AC336" s="14">
        <f t="shared" si="99"/>
        <v>25000</v>
      </c>
      <c r="AD336" s="12"/>
      <c r="AE336" s="12"/>
      <c r="AF336" s="13" t="s">
        <v>48</v>
      </c>
      <c r="AG336" s="23">
        <v>8</v>
      </c>
      <c r="AH336" s="24">
        <v>13</v>
      </c>
      <c r="AI336" s="25" t="s">
        <v>49</v>
      </c>
      <c r="AJ336" s="13"/>
      <c r="AK336" s="13"/>
      <c r="AL336" s="17">
        <v>0</v>
      </c>
      <c r="AM336" s="15" t="s">
        <v>50</v>
      </c>
      <c r="AN336" s="12" t="s">
        <v>51</v>
      </c>
      <c r="AO336" s="12"/>
      <c r="AP336" s="17"/>
      <c r="AQ336" s="17"/>
      <c r="AR336" s="17"/>
      <c r="AS336" s="15" t="s">
        <v>65</v>
      </c>
      <c r="AU33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100124, 'Б-100124-13',date'2015-03-02',3, 2, 2, 'RUR', 1, 18, date'2015-03-06', date'2015-03-07', 1001241, 1, to_date('2015-03-07 00:00:00','YYYY-MM-DD HH24:MI:SS'), 50000, 9000, 0, 213, 0, 'c1', 8,null);insert into xxxx_oebs_cash_payment_test (ID, INVOICE_ID, OEBS_PAYMENT, DOC_DATE, COMISS_DATE) values (s_xxxx_oebs_cash_payment_test.NEXTVAL, 100124, 25000, to_date('2015-03-07 00:00:00','YYYY-MM-DD HH24:MI:SS'), date'2015-03-31' );insert into xxxx_client_discount_m  (ID,CLIENT_ID,CLIENT_AVG_DISCOUNT,DT) values (s_xxxx_client_discount_m.NEXTVAL,213, 13, date'2014-03-01');</v>
      </c>
    </row>
    <row r="337" spans="1:47" ht="15" customHeight="1" x14ac:dyDescent="0.3">
      <c r="A337" s="45">
        <v>19</v>
      </c>
      <c r="B337" s="57"/>
      <c r="C337" s="12" t="str">
        <f t="shared" si="101"/>
        <v>100019</v>
      </c>
      <c r="D337" s="12" t="str">
        <f t="shared" si="102"/>
        <v>100019/13</v>
      </c>
      <c r="E337" s="13" t="s">
        <v>40</v>
      </c>
      <c r="F337" s="13" t="s">
        <v>41</v>
      </c>
      <c r="G337" s="12">
        <v>1</v>
      </c>
      <c r="H337" s="14">
        <v>100125</v>
      </c>
      <c r="I337" s="15" t="str">
        <f t="shared" si="103"/>
        <v>Б-100125-13</v>
      </c>
      <c r="J337" s="16">
        <v>3</v>
      </c>
      <c r="K337" s="12">
        <v>7</v>
      </c>
      <c r="L337" s="12" t="s">
        <v>42</v>
      </c>
      <c r="M337" s="16">
        <v>1</v>
      </c>
      <c r="N337" s="12">
        <v>18</v>
      </c>
      <c r="O337" s="13" t="s">
        <v>53</v>
      </c>
      <c r="P337" s="13" t="s">
        <v>44</v>
      </c>
      <c r="Q337" s="13" t="s">
        <v>45</v>
      </c>
      <c r="R337" s="17" t="str">
        <f t="shared" si="104"/>
        <v>1001251</v>
      </c>
      <c r="S337" s="15">
        <v>1</v>
      </c>
      <c r="T337" s="13" t="s">
        <v>54</v>
      </c>
      <c r="U337" s="12">
        <v>50000</v>
      </c>
      <c r="V337" s="12">
        <f t="shared" si="105"/>
        <v>9000</v>
      </c>
      <c r="W337" s="12">
        <v>0</v>
      </c>
      <c r="X337" s="18">
        <v>214</v>
      </c>
      <c r="Y337" s="19" t="s">
        <v>47</v>
      </c>
      <c r="Z337" s="20">
        <f t="shared" si="93"/>
        <v>41000</v>
      </c>
      <c r="AA337" s="496"/>
      <c r="AB337" s="26"/>
      <c r="AC337" s="14">
        <f t="shared" si="99"/>
        <v>25000</v>
      </c>
      <c r="AD337" s="12"/>
      <c r="AE337" s="12"/>
      <c r="AF337" s="13" t="s">
        <v>48</v>
      </c>
      <c r="AG337" s="23">
        <v>8</v>
      </c>
      <c r="AH337" s="27">
        <v>7</v>
      </c>
      <c r="AI337" s="25" t="s">
        <v>49</v>
      </c>
      <c r="AJ337" s="13"/>
      <c r="AK337" s="13"/>
      <c r="AL337" s="17">
        <v>0</v>
      </c>
      <c r="AM337" s="15" t="s">
        <v>50</v>
      </c>
      <c r="AN337" s="12" t="s">
        <v>51</v>
      </c>
      <c r="AO337" s="12"/>
      <c r="AP337" s="17"/>
      <c r="AQ337" s="17"/>
      <c r="AR337" s="17"/>
      <c r="AU33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100125, 'Б-100125-13',date'2015-03-03',3, 7, 7, 'RUR', 1, 18, date'2015-03-06', date'2015-03-07', 1001251, 1, to_date('2015-03-08 00:00:00','YYYY-MM-DD HH24:MI:SS'), 50000, 9000, 0, 214, 0, 'c1', 8,null);insert into xxxx_oebs_cash_payment_test (ID, INVOICE_ID, OEBS_PAYMENT, DOC_DATE, COMISS_DATE) values (s_xxxx_oebs_cash_payment_test.NEXTVAL, 100125, 25000, to_date('2015-03-08 00:00:00','YYYY-MM-DD HH24:MI:SS'), date'2015-03-31' );insert into xxxx_client_discount_m  (ID,CLIENT_ID,CLIENT_AVG_DISCOUNT,DT) values (s_xxxx_client_discount_m.NEXTVAL,214, 7, date'2014-03-01');</v>
      </c>
    </row>
    <row r="338" spans="1:47" ht="15" customHeight="1" x14ac:dyDescent="0.3">
      <c r="A338" s="45">
        <v>19</v>
      </c>
      <c r="B338" s="57"/>
      <c r="C338" s="12" t="str">
        <f t="shared" si="101"/>
        <v>100019</v>
      </c>
      <c r="D338" s="12" t="str">
        <f t="shared" si="102"/>
        <v>100019/13</v>
      </c>
      <c r="E338" s="13" t="s">
        <v>40</v>
      </c>
      <c r="F338" s="13" t="s">
        <v>41</v>
      </c>
      <c r="G338" s="12">
        <v>1</v>
      </c>
      <c r="H338" s="14">
        <v>100126</v>
      </c>
      <c r="I338" s="15" t="str">
        <f t="shared" si="103"/>
        <v>Б-100126-13</v>
      </c>
      <c r="J338" s="16">
        <v>3</v>
      </c>
      <c r="K338" s="12">
        <v>7</v>
      </c>
      <c r="L338" s="12" t="s">
        <v>42</v>
      </c>
      <c r="M338" s="16">
        <v>1</v>
      </c>
      <c r="N338" s="12">
        <v>18</v>
      </c>
      <c r="O338" s="13" t="s">
        <v>53</v>
      </c>
      <c r="P338" s="13" t="s">
        <v>44</v>
      </c>
      <c r="Q338" s="13" t="s">
        <v>45</v>
      </c>
      <c r="R338" s="17" t="str">
        <f t="shared" si="104"/>
        <v>1001261</v>
      </c>
      <c r="S338" s="15">
        <v>1</v>
      </c>
      <c r="T338" s="13" t="s">
        <v>54</v>
      </c>
      <c r="U338" s="12">
        <v>50000</v>
      </c>
      <c r="V338" s="12">
        <f t="shared" si="105"/>
        <v>9000</v>
      </c>
      <c r="W338" s="12">
        <v>0</v>
      </c>
      <c r="X338" s="18">
        <v>215</v>
      </c>
      <c r="Y338" s="19" t="s">
        <v>47</v>
      </c>
      <c r="Z338" s="20">
        <f t="shared" si="93"/>
        <v>41000</v>
      </c>
      <c r="AA338" s="496"/>
      <c r="AB338" s="26"/>
      <c r="AC338" s="14">
        <v>100000</v>
      </c>
      <c r="AD338" s="12"/>
      <c r="AE338" s="12"/>
      <c r="AF338" s="13" t="s">
        <v>48</v>
      </c>
      <c r="AG338" s="23">
        <v>8</v>
      </c>
      <c r="AH338" s="27">
        <v>7</v>
      </c>
      <c r="AI338" s="25" t="s">
        <v>49</v>
      </c>
      <c r="AJ338" s="13"/>
      <c r="AK338" s="13"/>
      <c r="AL338" s="17">
        <v>0</v>
      </c>
      <c r="AM338" s="15" t="s">
        <v>50</v>
      </c>
      <c r="AN338" s="12" t="s">
        <v>51</v>
      </c>
      <c r="AO338" s="12"/>
      <c r="AP338" s="17"/>
      <c r="AQ338" s="17"/>
      <c r="AR338" s="17"/>
      <c r="AU33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100126, 'Б-100126-13',date'2015-03-03',3, 7, 7, 'RUR', 1, 18, date'2015-03-06', date'2015-03-07', 1001261, 1, to_date('2015-03-08 00:00:00','YYYY-MM-DD HH24:MI:SS'), 50000, 9000, 0, 215, 0, 'c1', 8,null);insert into xxxx_oebs_cash_payment_test (ID, INVOICE_ID, OEBS_PAYMENT, DOC_DATE, COMISS_DATE) values (s_xxxx_oebs_cash_payment_test.NEXTVAL, 100126, 100000, to_date('2015-03-08 00:00:00','YYYY-MM-DD HH24:MI:SS'), date'2015-03-31' );insert into xxxx_client_discount_m  (ID,CLIENT_ID,CLIENT_AVG_DISCOUNT,DT) values (s_xxxx_client_discount_m.NEXTVAL,215, 7, date'2014-03-01');</v>
      </c>
    </row>
    <row r="339" spans="1:47" ht="15" customHeight="1" x14ac:dyDescent="0.3">
      <c r="A339" s="45">
        <v>19</v>
      </c>
      <c r="B339" s="57"/>
      <c r="C339" s="12" t="str">
        <f t="shared" si="101"/>
        <v>100019</v>
      </c>
      <c r="D339" s="12" t="str">
        <f t="shared" si="102"/>
        <v>100019/13</v>
      </c>
      <c r="E339" s="13" t="s">
        <v>40</v>
      </c>
      <c r="F339" s="13" t="s">
        <v>41</v>
      </c>
      <c r="G339" s="12">
        <v>1</v>
      </c>
      <c r="H339" s="14">
        <v>100127</v>
      </c>
      <c r="I339" s="15" t="str">
        <f t="shared" si="103"/>
        <v>Б-100127-13</v>
      </c>
      <c r="J339" s="16">
        <v>3</v>
      </c>
      <c r="K339" s="56">
        <v>11</v>
      </c>
      <c r="L339" s="12" t="s">
        <v>42</v>
      </c>
      <c r="M339" s="16">
        <v>1</v>
      </c>
      <c r="N339" s="12">
        <v>18</v>
      </c>
      <c r="O339" s="13" t="s">
        <v>55</v>
      </c>
      <c r="P339" s="13" t="s">
        <v>44</v>
      </c>
      <c r="Q339" s="13" t="s">
        <v>45</v>
      </c>
      <c r="R339" s="17" t="str">
        <f t="shared" si="104"/>
        <v>1001271</v>
      </c>
      <c r="S339" s="15">
        <v>1</v>
      </c>
      <c r="T339" s="13" t="s">
        <v>56</v>
      </c>
      <c r="U339" s="12">
        <v>50000</v>
      </c>
      <c r="V339" s="12">
        <f t="shared" si="105"/>
        <v>9000</v>
      </c>
      <c r="W339" s="12">
        <v>0</v>
      </c>
      <c r="X339" s="18">
        <v>216</v>
      </c>
      <c r="Y339" s="19" t="s">
        <v>47</v>
      </c>
      <c r="Z339" s="20">
        <f t="shared" si="93"/>
        <v>41000</v>
      </c>
      <c r="AA339" s="496"/>
      <c r="AB339" s="29"/>
      <c r="AC339" s="14">
        <f t="shared" ref="AC339:AC352" si="106">U339*0.5</f>
        <v>25000</v>
      </c>
      <c r="AD339" s="12"/>
      <c r="AE339" s="12"/>
      <c r="AF339" s="13" t="s">
        <v>48</v>
      </c>
      <c r="AG339" s="23">
        <v>8</v>
      </c>
      <c r="AH339" s="30">
        <v>20</v>
      </c>
      <c r="AI339" s="25" t="s">
        <v>49</v>
      </c>
      <c r="AJ339" s="13"/>
      <c r="AK339" s="13"/>
      <c r="AL339" s="17">
        <v>0</v>
      </c>
      <c r="AM339" s="15" t="s">
        <v>50</v>
      </c>
      <c r="AN339" s="12" t="s">
        <v>51</v>
      </c>
      <c r="AO339" s="12"/>
      <c r="AP339" s="17"/>
      <c r="AQ339" s="17"/>
      <c r="AR339" s="17"/>
      <c r="AU33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'Б-100127-13',date'2015-03-04',3, 11, 11, 'RUR', 1, 18, date'2015-03-06', date'2015-03-07', 1001271, 1, to_date('2015-03-09 00:00:00','YYYY-MM-DD HH24:MI:SS'), 50000, 9000, 0, 216, 0, 'c1', 8,null);insert into xxxx_oebs_cash_payment_test (ID, INVOICE_ID, OEBS_PAYMENT, DOC_DATE, COMISS_DATE) values (s_xxxx_oebs_cash_payment_test.NEXTVAL, 100127, 25000, to_date('2015-03-09 00:00:00','YYYY-MM-DD HH24:MI:SS'), date'2015-03-31' );insert into xxxx_client_discount_m  (ID,CLIENT_ID,CLIENT_AVG_DISCOUNT,DT) values (s_xxxx_client_discount_m.NEXTVAL,216, 20, date'2014-03-01');</v>
      </c>
    </row>
    <row r="340" spans="1:47" ht="15" customHeight="1" x14ac:dyDescent="0.3">
      <c r="A340" s="45">
        <v>19</v>
      </c>
      <c r="B340" s="57"/>
      <c r="C340" s="12" t="str">
        <f t="shared" si="101"/>
        <v>100019</v>
      </c>
      <c r="D340" s="12" t="str">
        <f t="shared" si="102"/>
        <v>100019/13</v>
      </c>
      <c r="E340" s="13" t="s">
        <v>40</v>
      </c>
      <c r="F340" s="13" t="s">
        <v>41</v>
      </c>
      <c r="G340" s="12">
        <v>1</v>
      </c>
      <c r="H340" s="14">
        <v>100128</v>
      </c>
      <c r="I340" s="15" t="str">
        <f t="shared" si="103"/>
        <v>Б-100128-13</v>
      </c>
      <c r="J340" s="16">
        <v>3</v>
      </c>
      <c r="K340" s="28">
        <v>1</v>
      </c>
      <c r="L340" s="12" t="s">
        <v>42</v>
      </c>
      <c r="M340" s="16">
        <v>1</v>
      </c>
      <c r="N340" s="12">
        <v>18</v>
      </c>
      <c r="O340" s="13" t="s">
        <v>57</v>
      </c>
      <c r="P340" s="13" t="s">
        <v>44</v>
      </c>
      <c r="Q340" s="13" t="s">
        <v>45</v>
      </c>
      <c r="R340" s="17" t="str">
        <f t="shared" si="104"/>
        <v>1001281</v>
      </c>
      <c r="S340" s="15">
        <v>1</v>
      </c>
      <c r="T340" s="13" t="s">
        <v>58</v>
      </c>
      <c r="U340" s="12">
        <v>50000</v>
      </c>
      <c r="V340" s="12">
        <f t="shared" si="105"/>
        <v>9000</v>
      </c>
      <c r="W340" s="12">
        <v>0</v>
      </c>
      <c r="X340" s="18">
        <v>217</v>
      </c>
      <c r="Y340" s="19" t="s">
        <v>47</v>
      </c>
      <c r="Z340" s="20">
        <f t="shared" si="93"/>
        <v>41000</v>
      </c>
      <c r="AA340" s="497"/>
      <c r="AB340" s="29"/>
      <c r="AC340" s="14">
        <f t="shared" si="106"/>
        <v>25000</v>
      </c>
      <c r="AD340" s="12"/>
      <c r="AE340" s="12"/>
      <c r="AF340" s="13" t="s">
        <v>48</v>
      </c>
      <c r="AG340" s="23">
        <v>8</v>
      </c>
      <c r="AH340" s="30">
        <v>13</v>
      </c>
      <c r="AI340" s="25" t="s">
        <v>49</v>
      </c>
      <c r="AJ340" s="13"/>
      <c r="AK340" s="13"/>
      <c r="AL340" s="17">
        <v>0</v>
      </c>
      <c r="AM340" s="15" t="s">
        <v>50</v>
      </c>
      <c r="AN340" s="12" t="s">
        <v>51</v>
      </c>
      <c r="AO340" s="12"/>
      <c r="AP340" s="17"/>
      <c r="AQ340" s="17"/>
      <c r="AR340" s="17"/>
      <c r="AU340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100128, 'Б-100128-13',date'2015-03-05',3, 1, 1, 'RUR', 1, 18, date'2015-03-06', date'2015-03-07', 1001281, 1, to_date('2015-03-11 00:00:00','YYYY-MM-DD HH24:MI:SS'), 50000, 9000, 0, 217, 0, 'c1', 8,null);insert into xxxx_oebs_cash_payment_test (ID, INVOICE_ID, OEBS_PAYMENT, DOC_DATE, COMISS_DATE) values (s_xxxx_oebs_cash_payment_test.NEXTVAL, 100128, 25000, to_date('2015-03-11 00:00:00','YYYY-MM-DD HH24:MI:SS'), date'2015-03-31' );insert into xxxx_client_discount_m  (ID,CLIENT_ID,CLIENT_AVG_DISCOUNT,DT) values (s_xxxx_client_discount_m.NEXTVAL,217, 13, date'2014-03-01');</v>
      </c>
    </row>
    <row r="341" spans="1:47" ht="15" customHeight="1" x14ac:dyDescent="0.3">
      <c r="A341" s="45">
        <v>19</v>
      </c>
      <c r="B341" s="57"/>
      <c r="C341" s="12" t="str">
        <f t="shared" si="101"/>
        <v>100019</v>
      </c>
      <c r="D341" s="12" t="str">
        <f t="shared" si="102"/>
        <v>100019/13</v>
      </c>
      <c r="E341" s="13" t="s">
        <v>40</v>
      </c>
      <c r="F341" s="13" t="s">
        <v>41</v>
      </c>
      <c r="G341" s="12">
        <v>1</v>
      </c>
      <c r="H341" s="14">
        <v>100129</v>
      </c>
      <c r="I341" s="15" t="str">
        <f t="shared" si="103"/>
        <v>Б-100129-13</v>
      </c>
      <c r="J341" s="16">
        <v>3</v>
      </c>
      <c r="K341" s="12">
        <v>7</v>
      </c>
      <c r="L341" s="12" t="s">
        <v>42</v>
      </c>
      <c r="M341" s="16">
        <v>1</v>
      </c>
      <c r="N341" s="12">
        <v>18</v>
      </c>
      <c r="O341" s="13" t="s">
        <v>43</v>
      </c>
      <c r="P341" s="13" t="s">
        <v>44</v>
      </c>
      <c r="Q341" s="13" t="s">
        <v>45</v>
      </c>
      <c r="R341" s="17" t="str">
        <f t="shared" si="104"/>
        <v>1001291</v>
      </c>
      <c r="S341" s="15">
        <v>1</v>
      </c>
      <c r="T341" s="58" t="s">
        <v>66</v>
      </c>
      <c r="U341" s="12">
        <v>50000</v>
      </c>
      <c r="V341" s="12">
        <f t="shared" si="105"/>
        <v>9000</v>
      </c>
      <c r="W341" s="12">
        <v>0</v>
      </c>
      <c r="X341" s="18">
        <v>218</v>
      </c>
      <c r="Y341" s="19" t="s">
        <v>47</v>
      </c>
      <c r="Z341" s="20">
        <f t="shared" si="93"/>
        <v>41000</v>
      </c>
      <c r="AA341" s="21"/>
      <c r="AB341" s="22"/>
      <c r="AC341" s="14">
        <f t="shared" si="106"/>
        <v>25000</v>
      </c>
      <c r="AD341" s="12"/>
      <c r="AE341" s="12"/>
      <c r="AF341" s="58" t="s">
        <v>67</v>
      </c>
      <c r="AG341" s="23">
        <v>8</v>
      </c>
      <c r="AH341" s="24">
        <v>13</v>
      </c>
      <c r="AI341" s="25" t="s">
        <v>49</v>
      </c>
      <c r="AJ341" s="13"/>
      <c r="AK341" s="13"/>
      <c r="AL341" s="17">
        <v>0</v>
      </c>
      <c r="AM341" s="15" t="s">
        <v>50</v>
      </c>
      <c r="AN341" s="12" t="s">
        <v>51</v>
      </c>
      <c r="AO341" s="12"/>
      <c r="AP341" s="17"/>
      <c r="AQ341" s="17"/>
      <c r="AR341" s="17"/>
      <c r="AU34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100129, 'Б-100129-13',date'2015-03-02',3, 7, 7, 'RUR', 1, 18, date'2015-03-06', date'2015-03-07', 1001291, 1, to_date('2015-04-07 00:00:00','YYYY-MM-DD HH24:MI:SS'), 50000, 9000, 0, 218, 0, 'c1', 8,null);insert into xxxx_oebs_cash_payment_test (ID, INVOICE_ID, OEBS_PAYMENT, DOC_DATE, COMISS_DATE) values (s_xxxx_oebs_cash_payment_test.NEXTVAL, 100129, 25000, to_date('2015-04-07 00:00:00','YYYY-MM-DD HH24:MI:SS'), date'2015-04-30' );insert into xxxx_client_discount_m  (ID,CLIENT_ID,CLIENT_AVG_DISCOUNT,DT) values (s_xxxx_client_discount_m.NEXTVAL,218, 13, date'2014-03-01');</v>
      </c>
    </row>
    <row r="342" spans="1:47" ht="15" customHeight="1" x14ac:dyDescent="0.3">
      <c r="A342" s="45">
        <v>19</v>
      </c>
      <c r="B342" s="57"/>
      <c r="C342" s="12" t="str">
        <f t="shared" si="101"/>
        <v>100019</v>
      </c>
      <c r="D342" s="12" t="str">
        <f t="shared" si="102"/>
        <v>100019/13</v>
      </c>
      <c r="E342" s="13" t="s">
        <v>40</v>
      </c>
      <c r="F342" s="13" t="s">
        <v>41</v>
      </c>
      <c r="G342" s="12">
        <v>1</v>
      </c>
      <c r="H342" s="14">
        <v>100130</v>
      </c>
      <c r="I342" s="15" t="str">
        <f t="shared" si="103"/>
        <v>Б-100130-13</v>
      </c>
      <c r="J342" s="16">
        <v>3</v>
      </c>
      <c r="K342" s="28">
        <v>12</v>
      </c>
      <c r="L342" s="12" t="s">
        <v>42</v>
      </c>
      <c r="M342" s="16">
        <v>1</v>
      </c>
      <c r="N342" s="12">
        <v>18</v>
      </c>
      <c r="O342" s="13" t="s">
        <v>53</v>
      </c>
      <c r="P342" s="13" t="s">
        <v>44</v>
      </c>
      <c r="Q342" s="13" t="s">
        <v>45</v>
      </c>
      <c r="R342" s="17" t="str">
        <f t="shared" si="104"/>
        <v>1001301</v>
      </c>
      <c r="S342" s="15">
        <v>1</v>
      </c>
      <c r="T342" s="58" t="s">
        <v>68</v>
      </c>
      <c r="U342" s="12">
        <v>50000</v>
      </c>
      <c r="V342" s="12">
        <f t="shared" si="105"/>
        <v>9000</v>
      </c>
      <c r="W342" s="12">
        <v>0</v>
      </c>
      <c r="X342" s="18">
        <v>219</v>
      </c>
      <c r="Y342" s="19" t="s">
        <v>47</v>
      </c>
      <c r="Z342" s="20">
        <f t="shared" si="93"/>
        <v>41000</v>
      </c>
      <c r="AA342" s="21"/>
      <c r="AB342" s="26"/>
      <c r="AC342" s="14">
        <f t="shared" si="106"/>
        <v>25000</v>
      </c>
      <c r="AD342" s="12"/>
      <c r="AE342" s="12"/>
      <c r="AF342" s="58" t="s">
        <v>67</v>
      </c>
      <c r="AG342" s="23">
        <v>8</v>
      </c>
      <c r="AH342" s="27">
        <v>7</v>
      </c>
      <c r="AI342" s="25" t="s">
        <v>49</v>
      </c>
      <c r="AJ342" s="13"/>
      <c r="AK342" s="13"/>
      <c r="AL342" s="17">
        <v>0</v>
      </c>
      <c r="AM342" s="15" t="s">
        <v>50</v>
      </c>
      <c r="AN342" s="12" t="s">
        <v>51</v>
      </c>
      <c r="AO342" s="12"/>
      <c r="AP342" s="17"/>
      <c r="AQ342" s="17"/>
      <c r="AR342" s="17"/>
      <c r="AU342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100130, 'Б-100130-13',date'2015-03-03',3, 12, 12, 'RUR', 1, 18, date'2015-03-06', date'2015-03-07', 1001301, 1, to_date('2015-04-08 00:00:00','YYYY-MM-DD HH24:MI:SS'), 50000, 9000, 0, 219, 0, 'c1', 8,null);insert into xxxx_oebs_cash_payment_test (ID, INVOICE_ID, OEBS_PAYMENT, DOC_DATE, COMISS_DATE) values (s_xxxx_oebs_cash_payment_test.NEXTVAL, 100130, 25000, to_date('2015-04-08 00:00:00','YYYY-MM-DD HH24:MI:SS'), date'2015-04-30' );insert into xxxx_client_discount_m  (ID,CLIENT_ID,CLIENT_AVG_DISCOUNT,DT) values (s_xxxx_client_discount_m.NEXTVAL,219, 7, date'2014-03-01');</v>
      </c>
    </row>
    <row r="343" spans="1:47" ht="15" customHeight="1" x14ac:dyDescent="0.3">
      <c r="A343" s="45">
        <v>19</v>
      </c>
      <c r="B343" s="57"/>
      <c r="C343" s="12" t="str">
        <f t="shared" si="101"/>
        <v>100019</v>
      </c>
      <c r="D343" s="12" t="str">
        <f t="shared" si="102"/>
        <v>100019/13</v>
      </c>
      <c r="E343" s="13" t="s">
        <v>40</v>
      </c>
      <c r="F343" s="13" t="s">
        <v>41</v>
      </c>
      <c r="G343" s="12">
        <v>1</v>
      </c>
      <c r="H343" s="14">
        <v>100131</v>
      </c>
      <c r="I343" s="15" t="str">
        <f t="shared" si="103"/>
        <v>Б-100131-13</v>
      </c>
      <c r="J343" s="16">
        <v>3</v>
      </c>
      <c r="K343" s="12">
        <v>7</v>
      </c>
      <c r="L343" s="12" t="s">
        <v>42</v>
      </c>
      <c r="M343" s="16">
        <v>1</v>
      </c>
      <c r="N343" s="12">
        <v>18</v>
      </c>
      <c r="O343" s="13" t="s">
        <v>53</v>
      </c>
      <c r="P343" s="13" t="s">
        <v>44</v>
      </c>
      <c r="Q343" s="13" t="s">
        <v>45</v>
      </c>
      <c r="R343" s="17" t="str">
        <f t="shared" si="104"/>
        <v>1001311</v>
      </c>
      <c r="S343" s="15">
        <v>1</v>
      </c>
      <c r="T343" s="58" t="s">
        <v>68</v>
      </c>
      <c r="U343" s="12">
        <v>50000</v>
      </c>
      <c r="V343" s="12">
        <f t="shared" si="105"/>
        <v>9000</v>
      </c>
      <c r="W343" s="12">
        <v>0</v>
      </c>
      <c r="X343" s="18">
        <v>220</v>
      </c>
      <c r="Y343" s="19" t="s">
        <v>47</v>
      </c>
      <c r="Z343" s="20">
        <f t="shared" si="93"/>
        <v>41000</v>
      </c>
      <c r="AA343" s="21"/>
      <c r="AB343" s="26"/>
      <c r="AC343" s="14">
        <f t="shared" si="106"/>
        <v>25000</v>
      </c>
      <c r="AD343" s="12"/>
      <c r="AE343" s="12"/>
      <c r="AF343" s="58" t="s">
        <v>67</v>
      </c>
      <c r="AG343" s="23">
        <v>8</v>
      </c>
      <c r="AH343" s="27">
        <v>7</v>
      </c>
      <c r="AI343" s="25" t="s">
        <v>49</v>
      </c>
      <c r="AJ343" s="13"/>
      <c r="AK343" s="13"/>
      <c r="AL343" s="17">
        <v>0</v>
      </c>
      <c r="AM343" s="15" t="s">
        <v>50</v>
      </c>
      <c r="AN343" s="12" t="s">
        <v>51</v>
      </c>
      <c r="AO343" s="12"/>
      <c r="AP343" s="17"/>
      <c r="AQ343" s="17"/>
      <c r="AR343" s="17"/>
      <c r="AU343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100131, 'Б-100131-13',date'2015-03-03',3, 7, 7, 'RUR', 1, 18, date'2015-03-06', date'2015-03-07', 1001311, 1, to_date('2015-04-08 00:00:00','YYYY-MM-DD HH24:MI:SS'), 50000, 9000, 0, 220, 0, 'c1', 8,null);insert into xxxx_oebs_cash_payment_test (ID, INVOICE_ID, OEBS_PAYMENT, DOC_DATE, COMISS_DATE) values (s_xxxx_oebs_cash_payment_test.NEXTVAL, 100131, 25000, to_date('2015-04-08 00:00:00','YYYY-MM-DD HH24:MI:SS'), date'2015-04-30' );insert into xxxx_client_discount_m  (ID,CLIENT_ID,CLIENT_AVG_DISCOUNT,DT) values (s_xxxx_client_discount_m.NEXTVAL,220, 7, date'2014-03-01');</v>
      </c>
    </row>
    <row r="344" spans="1:47" ht="15" customHeight="1" x14ac:dyDescent="0.3">
      <c r="A344" s="45">
        <v>19</v>
      </c>
      <c r="B344" s="57"/>
      <c r="C344" s="12" t="str">
        <f t="shared" si="101"/>
        <v>100019</v>
      </c>
      <c r="D344" s="12" t="str">
        <f t="shared" si="102"/>
        <v>100019/13</v>
      </c>
      <c r="E344" s="13" t="s">
        <v>40</v>
      </c>
      <c r="F344" s="13" t="s">
        <v>41</v>
      </c>
      <c r="G344" s="12">
        <v>1</v>
      </c>
      <c r="H344" s="14">
        <v>100132</v>
      </c>
      <c r="I344" s="15" t="str">
        <f t="shared" si="103"/>
        <v>Б-100132-13</v>
      </c>
      <c r="J344" s="16">
        <v>3</v>
      </c>
      <c r="K344" s="28">
        <v>11</v>
      </c>
      <c r="L344" s="12" t="s">
        <v>42</v>
      </c>
      <c r="M344" s="16">
        <v>1</v>
      </c>
      <c r="N344" s="12">
        <v>18</v>
      </c>
      <c r="O344" s="13" t="s">
        <v>55</v>
      </c>
      <c r="P344" s="13" t="s">
        <v>44</v>
      </c>
      <c r="Q344" s="13" t="s">
        <v>45</v>
      </c>
      <c r="R344" s="17" t="str">
        <f t="shared" si="104"/>
        <v>1001321</v>
      </c>
      <c r="S344" s="15">
        <v>1</v>
      </c>
      <c r="T344" s="58" t="s">
        <v>69</v>
      </c>
      <c r="U344" s="12">
        <v>50000</v>
      </c>
      <c r="V344" s="12">
        <f t="shared" si="105"/>
        <v>9000</v>
      </c>
      <c r="W344" s="12">
        <v>0</v>
      </c>
      <c r="X344" s="18">
        <v>221</v>
      </c>
      <c r="Y344" s="19" t="s">
        <v>47</v>
      </c>
      <c r="Z344" s="20">
        <f t="shared" si="93"/>
        <v>41000</v>
      </c>
      <c r="AA344" s="21"/>
      <c r="AB344" s="29"/>
      <c r="AC344" s="14">
        <f t="shared" si="106"/>
        <v>25000</v>
      </c>
      <c r="AD344" s="12"/>
      <c r="AE344" s="12"/>
      <c r="AF344" s="58" t="s">
        <v>67</v>
      </c>
      <c r="AG344" s="23">
        <v>8</v>
      </c>
      <c r="AH344" s="30">
        <v>20</v>
      </c>
      <c r="AI344" s="25" t="s">
        <v>49</v>
      </c>
      <c r="AJ344" s="13"/>
      <c r="AK344" s="13"/>
      <c r="AL344" s="17">
        <v>0</v>
      </c>
      <c r="AM344" s="15" t="s">
        <v>50</v>
      </c>
      <c r="AN344" s="12" t="s">
        <v>51</v>
      </c>
      <c r="AO344" s="12"/>
      <c r="AP344" s="17"/>
      <c r="AQ344" s="17"/>
      <c r="AR344" s="17"/>
      <c r="AU344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'Б-100132-13',date'2015-03-04',3, 11, 11, 'RUR', 1, 18, date'2015-03-06', date'2015-03-07', 1001321, 1, to_date('2015-04-09 00:00:00','YYYY-MM-DD HH24:MI:SS'), 50000, 9000, 0, 221, 0, 'c1', 8,null);insert into xxxx_oebs_cash_payment_test (ID, INVOICE_ID, OEBS_PAYMENT, DOC_DATE, COMISS_DATE) values (s_xxxx_oebs_cash_payment_test.NEXTVAL, 100132, 25000, to_date('2015-04-09 00:00:00','YYYY-MM-DD HH24:MI:SS'), date'2015-04-30' );insert into xxxx_client_discount_m  (ID,CLIENT_ID,CLIENT_AVG_DISCOUNT,DT) values (s_xxxx_client_discount_m.NEXTVAL,221, 20, date'2014-03-01');</v>
      </c>
    </row>
    <row r="345" spans="1:47" ht="15" customHeight="1" x14ac:dyDescent="0.3">
      <c r="A345" s="45">
        <v>19</v>
      </c>
      <c r="B345" s="57"/>
      <c r="C345" s="12" t="str">
        <f t="shared" si="101"/>
        <v>100019</v>
      </c>
      <c r="D345" s="12" t="str">
        <f t="shared" si="102"/>
        <v>100019/13</v>
      </c>
      <c r="E345" s="13" t="s">
        <v>40</v>
      </c>
      <c r="F345" s="13" t="s">
        <v>41</v>
      </c>
      <c r="G345" s="12">
        <v>1</v>
      </c>
      <c r="H345" s="14">
        <v>100133</v>
      </c>
      <c r="I345" s="15" t="str">
        <f t="shared" si="103"/>
        <v>Б-100133-13</v>
      </c>
      <c r="J345" s="16">
        <v>3</v>
      </c>
      <c r="K345" s="28">
        <v>1</v>
      </c>
      <c r="L345" s="12" t="s">
        <v>42</v>
      </c>
      <c r="M345" s="16">
        <v>1</v>
      </c>
      <c r="N345" s="12">
        <v>18</v>
      </c>
      <c r="O345" s="13" t="s">
        <v>57</v>
      </c>
      <c r="P345" s="13" t="s">
        <v>44</v>
      </c>
      <c r="Q345" s="13" t="s">
        <v>45</v>
      </c>
      <c r="R345" s="17" t="str">
        <f t="shared" si="104"/>
        <v>1001331</v>
      </c>
      <c r="S345" s="15">
        <v>1</v>
      </c>
      <c r="T345" s="58" t="s">
        <v>70</v>
      </c>
      <c r="U345" s="12">
        <v>50000</v>
      </c>
      <c r="V345" s="12">
        <f t="shared" si="105"/>
        <v>9000</v>
      </c>
      <c r="W345" s="12">
        <v>0</v>
      </c>
      <c r="X345" s="18">
        <v>222</v>
      </c>
      <c r="Y345" s="19" t="s">
        <v>47</v>
      </c>
      <c r="Z345" s="20">
        <f t="shared" si="93"/>
        <v>41000</v>
      </c>
      <c r="AA345" s="107" t="s">
        <v>126</v>
      </c>
      <c r="AB345" s="29"/>
      <c r="AC345" s="14">
        <f t="shared" si="106"/>
        <v>25000</v>
      </c>
      <c r="AD345" s="12"/>
      <c r="AE345" s="12"/>
      <c r="AF345" s="58" t="s">
        <v>67</v>
      </c>
      <c r="AG345" s="23">
        <v>8</v>
      </c>
      <c r="AH345" s="30">
        <v>13</v>
      </c>
      <c r="AI345" s="25" t="s">
        <v>49</v>
      </c>
      <c r="AJ345" s="13"/>
      <c r="AK345" s="13"/>
      <c r="AL345" s="17">
        <v>0</v>
      </c>
      <c r="AM345" s="15" t="s">
        <v>50</v>
      </c>
      <c r="AN345" s="12" t="s">
        <v>51</v>
      </c>
      <c r="AO345" s="12"/>
      <c r="AP345" s="17"/>
      <c r="AQ345" s="17"/>
      <c r="AR345" s="17"/>
      <c r="AU345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100133, 'Б-100133-13',date'2015-03-05',3, 1, 1, 'RUR', 1, 18, date'2015-03-06', date'2015-03-07', 1001331, 1, to_date('2015-04-11 00:00:00','YYYY-MM-DD HH24:MI:SS'), 50000, 9000, 0, 222, 0, 'c1', 8,null);insert into xxxx_oebs_cash_payment_test (ID, INVOICE_ID, OEBS_PAYMENT, DOC_DATE, COMISS_DATE) values (s_xxxx_oebs_cash_payment_test.NEXTVAL, 100133, 25000, to_date('2015-04-11 00:00:00','YYYY-MM-DD HH24:MI:SS'), date'2015-04-30' );insert into xxxx_client_discount_m  (ID,CLIENT_ID,CLIENT_AVG_DISCOUNT,DT) values (s_xxxx_client_discount_m.NEXTVAL,222, 13, date'2014-03-01');</v>
      </c>
    </row>
    <row r="346" spans="1:47" ht="15" customHeight="1" x14ac:dyDescent="0.3">
      <c r="A346" s="45">
        <v>19</v>
      </c>
      <c r="B346" s="57"/>
      <c r="C346" s="12" t="str">
        <f t="shared" si="101"/>
        <v>100019</v>
      </c>
      <c r="D346" s="12" t="str">
        <f t="shared" si="102"/>
        <v>100019/13</v>
      </c>
      <c r="E346" s="13" t="s">
        <v>40</v>
      </c>
      <c r="F346" s="13" t="s">
        <v>41</v>
      </c>
      <c r="G346" s="12">
        <v>1</v>
      </c>
      <c r="H346" s="14">
        <v>100134</v>
      </c>
      <c r="I346" s="15" t="str">
        <f t="shared" si="103"/>
        <v>Б-100134-13</v>
      </c>
      <c r="J346" s="16">
        <v>3</v>
      </c>
      <c r="K346" s="12">
        <v>7</v>
      </c>
      <c r="L346" s="12" t="s">
        <v>42</v>
      </c>
      <c r="M346" s="16">
        <v>1</v>
      </c>
      <c r="N346" s="12">
        <v>18</v>
      </c>
      <c r="O346" s="13" t="s">
        <v>43</v>
      </c>
      <c r="P346" s="13" t="s">
        <v>44</v>
      </c>
      <c r="Q346" s="13" t="s">
        <v>45</v>
      </c>
      <c r="R346" s="17" t="str">
        <f t="shared" si="104"/>
        <v>1001341</v>
      </c>
      <c r="S346" s="15">
        <v>1</v>
      </c>
      <c r="T346" s="59" t="s">
        <v>71</v>
      </c>
      <c r="U346" s="12">
        <v>50000</v>
      </c>
      <c r="V346" s="12">
        <f t="shared" si="105"/>
        <v>9000</v>
      </c>
      <c r="W346" s="12">
        <v>0</v>
      </c>
      <c r="X346" s="18">
        <v>223</v>
      </c>
      <c r="Y346" s="19" t="s">
        <v>47</v>
      </c>
      <c r="Z346" s="20">
        <f t="shared" si="93"/>
        <v>41000</v>
      </c>
      <c r="AA346" s="21"/>
      <c r="AB346" s="22"/>
      <c r="AC346" s="14">
        <f t="shared" si="106"/>
        <v>25000</v>
      </c>
      <c r="AD346" s="12"/>
      <c r="AE346" s="12"/>
      <c r="AF346" s="59" t="s">
        <v>72</v>
      </c>
      <c r="AG346" s="23">
        <v>8</v>
      </c>
      <c r="AH346" s="24">
        <v>13</v>
      </c>
      <c r="AI346" s="25" t="s">
        <v>49</v>
      </c>
      <c r="AJ346" s="13"/>
      <c r="AK346" s="13"/>
      <c r="AL346" s="17">
        <v>0</v>
      </c>
      <c r="AM346" s="15" t="s">
        <v>50</v>
      </c>
      <c r="AN346" s="12" t="s">
        <v>51</v>
      </c>
      <c r="AO346" s="12"/>
      <c r="AP346" s="17"/>
      <c r="AQ346" s="17"/>
      <c r="AR346" s="17"/>
      <c r="AU346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100134, 'Б-100134-13',date'2015-03-02',3, 7, 7, 'RUR', 1, 18, date'2015-03-06', date'2015-03-07', 1001341, 1, to_date('2015-05-07 00:00:00','YYYY-MM-DD HH24:MI:SS'), 50000, 9000, 0, 223, 0, 'c1', 8,null);insert into xxxx_oebs_cash_payment_test (ID, INVOICE_ID, OEBS_PAYMENT, DOC_DATE, COMISS_DATE) values (s_xxxx_oebs_cash_payment_test.NEXTVAL, 100134, 25000, to_date('2015-05-07 00:00:00','YYYY-MM-DD HH24:MI:SS'), date'2015-05-31' );insert into xxxx_client_discount_m  (ID,CLIENT_ID,CLIENT_AVG_DISCOUNT,DT) values (s_xxxx_client_discount_m.NEXTVAL,223, 13, date'2014-03-01');</v>
      </c>
    </row>
    <row r="347" spans="1:47" ht="15" customHeight="1" x14ac:dyDescent="0.3">
      <c r="A347" s="45">
        <v>19</v>
      </c>
      <c r="B347" s="57"/>
      <c r="C347" s="12" t="str">
        <f t="shared" si="101"/>
        <v>100019</v>
      </c>
      <c r="D347" s="12" t="str">
        <f t="shared" si="102"/>
        <v>100019/13</v>
      </c>
      <c r="E347" s="13" t="s">
        <v>40</v>
      </c>
      <c r="F347" s="13" t="s">
        <v>41</v>
      </c>
      <c r="G347" s="12">
        <v>1</v>
      </c>
      <c r="H347" s="14">
        <v>100135</v>
      </c>
      <c r="I347" s="15" t="str">
        <f t="shared" si="103"/>
        <v>Б-100135-13</v>
      </c>
      <c r="J347" s="16">
        <v>3</v>
      </c>
      <c r="K347" s="56">
        <v>3</v>
      </c>
      <c r="L347" s="12" t="s">
        <v>42</v>
      </c>
      <c r="M347" s="16">
        <v>1</v>
      </c>
      <c r="N347" s="12">
        <v>18</v>
      </c>
      <c r="O347" s="13" t="s">
        <v>53</v>
      </c>
      <c r="P347" s="13" t="s">
        <v>44</v>
      </c>
      <c r="Q347" s="13" t="s">
        <v>45</v>
      </c>
      <c r="R347" s="17" t="str">
        <f t="shared" si="104"/>
        <v>1001351</v>
      </c>
      <c r="S347" s="15">
        <v>1</v>
      </c>
      <c r="T347" s="59" t="s">
        <v>73</v>
      </c>
      <c r="U347" s="12">
        <v>50000</v>
      </c>
      <c r="V347" s="12">
        <f t="shared" si="105"/>
        <v>9000</v>
      </c>
      <c r="W347" s="12">
        <v>0</v>
      </c>
      <c r="X347" s="18">
        <v>224</v>
      </c>
      <c r="Y347" s="19" t="s">
        <v>47</v>
      </c>
      <c r="Z347" s="20">
        <f t="shared" si="93"/>
        <v>41000</v>
      </c>
      <c r="AA347" s="21"/>
      <c r="AB347" s="26"/>
      <c r="AC347" s="14">
        <f t="shared" si="106"/>
        <v>25000</v>
      </c>
      <c r="AD347" s="12"/>
      <c r="AE347" s="12"/>
      <c r="AF347" s="59" t="s">
        <v>72</v>
      </c>
      <c r="AG347" s="23">
        <v>8</v>
      </c>
      <c r="AH347" s="27">
        <v>7</v>
      </c>
      <c r="AI347" s="25" t="s">
        <v>49</v>
      </c>
      <c r="AJ347" s="13"/>
      <c r="AK347" s="13"/>
      <c r="AL347" s="17">
        <v>0</v>
      </c>
      <c r="AM347" s="15" t="s">
        <v>50</v>
      </c>
      <c r="AN347" s="12" t="s">
        <v>51</v>
      </c>
      <c r="AO347" s="12"/>
      <c r="AP347" s="17"/>
      <c r="AQ347" s="17"/>
      <c r="AR347" s="17"/>
      <c r="AU347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100135, 'Б-100135-13',date'2015-03-03',3, 3, 3, 'RUR', 1, 18, date'2015-03-06', date'2015-03-07', 1001351, 1, to_date('2015-05-08 00:00:00','YYYY-MM-DD HH24:MI:SS'), 50000, 9000, 0, 224, 0, 'c1', 8,null);insert into xxxx_oebs_cash_payment_test (ID, INVOICE_ID, OEBS_PAYMENT, DOC_DATE, COMISS_DATE) values (s_xxxx_oebs_cash_payment_test.NEXTVAL, 100135, 25000, to_date('2015-05-08 00:00:00','YYYY-MM-DD HH24:MI:SS'), date'2015-05-31' );insert into xxxx_client_discount_m  (ID,CLIENT_ID,CLIENT_AVG_DISCOUNT,DT) values (s_xxxx_client_discount_m.NEXTVAL,224, 7, date'2014-03-01');</v>
      </c>
    </row>
    <row r="348" spans="1:47" ht="15" customHeight="1" x14ac:dyDescent="0.3">
      <c r="A348" s="45">
        <v>19</v>
      </c>
      <c r="B348" s="57"/>
      <c r="C348" s="12" t="str">
        <f t="shared" si="101"/>
        <v>100019</v>
      </c>
      <c r="D348" s="12" t="str">
        <f t="shared" si="102"/>
        <v>100019/13</v>
      </c>
      <c r="E348" s="13" t="s">
        <v>40</v>
      </c>
      <c r="F348" s="13" t="s">
        <v>41</v>
      </c>
      <c r="G348" s="12">
        <v>1</v>
      </c>
      <c r="H348" s="14">
        <v>100136</v>
      </c>
      <c r="I348" s="15" t="str">
        <f t="shared" si="103"/>
        <v>Б-100136-13</v>
      </c>
      <c r="J348" s="16">
        <v>3</v>
      </c>
      <c r="K348" s="12">
        <v>7</v>
      </c>
      <c r="L348" s="12" t="s">
        <v>42</v>
      </c>
      <c r="M348" s="16">
        <v>1</v>
      </c>
      <c r="N348" s="12">
        <v>18</v>
      </c>
      <c r="O348" s="13" t="s">
        <v>53</v>
      </c>
      <c r="P348" s="13" t="s">
        <v>44</v>
      </c>
      <c r="Q348" s="13" t="s">
        <v>45</v>
      </c>
      <c r="R348" s="17" t="str">
        <f t="shared" si="104"/>
        <v>1001361</v>
      </c>
      <c r="S348" s="15">
        <v>1</v>
      </c>
      <c r="T348" s="59" t="s">
        <v>73</v>
      </c>
      <c r="U348" s="12">
        <v>50000</v>
      </c>
      <c r="V348" s="12">
        <f t="shared" si="105"/>
        <v>9000</v>
      </c>
      <c r="W348" s="12">
        <v>0</v>
      </c>
      <c r="X348" s="18">
        <v>225</v>
      </c>
      <c r="Y348" s="19" t="s">
        <v>47</v>
      </c>
      <c r="Z348" s="20">
        <f t="shared" si="93"/>
        <v>41000</v>
      </c>
      <c r="AA348" s="21"/>
      <c r="AB348" s="26"/>
      <c r="AC348" s="14">
        <f t="shared" si="106"/>
        <v>25000</v>
      </c>
      <c r="AD348" s="12"/>
      <c r="AE348" s="12"/>
      <c r="AF348" s="59" t="s">
        <v>72</v>
      </c>
      <c r="AG348" s="23">
        <v>8</v>
      </c>
      <c r="AH348" s="27">
        <v>7</v>
      </c>
      <c r="AI348" s="25" t="s">
        <v>49</v>
      </c>
      <c r="AJ348" s="13"/>
      <c r="AK348" s="13"/>
      <c r="AL348" s="17">
        <v>0</v>
      </c>
      <c r="AM348" s="15" t="s">
        <v>50</v>
      </c>
      <c r="AN348" s="12" t="s">
        <v>51</v>
      </c>
      <c r="AO348" s="12"/>
      <c r="AP348" s="17"/>
      <c r="AQ348" s="17"/>
      <c r="AR348" s="17"/>
      <c r="AU348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100136, 'Б-100136-13',date'2015-03-03',3, 7, 7, 'RUR', 1, 18, date'2015-03-06', date'2015-03-07', 1001361, 1, to_date('2015-05-08 00:00:00','YYYY-MM-DD HH24:MI:SS'), 50000, 9000, 0, 225, 0, 'c1', 8,null);insert into xxxx_oebs_cash_payment_test (ID, INVOICE_ID, OEBS_PAYMENT, DOC_DATE, COMISS_DATE) values (s_xxxx_oebs_cash_payment_test.NEXTVAL, 100136, 25000, to_date('2015-05-08 00:00:00','YYYY-MM-DD HH24:MI:SS'), date'2015-05-31' );insert into xxxx_client_discount_m  (ID,CLIENT_ID,CLIENT_AVG_DISCOUNT,DT) values (s_xxxx_client_discount_m.NEXTVAL,225, 7, date'2014-03-01');</v>
      </c>
    </row>
    <row r="349" spans="1:47" ht="15" customHeight="1" x14ac:dyDescent="0.3">
      <c r="A349" s="45">
        <v>19</v>
      </c>
      <c r="B349" s="57"/>
      <c r="C349" s="12" t="str">
        <f t="shared" si="101"/>
        <v>100019</v>
      </c>
      <c r="D349" s="12" t="str">
        <f t="shared" si="102"/>
        <v>100019/13</v>
      </c>
      <c r="E349" s="13" t="s">
        <v>40</v>
      </c>
      <c r="F349" s="13" t="s">
        <v>41</v>
      </c>
      <c r="G349" s="12">
        <v>1</v>
      </c>
      <c r="H349" s="14">
        <v>100137</v>
      </c>
      <c r="I349" s="15" t="str">
        <f t="shared" si="103"/>
        <v>Б-100137-13</v>
      </c>
      <c r="J349" s="16">
        <v>3</v>
      </c>
      <c r="K349" s="28">
        <v>11</v>
      </c>
      <c r="L349" s="12" t="s">
        <v>42</v>
      </c>
      <c r="M349" s="16">
        <v>1</v>
      </c>
      <c r="N349" s="12">
        <v>18</v>
      </c>
      <c r="O349" s="13" t="s">
        <v>55</v>
      </c>
      <c r="P349" s="13" t="s">
        <v>44</v>
      </c>
      <c r="Q349" s="13" t="s">
        <v>45</v>
      </c>
      <c r="R349" s="17" t="str">
        <f t="shared" si="104"/>
        <v>1001371</v>
      </c>
      <c r="S349" s="15">
        <v>1</v>
      </c>
      <c r="T349" s="59" t="s">
        <v>74</v>
      </c>
      <c r="U349" s="12">
        <v>50000</v>
      </c>
      <c r="V349" s="12">
        <f t="shared" si="105"/>
        <v>9000</v>
      </c>
      <c r="W349" s="12">
        <v>0</v>
      </c>
      <c r="X349" s="18">
        <v>226</v>
      </c>
      <c r="Y349" s="19" t="s">
        <v>47</v>
      </c>
      <c r="Z349" s="20">
        <f t="shared" si="93"/>
        <v>41000</v>
      </c>
      <c r="AA349" s="21"/>
      <c r="AB349" s="29"/>
      <c r="AC349" s="14">
        <f t="shared" si="106"/>
        <v>25000</v>
      </c>
      <c r="AD349" s="12"/>
      <c r="AE349" s="12"/>
      <c r="AF349" s="59" t="s">
        <v>72</v>
      </c>
      <c r="AG349" s="23">
        <v>8</v>
      </c>
      <c r="AH349" s="30">
        <v>20</v>
      </c>
      <c r="AI349" s="25" t="s">
        <v>49</v>
      </c>
      <c r="AJ349" s="13"/>
      <c r="AK349" s="13"/>
      <c r="AL349" s="17">
        <v>0</v>
      </c>
      <c r="AM349" s="15" t="s">
        <v>50</v>
      </c>
      <c r="AN349" s="12" t="s">
        <v>51</v>
      </c>
      <c r="AO349" s="12"/>
      <c r="AP349" s="17"/>
      <c r="AQ349" s="17"/>
      <c r="AR349" s="17"/>
      <c r="AU349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'Б-100137-13',date'2015-03-04',3, 11, 11, 'RUR', 1, 18, date'2015-03-06', date'2015-03-07', 1001371, 1, to_date('2015-05-09 00:00:00','YYYY-MM-DD HH24:MI:SS'), 50000, 9000, 0, 226, 0, 'c1', 8,null);insert into xxxx_oebs_cash_payment_test (ID, INVOICE_ID, OEBS_PAYMENT, DOC_DATE, COMISS_DATE) values (s_xxxx_oebs_cash_payment_test.NEXTVAL, 100137, 25000, to_date('2015-05-09 00:00:00','YYYY-MM-DD HH24:MI:SS'), date'2015-05-31' );insert into xxxx_client_discount_m  (ID,CLIENT_ID,CLIENT_AVG_DISCOUNT,DT) values (s_xxxx_client_discount_m.NEXTVAL,226, 20, date'2014-03-01');</v>
      </c>
    </row>
    <row r="350" spans="1:47" s="44" customFormat="1" ht="15" customHeight="1" x14ac:dyDescent="0.3">
      <c r="A350" s="31">
        <v>19</v>
      </c>
      <c r="B350" s="60"/>
      <c r="C350" s="33" t="str">
        <f t="shared" si="101"/>
        <v>100019</v>
      </c>
      <c r="D350" s="33" t="str">
        <f t="shared" si="102"/>
        <v>100019/13</v>
      </c>
      <c r="E350" s="34" t="s">
        <v>40</v>
      </c>
      <c r="F350" s="34" t="s">
        <v>41</v>
      </c>
      <c r="G350" s="33">
        <v>1</v>
      </c>
      <c r="H350" s="40">
        <v>100138</v>
      </c>
      <c r="I350" s="33" t="str">
        <f t="shared" si="103"/>
        <v>Б-100138-13</v>
      </c>
      <c r="J350" s="36">
        <v>3</v>
      </c>
      <c r="K350" s="35">
        <v>1</v>
      </c>
      <c r="L350" s="33" t="s">
        <v>42</v>
      </c>
      <c r="M350" s="36">
        <v>1</v>
      </c>
      <c r="N350" s="33">
        <v>18</v>
      </c>
      <c r="O350" s="34" t="s">
        <v>57</v>
      </c>
      <c r="P350" s="34" t="s">
        <v>44</v>
      </c>
      <c r="Q350" s="34" t="s">
        <v>45</v>
      </c>
      <c r="R350" s="37" t="str">
        <f t="shared" si="104"/>
        <v>1001381</v>
      </c>
      <c r="S350" s="33">
        <v>1</v>
      </c>
      <c r="T350" s="61" t="s">
        <v>75</v>
      </c>
      <c r="U350" s="33">
        <v>50000</v>
      </c>
      <c r="V350" s="33">
        <f t="shared" si="105"/>
        <v>9000</v>
      </c>
      <c r="W350" s="33">
        <v>0</v>
      </c>
      <c r="X350" s="105">
        <v>227</v>
      </c>
      <c r="Y350" s="38" t="s">
        <v>47</v>
      </c>
      <c r="Z350" s="106">
        <f t="shared" si="93"/>
        <v>41000</v>
      </c>
      <c r="AA350" s="39" t="s">
        <v>126</v>
      </c>
      <c r="AB350" s="39"/>
      <c r="AC350" s="40">
        <f t="shared" si="106"/>
        <v>25000</v>
      </c>
      <c r="AD350" s="33"/>
      <c r="AE350" s="33"/>
      <c r="AF350" s="61" t="s">
        <v>72</v>
      </c>
      <c r="AG350" s="41">
        <v>8</v>
      </c>
      <c r="AH350" s="42">
        <v>13</v>
      </c>
      <c r="AI350" s="43" t="s">
        <v>49</v>
      </c>
      <c r="AJ350" s="34"/>
      <c r="AK350" s="34"/>
      <c r="AL350" s="37">
        <v>0</v>
      </c>
      <c r="AM350" s="33" t="s">
        <v>50</v>
      </c>
      <c r="AN350" s="33" t="s">
        <v>51</v>
      </c>
      <c r="AO350" s="33"/>
      <c r="AP350" s="37"/>
      <c r="AQ350" s="37"/>
      <c r="AR350" s="37"/>
      <c r="AU350" s="44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100138, 'Б-100138-13',date'2015-03-05',3, 1, 1, 'RUR', 1, 18, date'2015-03-06', date'2015-03-07', 1001381, 1, to_date('2015-05-11 00:00:00','YYYY-MM-DD HH24:MI:SS'), 50000, 9000, 0, 227, 0, 'c1', 8,null);insert into xxxx_oebs_cash_payment_test (ID, INVOICE_ID, OEBS_PAYMENT, DOC_DATE, COMISS_DATE) values (s_xxxx_oebs_cash_payment_test.NEXTVAL, 100138, 25000, to_date('2015-05-11 00:00:00','YYYY-MM-DD HH24:MI:SS'), date'2015-05-31' );insert into xxxx_client_discount_m  (ID,CLIENT_ID,CLIENT_AVG_DISCOUNT,DT) values (s_xxxx_client_discount_m.NEXTVAL,227, 13, date'2014-03-01');</v>
      </c>
    </row>
    <row r="351" spans="1:47" ht="15" customHeight="1" x14ac:dyDescent="0.3">
      <c r="A351" s="45">
        <v>20</v>
      </c>
      <c r="B351" s="64"/>
      <c r="C351" s="12" t="str">
        <f t="shared" si="101"/>
        <v>100020</v>
      </c>
      <c r="D351" s="12" t="str">
        <f t="shared" si="102"/>
        <v>100020/13</v>
      </c>
      <c r="E351" s="13" t="s">
        <v>40</v>
      </c>
      <c r="F351" s="13" t="s">
        <v>41</v>
      </c>
      <c r="G351" s="12">
        <v>1</v>
      </c>
      <c r="H351" s="14">
        <v>100139</v>
      </c>
      <c r="I351" s="15" t="str">
        <f t="shared" si="103"/>
        <v>Б-100139-13</v>
      </c>
      <c r="J351" s="16">
        <v>3</v>
      </c>
      <c r="K351" s="56">
        <v>2</v>
      </c>
      <c r="L351" s="12" t="s">
        <v>42</v>
      </c>
      <c r="M351" s="16">
        <v>1</v>
      </c>
      <c r="N351" s="12">
        <v>18</v>
      </c>
      <c r="O351" s="13" t="s">
        <v>43</v>
      </c>
      <c r="P351" s="13" t="s">
        <v>44</v>
      </c>
      <c r="Q351" s="13" t="s">
        <v>45</v>
      </c>
      <c r="R351" s="17" t="str">
        <f t="shared" si="104"/>
        <v>1001391</v>
      </c>
      <c r="S351" s="15">
        <v>1</v>
      </c>
      <c r="T351" s="13" t="s">
        <v>46</v>
      </c>
      <c r="U351" s="12">
        <v>50000</v>
      </c>
      <c r="V351" s="12">
        <f t="shared" si="105"/>
        <v>9000</v>
      </c>
      <c r="W351" s="12">
        <v>0</v>
      </c>
      <c r="X351" s="18">
        <v>228</v>
      </c>
      <c r="Y351" s="19" t="s">
        <v>47</v>
      </c>
      <c r="Z351" s="20">
        <f t="shared" si="93"/>
        <v>41000</v>
      </c>
      <c r="AA351" s="21"/>
      <c r="AB351" s="22"/>
      <c r="AC351" s="14">
        <f t="shared" si="106"/>
        <v>25000</v>
      </c>
      <c r="AD351" s="12"/>
      <c r="AE351" s="12"/>
      <c r="AF351" s="13" t="s">
        <v>48</v>
      </c>
      <c r="AG351" s="23">
        <v>8</v>
      </c>
      <c r="AH351" s="24">
        <v>13</v>
      </c>
      <c r="AI351" s="25" t="s">
        <v>49</v>
      </c>
      <c r="AJ351" s="13"/>
      <c r="AK351" s="13"/>
      <c r="AL351" s="17">
        <v>0</v>
      </c>
      <c r="AM351" s="15" t="s">
        <v>50</v>
      </c>
      <c r="AN351" s="12" t="s">
        <v>51</v>
      </c>
      <c r="AO351" s="12"/>
      <c r="AP351" s="17"/>
      <c r="AQ351" s="17"/>
      <c r="AR351" s="17"/>
      <c r="AS351" s="15" t="s">
        <v>65</v>
      </c>
      <c r="AU351" s="9" t="str">
        <f t="shared" si="9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100139, 'Б-100139-13',date'2015-03-02',3, 2, 2, 'RUR', 1, 18, date'2015-03-06', date'2015-03-07', 1001391, 1, to_date('2015-03-07 00:00:00','YYYY-MM-DD HH24:MI:SS'), 50000, 9000, 0, 228, 0, 'c1', 8,null);insert into xxxx_oebs_cash_payment_test (ID, INVOICE_ID, OEBS_PAYMENT, DOC_DATE, COMISS_DATE) values (s_xxxx_oebs_cash_payment_test.NEXTVAL, 100139, 25000, to_date('2015-03-07 00:00:00','YYYY-MM-DD HH24:MI:SS'), date'2015-03-31' );insert into xxxx_client_discount_m  (ID,CLIENT_ID,CLIENT_AVG_DISCOUNT,DT) values (s_xxxx_client_discount_m.NEXTVAL,228, 13, date'2014-03-01');</v>
      </c>
    </row>
    <row r="352" spans="1:47" ht="15" customHeight="1" x14ac:dyDescent="0.3">
      <c r="A352" s="45">
        <v>20</v>
      </c>
      <c r="B352" s="64"/>
      <c r="C352" s="12" t="str">
        <f t="shared" si="101"/>
        <v>100020</v>
      </c>
      <c r="D352" s="12" t="str">
        <f t="shared" si="102"/>
        <v>100020/13</v>
      </c>
      <c r="E352" s="13" t="s">
        <v>40</v>
      </c>
      <c r="F352" s="13" t="s">
        <v>41</v>
      </c>
      <c r="G352" s="12">
        <v>1</v>
      </c>
      <c r="H352" s="14">
        <v>100140</v>
      </c>
      <c r="I352" s="15" t="str">
        <f t="shared" si="103"/>
        <v>Б-100140-13</v>
      </c>
      <c r="J352" s="16">
        <v>3</v>
      </c>
      <c r="K352" s="12">
        <v>7</v>
      </c>
      <c r="L352" s="12" t="s">
        <v>42</v>
      </c>
      <c r="M352" s="16">
        <v>1</v>
      </c>
      <c r="N352" s="12">
        <v>18</v>
      </c>
      <c r="O352" s="13" t="s">
        <v>53</v>
      </c>
      <c r="P352" s="13" t="s">
        <v>44</v>
      </c>
      <c r="Q352" s="13" t="s">
        <v>45</v>
      </c>
      <c r="R352" s="17" t="str">
        <f t="shared" si="104"/>
        <v>1001401</v>
      </c>
      <c r="S352" s="15">
        <v>1</v>
      </c>
      <c r="T352" s="13" t="s">
        <v>54</v>
      </c>
      <c r="U352" s="12">
        <v>50000</v>
      </c>
      <c r="V352" s="12">
        <f t="shared" si="105"/>
        <v>9000</v>
      </c>
      <c r="W352" s="12">
        <v>0</v>
      </c>
      <c r="X352" s="18">
        <v>229</v>
      </c>
      <c r="Y352" s="19" t="s">
        <v>47</v>
      </c>
      <c r="Z352" s="20">
        <f t="shared" si="93"/>
        <v>41000</v>
      </c>
      <c r="AA352" s="21"/>
      <c r="AB352" s="26"/>
      <c r="AC352" s="14">
        <f t="shared" si="106"/>
        <v>25000</v>
      </c>
      <c r="AD352" s="12"/>
      <c r="AE352" s="12"/>
      <c r="AF352" s="13" t="s">
        <v>48</v>
      </c>
      <c r="AG352" s="23">
        <v>8</v>
      </c>
      <c r="AH352" s="27">
        <v>7</v>
      </c>
      <c r="AI352" s="25" t="s">
        <v>49</v>
      </c>
      <c r="AJ352" s="13"/>
      <c r="AK352" s="13"/>
      <c r="AL352" s="17">
        <v>0</v>
      </c>
      <c r="AM352" s="15" t="s">
        <v>50</v>
      </c>
      <c r="AN352" s="12" t="s">
        <v>51</v>
      </c>
      <c r="AO352" s="12"/>
      <c r="AP352" s="17"/>
      <c r="AQ352" s="17"/>
      <c r="AR352" s="17"/>
      <c r="AS352" s="9" t="s">
        <v>89</v>
      </c>
      <c r="AU352" s="9" t="str">
        <f t="shared" ref="AU352:AU415" si="10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"&amp;A352&amp;", "&amp;C352&amp;", '"&amp;D352&amp;"', date'"&amp;E352&amp;"', date'"&amp;F352&amp;"', "&amp;G352&amp;", "&amp;H352&amp;", '"&amp;I352&amp;"',date'"&amp;O352&amp;"',"&amp;J352&amp;", "&amp;K352&amp;", "&amp;K352&amp;", '"&amp;L352&amp;"', "&amp;M352&amp;", "&amp;N352&amp;", date'"&amp;P352&amp;"', date'"&amp;Q352&amp;"', "&amp;R352&amp;", "&amp;S352&amp;", to_date('"&amp;T352&amp;"','YYYY-MM-DD HH24:MI:SS'), "&amp;U352&amp;", "&amp;V352&amp;", "&amp;W352&amp;", "&amp;X352&amp;", "&amp;AL352&amp;", '"&amp;AN352&amp;"', "&amp;AG352&amp;","&amp;AM352&amp;");"&amp;
IF(LEN(AC352)&gt;0,"insert into xxxx_oebs_cash_payment_test (ID, INVOICE_ID, OEBS_PAYMENT, DOC_DATE, COMISS_DATE) values (s_xxxx_oebs_cash_payment_test.NEXTVAL, "&amp;H352&amp;", "&amp;AC352&amp;", to_date('"&amp;T352&amp;"','YYYY-MM-DD HH24:MI:SS'), "&amp;AF352&amp;" );","")&amp;
IF(LEN(AD352)&gt;0,"insert into xxxx_oebs_cash_payment_test (ID, INVOICE_ID, OEBS_PAYMENT, DOC_DATE, COMISS_DATE) values (s_xxxx_oebs_cash_payment_test.NEXTVAL, "&amp;H352&amp;", "&amp;AD352&amp;", to_date('"&amp;T352&amp;"','YYYY-MM-DD HH24:MI:SS'), "&amp;AF352&amp;" );","")&amp;
IF(LEN(AE352)&gt;0,"insert into xxxx_oebs_cash_payment_test (ID, INVOICE_ID, OEBS_PAYMENT, DOC_DATE, COMISS_DATE) values (s_xxxx_oebs_cash_payment_test.NEXTVAL, "&amp;H352&amp;", "&amp;AE352&amp;", to_date('"&amp;T352&amp;"','YYYY-MM-DD HH24:MI:SS'), "&amp;AF352&amp;" );","")&amp;
IF(LEN(AH352)&gt;0,"insert into xxxx_client_discount_m  (ID,CLIENT_ID,CLIENT_AVG_DISCOUNT,DT) values (s_xxxx_client_discount_m.NEXTVAL,"&amp;X352&amp;", "&amp;AH352&amp;", "&amp;AI352&amp;");","")&amp;
IF(LEN(AJ352)&gt;0,"insert into xxxx_client_discount_m  (ID,CLIENT_ID,CLIENT_AVG_DISCOUNT,DT) values (s_xxxx_client_discount_m.NEXTVAL,"&amp;X352&amp;", "&amp;AJ352&amp;", "&amp;AK352&amp;");","")&amp;
IF(LEN(AO352)&gt;0,"insert into xxxx_contract_signed_attr (ID, CONTRACT_ID, CODE, KEY_NUM) values (s_xxxx_contract_signed_attr.NEXTVAL, "&amp;C352&amp;", 'SUPERCOMMISSION_BONUS' , "&amp;AO352&amp;" );","")&amp;
IF(LEN(AP352)&gt;0,"insert into xxxx_loyal_clients_contr_attr (ID, CONTRACT_ID, CLIENT_ID, LC_TURNOVER, COLLATERAL_FIRST_DT, COLLATERAL_END_DT) values (s_xxxx_loyal_clients_contr_atr.NEXTVAL, "&amp;C352&amp;", "&amp;X352&amp;", "&amp;AP352&amp;", "&amp;AQ352&amp;", "&amp;AR352&amp;"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100140, 'Б-100140-13',date'2015-03-03',3, 7, 7, 'RUR', 1, 18, date'2015-03-06', date'2015-03-07', 1001401, 1, to_date('2015-03-08 00:00:00','YYYY-MM-DD HH24:MI:SS'), 50000, 9000, 0, 229, 0, 'c1', 8,null);insert into xxxx_oebs_cash_payment_test (ID, INVOICE_ID, OEBS_PAYMENT, DOC_DATE, COMISS_DATE) values (s_xxxx_oebs_cash_payment_test.NEXTVAL, 100140, 25000, to_date('2015-03-08 00:00:00','YYYY-MM-DD HH24:MI:SS'), date'2015-03-31' );insert into xxxx_client_discount_m  (ID,CLIENT_ID,CLIENT_AVG_DISCOUNT,DT) values (s_xxxx_client_discount_m.NEXTVAL,229, 7, date'2014-03-01');</v>
      </c>
    </row>
    <row r="353" spans="1:47" ht="15" customHeight="1" x14ac:dyDescent="0.3">
      <c r="A353" s="45">
        <v>20</v>
      </c>
      <c r="B353" s="64"/>
      <c r="C353" s="12" t="str">
        <f t="shared" si="101"/>
        <v>100020</v>
      </c>
      <c r="D353" s="12" t="str">
        <f t="shared" si="102"/>
        <v>100020/13</v>
      </c>
      <c r="E353" s="13" t="s">
        <v>40</v>
      </c>
      <c r="F353" s="13" t="s">
        <v>41</v>
      </c>
      <c r="G353" s="12">
        <v>1</v>
      </c>
      <c r="H353" s="14">
        <v>100141</v>
      </c>
      <c r="I353" s="15" t="str">
        <f t="shared" si="103"/>
        <v>Б-100141-13</v>
      </c>
      <c r="J353" s="16">
        <v>3</v>
      </c>
      <c r="K353" s="12">
        <v>7</v>
      </c>
      <c r="L353" s="56" t="s">
        <v>91</v>
      </c>
      <c r="M353" s="16">
        <v>1</v>
      </c>
      <c r="N353" s="12">
        <v>18</v>
      </c>
      <c r="O353" s="13" t="s">
        <v>53</v>
      </c>
      <c r="P353" s="13" t="s">
        <v>44</v>
      </c>
      <c r="Q353" s="13" t="s">
        <v>45</v>
      </c>
      <c r="R353" s="17" t="str">
        <f t="shared" si="104"/>
        <v>1001411</v>
      </c>
      <c r="S353" s="15">
        <v>1</v>
      </c>
      <c r="T353" s="13" t="s">
        <v>54</v>
      </c>
      <c r="U353" s="12">
        <v>50000</v>
      </c>
      <c r="V353" s="12">
        <f t="shared" si="105"/>
        <v>9000</v>
      </c>
      <c r="W353" s="12">
        <v>0</v>
      </c>
      <c r="X353" s="18">
        <v>230</v>
      </c>
      <c r="Y353" s="19" t="s">
        <v>47</v>
      </c>
      <c r="Z353" s="20">
        <f t="shared" si="93"/>
        <v>41000</v>
      </c>
      <c r="AA353" s="21"/>
      <c r="AB353" s="26"/>
      <c r="AC353" s="14">
        <v>100000</v>
      </c>
      <c r="AD353" s="12"/>
      <c r="AE353" s="12"/>
      <c r="AF353" s="13" t="s">
        <v>48</v>
      </c>
      <c r="AG353" s="23">
        <v>8</v>
      </c>
      <c r="AH353" s="27">
        <v>7</v>
      </c>
      <c r="AI353" s="25" t="s">
        <v>49</v>
      </c>
      <c r="AJ353" s="13"/>
      <c r="AK353" s="13"/>
      <c r="AL353" s="17">
        <v>0</v>
      </c>
      <c r="AM353" s="15" t="s">
        <v>50</v>
      </c>
      <c r="AN353" s="12" t="s">
        <v>51</v>
      </c>
      <c r="AO353" s="12"/>
      <c r="AP353" s="17"/>
      <c r="AQ353" s="17"/>
      <c r="AR353" s="17"/>
      <c r="AS353" s="9" t="s">
        <v>90</v>
      </c>
      <c r="AU35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100141, 'Б-100141-13',date'2015-03-03',3, 7, 7, 'USD', 1, 18, date'2015-03-06', date'2015-03-07', 1001411, 1, to_date('2015-03-08 00:00:00','YYYY-MM-DD HH24:MI:SS'), 50000, 9000, 0, 230, 0, 'c1', 8,null);insert into xxxx_oebs_cash_payment_test (ID, INVOICE_ID, OEBS_PAYMENT, DOC_DATE, COMISS_DATE) values (s_xxxx_oebs_cash_payment_test.NEXTVAL, 100141, 100000, to_date('2015-03-08 00:00:00','YYYY-MM-DD HH24:MI:SS'), date'2015-03-31' );insert into xxxx_client_discount_m  (ID,CLIENT_ID,CLIENT_AVG_DISCOUNT,DT) values (s_xxxx_client_discount_m.NEXTVAL,230, 7, date'2014-03-01');</v>
      </c>
    </row>
    <row r="354" spans="1:47" ht="15" customHeight="1" x14ac:dyDescent="0.3">
      <c r="A354" s="45">
        <v>20</v>
      </c>
      <c r="B354" s="64"/>
      <c r="C354" s="12" t="str">
        <f t="shared" si="101"/>
        <v>100020</v>
      </c>
      <c r="D354" s="12" t="str">
        <f t="shared" si="102"/>
        <v>100020/13</v>
      </c>
      <c r="E354" s="13" t="s">
        <v>40</v>
      </c>
      <c r="F354" s="13" t="s">
        <v>41</v>
      </c>
      <c r="G354" s="12">
        <v>1</v>
      </c>
      <c r="H354" s="14">
        <v>100142</v>
      </c>
      <c r="I354" s="15" t="str">
        <f t="shared" si="103"/>
        <v>Б-100142-13</v>
      </c>
      <c r="J354" s="16">
        <v>3</v>
      </c>
      <c r="K354" s="56">
        <v>11</v>
      </c>
      <c r="L354" s="12" t="s">
        <v>42</v>
      </c>
      <c r="M354" s="16">
        <v>1</v>
      </c>
      <c r="N354" s="12">
        <v>18</v>
      </c>
      <c r="O354" s="13" t="s">
        <v>55</v>
      </c>
      <c r="P354" s="13" t="s">
        <v>44</v>
      </c>
      <c r="Q354" s="13" t="s">
        <v>45</v>
      </c>
      <c r="R354" s="17" t="str">
        <f t="shared" si="104"/>
        <v>1001421</v>
      </c>
      <c r="S354" s="15">
        <v>1</v>
      </c>
      <c r="T354" s="13" t="s">
        <v>56</v>
      </c>
      <c r="U354" s="12">
        <v>50000</v>
      </c>
      <c r="V354" s="12">
        <f t="shared" si="105"/>
        <v>9000</v>
      </c>
      <c r="W354" s="12">
        <v>0</v>
      </c>
      <c r="X354" s="18">
        <v>231</v>
      </c>
      <c r="Y354" s="19" t="s">
        <v>47</v>
      </c>
      <c r="Z354" s="20">
        <f t="shared" si="93"/>
        <v>41000</v>
      </c>
      <c r="AA354" s="21"/>
      <c r="AB354" s="29"/>
      <c r="AC354" s="14">
        <f t="shared" ref="AC354:AC362" si="108">U354*0.5</f>
        <v>25000</v>
      </c>
      <c r="AD354" s="12"/>
      <c r="AE354" s="12"/>
      <c r="AF354" s="13" t="s">
        <v>48</v>
      </c>
      <c r="AG354" s="23">
        <v>8</v>
      </c>
      <c r="AH354" s="30">
        <v>20</v>
      </c>
      <c r="AI354" s="25" t="s">
        <v>49</v>
      </c>
      <c r="AJ354" s="13"/>
      <c r="AK354" s="13"/>
      <c r="AL354" s="17">
        <v>0</v>
      </c>
      <c r="AM354" s="15" t="s">
        <v>50</v>
      </c>
      <c r="AN354" s="12" t="s">
        <v>51</v>
      </c>
      <c r="AO354" s="12"/>
      <c r="AP354" s="17"/>
      <c r="AQ354" s="17"/>
      <c r="AR354" s="17"/>
      <c r="AU35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'Б-100142-13',date'2015-03-04',3, 11, 11, 'RUR', 1, 18, date'2015-03-06', date'2015-03-07', 1001421, 1, to_date('2015-03-09 00:00:00','YYYY-MM-DD HH24:MI:SS'), 50000, 9000, 0, 231, 0, 'c1', 8,null);insert into xxxx_oebs_cash_payment_test (ID, INVOICE_ID, OEBS_PAYMENT, DOC_DATE, COMISS_DATE) values (s_xxxx_oebs_cash_payment_test.NEXTVAL, 100142, 25000, to_date('2015-03-09 00:00:00','YYYY-MM-DD HH24:MI:SS'), date'2015-03-31' );insert into xxxx_client_discount_m  (ID,CLIENT_ID,CLIENT_AVG_DISCOUNT,DT) values (s_xxxx_client_discount_m.NEXTVAL,231, 20, date'2014-03-01');</v>
      </c>
    </row>
    <row r="355" spans="1:47" ht="15" customHeight="1" x14ac:dyDescent="0.3">
      <c r="A355" s="45">
        <v>20</v>
      </c>
      <c r="B355" s="64"/>
      <c r="C355" s="12" t="str">
        <f t="shared" si="101"/>
        <v>100020</v>
      </c>
      <c r="D355" s="12" t="str">
        <f t="shared" si="102"/>
        <v>100020/13</v>
      </c>
      <c r="E355" s="13" t="s">
        <v>40</v>
      </c>
      <c r="F355" s="13" t="s">
        <v>41</v>
      </c>
      <c r="G355" s="12">
        <v>1</v>
      </c>
      <c r="H355" s="14">
        <v>100143</v>
      </c>
      <c r="I355" s="15" t="str">
        <f t="shared" si="103"/>
        <v>Б-100143-13</v>
      </c>
      <c r="J355" s="16">
        <v>3</v>
      </c>
      <c r="K355" s="28">
        <v>1</v>
      </c>
      <c r="L355" s="12" t="s">
        <v>42</v>
      </c>
      <c r="M355" s="16">
        <v>1</v>
      </c>
      <c r="N355" s="12">
        <v>18</v>
      </c>
      <c r="O355" s="13" t="s">
        <v>57</v>
      </c>
      <c r="P355" s="13" t="s">
        <v>44</v>
      </c>
      <c r="Q355" s="13" t="s">
        <v>45</v>
      </c>
      <c r="R355" s="17" t="str">
        <f t="shared" si="104"/>
        <v>1001431</v>
      </c>
      <c r="S355" s="15">
        <v>1</v>
      </c>
      <c r="T355" s="13" t="s">
        <v>58</v>
      </c>
      <c r="U355" s="12">
        <v>50000</v>
      </c>
      <c r="V355" s="12">
        <f t="shared" si="105"/>
        <v>9000</v>
      </c>
      <c r="W355" s="12">
        <v>0</v>
      </c>
      <c r="X355" s="18">
        <v>232</v>
      </c>
      <c r="Y355" s="19" t="s">
        <v>47</v>
      </c>
      <c r="Z355" s="20">
        <f t="shared" si="93"/>
        <v>41000</v>
      </c>
      <c r="AA355" s="21"/>
      <c r="AB355" s="29"/>
      <c r="AC355" s="14">
        <f t="shared" si="108"/>
        <v>25000</v>
      </c>
      <c r="AD355" s="12"/>
      <c r="AE355" s="12"/>
      <c r="AF355" s="13" t="s">
        <v>48</v>
      </c>
      <c r="AG355" s="23">
        <v>8</v>
      </c>
      <c r="AH355" s="30">
        <v>13</v>
      </c>
      <c r="AI355" s="25" t="s">
        <v>49</v>
      </c>
      <c r="AJ355" s="13"/>
      <c r="AK355" s="13"/>
      <c r="AL355" s="17">
        <v>0</v>
      </c>
      <c r="AM355" s="15" t="s">
        <v>50</v>
      </c>
      <c r="AN355" s="12" t="s">
        <v>51</v>
      </c>
      <c r="AO355" s="12"/>
      <c r="AP355" s="17"/>
      <c r="AQ355" s="17"/>
      <c r="AR355" s="17"/>
      <c r="AU35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100143, 'Б-100143-13',date'2015-03-05',3, 1, 1, 'RUR', 1, 18, date'2015-03-06', date'2015-03-07', 1001431, 1, to_date('2015-03-11 00:00:00','YYYY-MM-DD HH24:MI:SS'), 50000, 9000, 0, 232, 0, 'c1', 8,null);insert into xxxx_oebs_cash_payment_test (ID, INVOICE_ID, OEBS_PAYMENT, DOC_DATE, COMISS_DATE) values (s_xxxx_oebs_cash_payment_test.NEXTVAL, 100143, 25000, to_date('2015-03-11 00:00:00','YYYY-MM-DD HH24:MI:SS'), date'2015-03-31' );insert into xxxx_client_discount_m  (ID,CLIENT_ID,CLIENT_AVG_DISCOUNT,DT) values (s_xxxx_client_discount_m.NEXTVAL,232, 13, date'2014-03-01');</v>
      </c>
    </row>
    <row r="356" spans="1:47" ht="15" customHeight="1" x14ac:dyDescent="0.3">
      <c r="A356" s="45">
        <v>20</v>
      </c>
      <c r="B356" s="64"/>
      <c r="C356" s="12" t="str">
        <f t="shared" si="101"/>
        <v>100020</v>
      </c>
      <c r="D356" s="12" t="str">
        <f t="shared" si="102"/>
        <v>100020/13</v>
      </c>
      <c r="E356" s="13" t="s">
        <v>40</v>
      </c>
      <c r="F356" s="13" t="s">
        <v>41</v>
      </c>
      <c r="G356" s="12">
        <v>1</v>
      </c>
      <c r="H356" s="14">
        <v>100144</v>
      </c>
      <c r="I356" s="15" t="str">
        <f t="shared" si="103"/>
        <v>Б-100144-13</v>
      </c>
      <c r="J356" s="16">
        <v>3</v>
      </c>
      <c r="K356" s="12">
        <v>7</v>
      </c>
      <c r="L356" s="12" t="s">
        <v>42</v>
      </c>
      <c r="M356" s="16">
        <v>1</v>
      </c>
      <c r="N356" s="12">
        <v>18</v>
      </c>
      <c r="O356" s="13" t="s">
        <v>43</v>
      </c>
      <c r="P356" s="13" t="s">
        <v>44</v>
      </c>
      <c r="Q356" s="13" t="s">
        <v>45</v>
      </c>
      <c r="R356" s="17" t="str">
        <f t="shared" si="104"/>
        <v>1001441</v>
      </c>
      <c r="S356" s="15">
        <v>1</v>
      </c>
      <c r="T356" s="58" t="s">
        <v>66</v>
      </c>
      <c r="U356" s="12">
        <v>50000</v>
      </c>
      <c r="V356" s="12">
        <f t="shared" si="105"/>
        <v>9000</v>
      </c>
      <c r="W356" s="12">
        <v>0</v>
      </c>
      <c r="X356" s="18">
        <v>233</v>
      </c>
      <c r="Y356" s="19" t="s">
        <v>47</v>
      </c>
      <c r="Z356" s="20">
        <f t="shared" si="93"/>
        <v>41000</v>
      </c>
      <c r="AA356" s="21"/>
      <c r="AB356" s="22"/>
      <c r="AC356" s="14">
        <f t="shared" si="108"/>
        <v>25000</v>
      </c>
      <c r="AD356" s="12"/>
      <c r="AE356" s="12"/>
      <c r="AF356" s="58" t="s">
        <v>67</v>
      </c>
      <c r="AG356" s="23">
        <v>8</v>
      </c>
      <c r="AH356" s="24">
        <v>13</v>
      </c>
      <c r="AI356" s="25" t="s">
        <v>49</v>
      </c>
      <c r="AJ356" s="13"/>
      <c r="AK356" s="13"/>
      <c r="AL356" s="17">
        <v>0</v>
      </c>
      <c r="AM356" s="15" t="s">
        <v>50</v>
      </c>
      <c r="AN356" s="12" t="s">
        <v>51</v>
      </c>
      <c r="AO356" s="12"/>
      <c r="AP356" s="17"/>
      <c r="AQ356" s="17"/>
      <c r="AR356" s="17"/>
      <c r="AU35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100144, 'Б-100144-13',date'2015-03-02',3, 7, 7, 'RUR', 1, 18, date'2015-03-06', date'2015-03-07', 1001441, 1, to_date('2015-04-07 00:00:00','YYYY-MM-DD HH24:MI:SS'), 50000, 9000, 0, 233, 0, 'c1', 8,null);insert into xxxx_oebs_cash_payment_test (ID, INVOICE_ID, OEBS_PAYMENT, DOC_DATE, COMISS_DATE) values (s_xxxx_oebs_cash_payment_test.NEXTVAL, 100144, 25000, to_date('2015-04-07 00:00:00','YYYY-MM-DD HH24:MI:SS'), date'2015-04-30' );insert into xxxx_client_discount_m  (ID,CLIENT_ID,CLIENT_AVG_DISCOUNT,DT) values (s_xxxx_client_discount_m.NEXTVAL,233, 13, date'2014-03-01');</v>
      </c>
    </row>
    <row r="357" spans="1:47" ht="15" customHeight="1" x14ac:dyDescent="0.3">
      <c r="A357" s="45">
        <v>20</v>
      </c>
      <c r="B357" s="64"/>
      <c r="C357" s="12" t="str">
        <f t="shared" si="101"/>
        <v>100020</v>
      </c>
      <c r="D357" s="12" t="str">
        <f t="shared" si="102"/>
        <v>100020/13</v>
      </c>
      <c r="E357" s="13" t="s">
        <v>40</v>
      </c>
      <c r="F357" s="13" t="s">
        <v>41</v>
      </c>
      <c r="G357" s="12">
        <v>1</v>
      </c>
      <c r="H357" s="14">
        <v>100145</v>
      </c>
      <c r="I357" s="15" t="str">
        <f t="shared" si="103"/>
        <v>Б-100145-13</v>
      </c>
      <c r="J357" s="16">
        <v>3</v>
      </c>
      <c r="K357" s="28">
        <v>12</v>
      </c>
      <c r="L357" s="12" t="s">
        <v>42</v>
      </c>
      <c r="M357" s="16">
        <v>1</v>
      </c>
      <c r="N357" s="12">
        <v>18</v>
      </c>
      <c r="O357" s="13" t="s">
        <v>53</v>
      </c>
      <c r="P357" s="13" t="s">
        <v>44</v>
      </c>
      <c r="Q357" s="13" t="s">
        <v>45</v>
      </c>
      <c r="R357" s="17" t="str">
        <f t="shared" si="104"/>
        <v>1001451</v>
      </c>
      <c r="S357" s="15">
        <v>1</v>
      </c>
      <c r="T357" s="58" t="s">
        <v>68</v>
      </c>
      <c r="U357" s="12">
        <v>50000</v>
      </c>
      <c r="V357" s="12">
        <f t="shared" si="105"/>
        <v>9000</v>
      </c>
      <c r="W357" s="12">
        <v>0</v>
      </c>
      <c r="X357" s="18">
        <v>234</v>
      </c>
      <c r="Y357" s="19" t="s">
        <v>47</v>
      </c>
      <c r="Z357" s="20">
        <f t="shared" si="93"/>
        <v>41000</v>
      </c>
      <c r="AA357" s="21"/>
      <c r="AB357" s="26"/>
      <c r="AC357" s="14">
        <f t="shared" si="108"/>
        <v>25000</v>
      </c>
      <c r="AD357" s="12"/>
      <c r="AE357" s="12"/>
      <c r="AF357" s="58" t="s">
        <v>67</v>
      </c>
      <c r="AG357" s="23">
        <v>8</v>
      </c>
      <c r="AH357" s="27">
        <v>7</v>
      </c>
      <c r="AI357" s="25" t="s">
        <v>49</v>
      </c>
      <c r="AJ357" s="13"/>
      <c r="AK357" s="13"/>
      <c r="AL357" s="17">
        <v>0</v>
      </c>
      <c r="AM357" s="15" t="s">
        <v>50</v>
      </c>
      <c r="AN357" s="12" t="s">
        <v>51</v>
      </c>
      <c r="AO357" s="12"/>
      <c r="AP357" s="17"/>
      <c r="AQ357" s="17"/>
      <c r="AR357" s="17"/>
      <c r="AU35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100145, 'Б-100145-13',date'2015-03-03',3, 12, 12, 'RUR', 1, 18, date'2015-03-06', date'2015-03-07', 1001451, 1, to_date('2015-04-08 00:00:00','YYYY-MM-DD HH24:MI:SS'), 50000, 9000, 0, 234, 0, 'c1', 8,null);insert into xxxx_oebs_cash_payment_test (ID, INVOICE_ID, OEBS_PAYMENT, DOC_DATE, COMISS_DATE) values (s_xxxx_oebs_cash_payment_test.NEXTVAL, 100145, 25000, to_date('2015-04-08 00:00:00','YYYY-MM-DD HH24:MI:SS'), date'2015-04-30' );insert into xxxx_client_discount_m  (ID,CLIENT_ID,CLIENT_AVG_DISCOUNT,DT) values (s_xxxx_client_discount_m.NEXTVAL,234, 7, date'2014-03-01');</v>
      </c>
    </row>
    <row r="358" spans="1:47" ht="15" customHeight="1" x14ac:dyDescent="0.3">
      <c r="A358" s="45">
        <v>20</v>
      </c>
      <c r="B358" s="64"/>
      <c r="C358" s="12" t="str">
        <f t="shared" si="101"/>
        <v>100020</v>
      </c>
      <c r="D358" s="12" t="str">
        <f t="shared" si="102"/>
        <v>100020/13</v>
      </c>
      <c r="E358" s="13" t="s">
        <v>40</v>
      </c>
      <c r="F358" s="13" t="s">
        <v>41</v>
      </c>
      <c r="G358" s="12">
        <v>1</v>
      </c>
      <c r="H358" s="14">
        <v>100146</v>
      </c>
      <c r="I358" s="15" t="str">
        <f t="shared" si="103"/>
        <v>Б-100146-13</v>
      </c>
      <c r="J358" s="16">
        <v>3</v>
      </c>
      <c r="K358" s="12">
        <v>7</v>
      </c>
      <c r="L358" s="12" t="s">
        <v>42</v>
      </c>
      <c r="M358" s="76">
        <v>0</v>
      </c>
      <c r="N358" s="12">
        <v>18</v>
      </c>
      <c r="O358" s="13" t="s">
        <v>53</v>
      </c>
      <c r="P358" s="13" t="s">
        <v>44</v>
      </c>
      <c r="Q358" s="13" t="s">
        <v>45</v>
      </c>
      <c r="R358" s="17" t="str">
        <f t="shared" si="104"/>
        <v>1001461</v>
      </c>
      <c r="S358" s="15">
        <v>1</v>
      </c>
      <c r="T358" s="58" t="s">
        <v>68</v>
      </c>
      <c r="U358" s="12">
        <v>50000</v>
      </c>
      <c r="V358" s="12">
        <f t="shared" si="105"/>
        <v>9000</v>
      </c>
      <c r="W358" s="12">
        <v>0</v>
      </c>
      <c r="X358" s="18">
        <v>235</v>
      </c>
      <c r="Y358" s="19" t="s">
        <v>47</v>
      </c>
      <c r="Z358" s="20">
        <f t="shared" si="93"/>
        <v>41000</v>
      </c>
      <c r="AA358" s="21"/>
      <c r="AB358" s="26"/>
      <c r="AC358" s="14">
        <f t="shared" si="108"/>
        <v>25000</v>
      </c>
      <c r="AD358" s="12"/>
      <c r="AE358" s="12"/>
      <c r="AF358" s="58" t="s">
        <v>67</v>
      </c>
      <c r="AG358" s="23">
        <v>8</v>
      </c>
      <c r="AH358" s="27">
        <v>7</v>
      </c>
      <c r="AI358" s="25" t="s">
        <v>49</v>
      </c>
      <c r="AJ358" s="13"/>
      <c r="AK358" s="13"/>
      <c r="AL358" s="17">
        <v>0</v>
      </c>
      <c r="AM358" s="15" t="s">
        <v>50</v>
      </c>
      <c r="AN358" s="12" t="s">
        <v>51</v>
      </c>
      <c r="AO358" s="12"/>
      <c r="AP358" s="17"/>
      <c r="AQ358" s="17"/>
      <c r="AR358" s="17"/>
      <c r="AU35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100146, 'Б-100146-13',date'2015-03-03',3, 7, 7, 'RUR', 0, 18, date'2015-03-06', date'2015-03-07', 1001461, 1, to_date('2015-04-08 00:00:00','YYYY-MM-DD HH24:MI:SS'), 50000, 9000, 0, 235, 0, 'c1', 8,null);insert into xxxx_oebs_cash_payment_test (ID, INVOICE_ID, OEBS_PAYMENT, DOC_DATE, COMISS_DATE) values (s_xxxx_oebs_cash_payment_test.NEXTVAL, 100146, 25000, to_date('2015-04-08 00:00:00','YYYY-MM-DD HH24:MI:SS'), date'2015-04-30' );insert into xxxx_client_discount_m  (ID,CLIENT_ID,CLIENT_AVG_DISCOUNT,DT) values (s_xxxx_client_discount_m.NEXTVAL,235, 7, date'2014-03-01');</v>
      </c>
    </row>
    <row r="359" spans="1:47" ht="15" customHeight="1" x14ac:dyDescent="0.3">
      <c r="A359" s="45">
        <v>20</v>
      </c>
      <c r="B359" s="64"/>
      <c r="C359" s="12" t="str">
        <f t="shared" si="101"/>
        <v>100020</v>
      </c>
      <c r="D359" s="12" t="str">
        <f t="shared" si="102"/>
        <v>100020/13</v>
      </c>
      <c r="E359" s="13" t="s">
        <v>40</v>
      </c>
      <c r="F359" s="13" t="s">
        <v>41</v>
      </c>
      <c r="G359" s="12">
        <v>1</v>
      </c>
      <c r="H359" s="14">
        <v>100147</v>
      </c>
      <c r="I359" s="15" t="str">
        <f t="shared" si="103"/>
        <v>Б-100147-13</v>
      </c>
      <c r="J359" s="16">
        <v>3</v>
      </c>
      <c r="K359" s="28">
        <v>11</v>
      </c>
      <c r="L359" s="12" t="s">
        <v>42</v>
      </c>
      <c r="M359" s="16">
        <v>1</v>
      </c>
      <c r="N359" s="12">
        <v>18</v>
      </c>
      <c r="O359" s="13" t="s">
        <v>55</v>
      </c>
      <c r="P359" s="13" t="s">
        <v>44</v>
      </c>
      <c r="Q359" s="13" t="s">
        <v>45</v>
      </c>
      <c r="R359" s="17" t="str">
        <f t="shared" si="104"/>
        <v>1001471</v>
      </c>
      <c r="S359" s="15">
        <v>1</v>
      </c>
      <c r="T359" s="58" t="s">
        <v>69</v>
      </c>
      <c r="U359" s="12">
        <v>50000</v>
      </c>
      <c r="V359" s="12">
        <f t="shared" si="105"/>
        <v>9000</v>
      </c>
      <c r="W359" s="12">
        <v>0</v>
      </c>
      <c r="X359" s="18">
        <v>236</v>
      </c>
      <c r="Y359" s="19" t="s">
        <v>47</v>
      </c>
      <c r="Z359" s="20">
        <f t="shared" si="93"/>
        <v>41000</v>
      </c>
      <c r="AA359" s="21"/>
      <c r="AB359" s="29"/>
      <c r="AC359" s="14">
        <f t="shared" si="108"/>
        <v>25000</v>
      </c>
      <c r="AD359" s="12"/>
      <c r="AE359" s="12"/>
      <c r="AF359" s="58" t="s">
        <v>67</v>
      </c>
      <c r="AG359" s="23">
        <v>8</v>
      </c>
      <c r="AH359" s="30">
        <v>20</v>
      </c>
      <c r="AI359" s="25" t="s">
        <v>49</v>
      </c>
      <c r="AJ359" s="13"/>
      <c r="AK359" s="13"/>
      <c r="AL359" s="17">
        <v>0</v>
      </c>
      <c r="AM359" s="15" t="s">
        <v>50</v>
      </c>
      <c r="AN359" s="12" t="s">
        <v>51</v>
      </c>
      <c r="AO359" s="12"/>
      <c r="AP359" s="17"/>
      <c r="AQ359" s="17"/>
      <c r="AR359" s="17"/>
      <c r="AU35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'Б-100147-13',date'2015-03-04',3, 11, 11, 'RUR', 1, 18, date'2015-03-06', date'2015-03-07', 1001471, 1, to_date('2015-04-09 00:00:00','YYYY-MM-DD HH24:MI:SS'), 50000, 9000, 0, 236, 0, 'c1', 8,null);insert into xxxx_oebs_cash_payment_test (ID, INVOICE_ID, OEBS_PAYMENT, DOC_DATE, COMISS_DATE) values (s_xxxx_oebs_cash_payment_test.NEXTVAL, 100147, 25000, to_date('2015-04-09 00:00:00','YYYY-MM-DD HH24:MI:SS'), date'2015-04-30' );insert into xxxx_client_discount_m  (ID,CLIENT_ID,CLIENT_AVG_DISCOUNT,DT) values (s_xxxx_client_discount_m.NEXTVAL,236, 20, date'2014-03-01');</v>
      </c>
    </row>
    <row r="360" spans="1:47" ht="15" customHeight="1" x14ac:dyDescent="0.3">
      <c r="A360" s="45">
        <v>20</v>
      </c>
      <c r="B360" s="64"/>
      <c r="C360" s="12" t="str">
        <f t="shared" si="101"/>
        <v>100020</v>
      </c>
      <c r="D360" s="12" t="str">
        <f t="shared" si="102"/>
        <v>100020/13</v>
      </c>
      <c r="E360" s="13" t="s">
        <v>40</v>
      </c>
      <c r="F360" s="13" t="s">
        <v>41</v>
      </c>
      <c r="G360" s="12">
        <v>1</v>
      </c>
      <c r="H360" s="14">
        <v>100148</v>
      </c>
      <c r="I360" s="15" t="str">
        <f t="shared" si="103"/>
        <v>Б-100148-13</v>
      </c>
      <c r="J360" s="16">
        <v>3</v>
      </c>
      <c r="K360" s="28">
        <v>1</v>
      </c>
      <c r="L360" s="12" t="s">
        <v>42</v>
      </c>
      <c r="M360" s="16">
        <v>1</v>
      </c>
      <c r="N360" s="12">
        <v>18</v>
      </c>
      <c r="O360" s="13" t="s">
        <v>57</v>
      </c>
      <c r="P360" s="13" t="s">
        <v>44</v>
      </c>
      <c r="Q360" s="13" t="s">
        <v>45</v>
      </c>
      <c r="R360" s="17" t="str">
        <f t="shared" si="104"/>
        <v>1001481</v>
      </c>
      <c r="S360" s="15">
        <v>1</v>
      </c>
      <c r="T360" s="58" t="s">
        <v>70</v>
      </c>
      <c r="U360" s="12">
        <v>50000</v>
      </c>
      <c r="V360" s="12">
        <f t="shared" si="105"/>
        <v>9000</v>
      </c>
      <c r="W360" s="12">
        <v>0</v>
      </c>
      <c r="X360" s="18">
        <v>237</v>
      </c>
      <c r="Y360" s="19" t="s">
        <v>47</v>
      </c>
      <c r="Z360" s="20">
        <f t="shared" ref="Z360:Z380" si="109">U360-V360</f>
        <v>41000</v>
      </c>
      <c r="AA360" s="21"/>
      <c r="AB360" s="29"/>
      <c r="AC360" s="14">
        <f t="shared" si="108"/>
        <v>25000</v>
      </c>
      <c r="AD360" s="12"/>
      <c r="AE360" s="12"/>
      <c r="AF360" s="58" t="s">
        <v>67</v>
      </c>
      <c r="AG360" s="23">
        <v>8</v>
      </c>
      <c r="AH360" s="30">
        <v>13</v>
      </c>
      <c r="AI360" s="25" t="s">
        <v>49</v>
      </c>
      <c r="AJ360" s="13"/>
      <c r="AK360" s="13"/>
      <c r="AL360" s="17">
        <v>0</v>
      </c>
      <c r="AM360" s="15" t="s">
        <v>50</v>
      </c>
      <c r="AN360" s="12" t="s">
        <v>51</v>
      </c>
      <c r="AO360" s="12"/>
      <c r="AP360" s="17"/>
      <c r="AQ360" s="17"/>
      <c r="AR360" s="17"/>
      <c r="AU36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100148, 'Б-100148-13',date'2015-03-05',3, 1, 1, 'RUR', 1, 18, date'2015-03-06', date'2015-03-07', 1001481, 1, to_date('2015-04-11 00:00:00','YYYY-MM-DD HH24:MI:SS'), 50000, 9000, 0, 237, 0, 'c1', 8,null);insert into xxxx_oebs_cash_payment_test (ID, INVOICE_ID, OEBS_PAYMENT, DOC_DATE, COMISS_DATE) values (s_xxxx_oebs_cash_payment_test.NEXTVAL, 100148, 25000, to_date('2015-04-11 00:00:00','YYYY-MM-DD HH24:MI:SS'), date'2015-04-30' );insert into xxxx_client_discount_m  (ID,CLIENT_ID,CLIENT_AVG_DISCOUNT,DT) values (s_xxxx_client_discount_m.NEXTVAL,237, 13, date'2014-03-01');</v>
      </c>
    </row>
    <row r="361" spans="1:47" ht="15" customHeight="1" x14ac:dyDescent="0.3">
      <c r="A361" s="45">
        <v>20</v>
      </c>
      <c r="B361" s="64"/>
      <c r="C361" s="12" t="str">
        <f t="shared" si="101"/>
        <v>100020</v>
      </c>
      <c r="D361" s="12" t="str">
        <f t="shared" si="102"/>
        <v>100020/13</v>
      </c>
      <c r="E361" s="13" t="s">
        <v>40</v>
      </c>
      <c r="F361" s="13" t="s">
        <v>41</v>
      </c>
      <c r="G361" s="12">
        <v>1</v>
      </c>
      <c r="H361" s="14">
        <v>100149</v>
      </c>
      <c r="I361" s="15" t="str">
        <f t="shared" si="103"/>
        <v>Б-100149-13</v>
      </c>
      <c r="J361" s="16">
        <v>3</v>
      </c>
      <c r="K361" s="12">
        <v>7</v>
      </c>
      <c r="L361" s="12" t="s">
        <v>42</v>
      </c>
      <c r="M361" s="16">
        <v>1</v>
      </c>
      <c r="N361" s="12">
        <v>18</v>
      </c>
      <c r="O361" s="13" t="s">
        <v>43</v>
      </c>
      <c r="P361" s="13" t="s">
        <v>44</v>
      </c>
      <c r="Q361" s="13" t="s">
        <v>45</v>
      </c>
      <c r="R361" s="17" t="str">
        <f t="shared" si="104"/>
        <v>1001491</v>
      </c>
      <c r="S361" s="15">
        <v>1</v>
      </c>
      <c r="T361" s="59" t="s">
        <v>71</v>
      </c>
      <c r="U361" s="12">
        <v>50000</v>
      </c>
      <c r="V361" s="12">
        <f t="shared" si="105"/>
        <v>9000</v>
      </c>
      <c r="W361" s="12">
        <v>0</v>
      </c>
      <c r="X361" s="18">
        <v>238</v>
      </c>
      <c r="Y361" s="19" t="s">
        <v>47</v>
      </c>
      <c r="Z361" s="20">
        <f t="shared" si="109"/>
        <v>41000</v>
      </c>
      <c r="AA361" s="21"/>
      <c r="AB361" s="22"/>
      <c r="AC361" s="14">
        <f t="shared" si="108"/>
        <v>25000</v>
      </c>
      <c r="AD361" s="12"/>
      <c r="AE361" s="12"/>
      <c r="AF361" s="59" t="s">
        <v>72</v>
      </c>
      <c r="AG361" s="23">
        <v>8</v>
      </c>
      <c r="AH361" s="24">
        <v>13</v>
      </c>
      <c r="AI361" s="25" t="s">
        <v>49</v>
      </c>
      <c r="AJ361" s="13"/>
      <c r="AK361" s="13"/>
      <c r="AL361" s="17">
        <v>0</v>
      </c>
      <c r="AM361" s="15" t="s">
        <v>50</v>
      </c>
      <c r="AN361" s="12" t="s">
        <v>51</v>
      </c>
      <c r="AO361" s="12"/>
      <c r="AP361" s="17"/>
      <c r="AQ361" s="17"/>
      <c r="AR361" s="17"/>
      <c r="AU361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100149, 'Б-100149-13',date'2015-03-02',3, 7, 7, 'RUR', 1, 18, date'2015-03-06', date'2015-03-07', 1001491, 1, to_date('2015-05-07 00:00:00','YYYY-MM-DD HH24:MI:SS'), 50000, 9000, 0, 238, 0, 'c1', 8,null);insert into xxxx_oebs_cash_payment_test (ID, INVOICE_ID, OEBS_PAYMENT, DOC_DATE, COMISS_DATE) values (s_xxxx_oebs_cash_payment_test.NEXTVAL, 100149, 25000, to_date('2015-05-07 00:00:00','YYYY-MM-DD HH24:MI:SS'), date'2015-05-31' );insert into xxxx_client_discount_m  (ID,CLIENT_ID,CLIENT_AVG_DISCOUNT,DT) values (s_xxxx_client_discount_m.NEXTVAL,238, 13, date'2014-03-01');</v>
      </c>
    </row>
    <row r="362" spans="1:47" ht="15" customHeight="1" x14ac:dyDescent="0.3">
      <c r="A362" s="45">
        <v>20</v>
      </c>
      <c r="B362" s="64"/>
      <c r="C362" s="12" t="str">
        <f t="shared" si="101"/>
        <v>100020</v>
      </c>
      <c r="D362" s="12" t="str">
        <f t="shared" si="102"/>
        <v>100020/13</v>
      </c>
      <c r="E362" s="13" t="s">
        <v>40</v>
      </c>
      <c r="F362" s="13" t="s">
        <v>41</v>
      </c>
      <c r="G362" s="12">
        <v>1</v>
      </c>
      <c r="H362" s="14">
        <v>100150</v>
      </c>
      <c r="I362" s="15" t="str">
        <f t="shared" si="103"/>
        <v>Б-100150-13</v>
      </c>
      <c r="J362" s="16">
        <v>3</v>
      </c>
      <c r="K362" s="56">
        <v>3</v>
      </c>
      <c r="L362" s="12" t="s">
        <v>42</v>
      </c>
      <c r="M362" s="16">
        <v>1</v>
      </c>
      <c r="N362" s="12">
        <v>18</v>
      </c>
      <c r="O362" s="13" t="s">
        <v>53</v>
      </c>
      <c r="P362" s="13" t="s">
        <v>44</v>
      </c>
      <c r="Q362" s="13" t="s">
        <v>45</v>
      </c>
      <c r="R362" s="17" t="str">
        <f t="shared" si="104"/>
        <v>1001501</v>
      </c>
      <c r="S362" s="15">
        <v>1</v>
      </c>
      <c r="T362" s="59" t="s">
        <v>73</v>
      </c>
      <c r="U362" s="12">
        <v>50000</v>
      </c>
      <c r="V362" s="12">
        <f t="shared" si="105"/>
        <v>9000</v>
      </c>
      <c r="W362" s="12">
        <v>0</v>
      </c>
      <c r="X362" s="18">
        <v>239</v>
      </c>
      <c r="Y362" s="19" t="s">
        <v>47</v>
      </c>
      <c r="Z362" s="20">
        <f t="shared" si="109"/>
        <v>41000</v>
      </c>
      <c r="AA362" s="21"/>
      <c r="AB362" s="26"/>
      <c r="AC362" s="14">
        <f t="shared" si="108"/>
        <v>25000</v>
      </c>
      <c r="AD362" s="12"/>
      <c r="AE362" s="12"/>
      <c r="AF362" s="59" t="s">
        <v>72</v>
      </c>
      <c r="AG362" s="23">
        <v>8</v>
      </c>
      <c r="AH362" s="27">
        <v>7</v>
      </c>
      <c r="AI362" s="25" t="s">
        <v>49</v>
      </c>
      <c r="AJ362" s="13"/>
      <c r="AK362" s="13"/>
      <c r="AL362" s="17">
        <v>0</v>
      </c>
      <c r="AM362" s="15" t="s">
        <v>50</v>
      </c>
      <c r="AN362" s="12" t="s">
        <v>51</v>
      </c>
      <c r="AO362" s="12"/>
      <c r="AP362" s="17"/>
      <c r="AQ362" s="17"/>
      <c r="AR362" s="17"/>
      <c r="AU362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100150, 'Б-100150-13',date'2015-03-03',3, 3, 3, 'RUR', 1, 18, date'2015-03-06', date'2015-03-07', 1001501, 1, to_date('2015-05-08 00:00:00','YYYY-MM-DD HH24:MI:SS'), 50000, 9000, 0, 239, 0, 'c1', 8,null);insert into xxxx_oebs_cash_payment_test (ID, INVOICE_ID, OEBS_PAYMENT, DOC_DATE, COMISS_DATE) values (s_xxxx_oebs_cash_payment_test.NEXTVAL, 100150, 25000, to_date('2015-05-08 00:00:00','YYYY-MM-DD HH24:MI:SS'), date'2015-05-31' );insert into xxxx_client_discount_m  (ID,CLIENT_ID,CLIENT_AVG_DISCOUNT,DT) values (s_xxxx_client_discount_m.NEXTVAL,239, 7, date'2014-03-01');</v>
      </c>
    </row>
    <row r="363" spans="1:47" ht="15" customHeight="1" x14ac:dyDescent="0.3">
      <c r="A363" s="45">
        <v>20</v>
      </c>
      <c r="B363" s="64"/>
      <c r="C363" s="12" t="str">
        <f t="shared" si="101"/>
        <v>100020</v>
      </c>
      <c r="D363" s="12" t="str">
        <f t="shared" si="102"/>
        <v>100020/13</v>
      </c>
      <c r="E363" s="13" t="s">
        <v>40</v>
      </c>
      <c r="F363" s="13" t="s">
        <v>41</v>
      </c>
      <c r="G363" s="12">
        <v>1</v>
      </c>
      <c r="H363" s="14">
        <v>100151</v>
      </c>
      <c r="I363" s="15" t="str">
        <f t="shared" si="103"/>
        <v>Б-100151-13</v>
      </c>
      <c r="J363" s="16">
        <v>3</v>
      </c>
      <c r="K363" s="12">
        <v>7</v>
      </c>
      <c r="L363" s="12" t="s">
        <v>42</v>
      </c>
      <c r="M363" s="16">
        <v>1</v>
      </c>
      <c r="N363" s="12">
        <v>18</v>
      </c>
      <c r="O363" s="13" t="s">
        <v>53</v>
      </c>
      <c r="P363" s="13" t="s">
        <v>44</v>
      </c>
      <c r="Q363" s="13" t="s">
        <v>45</v>
      </c>
      <c r="R363" s="17" t="str">
        <f t="shared" si="104"/>
        <v>1001511</v>
      </c>
      <c r="S363" s="15">
        <v>1</v>
      </c>
      <c r="T363" s="59" t="s">
        <v>73</v>
      </c>
      <c r="U363" s="12">
        <v>50000</v>
      </c>
      <c r="V363" s="12">
        <f t="shared" si="105"/>
        <v>9000</v>
      </c>
      <c r="W363" s="12">
        <v>0</v>
      </c>
      <c r="X363" s="18">
        <v>240</v>
      </c>
      <c r="Y363" s="19" t="s">
        <v>47</v>
      </c>
      <c r="Z363" s="20">
        <f t="shared" si="109"/>
        <v>41000</v>
      </c>
      <c r="AA363" s="21"/>
      <c r="AB363" s="26"/>
      <c r="AC363" s="14">
        <v>200000</v>
      </c>
      <c r="AD363" s="12"/>
      <c r="AE363" s="12"/>
      <c r="AF363" s="59" t="s">
        <v>72</v>
      </c>
      <c r="AG363" s="23">
        <v>8</v>
      </c>
      <c r="AH363" s="27">
        <v>7</v>
      </c>
      <c r="AI363" s="25" t="s">
        <v>49</v>
      </c>
      <c r="AJ363" s="13"/>
      <c r="AK363" s="13"/>
      <c r="AL363" s="17">
        <v>0</v>
      </c>
      <c r="AM363" s="15" t="s">
        <v>50</v>
      </c>
      <c r="AN363" s="12" t="s">
        <v>51</v>
      </c>
      <c r="AO363" s="12"/>
      <c r="AP363" s="17"/>
      <c r="AQ363" s="17"/>
      <c r="AR363" s="17"/>
      <c r="AU36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100151, 'Б-100151-13',date'2015-03-03',3, 7, 7, 'RUR', 1, 18, date'2015-03-06', date'2015-03-07', 1001511, 1, to_date('2015-05-08 00:00:00','YYYY-MM-DD HH24:MI:SS'), 50000, 9000, 0, 240, 0, 'c1', 8,null);insert into xxxx_oebs_cash_payment_test (ID, INVOICE_ID, OEBS_PAYMENT, DOC_DATE, COMISS_DATE) values (s_xxxx_oebs_cash_payment_test.NEXTVAL, 100151, 200000, to_date('2015-05-08 00:00:00','YYYY-MM-DD HH24:MI:SS'), date'2015-05-31' );insert into xxxx_client_discount_m  (ID,CLIENT_ID,CLIENT_AVG_DISCOUNT,DT) values (s_xxxx_client_discount_m.NEXTVAL,240, 7, date'2014-03-01');</v>
      </c>
    </row>
    <row r="364" spans="1:47" ht="15" customHeight="1" x14ac:dyDescent="0.3">
      <c r="A364" s="45">
        <v>20</v>
      </c>
      <c r="B364" s="64"/>
      <c r="C364" s="12" t="str">
        <f t="shared" si="101"/>
        <v>100020</v>
      </c>
      <c r="D364" s="12" t="str">
        <f t="shared" si="102"/>
        <v>100020/13</v>
      </c>
      <c r="E364" s="13" t="s">
        <v>40</v>
      </c>
      <c r="F364" s="13" t="s">
        <v>41</v>
      </c>
      <c r="G364" s="12">
        <v>1</v>
      </c>
      <c r="H364" s="14">
        <v>100152</v>
      </c>
      <c r="I364" s="15" t="str">
        <f t="shared" si="103"/>
        <v>Б-100152-13</v>
      </c>
      <c r="J364" s="16">
        <v>3</v>
      </c>
      <c r="K364" s="28">
        <v>11</v>
      </c>
      <c r="L364" s="12" t="s">
        <v>42</v>
      </c>
      <c r="M364" s="16">
        <v>1</v>
      </c>
      <c r="N364" s="12">
        <v>18</v>
      </c>
      <c r="O364" s="13" t="s">
        <v>55</v>
      </c>
      <c r="P364" s="13" t="s">
        <v>44</v>
      </c>
      <c r="Q364" s="13" t="s">
        <v>45</v>
      </c>
      <c r="R364" s="17" t="str">
        <f t="shared" si="104"/>
        <v>1001521</v>
      </c>
      <c r="S364" s="15">
        <v>1</v>
      </c>
      <c r="T364" s="59" t="s">
        <v>74</v>
      </c>
      <c r="U364" s="12">
        <v>50000</v>
      </c>
      <c r="V364" s="12">
        <f t="shared" si="105"/>
        <v>9000</v>
      </c>
      <c r="W364" s="12">
        <v>0</v>
      </c>
      <c r="X364" s="18">
        <v>241</v>
      </c>
      <c r="Y364" s="19" t="s">
        <v>47</v>
      </c>
      <c r="Z364" s="20">
        <f t="shared" si="109"/>
        <v>41000</v>
      </c>
      <c r="AA364" s="21"/>
      <c r="AB364" s="29"/>
      <c r="AC364" s="14">
        <f t="shared" ref="AC364:AC382" si="110">U364*0.5</f>
        <v>25000</v>
      </c>
      <c r="AD364" s="12"/>
      <c r="AE364" s="12"/>
      <c r="AF364" s="59" t="s">
        <v>72</v>
      </c>
      <c r="AG364" s="23">
        <v>8</v>
      </c>
      <c r="AH364" s="30">
        <v>20</v>
      </c>
      <c r="AI364" s="25" t="s">
        <v>49</v>
      </c>
      <c r="AJ364" s="13"/>
      <c r="AK364" s="13"/>
      <c r="AL364" s="17">
        <v>0</v>
      </c>
      <c r="AM364" s="15" t="s">
        <v>50</v>
      </c>
      <c r="AN364" s="12" t="s">
        <v>51</v>
      </c>
      <c r="AO364" s="12"/>
      <c r="AP364" s="17"/>
      <c r="AQ364" s="17"/>
      <c r="AR364" s="17"/>
      <c r="AU36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'Б-100152-13',date'2015-03-04',3, 11, 11, 'RUR', 1, 18, date'2015-03-06', date'2015-03-07', 1001521, 1, to_date('2015-05-09 00:00:00','YYYY-MM-DD HH24:MI:SS'), 50000, 9000, 0, 241, 0, 'c1', 8,null);insert into xxxx_oebs_cash_payment_test (ID, INVOICE_ID, OEBS_PAYMENT, DOC_DATE, COMISS_DATE) values (s_xxxx_oebs_cash_payment_test.NEXTVAL, 100152, 25000, to_date('2015-05-09 00:00:00','YYYY-MM-DD HH24:MI:SS'), date'2015-05-31' );insert into xxxx_client_discount_m  (ID,CLIENT_ID,CLIENT_AVG_DISCOUNT,DT) values (s_xxxx_client_discount_m.NEXTVAL,241, 20, date'2014-03-01');</v>
      </c>
    </row>
    <row r="365" spans="1:47" ht="15" customHeight="1" x14ac:dyDescent="0.3">
      <c r="A365" s="45">
        <v>20</v>
      </c>
      <c r="B365" s="64"/>
      <c r="C365" s="33" t="str">
        <f t="shared" si="101"/>
        <v>100020</v>
      </c>
      <c r="D365" s="33" t="str">
        <f t="shared" si="102"/>
        <v>100020/13</v>
      </c>
      <c r="E365" s="34" t="s">
        <v>40</v>
      </c>
      <c r="F365" s="34" t="s">
        <v>41</v>
      </c>
      <c r="G365" s="12">
        <v>1</v>
      </c>
      <c r="H365" s="14">
        <v>100153</v>
      </c>
      <c r="I365" s="33" t="str">
        <f t="shared" si="103"/>
        <v>Б-100153-13</v>
      </c>
      <c r="J365" s="16">
        <v>3</v>
      </c>
      <c r="K365" s="35">
        <v>1</v>
      </c>
      <c r="L365" s="33" t="s">
        <v>42</v>
      </c>
      <c r="M365" s="36">
        <v>1</v>
      </c>
      <c r="N365" s="33">
        <v>18</v>
      </c>
      <c r="O365" s="34" t="s">
        <v>57</v>
      </c>
      <c r="P365" s="34" t="s">
        <v>44</v>
      </c>
      <c r="Q365" s="34" t="s">
        <v>45</v>
      </c>
      <c r="R365" s="37" t="str">
        <f t="shared" si="104"/>
        <v>1001531</v>
      </c>
      <c r="S365" s="33">
        <v>1</v>
      </c>
      <c r="T365" s="61" t="s">
        <v>75</v>
      </c>
      <c r="U365" s="12">
        <v>50000</v>
      </c>
      <c r="V365" s="33">
        <f t="shared" si="105"/>
        <v>9000</v>
      </c>
      <c r="W365" s="33">
        <v>0</v>
      </c>
      <c r="X365" s="18">
        <v>242</v>
      </c>
      <c r="Y365" s="38" t="s">
        <v>47</v>
      </c>
      <c r="Z365" s="20">
        <f t="shared" si="109"/>
        <v>41000</v>
      </c>
      <c r="AA365" s="39"/>
      <c r="AB365" s="39"/>
      <c r="AC365" s="40">
        <f t="shared" si="110"/>
        <v>25000</v>
      </c>
      <c r="AD365" s="12"/>
      <c r="AE365" s="33"/>
      <c r="AF365" s="61" t="s">
        <v>72</v>
      </c>
      <c r="AG365" s="41">
        <v>8</v>
      </c>
      <c r="AH365" s="42">
        <v>13</v>
      </c>
      <c r="AI365" s="43" t="s">
        <v>49</v>
      </c>
      <c r="AJ365" s="34"/>
      <c r="AK365" s="34"/>
      <c r="AL365" s="37">
        <v>0</v>
      </c>
      <c r="AM365" s="33" t="s">
        <v>50</v>
      </c>
      <c r="AN365" s="33" t="s">
        <v>51</v>
      </c>
      <c r="AO365" s="33"/>
      <c r="AP365" s="37"/>
      <c r="AQ365" s="37"/>
      <c r="AR365" s="37"/>
      <c r="AS365" s="44"/>
      <c r="AU36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100153, 'Б-100153-13',date'2015-03-05',3, 1, 1, 'RUR', 1, 18, date'2015-03-06', date'2015-03-07', 1001531, 1, to_date('2015-05-11 00:00:00','YYYY-MM-DD HH24:MI:SS'), 50000, 9000, 0, 242, 0, 'c1', 8,null);insert into xxxx_oebs_cash_payment_test (ID, INVOICE_ID, OEBS_PAYMENT, DOC_DATE, COMISS_DATE) values (s_xxxx_oebs_cash_payment_test.NEXTVAL, 100153, 25000, to_date('2015-05-11 00:00:00','YYYY-MM-DD HH24:MI:SS'), date'2015-05-31' );insert into xxxx_client_discount_m  (ID,CLIENT_ID,CLIENT_AVG_DISCOUNT,DT) values (s_xxxx_client_discount_m.NEXTVAL,242, 13, date'2014-03-01');</v>
      </c>
    </row>
    <row r="366" spans="1:47" ht="15" customHeight="1" x14ac:dyDescent="0.3">
      <c r="A366" s="45">
        <v>21</v>
      </c>
      <c r="B366" s="64"/>
      <c r="C366" s="12" t="str">
        <f t="shared" si="101"/>
        <v>100021</v>
      </c>
      <c r="D366" s="12" t="str">
        <f t="shared" si="102"/>
        <v>100021/13</v>
      </c>
      <c r="E366" s="13" t="s">
        <v>40</v>
      </c>
      <c r="F366" s="13" t="s">
        <v>41</v>
      </c>
      <c r="G366" s="12">
        <v>1</v>
      </c>
      <c r="H366" s="14">
        <v>100154</v>
      </c>
      <c r="I366" s="15" t="str">
        <f t="shared" si="103"/>
        <v>Б-100154-13</v>
      </c>
      <c r="J366" s="16">
        <v>3</v>
      </c>
      <c r="K366" s="56">
        <v>2</v>
      </c>
      <c r="L366" s="56" t="s">
        <v>91</v>
      </c>
      <c r="M366" s="16">
        <v>1</v>
      </c>
      <c r="N366" s="12">
        <v>18</v>
      </c>
      <c r="O366" s="13" t="s">
        <v>43</v>
      </c>
      <c r="P366" s="13" t="s">
        <v>44</v>
      </c>
      <c r="Q366" s="13" t="s">
        <v>45</v>
      </c>
      <c r="R366" s="17" t="str">
        <f t="shared" si="104"/>
        <v>1001541</v>
      </c>
      <c r="S366" s="15">
        <v>1</v>
      </c>
      <c r="T366" s="13" t="s">
        <v>46</v>
      </c>
      <c r="U366" s="12">
        <v>50000</v>
      </c>
      <c r="V366" s="12">
        <f t="shared" si="105"/>
        <v>9000</v>
      </c>
      <c r="W366" s="12">
        <v>0</v>
      </c>
      <c r="X366" s="18">
        <v>243</v>
      </c>
      <c r="Y366" s="19" t="s">
        <v>47</v>
      </c>
      <c r="Z366" s="20">
        <f t="shared" si="109"/>
        <v>41000</v>
      </c>
      <c r="AA366" s="21"/>
      <c r="AB366" s="22"/>
      <c r="AC366" s="14">
        <f t="shared" si="110"/>
        <v>25000</v>
      </c>
      <c r="AD366" s="12"/>
      <c r="AE366" s="12"/>
      <c r="AF366" s="13" t="s">
        <v>48</v>
      </c>
      <c r="AG366" s="23">
        <v>8</v>
      </c>
      <c r="AH366" s="24">
        <v>13</v>
      </c>
      <c r="AI366" s="25" t="s">
        <v>49</v>
      </c>
      <c r="AJ366" s="13"/>
      <c r="AK366" s="13"/>
      <c r="AL366" s="17">
        <v>0</v>
      </c>
      <c r="AM366" s="15" t="s">
        <v>50</v>
      </c>
      <c r="AN366" s="12" t="s">
        <v>51</v>
      </c>
      <c r="AO366" s="12"/>
      <c r="AP366" s="17"/>
      <c r="AQ366" s="17"/>
      <c r="AR366" s="17"/>
      <c r="AS366" s="15" t="s">
        <v>99</v>
      </c>
      <c r="AU36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100154, 'Б-100154-13',date'2015-03-02',3, 2, 2, 'USD', 1, 18, date'2015-03-06', date'2015-03-07', 1001541, 1, to_date('2015-03-07 00:00:00','YYYY-MM-DD HH24:MI:SS'), 50000, 9000, 0, 243, 0, 'c1', 8,null);insert into xxxx_oebs_cash_payment_test (ID, INVOICE_ID, OEBS_PAYMENT, DOC_DATE, COMISS_DATE) values (s_xxxx_oebs_cash_payment_test.NEXTVAL, 100154, 25000, to_date('2015-03-07 00:00:00','YYYY-MM-DD HH24:MI:SS'), date'2015-03-31' );insert into xxxx_client_discount_m  (ID,CLIENT_ID,CLIENT_AVG_DISCOUNT,DT) values (s_xxxx_client_discount_m.NEXTVAL,243, 13, date'2014-03-01');</v>
      </c>
    </row>
    <row r="367" spans="1:47" ht="15" customHeight="1" x14ac:dyDescent="0.3">
      <c r="A367" s="45">
        <v>21</v>
      </c>
      <c r="B367" s="64"/>
      <c r="C367" s="12" t="str">
        <f t="shared" ref="C367:C398" si="111">"1000"&amp;A367</f>
        <v>100021</v>
      </c>
      <c r="D367" s="12" t="str">
        <f t="shared" ref="D367:D398" si="112">"1000"&amp;A367&amp;"/13"</f>
        <v>100021/13</v>
      </c>
      <c r="E367" s="13" t="s">
        <v>40</v>
      </c>
      <c r="F367" s="13" t="s">
        <v>41</v>
      </c>
      <c r="G367" s="12">
        <v>1</v>
      </c>
      <c r="H367" s="14">
        <v>100155</v>
      </c>
      <c r="I367" s="15" t="str">
        <f t="shared" ref="I367:I398" si="113">"Б-"&amp;H367&amp;"-13"</f>
        <v>Б-100155-13</v>
      </c>
      <c r="J367" s="16">
        <v>3</v>
      </c>
      <c r="K367" s="12">
        <v>7</v>
      </c>
      <c r="L367" s="56" t="s">
        <v>91</v>
      </c>
      <c r="M367" s="16">
        <v>1</v>
      </c>
      <c r="N367" s="12">
        <v>18</v>
      </c>
      <c r="O367" s="13" t="s">
        <v>53</v>
      </c>
      <c r="P367" s="13" t="s">
        <v>44</v>
      </c>
      <c r="Q367" s="13" t="s">
        <v>45</v>
      </c>
      <c r="R367" s="17" t="str">
        <f t="shared" ref="R367:R398" si="114">H367&amp;"1"</f>
        <v>1001551</v>
      </c>
      <c r="S367" s="15">
        <v>1</v>
      </c>
      <c r="T367" s="13" t="s">
        <v>54</v>
      </c>
      <c r="U367" s="12">
        <v>50000</v>
      </c>
      <c r="V367" s="12">
        <f t="shared" si="105"/>
        <v>9000</v>
      </c>
      <c r="W367" s="12">
        <v>0</v>
      </c>
      <c r="X367" s="18">
        <v>244</v>
      </c>
      <c r="Y367" s="19" t="s">
        <v>47</v>
      </c>
      <c r="Z367" s="20">
        <f t="shared" si="109"/>
        <v>41000</v>
      </c>
      <c r="AA367" s="21"/>
      <c r="AB367" s="26"/>
      <c r="AC367" s="14">
        <f t="shared" si="110"/>
        <v>25000</v>
      </c>
      <c r="AD367" s="12"/>
      <c r="AE367" s="12"/>
      <c r="AF367" s="13" t="s">
        <v>48</v>
      </c>
      <c r="AG367" s="23">
        <v>8</v>
      </c>
      <c r="AH367" s="27">
        <v>7</v>
      </c>
      <c r="AI367" s="25" t="s">
        <v>49</v>
      </c>
      <c r="AJ367" s="13"/>
      <c r="AK367" s="13"/>
      <c r="AL367" s="17">
        <v>0</v>
      </c>
      <c r="AM367" s="15" t="s">
        <v>50</v>
      </c>
      <c r="AN367" s="12" t="s">
        <v>51</v>
      </c>
      <c r="AO367" s="12"/>
      <c r="AP367" s="17"/>
      <c r="AQ367" s="17"/>
      <c r="AR367" s="17"/>
      <c r="AS367" s="9" t="s">
        <v>100</v>
      </c>
      <c r="AU36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100155, 'Б-100155-13',date'2015-03-03',3, 7, 7, 'USD', 1, 18, date'2015-03-06', date'2015-03-07', 1001551, 1, to_date('2015-03-08 00:00:00','YYYY-MM-DD HH24:MI:SS'), 50000, 9000, 0, 244, 0, 'c1', 8,null);insert into xxxx_oebs_cash_payment_test (ID, INVOICE_ID, OEBS_PAYMENT, DOC_DATE, COMISS_DATE) values (s_xxxx_oebs_cash_payment_test.NEXTVAL, 100155, 25000, to_date('2015-03-08 00:00:00','YYYY-MM-DD HH24:MI:SS'), date'2015-03-31' );insert into xxxx_client_discount_m  (ID,CLIENT_ID,CLIENT_AVG_DISCOUNT,DT) values (s_xxxx_client_discount_m.NEXTVAL,244, 7, date'2014-03-01');</v>
      </c>
    </row>
    <row r="368" spans="1:47" ht="15" customHeight="1" x14ac:dyDescent="0.3">
      <c r="A368" s="45">
        <v>21</v>
      </c>
      <c r="B368" s="64"/>
      <c r="C368" s="12" t="str">
        <f t="shared" si="111"/>
        <v>100021</v>
      </c>
      <c r="D368" s="12" t="str">
        <f t="shared" si="112"/>
        <v>100021/13</v>
      </c>
      <c r="E368" s="13" t="s">
        <v>40</v>
      </c>
      <c r="F368" s="13" t="s">
        <v>41</v>
      </c>
      <c r="G368" s="12">
        <v>1</v>
      </c>
      <c r="H368" s="14">
        <v>100156</v>
      </c>
      <c r="I368" s="15" t="str">
        <f t="shared" si="113"/>
        <v>Б-100156-13</v>
      </c>
      <c r="J368" s="16">
        <v>3</v>
      </c>
      <c r="K368" s="12">
        <v>7</v>
      </c>
      <c r="L368" s="56" t="s">
        <v>91</v>
      </c>
      <c r="M368" s="16">
        <v>1</v>
      </c>
      <c r="N368" s="12">
        <v>18</v>
      </c>
      <c r="O368" s="13" t="s">
        <v>53</v>
      </c>
      <c r="P368" s="13" t="s">
        <v>44</v>
      </c>
      <c r="Q368" s="13" t="s">
        <v>45</v>
      </c>
      <c r="R368" s="17" t="str">
        <f t="shared" si="114"/>
        <v>1001561</v>
      </c>
      <c r="S368" s="15">
        <v>1</v>
      </c>
      <c r="T368" s="13" t="s">
        <v>54</v>
      </c>
      <c r="U368" s="12">
        <v>50000</v>
      </c>
      <c r="V368" s="12">
        <f t="shared" ref="V368:V399" si="115">U368*0.18</f>
        <v>9000</v>
      </c>
      <c r="W368" s="12">
        <v>0</v>
      </c>
      <c r="X368" s="18">
        <v>245</v>
      </c>
      <c r="Y368" s="19" t="s">
        <v>47</v>
      </c>
      <c r="Z368" s="20">
        <f t="shared" si="109"/>
        <v>41000</v>
      </c>
      <c r="AA368" s="21"/>
      <c r="AB368" s="26"/>
      <c r="AC368" s="14">
        <f t="shared" si="110"/>
        <v>25000</v>
      </c>
      <c r="AD368" s="12"/>
      <c r="AE368" s="12"/>
      <c r="AF368" s="13" t="s">
        <v>48</v>
      </c>
      <c r="AG368" s="23">
        <v>8</v>
      </c>
      <c r="AH368" s="27">
        <v>7</v>
      </c>
      <c r="AI368" s="25" t="s">
        <v>49</v>
      </c>
      <c r="AJ368" s="13"/>
      <c r="AK368" s="13"/>
      <c r="AL368" s="17">
        <v>0</v>
      </c>
      <c r="AM368" s="15" t="s">
        <v>50</v>
      </c>
      <c r="AN368" s="12" t="s">
        <v>51</v>
      </c>
      <c r="AO368" s="12"/>
      <c r="AP368" s="17"/>
      <c r="AQ368" s="17"/>
      <c r="AR368" s="17"/>
      <c r="AS368" s="9" t="s">
        <v>89</v>
      </c>
      <c r="AU36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100156, 'Б-100156-13',date'2015-03-03',3, 7, 7, 'USD', 1, 18, date'2015-03-06', date'2015-03-07', 1001561, 1, to_date('2015-03-08 00:00:00','YYYY-MM-DD HH24:MI:SS'), 50000, 9000, 0, 245, 0, 'c1', 8,null);insert into xxxx_oebs_cash_payment_test (ID, INVOICE_ID, OEBS_PAYMENT, DOC_DATE, COMISS_DATE) values (s_xxxx_oebs_cash_payment_test.NEXTVAL, 100156, 25000, to_date('2015-03-08 00:00:00','YYYY-MM-DD HH24:MI:SS'), date'2015-03-31' );insert into xxxx_client_discount_m  (ID,CLIENT_ID,CLIENT_AVG_DISCOUNT,DT) values (s_xxxx_client_discount_m.NEXTVAL,245, 7, date'2014-03-01');</v>
      </c>
    </row>
    <row r="369" spans="1:47" ht="15" customHeight="1" x14ac:dyDescent="0.3">
      <c r="A369" s="45">
        <v>21</v>
      </c>
      <c r="B369" s="64"/>
      <c r="C369" s="12" t="str">
        <f t="shared" si="111"/>
        <v>100021</v>
      </c>
      <c r="D369" s="12" t="str">
        <f t="shared" si="112"/>
        <v>100021/13</v>
      </c>
      <c r="E369" s="13" t="s">
        <v>40</v>
      </c>
      <c r="F369" s="13" t="s">
        <v>41</v>
      </c>
      <c r="G369" s="12">
        <v>1</v>
      </c>
      <c r="H369" s="14">
        <v>100157</v>
      </c>
      <c r="I369" s="15" t="str">
        <f t="shared" si="113"/>
        <v>Б-100157-13</v>
      </c>
      <c r="J369" s="16">
        <v>3</v>
      </c>
      <c r="K369" s="56">
        <v>11</v>
      </c>
      <c r="L369" s="56" t="s">
        <v>91</v>
      </c>
      <c r="M369" s="16">
        <v>1</v>
      </c>
      <c r="N369" s="12">
        <v>18</v>
      </c>
      <c r="O369" s="13" t="s">
        <v>55</v>
      </c>
      <c r="P369" s="13" t="s">
        <v>44</v>
      </c>
      <c r="Q369" s="13" t="s">
        <v>45</v>
      </c>
      <c r="R369" s="17" t="str">
        <f t="shared" si="114"/>
        <v>1001571</v>
      </c>
      <c r="S369" s="15">
        <v>1</v>
      </c>
      <c r="T369" s="13" t="s">
        <v>56</v>
      </c>
      <c r="U369" s="12">
        <v>50000</v>
      </c>
      <c r="V369" s="12">
        <f t="shared" si="115"/>
        <v>9000</v>
      </c>
      <c r="W369" s="12">
        <v>0</v>
      </c>
      <c r="X369" s="18">
        <v>246</v>
      </c>
      <c r="Y369" s="19" t="s">
        <v>47</v>
      </c>
      <c r="Z369" s="20">
        <f t="shared" si="109"/>
        <v>41000</v>
      </c>
      <c r="AA369" s="21"/>
      <c r="AB369" s="29"/>
      <c r="AC369" s="14">
        <f t="shared" si="110"/>
        <v>25000</v>
      </c>
      <c r="AD369" s="12"/>
      <c r="AE369" s="12"/>
      <c r="AF369" s="13" t="s">
        <v>48</v>
      </c>
      <c r="AG369" s="23">
        <v>8</v>
      </c>
      <c r="AH369" s="30">
        <v>20</v>
      </c>
      <c r="AI369" s="25" t="s">
        <v>49</v>
      </c>
      <c r="AJ369" s="13"/>
      <c r="AK369" s="13"/>
      <c r="AL369" s="17">
        <v>0</v>
      </c>
      <c r="AM369" s="15" t="s">
        <v>50</v>
      </c>
      <c r="AN369" s="12" t="s">
        <v>51</v>
      </c>
      <c r="AO369" s="12"/>
      <c r="AP369" s="17"/>
      <c r="AQ369" s="17"/>
      <c r="AR369" s="17"/>
      <c r="AS369" s="9" t="s">
        <v>90</v>
      </c>
      <c r="AU36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'Б-100157-13',date'2015-03-04',3, 11, 11, 'USD', 1, 18, date'2015-03-06', date'2015-03-07', 1001571, 1, to_date('2015-03-09 00:00:00','YYYY-MM-DD HH24:MI:SS'), 50000, 9000, 0, 246, 0, 'c1', 8,null);insert into xxxx_oebs_cash_payment_test (ID, INVOICE_ID, OEBS_PAYMENT, DOC_DATE, COMISS_DATE) values (s_xxxx_oebs_cash_payment_test.NEXTVAL, 100157, 25000, to_date('2015-03-09 00:00:00','YYYY-MM-DD HH24:MI:SS'), date'2015-03-31' );insert into xxxx_client_discount_m  (ID,CLIENT_ID,CLIENT_AVG_DISCOUNT,DT) values (s_xxxx_client_discount_m.NEXTVAL,246, 20, date'2014-03-01');</v>
      </c>
    </row>
    <row r="370" spans="1:47" ht="15" customHeight="1" x14ac:dyDescent="0.3">
      <c r="A370" s="45">
        <v>21</v>
      </c>
      <c r="B370" s="64"/>
      <c r="C370" s="12" t="str">
        <f t="shared" si="111"/>
        <v>100021</v>
      </c>
      <c r="D370" s="12" t="str">
        <f t="shared" si="112"/>
        <v>100021/13</v>
      </c>
      <c r="E370" s="13" t="s">
        <v>40</v>
      </c>
      <c r="F370" s="13" t="s">
        <v>41</v>
      </c>
      <c r="G370" s="12">
        <v>1</v>
      </c>
      <c r="H370" s="14">
        <v>100158</v>
      </c>
      <c r="I370" s="15" t="str">
        <f t="shared" si="113"/>
        <v>Б-100158-13</v>
      </c>
      <c r="J370" s="16">
        <v>3</v>
      </c>
      <c r="K370" s="28">
        <v>1</v>
      </c>
      <c r="L370" s="56" t="s">
        <v>91</v>
      </c>
      <c r="M370" s="16">
        <v>1</v>
      </c>
      <c r="N370" s="12">
        <v>18</v>
      </c>
      <c r="O370" s="13" t="s">
        <v>57</v>
      </c>
      <c r="P370" s="13" t="s">
        <v>44</v>
      </c>
      <c r="Q370" s="13" t="s">
        <v>45</v>
      </c>
      <c r="R370" s="17" t="str">
        <f t="shared" si="114"/>
        <v>1001581</v>
      </c>
      <c r="S370" s="15">
        <v>1</v>
      </c>
      <c r="T370" s="13" t="s">
        <v>58</v>
      </c>
      <c r="U370" s="12">
        <v>50000</v>
      </c>
      <c r="V370" s="12">
        <f t="shared" si="115"/>
        <v>9000</v>
      </c>
      <c r="W370" s="12">
        <v>0</v>
      </c>
      <c r="X370" s="18">
        <v>247</v>
      </c>
      <c r="Y370" s="19" t="s">
        <v>47</v>
      </c>
      <c r="Z370" s="20">
        <f t="shared" si="109"/>
        <v>41000</v>
      </c>
      <c r="AA370" s="21"/>
      <c r="AB370" s="29"/>
      <c r="AC370" s="14">
        <f t="shared" si="110"/>
        <v>25000</v>
      </c>
      <c r="AD370" s="12"/>
      <c r="AE370" s="12"/>
      <c r="AF370" s="13" t="s">
        <v>48</v>
      </c>
      <c r="AG370" s="23">
        <v>8</v>
      </c>
      <c r="AH370" s="30">
        <v>13</v>
      </c>
      <c r="AI370" s="25" t="s">
        <v>49</v>
      </c>
      <c r="AJ370" s="13"/>
      <c r="AK370" s="13"/>
      <c r="AL370" s="17">
        <v>0</v>
      </c>
      <c r="AM370" s="15" t="s">
        <v>50</v>
      </c>
      <c r="AN370" s="12" t="s">
        <v>51</v>
      </c>
      <c r="AO370" s="12"/>
      <c r="AP370" s="17"/>
      <c r="AQ370" s="17"/>
      <c r="AR370" s="17"/>
      <c r="AU37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100158, 'Б-100158-13',date'2015-03-05',3, 1, 1, 'USD', 1, 18, date'2015-03-06', date'2015-03-07', 1001581, 1, to_date('2015-03-11 00:00:00','YYYY-MM-DD HH24:MI:SS'), 50000, 9000, 0, 247, 0, 'c1', 8,null);insert into xxxx_oebs_cash_payment_test (ID, INVOICE_ID, OEBS_PAYMENT, DOC_DATE, COMISS_DATE) values (s_xxxx_oebs_cash_payment_test.NEXTVAL, 100158, 25000, to_date('2015-03-11 00:00:00','YYYY-MM-DD HH24:MI:SS'), date'2015-03-31' );insert into xxxx_client_discount_m  (ID,CLIENT_ID,CLIENT_AVG_DISCOUNT,DT) values (s_xxxx_client_discount_m.NEXTVAL,247, 13, date'2014-03-01');</v>
      </c>
    </row>
    <row r="371" spans="1:47" ht="15" customHeight="1" x14ac:dyDescent="0.3">
      <c r="A371" s="45">
        <v>21</v>
      </c>
      <c r="B371" s="64"/>
      <c r="C371" s="12" t="str">
        <f t="shared" si="111"/>
        <v>100021</v>
      </c>
      <c r="D371" s="12" t="str">
        <f t="shared" si="112"/>
        <v>100021/13</v>
      </c>
      <c r="E371" s="13" t="s">
        <v>40</v>
      </c>
      <c r="F371" s="13" t="s">
        <v>41</v>
      </c>
      <c r="G371" s="12">
        <v>1</v>
      </c>
      <c r="H371" s="14">
        <v>100159</v>
      </c>
      <c r="I371" s="15" t="str">
        <f t="shared" si="113"/>
        <v>Б-100159-13</v>
      </c>
      <c r="J371" s="16">
        <v>3</v>
      </c>
      <c r="K371" s="12">
        <v>7</v>
      </c>
      <c r="L371" s="12" t="s">
        <v>42</v>
      </c>
      <c r="M371" s="16">
        <v>1</v>
      </c>
      <c r="N371" s="12">
        <v>18</v>
      </c>
      <c r="O371" s="13" t="s">
        <v>43</v>
      </c>
      <c r="P371" s="13" t="s">
        <v>44</v>
      </c>
      <c r="Q371" s="13" t="s">
        <v>45</v>
      </c>
      <c r="R371" s="17" t="str">
        <f t="shared" si="114"/>
        <v>1001591</v>
      </c>
      <c r="S371" s="15">
        <v>1</v>
      </c>
      <c r="T371" s="58" t="s">
        <v>66</v>
      </c>
      <c r="U371" s="12">
        <v>50000</v>
      </c>
      <c r="V371" s="12">
        <f t="shared" si="115"/>
        <v>9000</v>
      </c>
      <c r="W371" s="12">
        <v>0</v>
      </c>
      <c r="X371" s="18">
        <v>248</v>
      </c>
      <c r="Y371" s="19" t="s">
        <v>47</v>
      </c>
      <c r="Z371" s="20">
        <f t="shared" si="109"/>
        <v>41000</v>
      </c>
      <c r="AA371" s="21"/>
      <c r="AB371" s="22"/>
      <c r="AC371" s="14">
        <f t="shared" si="110"/>
        <v>25000</v>
      </c>
      <c r="AD371" s="12"/>
      <c r="AE371" s="12"/>
      <c r="AF371" s="58" t="s">
        <v>67</v>
      </c>
      <c r="AG371" s="23">
        <v>8</v>
      </c>
      <c r="AH371" s="24">
        <v>13</v>
      </c>
      <c r="AI371" s="25" t="s">
        <v>49</v>
      </c>
      <c r="AJ371" s="13"/>
      <c r="AK371" s="13"/>
      <c r="AL371" s="17">
        <v>0</v>
      </c>
      <c r="AM371" s="15" t="s">
        <v>50</v>
      </c>
      <c r="AN371" s="12" t="s">
        <v>51</v>
      </c>
      <c r="AO371" s="12"/>
      <c r="AP371" s="17"/>
      <c r="AQ371" s="17"/>
      <c r="AR371" s="17"/>
      <c r="AU371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100159, 'Б-100159-13',date'2015-03-02',3, 7, 7, 'RUR', 1, 18, date'2015-03-06', date'2015-03-07', 1001591, 1, to_date('2015-04-07 00:00:00','YYYY-MM-DD HH24:MI:SS'), 50000, 9000, 0, 248, 0, 'c1', 8,null);insert into xxxx_oebs_cash_payment_test (ID, INVOICE_ID, OEBS_PAYMENT, DOC_DATE, COMISS_DATE) values (s_xxxx_oebs_cash_payment_test.NEXTVAL, 100159, 25000, to_date('2015-04-07 00:00:00','YYYY-MM-DD HH24:MI:SS'), date'2015-04-30' );insert into xxxx_client_discount_m  (ID,CLIENT_ID,CLIENT_AVG_DISCOUNT,DT) values (s_xxxx_client_discount_m.NEXTVAL,248, 13, date'2014-03-01');</v>
      </c>
    </row>
    <row r="372" spans="1:47" ht="15" customHeight="1" x14ac:dyDescent="0.3">
      <c r="A372" s="45">
        <v>21</v>
      </c>
      <c r="B372" s="64"/>
      <c r="C372" s="12" t="str">
        <f t="shared" si="111"/>
        <v>100021</v>
      </c>
      <c r="D372" s="12" t="str">
        <f t="shared" si="112"/>
        <v>100021/13</v>
      </c>
      <c r="E372" s="13" t="s">
        <v>40</v>
      </c>
      <c r="F372" s="13" t="s">
        <v>41</v>
      </c>
      <c r="G372" s="12">
        <v>1</v>
      </c>
      <c r="H372" s="14">
        <v>100160</v>
      </c>
      <c r="I372" s="15" t="str">
        <f t="shared" si="113"/>
        <v>Б-100160-13</v>
      </c>
      <c r="J372" s="16">
        <v>3</v>
      </c>
      <c r="K372" s="28">
        <v>12</v>
      </c>
      <c r="L372" s="12" t="s">
        <v>42</v>
      </c>
      <c r="M372" s="16">
        <v>1</v>
      </c>
      <c r="N372" s="12">
        <v>18</v>
      </c>
      <c r="O372" s="13" t="s">
        <v>53</v>
      </c>
      <c r="P372" s="13" t="s">
        <v>44</v>
      </c>
      <c r="Q372" s="13" t="s">
        <v>45</v>
      </c>
      <c r="R372" s="17" t="str">
        <f t="shared" si="114"/>
        <v>1001601</v>
      </c>
      <c r="S372" s="15">
        <v>1</v>
      </c>
      <c r="T372" s="58" t="s">
        <v>68</v>
      </c>
      <c r="U372" s="12">
        <v>50000</v>
      </c>
      <c r="V372" s="12">
        <f t="shared" si="115"/>
        <v>9000</v>
      </c>
      <c r="W372" s="12">
        <v>0</v>
      </c>
      <c r="X372" s="18">
        <v>249</v>
      </c>
      <c r="Y372" s="19" t="s">
        <v>47</v>
      </c>
      <c r="Z372" s="20">
        <f t="shared" si="109"/>
        <v>41000</v>
      </c>
      <c r="AA372" s="21"/>
      <c r="AB372" s="26"/>
      <c r="AC372" s="14">
        <f t="shared" si="110"/>
        <v>25000</v>
      </c>
      <c r="AD372" s="12"/>
      <c r="AE372" s="12"/>
      <c r="AF372" s="58" t="s">
        <v>67</v>
      </c>
      <c r="AG372" s="23">
        <v>8</v>
      </c>
      <c r="AH372" s="27">
        <v>7</v>
      </c>
      <c r="AI372" s="25" t="s">
        <v>49</v>
      </c>
      <c r="AJ372" s="13"/>
      <c r="AK372" s="13"/>
      <c r="AL372" s="17">
        <v>0</v>
      </c>
      <c r="AM372" s="15" t="s">
        <v>50</v>
      </c>
      <c r="AN372" s="12" t="s">
        <v>51</v>
      </c>
      <c r="AO372" s="12"/>
      <c r="AP372" s="17"/>
      <c r="AQ372" s="17"/>
      <c r="AR372" s="17"/>
      <c r="AU372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100160, 'Б-100160-13',date'2015-03-03',3, 12, 12, 'RUR', 1, 18, date'2015-03-06', date'2015-03-07', 1001601, 1, to_date('2015-04-08 00:00:00','YYYY-MM-DD HH24:MI:SS'), 50000, 9000, 0, 249, 0, 'c1', 8,null);insert into xxxx_oebs_cash_payment_test (ID, INVOICE_ID, OEBS_PAYMENT, DOC_DATE, COMISS_DATE) values (s_xxxx_oebs_cash_payment_test.NEXTVAL, 100160, 25000, to_date('2015-04-08 00:00:00','YYYY-MM-DD HH24:MI:SS'), date'2015-04-30' );insert into xxxx_client_discount_m  (ID,CLIENT_ID,CLIENT_AVG_DISCOUNT,DT) values (s_xxxx_client_discount_m.NEXTVAL,249, 7, date'2014-03-01');</v>
      </c>
    </row>
    <row r="373" spans="1:47" ht="15" customHeight="1" x14ac:dyDescent="0.3">
      <c r="A373" s="45">
        <v>21</v>
      </c>
      <c r="B373" s="64"/>
      <c r="C373" s="12" t="str">
        <f t="shared" si="111"/>
        <v>100021</v>
      </c>
      <c r="D373" s="12" t="str">
        <f t="shared" si="112"/>
        <v>100021/13</v>
      </c>
      <c r="E373" s="13" t="s">
        <v>40</v>
      </c>
      <c r="F373" s="13" t="s">
        <v>41</v>
      </c>
      <c r="G373" s="12">
        <v>1</v>
      </c>
      <c r="H373" s="14">
        <v>100161</v>
      </c>
      <c r="I373" s="15" t="str">
        <f t="shared" si="113"/>
        <v>Б-100161-13</v>
      </c>
      <c r="J373" s="16">
        <v>3</v>
      </c>
      <c r="K373" s="12">
        <v>7</v>
      </c>
      <c r="L373" s="12" t="s">
        <v>42</v>
      </c>
      <c r="M373" s="76">
        <v>0</v>
      </c>
      <c r="N373" s="12">
        <v>18</v>
      </c>
      <c r="O373" s="13" t="s">
        <v>53</v>
      </c>
      <c r="P373" s="13" t="s">
        <v>44</v>
      </c>
      <c r="Q373" s="13" t="s">
        <v>45</v>
      </c>
      <c r="R373" s="17" t="str">
        <f t="shared" si="114"/>
        <v>1001611</v>
      </c>
      <c r="S373" s="15">
        <v>1</v>
      </c>
      <c r="T373" s="58" t="s">
        <v>68</v>
      </c>
      <c r="U373" s="12">
        <v>50000</v>
      </c>
      <c r="V373" s="12">
        <f t="shared" si="115"/>
        <v>9000</v>
      </c>
      <c r="W373" s="12">
        <v>0</v>
      </c>
      <c r="X373" s="18">
        <v>250</v>
      </c>
      <c r="Y373" s="19" t="s">
        <v>47</v>
      </c>
      <c r="Z373" s="20">
        <f t="shared" si="109"/>
        <v>41000</v>
      </c>
      <c r="AA373" s="21"/>
      <c r="AB373" s="26"/>
      <c r="AC373" s="14">
        <f t="shared" si="110"/>
        <v>25000</v>
      </c>
      <c r="AD373" s="12"/>
      <c r="AE373" s="12"/>
      <c r="AF373" s="58" t="s">
        <v>67</v>
      </c>
      <c r="AG373" s="23">
        <v>8</v>
      </c>
      <c r="AH373" s="27">
        <v>7</v>
      </c>
      <c r="AI373" s="25" t="s">
        <v>49</v>
      </c>
      <c r="AJ373" s="13"/>
      <c r="AK373" s="13"/>
      <c r="AL373" s="17">
        <v>0</v>
      </c>
      <c r="AM373" s="15" t="s">
        <v>50</v>
      </c>
      <c r="AN373" s="12" t="s">
        <v>51</v>
      </c>
      <c r="AO373" s="12"/>
      <c r="AP373" s="17"/>
      <c r="AQ373" s="17"/>
      <c r="AR373" s="17"/>
      <c r="AU37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100161, 'Б-100161-13',date'2015-03-03',3, 7, 7, 'RUR', 0, 18, date'2015-03-06', date'2015-03-07', 1001611, 1, to_date('2015-04-08 00:00:00','YYYY-MM-DD HH24:MI:SS'), 50000, 9000, 0, 250, 0, 'c1', 8,null);insert into xxxx_oebs_cash_payment_test (ID, INVOICE_ID, OEBS_PAYMENT, DOC_DATE, COMISS_DATE) values (s_xxxx_oebs_cash_payment_test.NEXTVAL, 100161, 25000, to_date('2015-04-08 00:00:00','YYYY-MM-DD HH24:MI:SS'), date'2015-04-30' );insert into xxxx_client_discount_m  (ID,CLIENT_ID,CLIENT_AVG_DISCOUNT,DT) values (s_xxxx_client_discount_m.NEXTVAL,250, 7, date'2014-03-01');</v>
      </c>
    </row>
    <row r="374" spans="1:47" ht="15" customHeight="1" x14ac:dyDescent="0.3">
      <c r="A374" s="45">
        <v>21</v>
      </c>
      <c r="B374" s="64"/>
      <c r="C374" s="12" t="str">
        <f t="shared" si="111"/>
        <v>100021</v>
      </c>
      <c r="D374" s="12" t="str">
        <f t="shared" si="112"/>
        <v>100021/13</v>
      </c>
      <c r="E374" s="13" t="s">
        <v>40</v>
      </c>
      <c r="F374" s="13" t="s">
        <v>41</v>
      </c>
      <c r="G374" s="12">
        <v>1</v>
      </c>
      <c r="H374" s="14">
        <v>100162</v>
      </c>
      <c r="I374" s="15" t="str">
        <f t="shared" si="113"/>
        <v>Б-100162-13</v>
      </c>
      <c r="J374" s="16">
        <v>3</v>
      </c>
      <c r="K374" s="28">
        <v>11</v>
      </c>
      <c r="L374" s="12" t="s">
        <v>42</v>
      </c>
      <c r="M374" s="16">
        <v>1</v>
      </c>
      <c r="N374" s="12">
        <v>18</v>
      </c>
      <c r="O374" s="13" t="s">
        <v>55</v>
      </c>
      <c r="P374" s="13" t="s">
        <v>44</v>
      </c>
      <c r="Q374" s="13" t="s">
        <v>45</v>
      </c>
      <c r="R374" s="17" t="str">
        <f t="shared" si="114"/>
        <v>1001621</v>
      </c>
      <c r="S374" s="15">
        <v>1</v>
      </c>
      <c r="T374" s="58" t="s">
        <v>69</v>
      </c>
      <c r="U374" s="12">
        <v>50000</v>
      </c>
      <c r="V374" s="12">
        <f t="shared" si="115"/>
        <v>9000</v>
      </c>
      <c r="W374" s="12">
        <v>0</v>
      </c>
      <c r="X374" s="18">
        <v>251</v>
      </c>
      <c r="Y374" s="19" t="s">
        <v>47</v>
      </c>
      <c r="Z374" s="20">
        <f t="shared" si="109"/>
        <v>41000</v>
      </c>
      <c r="AA374" s="21"/>
      <c r="AB374" s="29"/>
      <c r="AC374" s="14">
        <f t="shared" si="110"/>
        <v>25000</v>
      </c>
      <c r="AD374" s="12"/>
      <c r="AE374" s="12"/>
      <c r="AF374" s="58" t="s">
        <v>67</v>
      </c>
      <c r="AG374" s="23">
        <v>8</v>
      </c>
      <c r="AH374" s="30">
        <v>20</v>
      </c>
      <c r="AI374" s="25" t="s">
        <v>49</v>
      </c>
      <c r="AJ374" s="13"/>
      <c r="AK374" s="13"/>
      <c r="AL374" s="17">
        <v>0</v>
      </c>
      <c r="AM374" s="15" t="s">
        <v>50</v>
      </c>
      <c r="AN374" s="12" t="s">
        <v>51</v>
      </c>
      <c r="AO374" s="12"/>
      <c r="AP374" s="17"/>
      <c r="AQ374" s="17"/>
      <c r="AR374" s="17"/>
      <c r="AU37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'Б-100162-13',date'2015-03-04',3, 11, 11, 'RUR', 1, 18, date'2015-03-06', date'2015-03-07', 1001621, 1, to_date('2015-04-09 00:00:00','YYYY-MM-DD HH24:MI:SS'), 50000, 9000, 0, 251, 0, 'c1', 8,null);insert into xxxx_oebs_cash_payment_test (ID, INVOICE_ID, OEBS_PAYMENT, DOC_DATE, COMISS_DATE) values (s_xxxx_oebs_cash_payment_test.NEXTVAL, 100162, 25000, to_date('2015-04-09 00:00:00','YYYY-MM-DD HH24:MI:SS'), date'2015-04-30' );insert into xxxx_client_discount_m  (ID,CLIENT_ID,CLIENT_AVG_DISCOUNT,DT) values (s_xxxx_client_discount_m.NEXTVAL,251, 20, date'2014-03-01');</v>
      </c>
    </row>
    <row r="375" spans="1:47" ht="15" customHeight="1" x14ac:dyDescent="0.3">
      <c r="A375" s="45">
        <v>21</v>
      </c>
      <c r="B375" s="64"/>
      <c r="C375" s="12" t="str">
        <f t="shared" si="111"/>
        <v>100021</v>
      </c>
      <c r="D375" s="12" t="str">
        <f t="shared" si="112"/>
        <v>100021/13</v>
      </c>
      <c r="E375" s="13" t="s">
        <v>40</v>
      </c>
      <c r="F375" s="13" t="s">
        <v>41</v>
      </c>
      <c r="G375" s="12">
        <v>1</v>
      </c>
      <c r="H375" s="14">
        <v>100163</v>
      </c>
      <c r="I375" s="15" t="str">
        <f t="shared" si="113"/>
        <v>Б-100163-13</v>
      </c>
      <c r="J375" s="16">
        <v>3</v>
      </c>
      <c r="K375" s="28">
        <v>1</v>
      </c>
      <c r="L375" s="12" t="s">
        <v>42</v>
      </c>
      <c r="M375" s="16">
        <v>1</v>
      </c>
      <c r="N375" s="12">
        <v>18</v>
      </c>
      <c r="O375" s="13" t="s">
        <v>57</v>
      </c>
      <c r="P375" s="13" t="s">
        <v>44</v>
      </c>
      <c r="Q375" s="13" t="s">
        <v>45</v>
      </c>
      <c r="R375" s="17" t="str">
        <f t="shared" si="114"/>
        <v>1001631</v>
      </c>
      <c r="S375" s="15">
        <v>1</v>
      </c>
      <c r="T375" s="58" t="s">
        <v>70</v>
      </c>
      <c r="U375" s="12">
        <v>50000</v>
      </c>
      <c r="V375" s="12">
        <f t="shared" si="115"/>
        <v>9000</v>
      </c>
      <c r="W375" s="12">
        <v>0</v>
      </c>
      <c r="X375" s="18">
        <v>252</v>
      </c>
      <c r="Y375" s="19" t="s">
        <v>47</v>
      </c>
      <c r="Z375" s="20">
        <f t="shared" si="109"/>
        <v>41000</v>
      </c>
      <c r="AA375" s="21"/>
      <c r="AB375" s="29"/>
      <c r="AC375" s="14">
        <f t="shared" si="110"/>
        <v>25000</v>
      </c>
      <c r="AD375" s="12"/>
      <c r="AE375" s="12"/>
      <c r="AF375" s="58" t="s">
        <v>67</v>
      </c>
      <c r="AG375" s="23">
        <v>8</v>
      </c>
      <c r="AH375" s="30">
        <v>13</v>
      </c>
      <c r="AI375" s="25" t="s">
        <v>49</v>
      </c>
      <c r="AJ375" s="13"/>
      <c r="AK375" s="13"/>
      <c r="AL375" s="17">
        <v>0</v>
      </c>
      <c r="AM375" s="15" t="s">
        <v>50</v>
      </c>
      <c r="AN375" s="12" t="s">
        <v>51</v>
      </c>
      <c r="AO375" s="12"/>
      <c r="AP375" s="17"/>
      <c r="AQ375" s="17"/>
      <c r="AR375" s="17"/>
      <c r="AU37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100163, 'Б-100163-13',date'2015-03-05',3, 1, 1, 'RUR', 1, 18, date'2015-03-06', date'2015-03-07', 1001631, 1, to_date('2015-04-11 00:00:00','YYYY-MM-DD HH24:MI:SS'), 50000, 9000, 0, 252, 0, 'c1', 8,null);insert into xxxx_oebs_cash_payment_test (ID, INVOICE_ID, OEBS_PAYMENT, DOC_DATE, COMISS_DATE) values (s_xxxx_oebs_cash_payment_test.NEXTVAL, 100163, 25000, to_date('2015-04-11 00:00:00','YYYY-MM-DD HH24:MI:SS'), date'2015-04-30' );insert into xxxx_client_discount_m  (ID,CLIENT_ID,CLIENT_AVG_DISCOUNT,DT) values (s_xxxx_client_discount_m.NEXTVAL,252, 13, date'2014-03-01');</v>
      </c>
    </row>
    <row r="376" spans="1:47" ht="15" customHeight="1" x14ac:dyDescent="0.3">
      <c r="A376" s="45">
        <v>21</v>
      </c>
      <c r="B376" s="64"/>
      <c r="C376" s="12" t="str">
        <f t="shared" si="111"/>
        <v>100021</v>
      </c>
      <c r="D376" s="12" t="str">
        <f t="shared" si="112"/>
        <v>100021/13</v>
      </c>
      <c r="E376" s="13" t="s">
        <v>40</v>
      </c>
      <c r="F376" s="13" t="s">
        <v>41</v>
      </c>
      <c r="G376" s="12">
        <v>1</v>
      </c>
      <c r="H376" s="14">
        <v>100164</v>
      </c>
      <c r="I376" s="15" t="str">
        <f t="shared" si="113"/>
        <v>Б-100164-13</v>
      </c>
      <c r="J376" s="16">
        <v>3</v>
      </c>
      <c r="K376" s="12">
        <v>7</v>
      </c>
      <c r="L376" s="12" t="s">
        <v>42</v>
      </c>
      <c r="M376" s="16">
        <v>1</v>
      </c>
      <c r="N376" s="12">
        <v>18</v>
      </c>
      <c r="O376" s="13" t="s">
        <v>43</v>
      </c>
      <c r="P376" s="13" t="s">
        <v>44</v>
      </c>
      <c r="Q376" s="13" t="s">
        <v>45</v>
      </c>
      <c r="R376" s="17" t="str">
        <f t="shared" si="114"/>
        <v>1001641</v>
      </c>
      <c r="S376" s="15">
        <v>1</v>
      </c>
      <c r="T376" s="59" t="s">
        <v>71</v>
      </c>
      <c r="U376" s="12">
        <v>50000</v>
      </c>
      <c r="V376" s="12">
        <f t="shared" si="115"/>
        <v>9000</v>
      </c>
      <c r="W376" s="12">
        <v>0</v>
      </c>
      <c r="X376" s="18">
        <v>253</v>
      </c>
      <c r="Y376" s="19" t="s">
        <v>47</v>
      </c>
      <c r="Z376" s="20">
        <f t="shared" si="109"/>
        <v>41000</v>
      </c>
      <c r="AA376" s="21"/>
      <c r="AB376" s="22"/>
      <c r="AC376" s="14">
        <f t="shared" si="110"/>
        <v>25000</v>
      </c>
      <c r="AD376" s="12"/>
      <c r="AE376" s="12"/>
      <c r="AF376" s="59" t="s">
        <v>72</v>
      </c>
      <c r="AG376" s="23">
        <v>8</v>
      </c>
      <c r="AH376" s="24">
        <v>13</v>
      </c>
      <c r="AI376" s="25" t="s">
        <v>49</v>
      </c>
      <c r="AJ376" s="13"/>
      <c r="AK376" s="13"/>
      <c r="AL376" s="17">
        <v>0</v>
      </c>
      <c r="AM376" s="15" t="s">
        <v>50</v>
      </c>
      <c r="AN376" s="12" t="s">
        <v>51</v>
      </c>
      <c r="AO376" s="12"/>
      <c r="AP376" s="17"/>
      <c r="AQ376" s="17"/>
      <c r="AR376" s="17"/>
      <c r="AU37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100164, 'Б-100164-13',date'2015-03-02',3, 7, 7, 'RUR', 1, 18, date'2015-03-06', date'2015-03-07', 1001641, 1, to_date('2015-05-07 00:00:00','YYYY-MM-DD HH24:MI:SS'), 50000, 9000, 0, 253, 0, 'c1', 8,null);insert into xxxx_oebs_cash_payment_test (ID, INVOICE_ID, OEBS_PAYMENT, DOC_DATE, COMISS_DATE) values (s_xxxx_oebs_cash_payment_test.NEXTVAL, 100164, 25000, to_date('2015-05-07 00:00:00','YYYY-MM-DD HH24:MI:SS'), date'2015-05-31' );insert into xxxx_client_discount_m  (ID,CLIENT_ID,CLIENT_AVG_DISCOUNT,DT) values (s_xxxx_client_discount_m.NEXTVAL,253, 13, date'2014-03-01');</v>
      </c>
    </row>
    <row r="377" spans="1:47" ht="15" customHeight="1" x14ac:dyDescent="0.3">
      <c r="A377" s="45">
        <v>21</v>
      </c>
      <c r="B377" s="64"/>
      <c r="C377" s="12" t="str">
        <f t="shared" si="111"/>
        <v>100021</v>
      </c>
      <c r="D377" s="12" t="str">
        <f t="shared" si="112"/>
        <v>100021/13</v>
      </c>
      <c r="E377" s="13" t="s">
        <v>40</v>
      </c>
      <c r="F377" s="13" t="s">
        <v>41</v>
      </c>
      <c r="G377" s="12">
        <v>1</v>
      </c>
      <c r="H377" s="14">
        <v>100165</v>
      </c>
      <c r="I377" s="15" t="str">
        <f t="shared" si="113"/>
        <v>Б-100165-13</v>
      </c>
      <c r="J377" s="16">
        <v>3</v>
      </c>
      <c r="K377" s="56">
        <v>3</v>
      </c>
      <c r="L377" s="12" t="s">
        <v>42</v>
      </c>
      <c r="M377" s="16">
        <v>1</v>
      </c>
      <c r="N377" s="12">
        <v>18</v>
      </c>
      <c r="O377" s="13" t="s">
        <v>53</v>
      </c>
      <c r="P377" s="13" t="s">
        <v>44</v>
      </c>
      <c r="Q377" s="13" t="s">
        <v>45</v>
      </c>
      <c r="R377" s="17" t="str">
        <f t="shared" si="114"/>
        <v>1001651</v>
      </c>
      <c r="S377" s="15">
        <v>1</v>
      </c>
      <c r="T377" s="59" t="s">
        <v>73</v>
      </c>
      <c r="U377" s="12">
        <v>50000</v>
      </c>
      <c r="V377" s="12">
        <f t="shared" si="115"/>
        <v>9000</v>
      </c>
      <c r="W377" s="12">
        <v>0</v>
      </c>
      <c r="X377" s="18">
        <v>254</v>
      </c>
      <c r="Y377" s="19" t="s">
        <v>47</v>
      </c>
      <c r="Z377" s="20">
        <f t="shared" si="109"/>
        <v>41000</v>
      </c>
      <c r="AA377" s="21"/>
      <c r="AB377" s="26"/>
      <c r="AC377" s="14">
        <f t="shared" si="110"/>
        <v>25000</v>
      </c>
      <c r="AD377" s="12"/>
      <c r="AE377" s="12"/>
      <c r="AF377" s="59" t="s">
        <v>72</v>
      </c>
      <c r="AG377" s="23">
        <v>8</v>
      </c>
      <c r="AH377" s="27">
        <v>7</v>
      </c>
      <c r="AI377" s="25" t="s">
        <v>49</v>
      </c>
      <c r="AJ377" s="13"/>
      <c r="AK377" s="13"/>
      <c r="AL377" s="17">
        <v>0</v>
      </c>
      <c r="AM377" s="15" t="s">
        <v>50</v>
      </c>
      <c r="AN377" s="12" t="s">
        <v>51</v>
      </c>
      <c r="AO377" s="12"/>
      <c r="AP377" s="17"/>
      <c r="AQ377" s="17"/>
      <c r="AR377" s="17"/>
      <c r="AU37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100165, 'Б-100165-13',date'2015-03-03',3, 3, 3, 'RUR', 1, 18, date'2015-03-06', date'2015-03-07', 1001651, 1, to_date('2015-05-08 00:00:00','YYYY-MM-DD HH24:MI:SS'), 50000, 9000, 0, 254, 0, 'c1', 8,null);insert into xxxx_oebs_cash_payment_test (ID, INVOICE_ID, OEBS_PAYMENT, DOC_DATE, COMISS_DATE) values (s_xxxx_oebs_cash_payment_test.NEXTVAL, 100165, 25000, to_date('2015-05-08 00:00:00','YYYY-MM-DD HH24:MI:SS'), date'2015-05-31' );insert into xxxx_client_discount_m  (ID,CLIENT_ID,CLIENT_AVG_DISCOUNT,DT) values (s_xxxx_client_discount_m.NEXTVAL,254, 7, date'2014-03-01');</v>
      </c>
    </row>
    <row r="378" spans="1:47" ht="15" customHeight="1" x14ac:dyDescent="0.3">
      <c r="A378" s="45">
        <v>21</v>
      </c>
      <c r="B378" s="64"/>
      <c r="C378" s="12" t="str">
        <f t="shared" si="111"/>
        <v>100021</v>
      </c>
      <c r="D378" s="12" t="str">
        <f t="shared" si="112"/>
        <v>100021/13</v>
      </c>
      <c r="E378" s="13" t="s">
        <v>40</v>
      </c>
      <c r="F378" s="13" t="s">
        <v>41</v>
      </c>
      <c r="G378" s="12">
        <v>1</v>
      </c>
      <c r="H378" s="14">
        <v>100166</v>
      </c>
      <c r="I378" s="15" t="str">
        <f t="shared" si="113"/>
        <v>Б-100166-13</v>
      </c>
      <c r="J378" s="16">
        <v>3</v>
      </c>
      <c r="K378" s="12">
        <v>7</v>
      </c>
      <c r="L378" s="12" t="s">
        <v>42</v>
      </c>
      <c r="M378" s="16">
        <v>1</v>
      </c>
      <c r="N378" s="12">
        <v>18</v>
      </c>
      <c r="O378" s="13" t="s">
        <v>53</v>
      </c>
      <c r="P378" s="13" t="s">
        <v>44</v>
      </c>
      <c r="Q378" s="13" t="s">
        <v>45</v>
      </c>
      <c r="R378" s="17" t="str">
        <f t="shared" si="114"/>
        <v>1001661</v>
      </c>
      <c r="S378" s="15">
        <v>1</v>
      </c>
      <c r="T378" s="59" t="s">
        <v>73</v>
      </c>
      <c r="U378" s="12">
        <v>50000</v>
      </c>
      <c r="V378" s="12">
        <f t="shared" si="115"/>
        <v>9000</v>
      </c>
      <c r="W378" s="12">
        <v>0</v>
      </c>
      <c r="X378" s="18">
        <v>255</v>
      </c>
      <c r="Y378" s="19" t="s">
        <v>47</v>
      </c>
      <c r="Z378" s="20">
        <f t="shared" si="109"/>
        <v>41000</v>
      </c>
      <c r="AA378" s="21"/>
      <c r="AB378" s="26"/>
      <c r="AC378" s="14">
        <f t="shared" si="110"/>
        <v>25000</v>
      </c>
      <c r="AD378" s="12"/>
      <c r="AE378" s="12"/>
      <c r="AF378" s="59" t="s">
        <v>72</v>
      </c>
      <c r="AG378" s="23">
        <v>8</v>
      </c>
      <c r="AH378" s="27">
        <v>7</v>
      </c>
      <c r="AI378" s="25" t="s">
        <v>49</v>
      </c>
      <c r="AJ378" s="13"/>
      <c r="AK378" s="13"/>
      <c r="AL378" s="17">
        <v>0</v>
      </c>
      <c r="AM378" s="15" t="s">
        <v>50</v>
      </c>
      <c r="AN378" s="12" t="s">
        <v>51</v>
      </c>
      <c r="AO378" s="12"/>
      <c r="AP378" s="17"/>
      <c r="AQ378" s="17"/>
      <c r="AR378" s="17"/>
      <c r="AU37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100166, 'Б-100166-13',date'2015-03-03',3, 7, 7, 'RUR', 1, 18, date'2015-03-06', date'2015-03-07', 1001661, 1, to_date('2015-05-08 00:00:00','YYYY-MM-DD HH24:MI:SS'), 50000, 9000, 0, 255, 0, 'c1', 8,null);insert into xxxx_oebs_cash_payment_test (ID, INVOICE_ID, OEBS_PAYMENT, DOC_DATE, COMISS_DATE) values (s_xxxx_oebs_cash_payment_test.NEXTVAL, 100166, 25000, to_date('2015-05-08 00:00:00','YYYY-MM-DD HH24:MI:SS'), date'2015-05-31' );insert into xxxx_client_discount_m  (ID,CLIENT_ID,CLIENT_AVG_DISCOUNT,DT) values (s_xxxx_client_discount_m.NEXTVAL,255, 7, date'2014-03-01');</v>
      </c>
    </row>
    <row r="379" spans="1:47" ht="15" customHeight="1" x14ac:dyDescent="0.3">
      <c r="A379" s="45">
        <v>21</v>
      </c>
      <c r="B379" s="64"/>
      <c r="C379" s="12" t="str">
        <f t="shared" si="111"/>
        <v>100021</v>
      </c>
      <c r="D379" s="12" t="str">
        <f t="shared" si="112"/>
        <v>100021/13</v>
      </c>
      <c r="E379" s="13" t="s">
        <v>40</v>
      </c>
      <c r="F379" s="13" t="s">
        <v>41</v>
      </c>
      <c r="G379" s="12">
        <v>1</v>
      </c>
      <c r="H379" s="14">
        <v>100167</v>
      </c>
      <c r="I379" s="15" t="str">
        <f t="shared" si="113"/>
        <v>Б-100167-13</v>
      </c>
      <c r="J379" s="16">
        <v>3</v>
      </c>
      <c r="K379" s="28">
        <v>11</v>
      </c>
      <c r="L379" s="12" t="s">
        <v>42</v>
      </c>
      <c r="M379" s="16">
        <v>1</v>
      </c>
      <c r="N379" s="12">
        <v>18</v>
      </c>
      <c r="O379" s="13" t="s">
        <v>55</v>
      </c>
      <c r="P379" s="13" t="s">
        <v>44</v>
      </c>
      <c r="Q379" s="13" t="s">
        <v>45</v>
      </c>
      <c r="R379" s="17" t="str">
        <f t="shared" si="114"/>
        <v>1001671</v>
      </c>
      <c r="S379" s="15">
        <v>1</v>
      </c>
      <c r="T379" s="59" t="s">
        <v>74</v>
      </c>
      <c r="U379" s="12">
        <v>50000</v>
      </c>
      <c r="V379" s="12">
        <f t="shared" si="115"/>
        <v>9000</v>
      </c>
      <c r="W379" s="12">
        <v>0</v>
      </c>
      <c r="X379" s="18">
        <v>256</v>
      </c>
      <c r="Y379" s="19" t="s">
        <v>47</v>
      </c>
      <c r="Z379" s="20">
        <f t="shared" si="109"/>
        <v>41000</v>
      </c>
      <c r="AA379" s="21"/>
      <c r="AB379" s="29"/>
      <c r="AC379" s="14">
        <f t="shared" si="110"/>
        <v>25000</v>
      </c>
      <c r="AD379" s="12"/>
      <c r="AE379" s="12"/>
      <c r="AF379" s="59" t="s">
        <v>72</v>
      </c>
      <c r="AG379" s="23">
        <v>8</v>
      </c>
      <c r="AH379" s="30">
        <v>20</v>
      </c>
      <c r="AI379" s="25" t="s">
        <v>49</v>
      </c>
      <c r="AJ379" s="13"/>
      <c r="AK379" s="13"/>
      <c r="AL379" s="17">
        <v>0</v>
      </c>
      <c r="AM379" s="15" t="s">
        <v>50</v>
      </c>
      <c r="AN379" s="12" t="s">
        <v>51</v>
      </c>
      <c r="AO379" s="12"/>
      <c r="AP379" s="17"/>
      <c r="AQ379" s="17"/>
      <c r="AR379" s="17"/>
      <c r="AU37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'Б-100167-13',date'2015-03-04',3, 11, 11, 'RUR', 1, 18, date'2015-03-06', date'2015-03-07', 1001671, 1, to_date('2015-05-09 00:00:00','YYYY-MM-DD HH24:MI:SS'), 50000, 9000, 0, 256, 0, 'c1', 8,null);insert into xxxx_oebs_cash_payment_test (ID, INVOICE_ID, OEBS_PAYMENT, DOC_DATE, COMISS_DATE) values (s_xxxx_oebs_cash_payment_test.NEXTVAL, 100167, 25000, to_date('2015-05-09 00:00:00','YYYY-MM-DD HH24:MI:SS'), date'2015-05-31' );insert into xxxx_client_discount_m  (ID,CLIENT_ID,CLIENT_AVG_DISCOUNT,DT) values (s_xxxx_client_discount_m.NEXTVAL,256, 20, date'2014-03-01');</v>
      </c>
    </row>
    <row r="380" spans="1:47" ht="15" customHeight="1" x14ac:dyDescent="0.3">
      <c r="A380" s="45">
        <v>21</v>
      </c>
      <c r="B380" s="64"/>
      <c r="C380" s="33" t="str">
        <f t="shared" si="111"/>
        <v>100021</v>
      </c>
      <c r="D380" s="33" t="str">
        <f t="shared" si="112"/>
        <v>100021/13</v>
      </c>
      <c r="E380" s="34" t="s">
        <v>40</v>
      </c>
      <c r="F380" s="34" t="s">
        <v>41</v>
      </c>
      <c r="G380" s="12">
        <v>1</v>
      </c>
      <c r="H380" s="14">
        <v>100168</v>
      </c>
      <c r="I380" s="33" t="str">
        <f t="shared" si="113"/>
        <v>Б-100168-13</v>
      </c>
      <c r="J380" s="16">
        <v>3</v>
      </c>
      <c r="K380" s="35">
        <v>1</v>
      </c>
      <c r="L380" s="33" t="s">
        <v>42</v>
      </c>
      <c r="M380" s="36">
        <v>1</v>
      </c>
      <c r="N380" s="33">
        <v>18</v>
      </c>
      <c r="O380" s="34" t="s">
        <v>57</v>
      </c>
      <c r="P380" s="34" t="s">
        <v>44</v>
      </c>
      <c r="Q380" s="34" t="s">
        <v>45</v>
      </c>
      <c r="R380" s="37" t="str">
        <f t="shared" si="114"/>
        <v>1001681</v>
      </c>
      <c r="S380" s="33">
        <v>1</v>
      </c>
      <c r="T380" s="61" t="s">
        <v>75</v>
      </c>
      <c r="U380" s="12">
        <v>50000</v>
      </c>
      <c r="V380" s="33">
        <f t="shared" si="115"/>
        <v>9000</v>
      </c>
      <c r="W380" s="33">
        <v>0</v>
      </c>
      <c r="X380" s="18">
        <v>257</v>
      </c>
      <c r="Y380" s="38" t="s">
        <v>47</v>
      </c>
      <c r="Z380" s="20">
        <f t="shared" si="109"/>
        <v>41000</v>
      </c>
      <c r="AA380" s="39"/>
      <c r="AB380" s="39"/>
      <c r="AC380" s="40">
        <f t="shared" si="110"/>
        <v>25000</v>
      </c>
      <c r="AD380" s="12"/>
      <c r="AE380" s="33"/>
      <c r="AF380" s="61" t="s">
        <v>72</v>
      </c>
      <c r="AG380" s="41">
        <v>8</v>
      </c>
      <c r="AH380" s="42">
        <v>13</v>
      </c>
      <c r="AI380" s="43" t="s">
        <v>49</v>
      </c>
      <c r="AJ380" s="34"/>
      <c r="AK380" s="34"/>
      <c r="AL380" s="37">
        <v>0</v>
      </c>
      <c r="AM380" s="33" t="s">
        <v>50</v>
      </c>
      <c r="AN380" s="33" t="s">
        <v>51</v>
      </c>
      <c r="AO380" s="33"/>
      <c r="AP380" s="37"/>
      <c r="AQ380" s="37"/>
      <c r="AR380" s="37"/>
      <c r="AS380" s="44"/>
      <c r="AU38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100168, 'Б-100168-13',date'2015-03-05',3, 1, 1, 'RUR', 1, 18, date'2015-03-06', date'2015-03-07', 1001681, 1, to_date('2015-05-11 00:00:00','YYYY-MM-DD HH24:MI:SS'), 50000, 9000, 0, 257, 0, 'c1', 8,null);insert into xxxx_oebs_cash_payment_test (ID, INVOICE_ID, OEBS_PAYMENT, DOC_DATE, COMISS_DATE) values (s_xxxx_oebs_cash_payment_test.NEXTVAL, 100168, 25000, to_date('2015-05-11 00:00:00','YYYY-MM-DD HH24:MI:SS'), date'2015-05-31' );insert into xxxx_client_discount_m  (ID,CLIENT_ID,CLIENT_AVG_DISCOUNT,DT) values (s_xxxx_client_discount_m.NEXTVAL,257, 13, date'2014-03-01');</v>
      </c>
    </row>
    <row r="381" spans="1:47" ht="15" customHeight="1" x14ac:dyDescent="0.3">
      <c r="A381" s="45">
        <v>22</v>
      </c>
      <c r="B381" s="57"/>
      <c r="C381" s="12" t="str">
        <f t="shared" si="111"/>
        <v>100022</v>
      </c>
      <c r="D381" s="12" t="str">
        <f t="shared" si="112"/>
        <v>100022/13</v>
      </c>
      <c r="E381" s="13" t="s">
        <v>40</v>
      </c>
      <c r="F381" s="13" t="s">
        <v>41</v>
      </c>
      <c r="G381" s="12">
        <v>1</v>
      </c>
      <c r="H381" s="14">
        <v>100169</v>
      </c>
      <c r="I381" s="15" t="str">
        <f t="shared" si="113"/>
        <v>Б-100169-13</v>
      </c>
      <c r="J381" s="16">
        <v>3</v>
      </c>
      <c r="K381" s="56">
        <v>2</v>
      </c>
      <c r="L381" s="12" t="s">
        <v>42</v>
      </c>
      <c r="M381" s="16">
        <v>1</v>
      </c>
      <c r="N381" s="12">
        <v>18</v>
      </c>
      <c r="O381" s="13" t="s">
        <v>43</v>
      </c>
      <c r="P381" s="13" t="s">
        <v>44</v>
      </c>
      <c r="Q381" s="13" t="s">
        <v>45</v>
      </c>
      <c r="R381" s="17" t="str">
        <f t="shared" si="114"/>
        <v>1001691</v>
      </c>
      <c r="S381" s="15">
        <v>1</v>
      </c>
      <c r="T381" s="13" t="s">
        <v>46</v>
      </c>
      <c r="U381" s="12">
        <v>50000</v>
      </c>
      <c r="V381" s="12">
        <f t="shared" si="115"/>
        <v>9000</v>
      </c>
      <c r="W381" s="12">
        <v>0</v>
      </c>
      <c r="X381" s="18">
        <v>258</v>
      </c>
      <c r="Y381" s="19" t="s">
        <v>47</v>
      </c>
      <c r="Z381" s="20"/>
      <c r="AA381" s="21"/>
      <c r="AB381" s="22"/>
      <c r="AC381" s="14">
        <f t="shared" si="110"/>
        <v>25000</v>
      </c>
      <c r="AD381" s="12"/>
      <c r="AE381" s="12"/>
      <c r="AF381" s="13" t="s">
        <v>48</v>
      </c>
      <c r="AG381" s="23">
        <v>8</v>
      </c>
      <c r="AH381" s="24">
        <v>13</v>
      </c>
      <c r="AI381" s="25" t="s">
        <v>49</v>
      </c>
      <c r="AJ381" s="13"/>
      <c r="AK381" s="13"/>
      <c r="AL381" s="17">
        <v>0</v>
      </c>
      <c r="AM381" s="15" t="s">
        <v>50</v>
      </c>
      <c r="AN381" s="12" t="s">
        <v>51</v>
      </c>
      <c r="AO381" s="12"/>
      <c r="AP381" s="17"/>
      <c r="AQ381" s="17"/>
      <c r="AR381" s="17"/>
      <c r="AS381" s="15" t="s">
        <v>99</v>
      </c>
      <c r="AU381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100169, 'Б-100169-13',date'2015-03-02',3, 2, 2, 'RUR', 1, 18, date'2015-03-06', date'2015-03-07', 1001691, 1, to_date('2015-03-07 00:00:00','YYYY-MM-DD HH24:MI:SS'), 50000, 9000, 0, 258, 0, 'c1', 8,null);insert into xxxx_oebs_cash_payment_test (ID, INVOICE_ID, OEBS_PAYMENT, DOC_DATE, COMISS_DATE) values (s_xxxx_oebs_cash_payment_test.NEXTVAL, 100169, 25000, to_date('2015-03-07 00:00:00','YYYY-MM-DD HH24:MI:SS'), date'2015-03-31' );insert into xxxx_client_discount_m  (ID,CLIENT_ID,CLIENT_AVG_DISCOUNT,DT) values (s_xxxx_client_discount_m.NEXTVAL,258, 13, date'2014-03-01');</v>
      </c>
    </row>
    <row r="382" spans="1:47" ht="15" customHeight="1" x14ac:dyDescent="0.3">
      <c r="A382" s="45">
        <v>22</v>
      </c>
      <c r="B382" s="57"/>
      <c r="C382" s="12" t="str">
        <f t="shared" si="111"/>
        <v>100022</v>
      </c>
      <c r="D382" s="12" t="str">
        <f t="shared" si="112"/>
        <v>100022/13</v>
      </c>
      <c r="E382" s="13" t="s">
        <v>40</v>
      </c>
      <c r="F382" s="13" t="s">
        <v>41</v>
      </c>
      <c r="G382" s="12">
        <v>1</v>
      </c>
      <c r="H382" s="14">
        <v>100170</v>
      </c>
      <c r="I382" s="15" t="str">
        <f t="shared" si="113"/>
        <v>Б-100170-13</v>
      </c>
      <c r="J382" s="16">
        <v>3</v>
      </c>
      <c r="K382" s="12">
        <v>7</v>
      </c>
      <c r="L382" s="12" t="s">
        <v>42</v>
      </c>
      <c r="M382" s="16">
        <v>1</v>
      </c>
      <c r="N382" s="12">
        <v>18</v>
      </c>
      <c r="O382" s="13" t="s">
        <v>53</v>
      </c>
      <c r="P382" s="13" t="s">
        <v>44</v>
      </c>
      <c r="Q382" s="13" t="s">
        <v>45</v>
      </c>
      <c r="R382" s="17" t="str">
        <f t="shared" si="114"/>
        <v>1001701</v>
      </c>
      <c r="S382" s="15">
        <v>1</v>
      </c>
      <c r="T382" s="13" t="s">
        <v>54</v>
      </c>
      <c r="U382" s="12">
        <v>50000</v>
      </c>
      <c r="V382" s="12">
        <f t="shared" si="115"/>
        <v>9000</v>
      </c>
      <c r="W382" s="12">
        <v>0</v>
      </c>
      <c r="X382" s="18">
        <v>259</v>
      </c>
      <c r="Y382" s="19" t="s">
        <v>47</v>
      </c>
      <c r="Z382" s="20"/>
      <c r="AA382" s="21"/>
      <c r="AB382" s="26"/>
      <c r="AC382" s="14">
        <f t="shared" si="110"/>
        <v>25000</v>
      </c>
      <c r="AD382" s="12"/>
      <c r="AE382" s="12"/>
      <c r="AF382" s="13" t="s">
        <v>48</v>
      </c>
      <c r="AG382" s="23">
        <v>8</v>
      </c>
      <c r="AH382" s="27">
        <v>7</v>
      </c>
      <c r="AI382" s="25" t="s">
        <v>49</v>
      </c>
      <c r="AJ382" s="13"/>
      <c r="AK382" s="13"/>
      <c r="AL382" s="17">
        <v>0</v>
      </c>
      <c r="AM382" s="15" t="s">
        <v>50</v>
      </c>
      <c r="AN382" s="12" t="s">
        <v>51</v>
      </c>
      <c r="AO382" s="12"/>
      <c r="AP382" s="17"/>
      <c r="AQ382" s="17"/>
      <c r="AR382" s="17"/>
      <c r="AS382" s="9" t="s">
        <v>100</v>
      </c>
      <c r="AU382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100170, 'Б-100170-13',date'2015-03-03',3, 7, 7, 'RUR', 1, 18, date'2015-03-06', date'2015-03-07', 1001701, 1, to_date('2015-03-08 00:00:00','YYYY-MM-DD HH24:MI:SS'), 50000, 9000, 0, 259, 0, 'c1', 8,null);insert into xxxx_oebs_cash_payment_test (ID, INVOICE_ID, OEBS_PAYMENT, DOC_DATE, COMISS_DATE) values (s_xxxx_oebs_cash_payment_test.NEXTVAL, 100170, 25000, to_date('2015-03-08 00:00:00','YYYY-MM-DD HH24:MI:SS'), date'2015-03-31' );insert into xxxx_client_discount_m  (ID,CLIENT_ID,CLIENT_AVG_DISCOUNT,DT) values (s_xxxx_client_discount_m.NEXTVAL,259, 7, date'2014-03-01');</v>
      </c>
    </row>
    <row r="383" spans="1:47" ht="15" customHeight="1" x14ac:dyDescent="0.3">
      <c r="A383" s="45">
        <v>22</v>
      </c>
      <c r="B383" s="57"/>
      <c r="C383" s="12" t="str">
        <f t="shared" si="111"/>
        <v>100022</v>
      </c>
      <c r="D383" s="12" t="str">
        <f t="shared" si="112"/>
        <v>100022/13</v>
      </c>
      <c r="E383" s="13" t="s">
        <v>40</v>
      </c>
      <c r="F383" s="13" t="s">
        <v>41</v>
      </c>
      <c r="G383" s="12">
        <v>1</v>
      </c>
      <c r="H383" s="14">
        <v>100171</v>
      </c>
      <c r="I383" s="15" t="str">
        <f t="shared" si="113"/>
        <v>Б-100171-13</v>
      </c>
      <c r="J383" s="16">
        <v>3</v>
      </c>
      <c r="K383" s="12">
        <v>7</v>
      </c>
      <c r="L383" s="12" t="s">
        <v>42</v>
      </c>
      <c r="M383" s="16">
        <v>1</v>
      </c>
      <c r="N383" s="12">
        <v>18</v>
      </c>
      <c r="O383" s="13" t="s">
        <v>53</v>
      </c>
      <c r="P383" s="13" t="s">
        <v>44</v>
      </c>
      <c r="Q383" s="13" t="s">
        <v>45</v>
      </c>
      <c r="R383" s="17" t="str">
        <f t="shared" si="114"/>
        <v>1001711</v>
      </c>
      <c r="S383" s="15">
        <v>1</v>
      </c>
      <c r="T383" s="13" t="s">
        <v>54</v>
      </c>
      <c r="U383" s="12">
        <v>50000</v>
      </c>
      <c r="V383" s="12">
        <f t="shared" si="115"/>
        <v>9000</v>
      </c>
      <c r="W383" s="12">
        <v>0</v>
      </c>
      <c r="X383" s="18">
        <v>260</v>
      </c>
      <c r="Y383" s="19" t="s">
        <v>47</v>
      </c>
      <c r="Z383" s="20"/>
      <c r="AA383" s="21"/>
      <c r="AB383" s="26"/>
      <c r="AC383" s="14">
        <v>100000</v>
      </c>
      <c r="AD383" s="12"/>
      <c r="AE383" s="12"/>
      <c r="AF383" s="13" t="s">
        <v>48</v>
      </c>
      <c r="AG383" s="23">
        <v>8</v>
      </c>
      <c r="AH383" s="27">
        <v>7</v>
      </c>
      <c r="AI383" s="25" t="s">
        <v>49</v>
      </c>
      <c r="AJ383" s="13"/>
      <c r="AK383" s="13"/>
      <c r="AL383" s="17">
        <v>0</v>
      </c>
      <c r="AM383" s="15" t="s">
        <v>50</v>
      </c>
      <c r="AN383" s="12" t="s">
        <v>51</v>
      </c>
      <c r="AO383" s="12"/>
      <c r="AP383" s="17"/>
      <c r="AQ383" s="17"/>
      <c r="AR383" s="17"/>
      <c r="AU38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100171, 'Б-100171-13',date'2015-03-03',3, 7, 7, 'RUR', 1, 18, date'2015-03-06', date'2015-03-07', 1001711, 1, to_date('2015-03-08 00:00:00','YYYY-MM-DD HH24:MI:SS'), 50000, 9000, 0, 260, 0, 'c1', 8,null);insert into xxxx_oebs_cash_payment_test (ID, INVOICE_ID, OEBS_PAYMENT, DOC_DATE, COMISS_DATE) values (s_xxxx_oebs_cash_payment_test.NEXTVAL, 100171, 100000, to_date('2015-03-08 00:00:00','YYYY-MM-DD HH24:MI:SS'), date'2015-03-31' );insert into xxxx_client_discount_m  (ID,CLIENT_ID,CLIENT_AVG_DISCOUNT,DT) values (s_xxxx_client_discount_m.NEXTVAL,260, 7, date'2014-03-01');</v>
      </c>
    </row>
    <row r="384" spans="1:47" ht="15" customHeight="1" x14ac:dyDescent="0.3">
      <c r="A384" s="45">
        <v>22</v>
      </c>
      <c r="B384" s="57"/>
      <c r="C384" s="12" t="str">
        <f t="shared" si="111"/>
        <v>100022</v>
      </c>
      <c r="D384" s="12" t="str">
        <f t="shared" si="112"/>
        <v>100022/13</v>
      </c>
      <c r="E384" s="13" t="s">
        <v>40</v>
      </c>
      <c r="F384" s="13" t="s">
        <v>41</v>
      </c>
      <c r="G384" s="12">
        <v>1</v>
      </c>
      <c r="H384" s="14">
        <v>100172</v>
      </c>
      <c r="I384" s="15" t="str">
        <f t="shared" si="113"/>
        <v>Б-100172-13</v>
      </c>
      <c r="J384" s="16">
        <v>3</v>
      </c>
      <c r="K384" s="56">
        <v>11</v>
      </c>
      <c r="L384" s="12" t="s">
        <v>42</v>
      </c>
      <c r="M384" s="16">
        <v>1</v>
      </c>
      <c r="N384" s="12">
        <v>18</v>
      </c>
      <c r="O384" s="13" t="s">
        <v>55</v>
      </c>
      <c r="P384" s="13" t="s">
        <v>44</v>
      </c>
      <c r="Q384" s="13" t="s">
        <v>45</v>
      </c>
      <c r="R384" s="17" t="str">
        <f t="shared" si="114"/>
        <v>1001721</v>
      </c>
      <c r="S384" s="15">
        <v>1</v>
      </c>
      <c r="T384" s="13" t="s">
        <v>56</v>
      </c>
      <c r="U384" s="12">
        <v>50000</v>
      </c>
      <c r="V384" s="12">
        <f t="shared" si="115"/>
        <v>9000</v>
      </c>
      <c r="W384" s="12">
        <v>0</v>
      </c>
      <c r="X384" s="18">
        <v>261</v>
      </c>
      <c r="Y384" s="19" t="s">
        <v>47</v>
      </c>
      <c r="Z384" s="20"/>
      <c r="AA384" s="29">
        <f>SUM(AC381:AC385)/1.18</f>
        <v>169491.52542372883</v>
      </c>
      <c r="AB384" s="29"/>
      <c r="AC384" s="14">
        <f t="shared" ref="AC384:AC393" si="116">U384*0.5</f>
        <v>25000</v>
      </c>
      <c r="AD384" s="12"/>
      <c r="AE384" s="12"/>
      <c r="AF384" s="13" t="s">
        <v>48</v>
      </c>
      <c r="AG384" s="23">
        <v>8</v>
      </c>
      <c r="AH384" s="30">
        <v>20</v>
      </c>
      <c r="AI384" s="25" t="s">
        <v>49</v>
      </c>
      <c r="AJ384" s="13"/>
      <c r="AK384" s="13"/>
      <c r="AL384" s="17">
        <v>0</v>
      </c>
      <c r="AM384" s="15" t="s">
        <v>50</v>
      </c>
      <c r="AN384" s="12" t="s">
        <v>51</v>
      </c>
      <c r="AO384" s="12"/>
      <c r="AP384" s="17"/>
      <c r="AQ384" s="17"/>
      <c r="AR384" s="17"/>
      <c r="AU38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'Б-100172-13',date'2015-03-04',3, 11, 11, 'RUR', 1, 18, date'2015-03-06', date'2015-03-07', 1001721, 1, to_date('2015-03-09 00:00:00','YYYY-MM-DD HH24:MI:SS'), 50000, 9000, 0, 261, 0, 'c1', 8,null);insert into xxxx_oebs_cash_payment_test (ID, INVOICE_ID, OEBS_PAYMENT, DOC_DATE, COMISS_DATE) values (s_xxxx_oebs_cash_payment_test.NEXTVAL, 100172, 25000, to_date('2015-03-09 00:00:00','YYYY-MM-DD HH24:MI:SS'), date'2015-03-31' );insert into xxxx_client_discount_m  (ID,CLIENT_ID,CLIENT_AVG_DISCOUNT,DT) values (s_xxxx_client_discount_m.NEXTVAL,261, 20, date'2014-03-01');</v>
      </c>
    </row>
    <row r="385" spans="1:47" ht="15" customHeight="1" x14ac:dyDescent="0.3">
      <c r="A385" s="45">
        <v>22</v>
      </c>
      <c r="B385" s="57"/>
      <c r="C385" s="12" t="str">
        <f t="shared" si="111"/>
        <v>100022</v>
      </c>
      <c r="D385" s="12" t="str">
        <f t="shared" si="112"/>
        <v>100022/13</v>
      </c>
      <c r="E385" s="13" t="s">
        <v>40</v>
      </c>
      <c r="F385" s="13" t="s">
        <v>41</v>
      </c>
      <c r="G385" s="12">
        <v>1</v>
      </c>
      <c r="H385" s="14">
        <v>100173</v>
      </c>
      <c r="I385" s="15" t="str">
        <f t="shared" si="113"/>
        <v>Б-100173-13</v>
      </c>
      <c r="J385" s="16">
        <v>3</v>
      </c>
      <c r="K385" s="28">
        <v>1</v>
      </c>
      <c r="L385" s="12" t="s">
        <v>42</v>
      </c>
      <c r="M385" s="16">
        <v>1</v>
      </c>
      <c r="N385" s="12">
        <v>18</v>
      </c>
      <c r="O385" s="13" t="s">
        <v>57</v>
      </c>
      <c r="P385" s="13" t="s">
        <v>44</v>
      </c>
      <c r="Q385" s="13" t="s">
        <v>45</v>
      </c>
      <c r="R385" s="17" t="str">
        <f t="shared" si="114"/>
        <v>1001731</v>
      </c>
      <c r="S385" s="15">
        <v>1</v>
      </c>
      <c r="T385" s="13" t="s">
        <v>58</v>
      </c>
      <c r="U385" s="12">
        <v>50000</v>
      </c>
      <c r="V385" s="12">
        <f t="shared" si="115"/>
        <v>9000</v>
      </c>
      <c r="W385" s="12">
        <v>0</v>
      </c>
      <c r="X385" s="18">
        <v>262</v>
      </c>
      <c r="Y385" s="19" t="s">
        <v>47</v>
      </c>
      <c r="Z385" s="20">
        <f>SUM(U381:U385)-SUM(V381:V385)</f>
        <v>205000</v>
      </c>
      <c r="AA385" s="29">
        <v>169491</v>
      </c>
      <c r="AB385" s="29">
        <f>Z385-AA385</f>
        <v>35509</v>
      </c>
      <c r="AC385" s="14">
        <f t="shared" si="116"/>
        <v>25000</v>
      </c>
      <c r="AD385" s="12"/>
      <c r="AE385" s="12"/>
      <c r="AF385" s="13" t="s">
        <v>48</v>
      </c>
      <c r="AG385" s="23">
        <v>8</v>
      </c>
      <c r="AH385" s="30">
        <v>13</v>
      </c>
      <c r="AI385" s="25" t="s">
        <v>49</v>
      </c>
      <c r="AJ385" s="13"/>
      <c r="AK385" s="13"/>
      <c r="AL385" s="17">
        <v>0</v>
      </c>
      <c r="AM385" s="15" t="s">
        <v>50</v>
      </c>
      <c r="AN385" s="12" t="s">
        <v>51</v>
      </c>
      <c r="AO385" s="12"/>
      <c r="AP385" s="17"/>
      <c r="AQ385" s="17"/>
      <c r="AR385" s="17"/>
      <c r="AU38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100173, 'Б-100173-13',date'2015-03-05',3, 1, 1, 'RUR', 1, 18, date'2015-03-06', date'2015-03-07', 1001731, 1, to_date('2015-03-11 00:00:00','YYYY-MM-DD HH24:MI:SS'), 50000, 9000, 0, 262, 0, 'c1', 8,null);insert into xxxx_oebs_cash_payment_test (ID, INVOICE_ID, OEBS_PAYMENT, DOC_DATE, COMISS_DATE) values (s_xxxx_oebs_cash_payment_test.NEXTVAL, 100173, 25000, to_date('2015-03-11 00:00:00','YYYY-MM-DD HH24:MI:SS'), date'2015-03-31' );insert into xxxx_client_discount_m  (ID,CLIENT_ID,CLIENT_AVG_DISCOUNT,DT) values (s_xxxx_client_discount_m.NEXTVAL,262, 13, date'2014-03-01');</v>
      </c>
    </row>
    <row r="386" spans="1:47" ht="15" customHeight="1" x14ac:dyDescent="0.3">
      <c r="A386" s="45">
        <v>22</v>
      </c>
      <c r="B386" s="57"/>
      <c r="C386" s="12" t="str">
        <f t="shared" si="111"/>
        <v>100022</v>
      </c>
      <c r="D386" s="12" t="str">
        <f t="shared" si="112"/>
        <v>100022/13</v>
      </c>
      <c r="E386" s="13" t="s">
        <v>40</v>
      </c>
      <c r="F386" s="13" t="s">
        <v>41</v>
      </c>
      <c r="G386" s="12">
        <v>1</v>
      </c>
      <c r="H386" s="14">
        <v>100174</v>
      </c>
      <c r="I386" s="15" t="str">
        <f t="shared" si="113"/>
        <v>Б-100174-13</v>
      </c>
      <c r="J386" s="16">
        <v>3</v>
      </c>
      <c r="K386" s="12">
        <v>7</v>
      </c>
      <c r="L386" s="12" t="s">
        <v>42</v>
      </c>
      <c r="M386" s="16">
        <v>1</v>
      </c>
      <c r="N386" s="12">
        <v>18</v>
      </c>
      <c r="O386" s="13" t="s">
        <v>43</v>
      </c>
      <c r="P386" s="13" t="s">
        <v>44</v>
      </c>
      <c r="Q386" s="13" t="s">
        <v>45</v>
      </c>
      <c r="R386" s="17" t="str">
        <f t="shared" si="114"/>
        <v>1001741</v>
      </c>
      <c r="S386" s="15">
        <v>1</v>
      </c>
      <c r="T386" s="59" t="s">
        <v>71</v>
      </c>
      <c r="U386" s="12">
        <v>50000</v>
      </c>
      <c r="V386" s="12">
        <f t="shared" si="115"/>
        <v>9000</v>
      </c>
      <c r="W386" s="12">
        <v>0</v>
      </c>
      <c r="X386" s="18">
        <v>263</v>
      </c>
      <c r="Y386" s="19" t="s">
        <v>47</v>
      </c>
      <c r="Z386" s="20"/>
      <c r="AA386" s="21"/>
      <c r="AB386" s="22"/>
      <c r="AC386" s="14">
        <f t="shared" si="116"/>
        <v>25000</v>
      </c>
      <c r="AD386" s="12"/>
      <c r="AE386" s="12"/>
      <c r="AF386" s="59" t="s">
        <v>72</v>
      </c>
      <c r="AG386" s="23">
        <v>8</v>
      </c>
      <c r="AH386" s="24">
        <v>13</v>
      </c>
      <c r="AI386" s="25" t="s">
        <v>49</v>
      </c>
      <c r="AJ386" s="13"/>
      <c r="AK386" s="13"/>
      <c r="AL386" s="17">
        <v>0</v>
      </c>
      <c r="AM386" s="15" t="s">
        <v>50</v>
      </c>
      <c r="AN386" s="12" t="s">
        <v>51</v>
      </c>
      <c r="AO386" s="12"/>
      <c r="AP386" s="17"/>
      <c r="AQ386" s="17"/>
      <c r="AR386" s="17"/>
      <c r="AU38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100174, 'Б-100174-13',date'2015-03-02',3, 7, 7, 'RUR', 1, 18, date'2015-03-06', date'2015-03-07', 1001741, 1, to_date('2015-05-07 00:00:00','YYYY-MM-DD HH24:MI:SS'), 50000, 9000, 0, 263, 0, 'c1', 8,null);insert into xxxx_oebs_cash_payment_test (ID, INVOICE_ID, OEBS_PAYMENT, DOC_DATE, COMISS_DATE) values (s_xxxx_oebs_cash_payment_test.NEXTVAL, 100174, 25000, to_date('2015-05-07 00:00:00','YYYY-MM-DD HH24:MI:SS'), date'2015-05-31' );insert into xxxx_client_discount_m  (ID,CLIENT_ID,CLIENT_AVG_DISCOUNT,DT) values (s_xxxx_client_discount_m.NEXTVAL,263, 13, date'2014-03-01');</v>
      </c>
    </row>
    <row r="387" spans="1:47" ht="15" customHeight="1" x14ac:dyDescent="0.3">
      <c r="A387" s="45">
        <v>22</v>
      </c>
      <c r="B387" s="57"/>
      <c r="C387" s="12" t="str">
        <f t="shared" si="111"/>
        <v>100022</v>
      </c>
      <c r="D387" s="12" t="str">
        <f t="shared" si="112"/>
        <v>100022/13</v>
      </c>
      <c r="E387" s="13" t="s">
        <v>40</v>
      </c>
      <c r="F387" s="13" t="s">
        <v>41</v>
      </c>
      <c r="G387" s="12">
        <v>1</v>
      </c>
      <c r="H387" s="14">
        <v>100175</v>
      </c>
      <c r="I387" s="15" t="str">
        <f t="shared" si="113"/>
        <v>Б-100175-13</v>
      </c>
      <c r="J387" s="16">
        <v>3</v>
      </c>
      <c r="K387" s="28">
        <v>12</v>
      </c>
      <c r="L387" s="12" t="s">
        <v>42</v>
      </c>
      <c r="M387" s="16">
        <v>1</v>
      </c>
      <c r="N387" s="12">
        <v>18</v>
      </c>
      <c r="O387" s="13" t="s">
        <v>53</v>
      </c>
      <c r="P387" s="13" t="s">
        <v>44</v>
      </c>
      <c r="Q387" s="13" t="s">
        <v>45</v>
      </c>
      <c r="R387" s="17" t="str">
        <f t="shared" si="114"/>
        <v>1001751</v>
      </c>
      <c r="S387" s="15">
        <v>1</v>
      </c>
      <c r="T387" s="59" t="s">
        <v>73</v>
      </c>
      <c r="U387" s="12">
        <v>50000</v>
      </c>
      <c r="V387" s="12">
        <f t="shared" si="115"/>
        <v>9000</v>
      </c>
      <c r="W387" s="12">
        <v>0</v>
      </c>
      <c r="X387" s="18">
        <v>264</v>
      </c>
      <c r="Y387" s="19" t="s">
        <v>47</v>
      </c>
      <c r="Z387" s="20"/>
      <c r="AA387" s="21"/>
      <c r="AB387" s="26"/>
      <c r="AC387" s="14">
        <f t="shared" si="116"/>
        <v>25000</v>
      </c>
      <c r="AD387" s="12"/>
      <c r="AE387" s="12"/>
      <c r="AF387" s="59" t="s">
        <v>72</v>
      </c>
      <c r="AG387" s="23">
        <v>8</v>
      </c>
      <c r="AH387" s="27">
        <v>7</v>
      </c>
      <c r="AI387" s="25" t="s">
        <v>49</v>
      </c>
      <c r="AJ387" s="13"/>
      <c r="AK387" s="13"/>
      <c r="AL387" s="17">
        <v>0</v>
      </c>
      <c r="AM387" s="15" t="s">
        <v>50</v>
      </c>
      <c r="AN387" s="12" t="s">
        <v>51</v>
      </c>
      <c r="AO387" s="12"/>
      <c r="AP387" s="17"/>
      <c r="AQ387" s="17"/>
      <c r="AR387" s="17"/>
      <c r="AU38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100175, 'Б-100175-13',date'2015-03-03',3, 12, 12, 'RUR', 1, 18, date'2015-03-06', date'2015-03-07', 1001751, 1, to_date('2015-05-08 00:00:00','YYYY-MM-DD HH24:MI:SS'), 50000, 9000, 0, 264, 0, 'c1', 8,null);insert into xxxx_oebs_cash_payment_test (ID, INVOICE_ID, OEBS_PAYMENT, DOC_DATE, COMISS_DATE) values (s_xxxx_oebs_cash_payment_test.NEXTVAL, 100175, 25000, to_date('2015-05-08 00:00:00','YYYY-MM-DD HH24:MI:SS'), date'2015-05-31' );insert into xxxx_client_discount_m  (ID,CLIENT_ID,CLIENT_AVG_DISCOUNT,DT) values (s_xxxx_client_discount_m.NEXTVAL,264, 7, date'2014-03-01');</v>
      </c>
    </row>
    <row r="388" spans="1:47" ht="15" customHeight="1" x14ac:dyDescent="0.3">
      <c r="A388" s="45">
        <v>22</v>
      </c>
      <c r="B388" s="57"/>
      <c r="C388" s="12" t="str">
        <f t="shared" si="111"/>
        <v>100022</v>
      </c>
      <c r="D388" s="12" t="str">
        <f t="shared" si="112"/>
        <v>100022/13</v>
      </c>
      <c r="E388" s="13" t="s">
        <v>40</v>
      </c>
      <c r="F388" s="13" t="s">
        <v>41</v>
      </c>
      <c r="G388" s="12">
        <v>1</v>
      </c>
      <c r="H388" s="14">
        <v>100176</v>
      </c>
      <c r="I388" s="15" t="str">
        <f t="shared" si="113"/>
        <v>Б-100176-13</v>
      </c>
      <c r="J388" s="16">
        <v>3</v>
      </c>
      <c r="K388" s="12">
        <v>7</v>
      </c>
      <c r="L388" s="12" t="s">
        <v>42</v>
      </c>
      <c r="M388" s="16">
        <v>1</v>
      </c>
      <c r="N388" s="12">
        <v>18</v>
      </c>
      <c r="O388" s="13" t="s">
        <v>53</v>
      </c>
      <c r="P388" s="13" t="s">
        <v>44</v>
      </c>
      <c r="Q388" s="13" t="s">
        <v>45</v>
      </c>
      <c r="R388" s="17" t="str">
        <f t="shared" si="114"/>
        <v>1001761</v>
      </c>
      <c r="S388" s="15">
        <v>1</v>
      </c>
      <c r="T388" s="59" t="s">
        <v>73</v>
      </c>
      <c r="U388" s="12">
        <v>50000</v>
      </c>
      <c r="V388" s="12">
        <f t="shared" si="115"/>
        <v>9000</v>
      </c>
      <c r="W388" s="12">
        <v>0</v>
      </c>
      <c r="X388" s="18">
        <v>265</v>
      </c>
      <c r="Y388" s="19" t="s">
        <v>47</v>
      </c>
      <c r="Z388" s="20"/>
      <c r="AA388" s="21"/>
      <c r="AB388" s="26"/>
      <c r="AC388" s="14">
        <f t="shared" si="116"/>
        <v>25000</v>
      </c>
      <c r="AD388" s="12"/>
      <c r="AE388" s="12"/>
      <c r="AF388" s="59" t="s">
        <v>72</v>
      </c>
      <c r="AG388" s="23">
        <v>8</v>
      </c>
      <c r="AH388" s="27">
        <v>7</v>
      </c>
      <c r="AI388" s="25" t="s">
        <v>49</v>
      </c>
      <c r="AJ388" s="13"/>
      <c r="AK388" s="13"/>
      <c r="AL388" s="17">
        <v>0</v>
      </c>
      <c r="AM388" s="15" t="s">
        <v>50</v>
      </c>
      <c r="AN388" s="12" t="s">
        <v>51</v>
      </c>
      <c r="AO388" s="12"/>
      <c r="AP388" s="17"/>
      <c r="AQ388" s="17"/>
      <c r="AR388" s="17"/>
      <c r="AU38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100176, 'Б-100176-13',date'2015-03-03',3, 7, 7, 'RUR', 1, 18, date'2015-03-06', date'2015-03-07', 1001761, 1, to_date('2015-05-08 00:00:00','YYYY-MM-DD HH24:MI:SS'), 50000, 9000, 0, 265, 0, 'c1', 8,null);insert into xxxx_oebs_cash_payment_test (ID, INVOICE_ID, OEBS_PAYMENT, DOC_DATE, COMISS_DATE) values (s_xxxx_oebs_cash_payment_test.NEXTVAL, 100176, 25000, to_date('2015-05-08 00:00:00','YYYY-MM-DD HH24:MI:SS'), date'2015-05-31' );insert into xxxx_client_discount_m  (ID,CLIENT_ID,CLIENT_AVG_DISCOUNT,DT) values (s_xxxx_client_discount_m.NEXTVAL,265, 7, date'2014-03-01');</v>
      </c>
    </row>
    <row r="389" spans="1:47" ht="15" customHeight="1" x14ac:dyDescent="0.3">
      <c r="A389" s="45">
        <v>22</v>
      </c>
      <c r="B389" s="57"/>
      <c r="C389" s="12" t="str">
        <f t="shared" si="111"/>
        <v>100022</v>
      </c>
      <c r="D389" s="12" t="str">
        <f t="shared" si="112"/>
        <v>100022/13</v>
      </c>
      <c r="E389" s="13" t="s">
        <v>40</v>
      </c>
      <c r="F389" s="13" t="s">
        <v>41</v>
      </c>
      <c r="G389" s="12">
        <v>1</v>
      </c>
      <c r="H389" s="14">
        <v>100177</v>
      </c>
      <c r="I389" s="15" t="str">
        <f t="shared" si="113"/>
        <v>Б-100177-13</v>
      </c>
      <c r="J389" s="16">
        <v>3</v>
      </c>
      <c r="K389" s="28">
        <v>11</v>
      </c>
      <c r="L389" s="12" t="s">
        <v>42</v>
      </c>
      <c r="M389" s="16">
        <v>1</v>
      </c>
      <c r="N389" s="12">
        <v>18</v>
      </c>
      <c r="O389" s="13" t="s">
        <v>55</v>
      </c>
      <c r="P389" s="13" t="s">
        <v>44</v>
      </c>
      <c r="Q389" s="13" t="s">
        <v>45</v>
      </c>
      <c r="R389" s="17" t="str">
        <f t="shared" si="114"/>
        <v>1001771</v>
      </c>
      <c r="S389" s="15">
        <v>1</v>
      </c>
      <c r="T389" s="59" t="s">
        <v>74</v>
      </c>
      <c r="U389" s="12">
        <v>50000</v>
      </c>
      <c r="V389" s="12">
        <f t="shared" si="115"/>
        <v>9000</v>
      </c>
      <c r="W389" s="12">
        <v>0</v>
      </c>
      <c r="X389" s="18">
        <v>266</v>
      </c>
      <c r="Y389" s="19" t="s">
        <v>47</v>
      </c>
      <c r="Z389" s="20"/>
      <c r="AA389" s="29">
        <f>SUM(AC386:AC390)/1.18</f>
        <v>105932.20338983051</v>
      </c>
      <c r="AB389" s="29"/>
      <c r="AC389" s="14">
        <f t="shared" si="116"/>
        <v>25000</v>
      </c>
      <c r="AD389" s="12"/>
      <c r="AE389" s="12"/>
      <c r="AF389" s="59" t="s">
        <v>72</v>
      </c>
      <c r="AG389" s="23">
        <v>8</v>
      </c>
      <c r="AH389" s="30">
        <v>20</v>
      </c>
      <c r="AI389" s="25" t="s">
        <v>49</v>
      </c>
      <c r="AJ389" s="13"/>
      <c r="AK389" s="13"/>
      <c r="AL389" s="17">
        <v>0</v>
      </c>
      <c r="AM389" s="15" t="s">
        <v>50</v>
      </c>
      <c r="AN389" s="12" t="s">
        <v>51</v>
      </c>
      <c r="AO389" s="12"/>
      <c r="AP389" s="17"/>
      <c r="AQ389" s="17"/>
      <c r="AR389" s="17"/>
      <c r="AU38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'Б-100177-13',date'2015-03-04',3, 11, 11, 'RUR', 1, 18, date'2015-03-06', date'2015-03-07', 1001771, 1, to_date('2015-05-09 00:00:00','YYYY-MM-DD HH24:MI:SS'), 50000, 9000, 0, 266, 0, 'c1', 8,null);insert into xxxx_oebs_cash_payment_test (ID, INVOICE_ID, OEBS_PAYMENT, DOC_DATE, COMISS_DATE) values (s_xxxx_oebs_cash_payment_test.NEXTVAL, 100177, 25000, to_date('2015-05-09 00:00:00','YYYY-MM-DD HH24:MI:SS'), date'2015-05-31' );insert into xxxx_client_discount_m  (ID,CLIENT_ID,CLIENT_AVG_DISCOUNT,DT) values (s_xxxx_client_discount_m.NEXTVAL,266, 20, date'2014-03-01');</v>
      </c>
    </row>
    <row r="390" spans="1:47" ht="15" customHeight="1" x14ac:dyDescent="0.3">
      <c r="A390" s="45">
        <v>22</v>
      </c>
      <c r="B390" s="57"/>
      <c r="C390" s="12" t="str">
        <f t="shared" si="111"/>
        <v>100022</v>
      </c>
      <c r="D390" s="12" t="str">
        <f t="shared" si="112"/>
        <v>100022/13</v>
      </c>
      <c r="E390" s="13" t="s">
        <v>40</v>
      </c>
      <c r="F390" s="13" t="s">
        <v>41</v>
      </c>
      <c r="G390" s="12">
        <v>1</v>
      </c>
      <c r="H390" s="14">
        <v>100178</v>
      </c>
      <c r="I390" s="15" t="str">
        <f t="shared" si="113"/>
        <v>Б-100178-13</v>
      </c>
      <c r="J390" s="16">
        <v>3</v>
      </c>
      <c r="K390" s="28">
        <v>1</v>
      </c>
      <c r="L390" s="12" t="s">
        <v>42</v>
      </c>
      <c r="M390" s="16">
        <v>1</v>
      </c>
      <c r="N390" s="12">
        <v>18</v>
      </c>
      <c r="O390" s="13" t="s">
        <v>57</v>
      </c>
      <c r="P390" s="13" t="s">
        <v>44</v>
      </c>
      <c r="Q390" s="13" t="s">
        <v>45</v>
      </c>
      <c r="R390" s="17" t="str">
        <f t="shared" si="114"/>
        <v>1001781</v>
      </c>
      <c r="S390" s="15">
        <v>1</v>
      </c>
      <c r="T390" s="61" t="s">
        <v>75</v>
      </c>
      <c r="U390" s="12">
        <v>50000</v>
      </c>
      <c r="V390" s="12">
        <f t="shared" si="115"/>
        <v>9000</v>
      </c>
      <c r="W390" s="12">
        <v>0</v>
      </c>
      <c r="X390" s="18">
        <v>267</v>
      </c>
      <c r="Y390" s="19" t="s">
        <v>47</v>
      </c>
      <c r="Z390" s="20">
        <f>SUM(U386:U390)-SUM(V386:V390)</f>
        <v>205000</v>
      </c>
      <c r="AA390" s="21">
        <v>105932.20338983051</v>
      </c>
      <c r="AB390" s="29">
        <f>Z390-AA390</f>
        <v>99067.796610169491</v>
      </c>
      <c r="AC390" s="14">
        <f t="shared" si="116"/>
        <v>25000</v>
      </c>
      <c r="AD390" s="12"/>
      <c r="AE390" s="12"/>
      <c r="AF390" s="61" t="s">
        <v>72</v>
      </c>
      <c r="AG390" s="23">
        <v>8</v>
      </c>
      <c r="AH390" s="30">
        <v>13</v>
      </c>
      <c r="AI390" s="25" t="s">
        <v>49</v>
      </c>
      <c r="AJ390" s="13"/>
      <c r="AK390" s="13"/>
      <c r="AL390" s="17">
        <v>0</v>
      </c>
      <c r="AM390" s="15" t="s">
        <v>50</v>
      </c>
      <c r="AN390" s="12" t="s">
        <v>51</v>
      </c>
      <c r="AO390" s="12"/>
      <c r="AP390" s="17"/>
      <c r="AQ390" s="17"/>
      <c r="AR390" s="17"/>
      <c r="AU39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100178, 'Б-100178-13',date'2015-03-05',3, 1, 1, 'RUR', 1, 18, date'2015-03-06', date'2015-03-07', 1001781, 1, to_date('2015-05-11 00:00:00','YYYY-MM-DD HH24:MI:SS'), 50000, 9000, 0, 267, 0, 'c1', 8,null);insert into xxxx_oebs_cash_payment_test (ID, INVOICE_ID, OEBS_PAYMENT, DOC_DATE, COMISS_DATE) values (s_xxxx_oebs_cash_payment_test.NEXTVAL, 100178, 25000, to_date('2015-05-11 00:00:00','YYYY-MM-DD HH24:MI:SS'), date'2015-05-31' );insert into xxxx_client_discount_m  (ID,CLIENT_ID,CLIENT_AVG_DISCOUNT,DT) values (s_xxxx_client_discount_m.NEXTVAL,267, 13, date'2014-03-01');</v>
      </c>
    </row>
    <row r="391" spans="1:47" ht="15" customHeight="1" x14ac:dyDescent="0.3">
      <c r="A391" s="45">
        <v>22</v>
      </c>
      <c r="B391" s="57"/>
      <c r="C391" s="12" t="str">
        <f t="shared" si="111"/>
        <v>100022</v>
      </c>
      <c r="D391" s="12" t="str">
        <f t="shared" si="112"/>
        <v>100022/13</v>
      </c>
      <c r="E391" s="13" t="s">
        <v>40</v>
      </c>
      <c r="F391" s="13" t="s">
        <v>41</v>
      </c>
      <c r="G391" s="12">
        <v>1</v>
      </c>
      <c r="H391" s="14">
        <v>100179</v>
      </c>
      <c r="I391" s="15" t="str">
        <f t="shared" si="113"/>
        <v>Б-100179-13</v>
      </c>
      <c r="J391" s="16">
        <v>3</v>
      </c>
      <c r="K391" s="12">
        <v>7</v>
      </c>
      <c r="L391" s="12" t="s">
        <v>42</v>
      </c>
      <c r="M391" s="16">
        <v>1</v>
      </c>
      <c r="N391" s="12">
        <v>18</v>
      </c>
      <c r="O391" s="13" t="s">
        <v>43</v>
      </c>
      <c r="P391" s="13" t="s">
        <v>44</v>
      </c>
      <c r="Q391" s="13" t="s">
        <v>45</v>
      </c>
      <c r="R391" s="17" t="str">
        <f t="shared" si="114"/>
        <v>1001791</v>
      </c>
      <c r="S391" s="15">
        <v>1</v>
      </c>
      <c r="T391" s="58" t="s">
        <v>101</v>
      </c>
      <c r="U391" s="12">
        <v>50000</v>
      </c>
      <c r="V391" s="12">
        <f t="shared" si="115"/>
        <v>9000</v>
      </c>
      <c r="W391" s="12">
        <v>0</v>
      </c>
      <c r="X391" s="18">
        <v>268</v>
      </c>
      <c r="Y391" s="19" t="s">
        <v>47</v>
      </c>
      <c r="Z391" s="20"/>
      <c r="AA391" s="21"/>
      <c r="AB391" s="22"/>
      <c r="AC391" s="14">
        <f t="shared" si="116"/>
        <v>25000</v>
      </c>
      <c r="AD391" s="12"/>
      <c r="AE391" s="12"/>
      <c r="AF391" s="58" t="s">
        <v>102</v>
      </c>
      <c r="AG391" s="23">
        <v>8</v>
      </c>
      <c r="AH391" s="24">
        <v>13</v>
      </c>
      <c r="AI391" s="25" t="s">
        <v>49</v>
      </c>
      <c r="AJ391" s="13"/>
      <c r="AK391" s="13"/>
      <c r="AL391" s="17">
        <v>0</v>
      </c>
      <c r="AM391" s="15" t="s">
        <v>50</v>
      </c>
      <c r="AN391" s="12" t="s">
        <v>51</v>
      </c>
      <c r="AO391" s="12"/>
      <c r="AP391" s="17"/>
      <c r="AQ391" s="17"/>
      <c r="AR391" s="17"/>
      <c r="AU391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100179, 'Б-100179-13',date'2015-03-02',3, 7, 7, 'RUR', 1, 18, date'2015-03-06', date'2015-03-07', 1001791, 1, to_date('2015-06-07 00:00:00','YYYY-MM-DD HH24:MI:SS'), 50000, 9000, 0, 268, 0, 'c1', 8,null);insert into xxxx_oebs_cash_payment_test (ID, INVOICE_ID, OEBS_PAYMENT, DOC_DATE, COMISS_DATE) values (s_xxxx_oebs_cash_payment_test.NEXTVAL, 100179, 25000, to_date('2015-06-07 00:00:00','YYYY-MM-DD HH24:MI:SS'), date'2015-06-30' );insert into xxxx_client_discount_m  (ID,CLIENT_ID,CLIENT_AVG_DISCOUNT,DT) values (s_xxxx_client_discount_m.NEXTVAL,268, 13, date'2014-03-01');</v>
      </c>
    </row>
    <row r="392" spans="1:47" ht="15" customHeight="1" x14ac:dyDescent="0.3">
      <c r="A392" s="45">
        <v>22</v>
      </c>
      <c r="B392" s="57"/>
      <c r="C392" s="12" t="str">
        <f t="shared" si="111"/>
        <v>100022</v>
      </c>
      <c r="D392" s="12" t="str">
        <f t="shared" si="112"/>
        <v>100022/13</v>
      </c>
      <c r="E392" s="13" t="s">
        <v>40</v>
      </c>
      <c r="F392" s="13" t="s">
        <v>41</v>
      </c>
      <c r="G392" s="12">
        <v>1</v>
      </c>
      <c r="H392" s="14">
        <v>100180</v>
      </c>
      <c r="I392" s="15" t="str">
        <f t="shared" si="113"/>
        <v>Б-100180-13</v>
      </c>
      <c r="J392" s="16">
        <v>3</v>
      </c>
      <c r="K392" s="56">
        <v>3</v>
      </c>
      <c r="L392" s="12" t="s">
        <v>42</v>
      </c>
      <c r="M392" s="16">
        <v>1</v>
      </c>
      <c r="N392" s="12">
        <v>18</v>
      </c>
      <c r="O392" s="13" t="s">
        <v>53</v>
      </c>
      <c r="P392" s="13" t="s">
        <v>44</v>
      </c>
      <c r="Q392" s="13" t="s">
        <v>45</v>
      </c>
      <c r="R392" s="17" t="str">
        <f t="shared" si="114"/>
        <v>1001801</v>
      </c>
      <c r="S392" s="15">
        <v>1</v>
      </c>
      <c r="T392" s="58" t="s">
        <v>103</v>
      </c>
      <c r="U392" s="12">
        <v>50000</v>
      </c>
      <c r="V392" s="12">
        <f t="shared" si="115"/>
        <v>9000</v>
      </c>
      <c r="W392" s="12">
        <v>0</v>
      </c>
      <c r="X392" s="18">
        <v>269</v>
      </c>
      <c r="Y392" s="19" t="s">
        <v>47</v>
      </c>
      <c r="Z392" s="20"/>
      <c r="AA392" s="21"/>
      <c r="AB392" s="26"/>
      <c r="AC392" s="14">
        <f t="shared" si="116"/>
        <v>25000</v>
      </c>
      <c r="AD392" s="12"/>
      <c r="AE392" s="12"/>
      <c r="AF392" s="58" t="s">
        <v>102</v>
      </c>
      <c r="AG392" s="23">
        <v>8</v>
      </c>
      <c r="AH392" s="27">
        <v>7</v>
      </c>
      <c r="AI392" s="25" t="s">
        <v>49</v>
      </c>
      <c r="AJ392" s="13"/>
      <c r="AK392" s="13"/>
      <c r="AL392" s="17">
        <v>0</v>
      </c>
      <c r="AM392" s="15" t="s">
        <v>50</v>
      </c>
      <c r="AN392" s="12" t="s">
        <v>51</v>
      </c>
      <c r="AO392" s="12"/>
      <c r="AP392" s="17"/>
      <c r="AQ392" s="17"/>
      <c r="AR392" s="17"/>
      <c r="AU392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100180, 'Б-100180-13',date'2015-03-03',3, 3, 3, 'RUR', 1, 18, date'2015-03-06', date'2015-03-07', 1001801, 1, to_date('2015-06-08 00:00:00','YYYY-MM-DD HH24:MI:SS'), 50000, 9000, 0, 269, 0, 'c1', 8,null);insert into xxxx_oebs_cash_payment_test (ID, INVOICE_ID, OEBS_PAYMENT, DOC_DATE, COMISS_DATE) values (s_xxxx_oebs_cash_payment_test.NEXTVAL, 100180, 25000, to_date('2015-06-08 00:00:00','YYYY-MM-DD HH24:MI:SS'), date'2015-06-30' );insert into xxxx_client_discount_m  (ID,CLIENT_ID,CLIENT_AVG_DISCOUNT,DT) values (s_xxxx_client_discount_m.NEXTVAL,269, 7, date'2014-03-01');</v>
      </c>
    </row>
    <row r="393" spans="1:47" ht="15" customHeight="1" x14ac:dyDescent="0.3">
      <c r="A393" s="45">
        <v>22</v>
      </c>
      <c r="B393" s="57"/>
      <c r="C393" s="12" t="str">
        <f t="shared" si="111"/>
        <v>100022</v>
      </c>
      <c r="D393" s="12" t="str">
        <f t="shared" si="112"/>
        <v>100022/13</v>
      </c>
      <c r="E393" s="13" t="s">
        <v>40</v>
      </c>
      <c r="F393" s="13" t="s">
        <v>41</v>
      </c>
      <c r="G393" s="12">
        <v>1</v>
      </c>
      <c r="H393" s="14">
        <v>100181</v>
      </c>
      <c r="I393" s="15" t="str">
        <f t="shared" si="113"/>
        <v>Б-100181-13</v>
      </c>
      <c r="J393" s="16">
        <v>3</v>
      </c>
      <c r="K393" s="12">
        <v>7</v>
      </c>
      <c r="L393" s="12" t="s">
        <v>42</v>
      </c>
      <c r="M393" s="16">
        <v>1</v>
      </c>
      <c r="N393" s="12">
        <v>18</v>
      </c>
      <c r="O393" s="13" t="s">
        <v>53</v>
      </c>
      <c r="P393" s="13" t="s">
        <v>44</v>
      </c>
      <c r="Q393" s="13" t="s">
        <v>45</v>
      </c>
      <c r="R393" s="17" t="str">
        <f t="shared" si="114"/>
        <v>1001811</v>
      </c>
      <c r="S393" s="15">
        <v>1</v>
      </c>
      <c r="T393" s="58" t="s">
        <v>104</v>
      </c>
      <c r="U393" s="12">
        <v>50000</v>
      </c>
      <c r="V393" s="12">
        <f t="shared" si="115"/>
        <v>9000</v>
      </c>
      <c r="W393" s="12">
        <v>0</v>
      </c>
      <c r="X393" s="18">
        <v>270</v>
      </c>
      <c r="Y393" s="19" t="s">
        <v>47</v>
      </c>
      <c r="Z393" s="20"/>
      <c r="AA393" s="21"/>
      <c r="AB393" s="26"/>
      <c r="AC393" s="14">
        <f t="shared" si="116"/>
        <v>25000</v>
      </c>
      <c r="AD393" s="12"/>
      <c r="AE393" s="12"/>
      <c r="AF393" s="58" t="s">
        <v>102</v>
      </c>
      <c r="AG393" s="23">
        <v>8</v>
      </c>
      <c r="AH393" s="27">
        <v>7</v>
      </c>
      <c r="AI393" s="25" t="s">
        <v>49</v>
      </c>
      <c r="AJ393" s="13"/>
      <c r="AK393" s="13"/>
      <c r="AL393" s="17">
        <v>0</v>
      </c>
      <c r="AM393" s="15" t="s">
        <v>50</v>
      </c>
      <c r="AN393" s="12" t="s">
        <v>51</v>
      </c>
      <c r="AO393" s="12"/>
      <c r="AP393" s="17"/>
      <c r="AQ393" s="17"/>
      <c r="AR393" s="17"/>
      <c r="AU39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100181, 'Б-100181-13',date'2015-03-03',3, 7, 7, 'RUR', 1, 18, date'2015-03-06', date'2015-03-07', 1001811, 1, to_date('2015-06-07 00:00:01','YYYY-MM-DD HH24:MI:SS'), 50000, 9000, 0, 270, 0, 'c1', 8,null);insert into xxxx_oebs_cash_payment_test (ID, INVOICE_ID, OEBS_PAYMENT, DOC_DATE, COMISS_DATE) values (s_xxxx_oebs_cash_payment_test.NEXTVAL, 100181, 25000, to_date('2015-06-07 00:00:01','YYYY-MM-DD HH24:MI:SS'), date'2015-06-30' );insert into xxxx_client_discount_m  (ID,CLIENT_ID,CLIENT_AVG_DISCOUNT,DT) values (s_xxxx_client_discount_m.NEXTVAL,270, 7, date'2014-03-01');</v>
      </c>
    </row>
    <row r="394" spans="1:47" ht="15" customHeight="1" x14ac:dyDescent="0.3">
      <c r="A394" s="45">
        <v>22</v>
      </c>
      <c r="B394" s="57"/>
      <c r="C394" s="12" t="str">
        <f t="shared" si="111"/>
        <v>100022</v>
      </c>
      <c r="D394" s="12" t="str">
        <f t="shared" si="112"/>
        <v>100022/13</v>
      </c>
      <c r="E394" s="13" t="s">
        <v>40</v>
      </c>
      <c r="F394" s="13" t="s">
        <v>41</v>
      </c>
      <c r="G394" s="12">
        <v>1</v>
      </c>
      <c r="H394" s="14">
        <v>100182</v>
      </c>
      <c r="I394" s="15" t="str">
        <f t="shared" si="113"/>
        <v>Б-100182-13</v>
      </c>
      <c r="J394" s="16">
        <v>3</v>
      </c>
      <c r="K394" s="28">
        <v>11</v>
      </c>
      <c r="L394" s="12" t="s">
        <v>42</v>
      </c>
      <c r="M394" s="16">
        <v>1</v>
      </c>
      <c r="N394" s="12">
        <v>18</v>
      </c>
      <c r="O394" s="13" t="s">
        <v>55</v>
      </c>
      <c r="P394" s="13" t="s">
        <v>44</v>
      </c>
      <c r="Q394" s="13" t="s">
        <v>45</v>
      </c>
      <c r="R394" s="17" t="str">
        <f t="shared" si="114"/>
        <v>1001821</v>
      </c>
      <c r="S394" s="15">
        <v>1</v>
      </c>
      <c r="T394" s="58" t="s">
        <v>105</v>
      </c>
      <c r="U394" s="12">
        <v>50000</v>
      </c>
      <c r="V394" s="12">
        <f t="shared" si="115"/>
        <v>9000</v>
      </c>
      <c r="W394" s="12">
        <v>0</v>
      </c>
      <c r="X394" s="18">
        <v>271</v>
      </c>
      <c r="Y394" s="19" t="s">
        <v>47</v>
      </c>
      <c r="Z394" s="20"/>
      <c r="AA394" s="29">
        <f>SUM(AC391:AC395)/1.18</f>
        <v>423728.81355932204</v>
      </c>
      <c r="AB394" s="29"/>
      <c r="AC394" s="14">
        <v>400000</v>
      </c>
      <c r="AD394" s="12"/>
      <c r="AE394" s="12"/>
      <c r="AF394" s="58" t="s">
        <v>102</v>
      </c>
      <c r="AG394" s="23">
        <v>8</v>
      </c>
      <c r="AH394" s="30">
        <v>20</v>
      </c>
      <c r="AI394" s="25" t="s">
        <v>49</v>
      </c>
      <c r="AJ394" s="13"/>
      <c r="AK394" s="13"/>
      <c r="AL394" s="17">
        <v>0</v>
      </c>
      <c r="AM394" s="15" t="s">
        <v>50</v>
      </c>
      <c r="AN394" s="12" t="s">
        <v>51</v>
      </c>
      <c r="AO394" s="12"/>
      <c r="AP394" s="17"/>
      <c r="AQ394" s="17"/>
      <c r="AR394" s="17"/>
      <c r="AU39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'Б-100182-13',date'2015-03-04',3, 11, 11, 'RUR', 1, 18, date'2015-03-06', date'2015-03-07', 1001821, 1, to_date('2015-06-08 00:00:01','YYYY-MM-DD HH24:MI:SS'), 50000, 9000, 0, 271, 0, 'c1', 8,null);insert into xxxx_oebs_cash_payment_test (ID, INVOICE_ID, OEBS_PAYMENT, DOC_DATE, COMISS_DATE) values (s_xxxx_oebs_cash_payment_test.NEXTVAL, 100182, 400000, to_date('2015-06-08 00:00:01','YYYY-MM-DD HH24:MI:SS'), date'2015-06-30' );insert into xxxx_client_discount_m  (ID,CLIENT_ID,CLIENT_AVG_DISCOUNT,DT) values (s_xxxx_client_discount_m.NEXTVAL,271, 20, date'2014-03-01');</v>
      </c>
    </row>
    <row r="395" spans="1:47" ht="15" customHeight="1" x14ac:dyDescent="0.3">
      <c r="A395" s="45">
        <v>22</v>
      </c>
      <c r="B395" s="57"/>
      <c r="C395" s="33" t="str">
        <f t="shared" si="111"/>
        <v>100022</v>
      </c>
      <c r="D395" s="33" t="str">
        <f t="shared" si="112"/>
        <v>100022/13</v>
      </c>
      <c r="E395" s="34" t="s">
        <v>40</v>
      </c>
      <c r="F395" s="34" t="s">
        <v>41</v>
      </c>
      <c r="G395" s="12">
        <v>1</v>
      </c>
      <c r="H395" s="14">
        <v>100183</v>
      </c>
      <c r="I395" s="33" t="str">
        <f t="shared" si="113"/>
        <v>Б-100183-13</v>
      </c>
      <c r="J395" s="16">
        <v>3</v>
      </c>
      <c r="K395" s="35">
        <v>1</v>
      </c>
      <c r="L395" s="33" t="s">
        <v>42</v>
      </c>
      <c r="M395" s="36">
        <v>1</v>
      </c>
      <c r="N395" s="33">
        <v>18</v>
      </c>
      <c r="O395" s="34" t="s">
        <v>57</v>
      </c>
      <c r="P395" s="34" t="s">
        <v>44</v>
      </c>
      <c r="Q395" s="34" t="s">
        <v>45</v>
      </c>
      <c r="R395" s="37" t="str">
        <f t="shared" si="114"/>
        <v>1001831</v>
      </c>
      <c r="S395" s="33">
        <v>1</v>
      </c>
      <c r="T395" s="58" t="s">
        <v>106</v>
      </c>
      <c r="U395" s="12">
        <v>50000</v>
      </c>
      <c r="V395" s="33">
        <f t="shared" si="115"/>
        <v>9000</v>
      </c>
      <c r="W395" s="33">
        <v>0</v>
      </c>
      <c r="X395" s="18">
        <v>272</v>
      </c>
      <c r="Y395" s="38" t="s">
        <v>47</v>
      </c>
      <c r="Z395" s="20">
        <f>SUM(U391:U395)-SUM(V391:V395)</f>
        <v>205000</v>
      </c>
      <c r="AA395" s="39"/>
      <c r="AB395" s="39"/>
      <c r="AC395" s="40">
        <f>U395*0.5</f>
        <v>25000</v>
      </c>
      <c r="AD395" s="12"/>
      <c r="AE395" s="33"/>
      <c r="AF395" s="58" t="s">
        <v>102</v>
      </c>
      <c r="AG395" s="41">
        <v>8</v>
      </c>
      <c r="AH395" s="42">
        <v>13</v>
      </c>
      <c r="AI395" s="43" t="s">
        <v>49</v>
      </c>
      <c r="AJ395" s="34"/>
      <c r="AK395" s="34"/>
      <c r="AL395" s="37">
        <v>0</v>
      </c>
      <c r="AM395" s="33" t="s">
        <v>50</v>
      </c>
      <c r="AN395" s="33" t="s">
        <v>51</v>
      </c>
      <c r="AO395" s="33"/>
      <c r="AP395" s="37"/>
      <c r="AQ395" s="37"/>
      <c r="AR395" s="37"/>
      <c r="AS395" s="44"/>
      <c r="AU39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100183, 'Б-100183-13',date'2015-03-05',3, 1, 1, 'RUR', 1, 18, date'2015-03-06', date'2015-03-07', 1001831, 1, to_date('2015-06-07 00:00:02','YYYY-MM-DD HH24:MI:SS'), 50000, 9000, 0, 272, 0, 'c1', 8,null);insert into xxxx_oebs_cash_payment_test (ID, INVOICE_ID, OEBS_PAYMENT, DOC_DATE, COMISS_DATE) values (s_xxxx_oebs_cash_payment_test.NEXTVAL, 100183, 25000, to_date('2015-06-07 00:00:02','YYYY-MM-DD HH24:MI:SS'), date'2015-06-30' );insert into xxxx_client_discount_m  (ID,CLIENT_ID,CLIENT_AVG_DISCOUNT,DT) values (s_xxxx_client_discount_m.NEXTVAL,272, 13, date'2014-03-01');</v>
      </c>
    </row>
    <row r="396" spans="1:47" ht="15" customHeight="1" x14ac:dyDescent="0.3">
      <c r="A396" s="45">
        <v>23</v>
      </c>
      <c r="B396" s="57"/>
      <c r="C396" s="12" t="str">
        <f t="shared" si="111"/>
        <v>100023</v>
      </c>
      <c r="D396" s="12" t="str">
        <f t="shared" si="112"/>
        <v>100023/13</v>
      </c>
      <c r="E396" s="13" t="s">
        <v>40</v>
      </c>
      <c r="F396" s="13" t="s">
        <v>41</v>
      </c>
      <c r="G396" s="12">
        <v>1</v>
      </c>
      <c r="H396" s="14">
        <v>100184</v>
      </c>
      <c r="I396" s="15" t="str">
        <f t="shared" si="113"/>
        <v>Б-100184-13</v>
      </c>
      <c r="J396" s="16">
        <v>3</v>
      </c>
      <c r="K396" s="56">
        <v>2</v>
      </c>
      <c r="L396" s="12" t="s">
        <v>42</v>
      </c>
      <c r="M396" s="16">
        <v>1</v>
      </c>
      <c r="N396" s="12">
        <v>18</v>
      </c>
      <c r="O396" s="13" t="s">
        <v>43</v>
      </c>
      <c r="P396" s="13" t="s">
        <v>44</v>
      </c>
      <c r="Q396" s="13" t="s">
        <v>45</v>
      </c>
      <c r="R396" s="17" t="str">
        <f t="shared" si="114"/>
        <v>1001841</v>
      </c>
      <c r="S396" s="15">
        <v>1</v>
      </c>
      <c r="T396" s="13" t="s">
        <v>46</v>
      </c>
      <c r="U396" s="12">
        <v>50000</v>
      </c>
      <c r="V396" s="12">
        <f t="shared" si="115"/>
        <v>9000</v>
      </c>
      <c r="W396" s="12">
        <v>0</v>
      </c>
      <c r="X396" s="18">
        <v>273</v>
      </c>
      <c r="Y396" s="19" t="s">
        <v>47</v>
      </c>
      <c r="Z396" s="20"/>
      <c r="AA396" s="21"/>
      <c r="AB396" s="22"/>
      <c r="AC396" s="14">
        <f>U396*0.5</f>
        <v>25000</v>
      </c>
      <c r="AD396" s="12"/>
      <c r="AE396" s="12"/>
      <c r="AF396" s="13" t="s">
        <v>48</v>
      </c>
      <c r="AG396" s="23">
        <v>8</v>
      </c>
      <c r="AH396" s="24">
        <v>13</v>
      </c>
      <c r="AI396" s="25" t="s">
        <v>49</v>
      </c>
      <c r="AJ396" s="13"/>
      <c r="AK396" s="13"/>
      <c r="AL396" s="17">
        <v>0</v>
      </c>
      <c r="AM396" s="15" t="s">
        <v>50</v>
      </c>
      <c r="AN396" s="12" t="s">
        <v>51</v>
      </c>
      <c r="AO396" s="12"/>
      <c r="AP396" s="17"/>
      <c r="AQ396" s="17"/>
      <c r="AR396" s="17"/>
      <c r="AS396" s="15" t="s">
        <v>99</v>
      </c>
      <c r="AU39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'Б-100184-13',date'2015-03-02',3, 2, 2, 'RUR', 1, 18, date'2015-03-06', date'2015-03-07', 1001841, 1, to_date('2015-03-07 00:00:00','YYYY-MM-DD HH24:MI:SS'), 50000, 9000, 0, 273, 0, 'c1', 8,null);insert into xxxx_oebs_cash_payment_test (ID, INVOICE_ID, OEBS_PAYMENT, DOC_DATE, COMISS_DATE) values (s_xxxx_oebs_cash_payment_test.NEXTVAL, 100184, 25000, to_date('2015-03-07 00:00:00','YYYY-MM-DD HH24:MI:SS'), date'2015-03-31' );insert into xxxx_client_discount_m  (ID,CLIENT_ID,CLIENT_AVG_DISCOUNT,DT) values (s_xxxx_client_discount_m.NEXTVAL,273, 13, date'2014-03-01');</v>
      </c>
    </row>
    <row r="397" spans="1:47" ht="15" customHeight="1" x14ac:dyDescent="0.3">
      <c r="A397" s="45">
        <v>23</v>
      </c>
      <c r="B397" s="57"/>
      <c r="C397" s="12" t="str">
        <f t="shared" si="111"/>
        <v>100023</v>
      </c>
      <c r="D397" s="12" t="str">
        <f t="shared" si="112"/>
        <v>100023/13</v>
      </c>
      <c r="E397" s="13" t="s">
        <v>40</v>
      </c>
      <c r="F397" s="13" t="s">
        <v>41</v>
      </c>
      <c r="G397" s="12">
        <v>1</v>
      </c>
      <c r="H397" s="14">
        <v>100185</v>
      </c>
      <c r="I397" s="15" t="str">
        <f t="shared" si="113"/>
        <v>Б-100185-13</v>
      </c>
      <c r="J397" s="16">
        <v>3</v>
      </c>
      <c r="K397" s="12">
        <v>7</v>
      </c>
      <c r="L397" s="12" t="s">
        <v>42</v>
      </c>
      <c r="M397" s="16">
        <v>1</v>
      </c>
      <c r="N397" s="12">
        <v>18</v>
      </c>
      <c r="O397" s="13" t="s">
        <v>53</v>
      </c>
      <c r="P397" s="13" t="s">
        <v>44</v>
      </c>
      <c r="Q397" s="13" t="s">
        <v>45</v>
      </c>
      <c r="R397" s="17" t="str">
        <f t="shared" si="114"/>
        <v>1001851</v>
      </c>
      <c r="S397" s="15">
        <v>1</v>
      </c>
      <c r="T397" s="13" t="s">
        <v>54</v>
      </c>
      <c r="U397" s="12">
        <v>50000</v>
      </c>
      <c r="V397" s="12">
        <f t="shared" si="115"/>
        <v>9000</v>
      </c>
      <c r="W397" s="12">
        <v>0</v>
      </c>
      <c r="X397" s="18">
        <v>274</v>
      </c>
      <c r="Y397" s="19" t="s">
        <v>47</v>
      </c>
      <c r="Z397" s="20"/>
      <c r="AA397" s="21"/>
      <c r="AB397" s="26"/>
      <c r="AC397" s="14">
        <f>U397*0.5</f>
        <v>25000</v>
      </c>
      <c r="AD397" s="108"/>
      <c r="AE397" s="109"/>
      <c r="AF397" s="58" t="s">
        <v>67</v>
      </c>
      <c r="AG397" s="23">
        <v>8</v>
      </c>
      <c r="AH397" s="27">
        <v>7</v>
      </c>
      <c r="AI397" s="25" t="s">
        <v>49</v>
      </c>
      <c r="AJ397" s="13"/>
      <c r="AK397" s="13"/>
      <c r="AL397" s="17">
        <v>0</v>
      </c>
      <c r="AM397" s="15" t="s">
        <v>50</v>
      </c>
      <c r="AN397" s="12" t="s">
        <v>51</v>
      </c>
      <c r="AO397" s="12"/>
      <c r="AP397" s="17"/>
      <c r="AQ397" s="17"/>
      <c r="AR397" s="17"/>
      <c r="AS397" s="9" t="s">
        <v>100</v>
      </c>
      <c r="AU39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'Б-100185-13',date'2015-03-03',3, 7, 7, 'RUR', 1, 18, date'2015-03-06', date'2015-03-07', 1001851, 1, to_date('2015-03-08 00:00:00','YYYY-MM-DD HH24:MI:SS'), 50000, 9000, 0, 274, 0, 'c1', 8,null);insert into xxxx_oebs_cash_payment_test (ID, INVOICE_ID, OEBS_PAYMENT, DOC_DATE, COMISS_DATE) values (s_xxxx_oebs_cash_payment_test.NEXTVAL, 100185, 25000, to_date('2015-03-08 00:00:00','YYYY-MM-DD HH24:MI:SS'), date'2015-04-30' );insert into xxxx_client_discount_m  (ID,CLIENT_ID,CLIENT_AVG_DISCOUNT,DT) values (s_xxxx_client_discount_m.NEXTVAL,274, 7, date'2014-03-01');</v>
      </c>
    </row>
    <row r="398" spans="1:47" ht="15" customHeight="1" x14ac:dyDescent="0.3">
      <c r="A398" s="45">
        <v>23</v>
      </c>
      <c r="B398" s="57"/>
      <c r="C398" s="12" t="str">
        <f t="shared" si="111"/>
        <v>100023</v>
      </c>
      <c r="D398" s="12" t="str">
        <f t="shared" si="112"/>
        <v>100023/13</v>
      </c>
      <c r="E398" s="13" t="s">
        <v>40</v>
      </c>
      <c r="F398" s="13" t="s">
        <v>41</v>
      </c>
      <c r="G398" s="12">
        <v>1</v>
      </c>
      <c r="H398" s="14">
        <v>100186</v>
      </c>
      <c r="I398" s="15" t="str">
        <f t="shared" si="113"/>
        <v>Б-100186-13</v>
      </c>
      <c r="J398" s="16">
        <v>3</v>
      </c>
      <c r="K398" s="12">
        <v>7</v>
      </c>
      <c r="L398" s="12" t="s">
        <v>42</v>
      </c>
      <c r="M398" s="16">
        <v>1</v>
      </c>
      <c r="N398" s="12">
        <v>18</v>
      </c>
      <c r="O398" s="13" t="s">
        <v>53</v>
      </c>
      <c r="P398" s="13" t="s">
        <v>44</v>
      </c>
      <c r="Q398" s="13" t="s">
        <v>45</v>
      </c>
      <c r="R398" s="17" t="str">
        <f t="shared" si="114"/>
        <v>1001861</v>
      </c>
      <c r="S398" s="15">
        <v>1</v>
      </c>
      <c r="T398" s="13" t="s">
        <v>54</v>
      </c>
      <c r="U398" s="12">
        <v>50000</v>
      </c>
      <c r="V398" s="12">
        <f t="shared" si="115"/>
        <v>9000</v>
      </c>
      <c r="W398" s="12">
        <v>0</v>
      </c>
      <c r="X398" s="18">
        <v>275</v>
      </c>
      <c r="Y398" s="19" t="s">
        <v>47</v>
      </c>
      <c r="Z398" s="20"/>
      <c r="AA398" s="21"/>
      <c r="AB398" s="26"/>
      <c r="AC398" s="14">
        <v>100000</v>
      </c>
      <c r="AD398" s="12"/>
      <c r="AE398" s="12"/>
      <c r="AF398" s="13" t="s">
        <v>48</v>
      </c>
      <c r="AG398" s="23">
        <v>8</v>
      </c>
      <c r="AH398" s="27">
        <v>7</v>
      </c>
      <c r="AI398" s="25" t="s">
        <v>49</v>
      </c>
      <c r="AJ398" s="13"/>
      <c r="AK398" s="13"/>
      <c r="AL398" s="17">
        <v>0</v>
      </c>
      <c r="AM398" s="15" t="s">
        <v>50</v>
      </c>
      <c r="AN398" s="12" t="s">
        <v>51</v>
      </c>
      <c r="AO398" s="12"/>
      <c r="AP398" s="17"/>
      <c r="AQ398" s="17"/>
      <c r="AR398" s="17"/>
      <c r="AU39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'Б-100186-13',date'2015-03-03',3, 7, 7, 'RUR', 1, 18, date'2015-03-06', date'2015-03-07', 1001861, 1, to_date('2015-03-08 00:00:00','YYYY-MM-DD HH24:MI:SS'), 50000, 9000, 0, 275, 0, 'c1', 8,null);insert into xxxx_oebs_cash_payment_test (ID, INVOICE_ID, OEBS_PAYMENT, DOC_DATE, COMISS_DATE) values (s_xxxx_oebs_cash_payment_test.NEXTVAL, 100186, 100000, to_date('2015-03-08 00:00:00','YYYY-MM-DD HH24:MI:SS'), date'2015-03-31' );insert into xxxx_client_discount_m  (ID,CLIENT_ID,CLIENT_AVG_DISCOUNT,DT) values (s_xxxx_client_discount_m.NEXTVAL,275, 7, date'2014-03-01');</v>
      </c>
    </row>
    <row r="399" spans="1:47" ht="15" customHeight="1" x14ac:dyDescent="0.3">
      <c r="A399" s="45">
        <v>23</v>
      </c>
      <c r="B399" s="57"/>
      <c r="C399" s="12" t="str">
        <f t="shared" ref="C399:C430" si="117">"1000"&amp;A399</f>
        <v>100023</v>
      </c>
      <c r="D399" s="12" t="str">
        <f t="shared" ref="D399:D430" si="118">"1000"&amp;A399&amp;"/13"</f>
        <v>100023/13</v>
      </c>
      <c r="E399" s="13" t="s">
        <v>40</v>
      </c>
      <c r="F399" s="13" t="s">
        <v>41</v>
      </c>
      <c r="G399" s="12">
        <v>1</v>
      </c>
      <c r="H399" s="14">
        <v>100187</v>
      </c>
      <c r="I399" s="15" t="str">
        <f t="shared" ref="I399:I430" si="119">"Б-"&amp;H399&amp;"-13"</f>
        <v>Б-100187-13</v>
      </c>
      <c r="J399" s="16">
        <v>3</v>
      </c>
      <c r="K399" s="56">
        <v>11</v>
      </c>
      <c r="L399" s="12" t="s">
        <v>42</v>
      </c>
      <c r="M399" s="16">
        <v>1</v>
      </c>
      <c r="N399" s="12">
        <v>18</v>
      </c>
      <c r="O399" s="13" t="s">
        <v>55</v>
      </c>
      <c r="P399" s="13" t="s">
        <v>44</v>
      </c>
      <c r="Q399" s="13" t="s">
        <v>45</v>
      </c>
      <c r="R399" s="17" t="str">
        <f t="shared" ref="R399:R430" si="120">H399&amp;"1"</f>
        <v>1001871</v>
      </c>
      <c r="S399" s="15">
        <v>1</v>
      </c>
      <c r="T399" s="13" t="s">
        <v>56</v>
      </c>
      <c r="U399" s="12">
        <v>50000</v>
      </c>
      <c r="V399" s="12">
        <f t="shared" si="115"/>
        <v>9000</v>
      </c>
      <c r="W399" s="12">
        <v>0</v>
      </c>
      <c r="X399" s="18">
        <v>276</v>
      </c>
      <c r="Y399" s="19" t="s">
        <v>47</v>
      </c>
      <c r="Z399" s="20"/>
      <c r="AA399" s="29"/>
      <c r="AB399" s="29"/>
      <c r="AC399" s="14">
        <f t="shared" ref="AC399:AC408" si="121">U399*0.5</f>
        <v>25000</v>
      </c>
      <c r="AD399" s="108"/>
      <c r="AE399" s="12"/>
      <c r="AF399" s="58" t="s">
        <v>67</v>
      </c>
      <c r="AG399" s="23">
        <v>8</v>
      </c>
      <c r="AH399" s="30">
        <v>20</v>
      </c>
      <c r="AI399" s="25" t="s">
        <v>49</v>
      </c>
      <c r="AJ399" s="13"/>
      <c r="AK399" s="13"/>
      <c r="AL399" s="17">
        <v>0</v>
      </c>
      <c r="AM399" s="15" t="s">
        <v>50</v>
      </c>
      <c r="AN399" s="12" t="s">
        <v>51</v>
      </c>
      <c r="AO399" s="12"/>
      <c r="AP399" s="17"/>
      <c r="AQ399" s="17"/>
      <c r="AR399" s="17"/>
      <c r="AU39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'Б-100187-13',date'2015-03-04',3, 11, 11, 'RUR', 1, 18, date'2015-03-06', date'2015-03-07', 1001871, 1, to_date('2015-03-09 00:00:00','YYYY-MM-DD HH24:MI:SS'), 50000, 9000, 0, 276, 0, 'c1', 8,null);insert into xxxx_oebs_cash_payment_test (ID, INVOICE_ID, OEBS_PAYMENT, DOC_DATE, COMISS_DATE) values (s_xxxx_oebs_cash_payment_test.NEXTVAL, 100187, 25000, to_date('2015-03-09 00:00:00','YYYY-MM-DD HH24:MI:SS'), date'2015-04-30' );insert into xxxx_client_discount_m  (ID,CLIENT_ID,CLIENT_AVG_DISCOUNT,DT) values (s_xxxx_client_discount_m.NEXTVAL,276, 20, date'2014-03-01');</v>
      </c>
    </row>
    <row r="400" spans="1:47" ht="15" customHeight="1" x14ac:dyDescent="0.3">
      <c r="A400" s="45">
        <v>23</v>
      </c>
      <c r="B400" s="57"/>
      <c r="C400" s="12" t="str">
        <f t="shared" si="117"/>
        <v>100023</v>
      </c>
      <c r="D400" s="12" t="str">
        <f t="shared" si="118"/>
        <v>100023/13</v>
      </c>
      <c r="E400" s="13" t="s">
        <v>40</v>
      </c>
      <c r="F400" s="13" t="s">
        <v>41</v>
      </c>
      <c r="G400" s="12">
        <v>1</v>
      </c>
      <c r="H400" s="14">
        <v>100188</v>
      </c>
      <c r="I400" s="15" t="str">
        <f t="shared" si="119"/>
        <v>Б-100188-13</v>
      </c>
      <c r="J400" s="16">
        <v>3</v>
      </c>
      <c r="K400" s="28">
        <v>1</v>
      </c>
      <c r="L400" s="12" t="s">
        <v>42</v>
      </c>
      <c r="M400" s="16">
        <v>1</v>
      </c>
      <c r="N400" s="12">
        <v>18</v>
      </c>
      <c r="O400" s="13" t="s">
        <v>57</v>
      </c>
      <c r="P400" s="13" t="s">
        <v>44</v>
      </c>
      <c r="Q400" s="13" t="s">
        <v>45</v>
      </c>
      <c r="R400" s="17" t="str">
        <f t="shared" si="120"/>
        <v>1001881</v>
      </c>
      <c r="S400" s="15">
        <v>1</v>
      </c>
      <c r="T400" s="13" t="s">
        <v>58</v>
      </c>
      <c r="U400" s="12">
        <v>50000</v>
      </c>
      <c r="V400" s="12">
        <f t="shared" ref="V400:V431" si="122">U400*0.18</f>
        <v>9000</v>
      </c>
      <c r="W400" s="12">
        <v>0</v>
      </c>
      <c r="X400" s="18">
        <v>277</v>
      </c>
      <c r="Y400" s="19" t="s">
        <v>47</v>
      </c>
      <c r="Z400" s="20">
        <f>SUM(U396:U400)-SUM(V396:V400)</f>
        <v>205000</v>
      </c>
      <c r="AA400" s="29" t="s">
        <v>128</v>
      </c>
      <c r="AB400" s="110">
        <f>Z400-AD397</f>
        <v>205000</v>
      </c>
      <c r="AC400" s="14">
        <f t="shared" si="121"/>
        <v>25000</v>
      </c>
      <c r="AD400" s="12"/>
      <c r="AE400" s="12"/>
      <c r="AF400" s="13" t="s">
        <v>48</v>
      </c>
      <c r="AG400" s="23">
        <v>8</v>
      </c>
      <c r="AH400" s="30">
        <v>13</v>
      </c>
      <c r="AI400" s="25" t="s">
        <v>49</v>
      </c>
      <c r="AJ400" s="13"/>
      <c r="AK400" s="13"/>
      <c r="AL400" s="17">
        <v>0</v>
      </c>
      <c r="AM400" s="15" t="s">
        <v>50</v>
      </c>
      <c r="AN400" s="12" t="s">
        <v>51</v>
      </c>
      <c r="AO400" s="12"/>
      <c r="AP400" s="17"/>
      <c r="AQ400" s="17"/>
      <c r="AR400" s="17"/>
      <c r="AU40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'Б-100188-13',date'2015-03-05',3, 1, 1, 'RUR', 1, 18, date'2015-03-06', date'2015-03-07', 1001881, 1, to_date('2015-03-11 00:00:00','YYYY-MM-DD HH24:MI:SS'), 50000, 9000, 0, 277, 0, 'c1', 8,null);insert into xxxx_oebs_cash_payment_test (ID, INVOICE_ID, OEBS_PAYMENT, DOC_DATE, COMISS_DATE) values (s_xxxx_oebs_cash_payment_test.NEXTVAL, 100188, 25000, to_date('2015-03-11 00:00:00','YYYY-MM-DD HH24:MI:SS'), date'2015-03-31' );insert into xxxx_client_discount_m  (ID,CLIENT_ID,CLIENT_AVG_DISCOUNT,DT) values (s_xxxx_client_discount_m.NEXTVAL,277, 13, date'2014-03-01');</v>
      </c>
    </row>
    <row r="401" spans="1:47" ht="15" customHeight="1" x14ac:dyDescent="0.3">
      <c r="A401" s="45">
        <v>23</v>
      </c>
      <c r="B401" s="57"/>
      <c r="C401" s="12" t="str">
        <f t="shared" si="117"/>
        <v>100023</v>
      </c>
      <c r="D401" s="12" t="str">
        <f t="shared" si="118"/>
        <v>100023/13</v>
      </c>
      <c r="E401" s="13" t="s">
        <v>40</v>
      </c>
      <c r="F401" s="13" t="s">
        <v>41</v>
      </c>
      <c r="G401" s="12">
        <v>1</v>
      </c>
      <c r="H401" s="14">
        <v>100189</v>
      </c>
      <c r="I401" s="15" t="str">
        <f t="shared" si="119"/>
        <v>Б-100189-13</v>
      </c>
      <c r="J401" s="16">
        <v>3</v>
      </c>
      <c r="K401" s="12">
        <v>7</v>
      </c>
      <c r="L401" s="12" t="s">
        <v>42</v>
      </c>
      <c r="M401" s="16">
        <v>1</v>
      </c>
      <c r="N401" s="12">
        <v>18</v>
      </c>
      <c r="O401" s="13" t="s">
        <v>43</v>
      </c>
      <c r="P401" s="13" t="s">
        <v>44</v>
      </c>
      <c r="Q401" s="13" t="s">
        <v>45</v>
      </c>
      <c r="R401" s="17" t="str">
        <f t="shared" si="120"/>
        <v>1001891</v>
      </c>
      <c r="S401" s="15">
        <v>1</v>
      </c>
      <c r="T401" s="59" t="s">
        <v>71</v>
      </c>
      <c r="U401" s="12">
        <v>50000</v>
      </c>
      <c r="V401" s="12">
        <f t="shared" si="122"/>
        <v>9000</v>
      </c>
      <c r="W401" s="12">
        <v>0</v>
      </c>
      <c r="X401" s="18">
        <v>278</v>
      </c>
      <c r="Y401" s="19" t="s">
        <v>47</v>
      </c>
      <c r="Z401" s="20"/>
      <c r="AA401" s="21" t="s">
        <v>129</v>
      </c>
      <c r="AB401" s="111">
        <f>AB400-AD399</f>
        <v>205000</v>
      </c>
      <c r="AC401" s="14">
        <f t="shared" si="121"/>
        <v>25000</v>
      </c>
      <c r="AD401" s="108"/>
      <c r="AE401" s="12"/>
      <c r="AF401" s="59" t="s">
        <v>72</v>
      </c>
      <c r="AG401" s="23">
        <v>8</v>
      </c>
      <c r="AH401" s="24">
        <v>13</v>
      </c>
      <c r="AI401" s="25" t="s">
        <v>49</v>
      </c>
      <c r="AJ401" s="13"/>
      <c r="AK401" s="13"/>
      <c r="AL401" s="17">
        <v>0</v>
      </c>
      <c r="AM401" s="15" t="s">
        <v>50</v>
      </c>
      <c r="AN401" s="12" t="s">
        <v>51</v>
      </c>
      <c r="AO401" s="12"/>
      <c r="AP401" s="17"/>
      <c r="AQ401" s="17"/>
      <c r="AR401" s="17"/>
      <c r="AU401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'Б-100189-13',date'2015-03-02',3, 7, 7, 'RUR', 1, 18, date'2015-03-06', date'2015-03-07', 1001891, 1, to_date('2015-05-07 00:00:00','YYYY-MM-DD HH24:MI:SS'), 50000, 9000, 0, 278, 0, 'c1', 8,null);insert into xxxx_oebs_cash_payment_test (ID, INVOICE_ID, OEBS_PAYMENT, DOC_DATE, COMISS_DATE) values (s_xxxx_oebs_cash_payment_test.NEXTVAL, 100189, 25000, to_date('2015-05-07 00:00:00','YYYY-MM-DD HH24:MI:SS'), date'2015-05-31' );insert into xxxx_client_discount_m  (ID,CLIENT_ID,CLIENT_AVG_DISCOUNT,DT) values (s_xxxx_client_discount_m.NEXTVAL,278, 13, date'2014-03-01');</v>
      </c>
    </row>
    <row r="402" spans="1:47" ht="15" customHeight="1" x14ac:dyDescent="0.3">
      <c r="A402" s="45">
        <v>23</v>
      </c>
      <c r="B402" s="57"/>
      <c r="C402" s="12" t="str">
        <f t="shared" si="117"/>
        <v>100023</v>
      </c>
      <c r="D402" s="12" t="str">
        <f t="shared" si="118"/>
        <v>100023/13</v>
      </c>
      <c r="E402" s="13" t="s">
        <v>40</v>
      </c>
      <c r="F402" s="13" t="s">
        <v>41</v>
      </c>
      <c r="G402" s="12">
        <v>1</v>
      </c>
      <c r="H402" s="14">
        <v>100190</v>
      </c>
      <c r="I402" s="15" t="str">
        <f t="shared" si="119"/>
        <v>Б-100190-13</v>
      </c>
      <c r="J402" s="16">
        <v>3</v>
      </c>
      <c r="K402" s="28">
        <v>12</v>
      </c>
      <c r="L402" s="12" t="s">
        <v>42</v>
      </c>
      <c r="M402" s="16">
        <v>1</v>
      </c>
      <c r="N402" s="12">
        <v>18</v>
      </c>
      <c r="O402" s="13" t="s">
        <v>53</v>
      </c>
      <c r="P402" s="13" t="s">
        <v>44</v>
      </c>
      <c r="Q402" s="13" t="s">
        <v>45</v>
      </c>
      <c r="R402" s="17" t="str">
        <f t="shared" si="120"/>
        <v>1001901</v>
      </c>
      <c r="S402" s="15">
        <v>1</v>
      </c>
      <c r="T402" s="59" t="s">
        <v>73</v>
      </c>
      <c r="U402" s="12">
        <v>50000</v>
      </c>
      <c r="V402" s="12">
        <f t="shared" si="122"/>
        <v>9000</v>
      </c>
      <c r="W402" s="12">
        <v>0</v>
      </c>
      <c r="X402" s="18">
        <v>279</v>
      </c>
      <c r="Y402" s="19" t="s">
        <v>47</v>
      </c>
      <c r="Z402" s="20"/>
      <c r="AA402" s="21"/>
      <c r="AB402" s="26"/>
      <c r="AC402" s="14">
        <f t="shared" si="121"/>
        <v>25000</v>
      </c>
      <c r="AD402" s="12"/>
      <c r="AE402" s="12"/>
      <c r="AF402" s="59" t="s">
        <v>72</v>
      </c>
      <c r="AG402" s="23">
        <v>8</v>
      </c>
      <c r="AH402" s="27">
        <v>7</v>
      </c>
      <c r="AI402" s="25" t="s">
        <v>49</v>
      </c>
      <c r="AJ402" s="13"/>
      <c r="AK402" s="13"/>
      <c r="AL402" s="17">
        <v>0</v>
      </c>
      <c r="AM402" s="15" t="s">
        <v>50</v>
      </c>
      <c r="AN402" s="12" t="s">
        <v>51</v>
      </c>
      <c r="AO402" s="12"/>
      <c r="AP402" s="17"/>
      <c r="AQ402" s="17"/>
      <c r="AR402" s="17"/>
      <c r="AU402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'Б-100190-13',date'2015-03-03',3, 12, 12, 'RUR', 1, 18, date'2015-03-06', date'2015-03-07', 1001901, 1, to_date('2015-05-08 00:00:00','YYYY-MM-DD HH24:MI:SS'), 50000, 9000, 0, 279, 0, 'c1', 8,null);insert into xxxx_oebs_cash_payment_test (ID, INVOICE_ID, OEBS_PAYMENT, DOC_DATE, COMISS_DATE) values (s_xxxx_oebs_cash_payment_test.NEXTVAL, 100190, 25000, to_date('2015-05-08 00:00:00','YYYY-MM-DD HH24:MI:SS'), date'2015-05-31' );insert into xxxx_client_discount_m  (ID,CLIENT_ID,CLIENT_AVG_DISCOUNT,DT) values (s_xxxx_client_discount_m.NEXTVAL,279, 7, date'2014-03-01');</v>
      </c>
    </row>
    <row r="403" spans="1:47" ht="15.6" x14ac:dyDescent="0.3">
      <c r="A403" s="45">
        <v>23</v>
      </c>
      <c r="B403" s="57"/>
      <c r="C403" s="12" t="str">
        <f t="shared" si="117"/>
        <v>100023</v>
      </c>
      <c r="D403" s="12" t="str">
        <f t="shared" si="118"/>
        <v>100023/13</v>
      </c>
      <c r="E403" s="13" t="s">
        <v>40</v>
      </c>
      <c r="F403" s="13" t="s">
        <v>41</v>
      </c>
      <c r="G403" s="12">
        <v>1</v>
      </c>
      <c r="H403" s="14">
        <v>100191</v>
      </c>
      <c r="I403" s="15" t="str">
        <f t="shared" si="119"/>
        <v>Б-100191-13</v>
      </c>
      <c r="J403" s="16">
        <v>3</v>
      </c>
      <c r="K403" s="12">
        <v>7</v>
      </c>
      <c r="L403" s="12" t="s">
        <v>42</v>
      </c>
      <c r="M403" s="16">
        <v>1</v>
      </c>
      <c r="N403" s="12">
        <v>18</v>
      </c>
      <c r="O403" s="13" t="s">
        <v>53</v>
      </c>
      <c r="P403" s="13" t="s">
        <v>44</v>
      </c>
      <c r="Q403" s="13" t="s">
        <v>45</v>
      </c>
      <c r="R403" s="17" t="str">
        <f t="shared" si="120"/>
        <v>1001911</v>
      </c>
      <c r="S403" s="15">
        <v>1</v>
      </c>
      <c r="T403" s="59" t="s">
        <v>73</v>
      </c>
      <c r="U403" s="12">
        <v>50000</v>
      </c>
      <c r="V403" s="12">
        <f t="shared" si="122"/>
        <v>9000</v>
      </c>
      <c r="W403" s="12">
        <v>0</v>
      </c>
      <c r="X403" s="18">
        <v>280</v>
      </c>
      <c r="Y403" s="19" t="s">
        <v>47</v>
      </c>
      <c r="Z403" s="20"/>
      <c r="AA403" s="21" t="s">
        <v>130</v>
      </c>
      <c r="AB403" s="112">
        <v>176949.15254237287</v>
      </c>
      <c r="AC403" s="14">
        <f t="shared" si="121"/>
        <v>25000</v>
      </c>
      <c r="AD403" s="108"/>
      <c r="AE403" s="109"/>
      <c r="AF403" s="58" t="s">
        <v>102</v>
      </c>
      <c r="AG403" s="23">
        <v>8</v>
      </c>
      <c r="AH403" s="27">
        <v>7</v>
      </c>
      <c r="AI403" s="25" t="s">
        <v>49</v>
      </c>
      <c r="AJ403" s="13"/>
      <c r="AK403" s="13"/>
      <c r="AL403" s="17">
        <v>0</v>
      </c>
      <c r="AM403" s="15" t="s">
        <v>50</v>
      </c>
      <c r="AN403" s="12" t="s">
        <v>51</v>
      </c>
      <c r="AO403" s="12"/>
      <c r="AP403" s="17"/>
      <c r="AQ403" s="17"/>
      <c r="AR403" s="17"/>
      <c r="AU403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'Б-100191-13',date'2015-03-03',3, 7, 7, 'RUR', 1, 18, date'2015-03-06', date'2015-03-07', 1001911, 1, to_date('2015-05-08 00:00:00','YYYY-MM-DD HH24:MI:SS'), 50000, 9000, 0, 280, 0, 'c1', 8,null);insert into xxxx_oebs_cash_payment_test (ID, INVOICE_ID, OEBS_PAYMENT, DOC_DATE, COMISS_DATE) values (s_xxxx_oebs_cash_payment_test.NEXTVAL, 100191, 25000, to_date('2015-05-08 00:00:00','YYYY-MM-DD HH24:MI:SS'), date'2015-06-30' );insert into xxxx_client_discount_m  (ID,CLIENT_ID,CLIENT_AVG_DISCOUNT,DT) values (s_xxxx_client_discount_m.NEXTVAL,280, 7, date'2014-03-01');</v>
      </c>
    </row>
    <row r="404" spans="1:47" ht="17.25" customHeight="1" x14ac:dyDescent="0.3">
      <c r="A404" s="45">
        <v>23</v>
      </c>
      <c r="B404" s="57"/>
      <c r="C404" s="12" t="str">
        <f t="shared" si="117"/>
        <v>100023</v>
      </c>
      <c r="D404" s="12" t="str">
        <f t="shared" si="118"/>
        <v>100023/13</v>
      </c>
      <c r="E404" s="13" t="s">
        <v>40</v>
      </c>
      <c r="F404" s="13" t="s">
        <v>41</v>
      </c>
      <c r="G404" s="12">
        <v>1</v>
      </c>
      <c r="H404" s="14">
        <v>100192</v>
      </c>
      <c r="I404" s="15" t="str">
        <f t="shared" si="119"/>
        <v>Б-100192-13</v>
      </c>
      <c r="J404" s="16">
        <v>3</v>
      </c>
      <c r="K404" s="28">
        <v>11</v>
      </c>
      <c r="L404" s="12" t="s">
        <v>42</v>
      </c>
      <c r="M404" s="16">
        <v>1</v>
      </c>
      <c r="N404" s="12">
        <v>18</v>
      </c>
      <c r="O404" s="13" t="s">
        <v>55</v>
      </c>
      <c r="P404" s="13" t="s">
        <v>44</v>
      </c>
      <c r="Q404" s="13" t="s">
        <v>45</v>
      </c>
      <c r="R404" s="17" t="str">
        <f t="shared" si="120"/>
        <v>1001921</v>
      </c>
      <c r="S404" s="15">
        <v>1</v>
      </c>
      <c r="T404" s="59" t="s">
        <v>74</v>
      </c>
      <c r="U404" s="12">
        <v>50000</v>
      </c>
      <c r="V404" s="12">
        <f t="shared" si="122"/>
        <v>9000</v>
      </c>
      <c r="W404" s="12">
        <v>0</v>
      </c>
      <c r="X404" s="18">
        <v>281</v>
      </c>
      <c r="Y404" s="19" t="s">
        <v>47</v>
      </c>
      <c r="Z404" s="113">
        <f>AD401-AB401</f>
        <v>-205000</v>
      </c>
      <c r="AA404" s="29"/>
      <c r="AB404" s="29"/>
      <c r="AC404" s="14">
        <f t="shared" si="121"/>
        <v>25000</v>
      </c>
      <c r="AD404" s="12"/>
      <c r="AE404" s="114"/>
      <c r="AF404" s="58" t="s">
        <v>102</v>
      </c>
      <c r="AG404" s="23">
        <v>8</v>
      </c>
      <c r="AH404" s="30">
        <v>20</v>
      </c>
      <c r="AI404" s="25" t="s">
        <v>49</v>
      </c>
      <c r="AJ404" s="13"/>
      <c r="AK404" s="13"/>
      <c r="AL404" s="17">
        <v>0</v>
      </c>
      <c r="AM404" s="15" t="s">
        <v>50</v>
      </c>
      <c r="AN404" s="12" t="s">
        <v>51</v>
      </c>
      <c r="AO404" s="12"/>
      <c r="AP404" s="17"/>
      <c r="AQ404" s="17"/>
      <c r="AR404" s="17"/>
      <c r="AU404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'Б-100192-13',date'2015-03-04',3, 11, 11, 'RUR', 1, 18, date'2015-03-06', date'2015-03-07', 1001921, 1, to_date('2015-05-09 00:00:00','YYYY-MM-DD HH24:MI:SS'), 50000, 9000, 0, 281, 0, 'c1', 8,null);insert into xxxx_oebs_cash_payment_test (ID, INVOICE_ID, OEBS_PAYMENT, DOC_DATE, COMISS_DATE) values (s_xxxx_oebs_cash_payment_test.NEXTVAL, 100192, 25000, to_date('2015-05-09 00:00:00','YYYY-MM-DD HH24:MI:SS'), date'2015-06-30' );insert into xxxx_client_discount_m  (ID,CLIENT_ID,CLIENT_AVG_DISCOUNT,DT) values (s_xxxx_client_discount_m.NEXTVAL,281, 20, date'2014-03-01');</v>
      </c>
    </row>
    <row r="405" spans="1:47" ht="16.5" customHeight="1" x14ac:dyDescent="0.3">
      <c r="A405" s="45">
        <v>23</v>
      </c>
      <c r="B405" s="57"/>
      <c r="C405" s="12" t="str">
        <f t="shared" si="117"/>
        <v>100023</v>
      </c>
      <c r="D405" s="12" t="str">
        <f t="shared" si="118"/>
        <v>100023/13</v>
      </c>
      <c r="E405" s="13" t="s">
        <v>40</v>
      </c>
      <c r="F405" s="13" t="s">
        <v>41</v>
      </c>
      <c r="G405" s="12">
        <v>1</v>
      </c>
      <c r="H405" s="14">
        <v>100193</v>
      </c>
      <c r="I405" s="15" t="str">
        <f t="shared" si="119"/>
        <v>Б-100193-13</v>
      </c>
      <c r="J405" s="16">
        <v>3</v>
      </c>
      <c r="K405" s="28">
        <v>1</v>
      </c>
      <c r="L405" s="12" t="s">
        <v>42</v>
      </c>
      <c r="M405" s="16">
        <v>1</v>
      </c>
      <c r="N405" s="12">
        <v>18</v>
      </c>
      <c r="O405" s="13" t="s">
        <v>57</v>
      </c>
      <c r="P405" s="13" t="s">
        <v>44</v>
      </c>
      <c r="Q405" s="13" t="s">
        <v>45</v>
      </c>
      <c r="R405" s="17" t="str">
        <f t="shared" si="120"/>
        <v>1001931</v>
      </c>
      <c r="S405" s="15">
        <v>1</v>
      </c>
      <c r="T405" s="61" t="s">
        <v>75</v>
      </c>
      <c r="U405" s="12">
        <v>50000</v>
      </c>
      <c r="V405" s="12">
        <f t="shared" si="122"/>
        <v>9000</v>
      </c>
      <c r="W405" s="12">
        <v>0</v>
      </c>
      <c r="X405" s="18">
        <v>282</v>
      </c>
      <c r="Y405" s="19" t="s">
        <v>47</v>
      </c>
      <c r="Z405" s="20">
        <f>SUM(U401:U405)-SUM(V401:V405)</f>
        <v>205000</v>
      </c>
      <c r="AA405" s="29" t="s">
        <v>131</v>
      </c>
      <c r="AB405" s="110">
        <f>Z405-AE407</f>
        <v>205000</v>
      </c>
      <c r="AC405" s="14">
        <f t="shared" si="121"/>
        <v>25000</v>
      </c>
      <c r="AD405" s="115"/>
      <c r="AE405" s="109"/>
      <c r="AF405" s="61" t="s">
        <v>72</v>
      </c>
      <c r="AG405" s="23">
        <v>8</v>
      </c>
      <c r="AH405" s="30">
        <v>13</v>
      </c>
      <c r="AI405" s="25" t="s">
        <v>49</v>
      </c>
      <c r="AJ405" s="13"/>
      <c r="AK405" s="13"/>
      <c r="AL405" s="17">
        <v>0</v>
      </c>
      <c r="AM405" s="15" t="s">
        <v>50</v>
      </c>
      <c r="AN405" s="12" t="s">
        <v>51</v>
      </c>
      <c r="AO405" s="12"/>
      <c r="AP405" s="17"/>
      <c r="AQ405" s="17"/>
      <c r="AR405" s="17"/>
      <c r="AU405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'Б-100193-13',date'2015-03-05',3, 1, 1, 'RUR', 1, 18, date'2015-03-06', date'2015-03-07', 1001931, 1, to_date('2015-05-11 00:00:00','YYYY-MM-DD HH24:MI:SS'), 50000, 9000, 0, 282, 0, 'c1', 8,null);insert into xxxx_oebs_cash_payment_test (ID, INVOICE_ID, OEBS_PAYMENT, DOC_DATE, COMISS_DATE) values (s_xxxx_oebs_cash_payment_test.NEXTVAL, 100193, 25000, to_date('2015-05-11 00:00:00','YYYY-MM-DD HH24:MI:SS'), date'2015-05-31' );insert into xxxx_client_discount_m  (ID,CLIENT_ID,CLIENT_AVG_DISCOUNT,DT) values (s_xxxx_client_discount_m.NEXTVAL,282, 13, date'2014-03-01');</v>
      </c>
    </row>
    <row r="406" spans="1:47" ht="17.25" customHeight="1" x14ac:dyDescent="0.3">
      <c r="A406" s="45">
        <v>23</v>
      </c>
      <c r="B406" s="57"/>
      <c r="C406" s="12" t="str">
        <f t="shared" si="117"/>
        <v>100023</v>
      </c>
      <c r="D406" s="12" t="str">
        <f t="shared" si="118"/>
        <v>100023/13</v>
      </c>
      <c r="E406" s="13" t="s">
        <v>40</v>
      </c>
      <c r="F406" s="13" t="s">
        <v>41</v>
      </c>
      <c r="G406" s="12">
        <v>1</v>
      </c>
      <c r="H406" s="14">
        <v>100194</v>
      </c>
      <c r="I406" s="15" t="str">
        <f t="shared" si="119"/>
        <v>Б-100194-13</v>
      </c>
      <c r="J406" s="16">
        <v>3</v>
      </c>
      <c r="K406" s="12">
        <v>7</v>
      </c>
      <c r="L406" s="12" t="s">
        <v>42</v>
      </c>
      <c r="M406" s="16">
        <v>1</v>
      </c>
      <c r="N406" s="12">
        <v>18</v>
      </c>
      <c r="O406" s="13" t="s">
        <v>43</v>
      </c>
      <c r="P406" s="13" t="s">
        <v>44</v>
      </c>
      <c r="Q406" s="13" t="s">
        <v>45</v>
      </c>
      <c r="R406" s="17" t="str">
        <f t="shared" si="120"/>
        <v>1001941</v>
      </c>
      <c r="S406" s="15">
        <v>1</v>
      </c>
      <c r="T406" s="58" t="s">
        <v>101</v>
      </c>
      <c r="U406" s="12">
        <v>50000</v>
      </c>
      <c r="V406" s="12">
        <f t="shared" si="122"/>
        <v>9000</v>
      </c>
      <c r="W406" s="12">
        <v>0</v>
      </c>
      <c r="X406" s="18">
        <v>283</v>
      </c>
      <c r="Y406" s="19" t="s">
        <v>47</v>
      </c>
      <c r="Z406" s="20"/>
      <c r="AA406" s="21"/>
      <c r="AB406" s="111">
        <f>AD405-AB405</f>
        <v>-205000</v>
      </c>
      <c r="AC406" s="14">
        <f t="shared" si="121"/>
        <v>25000</v>
      </c>
      <c r="AD406" s="12"/>
      <c r="AE406" s="109"/>
      <c r="AF406" s="58" t="s">
        <v>102</v>
      </c>
      <c r="AG406" s="23">
        <v>8</v>
      </c>
      <c r="AH406" s="24">
        <v>13</v>
      </c>
      <c r="AI406" s="25" t="s">
        <v>49</v>
      </c>
      <c r="AJ406" s="13"/>
      <c r="AK406" s="13"/>
      <c r="AL406" s="17">
        <v>0</v>
      </c>
      <c r="AM406" s="15" t="s">
        <v>50</v>
      </c>
      <c r="AN406" s="12" t="s">
        <v>51</v>
      </c>
      <c r="AO406" s="12"/>
      <c r="AP406" s="17"/>
      <c r="AQ406" s="17"/>
      <c r="AR406" s="17"/>
      <c r="AU406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'Б-100194-13',date'2015-03-02',3, 7, 7, 'RUR', 1, 18, date'2015-03-06', date'2015-03-07', 1001941, 1, to_date('2015-06-07 00:00:00','YYYY-MM-DD HH24:MI:SS'), 50000, 9000, 0, 283, 0, 'c1', 8,null);insert into xxxx_oebs_cash_payment_test (ID, INVOICE_ID, OEBS_PAYMENT, DOC_DATE, COMISS_DATE) values (s_xxxx_oebs_cash_payment_test.NEXTVAL, 100194, 25000, to_date('2015-06-07 00:00:00','YYYY-MM-DD HH24:MI:SS'), date'2015-06-30' );insert into xxxx_client_discount_m  (ID,CLIENT_ID,CLIENT_AVG_DISCOUNT,DT) values (s_xxxx_client_discount_m.NEXTVAL,283, 13, date'2014-03-01');</v>
      </c>
    </row>
    <row r="407" spans="1:47" x14ac:dyDescent="0.3">
      <c r="A407" s="45">
        <v>23</v>
      </c>
      <c r="B407" s="57"/>
      <c r="C407" s="12" t="str">
        <f t="shared" si="117"/>
        <v>100023</v>
      </c>
      <c r="D407" s="12" t="str">
        <f t="shared" si="118"/>
        <v>100023/13</v>
      </c>
      <c r="E407" s="13" t="s">
        <v>40</v>
      </c>
      <c r="F407" s="13" t="s">
        <v>41</v>
      </c>
      <c r="G407" s="12">
        <v>1</v>
      </c>
      <c r="H407" s="14">
        <v>100195</v>
      </c>
      <c r="I407" s="15" t="str">
        <f t="shared" si="119"/>
        <v>Б-100195-13</v>
      </c>
      <c r="J407" s="16">
        <v>3</v>
      </c>
      <c r="K407" s="56">
        <v>3</v>
      </c>
      <c r="L407" s="12" t="s">
        <v>42</v>
      </c>
      <c r="M407" s="16">
        <v>1</v>
      </c>
      <c r="N407" s="12">
        <v>18</v>
      </c>
      <c r="O407" s="13" t="s">
        <v>53</v>
      </c>
      <c r="P407" s="13" t="s">
        <v>44</v>
      </c>
      <c r="Q407" s="13" t="s">
        <v>45</v>
      </c>
      <c r="R407" s="17" t="str">
        <f t="shared" si="120"/>
        <v>1001951</v>
      </c>
      <c r="S407" s="15">
        <v>1</v>
      </c>
      <c r="T407" s="58" t="s">
        <v>103</v>
      </c>
      <c r="U407" s="12">
        <v>50000</v>
      </c>
      <c r="V407" s="12">
        <f t="shared" si="122"/>
        <v>9000</v>
      </c>
      <c r="W407" s="12">
        <v>0</v>
      </c>
      <c r="X407" s="18">
        <v>284</v>
      </c>
      <c r="Y407" s="19" t="s">
        <v>47</v>
      </c>
      <c r="Z407" s="20"/>
      <c r="AA407" s="21"/>
      <c r="AB407" s="26"/>
      <c r="AC407" s="14">
        <f t="shared" si="121"/>
        <v>25000</v>
      </c>
      <c r="AD407" s="115"/>
      <c r="AE407" s="109"/>
      <c r="AF407" s="58" t="s">
        <v>102</v>
      </c>
      <c r="AG407" s="23">
        <v>8</v>
      </c>
      <c r="AH407" s="27">
        <v>7</v>
      </c>
      <c r="AI407" s="25" t="s">
        <v>49</v>
      </c>
      <c r="AJ407" s="13"/>
      <c r="AK407" s="13"/>
      <c r="AL407" s="17">
        <v>0</v>
      </c>
      <c r="AM407" s="15" t="s">
        <v>50</v>
      </c>
      <c r="AN407" s="12" t="s">
        <v>51</v>
      </c>
      <c r="AO407" s="12"/>
      <c r="AP407" s="17"/>
      <c r="AQ407" s="17"/>
      <c r="AR407" s="17"/>
      <c r="AU407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'Б-100195-13',date'2015-03-03',3, 3, 3, 'RUR', 1, 18, date'2015-03-06', date'2015-03-07', 1001951, 1, to_date('2015-06-08 00:00:00','YYYY-MM-DD HH24:MI:SS'), 50000, 9000, 0, 284, 0, 'c1', 8,null);insert into xxxx_oebs_cash_payment_test (ID, INVOICE_ID, OEBS_PAYMENT, DOC_DATE, COMISS_DATE) values (s_xxxx_oebs_cash_payment_test.NEXTVAL, 100195, 25000, to_date('2015-06-08 00:00:00','YYYY-MM-DD HH24:MI:SS'), date'2015-06-30' );insert into xxxx_client_discount_m  (ID,CLIENT_ID,CLIENT_AVG_DISCOUNT,DT) values (s_xxxx_client_discount_m.NEXTVAL,284, 7, date'2014-03-01');</v>
      </c>
    </row>
    <row r="408" spans="1:47" x14ac:dyDescent="0.3">
      <c r="A408" s="45">
        <v>23</v>
      </c>
      <c r="B408" s="57"/>
      <c r="C408" s="12" t="str">
        <f t="shared" si="117"/>
        <v>100023</v>
      </c>
      <c r="D408" s="12" t="str">
        <f t="shared" si="118"/>
        <v>100023/13</v>
      </c>
      <c r="E408" s="13" t="s">
        <v>40</v>
      </c>
      <c r="F408" s="13" t="s">
        <v>41</v>
      </c>
      <c r="G408" s="12">
        <v>1</v>
      </c>
      <c r="H408" s="14">
        <v>100196</v>
      </c>
      <c r="I408" s="15" t="str">
        <f t="shared" si="119"/>
        <v>Б-100196-13</v>
      </c>
      <c r="J408" s="16">
        <v>3</v>
      </c>
      <c r="K408" s="12">
        <v>7</v>
      </c>
      <c r="L408" s="12" t="s">
        <v>42</v>
      </c>
      <c r="M408" s="16">
        <v>1</v>
      </c>
      <c r="N408" s="12">
        <v>18</v>
      </c>
      <c r="O408" s="13" t="s">
        <v>53</v>
      </c>
      <c r="P408" s="13" t="s">
        <v>44</v>
      </c>
      <c r="Q408" s="13" t="s">
        <v>45</v>
      </c>
      <c r="R408" s="17" t="str">
        <f t="shared" si="120"/>
        <v>1001961</v>
      </c>
      <c r="S408" s="15">
        <v>1</v>
      </c>
      <c r="T408" s="58" t="s">
        <v>104</v>
      </c>
      <c r="U408" s="12">
        <v>50000</v>
      </c>
      <c r="V408" s="12">
        <f t="shared" si="122"/>
        <v>9000</v>
      </c>
      <c r="W408" s="12">
        <v>0</v>
      </c>
      <c r="X408" s="18">
        <v>285</v>
      </c>
      <c r="Y408" s="19" t="s">
        <v>47</v>
      </c>
      <c r="Z408" s="20"/>
      <c r="AA408" s="21"/>
      <c r="AB408" s="26">
        <f>AD405-AB405</f>
        <v>-205000</v>
      </c>
      <c r="AC408" s="14">
        <f t="shared" si="121"/>
        <v>25000</v>
      </c>
      <c r="AD408" s="12"/>
      <c r="AE408" s="12"/>
      <c r="AF408" s="58" t="s">
        <v>102</v>
      </c>
      <c r="AG408" s="23">
        <v>8</v>
      </c>
      <c r="AH408" s="27">
        <v>7</v>
      </c>
      <c r="AI408" s="25" t="s">
        <v>49</v>
      </c>
      <c r="AJ408" s="13"/>
      <c r="AK408" s="13"/>
      <c r="AL408" s="17">
        <v>0</v>
      </c>
      <c r="AM408" s="15" t="s">
        <v>50</v>
      </c>
      <c r="AN408" s="12" t="s">
        <v>51</v>
      </c>
      <c r="AO408" s="12"/>
      <c r="AP408" s="17"/>
      <c r="AQ408" s="17"/>
      <c r="AR408" s="17"/>
      <c r="AU408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'Б-100196-13',date'2015-03-03',3, 7, 7, 'RUR', 1, 18, date'2015-03-06', date'2015-03-07', 1001961, 1, to_date('2015-06-07 00:00:01','YYYY-MM-DD HH24:MI:SS'), 50000, 9000, 0, 285, 0, 'c1', 8,null);insert into xxxx_oebs_cash_payment_test (ID, INVOICE_ID, OEBS_PAYMENT, DOC_DATE, COMISS_DATE) values (s_xxxx_oebs_cash_payment_test.NEXTVAL, 100196, 25000, to_date('2015-06-07 00:00:01','YYYY-MM-DD HH24:MI:SS'), date'2015-06-30' );insert into xxxx_client_discount_m  (ID,CLIENT_ID,CLIENT_AVG_DISCOUNT,DT) values (s_xxxx_client_discount_m.NEXTVAL,285, 7, date'2014-03-01');</v>
      </c>
    </row>
    <row r="409" spans="1:47" x14ac:dyDescent="0.3">
      <c r="A409" s="45">
        <v>23</v>
      </c>
      <c r="B409" s="57"/>
      <c r="C409" s="12" t="str">
        <f t="shared" si="117"/>
        <v>100023</v>
      </c>
      <c r="D409" s="12" t="str">
        <f t="shared" si="118"/>
        <v>100023/13</v>
      </c>
      <c r="E409" s="13" t="s">
        <v>40</v>
      </c>
      <c r="F409" s="13" t="s">
        <v>41</v>
      </c>
      <c r="G409" s="12">
        <v>1</v>
      </c>
      <c r="H409" s="14">
        <v>100197</v>
      </c>
      <c r="I409" s="15" t="str">
        <f t="shared" si="119"/>
        <v>Б-100197-13</v>
      </c>
      <c r="J409" s="16">
        <v>3</v>
      </c>
      <c r="K409" s="28">
        <v>11</v>
      </c>
      <c r="L409" s="12" t="s">
        <v>42</v>
      </c>
      <c r="M409" s="16">
        <v>1</v>
      </c>
      <c r="N409" s="12">
        <v>18</v>
      </c>
      <c r="O409" s="13" t="s">
        <v>55</v>
      </c>
      <c r="P409" s="13" t="s">
        <v>44</v>
      </c>
      <c r="Q409" s="13" t="s">
        <v>45</v>
      </c>
      <c r="R409" s="17" t="str">
        <f t="shared" si="120"/>
        <v>1001971</v>
      </c>
      <c r="S409" s="15">
        <v>1</v>
      </c>
      <c r="T409" s="58" t="s">
        <v>105</v>
      </c>
      <c r="U409" s="12">
        <v>50000</v>
      </c>
      <c r="V409" s="12">
        <f t="shared" si="122"/>
        <v>9000</v>
      </c>
      <c r="W409" s="12">
        <v>0</v>
      </c>
      <c r="X409" s="18">
        <v>286</v>
      </c>
      <c r="Y409" s="19" t="s">
        <v>47</v>
      </c>
      <c r="Z409" s="20"/>
      <c r="AA409" s="29"/>
      <c r="AB409" s="110">
        <f>AB408+AD407</f>
        <v>-205000</v>
      </c>
      <c r="AC409" s="14">
        <v>400000</v>
      </c>
      <c r="AD409" s="12"/>
      <c r="AE409" s="12"/>
      <c r="AF409" s="58" t="s">
        <v>107</v>
      </c>
      <c r="AG409" s="23">
        <v>8</v>
      </c>
      <c r="AH409" s="30">
        <v>20</v>
      </c>
      <c r="AI409" s="25" t="s">
        <v>49</v>
      </c>
      <c r="AJ409" s="13"/>
      <c r="AK409" s="13"/>
      <c r="AL409" s="17">
        <v>0</v>
      </c>
      <c r="AM409" s="15" t="s">
        <v>50</v>
      </c>
      <c r="AN409" s="12" t="s">
        <v>51</v>
      </c>
      <c r="AO409" s="12"/>
      <c r="AP409" s="17"/>
      <c r="AQ409" s="17"/>
      <c r="AR409" s="17"/>
      <c r="AU409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'Б-100197-13',date'2015-03-04',3, 11, 11, 'RUR', 1, 18, date'2015-03-06', date'2015-03-07', 1001971, 1, to_date('2015-06-08 00:00:01','YYYY-MM-DD HH24:MI:SS'), 50000, 9000, 0, 286, 0, 'c1', 8,null);insert into xxxx_oebs_cash_payment_test (ID, INVOICE_ID, OEBS_PAYMENT, DOC_DATE, COMISS_DATE) values (s_xxxx_oebs_cash_payment_test.NEXTVAL, 100197, 400000, to_date('2015-06-08 00:00:01','YYYY-MM-DD HH24:MI:SS'), date'2015-07-31' );insert into xxxx_client_discount_m  (ID,CLIENT_ID,CLIENT_AVG_DISCOUNT,DT) values (s_xxxx_client_discount_m.NEXTVAL,286, 20, date'2014-03-01');</v>
      </c>
    </row>
    <row r="410" spans="1:47" ht="19.5" customHeight="1" x14ac:dyDescent="0.3">
      <c r="A410" s="45">
        <v>23</v>
      </c>
      <c r="B410" s="57"/>
      <c r="C410" s="33" t="str">
        <f t="shared" si="117"/>
        <v>100023</v>
      </c>
      <c r="D410" s="33" t="str">
        <f t="shared" si="118"/>
        <v>100023/13</v>
      </c>
      <c r="E410" s="34" t="s">
        <v>40</v>
      </c>
      <c r="F410" s="34" t="s">
        <v>41</v>
      </c>
      <c r="G410" s="12">
        <v>1</v>
      </c>
      <c r="H410" s="14">
        <v>100198</v>
      </c>
      <c r="I410" s="33" t="str">
        <f t="shared" si="119"/>
        <v>Б-100198-13</v>
      </c>
      <c r="J410" s="16">
        <v>3</v>
      </c>
      <c r="K410" s="35">
        <v>1</v>
      </c>
      <c r="L410" s="33" t="s">
        <v>42</v>
      </c>
      <c r="M410" s="36">
        <v>1</v>
      </c>
      <c r="N410" s="33">
        <v>18</v>
      </c>
      <c r="O410" s="34" t="s">
        <v>57</v>
      </c>
      <c r="P410" s="34" t="s">
        <v>44</v>
      </c>
      <c r="Q410" s="34" t="s">
        <v>45</v>
      </c>
      <c r="R410" s="37" t="str">
        <f t="shared" si="120"/>
        <v>1001981</v>
      </c>
      <c r="S410" s="33">
        <v>1</v>
      </c>
      <c r="T410" s="58" t="s">
        <v>106</v>
      </c>
      <c r="U410" s="12">
        <v>50000</v>
      </c>
      <c r="V410" s="33">
        <f t="shared" si="122"/>
        <v>9000</v>
      </c>
      <c r="W410" s="33">
        <v>0</v>
      </c>
      <c r="X410" s="18">
        <v>287</v>
      </c>
      <c r="Y410" s="38" t="s">
        <v>47</v>
      </c>
      <c r="Z410" s="20">
        <f>SUM(U406:U410)-SUM(V406:V410)</f>
        <v>205000</v>
      </c>
      <c r="AA410" s="39"/>
      <c r="AB410" s="39"/>
      <c r="AC410" s="40">
        <f>U410*0.5</f>
        <v>25000</v>
      </c>
      <c r="AD410" s="12"/>
      <c r="AE410" s="33"/>
      <c r="AF410" s="58" t="s">
        <v>108</v>
      </c>
      <c r="AG410" s="41">
        <v>8</v>
      </c>
      <c r="AH410" s="42">
        <v>13</v>
      </c>
      <c r="AI410" s="43" t="s">
        <v>49</v>
      </c>
      <c r="AJ410" s="34"/>
      <c r="AK410" s="34"/>
      <c r="AL410" s="37">
        <v>0</v>
      </c>
      <c r="AM410" s="33" t="s">
        <v>50</v>
      </c>
      <c r="AN410" s="33" t="s">
        <v>51</v>
      </c>
      <c r="AO410" s="33"/>
      <c r="AP410" s="37"/>
      <c r="AQ410" s="37"/>
      <c r="AR410" s="37"/>
      <c r="AS410" s="44"/>
      <c r="AU410" s="9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'Б-100198-13',date'2015-03-05',3, 1, 1, 'RUR', 1, 18, date'2015-03-06', date'2015-03-07', 1001981, 1, to_date('2015-06-07 00:00:02','YYYY-MM-DD HH24:MI:SS'), 50000, 9000, 0, 287, 0, 'c1', 8,null);insert into xxxx_oebs_cash_payment_test (ID, INVOICE_ID, OEBS_PAYMENT, DOC_DATE, COMISS_DATE) values (s_xxxx_oebs_cash_payment_test.NEXTVAL, 100198, 25000, to_date('2015-06-07 00:00:02','YYYY-MM-DD HH24:MI:SS'), date'2015-08-31' );insert into xxxx_client_discount_m  (ID,CLIENT_ID,CLIENT_AVG_DISCOUNT,DT) values (s_xxxx_client_discount_m.NEXTVAL,287, 13, date'2014-03-01');</v>
      </c>
    </row>
    <row r="411" spans="1:47" s="117" customFormat="1" x14ac:dyDescent="0.3">
      <c r="A411" s="116">
        <v>24</v>
      </c>
      <c r="C411" s="118" t="str">
        <f t="shared" si="117"/>
        <v>100024</v>
      </c>
      <c r="D411" s="118" t="str">
        <f t="shared" si="118"/>
        <v>100024/13</v>
      </c>
      <c r="E411" s="119" t="s">
        <v>40</v>
      </c>
      <c r="F411" s="119" t="s">
        <v>41</v>
      </c>
      <c r="G411" s="118">
        <v>1</v>
      </c>
      <c r="H411" s="120">
        <v>100199</v>
      </c>
      <c r="I411" s="121" t="str">
        <f t="shared" si="119"/>
        <v>Б-100199-13</v>
      </c>
      <c r="J411" s="122">
        <v>3</v>
      </c>
      <c r="K411" s="118">
        <v>2</v>
      </c>
      <c r="L411" s="118" t="s">
        <v>42</v>
      </c>
      <c r="M411" s="122">
        <v>1</v>
      </c>
      <c r="N411" s="118">
        <v>18</v>
      </c>
      <c r="O411" s="119" t="s">
        <v>43</v>
      </c>
      <c r="P411" s="119" t="s">
        <v>44</v>
      </c>
      <c r="Q411" s="119" t="s">
        <v>45</v>
      </c>
      <c r="R411" s="120" t="str">
        <f t="shared" si="120"/>
        <v>1001991</v>
      </c>
      <c r="S411" s="121">
        <v>1</v>
      </c>
      <c r="T411" s="119" t="s">
        <v>46</v>
      </c>
      <c r="U411" s="118">
        <v>50000</v>
      </c>
      <c r="V411" s="118">
        <f t="shared" si="122"/>
        <v>9000</v>
      </c>
      <c r="W411" s="118">
        <v>0</v>
      </c>
      <c r="X411" s="118">
        <v>288</v>
      </c>
      <c r="Y411" s="123" t="s">
        <v>47</v>
      </c>
      <c r="Z411" s="124"/>
      <c r="AA411" s="125"/>
      <c r="AB411" s="124"/>
      <c r="AC411" s="120">
        <f>U411*0.5</f>
        <v>25000</v>
      </c>
      <c r="AD411" s="118"/>
      <c r="AE411" s="118"/>
      <c r="AF411" s="119" t="s">
        <v>67</v>
      </c>
      <c r="AG411" s="126">
        <v>8</v>
      </c>
      <c r="AH411" s="127">
        <v>13</v>
      </c>
      <c r="AI411" s="128" t="s">
        <v>49</v>
      </c>
      <c r="AJ411" s="119"/>
      <c r="AK411" s="119"/>
      <c r="AL411" s="120">
        <v>0</v>
      </c>
      <c r="AM411" s="121" t="s">
        <v>50</v>
      </c>
      <c r="AN411" s="118" t="s">
        <v>51</v>
      </c>
      <c r="AO411" s="118"/>
      <c r="AP411" s="120"/>
      <c r="AQ411" s="120"/>
      <c r="AR411" s="120"/>
      <c r="AS411" s="121" t="s">
        <v>99</v>
      </c>
      <c r="AU411" s="1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date'2015-04-30' );insert into xxxx_client_discount_m  (ID,CLIENT_ID,CLIENT_AVG_DISCOUNT,DT) values (s_xxxx_client_discount_m.NEXTVAL,288, 13, date'2014-03-01');</v>
      </c>
    </row>
    <row r="412" spans="1:47" s="117" customFormat="1" x14ac:dyDescent="0.3">
      <c r="A412" s="116">
        <v>24</v>
      </c>
      <c r="C412" s="118" t="str">
        <f t="shared" si="117"/>
        <v>100024</v>
      </c>
      <c r="D412" s="118" t="str">
        <f t="shared" si="118"/>
        <v>100024/13</v>
      </c>
      <c r="E412" s="119" t="s">
        <v>40</v>
      </c>
      <c r="F412" s="119" t="s">
        <v>41</v>
      </c>
      <c r="G412" s="118">
        <v>1</v>
      </c>
      <c r="H412" s="120">
        <v>100200</v>
      </c>
      <c r="I412" s="121" t="str">
        <f t="shared" si="119"/>
        <v>Б-100200-13</v>
      </c>
      <c r="J412" s="122">
        <v>3</v>
      </c>
      <c r="K412" s="118">
        <v>7</v>
      </c>
      <c r="L412" s="118" t="s">
        <v>42</v>
      </c>
      <c r="M412" s="122">
        <v>1</v>
      </c>
      <c r="N412" s="118">
        <v>18</v>
      </c>
      <c r="O412" s="119" t="s">
        <v>53</v>
      </c>
      <c r="P412" s="119" t="s">
        <v>44</v>
      </c>
      <c r="Q412" s="119" t="s">
        <v>45</v>
      </c>
      <c r="R412" s="120" t="str">
        <f t="shared" si="120"/>
        <v>1002001</v>
      </c>
      <c r="S412" s="121">
        <v>1</v>
      </c>
      <c r="T412" s="119" t="s">
        <v>54</v>
      </c>
      <c r="U412" s="118">
        <v>50000</v>
      </c>
      <c r="V412" s="118">
        <f t="shared" si="122"/>
        <v>9000</v>
      </c>
      <c r="W412" s="118">
        <v>0</v>
      </c>
      <c r="X412" s="118">
        <v>289</v>
      </c>
      <c r="Y412" s="123" t="s">
        <v>47</v>
      </c>
      <c r="Z412" s="124"/>
      <c r="AA412" s="125"/>
      <c r="AB412" s="129"/>
      <c r="AC412" s="120">
        <f>U412*0.5</f>
        <v>25000</v>
      </c>
      <c r="AD412" s="118"/>
      <c r="AE412" s="118"/>
      <c r="AF412" s="119" t="s">
        <v>67</v>
      </c>
      <c r="AG412" s="126">
        <v>8</v>
      </c>
      <c r="AH412" s="127">
        <v>7</v>
      </c>
      <c r="AI412" s="128" t="s">
        <v>49</v>
      </c>
      <c r="AJ412" s="119"/>
      <c r="AK412" s="119"/>
      <c r="AL412" s="120">
        <v>0</v>
      </c>
      <c r="AM412" s="121" t="s">
        <v>50</v>
      </c>
      <c r="AN412" s="118" t="s">
        <v>51</v>
      </c>
      <c r="AO412" s="118"/>
      <c r="AP412" s="120"/>
      <c r="AQ412" s="120"/>
      <c r="AR412" s="120"/>
      <c r="AS412" s="117" t="s">
        <v>100</v>
      </c>
      <c r="AU412" s="1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date'2015-04-30' );insert into xxxx_client_discount_m  (ID,CLIENT_ID,CLIENT_AVG_DISCOUNT,DT) values (s_xxxx_client_discount_m.NEXTVAL,289, 7, date'2014-03-01');</v>
      </c>
    </row>
    <row r="413" spans="1:47" s="117" customFormat="1" x14ac:dyDescent="0.3">
      <c r="A413" s="116">
        <v>24</v>
      </c>
      <c r="C413" s="118" t="str">
        <f t="shared" si="117"/>
        <v>100024</v>
      </c>
      <c r="D413" s="118" t="str">
        <f t="shared" si="118"/>
        <v>100024/13</v>
      </c>
      <c r="E413" s="119" t="s">
        <v>40</v>
      </c>
      <c r="F413" s="119" t="s">
        <v>41</v>
      </c>
      <c r="G413" s="118">
        <v>1</v>
      </c>
      <c r="H413" s="120">
        <v>100201</v>
      </c>
      <c r="I413" s="121" t="str">
        <f t="shared" si="119"/>
        <v>Б-100201-13</v>
      </c>
      <c r="J413" s="122">
        <v>3</v>
      </c>
      <c r="K413" s="118">
        <v>7</v>
      </c>
      <c r="L413" s="118" t="s">
        <v>42</v>
      </c>
      <c r="M413" s="122">
        <v>1</v>
      </c>
      <c r="N413" s="118">
        <v>18</v>
      </c>
      <c r="O413" s="119" t="s">
        <v>53</v>
      </c>
      <c r="P413" s="119" t="s">
        <v>44</v>
      </c>
      <c r="Q413" s="119" t="s">
        <v>45</v>
      </c>
      <c r="R413" s="120" t="str">
        <f t="shared" si="120"/>
        <v>1002011</v>
      </c>
      <c r="S413" s="121">
        <v>1</v>
      </c>
      <c r="T413" s="119" t="s">
        <v>54</v>
      </c>
      <c r="U413" s="118">
        <v>50000</v>
      </c>
      <c r="V413" s="118">
        <f t="shared" si="122"/>
        <v>9000</v>
      </c>
      <c r="W413" s="118">
        <v>0</v>
      </c>
      <c r="X413" s="118">
        <v>290</v>
      </c>
      <c r="Y413" s="123" t="s">
        <v>47</v>
      </c>
      <c r="Z413" s="124"/>
      <c r="AA413" s="125"/>
      <c r="AB413" s="129"/>
      <c r="AC413" s="120">
        <v>100000</v>
      </c>
      <c r="AD413" s="118"/>
      <c r="AE413" s="118"/>
      <c r="AF413" s="119" t="s">
        <v>67</v>
      </c>
      <c r="AG413" s="126">
        <v>8</v>
      </c>
      <c r="AH413" s="127">
        <v>7</v>
      </c>
      <c r="AI413" s="128" t="s">
        <v>49</v>
      </c>
      <c r="AJ413" s="119"/>
      <c r="AK413" s="119"/>
      <c r="AL413" s="120">
        <v>0</v>
      </c>
      <c r="AM413" s="121" t="s">
        <v>50</v>
      </c>
      <c r="AN413" s="118" t="s">
        <v>51</v>
      </c>
      <c r="AO413" s="118"/>
      <c r="AP413" s="120"/>
      <c r="AQ413" s="120"/>
      <c r="AR413" s="120"/>
      <c r="AS413" s="117" t="s">
        <v>132</v>
      </c>
      <c r="AU413" s="1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date'2015-04-30' );insert into xxxx_client_discount_m  (ID,CLIENT_ID,CLIENT_AVG_DISCOUNT,DT) values (s_xxxx_client_discount_m.NEXTVAL,290, 7, date'2014-03-01');</v>
      </c>
    </row>
    <row r="414" spans="1:47" s="117" customFormat="1" x14ac:dyDescent="0.3">
      <c r="A414" s="116">
        <v>24</v>
      </c>
      <c r="C414" s="118" t="str">
        <f t="shared" si="117"/>
        <v>100024</v>
      </c>
      <c r="D414" s="118" t="str">
        <f t="shared" si="118"/>
        <v>100024/13</v>
      </c>
      <c r="E414" s="119" t="s">
        <v>40</v>
      </c>
      <c r="F414" s="119" t="s">
        <v>41</v>
      </c>
      <c r="G414" s="118">
        <v>1</v>
      </c>
      <c r="H414" s="120">
        <v>100202</v>
      </c>
      <c r="I414" s="121" t="str">
        <f t="shared" si="119"/>
        <v>Б-100202-13</v>
      </c>
      <c r="J414" s="122">
        <v>3</v>
      </c>
      <c r="K414" s="118">
        <v>11</v>
      </c>
      <c r="L414" s="118" t="s">
        <v>42</v>
      </c>
      <c r="M414" s="122">
        <v>1</v>
      </c>
      <c r="N414" s="118">
        <v>18</v>
      </c>
      <c r="O414" s="119" t="s">
        <v>55</v>
      </c>
      <c r="P414" s="119" t="s">
        <v>44</v>
      </c>
      <c r="Q414" s="119" t="s">
        <v>45</v>
      </c>
      <c r="R414" s="120" t="str">
        <f t="shared" si="120"/>
        <v>1002021</v>
      </c>
      <c r="S414" s="121">
        <v>1</v>
      </c>
      <c r="T414" s="119" t="s">
        <v>56</v>
      </c>
      <c r="U414" s="118">
        <v>50000</v>
      </c>
      <c r="V414" s="118">
        <f t="shared" si="122"/>
        <v>9000</v>
      </c>
      <c r="W414" s="118">
        <v>0</v>
      </c>
      <c r="X414" s="118">
        <v>291</v>
      </c>
      <c r="Y414" s="123" t="s">
        <v>47</v>
      </c>
      <c r="Z414" s="124"/>
      <c r="AA414" s="124">
        <f>SUM(AC411:AC415)/1.18</f>
        <v>169491.52542372883</v>
      </c>
      <c r="AB414" s="124"/>
      <c r="AC414" s="120">
        <f t="shared" ref="AC414:AC423" si="123">U414*0.5</f>
        <v>25000</v>
      </c>
      <c r="AD414" s="118"/>
      <c r="AE414" s="118"/>
      <c r="AF414" s="119" t="s">
        <v>67</v>
      </c>
      <c r="AG414" s="126">
        <v>8</v>
      </c>
      <c r="AH414" s="127">
        <v>20</v>
      </c>
      <c r="AI414" s="128" t="s">
        <v>49</v>
      </c>
      <c r="AJ414" s="119"/>
      <c r="AK414" s="119"/>
      <c r="AL414" s="120">
        <v>0</v>
      </c>
      <c r="AM414" s="121" t="s">
        <v>50</v>
      </c>
      <c r="AN414" s="118" t="s">
        <v>51</v>
      </c>
      <c r="AO414" s="118"/>
      <c r="AP414" s="120"/>
      <c r="AQ414" s="120"/>
      <c r="AR414" s="120"/>
      <c r="AU414" s="1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date'2015-04-30' );insert into xxxx_client_discount_m  (ID,CLIENT_ID,CLIENT_AVG_DISCOUNT,DT) values (s_xxxx_client_discount_m.NEXTVAL,291, 20, date'2014-03-01');</v>
      </c>
    </row>
    <row r="415" spans="1:47" s="117" customFormat="1" x14ac:dyDescent="0.3">
      <c r="A415" s="116">
        <v>24</v>
      </c>
      <c r="C415" s="118" t="str">
        <f t="shared" si="117"/>
        <v>100024</v>
      </c>
      <c r="D415" s="118" t="str">
        <f t="shared" si="118"/>
        <v>100024/13</v>
      </c>
      <c r="E415" s="119" t="s">
        <v>40</v>
      </c>
      <c r="F415" s="119" t="s">
        <v>41</v>
      </c>
      <c r="G415" s="118">
        <v>1</v>
      </c>
      <c r="H415" s="120">
        <v>100203</v>
      </c>
      <c r="I415" s="121" t="str">
        <f t="shared" si="119"/>
        <v>Б-100203-13</v>
      </c>
      <c r="J415" s="122">
        <v>3</v>
      </c>
      <c r="K415" s="118">
        <v>1</v>
      </c>
      <c r="L415" s="118" t="s">
        <v>42</v>
      </c>
      <c r="M415" s="122">
        <v>1</v>
      </c>
      <c r="N415" s="118">
        <v>18</v>
      </c>
      <c r="O415" s="119" t="s">
        <v>57</v>
      </c>
      <c r="P415" s="119" t="s">
        <v>44</v>
      </c>
      <c r="Q415" s="119" t="s">
        <v>45</v>
      </c>
      <c r="R415" s="120" t="str">
        <f t="shared" si="120"/>
        <v>1002031</v>
      </c>
      <c r="S415" s="121">
        <v>1</v>
      </c>
      <c r="T415" s="119" t="s">
        <v>58</v>
      </c>
      <c r="U415" s="118">
        <v>50000</v>
      </c>
      <c r="V415" s="118">
        <f t="shared" si="122"/>
        <v>9000</v>
      </c>
      <c r="W415" s="118">
        <v>0</v>
      </c>
      <c r="X415" s="118">
        <v>292</v>
      </c>
      <c r="Y415" s="123" t="s">
        <v>47</v>
      </c>
      <c r="Z415" s="124">
        <f>SUM(U411:U415)-SUM(V411:V415)</f>
        <v>205000</v>
      </c>
      <c r="AA415" s="124">
        <v>169491</v>
      </c>
      <c r="AB415" s="124">
        <f>Z415-AA415</f>
        <v>35509</v>
      </c>
      <c r="AC415" s="120">
        <f t="shared" si="123"/>
        <v>25000</v>
      </c>
      <c r="AD415" s="130"/>
      <c r="AE415" s="118"/>
      <c r="AF415" s="119" t="s">
        <v>67</v>
      </c>
      <c r="AG415" s="126">
        <v>8</v>
      </c>
      <c r="AH415" s="127">
        <v>13</v>
      </c>
      <c r="AI415" s="128" t="s">
        <v>49</v>
      </c>
      <c r="AJ415" s="119"/>
      <c r="AK415" s="119"/>
      <c r="AL415" s="120">
        <v>0</v>
      </c>
      <c r="AM415" s="121" t="s">
        <v>50</v>
      </c>
      <c r="AN415" s="118" t="s">
        <v>51</v>
      </c>
      <c r="AO415" s="118"/>
      <c r="AP415" s="120"/>
      <c r="AQ415" s="120"/>
      <c r="AR415" s="120"/>
      <c r="AU415" s="1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'Б-100203-13',date'2015-03-05',3, 1, 1, 'RUR', 1, 18, date'2015-03-06', date'2015-03-07', 1002031, 1, to_date('2015-03-11 00:00:00','YYYY-MM-DD HH24:MI:SS'), 50000, 9000, 0, 292, 0, 'c1', 8,null);insert into xxxx_oebs_cash_payment_test (ID, INVOICE_ID, OEBS_PAYMENT, DOC_DATE, COMISS_DATE) values (s_xxxx_oebs_cash_payment_test.NEXTVAL, 100203, 25000, to_date('2015-03-11 00:00:00','YYYY-MM-DD HH24:MI:SS'), date'2015-04-30' );insert into xxxx_client_discount_m  (ID,CLIENT_ID,CLIENT_AVG_DISCOUNT,DT) values (s_xxxx_client_discount_m.NEXTVAL,292, 13, date'2014-03-01');</v>
      </c>
    </row>
    <row r="416" spans="1:47" s="117" customFormat="1" x14ac:dyDescent="0.3">
      <c r="A416" s="116">
        <v>24</v>
      </c>
      <c r="C416" s="118" t="str">
        <f t="shared" si="117"/>
        <v>100024</v>
      </c>
      <c r="D416" s="118" t="str">
        <f t="shared" si="118"/>
        <v>100024/13</v>
      </c>
      <c r="E416" s="119" t="s">
        <v>40</v>
      </c>
      <c r="F416" s="119" t="s">
        <v>41</v>
      </c>
      <c r="G416" s="118">
        <v>1</v>
      </c>
      <c r="H416" s="120">
        <v>100204</v>
      </c>
      <c r="I416" s="121" t="str">
        <f t="shared" si="119"/>
        <v>Б-100204-13</v>
      </c>
      <c r="J416" s="122">
        <v>3</v>
      </c>
      <c r="K416" s="118">
        <v>7</v>
      </c>
      <c r="L416" s="118" t="s">
        <v>42</v>
      </c>
      <c r="M416" s="122">
        <v>1</v>
      </c>
      <c r="N416" s="118">
        <v>18</v>
      </c>
      <c r="O416" s="119" t="s">
        <v>43</v>
      </c>
      <c r="P416" s="119" t="s">
        <v>44</v>
      </c>
      <c r="Q416" s="119" t="s">
        <v>45</v>
      </c>
      <c r="R416" s="120" t="str">
        <f t="shared" si="120"/>
        <v>1002041</v>
      </c>
      <c r="S416" s="121">
        <v>1</v>
      </c>
      <c r="T416" s="119" t="s">
        <v>71</v>
      </c>
      <c r="U416" s="118">
        <v>50000</v>
      </c>
      <c r="V416" s="118">
        <f t="shared" si="122"/>
        <v>9000</v>
      </c>
      <c r="W416" s="118">
        <v>0</v>
      </c>
      <c r="X416" s="118">
        <v>293</v>
      </c>
      <c r="Y416" s="123" t="s">
        <v>47</v>
      </c>
      <c r="Z416" s="124"/>
      <c r="AA416" s="125"/>
      <c r="AB416" s="124"/>
      <c r="AC416" s="120">
        <f t="shared" si="123"/>
        <v>25000</v>
      </c>
      <c r="AD416" s="130"/>
      <c r="AE416" s="118"/>
      <c r="AF416" s="119" t="s">
        <v>107</v>
      </c>
      <c r="AG416" s="126">
        <v>8</v>
      </c>
      <c r="AH416" s="127">
        <v>13</v>
      </c>
      <c r="AI416" s="128" t="s">
        <v>49</v>
      </c>
      <c r="AJ416" s="119"/>
      <c r="AK416" s="119"/>
      <c r="AL416" s="120">
        <v>0</v>
      </c>
      <c r="AM416" s="121" t="s">
        <v>50</v>
      </c>
      <c r="AN416" s="118" t="s">
        <v>51</v>
      </c>
      <c r="AO416" s="118"/>
      <c r="AP416" s="120"/>
      <c r="AQ416" s="120"/>
      <c r="AR416" s="120"/>
      <c r="AU416" s="117" t="str">
        <f t="shared" ref="AU416:AU440" si="12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"&amp;A416&amp;", "&amp;C416&amp;", '"&amp;D416&amp;"', date'"&amp;E416&amp;"', date'"&amp;F416&amp;"', "&amp;G416&amp;", "&amp;H416&amp;", '"&amp;I416&amp;"',date'"&amp;O416&amp;"',"&amp;J416&amp;", "&amp;K416&amp;", "&amp;K416&amp;", '"&amp;L416&amp;"', "&amp;M416&amp;", "&amp;N416&amp;", date'"&amp;P416&amp;"', date'"&amp;Q416&amp;"', "&amp;R416&amp;", "&amp;S416&amp;", to_date('"&amp;T416&amp;"','YYYY-MM-DD HH24:MI:SS'), "&amp;U416&amp;", "&amp;V416&amp;", "&amp;W416&amp;", "&amp;X416&amp;", "&amp;AL416&amp;", '"&amp;AN416&amp;"', "&amp;AG416&amp;","&amp;AM416&amp;");"&amp;
IF(LEN(AC416)&gt;0,"insert into xxxx_oebs_cash_payment_test (ID, INVOICE_ID, OEBS_PAYMENT, DOC_DATE, COMISS_DATE) values (s_xxxx_oebs_cash_payment_test.NEXTVAL, "&amp;H416&amp;", "&amp;AC416&amp;", to_date('"&amp;T416&amp;"','YYYY-MM-DD HH24:MI:SS'), "&amp;AF416&amp;" );","")&amp;
IF(LEN(AD416)&gt;0,"insert into xxxx_oebs_cash_payment_test (ID, INVOICE_ID, OEBS_PAYMENT, DOC_DATE, COMISS_DATE) values (s_xxxx_oebs_cash_payment_test.NEXTVAL, "&amp;H416&amp;", "&amp;AD416&amp;", to_date('"&amp;T416&amp;"','YYYY-MM-DD HH24:MI:SS'), "&amp;AF416&amp;" );","")&amp;
IF(LEN(AE416)&gt;0,"insert into xxxx_oebs_cash_payment_test (ID, INVOICE_ID, OEBS_PAYMENT, DOC_DATE, COMISS_DATE) values (s_xxxx_oebs_cash_payment_test.NEXTVAL, "&amp;H416&amp;", "&amp;AE416&amp;", to_date('"&amp;T416&amp;"','YYYY-MM-DD HH24:MI:SS'), "&amp;AF416&amp;" );","")&amp;
IF(LEN(AH416)&gt;0,"insert into xxxx_client_discount_m  (ID,CLIENT_ID,CLIENT_AVG_DISCOUNT,DT) values (s_xxxx_client_discount_m.NEXTVAL,"&amp;X416&amp;", "&amp;AH416&amp;", "&amp;AI416&amp;");","")&amp;
IF(LEN(AJ416)&gt;0,"insert into xxxx_client_discount_m  (ID,CLIENT_ID,CLIENT_AVG_DISCOUNT,DT) values (s_xxxx_client_discount_m.NEXTVAL,"&amp;X416&amp;", "&amp;AJ416&amp;", "&amp;AK416&amp;");","")&amp;
IF(LEN(AO416)&gt;0,"insert into xxxx_contract_signed_attr (ID, CONTRACT_ID, CODE, KEY_NUM) values (s_xxxx_contract_signed_attr.NEXTVAL, "&amp;C416&amp;", 'SUPERCOMMISSION_BONUS' , "&amp;AO416&amp;" );","")&amp;
IF(LEN(AP416)&gt;0,"insert into xxxx_loyal_clients_contr_attr (ID, CONTRACT_ID, CLIENT_ID, LC_TURNOVER, COLLATERAL_FIRST_DT, COLLATERAL_END_DT) values (s_xxxx_loyal_clients_contr_atr.NEXTVAL, "&amp;C416&amp;", "&amp;X416&amp;", "&amp;AP416&amp;", "&amp;AQ416&amp;", "&amp;AR416&amp;"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to_date('2015-05-07 00:00:00','YYYY-MM-DD HH24:MI:SS'), 50000, 9000, 0, 293, 0, 'c1', 8,null);insert into xxxx_oebs_cash_payment_test (ID, INVOICE_ID, OEBS_PAYMENT, DOC_DATE, COMISS_DATE) values (s_xxxx_oebs_cash_payment_test.NEXTVAL, 100204, 25000, to_date('2015-05-07 00:00:00','YYYY-MM-DD HH24:MI:SS'), date'2015-07-31' );insert into xxxx_client_discount_m  (ID,CLIENT_ID,CLIENT_AVG_DISCOUNT,DT) values (s_xxxx_client_discount_m.NEXTVAL,293, 13, date'2014-03-01');</v>
      </c>
    </row>
    <row r="417" spans="1:47" s="117" customFormat="1" x14ac:dyDescent="0.3">
      <c r="A417" s="116">
        <v>24</v>
      </c>
      <c r="C417" s="118" t="str">
        <f t="shared" si="117"/>
        <v>100024</v>
      </c>
      <c r="D417" s="118" t="str">
        <f t="shared" si="118"/>
        <v>100024/13</v>
      </c>
      <c r="E417" s="119" t="s">
        <v>40</v>
      </c>
      <c r="F417" s="119" t="s">
        <v>41</v>
      </c>
      <c r="G417" s="118">
        <v>1</v>
      </c>
      <c r="H417" s="120">
        <v>100205</v>
      </c>
      <c r="I417" s="121" t="str">
        <f t="shared" si="119"/>
        <v>Б-100205-13</v>
      </c>
      <c r="J417" s="122">
        <v>3</v>
      </c>
      <c r="K417" s="118">
        <v>12</v>
      </c>
      <c r="L417" s="118" t="s">
        <v>42</v>
      </c>
      <c r="M417" s="122">
        <v>1</v>
      </c>
      <c r="N417" s="118">
        <v>18</v>
      </c>
      <c r="O417" s="119" t="s">
        <v>53</v>
      </c>
      <c r="P417" s="119" t="s">
        <v>44</v>
      </c>
      <c r="Q417" s="119" t="s">
        <v>45</v>
      </c>
      <c r="R417" s="120" t="str">
        <f t="shared" si="120"/>
        <v>1002051</v>
      </c>
      <c r="S417" s="121">
        <v>1</v>
      </c>
      <c r="T417" s="119" t="s">
        <v>73</v>
      </c>
      <c r="U417" s="118">
        <v>50000</v>
      </c>
      <c r="V417" s="118">
        <f t="shared" si="122"/>
        <v>9000</v>
      </c>
      <c r="W417" s="118">
        <v>0</v>
      </c>
      <c r="X417" s="118">
        <v>294</v>
      </c>
      <c r="Y417" s="123" t="s">
        <v>47</v>
      </c>
      <c r="Z417" s="124"/>
      <c r="AA417" s="125"/>
      <c r="AB417" s="129"/>
      <c r="AC417" s="120">
        <f t="shared" si="123"/>
        <v>25000</v>
      </c>
      <c r="AD417" s="130"/>
      <c r="AE417" s="118"/>
      <c r="AF417" s="119" t="s">
        <v>107</v>
      </c>
      <c r="AG417" s="126">
        <v>8</v>
      </c>
      <c r="AH417" s="127">
        <v>7</v>
      </c>
      <c r="AI417" s="128" t="s">
        <v>49</v>
      </c>
      <c r="AJ417" s="119"/>
      <c r="AK417" s="119"/>
      <c r="AL417" s="120">
        <v>0</v>
      </c>
      <c r="AM417" s="121" t="s">
        <v>50</v>
      </c>
      <c r="AN417" s="118" t="s">
        <v>51</v>
      </c>
      <c r="AO417" s="118"/>
      <c r="AP417" s="120"/>
      <c r="AQ417" s="120"/>
      <c r="AR417" s="120"/>
      <c r="AU417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to_date('2015-05-08 00:00:00','YYYY-MM-DD HH24:MI:SS'), 50000, 9000, 0, 294, 0, 'c1', 8,null);insert into xxxx_oebs_cash_payment_test (ID, INVOICE_ID, OEBS_PAYMENT, DOC_DATE, COMISS_DATE) values (s_xxxx_oebs_cash_payment_test.NEXTVAL, 100205, 25000, to_date('2015-05-08 00:00:00','YYYY-MM-DD HH24:MI:SS'), date'2015-07-31' );insert into xxxx_client_discount_m  (ID,CLIENT_ID,CLIENT_AVG_DISCOUNT,DT) values (s_xxxx_client_discount_m.NEXTVAL,294, 7, date'2014-03-01');</v>
      </c>
    </row>
    <row r="418" spans="1:47" s="117" customFormat="1" x14ac:dyDescent="0.3">
      <c r="A418" s="116">
        <v>24</v>
      </c>
      <c r="C418" s="118" t="str">
        <f t="shared" si="117"/>
        <v>100024</v>
      </c>
      <c r="D418" s="118" t="str">
        <f t="shared" si="118"/>
        <v>100024/13</v>
      </c>
      <c r="E418" s="119" t="s">
        <v>40</v>
      </c>
      <c r="F418" s="119" t="s">
        <v>41</v>
      </c>
      <c r="G418" s="118">
        <v>1</v>
      </c>
      <c r="H418" s="120">
        <v>100206</v>
      </c>
      <c r="I418" s="121" t="str">
        <f t="shared" si="119"/>
        <v>Б-100206-13</v>
      </c>
      <c r="J418" s="122">
        <v>3</v>
      </c>
      <c r="K418" s="118">
        <v>7</v>
      </c>
      <c r="L418" s="118" t="s">
        <v>42</v>
      </c>
      <c r="M418" s="122">
        <v>1</v>
      </c>
      <c r="N418" s="118">
        <v>18</v>
      </c>
      <c r="O418" s="119" t="s">
        <v>53</v>
      </c>
      <c r="P418" s="119" t="s">
        <v>44</v>
      </c>
      <c r="Q418" s="119" t="s">
        <v>45</v>
      </c>
      <c r="R418" s="120" t="str">
        <f t="shared" si="120"/>
        <v>1002061</v>
      </c>
      <c r="S418" s="121">
        <v>1</v>
      </c>
      <c r="T418" s="119" t="s">
        <v>73</v>
      </c>
      <c r="U418" s="118">
        <v>50000</v>
      </c>
      <c r="V418" s="118">
        <f t="shared" si="122"/>
        <v>9000</v>
      </c>
      <c r="W418" s="118">
        <v>0</v>
      </c>
      <c r="X418" s="118">
        <v>295</v>
      </c>
      <c r="Y418" s="123" t="s">
        <v>47</v>
      </c>
      <c r="Z418" s="124"/>
      <c r="AA418" s="125"/>
      <c r="AB418" s="129"/>
      <c r="AC418" s="120">
        <f t="shared" si="123"/>
        <v>25000</v>
      </c>
      <c r="AD418" s="130"/>
      <c r="AE418" s="118"/>
      <c r="AF418" s="119" t="s">
        <v>107</v>
      </c>
      <c r="AG418" s="126">
        <v>8</v>
      </c>
      <c r="AH418" s="127">
        <v>7</v>
      </c>
      <c r="AI418" s="128" t="s">
        <v>49</v>
      </c>
      <c r="AJ418" s="119"/>
      <c r="AK418" s="119"/>
      <c r="AL418" s="120">
        <v>0</v>
      </c>
      <c r="AM418" s="121" t="s">
        <v>50</v>
      </c>
      <c r="AN418" s="118" t="s">
        <v>51</v>
      </c>
      <c r="AO418" s="118"/>
      <c r="AP418" s="120"/>
      <c r="AQ418" s="120"/>
      <c r="AR418" s="120"/>
      <c r="AU418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to_date('2015-05-08 00:00:00','YYYY-MM-DD HH24:MI:SS'), 50000, 9000, 0, 295, 0, 'c1', 8,null);insert into xxxx_oebs_cash_payment_test (ID, INVOICE_ID, OEBS_PAYMENT, DOC_DATE, COMISS_DATE) values (s_xxxx_oebs_cash_payment_test.NEXTVAL, 100206, 25000, to_date('2015-05-08 00:00:00','YYYY-MM-DD HH24:MI:SS'), date'2015-07-31' );insert into xxxx_client_discount_m  (ID,CLIENT_ID,CLIENT_AVG_DISCOUNT,DT) values (s_xxxx_client_discount_m.NEXTVAL,295, 7, date'2014-03-01');</v>
      </c>
    </row>
    <row r="419" spans="1:47" s="117" customFormat="1" x14ac:dyDescent="0.3">
      <c r="A419" s="116">
        <v>24</v>
      </c>
      <c r="C419" s="118" t="str">
        <f t="shared" si="117"/>
        <v>100024</v>
      </c>
      <c r="D419" s="118" t="str">
        <f t="shared" si="118"/>
        <v>100024/13</v>
      </c>
      <c r="E419" s="119" t="s">
        <v>40</v>
      </c>
      <c r="F419" s="119" t="s">
        <v>41</v>
      </c>
      <c r="G419" s="118">
        <v>1</v>
      </c>
      <c r="H419" s="120">
        <v>100207</v>
      </c>
      <c r="I419" s="121" t="str">
        <f t="shared" si="119"/>
        <v>Б-100207-13</v>
      </c>
      <c r="J419" s="122">
        <v>3</v>
      </c>
      <c r="K419" s="118">
        <v>11</v>
      </c>
      <c r="L419" s="118" t="s">
        <v>42</v>
      </c>
      <c r="M419" s="122">
        <v>1</v>
      </c>
      <c r="N419" s="118">
        <v>18</v>
      </c>
      <c r="O419" s="119" t="s">
        <v>55</v>
      </c>
      <c r="P419" s="119" t="s">
        <v>44</v>
      </c>
      <c r="Q419" s="119" t="s">
        <v>45</v>
      </c>
      <c r="R419" s="120" t="str">
        <f t="shared" si="120"/>
        <v>1002071</v>
      </c>
      <c r="S419" s="121">
        <v>1</v>
      </c>
      <c r="T419" s="119" t="s">
        <v>74</v>
      </c>
      <c r="U419" s="118">
        <v>50000</v>
      </c>
      <c r="V419" s="118">
        <f t="shared" si="122"/>
        <v>9000</v>
      </c>
      <c r="W419" s="118">
        <v>0</v>
      </c>
      <c r="X419" s="118">
        <v>296</v>
      </c>
      <c r="Y419" s="123" t="s">
        <v>47</v>
      </c>
      <c r="Z419" s="124"/>
      <c r="AA419" s="124">
        <f>SUM(AC416:AC420)/1.18</f>
        <v>105932.20338983051</v>
      </c>
      <c r="AB419" s="124"/>
      <c r="AC419" s="120">
        <f t="shared" si="123"/>
        <v>25000</v>
      </c>
      <c r="AD419" s="130"/>
      <c r="AE419" s="118"/>
      <c r="AF419" s="119" t="s">
        <v>107</v>
      </c>
      <c r="AG419" s="126">
        <v>8</v>
      </c>
      <c r="AH419" s="127">
        <v>20</v>
      </c>
      <c r="AI419" s="128" t="s">
        <v>49</v>
      </c>
      <c r="AJ419" s="119"/>
      <c r="AK419" s="119"/>
      <c r="AL419" s="120">
        <v>0</v>
      </c>
      <c r="AM419" s="121" t="s">
        <v>50</v>
      </c>
      <c r="AN419" s="118" t="s">
        <v>51</v>
      </c>
      <c r="AO419" s="118"/>
      <c r="AP419" s="120"/>
      <c r="AQ419" s="120"/>
      <c r="AR419" s="120"/>
      <c r="AU419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to_date('2015-05-09 00:00:00','YYYY-MM-DD HH24:MI:SS'), 50000, 9000, 0, 296, 0, 'c1', 8,null);insert into xxxx_oebs_cash_payment_test (ID, INVOICE_ID, OEBS_PAYMENT, DOC_DATE, COMISS_DATE) values (s_xxxx_oebs_cash_payment_test.NEXTVAL, 100207, 25000, to_date('2015-05-09 00:00:00','YYYY-MM-DD HH24:MI:SS'), date'2015-07-31' );insert into xxxx_client_discount_m  (ID,CLIENT_ID,CLIENT_AVG_DISCOUNT,DT) values (s_xxxx_client_discount_m.NEXTVAL,296, 20, date'2014-03-01');</v>
      </c>
    </row>
    <row r="420" spans="1:47" s="117" customFormat="1" x14ac:dyDescent="0.3">
      <c r="A420" s="116">
        <v>24</v>
      </c>
      <c r="C420" s="118" t="str">
        <f t="shared" si="117"/>
        <v>100024</v>
      </c>
      <c r="D420" s="118" t="str">
        <f t="shared" si="118"/>
        <v>100024/13</v>
      </c>
      <c r="E420" s="119" t="s">
        <v>40</v>
      </c>
      <c r="F420" s="119" t="s">
        <v>41</v>
      </c>
      <c r="G420" s="118">
        <v>1</v>
      </c>
      <c r="H420" s="120">
        <v>100208</v>
      </c>
      <c r="I420" s="121" t="str">
        <f t="shared" si="119"/>
        <v>Б-100208-13</v>
      </c>
      <c r="J420" s="122">
        <v>3</v>
      </c>
      <c r="K420" s="118">
        <v>1</v>
      </c>
      <c r="L420" s="118" t="s">
        <v>42</v>
      </c>
      <c r="M420" s="122">
        <v>1</v>
      </c>
      <c r="N420" s="118">
        <v>18</v>
      </c>
      <c r="O420" s="119" t="s">
        <v>57</v>
      </c>
      <c r="P420" s="119" t="s">
        <v>44</v>
      </c>
      <c r="Q420" s="119" t="s">
        <v>45</v>
      </c>
      <c r="R420" s="120" t="str">
        <f t="shared" si="120"/>
        <v>1002081</v>
      </c>
      <c r="S420" s="121">
        <v>1</v>
      </c>
      <c r="T420" s="131" t="s">
        <v>75</v>
      </c>
      <c r="U420" s="118">
        <v>50000</v>
      </c>
      <c r="V420" s="118">
        <f t="shared" si="122"/>
        <v>9000</v>
      </c>
      <c r="W420" s="118">
        <v>0</v>
      </c>
      <c r="X420" s="118">
        <v>297</v>
      </c>
      <c r="Y420" s="123" t="s">
        <v>47</v>
      </c>
      <c r="Z420" s="124">
        <f>SUM(U416:U420)-SUM(V416:V420)</f>
        <v>205000</v>
      </c>
      <c r="AA420" s="125">
        <v>105932.20338983051</v>
      </c>
      <c r="AB420" s="124">
        <f>Z420-AA420</f>
        <v>99067.796610169491</v>
      </c>
      <c r="AC420" s="120">
        <f t="shared" si="123"/>
        <v>25000</v>
      </c>
      <c r="AD420" s="130"/>
      <c r="AE420" s="132"/>
      <c r="AF420" s="119" t="s">
        <v>107</v>
      </c>
      <c r="AG420" s="126">
        <v>8</v>
      </c>
      <c r="AH420" s="127">
        <v>13</v>
      </c>
      <c r="AI420" s="128" t="s">
        <v>49</v>
      </c>
      <c r="AJ420" s="119"/>
      <c r="AK420" s="119"/>
      <c r="AL420" s="120">
        <v>0</v>
      </c>
      <c r="AM420" s="121" t="s">
        <v>50</v>
      </c>
      <c r="AN420" s="118" t="s">
        <v>51</v>
      </c>
      <c r="AO420" s="118"/>
      <c r="AP420" s="120"/>
      <c r="AQ420" s="120"/>
      <c r="AR420" s="120"/>
      <c r="AU420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to_date('2015-05-11 00:00:00','YYYY-MM-DD HH24:MI:SS'), 50000, 9000, 0, 297, 0, 'c1', 8,null);insert into xxxx_oebs_cash_payment_test (ID, INVOICE_ID, OEBS_PAYMENT, DOC_DATE, COMISS_DATE) values (s_xxxx_oebs_cash_payment_test.NEXTVAL, 100208, 25000, to_date('2015-05-11 00:00:00','YYYY-MM-DD HH24:MI:SS'), date'2015-07-31' );insert into xxxx_client_discount_m  (ID,CLIENT_ID,CLIENT_AVG_DISCOUNT,DT) values (s_xxxx_client_discount_m.NEXTVAL,297, 13, date'2014-03-01');</v>
      </c>
    </row>
    <row r="421" spans="1:47" s="117" customFormat="1" x14ac:dyDescent="0.3">
      <c r="A421" s="116">
        <v>24</v>
      </c>
      <c r="C421" s="118" t="str">
        <f t="shared" si="117"/>
        <v>100024</v>
      </c>
      <c r="D421" s="118" t="str">
        <f t="shared" si="118"/>
        <v>100024/13</v>
      </c>
      <c r="E421" s="119" t="s">
        <v>40</v>
      </c>
      <c r="F421" s="119" t="s">
        <v>41</v>
      </c>
      <c r="G421" s="118">
        <v>1</v>
      </c>
      <c r="H421" s="120">
        <v>100209</v>
      </c>
      <c r="I421" s="121" t="str">
        <f t="shared" si="119"/>
        <v>Б-100209-13</v>
      </c>
      <c r="J421" s="122">
        <v>3</v>
      </c>
      <c r="K421" s="118">
        <v>7</v>
      </c>
      <c r="L421" s="118" t="s">
        <v>42</v>
      </c>
      <c r="M421" s="122">
        <v>1</v>
      </c>
      <c r="N421" s="118">
        <v>18</v>
      </c>
      <c r="O421" s="119" t="s">
        <v>43</v>
      </c>
      <c r="P421" s="119" t="s">
        <v>44</v>
      </c>
      <c r="Q421" s="119" t="s">
        <v>45</v>
      </c>
      <c r="R421" s="120" t="str">
        <f t="shared" si="120"/>
        <v>1002091</v>
      </c>
      <c r="S421" s="121">
        <v>1</v>
      </c>
      <c r="T421" s="119" t="s">
        <v>101</v>
      </c>
      <c r="U421" s="118">
        <v>50000</v>
      </c>
      <c r="V421" s="118">
        <f t="shared" si="122"/>
        <v>9000</v>
      </c>
      <c r="W421" s="118">
        <v>0</v>
      </c>
      <c r="X421" s="118">
        <v>298</v>
      </c>
      <c r="Y421" s="123" t="s">
        <v>47</v>
      </c>
      <c r="Z421" s="124"/>
      <c r="AA421" s="125"/>
      <c r="AB421" s="124"/>
      <c r="AC421" s="120">
        <f t="shared" si="123"/>
        <v>25000</v>
      </c>
      <c r="AD421" s="130"/>
      <c r="AE421" s="118"/>
      <c r="AF421" s="119" t="s">
        <v>109</v>
      </c>
      <c r="AG421" s="126">
        <v>8</v>
      </c>
      <c r="AH421" s="127">
        <v>13</v>
      </c>
      <c r="AI421" s="128" t="s">
        <v>49</v>
      </c>
      <c r="AJ421" s="119"/>
      <c r="AK421" s="119"/>
      <c r="AL421" s="120">
        <v>0</v>
      </c>
      <c r="AM421" s="121" t="s">
        <v>50</v>
      </c>
      <c r="AN421" s="118" t="s">
        <v>51</v>
      </c>
      <c r="AO421" s="118"/>
      <c r="AP421" s="120"/>
      <c r="AQ421" s="120"/>
      <c r="AR421" s="120"/>
      <c r="AU421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to_date('2015-06-07 00:00:00','YYYY-MM-DD HH24:MI:SS'), 50000, 9000, 0, 298, 0, 'c1', 8,null);insert into xxxx_oebs_cash_payment_test (ID, INVOICE_ID, OEBS_PAYMENT, DOC_DATE, COMISS_DATE) values (s_xxxx_oebs_cash_payment_test.NEXTVAL, 100209, 25000, to_date('2015-06-07 00:00:00','YYYY-MM-DD HH24:MI:SS'), date'2015-08-30' );insert into xxxx_client_discount_m  (ID,CLIENT_ID,CLIENT_AVG_DISCOUNT,DT) values (s_xxxx_client_discount_m.NEXTVAL,298, 13, date'2014-03-01');</v>
      </c>
    </row>
    <row r="422" spans="1:47" s="117" customFormat="1" x14ac:dyDescent="0.3">
      <c r="A422" s="116">
        <v>24</v>
      </c>
      <c r="C422" s="118" t="str">
        <f t="shared" si="117"/>
        <v>100024</v>
      </c>
      <c r="D422" s="118" t="str">
        <f t="shared" si="118"/>
        <v>100024/13</v>
      </c>
      <c r="E422" s="119" t="s">
        <v>40</v>
      </c>
      <c r="F422" s="119" t="s">
        <v>41</v>
      </c>
      <c r="G422" s="118">
        <v>1</v>
      </c>
      <c r="H422" s="120">
        <v>100210</v>
      </c>
      <c r="I422" s="121" t="str">
        <f t="shared" si="119"/>
        <v>Б-100210-13</v>
      </c>
      <c r="J422" s="122">
        <v>3</v>
      </c>
      <c r="K422" s="118">
        <v>3</v>
      </c>
      <c r="L422" s="118" t="s">
        <v>42</v>
      </c>
      <c r="M422" s="122">
        <v>1</v>
      </c>
      <c r="N422" s="118">
        <v>18</v>
      </c>
      <c r="O422" s="119" t="s">
        <v>53</v>
      </c>
      <c r="P422" s="119" t="s">
        <v>44</v>
      </c>
      <c r="Q422" s="119" t="s">
        <v>45</v>
      </c>
      <c r="R422" s="120" t="str">
        <f t="shared" si="120"/>
        <v>1002101</v>
      </c>
      <c r="S422" s="121">
        <v>1</v>
      </c>
      <c r="T422" s="119" t="s">
        <v>103</v>
      </c>
      <c r="U422" s="118">
        <v>50000</v>
      </c>
      <c r="V422" s="118">
        <f t="shared" si="122"/>
        <v>9000</v>
      </c>
      <c r="W422" s="118">
        <v>0</v>
      </c>
      <c r="X422" s="118">
        <v>299</v>
      </c>
      <c r="Y422" s="123" t="s">
        <v>47</v>
      </c>
      <c r="Z422" s="124"/>
      <c r="AA422" s="125"/>
      <c r="AB422" s="129"/>
      <c r="AC422" s="120">
        <f t="shared" si="123"/>
        <v>25000</v>
      </c>
      <c r="AD422" s="130"/>
      <c r="AE422" s="132"/>
      <c r="AF422" s="119" t="s">
        <v>109</v>
      </c>
      <c r="AG422" s="126">
        <v>8</v>
      </c>
      <c r="AH422" s="127">
        <v>7</v>
      </c>
      <c r="AI422" s="128" t="s">
        <v>49</v>
      </c>
      <c r="AJ422" s="119"/>
      <c r="AK422" s="119"/>
      <c r="AL422" s="120">
        <v>0</v>
      </c>
      <c r="AM422" s="121" t="s">
        <v>50</v>
      </c>
      <c r="AN422" s="118" t="s">
        <v>51</v>
      </c>
      <c r="AO422" s="118"/>
      <c r="AP422" s="120"/>
      <c r="AQ422" s="120"/>
      <c r="AR422" s="120"/>
      <c r="AU422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to_date('2015-06-08 00:00:00','YYYY-MM-DD HH24:MI:SS'), 50000, 9000, 0, 299, 0, 'c1', 8,null);insert into xxxx_oebs_cash_payment_test (ID, INVOICE_ID, OEBS_PAYMENT, DOC_DATE, COMISS_DATE) values (s_xxxx_oebs_cash_payment_test.NEXTVAL, 100210, 25000, to_date('2015-06-08 00:00:00','YYYY-MM-DD HH24:MI:SS'), date'2015-08-30' );insert into xxxx_client_discount_m  (ID,CLIENT_ID,CLIENT_AVG_DISCOUNT,DT) values (s_xxxx_client_discount_m.NEXTVAL,299, 7, date'2014-03-01');</v>
      </c>
    </row>
    <row r="423" spans="1:47" s="117" customFormat="1" x14ac:dyDescent="0.3">
      <c r="A423" s="116">
        <v>24</v>
      </c>
      <c r="C423" s="118" t="str">
        <f t="shared" si="117"/>
        <v>100024</v>
      </c>
      <c r="D423" s="118" t="str">
        <f t="shared" si="118"/>
        <v>100024/13</v>
      </c>
      <c r="E423" s="119" t="s">
        <v>40</v>
      </c>
      <c r="F423" s="119" t="s">
        <v>41</v>
      </c>
      <c r="G423" s="118">
        <v>1</v>
      </c>
      <c r="H423" s="120">
        <v>100211</v>
      </c>
      <c r="I423" s="121" t="str">
        <f t="shared" si="119"/>
        <v>Б-100211-13</v>
      </c>
      <c r="J423" s="122">
        <v>3</v>
      </c>
      <c r="K423" s="118">
        <v>7</v>
      </c>
      <c r="L423" s="118" t="s">
        <v>42</v>
      </c>
      <c r="M423" s="122">
        <v>1</v>
      </c>
      <c r="N423" s="118">
        <v>18</v>
      </c>
      <c r="O423" s="119" t="s">
        <v>53</v>
      </c>
      <c r="P423" s="119" t="s">
        <v>44</v>
      </c>
      <c r="Q423" s="119" t="s">
        <v>45</v>
      </c>
      <c r="R423" s="120" t="str">
        <f t="shared" si="120"/>
        <v>1002111</v>
      </c>
      <c r="S423" s="121">
        <v>1</v>
      </c>
      <c r="T423" s="119" t="s">
        <v>104</v>
      </c>
      <c r="U423" s="118">
        <v>50000</v>
      </c>
      <c r="V423" s="118">
        <f t="shared" si="122"/>
        <v>9000</v>
      </c>
      <c r="W423" s="118">
        <v>0</v>
      </c>
      <c r="X423" s="118">
        <v>300</v>
      </c>
      <c r="Y423" s="123" t="s">
        <v>47</v>
      </c>
      <c r="Z423" s="124"/>
      <c r="AA423" s="125"/>
      <c r="AB423" s="129"/>
      <c r="AC423" s="120">
        <f t="shared" si="123"/>
        <v>25000</v>
      </c>
      <c r="AD423" s="130"/>
      <c r="AE423" s="132"/>
      <c r="AF423" s="119" t="s">
        <v>109</v>
      </c>
      <c r="AG423" s="126">
        <v>8</v>
      </c>
      <c r="AH423" s="127">
        <v>7</v>
      </c>
      <c r="AI423" s="128" t="s">
        <v>49</v>
      </c>
      <c r="AJ423" s="119"/>
      <c r="AK423" s="119"/>
      <c r="AL423" s="120">
        <v>0</v>
      </c>
      <c r="AM423" s="121" t="s">
        <v>50</v>
      </c>
      <c r="AN423" s="118" t="s">
        <v>51</v>
      </c>
      <c r="AO423" s="118"/>
      <c r="AP423" s="120"/>
      <c r="AQ423" s="120"/>
      <c r="AR423" s="120"/>
      <c r="AU423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to_date('2015-06-07 00:00:01','YYYY-MM-DD HH24:MI:SS'), 50000, 9000, 0, 300, 0, 'c1', 8,null);insert into xxxx_oebs_cash_payment_test (ID, INVOICE_ID, OEBS_PAYMENT, DOC_DATE, COMISS_DATE) values (s_xxxx_oebs_cash_payment_test.NEXTVAL, 100211, 25000, to_date('2015-06-07 00:00:01','YYYY-MM-DD HH24:MI:SS'), date'2015-08-30' );insert into xxxx_client_discount_m  (ID,CLIENT_ID,CLIENT_AVG_DISCOUNT,DT) values (s_xxxx_client_discount_m.NEXTVAL,300, 7, date'2014-03-01');</v>
      </c>
    </row>
    <row r="424" spans="1:47" s="117" customFormat="1" x14ac:dyDescent="0.3">
      <c r="A424" s="116">
        <v>24</v>
      </c>
      <c r="C424" s="118" t="str">
        <f t="shared" si="117"/>
        <v>100024</v>
      </c>
      <c r="D424" s="118" t="str">
        <f t="shared" si="118"/>
        <v>100024/13</v>
      </c>
      <c r="E424" s="119" t="s">
        <v>40</v>
      </c>
      <c r="F424" s="119" t="s">
        <v>41</v>
      </c>
      <c r="G424" s="118">
        <v>1</v>
      </c>
      <c r="H424" s="120">
        <v>100212</v>
      </c>
      <c r="I424" s="121" t="str">
        <f t="shared" si="119"/>
        <v>Б-100212-13</v>
      </c>
      <c r="J424" s="122">
        <v>3</v>
      </c>
      <c r="K424" s="118">
        <v>11</v>
      </c>
      <c r="L424" s="118" t="s">
        <v>42</v>
      </c>
      <c r="M424" s="122">
        <v>1</v>
      </c>
      <c r="N424" s="118">
        <v>18</v>
      </c>
      <c r="O424" s="119" t="s">
        <v>55</v>
      </c>
      <c r="P424" s="119" t="s">
        <v>44</v>
      </c>
      <c r="Q424" s="119" t="s">
        <v>45</v>
      </c>
      <c r="R424" s="120" t="str">
        <f t="shared" si="120"/>
        <v>1002121</v>
      </c>
      <c r="S424" s="121">
        <v>1</v>
      </c>
      <c r="T424" s="119" t="s">
        <v>105</v>
      </c>
      <c r="U424" s="118">
        <v>50000</v>
      </c>
      <c r="V424" s="118">
        <f t="shared" si="122"/>
        <v>9000</v>
      </c>
      <c r="W424" s="118">
        <v>0</v>
      </c>
      <c r="X424" s="118">
        <v>301</v>
      </c>
      <c r="Y424" s="123" t="s">
        <v>47</v>
      </c>
      <c r="Z424" s="124"/>
      <c r="AA424" s="124">
        <f>SUM(AC421:AC425)/1.18</f>
        <v>254237.28813559323</v>
      </c>
      <c r="AB424" s="124"/>
      <c r="AC424" s="120">
        <v>200000</v>
      </c>
      <c r="AD424" s="130"/>
      <c r="AE424" s="132"/>
      <c r="AF424" s="119" t="s">
        <v>109</v>
      </c>
      <c r="AG424" s="126">
        <v>8</v>
      </c>
      <c r="AH424" s="127">
        <v>20</v>
      </c>
      <c r="AI424" s="128" t="s">
        <v>49</v>
      </c>
      <c r="AJ424" s="119"/>
      <c r="AK424" s="119"/>
      <c r="AL424" s="120">
        <v>0</v>
      </c>
      <c r="AM424" s="121" t="s">
        <v>50</v>
      </c>
      <c r="AN424" s="118" t="s">
        <v>51</v>
      </c>
      <c r="AO424" s="118"/>
      <c r="AP424" s="120"/>
      <c r="AQ424" s="120"/>
      <c r="AR424" s="120"/>
      <c r="AU424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to_date('2015-06-08 00:00:01','YYYY-MM-DD HH24:MI:SS'), 50000, 9000, 0, 301, 0, 'c1', 8,null);insert into xxxx_oebs_cash_payment_test (ID, INVOICE_ID, OEBS_PAYMENT, DOC_DATE, COMISS_DATE) values (s_xxxx_oebs_cash_payment_test.NEXTVAL, 100212, 200000, to_date('2015-06-08 00:00:01','YYYY-MM-DD HH24:MI:SS'), date'2015-08-30' );insert into xxxx_client_discount_m  (ID,CLIENT_ID,CLIENT_AVG_DISCOUNT,DT) values (s_xxxx_client_discount_m.NEXTVAL,301, 20, date'2014-03-01');</v>
      </c>
    </row>
    <row r="425" spans="1:47" s="117" customFormat="1" x14ac:dyDescent="0.3">
      <c r="A425" s="116">
        <v>24</v>
      </c>
      <c r="C425" s="133" t="str">
        <f t="shared" si="117"/>
        <v>100024</v>
      </c>
      <c r="D425" s="133" t="str">
        <f t="shared" si="118"/>
        <v>100024/13</v>
      </c>
      <c r="E425" s="131" t="s">
        <v>40</v>
      </c>
      <c r="F425" s="131" t="s">
        <v>41</v>
      </c>
      <c r="G425" s="118">
        <v>1</v>
      </c>
      <c r="H425" s="120">
        <v>100213</v>
      </c>
      <c r="I425" s="133" t="str">
        <f t="shared" si="119"/>
        <v>Б-100213-13</v>
      </c>
      <c r="J425" s="122">
        <v>3</v>
      </c>
      <c r="K425" s="133">
        <v>1</v>
      </c>
      <c r="L425" s="133" t="s">
        <v>42</v>
      </c>
      <c r="M425" s="134">
        <v>1</v>
      </c>
      <c r="N425" s="133">
        <v>18</v>
      </c>
      <c r="O425" s="131" t="s">
        <v>57</v>
      </c>
      <c r="P425" s="131" t="s">
        <v>44</v>
      </c>
      <c r="Q425" s="131" t="s">
        <v>45</v>
      </c>
      <c r="R425" s="135" t="str">
        <f t="shared" si="120"/>
        <v>1002131</v>
      </c>
      <c r="S425" s="133">
        <v>1</v>
      </c>
      <c r="T425" s="119" t="s">
        <v>106</v>
      </c>
      <c r="U425" s="118">
        <v>50000</v>
      </c>
      <c r="V425" s="133">
        <f t="shared" si="122"/>
        <v>9000</v>
      </c>
      <c r="W425" s="133">
        <v>0</v>
      </c>
      <c r="X425" s="118">
        <v>302</v>
      </c>
      <c r="Y425" s="136" t="s">
        <v>47</v>
      </c>
      <c r="Z425" s="124">
        <f>SUM(U421:U425)-SUM(V421:V425)</f>
        <v>205000</v>
      </c>
      <c r="AA425" s="137"/>
      <c r="AB425" s="137"/>
      <c r="AC425" s="135">
        <f t="shared" ref="AC425:AC440" si="125">U425*0.5</f>
        <v>25000</v>
      </c>
      <c r="AD425" s="130"/>
      <c r="AE425" s="133"/>
      <c r="AF425" s="119" t="s">
        <v>109</v>
      </c>
      <c r="AG425" s="138">
        <v>8</v>
      </c>
      <c r="AH425" s="139">
        <v>13</v>
      </c>
      <c r="AI425" s="140" t="s">
        <v>49</v>
      </c>
      <c r="AJ425" s="131"/>
      <c r="AK425" s="131"/>
      <c r="AL425" s="135">
        <v>0</v>
      </c>
      <c r="AM425" s="133" t="s">
        <v>50</v>
      </c>
      <c r="AN425" s="133" t="s">
        <v>51</v>
      </c>
      <c r="AO425" s="133"/>
      <c r="AP425" s="135"/>
      <c r="AQ425" s="135"/>
      <c r="AR425" s="135"/>
      <c r="AS425" s="141"/>
      <c r="AU425" s="117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to_date('2015-06-07 00:00:02','YYYY-MM-DD HH24:MI:SS'), 50000, 9000, 0, 302, 0, 'c1', 8,null);insert into xxxx_oebs_cash_payment_test (ID, INVOICE_ID, OEBS_PAYMENT, DOC_DATE, COMISS_DATE) values (s_xxxx_oebs_cash_payment_test.NEXTVAL, 100213, 25000, to_date('2015-06-07 00:00:02','YYYY-MM-DD HH24:MI:SS'), date'2015-08-30' );insert into xxxx_client_discount_m  (ID,CLIENT_ID,CLIENT_AVG_DISCOUNT,DT) values (s_xxxx_client_discount_m.NEXTVAL,302, 13, date'2014-03-01');</v>
      </c>
    </row>
    <row r="426" spans="1:47" ht="15" customHeight="1" x14ac:dyDescent="0.3">
      <c r="A426" s="45">
        <v>25</v>
      </c>
      <c r="B426" s="57"/>
      <c r="C426" s="12" t="str">
        <f t="shared" si="117"/>
        <v>100025</v>
      </c>
      <c r="D426" s="12" t="str">
        <f t="shared" si="118"/>
        <v>100025/13</v>
      </c>
      <c r="E426" s="13" t="s">
        <v>40</v>
      </c>
      <c r="F426" s="13" t="s">
        <v>41</v>
      </c>
      <c r="G426" s="12">
        <v>1</v>
      </c>
      <c r="H426" s="14">
        <v>100214</v>
      </c>
      <c r="I426" s="15" t="str">
        <f t="shared" si="119"/>
        <v>Б-100214-13</v>
      </c>
      <c r="J426" s="16">
        <v>3</v>
      </c>
      <c r="K426" s="12">
        <v>7</v>
      </c>
      <c r="L426" s="12" t="s">
        <v>42</v>
      </c>
      <c r="M426" s="16">
        <v>1</v>
      </c>
      <c r="N426" s="12">
        <v>18</v>
      </c>
      <c r="O426" s="13" t="s">
        <v>43</v>
      </c>
      <c r="P426" s="13" t="s">
        <v>44</v>
      </c>
      <c r="Q426" s="13" t="s">
        <v>45</v>
      </c>
      <c r="R426" s="17" t="str">
        <f t="shared" si="120"/>
        <v>1002141</v>
      </c>
      <c r="S426" s="15">
        <v>1</v>
      </c>
      <c r="T426" s="78" t="s">
        <v>110</v>
      </c>
      <c r="U426" s="12">
        <v>30000</v>
      </c>
      <c r="V426" s="12">
        <f t="shared" si="122"/>
        <v>5400</v>
      </c>
      <c r="W426" s="12">
        <v>0</v>
      </c>
      <c r="X426" s="18">
        <v>303</v>
      </c>
      <c r="Y426" s="19" t="s">
        <v>47</v>
      </c>
      <c r="Z426" s="20">
        <f t="shared" ref="Z426:Z440" si="126">U426-V426</f>
        <v>24600</v>
      </c>
      <c r="AA426" s="21"/>
      <c r="AB426" s="22"/>
      <c r="AC426" s="14">
        <f t="shared" si="125"/>
        <v>15000</v>
      </c>
      <c r="AD426" s="12"/>
      <c r="AE426" s="12"/>
      <c r="AF426" s="13" t="s">
        <v>102</v>
      </c>
      <c r="AG426" s="23">
        <v>8</v>
      </c>
      <c r="AH426" s="24">
        <v>13</v>
      </c>
      <c r="AI426" s="25" t="s">
        <v>49</v>
      </c>
      <c r="AJ426" s="13"/>
      <c r="AK426" s="13"/>
      <c r="AL426" s="17">
        <v>0</v>
      </c>
      <c r="AM426" s="15" t="s">
        <v>50</v>
      </c>
      <c r="AN426" s="12" t="s">
        <v>51</v>
      </c>
      <c r="AO426" s="12"/>
      <c r="AP426" s="17"/>
      <c r="AQ426" s="17"/>
      <c r="AR426" s="17"/>
      <c r="AS426" s="65" t="s">
        <v>79</v>
      </c>
      <c r="AU426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100214, 'Б-100214-13',date'2015-03-02',3, 7, 7, 'RUR', 1, 18, date'2015-03-06', date'2015-03-07', 1002141, 1, to_date('2015-06-30 00:00:00','YYYY-MM-DD HH24:MI:SS'), 30000, 5400, 0, 303, 0, 'c1', 8,null);insert into xxxx_oebs_cash_payment_test (ID, INVOICE_ID, OEBS_PAYMENT, DOC_DATE, COMISS_DATE) values (s_xxxx_oebs_cash_payment_test.NEXTVAL, 100214, 15000, to_date('2015-06-30 00:00:00','YYYY-MM-DD HH24:MI:SS'), date'2015-06-30' );insert into xxxx_client_discount_m  (ID,CLIENT_ID,CLIENT_AVG_DISCOUNT,DT) values (s_xxxx_client_discount_m.NEXTVAL,303, 13, date'2014-03-01');</v>
      </c>
    </row>
    <row r="427" spans="1:47" ht="15" customHeight="1" x14ac:dyDescent="0.3">
      <c r="A427" s="45">
        <v>25</v>
      </c>
      <c r="B427" s="57"/>
      <c r="C427" s="12" t="str">
        <f t="shared" si="117"/>
        <v>100025</v>
      </c>
      <c r="D427" s="12" t="str">
        <f t="shared" si="118"/>
        <v>100025/13</v>
      </c>
      <c r="E427" s="13" t="s">
        <v>40</v>
      </c>
      <c r="F427" s="13" t="s">
        <v>41</v>
      </c>
      <c r="G427" s="12">
        <v>1</v>
      </c>
      <c r="H427" s="14">
        <v>100215</v>
      </c>
      <c r="I427" s="15" t="str">
        <f t="shared" si="119"/>
        <v>Б-100215-13</v>
      </c>
      <c r="J427" s="16">
        <v>3</v>
      </c>
      <c r="K427" s="12">
        <v>7</v>
      </c>
      <c r="L427" s="12" t="s">
        <v>42</v>
      </c>
      <c r="M427" s="16">
        <v>1</v>
      </c>
      <c r="N427" s="12">
        <v>18</v>
      </c>
      <c r="O427" s="13" t="s">
        <v>53</v>
      </c>
      <c r="P427" s="13" t="s">
        <v>44</v>
      </c>
      <c r="Q427" s="13" t="s">
        <v>45</v>
      </c>
      <c r="R427" s="17" t="str">
        <f t="shared" si="120"/>
        <v>1002151</v>
      </c>
      <c r="S427" s="15">
        <v>1</v>
      </c>
      <c r="T427" s="78" t="s">
        <v>111</v>
      </c>
      <c r="U427" s="12">
        <v>30000</v>
      </c>
      <c r="V427" s="12">
        <f t="shared" si="122"/>
        <v>5400</v>
      </c>
      <c r="W427" s="12">
        <v>0</v>
      </c>
      <c r="X427" s="18">
        <v>304</v>
      </c>
      <c r="Y427" s="19" t="s">
        <v>47</v>
      </c>
      <c r="Z427" s="20">
        <f t="shared" si="126"/>
        <v>24600</v>
      </c>
      <c r="AA427" s="21"/>
      <c r="AB427" s="26"/>
      <c r="AC427" s="14">
        <f t="shared" si="125"/>
        <v>15000</v>
      </c>
      <c r="AD427" s="12"/>
      <c r="AE427" s="12"/>
      <c r="AF427" s="13" t="s">
        <v>102</v>
      </c>
      <c r="AG427" s="23">
        <v>8</v>
      </c>
      <c r="AH427" s="27">
        <v>7</v>
      </c>
      <c r="AI427" s="25" t="s">
        <v>49</v>
      </c>
      <c r="AJ427" s="13"/>
      <c r="AK427" s="13"/>
      <c r="AL427" s="17">
        <v>0</v>
      </c>
      <c r="AM427" s="15" t="s">
        <v>50</v>
      </c>
      <c r="AN427" s="12" t="s">
        <v>51</v>
      </c>
      <c r="AO427" s="12"/>
      <c r="AP427" s="17"/>
      <c r="AQ427" s="17"/>
      <c r="AR427" s="17"/>
      <c r="AS427" s="17" t="s">
        <v>112</v>
      </c>
      <c r="AU427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100215, 'Б-100215-13',date'2015-03-03',3, 7, 7, 'RUR', 1, 18, date'2015-03-06', date'2015-03-07', 1002151, 1, to_date('2015-06-30 00:00:01','YYYY-MM-DD HH24:MI:SS'), 30000, 5400, 0, 304, 0, 'c1', 8,null);insert into xxxx_oebs_cash_payment_test (ID, INVOICE_ID, OEBS_PAYMENT, DOC_DATE, COMISS_DATE) values (s_xxxx_oebs_cash_payment_test.NEXTVAL, 100215, 15000, to_date('2015-06-30 00:00:01','YYYY-MM-DD HH24:MI:SS'), date'2015-06-30' );insert into xxxx_client_discount_m  (ID,CLIENT_ID,CLIENT_AVG_DISCOUNT,DT) values (s_xxxx_client_discount_m.NEXTVAL,304, 7, date'2014-03-01');</v>
      </c>
    </row>
    <row r="428" spans="1:47" ht="15" customHeight="1" x14ac:dyDescent="0.3">
      <c r="A428" s="45">
        <v>25</v>
      </c>
      <c r="B428" s="57"/>
      <c r="C428" s="12" t="str">
        <f t="shared" si="117"/>
        <v>100025</v>
      </c>
      <c r="D428" s="12" t="str">
        <f t="shared" si="118"/>
        <v>100025/13</v>
      </c>
      <c r="E428" s="13" t="s">
        <v>40</v>
      </c>
      <c r="F428" s="13" t="s">
        <v>41</v>
      </c>
      <c r="G428" s="12">
        <v>1</v>
      </c>
      <c r="H428" s="14">
        <v>100216</v>
      </c>
      <c r="I428" s="15" t="str">
        <f t="shared" si="119"/>
        <v>Б-100216-13</v>
      </c>
      <c r="J428" s="16">
        <v>3</v>
      </c>
      <c r="K428" s="12">
        <v>7</v>
      </c>
      <c r="L428" s="12" t="s">
        <v>42</v>
      </c>
      <c r="M428" s="16">
        <v>1</v>
      </c>
      <c r="N428" s="12">
        <v>18</v>
      </c>
      <c r="O428" s="13" t="s">
        <v>53</v>
      </c>
      <c r="P428" s="13" t="s">
        <v>44</v>
      </c>
      <c r="Q428" s="13" t="s">
        <v>45</v>
      </c>
      <c r="R428" s="17" t="str">
        <f t="shared" si="120"/>
        <v>1002161</v>
      </c>
      <c r="S428" s="15">
        <v>1</v>
      </c>
      <c r="T428" s="78" t="s">
        <v>113</v>
      </c>
      <c r="U428" s="12">
        <v>20000</v>
      </c>
      <c r="V428" s="12">
        <f t="shared" si="122"/>
        <v>3600</v>
      </c>
      <c r="W428" s="12">
        <v>0</v>
      </c>
      <c r="X428" s="18">
        <v>305</v>
      </c>
      <c r="Y428" s="19" t="s">
        <v>47</v>
      </c>
      <c r="Z428" s="20">
        <f t="shared" si="126"/>
        <v>16400</v>
      </c>
      <c r="AA428" s="21"/>
      <c r="AB428" s="26"/>
      <c r="AC428" s="14">
        <f t="shared" si="125"/>
        <v>10000</v>
      </c>
      <c r="AD428" s="12"/>
      <c r="AE428" s="12"/>
      <c r="AF428" s="13" t="s">
        <v>102</v>
      </c>
      <c r="AG428" s="23">
        <v>8</v>
      </c>
      <c r="AH428" s="27">
        <v>7</v>
      </c>
      <c r="AI428" s="25" t="s">
        <v>49</v>
      </c>
      <c r="AJ428" s="13"/>
      <c r="AK428" s="13"/>
      <c r="AL428" s="17">
        <v>0</v>
      </c>
      <c r="AM428" s="15" t="s">
        <v>50</v>
      </c>
      <c r="AN428" s="12" t="s">
        <v>51</v>
      </c>
      <c r="AO428" s="12"/>
      <c r="AP428" s="17"/>
      <c r="AQ428" s="17"/>
      <c r="AR428" s="17"/>
      <c r="AS428" s="17" t="s">
        <v>114</v>
      </c>
      <c r="AU428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100216, 'Б-100216-13',date'2015-03-03',3, 7, 7, 'RUR', 1, 18, date'2015-03-06', date'2015-03-07', 1002161, 1, to_date('2015-06-30 00:00:02','YYYY-MM-DD HH24:MI:SS'), 20000, 3600, 0, 305, 0, 'c1', 8,null);insert into xxxx_oebs_cash_payment_test (ID, INVOICE_ID, OEBS_PAYMENT, DOC_DATE, COMISS_DATE) values (s_xxxx_oebs_cash_payment_test.NEXTVAL, 100216, 10000, to_date('2015-06-30 00:00:02','YYYY-MM-DD HH24:MI:SS'), date'2015-06-30' );insert into xxxx_client_discount_m  (ID,CLIENT_ID,CLIENT_AVG_DISCOUNT,DT) values (s_xxxx_client_discount_m.NEXTVAL,305, 7, date'2014-03-01');</v>
      </c>
    </row>
    <row r="429" spans="1:47" ht="15" customHeight="1" x14ac:dyDescent="0.3">
      <c r="A429" s="45">
        <v>25</v>
      </c>
      <c r="B429" s="57"/>
      <c r="C429" s="12" t="str">
        <f t="shared" si="117"/>
        <v>100025</v>
      </c>
      <c r="D429" s="12" t="str">
        <f t="shared" si="118"/>
        <v>100025/13</v>
      </c>
      <c r="E429" s="13" t="s">
        <v>40</v>
      </c>
      <c r="F429" s="13" t="s">
        <v>41</v>
      </c>
      <c r="G429" s="12">
        <v>1</v>
      </c>
      <c r="H429" s="14">
        <v>100217</v>
      </c>
      <c r="I429" s="15" t="str">
        <f t="shared" si="119"/>
        <v>Б-100217-13</v>
      </c>
      <c r="J429" s="16">
        <v>3</v>
      </c>
      <c r="K429" s="28">
        <v>11</v>
      </c>
      <c r="L429" s="12" t="s">
        <v>42</v>
      </c>
      <c r="M429" s="16">
        <v>1</v>
      </c>
      <c r="N429" s="12">
        <v>18</v>
      </c>
      <c r="O429" s="13" t="s">
        <v>55</v>
      </c>
      <c r="P429" s="13" t="s">
        <v>44</v>
      </c>
      <c r="Q429" s="13" t="s">
        <v>45</v>
      </c>
      <c r="R429" s="17" t="str">
        <f t="shared" si="120"/>
        <v>1002171</v>
      </c>
      <c r="S429" s="15">
        <v>1</v>
      </c>
      <c r="T429" s="78" t="s">
        <v>115</v>
      </c>
      <c r="U429" s="12">
        <v>30000</v>
      </c>
      <c r="V429" s="12">
        <f t="shared" si="122"/>
        <v>5400</v>
      </c>
      <c r="W429" s="12">
        <v>0</v>
      </c>
      <c r="X429" s="18">
        <v>306</v>
      </c>
      <c r="Y429" s="19" t="s">
        <v>47</v>
      </c>
      <c r="Z429" s="20">
        <f t="shared" si="126"/>
        <v>24600</v>
      </c>
      <c r="AA429" s="21"/>
      <c r="AB429" s="29"/>
      <c r="AC429" s="14">
        <f t="shared" si="125"/>
        <v>15000</v>
      </c>
      <c r="AD429" s="12"/>
      <c r="AE429" s="12"/>
      <c r="AF429" s="13" t="s">
        <v>102</v>
      </c>
      <c r="AG429" s="23">
        <v>8</v>
      </c>
      <c r="AH429" s="30">
        <v>20</v>
      </c>
      <c r="AI429" s="25" t="s">
        <v>49</v>
      </c>
      <c r="AJ429" s="13"/>
      <c r="AK429" s="13"/>
      <c r="AL429" s="17">
        <v>0</v>
      </c>
      <c r="AM429" s="15" t="s">
        <v>50</v>
      </c>
      <c r="AN429" s="12" t="s">
        <v>51</v>
      </c>
      <c r="AO429" s="12"/>
      <c r="AP429" s="17"/>
      <c r="AQ429" s="17"/>
      <c r="AR429" s="17"/>
      <c r="AS429" s="17"/>
      <c r="AU42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"&amp;A429&amp;", "&amp;C429&amp;", '"&amp;D429&amp;"', date'"&amp;E429&amp;"', date'"&amp;F429&amp;"', "&amp;G429&amp;", "&amp;H429&amp;", '"&amp;I429&amp;"',date'"&amp;O429&amp;"',"&amp;J429&amp;", "&amp;K429&amp;", "&amp;K429&amp;", '"&amp;L429&amp;"', "&amp;M429&amp;", "&amp;N429&amp;", date'"&amp;P429&amp;"', date'"&amp;Q429&amp;"', "&amp;R429&amp;", "&amp;S429&amp;", to_date('"&amp;T429&amp;"','YYYY-MM-DD HH24:MI:SS'), "&amp;U429&amp;", "&amp;V429&amp;", "&amp;W429&amp;", "&amp;X429&amp;", "&amp;AL429&amp;", '"&amp;AN429&amp;"', "&amp;AG429&amp;","&amp;AM429&amp;");"&amp;
IF(LEN(AC429)&gt;0,"insert into xxxx_oebs_cash_payment_test (ID, INVOICE_ID, OEBS_PAYMENT, DOC_DATE, COMISS_DATE) values (s_xxxx_oebs_cash_payment_test.NEXTVAL, "&amp;H429&amp;", "&amp;AC429&amp;", to_date('"&amp;T429&amp;"','YYYY-MM-DD HH24:MI:SS'), "&amp;AF429&amp;" );","")&amp;
IF(LEN(AD429)&gt;0,"insert into xxxx_oebs_cash_payment_test (ID, INVOICE_ID, OEBS_PAYMENT, DOC_DATE, COMISS_DATE) values (s_xxxx_oebs_cash_payment_test.NEXTVAL, "&amp;H429&amp;", "&amp;AD429&amp;", to_date('"&amp;T429&amp;"','YYYY-MM-DD HH24:MI:SS'), "&amp;AF429&amp;" );","")&amp;
IF(LEN(AE429)&gt;0,"insert into xxxx_oebs_cash_payment_test (ID, INVOICE_ID, OEBS_PAYMENT, DOC_DATE, COMISS_DATE) values (s_xxxx_oebs_cash_payment_test.NEXTVAL, "&amp;H429&amp;", "&amp;AE429&amp;", to_date('"&amp;T429&amp;"','YYYY-MM-DD HH24:MI:SS'), "&amp;AF429&amp;" );","")&amp;
IF(LEN(AH429)&gt;0,"insert into xxxx_client_discount_m  (ID,CLIENT_ID,CLIENT_AVG_DISCOUNT,DT) values (s_xxxx_client_discount_m.NEXTVAL,"&amp;X429&amp;", "&amp;AH429&amp;", "&amp;AI429&amp;");","")&amp;
IF(LEN(AJ429)&gt;0,"insert into xxxx_client_discount_m  (ID,CLIENT_ID,CLIENT_AVG_DISCOUNT,DT) values (s_xxxx_client_discount_m.NEXTVAL,"&amp;X429&amp;", "&amp;AJ429&amp;", "&amp;AK429&amp;");","")&amp;
IF(LEN(AO429)&gt;0,"insert into xxxx_contract_signed_attr (ID, CONTRACT_ID, CODE, KEY_NUM) values (s_xxxx_contract_signed_attr.NEXTVAL, "&amp;C429&amp;", 'SUPERCOMMISSION_BONUS' , "&amp;AO429&amp;" );","")&amp;
IF(LEN(AP429)&gt;0,"insert into xxxx_loyal_clients_contr_attr (ID, CONTRACT_ID, CLIENT_ID, LC_TURNOVER, COLLATERAL_FIRST_DT, COLLATERAL_END_DT) values (s_xxxx_loyal_clients_contr_atr.NEXTVAL, "&amp;C429&amp;", "&amp;X429&amp;", "&amp;AP429&amp;", "&amp;AQ429&amp;", "&amp;AR429&amp;"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'Б-100217-13',date'2015-03-04',3, 11, 11, 'RUR', 1, 18, date'2015-03-06', date'2015-03-07', 1002171, 1, to_date('2015-06-30 00:00:03','YYYY-MM-DD HH24:MI:SS'), 30000, 5400, 0, 306, 0, 'c1', 8,null);insert into xxxx_oebs_cash_payment_test (ID, INVOICE_ID, OEBS_PAYMENT, DOC_DATE, COMISS_DATE) values (s_xxxx_oebs_cash_payment_test.NEXTVAL, 100217, 15000, to_date('2015-06-30 00:00:03','YYYY-MM-DD HH24:MI:SS'), date'2015-06-30' );insert into xxxx_client_discount_m  (ID,CLIENT_ID,CLIENT_AVG_DISCOUNT,DT) values (s_xxxx_client_discount_m.NEXTVAL,306, 20, date'2014-03-01');</v>
      </c>
    </row>
    <row r="430" spans="1:47" s="44" customFormat="1" ht="15" customHeight="1" x14ac:dyDescent="0.3">
      <c r="A430" s="45">
        <v>25</v>
      </c>
      <c r="B430" s="57"/>
      <c r="C430" s="33" t="str">
        <f t="shared" si="117"/>
        <v>100025</v>
      </c>
      <c r="D430" s="33" t="str">
        <f t="shared" si="118"/>
        <v>100025/13</v>
      </c>
      <c r="E430" s="34" t="s">
        <v>40</v>
      </c>
      <c r="F430" s="34" t="s">
        <v>41</v>
      </c>
      <c r="G430" s="12">
        <v>1</v>
      </c>
      <c r="H430" s="14">
        <v>100218</v>
      </c>
      <c r="I430" s="33" t="str">
        <f t="shared" si="119"/>
        <v>Б-100218-13</v>
      </c>
      <c r="J430" s="16">
        <v>3</v>
      </c>
      <c r="K430" s="35">
        <v>1</v>
      </c>
      <c r="L430" s="33" t="s">
        <v>42</v>
      </c>
      <c r="M430" s="36">
        <v>1</v>
      </c>
      <c r="N430" s="33">
        <v>18</v>
      </c>
      <c r="O430" s="34" t="s">
        <v>57</v>
      </c>
      <c r="P430" s="34" t="s">
        <v>44</v>
      </c>
      <c r="Q430" s="34" t="s">
        <v>45</v>
      </c>
      <c r="R430" s="37" t="str">
        <f t="shared" si="120"/>
        <v>1002181</v>
      </c>
      <c r="S430" s="33">
        <v>1</v>
      </c>
      <c r="T430" s="78" t="s">
        <v>116</v>
      </c>
      <c r="U430" s="33">
        <v>11952</v>
      </c>
      <c r="V430" s="33">
        <f t="shared" si="122"/>
        <v>2151.36</v>
      </c>
      <c r="W430" s="33">
        <v>0</v>
      </c>
      <c r="X430" s="18">
        <v>307</v>
      </c>
      <c r="Y430" s="38" t="s">
        <v>47</v>
      </c>
      <c r="Z430" s="20">
        <f t="shared" si="126"/>
        <v>9800.64</v>
      </c>
      <c r="AA430" s="39"/>
      <c r="AB430" s="39"/>
      <c r="AC430" s="40">
        <f t="shared" si="125"/>
        <v>5976</v>
      </c>
      <c r="AD430" s="12"/>
      <c r="AE430" s="33"/>
      <c r="AF430" s="13" t="s">
        <v>102</v>
      </c>
      <c r="AG430" s="41">
        <v>8</v>
      </c>
      <c r="AH430" s="42">
        <v>13</v>
      </c>
      <c r="AI430" s="43" t="s">
        <v>49</v>
      </c>
      <c r="AJ430" s="34"/>
      <c r="AK430" s="34"/>
      <c r="AL430" s="37">
        <v>0</v>
      </c>
      <c r="AM430" s="33" t="s">
        <v>50</v>
      </c>
      <c r="AN430" s="33" t="s">
        <v>51</v>
      </c>
      <c r="AO430" s="33"/>
      <c r="AP430" s="37"/>
      <c r="AQ430" s="37"/>
      <c r="AR430" s="37"/>
      <c r="AS430" s="37"/>
      <c r="AU430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100218, 'Б-100218-13',date'2015-03-05',3, 1, 1, 'RUR', 1, 18, date'2015-03-06', date'2015-03-07', 1002181, 1, to_date('2015-06-30 00:00:04','YYYY-MM-DD HH24:MI:SS'), 11952, 2151.36, 0, 307, 0, 'c1', 8,null);insert into xxxx_oebs_cash_payment_test (ID, INVOICE_ID, OEBS_PAYMENT, DOC_DATE, COMISS_DATE) values (s_xxxx_oebs_cash_payment_test.NEXTVAL, 100218, 5976, to_date('2015-06-30 00:00:04','YYYY-MM-DD HH24:MI:SS'), date'2015-06-30' );insert into xxxx_client_discount_m  (ID,CLIENT_ID,CLIENT_AVG_DISCOUNT,DT) values (s_xxxx_client_discount_m.NEXTVAL,307, 13, date'2014-03-01');</v>
      </c>
    </row>
    <row r="431" spans="1:47" ht="15" customHeight="1" x14ac:dyDescent="0.3">
      <c r="A431" s="45">
        <v>26</v>
      </c>
      <c r="B431" s="64"/>
      <c r="C431" s="12" t="str">
        <f t="shared" ref="C431:C440" si="127">"1000"&amp;A431</f>
        <v>100026</v>
      </c>
      <c r="D431" s="12" t="str">
        <f t="shared" ref="D431:D440" si="128">"1000"&amp;A431&amp;"/13"</f>
        <v>100026/13</v>
      </c>
      <c r="E431" s="13" t="s">
        <v>40</v>
      </c>
      <c r="F431" s="13" t="s">
        <v>41</v>
      </c>
      <c r="G431" s="12">
        <v>1</v>
      </c>
      <c r="H431" s="14">
        <v>100219</v>
      </c>
      <c r="I431" s="15" t="str">
        <f t="shared" ref="I431:I440" si="129">"Б-"&amp;H431&amp;"-13"</f>
        <v>Б-100219-13</v>
      </c>
      <c r="J431" s="16">
        <v>3</v>
      </c>
      <c r="K431" s="12">
        <v>7</v>
      </c>
      <c r="L431" s="12" t="s">
        <v>42</v>
      </c>
      <c r="M431" s="16">
        <v>1</v>
      </c>
      <c r="N431" s="12">
        <v>18</v>
      </c>
      <c r="O431" s="13" t="s">
        <v>43</v>
      </c>
      <c r="P431" s="13" t="s">
        <v>44</v>
      </c>
      <c r="Q431" s="13" t="s">
        <v>45</v>
      </c>
      <c r="R431" s="17" t="str">
        <f t="shared" ref="R431:R440" si="130">H431&amp;"1"</f>
        <v>1002191</v>
      </c>
      <c r="S431" s="15">
        <v>1</v>
      </c>
      <c r="T431" s="59" t="s">
        <v>117</v>
      </c>
      <c r="U431" s="12">
        <v>30000</v>
      </c>
      <c r="V431" s="12">
        <f t="shared" si="122"/>
        <v>5400</v>
      </c>
      <c r="W431" s="12">
        <v>0</v>
      </c>
      <c r="X431" s="18">
        <v>308</v>
      </c>
      <c r="Y431" s="19" t="s">
        <v>47</v>
      </c>
      <c r="Z431" s="20">
        <f t="shared" si="126"/>
        <v>24600</v>
      </c>
      <c r="AA431" s="21"/>
      <c r="AB431" s="22"/>
      <c r="AC431" s="14">
        <f t="shared" si="125"/>
        <v>15000</v>
      </c>
      <c r="AD431" s="12"/>
      <c r="AE431" s="12"/>
      <c r="AF431" s="13" t="s">
        <v>107</v>
      </c>
      <c r="AG431" s="23">
        <v>8</v>
      </c>
      <c r="AH431" s="24">
        <v>13</v>
      </c>
      <c r="AI431" s="25" t="s">
        <v>49</v>
      </c>
      <c r="AJ431" s="13"/>
      <c r="AK431" s="13"/>
      <c r="AL431" s="17">
        <v>0</v>
      </c>
      <c r="AM431" s="15" t="s">
        <v>50</v>
      </c>
      <c r="AN431" s="12" t="s">
        <v>51</v>
      </c>
      <c r="AO431" s="12"/>
      <c r="AP431" s="17"/>
      <c r="AQ431" s="17"/>
      <c r="AR431" s="17"/>
      <c r="AS431" s="65" t="s">
        <v>79</v>
      </c>
      <c r="AU431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100219, 'Б-100219-13',date'2015-03-02',3, 7, 7, 'RUR', 1, 18, date'2015-03-06', date'2015-03-07', 1002191, 1, to_date('2015-07-01 00:00:00','YYYY-MM-DD HH24:MI:SS'), 30000, 5400, 0, 308, 0, 'c1', 8,null);insert into xxxx_oebs_cash_payment_test (ID, INVOICE_ID, OEBS_PAYMENT, DOC_DATE, COMISS_DATE) values (s_xxxx_oebs_cash_payment_test.NEXTVAL, 100219, 15000, to_date('2015-07-01 00:00:00','YYYY-MM-DD HH24:MI:SS'), date'2015-07-31' );insert into xxxx_client_discount_m  (ID,CLIENT_ID,CLIENT_AVG_DISCOUNT,DT) values (s_xxxx_client_discount_m.NEXTVAL,308, 13, date'2014-03-01');</v>
      </c>
    </row>
    <row r="432" spans="1:47" ht="15" customHeight="1" x14ac:dyDescent="0.3">
      <c r="A432" s="45">
        <v>26</v>
      </c>
      <c r="B432" s="64"/>
      <c r="C432" s="12" t="str">
        <f t="shared" si="127"/>
        <v>100026</v>
      </c>
      <c r="D432" s="12" t="str">
        <f t="shared" si="128"/>
        <v>100026/13</v>
      </c>
      <c r="E432" s="13" t="s">
        <v>40</v>
      </c>
      <c r="F432" s="13" t="s">
        <v>41</v>
      </c>
      <c r="G432" s="12">
        <v>1</v>
      </c>
      <c r="H432" s="14">
        <v>100220</v>
      </c>
      <c r="I432" s="15" t="str">
        <f t="shared" si="129"/>
        <v>Б-100220-13</v>
      </c>
      <c r="J432" s="16">
        <v>3</v>
      </c>
      <c r="K432" s="12">
        <v>7</v>
      </c>
      <c r="L432" s="12" t="s">
        <v>42</v>
      </c>
      <c r="M432" s="16">
        <v>1</v>
      </c>
      <c r="N432" s="12">
        <v>18</v>
      </c>
      <c r="O432" s="13" t="s">
        <v>53</v>
      </c>
      <c r="P432" s="13" t="s">
        <v>44</v>
      </c>
      <c r="Q432" s="13" t="s">
        <v>45</v>
      </c>
      <c r="R432" s="17" t="str">
        <f t="shared" si="130"/>
        <v>1002201</v>
      </c>
      <c r="S432" s="15">
        <v>1</v>
      </c>
      <c r="T432" s="59" t="s">
        <v>118</v>
      </c>
      <c r="U432" s="12">
        <v>30000</v>
      </c>
      <c r="V432" s="12">
        <f t="shared" ref="V432:V440" si="131">U432*0.18</f>
        <v>5400</v>
      </c>
      <c r="W432" s="12">
        <v>0</v>
      </c>
      <c r="X432" s="18">
        <v>309</v>
      </c>
      <c r="Y432" s="19" t="s">
        <v>47</v>
      </c>
      <c r="Z432" s="20">
        <f t="shared" si="126"/>
        <v>24600</v>
      </c>
      <c r="AA432" s="21"/>
      <c r="AB432" s="26"/>
      <c r="AC432" s="14">
        <f t="shared" si="125"/>
        <v>15000</v>
      </c>
      <c r="AD432" s="12"/>
      <c r="AE432" s="12"/>
      <c r="AF432" s="13" t="s">
        <v>107</v>
      </c>
      <c r="AG432" s="23">
        <v>8</v>
      </c>
      <c r="AH432" s="27">
        <v>7</v>
      </c>
      <c r="AI432" s="25" t="s">
        <v>49</v>
      </c>
      <c r="AJ432" s="13"/>
      <c r="AK432" s="13"/>
      <c r="AL432" s="17">
        <v>0</v>
      </c>
      <c r="AM432" s="15" t="s">
        <v>50</v>
      </c>
      <c r="AN432" s="12" t="s">
        <v>51</v>
      </c>
      <c r="AO432" s="12"/>
      <c r="AP432" s="17"/>
      <c r="AQ432" s="17"/>
      <c r="AR432" s="17"/>
      <c r="AS432" s="17" t="s">
        <v>119</v>
      </c>
      <c r="AU432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100220, 'Б-100220-13',date'2015-03-03',3, 7, 7, 'RUR', 1, 18, date'2015-03-06', date'2015-03-07', 1002201, 1, to_date('2015-07-01 00:00:01','YYYY-MM-DD HH24:MI:SS'), 30000, 5400, 0, 309, 0, 'c1', 8,null);insert into xxxx_oebs_cash_payment_test (ID, INVOICE_ID, OEBS_PAYMENT, DOC_DATE, COMISS_DATE) values (s_xxxx_oebs_cash_payment_test.NEXTVAL, 100220, 15000, to_date('2015-07-01 00:00:01','YYYY-MM-DD HH24:MI:SS'), date'2015-07-31' );insert into xxxx_client_discount_m  (ID,CLIENT_ID,CLIENT_AVG_DISCOUNT,DT) values (s_xxxx_client_discount_m.NEXTVAL,309, 7, date'2014-03-01');</v>
      </c>
    </row>
    <row r="433" spans="1:47" ht="15" customHeight="1" x14ac:dyDescent="0.3">
      <c r="A433" s="45">
        <v>26</v>
      </c>
      <c r="B433" s="64"/>
      <c r="C433" s="12" t="str">
        <f t="shared" si="127"/>
        <v>100026</v>
      </c>
      <c r="D433" s="12" t="str">
        <f t="shared" si="128"/>
        <v>100026/13</v>
      </c>
      <c r="E433" s="13" t="s">
        <v>40</v>
      </c>
      <c r="F433" s="13" t="s">
        <v>41</v>
      </c>
      <c r="G433" s="12">
        <v>1</v>
      </c>
      <c r="H433" s="14">
        <v>100221</v>
      </c>
      <c r="I433" s="15" t="str">
        <f t="shared" si="129"/>
        <v>Б-100221-13</v>
      </c>
      <c r="J433" s="16">
        <v>3</v>
      </c>
      <c r="K433" s="12">
        <v>7</v>
      </c>
      <c r="L433" s="12" t="s">
        <v>42</v>
      </c>
      <c r="M433" s="16">
        <v>1</v>
      </c>
      <c r="N433" s="12">
        <v>18</v>
      </c>
      <c r="O433" s="13" t="s">
        <v>53</v>
      </c>
      <c r="P433" s="13" t="s">
        <v>44</v>
      </c>
      <c r="Q433" s="13" t="s">
        <v>45</v>
      </c>
      <c r="R433" s="17" t="str">
        <f t="shared" si="130"/>
        <v>1002211</v>
      </c>
      <c r="S433" s="15">
        <v>1</v>
      </c>
      <c r="T433" s="59" t="s">
        <v>120</v>
      </c>
      <c r="U433" s="12">
        <v>20000</v>
      </c>
      <c r="V433" s="12">
        <f t="shared" si="131"/>
        <v>3600</v>
      </c>
      <c r="W433" s="12">
        <v>0</v>
      </c>
      <c r="X433" s="18">
        <v>310</v>
      </c>
      <c r="Y433" s="19" t="s">
        <v>47</v>
      </c>
      <c r="Z433" s="20">
        <f t="shared" si="126"/>
        <v>16400</v>
      </c>
      <c r="AA433" s="21"/>
      <c r="AB433" s="26"/>
      <c r="AC433" s="14">
        <f t="shared" si="125"/>
        <v>10000</v>
      </c>
      <c r="AD433" s="12"/>
      <c r="AE433" s="12"/>
      <c r="AF433" s="13" t="s">
        <v>107</v>
      </c>
      <c r="AG433" s="23">
        <v>8</v>
      </c>
      <c r="AH433" s="27">
        <v>7</v>
      </c>
      <c r="AI433" s="25" t="s">
        <v>49</v>
      </c>
      <c r="AJ433" s="13"/>
      <c r="AK433" s="13"/>
      <c r="AL433" s="17">
        <v>0</v>
      </c>
      <c r="AM433" s="15" t="s">
        <v>50</v>
      </c>
      <c r="AN433" s="12" t="s">
        <v>51</v>
      </c>
      <c r="AO433" s="12"/>
      <c r="AP433" s="17"/>
      <c r="AQ433" s="17"/>
      <c r="AR433" s="17"/>
      <c r="AS433" s="17" t="s">
        <v>121</v>
      </c>
      <c r="AU433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100221, 'Б-100221-13',date'2015-03-03',3, 7, 7, 'RUR', 1, 18, date'2015-03-06', date'2015-03-07', 1002211, 1, to_date('2015-07-01 00:00:02','YYYY-MM-DD HH24:MI:SS'), 20000, 3600, 0, 310, 0, 'c1', 8,null);insert into xxxx_oebs_cash_payment_test (ID, INVOICE_ID, OEBS_PAYMENT, DOC_DATE, COMISS_DATE) values (s_xxxx_oebs_cash_payment_test.NEXTVAL, 100221, 10000, to_date('2015-07-01 00:00:02','YYYY-MM-DD HH24:MI:SS'), date'2015-07-31' );insert into xxxx_client_discount_m  (ID,CLIENT_ID,CLIENT_AVG_DISCOUNT,DT) values (s_xxxx_client_discount_m.NEXTVAL,310, 7, date'2014-03-01');</v>
      </c>
    </row>
    <row r="434" spans="1:47" ht="15" customHeight="1" x14ac:dyDescent="0.3">
      <c r="A434" s="45">
        <v>26</v>
      </c>
      <c r="B434" s="64"/>
      <c r="C434" s="12" t="str">
        <f t="shared" si="127"/>
        <v>100026</v>
      </c>
      <c r="D434" s="12" t="str">
        <f t="shared" si="128"/>
        <v>100026/13</v>
      </c>
      <c r="E434" s="13" t="s">
        <v>40</v>
      </c>
      <c r="F434" s="13" t="s">
        <v>41</v>
      </c>
      <c r="G434" s="12">
        <v>1</v>
      </c>
      <c r="H434" s="14">
        <v>100222</v>
      </c>
      <c r="I434" s="15" t="str">
        <f t="shared" si="129"/>
        <v>Б-100222-13</v>
      </c>
      <c r="J434" s="16">
        <v>3</v>
      </c>
      <c r="K434" s="28">
        <v>11</v>
      </c>
      <c r="L434" s="12" t="s">
        <v>42</v>
      </c>
      <c r="M434" s="16">
        <v>1</v>
      </c>
      <c r="N434" s="12">
        <v>18</v>
      </c>
      <c r="O434" s="13" t="s">
        <v>55</v>
      </c>
      <c r="P434" s="13" t="s">
        <v>44</v>
      </c>
      <c r="Q434" s="13" t="s">
        <v>45</v>
      </c>
      <c r="R434" s="17" t="str">
        <f t="shared" si="130"/>
        <v>1002221</v>
      </c>
      <c r="S434" s="15">
        <v>1</v>
      </c>
      <c r="T434" s="59" t="s">
        <v>122</v>
      </c>
      <c r="U434" s="12">
        <v>30000</v>
      </c>
      <c r="V434" s="12">
        <f t="shared" si="131"/>
        <v>5400</v>
      </c>
      <c r="W434" s="12">
        <v>0</v>
      </c>
      <c r="X434" s="18">
        <v>311</v>
      </c>
      <c r="Y434" s="19" t="s">
        <v>47</v>
      </c>
      <c r="Z434" s="20">
        <f t="shared" si="126"/>
        <v>24600</v>
      </c>
      <c r="AA434" s="21"/>
      <c r="AB434" s="29"/>
      <c r="AC434" s="14">
        <f t="shared" si="125"/>
        <v>15000</v>
      </c>
      <c r="AD434" s="12"/>
      <c r="AE434" s="12"/>
      <c r="AF434" s="13" t="s">
        <v>107</v>
      </c>
      <c r="AG434" s="23">
        <v>8</v>
      </c>
      <c r="AH434" s="30">
        <v>20</v>
      </c>
      <c r="AI434" s="25" t="s">
        <v>49</v>
      </c>
      <c r="AJ434" s="13"/>
      <c r="AK434" s="13"/>
      <c r="AL434" s="17">
        <v>0</v>
      </c>
      <c r="AM434" s="15" t="s">
        <v>50</v>
      </c>
      <c r="AN434" s="12" t="s">
        <v>51</v>
      </c>
      <c r="AO434" s="12"/>
      <c r="AP434" s="17"/>
      <c r="AQ434" s="17"/>
      <c r="AR434" s="17"/>
      <c r="AS434" s="17"/>
      <c r="AU434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'Б-100222-13',date'2015-03-04',3, 11, 11, 'RUR', 1, 18, date'2015-03-06', date'2015-03-07', 1002221, 1, to_date('2015-07-01 00:00:03','YYYY-MM-DD HH24:MI:SS'), 30000, 5400, 0, 311, 0, 'c1', 8,null);insert into xxxx_oebs_cash_payment_test (ID, INVOICE_ID, OEBS_PAYMENT, DOC_DATE, COMISS_DATE) values (s_xxxx_oebs_cash_payment_test.NEXTVAL, 100222, 15000, to_date('2015-07-01 00:00:03','YYYY-MM-DD HH24:MI:SS'), date'2015-07-31' );insert into xxxx_client_discount_m  (ID,CLIENT_ID,CLIENT_AVG_DISCOUNT,DT) values (s_xxxx_client_discount_m.NEXTVAL,311, 20, date'2014-03-01');</v>
      </c>
    </row>
    <row r="435" spans="1:47" s="44" customFormat="1" ht="15" customHeight="1" x14ac:dyDescent="0.3">
      <c r="A435" s="45">
        <v>26</v>
      </c>
      <c r="B435" s="48"/>
      <c r="C435" s="33" t="str">
        <f t="shared" si="127"/>
        <v>100026</v>
      </c>
      <c r="D435" s="33" t="str">
        <f t="shared" si="128"/>
        <v>100026/13</v>
      </c>
      <c r="E435" s="34" t="s">
        <v>40</v>
      </c>
      <c r="F435" s="34" t="s">
        <v>41</v>
      </c>
      <c r="G435" s="12">
        <v>1</v>
      </c>
      <c r="H435" s="14">
        <v>100223</v>
      </c>
      <c r="I435" s="33" t="str">
        <f t="shared" si="129"/>
        <v>Б-100223-13</v>
      </c>
      <c r="J435" s="16">
        <v>3</v>
      </c>
      <c r="K435" s="35">
        <v>1</v>
      </c>
      <c r="L435" s="33" t="s">
        <v>42</v>
      </c>
      <c r="M435" s="36">
        <v>1</v>
      </c>
      <c r="N435" s="33">
        <v>18</v>
      </c>
      <c r="O435" s="34" t="s">
        <v>57</v>
      </c>
      <c r="P435" s="34" t="s">
        <v>44</v>
      </c>
      <c r="Q435" s="34" t="s">
        <v>45</v>
      </c>
      <c r="R435" s="37" t="str">
        <f t="shared" si="130"/>
        <v>1002231</v>
      </c>
      <c r="S435" s="33">
        <v>1</v>
      </c>
      <c r="T435" s="59" t="s">
        <v>123</v>
      </c>
      <c r="U435" s="33">
        <v>11952</v>
      </c>
      <c r="V435" s="33">
        <f t="shared" si="131"/>
        <v>2151.36</v>
      </c>
      <c r="W435" s="33">
        <v>0</v>
      </c>
      <c r="X435" s="18">
        <v>312</v>
      </c>
      <c r="Y435" s="38" t="s">
        <v>47</v>
      </c>
      <c r="Z435" s="20">
        <f t="shared" si="126"/>
        <v>9800.64</v>
      </c>
      <c r="AA435" s="39"/>
      <c r="AB435" s="39"/>
      <c r="AC435" s="40">
        <f t="shared" si="125"/>
        <v>5976</v>
      </c>
      <c r="AD435" s="12"/>
      <c r="AE435" s="33"/>
      <c r="AF435" s="34" t="s">
        <v>107</v>
      </c>
      <c r="AG435" s="41">
        <v>8</v>
      </c>
      <c r="AH435" s="42">
        <v>13</v>
      </c>
      <c r="AI435" s="43" t="s">
        <v>49</v>
      </c>
      <c r="AJ435" s="34"/>
      <c r="AK435" s="34"/>
      <c r="AL435" s="37">
        <v>0</v>
      </c>
      <c r="AM435" s="33" t="s">
        <v>50</v>
      </c>
      <c r="AN435" s="33" t="s">
        <v>51</v>
      </c>
      <c r="AO435" s="33"/>
      <c r="AP435" s="37"/>
      <c r="AQ435" s="37"/>
      <c r="AR435" s="37"/>
      <c r="AS435" s="37"/>
      <c r="AU435" s="44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100223, 'Б-100223-13',date'2015-03-05',3, 1, 1, 'RUR', 1, 18, date'2015-03-06', date'2015-03-07', 1002231, 1, to_date('2015-07-01 00:00:04','YYYY-MM-DD HH24:MI:SS'), 11952, 2151.36, 0, 312, 0, 'c1', 8,null);insert into xxxx_oebs_cash_payment_test (ID, INVOICE_ID, OEBS_PAYMENT, DOC_DATE, COMISS_DATE) values (s_xxxx_oebs_cash_payment_test.NEXTVAL, 100223, 5976, to_date('2015-07-01 00:00:04','YYYY-MM-DD HH24:MI:SS'), date'2015-07-31' );insert into xxxx_client_discount_m  (ID,CLIENT_ID,CLIENT_AVG_DISCOUNT,DT) values (s_xxxx_client_discount_m.NEXTVAL,312, 13, date'2014-03-01');</v>
      </c>
    </row>
    <row r="436" spans="1:47" ht="15" customHeight="1" x14ac:dyDescent="0.3">
      <c r="A436" s="45">
        <v>27</v>
      </c>
      <c r="B436" s="57"/>
      <c r="C436" s="12" t="str">
        <f t="shared" si="127"/>
        <v>100027</v>
      </c>
      <c r="D436" s="12" t="str">
        <f t="shared" si="128"/>
        <v>100027/13</v>
      </c>
      <c r="E436" s="13" t="s">
        <v>40</v>
      </c>
      <c r="F436" s="13" t="s">
        <v>41</v>
      </c>
      <c r="G436" s="12">
        <v>1</v>
      </c>
      <c r="H436" s="14">
        <v>100224</v>
      </c>
      <c r="I436" s="15" t="str">
        <f t="shared" si="129"/>
        <v>Б-100224-13</v>
      </c>
      <c r="J436" s="16">
        <v>3</v>
      </c>
      <c r="K436" s="12">
        <v>7</v>
      </c>
      <c r="L436" s="12" t="s">
        <v>42</v>
      </c>
      <c r="M436" s="16">
        <v>1</v>
      </c>
      <c r="N436" s="12">
        <v>18</v>
      </c>
      <c r="O436" s="13" t="s">
        <v>43</v>
      </c>
      <c r="P436" s="13" t="s">
        <v>44</v>
      </c>
      <c r="Q436" s="13" t="s">
        <v>45</v>
      </c>
      <c r="R436" s="17" t="str">
        <f t="shared" si="130"/>
        <v>1002241</v>
      </c>
      <c r="S436" s="15">
        <v>1</v>
      </c>
      <c r="T436" s="59" t="s">
        <v>117</v>
      </c>
      <c r="U436" s="12">
        <v>55000</v>
      </c>
      <c r="V436" s="12">
        <f t="shared" si="131"/>
        <v>9900</v>
      </c>
      <c r="W436" s="12">
        <v>0</v>
      </c>
      <c r="X436" s="18">
        <v>313</v>
      </c>
      <c r="Y436" s="19" t="s">
        <v>47</v>
      </c>
      <c r="Z436" s="20">
        <f t="shared" si="126"/>
        <v>45100</v>
      </c>
      <c r="AA436" s="21"/>
      <c r="AB436" s="22"/>
      <c r="AC436" s="14">
        <f t="shared" si="125"/>
        <v>27500</v>
      </c>
      <c r="AD436" s="12"/>
      <c r="AE436" s="12"/>
      <c r="AF436" s="13" t="s">
        <v>107</v>
      </c>
      <c r="AG436" s="23">
        <v>8</v>
      </c>
      <c r="AH436" s="24">
        <v>13</v>
      </c>
      <c r="AI436" s="25" t="s">
        <v>49</v>
      </c>
      <c r="AJ436" s="13"/>
      <c r="AK436" s="13"/>
      <c r="AL436" s="17">
        <v>0</v>
      </c>
      <c r="AM436" s="15" t="s">
        <v>50</v>
      </c>
      <c r="AN436" s="12" t="s">
        <v>51</v>
      </c>
      <c r="AO436" s="12"/>
      <c r="AP436" s="17"/>
      <c r="AQ436" s="17"/>
      <c r="AR436" s="17"/>
      <c r="AS436" s="79">
        <v>200040.64</v>
      </c>
      <c r="AU436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100224, 'Б-100224-13',date'2015-03-02',3, 7, 7, 'RUR', 1, 18, date'2015-03-06', date'2015-03-07', 1002241, 1, to_date('2015-07-01 00:00:00','YYYY-MM-DD HH24:MI:SS'), 55000, 9900, 0, 313, 0, 'c1', 8,null);insert into xxxx_oebs_cash_payment_test (ID, INVOICE_ID, OEBS_PAYMENT, DOC_DATE, COMISS_DATE) values (s_xxxx_oebs_cash_payment_test.NEXTVAL, 100224, 27500, to_date('2015-07-01 00:00:00','YYYY-MM-DD HH24:MI:SS'), date'2015-07-31' );insert into xxxx_client_discount_m  (ID,CLIENT_ID,CLIENT_AVG_DISCOUNT,DT) values (s_xxxx_client_discount_m.NEXTVAL,313, 13, date'2014-03-01');</v>
      </c>
    </row>
    <row r="437" spans="1:47" ht="15" customHeight="1" x14ac:dyDescent="0.3">
      <c r="A437" s="45">
        <v>27</v>
      </c>
      <c r="B437" s="57"/>
      <c r="C437" s="12" t="str">
        <f t="shared" si="127"/>
        <v>100027</v>
      </c>
      <c r="D437" s="12" t="str">
        <f t="shared" si="128"/>
        <v>100027/13</v>
      </c>
      <c r="E437" s="13" t="s">
        <v>40</v>
      </c>
      <c r="F437" s="13" t="s">
        <v>41</v>
      </c>
      <c r="G437" s="12">
        <v>1</v>
      </c>
      <c r="H437" s="14">
        <v>100225</v>
      </c>
      <c r="I437" s="15" t="str">
        <f t="shared" si="129"/>
        <v>Б-100225-13</v>
      </c>
      <c r="J437" s="16">
        <v>3</v>
      </c>
      <c r="K437" s="12">
        <v>7</v>
      </c>
      <c r="L437" s="12" t="s">
        <v>42</v>
      </c>
      <c r="M437" s="16">
        <v>1</v>
      </c>
      <c r="N437" s="12">
        <v>18</v>
      </c>
      <c r="O437" s="13" t="s">
        <v>53</v>
      </c>
      <c r="P437" s="13" t="s">
        <v>44</v>
      </c>
      <c r="Q437" s="13" t="s">
        <v>45</v>
      </c>
      <c r="R437" s="17" t="str">
        <f t="shared" si="130"/>
        <v>1002251</v>
      </c>
      <c r="S437" s="15">
        <v>1</v>
      </c>
      <c r="T437" s="59" t="s">
        <v>118</v>
      </c>
      <c r="U437" s="12">
        <v>55000</v>
      </c>
      <c r="V437" s="12">
        <f t="shared" si="131"/>
        <v>9900</v>
      </c>
      <c r="W437" s="12">
        <v>0</v>
      </c>
      <c r="X437" s="18">
        <v>314</v>
      </c>
      <c r="Y437" s="19" t="s">
        <v>47</v>
      </c>
      <c r="Z437" s="20">
        <f t="shared" si="126"/>
        <v>45100</v>
      </c>
      <c r="AA437" s="21"/>
      <c r="AB437" s="26"/>
      <c r="AC437" s="14">
        <f t="shared" si="125"/>
        <v>27500</v>
      </c>
      <c r="AD437" s="12"/>
      <c r="AE437" s="12"/>
      <c r="AF437" s="13" t="s">
        <v>107</v>
      </c>
      <c r="AG437" s="23">
        <v>8</v>
      </c>
      <c r="AH437" s="27">
        <v>7</v>
      </c>
      <c r="AI437" s="25" t="s">
        <v>49</v>
      </c>
      <c r="AJ437" s="13"/>
      <c r="AK437" s="13"/>
      <c r="AL437" s="17">
        <v>0</v>
      </c>
      <c r="AM437" s="15" t="s">
        <v>50</v>
      </c>
      <c r="AN437" s="12" t="s">
        <v>51</v>
      </c>
      <c r="AO437" s="12"/>
      <c r="AP437" s="17"/>
      <c r="AQ437" s="17"/>
      <c r="AR437" s="17"/>
      <c r="AS437" s="17" t="s">
        <v>119</v>
      </c>
      <c r="AU437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100225, 'Б-100225-13',date'2015-03-03',3, 7, 7, 'RUR', 1, 18, date'2015-03-06', date'2015-03-07', 1002251, 1, to_date('2015-07-01 00:00:01','YYYY-MM-DD HH24:MI:SS'), 55000, 9900, 0, 314, 0, 'c1', 8,null);insert into xxxx_oebs_cash_payment_test (ID, INVOICE_ID, OEBS_PAYMENT, DOC_DATE, COMISS_DATE) values (s_xxxx_oebs_cash_payment_test.NEXTVAL, 100225, 27500, to_date('2015-07-01 00:00:01','YYYY-MM-DD HH24:MI:SS'), date'2015-07-31' );insert into xxxx_client_discount_m  (ID,CLIENT_ID,CLIENT_AVG_DISCOUNT,DT) values (s_xxxx_client_discount_m.NEXTVAL,314, 7, date'2014-03-01');</v>
      </c>
    </row>
    <row r="438" spans="1:47" ht="15" customHeight="1" x14ac:dyDescent="0.3">
      <c r="A438" s="45">
        <v>27</v>
      </c>
      <c r="B438" s="57"/>
      <c r="C438" s="12" t="str">
        <f t="shared" si="127"/>
        <v>100027</v>
      </c>
      <c r="D438" s="12" t="str">
        <f t="shared" si="128"/>
        <v>100027/13</v>
      </c>
      <c r="E438" s="13" t="s">
        <v>40</v>
      </c>
      <c r="F438" s="13" t="s">
        <v>41</v>
      </c>
      <c r="G438" s="12">
        <v>1</v>
      </c>
      <c r="H438" s="14">
        <v>100226</v>
      </c>
      <c r="I438" s="15" t="str">
        <f t="shared" si="129"/>
        <v>Б-100226-13</v>
      </c>
      <c r="J438" s="16">
        <v>3</v>
      </c>
      <c r="K438" s="12">
        <v>7</v>
      </c>
      <c r="L438" s="12" t="s">
        <v>42</v>
      </c>
      <c r="M438" s="16">
        <v>1</v>
      </c>
      <c r="N438" s="12">
        <v>18</v>
      </c>
      <c r="O438" s="13" t="s">
        <v>53</v>
      </c>
      <c r="P438" s="13" t="s">
        <v>44</v>
      </c>
      <c r="Q438" s="13" t="s">
        <v>45</v>
      </c>
      <c r="R438" s="17" t="str">
        <f t="shared" si="130"/>
        <v>1002261</v>
      </c>
      <c r="S438" s="15">
        <v>1</v>
      </c>
      <c r="T438" s="59" t="s">
        <v>120</v>
      </c>
      <c r="U438" s="12">
        <v>50000</v>
      </c>
      <c r="V438" s="12">
        <f t="shared" si="131"/>
        <v>9000</v>
      </c>
      <c r="W438" s="12">
        <v>0</v>
      </c>
      <c r="X438" s="18">
        <v>315</v>
      </c>
      <c r="Y438" s="19" t="s">
        <v>47</v>
      </c>
      <c r="Z438" s="20">
        <f t="shared" si="126"/>
        <v>41000</v>
      </c>
      <c r="AA438" s="21"/>
      <c r="AB438" s="26"/>
      <c r="AC438" s="14">
        <f t="shared" si="125"/>
        <v>25000</v>
      </c>
      <c r="AD438" s="12"/>
      <c r="AE438" s="12"/>
      <c r="AF438" s="13" t="s">
        <v>107</v>
      </c>
      <c r="AG438" s="23">
        <v>8</v>
      </c>
      <c r="AH438" s="27">
        <v>7</v>
      </c>
      <c r="AI438" s="25" t="s">
        <v>49</v>
      </c>
      <c r="AJ438" s="13"/>
      <c r="AK438" s="13"/>
      <c r="AL438" s="17">
        <v>0</v>
      </c>
      <c r="AM438" s="15" t="s">
        <v>50</v>
      </c>
      <c r="AN438" s="12" t="s">
        <v>51</v>
      </c>
      <c r="AO438" s="12"/>
      <c r="AP438" s="17"/>
      <c r="AQ438" s="17"/>
      <c r="AR438" s="17"/>
      <c r="AS438" s="17" t="s">
        <v>124</v>
      </c>
      <c r="AU438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100226, 'Б-100226-13',date'2015-03-03',3, 7, 7, 'RUR', 1, 18, date'2015-03-06', date'2015-03-07', 1002261, 1, to_date('2015-07-01 00:00:02','YYYY-MM-DD HH24:MI:SS'), 50000, 9000, 0, 315, 0, 'c1', 8,null);insert into xxxx_oebs_cash_payment_test (ID, INVOICE_ID, OEBS_PAYMENT, DOC_DATE, COMISS_DATE) values (s_xxxx_oebs_cash_payment_test.NEXTVAL, 100226, 25000, to_date('2015-07-01 00:00:02','YYYY-MM-DD HH24:MI:SS'), date'2015-07-31' );insert into xxxx_client_discount_m  (ID,CLIENT_ID,CLIENT_AVG_DISCOUNT,DT) values (s_xxxx_client_discount_m.NEXTVAL,315, 7, date'2014-03-01');</v>
      </c>
    </row>
    <row r="439" spans="1:47" ht="15" customHeight="1" x14ac:dyDescent="0.3">
      <c r="A439" s="45">
        <v>27</v>
      </c>
      <c r="B439" s="57"/>
      <c r="C439" s="12" t="str">
        <f t="shared" si="127"/>
        <v>100027</v>
      </c>
      <c r="D439" s="12" t="str">
        <f t="shared" si="128"/>
        <v>100027/13</v>
      </c>
      <c r="E439" s="13" t="s">
        <v>40</v>
      </c>
      <c r="F439" s="13" t="s">
        <v>41</v>
      </c>
      <c r="G439" s="12">
        <v>1</v>
      </c>
      <c r="H439" s="14">
        <v>100227</v>
      </c>
      <c r="I439" s="15" t="str">
        <f t="shared" si="129"/>
        <v>Б-100227-13</v>
      </c>
      <c r="J439" s="16">
        <v>3</v>
      </c>
      <c r="K439" s="28">
        <v>11</v>
      </c>
      <c r="L439" s="12" t="s">
        <v>42</v>
      </c>
      <c r="M439" s="16">
        <v>1</v>
      </c>
      <c r="N439" s="12">
        <v>18</v>
      </c>
      <c r="O439" s="13" t="s">
        <v>55</v>
      </c>
      <c r="P439" s="13" t="s">
        <v>44</v>
      </c>
      <c r="Q439" s="13" t="s">
        <v>45</v>
      </c>
      <c r="R439" s="17" t="str">
        <f t="shared" si="130"/>
        <v>1002271</v>
      </c>
      <c r="S439" s="15">
        <v>1</v>
      </c>
      <c r="T439" s="59" t="s">
        <v>122</v>
      </c>
      <c r="U439" s="12">
        <v>50000</v>
      </c>
      <c r="V439" s="12">
        <f t="shared" si="131"/>
        <v>9000</v>
      </c>
      <c r="W439" s="12">
        <v>0</v>
      </c>
      <c r="X439" s="18">
        <v>316</v>
      </c>
      <c r="Y439" s="19" t="s">
        <v>47</v>
      </c>
      <c r="Z439" s="20">
        <f t="shared" si="126"/>
        <v>41000</v>
      </c>
      <c r="AA439" s="21"/>
      <c r="AB439" s="29"/>
      <c r="AC439" s="14">
        <f t="shared" si="125"/>
        <v>25000</v>
      </c>
      <c r="AD439" s="12"/>
      <c r="AE439" s="12"/>
      <c r="AF439" s="13" t="s">
        <v>107</v>
      </c>
      <c r="AG439" s="23">
        <v>8</v>
      </c>
      <c r="AH439" s="30">
        <v>20</v>
      </c>
      <c r="AI439" s="25" t="s">
        <v>49</v>
      </c>
      <c r="AJ439" s="13"/>
      <c r="AK439" s="13"/>
      <c r="AL439" s="17">
        <v>0</v>
      </c>
      <c r="AM439" s="15" t="s">
        <v>50</v>
      </c>
      <c r="AN439" s="12" t="s">
        <v>51</v>
      </c>
      <c r="AO439" s="12"/>
      <c r="AP439" s="17"/>
      <c r="AQ439" s="17"/>
      <c r="AR439" s="17"/>
      <c r="AS439" s="17"/>
      <c r="AU439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'Б-100227-13',date'2015-03-04',3, 11, 11, 'RUR', 1, 18, date'2015-03-06', date'2015-03-07', 1002271, 1, to_date('2015-07-01 00:00:03','YYYY-MM-DD HH24:MI:SS'), 50000, 9000, 0, 316, 0, 'c1', 8,null);insert into xxxx_oebs_cash_payment_test (ID, INVOICE_ID, OEBS_PAYMENT, DOC_DATE, COMISS_DATE) values (s_xxxx_oebs_cash_payment_test.NEXTVAL, 100227, 25000, to_date('2015-07-01 00:00:03','YYYY-MM-DD HH24:MI:SS'), date'2015-07-31' );insert into xxxx_client_discount_m  (ID,CLIENT_ID,CLIENT_AVG_DISCOUNT,DT) values (s_xxxx_client_discount_m.NEXTVAL,316, 20, date'2014-03-01');</v>
      </c>
    </row>
    <row r="440" spans="1:47" s="44" customFormat="1" ht="15" customHeight="1" x14ac:dyDescent="0.3">
      <c r="A440" s="45">
        <v>27</v>
      </c>
      <c r="B440" s="60"/>
      <c r="C440" s="33" t="str">
        <f t="shared" si="127"/>
        <v>100027</v>
      </c>
      <c r="D440" s="33" t="str">
        <f t="shared" si="128"/>
        <v>100027/13</v>
      </c>
      <c r="E440" s="34" t="s">
        <v>40</v>
      </c>
      <c r="F440" s="34" t="s">
        <v>41</v>
      </c>
      <c r="G440" s="12">
        <v>1</v>
      </c>
      <c r="H440" s="14">
        <v>100228</v>
      </c>
      <c r="I440" s="33" t="str">
        <f t="shared" si="129"/>
        <v>Б-100228-13</v>
      </c>
      <c r="J440" s="16">
        <v>3</v>
      </c>
      <c r="K440" s="35">
        <v>1</v>
      </c>
      <c r="L440" s="33" t="s">
        <v>42</v>
      </c>
      <c r="M440" s="36">
        <v>1</v>
      </c>
      <c r="N440" s="33">
        <v>18</v>
      </c>
      <c r="O440" s="34" t="s">
        <v>57</v>
      </c>
      <c r="P440" s="34" t="s">
        <v>44</v>
      </c>
      <c r="Q440" s="34" t="s">
        <v>45</v>
      </c>
      <c r="R440" s="37" t="str">
        <f t="shared" si="130"/>
        <v>1002281</v>
      </c>
      <c r="S440" s="33">
        <v>1</v>
      </c>
      <c r="T440" s="59" t="s">
        <v>123</v>
      </c>
      <c r="U440" s="33">
        <v>33952</v>
      </c>
      <c r="V440" s="33">
        <f t="shared" si="131"/>
        <v>6111.36</v>
      </c>
      <c r="W440" s="33">
        <v>0</v>
      </c>
      <c r="X440" s="18">
        <v>317</v>
      </c>
      <c r="Y440" s="38" t="s">
        <v>47</v>
      </c>
      <c r="Z440" s="20">
        <f t="shared" si="126"/>
        <v>27840.639999999999</v>
      </c>
      <c r="AA440" s="39"/>
      <c r="AB440" s="39"/>
      <c r="AC440" s="40">
        <f t="shared" si="125"/>
        <v>16976</v>
      </c>
      <c r="AD440" s="12"/>
      <c r="AE440" s="33"/>
      <c r="AF440" s="34" t="s">
        <v>107</v>
      </c>
      <c r="AG440" s="41">
        <v>8</v>
      </c>
      <c r="AH440" s="42">
        <v>13</v>
      </c>
      <c r="AI440" s="43" t="s">
        <v>49</v>
      </c>
      <c r="AJ440" s="34"/>
      <c r="AK440" s="34"/>
      <c r="AL440" s="37">
        <v>0</v>
      </c>
      <c r="AM440" s="33" t="s">
        <v>50</v>
      </c>
      <c r="AN440" s="33" t="s">
        <v>51</v>
      </c>
      <c r="AO440" s="33"/>
      <c r="AP440" s="37"/>
      <c r="AQ440" s="37"/>
      <c r="AR440" s="37"/>
      <c r="AS440" s="37"/>
      <c r="AU440" s="44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100228, 'Б-100228-13',date'2015-03-05',3, 1, 1, 'RUR', 1, 18, date'2015-03-06', date'2015-03-07', 1002281, 1, to_date('2015-07-01 00:00:04','YYYY-MM-DD HH24:MI:SS'), 33952, 6111.36, 0, 317, 0, 'c1', 8,null);insert into xxxx_oebs_cash_payment_test (ID, INVOICE_ID, OEBS_PAYMENT, DOC_DATE, COMISS_DATE) values (s_xxxx_oebs_cash_payment_test.NEXTVAL, 100228, 16976, to_date('2015-07-01 00:00:04','YYYY-MM-DD HH24:MI:SS'), date'2015-07-31' );insert into xxxx_client_discount_m  (ID,CLIENT_ID,CLIENT_AVG_DISCOUNT,DT) values (s_xxxx_client_discount_m.NEXTVAL,317, 13, date'2014-03-01');</v>
      </c>
    </row>
    <row r="448" spans="1:47" s="80" customFormat="1" x14ac:dyDescent="0.3">
      <c r="Z448" s="81"/>
      <c r="AA448" s="81"/>
      <c r="AB448" s="81"/>
    </row>
    <row r="449" spans="1:47" s="80" customFormat="1" x14ac:dyDescent="0.3">
      <c r="Z449" s="81"/>
      <c r="AA449" s="81"/>
      <c r="AB449" s="81"/>
    </row>
    <row r="450" spans="1:47" s="80" customFormat="1" x14ac:dyDescent="0.3">
      <c r="Z450" s="81"/>
      <c r="AA450" s="81"/>
      <c r="AB450" s="81"/>
    </row>
    <row r="451" spans="1:47" s="80" customFormat="1" x14ac:dyDescent="0.3">
      <c r="Z451" s="81"/>
      <c r="AA451" s="81"/>
      <c r="AB451" s="81"/>
    </row>
    <row r="452" spans="1:47" s="80" customFormat="1" x14ac:dyDescent="0.3">
      <c r="Z452" s="81"/>
      <c r="AA452" s="81"/>
      <c r="AB452" s="81"/>
    </row>
    <row r="453" spans="1:47" s="80" customFormat="1" x14ac:dyDescent="0.3">
      <c r="Z453" s="81"/>
      <c r="AA453" s="81"/>
      <c r="AB453" s="81"/>
    </row>
    <row r="454" spans="1:47" x14ac:dyDescent="0.3">
      <c r="A454" s="45">
        <v>24</v>
      </c>
      <c r="B454" s="57"/>
      <c r="C454" s="12" t="str">
        <f t="shared" ref="C454:C468" si="132">"1000"&amp;A454</f>
        <v>100024</v>
      </c>
      <c r="D454" s="12" t="str">
        <f t="shared" ref="D454:D468" si="133">"1000"&amp;A454&amp;"/13"</f>
        <v>100024/13</v>
      </c>
      <c r="E454" s="13" t="s">
        <v>40</v>
      </c>
      <c r="F454" s="13" t="s">
        <v>41</v>
      </c>
      <c r="G454" s="12">
        <v>1</v>
      </c>
      <c r="H454" s="14">
        <v>100199</v>
      </c>
      <c r="I454" s="15" t="str">
        <f t="shared" ref="I454:I468" si="134">"Б-"&amp;H454&amp;"-13"</f>
        <v>Б-100199-13</v>
      </c>
      <c r="J454" s="16">
        <v>3</v>
      </c>
      <c r="K454" s="56">
        <v>2</v>
      </c>
      <c r="L454" s="12" t="s">
        <v>42</v>
      </c>
      <c r="M454" s="16">
        <v>1</v>
      </c>
      <c r="N454" s="12">
        <v>18</v>
      </c>
      <c r="O454" s="13" t="s">
        <v>43</v>
      </c>
      <c r="P454" s="13" t="s">
        <v>44</v>
      </c>
      <c r="Q454" s="13" t="s">
        <v>45</v>
      </c>
      <c r="R454" s="17" t="str">
        <f t="shared" ref="R454:R468" si="135">H454&amp;"1"</f>
        <v>1001991</v>
      </c>
      <c r="S454" s="15">
        <v>1</v>
      </c>
      <c r="T454" s="13" t="s">
        <v>46</v>
      </c>
      <c r="U454" s="12">
        <v>50000</v>
      </c>
      <c r="V454" s="12">
        <f t="shared" ref="V454:V468" si="136">U454*0.18</f>
        <v>9000</v>
      </c>
      <c r="W454" s="12">
        <v>0</v>
      </c>
      <c r="X454" s="18">
        <v>288</v>
      </c>
      <c r="Y454" s="19" t="s">
        <v>47</v>
      </c>
      <c r="Z454" s="20"/>
      <c r="AA454" s="21"/>
      <c r="AB454" s="22"/>
      <c r="AC454" s="14">
        <f>U454*0.5</f>
        <v>25000</v>
      </c>
      <c r="AD454" s="12"/>
      <c r="AE454" s="12"/>
      <c r="AF454" s="58" t="s">
        <v>133</v>
      </c>
      <c r="AG454" s="23">
        <v>8</v>
      </c>
      <c r="AH454" s="24">
        <v>13</v>
      </c>
      <c r="AI454" s="25" t="s">
        <v>49</v>
      </c>
      <c r="AJ454" s="13"/>
      <c r="AK454" s="13"/>
      <c r="AL454" s="17">
        <v>0</v>
      </c>
      <c r="AM454" s="15" t="s">
        <v>50</v>
      </c>
      <c r="AN454" s="12" t="s">
        <v>51</v>
      </c>
      <c r="AO454" s="12"/>
      <c r="AP454" s="17"/>
      <c r="AQ454" s="17"/>
      <c r="AR454" s="17"/>
      <c r="AS454" s="15" t="s">
        <v>99</v>
      </c>
      <c r="AU454" s="9" t="str">
        <f t="shared" ref="AU454:AU468" si="13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"&amp;A454&amp;", "&amp;C454&amp;", '"&amp;D454&amp;"', date'"&amp;E454&amp;"', date'"&amp;F454&amp;"', "&amp;G454&amp;", "&amp;H454&amp;", '"&amp;I454&amp;"',date'"&amp;O454&amp;"',"&amp;J454&amp;", "&amp;K454&amp;", "&amp;K454&amp;", '"&amp;L454&amp;"', "&amp;M454&amp;", "&amp;N454&amp;", date'"&amp;P454&amp;"', date'"&amp;Q454&amp;"', "&amp;R454&amp;", "&amp;S454&amp;", to_date('"&amp;T454&amp;"','YYYY-MM-DD HH24:MI:SS'), "&amp;U454&amp;", "&amp;V454&amp;", "&amp;W454&amp;", "&amp;X454&amp;", "&amp;AL454&amp;", '"&amp;AN454&amp;"', "&amp;AG454&amp;","&amp;AM454&amp;");"&amp;
IF(LEN(AC454)&gt;0,"insert into xxxx_oebs_cash_payment_test (ID, INVOICE_ID, OEBS_PAYMENT, DOC_DATE, COMISS_DATE) values (s_xxxx_oebs_cash_payment_test.NEXTVAL, "&amp;H454&amp;", "&amp;AC454&amp;", to_date('"&amp;T454&amp;"','YYYY-MM-DD HH24:MI:SS'), "&amp;AF454&amp;" );","")&amp;
IF(LEN(AD454)&gt;0,"insert into xxxx_oebs_cash_payment_test (ID, INVOICE_ID, OEBS_PAYMENT, DOC_DATE, COMISS_DATE) values (s_xxxx_oebs_cash_payment_test.NEXTVAL, "&amp;H454&amp;", "&amp;AD454&amp;", to_date('"&amp;T454&amp;"','YYYY-MM-DD HH24:MI:SS'), "&amp;AF454&amp;" );","")&amp;
IF(LEN(AE454)&gt;0,"insert into xxxx_oebs_cash_payment_test (ID, INVOICE_ID, OEBS_PAYMENT, DOC_DATE, COMISS_DATE) values (s_xxxx_oebs_cash_payment_test.NEXTVAL, "&amp;H454&amp;", "&amp;AE454&amp;", to_date('"&amp;T454&amp;"','YYYY-MM-DD HH24:MI:SS'), "&amp;AF454&amp;" );","")&amp;
IF(LEN(AH454)&gt;0,"insert into xxxx_client_discount_m  (ID,CLIENT_ID,CLIENT_AVG_DISCOUNT,DT) values (s_xxxx_client_discount_m.NEXTVAL,"&amp;X454&amp;", "&amp;AH454&amp;", "&amp;AI454&amp;");","")&amp;
IF(LEN(AJ454)&gt;0,"insert into xxxx_client_discount_m  (ID,CLIENT_ID,CLIENT_AVG_DISCOUNT,DT) values (s_xxxx_client_discount_m.NEXTVAL,"&amp;X454&amp;", "&amp;AJ454&amp;", "&amp;AK454&amp;");","")&amp;
IF(LEN(AO454)&gt;0,"insert into xxxx_contract_signed_attr (ID, CONTRACT_ID, CODE, KEY_NUM) values (s_xxxx_contract_signed_attr.NEXTVAL, "&amp;C454&amp;", 'SUPERCOMMISSION_BONUS' , "&amp;AO454&amp;" );","")&amp;
IF(LEN(AP454)&gt;0,"insert into xxxx_loyal_clients_contr_attr (ID, CONTRACT_ID, CLIENT_ID, LC_TURNOVER, COLLATERAL_FIRST_DT, COLLATERAL_END_DT) values (s_xxxx_loyal_clients_contr_atr.NEXTVAL, "&amp;C454&amp;", "&amp;X454&amp;", "&amp;AP454&amp;", "&amp;AQ454&amp;", "&amp;AR454&amp;"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455" spans="1:47" x14ac:dyDescent="0.3">
      <c r="A455" s="45">
        <v>24</v>
      </c>
      <c r="B455" s="57"/>
      <c r="C455" s="12" t="str">
        <f t="shared" si="132"/>
        <v>100024</v>
      </c>
      <c r="D455" s="12" t="str">
        <f t="shared" si="133"/>
        <v>100024/13</v>
      </c>
      <c r="E455" s="13" t="s">
        <v>40</v>
      </c>
      <c r="F455" s="13" t="s">
        <v>41</v>
      </c>
      <c r="G455" s="12">
        <v>1</v>
      </c>
      <c r="H455" s="14">
        <v>100200</v>
      </c>
      <c r="I455" s="15" t="str">
        <f t="shared" si="134"/>
        <v>Б-100200-13</v>
      </c>
      <c r="J455" s="16">
        <v>3</v>
      </c>
      <c r="K455" s="12">
        <v>7</v>
      </c>
      <c r="L455" s="12" t="s">
        <v>42</v>
      </c>
      <c r="M455" s="16">
        <v>1</v>
      </c>
      <c r="N455" s="12">
        <v>18</v>
      </c>
      <c r="O455" s="13" t="s">
        <v>53</v>
      </c>
      <c r="P455" s="13" t="s">
        <v>44</v>
      </c>
      <c r="Q455" s="13" t="s">
        <v>45</v>
      </c>
      <c r="R455" s="17" t="str">
        <f t="shared" si="135"/>
        <v>1002001</v>
      </c>
      <c r="S455" s="15">
        <v>1</v>
      </c>
      <c r="T455" s="13" t="s">
        <v>54</v>
      </c>
      <c r="U455" s="12">
        <v>50000</v>
      </c>
      <c r="V455" s="12">
        <f t="shared" si="136"/>
        <v>9000</v>
      </c>
      <c r="W455" s="12">
        <v>0</v>
      </c>
      <c r="X455" s="18">
        <v>289</v>
      </c>
      <c r="Y455" s="19" t="s">
        <v>47</v>
      </c>
      <c r="Z455" s="20"/>
      <c r="AA455" s="21"/>
      <c r="AB455" s="26"/>
      <c r="AC455" s="14">
        <f>U455*0.5</f>
        <v>25000</v>
      </c>
      <c r="AD455" s="12"/>
      <c r="AE455" s="12"/>
      <c r="AF455" s="58" t="s">
        <v>133</v>
      </c>
      <c r="AG455" s="23">
        <v>8</v>
      </c>
      <c r="AH455" s="27">
        <v>7</v>
      </c>
      <c r="AI455" s="25" t="s">
        <v>49</v>
      </c>
      <c r="AJ455" s="13"/>
      <c r="AK455" s="13"/>
      <c r="AL455" s="17">
        <v>0</v>
      </c>
      <c r="AM455" s="15" t="s">
        <v>50</v>
      </c>
      <c r="AN455" s="12" t="s">
        <v>51</v>
      </c>
      <c r="AO455" s="12"/>
      <c r="AP455" s="17"/>
      <c r="AQ455" s="17"/>
      <c r="AR455" s="17"/>
      <c r="AS455" s="9" t="s">
        <v>100</v>
      </c>
      <c r="AU455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456" spans="1:47" x14ac:dyDescent="0.3">
      <c r="A456" s="45">
        <v>24</v>
      </c>
      <c r="B456" s="57"/>
      <c r="C456" s="12" t="str">
        <f t="shared" si="132"/>
        <v>100024</v>
      </c>
      <c r="D456" s="12" t="str">
        <f t="shared" si="133"/>
        <v>100024/13</v>
      </c>
      <c r="E456" s="13" t="s">
        <v>40</v>
      </c>
      <c r="F456" s="13" t="s">
        <v>41</v>
      </c>
      <c r="G456" s="12">
        <v>1</v>
      </c>
      <c r="H456" s="14">
        <v>100201</v>
      </c>
      <c r="I456" s="15" t="str">
        <f t="shared" si="134"/>
        <v>Б-100201-13</v>
      </c>
      <c r="J456" s="16">
        <v>3</v>
      </c>
      <c r="K456" s="12">
        <v>7</v>
      </c>
      <c r="L456" s="12" t="s">
        <v>42</v>
      </c>
      <c r="M456" s="16">
        <v>1</v>
      </c>
      <c r="N456" s="12">
        <v>18</v>
      </c>
      <c r="O456" s="13" t="s">
        <v>53</v>
      </c>
      <c r="P456" s="13" t="s">
        <v>44</v>
      </c>
      <c r="Q456" s="13" t="s">
        <v>45</v>
      </c>
      <c r="R456" s="17" t="str">
        <f t="shared" si="135"/>
        <v>1002011</v>
      </c>
      <c r="S456" s="15">
        <v>1</v>
      </c>
      <c r="T456" s="13" t="s">
        <v>54</v>
      </c>
      <c r="U456" s="12">
        <v>50000</v>
      </c>
      <c r="V456" s="12">
        <f t="shared" si="136"/>
        <v>9000</v>
      </c>
      <c r="W456" s="12">
        <v>0</v>
      </c>
      <c r="X456" s="18">
        <v>290</v>
      </c>
      <c r="Y456" s="19" t="s">
        <v>47</v>
      </c>
      <c r="Z456" s="20"/>
      <c r="AA456" s="21"/>
      <c r="AB456" s="26"/>
      <c r="AC456" s="14">
        <v>100000</v>
      </c>
      <c r="AD456" s="12"/>
      <c r="AE456" s="12"/>
      <c r="AF456" s="58" t="s">
        <v>133</v>
      </c>
      <c r="AG456" s="23">
        <v>8</v>
      </c>
      <c r="AH456" s="27">
        <v>7</v>
      </c>
      <c r="AI456" s="25" t="s">
        <v>49</v>
      </c>
      <c r="AJ456" s="13"/>
      <c r="AK456" s="13"/>
      <c r="AL456" s="17">
        <v>0</v>
      </c>
      <c r="AM456" s="15" t="s">
        <v>50</v>
      </c>
      <c r="AN456" s="12" t="s">
        <v>51</v>
      </c>
      <c r="AO456" s="12"/>
      <c r="AP456" s="17"/>
      <c r="AQ456" s="17"/>
      <c r="AR456" s="17"/>
      <c r="AU456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457" spans="1:47" x14ac:dyDescent="0.3">
      <c r="A457" s="45">
        <v>24</v>
      </c>
      <c r="B457" s="57"/>
      <c r="C457" s="12" t="str">
        <f t="shared" si="132"/>
        <v>100024</v>
      </c>
      <c r="D457" s="12" t="str">
        <f t="shared" si="133"/>
        <v>100024/13</v>
      </c>
      <c r="E457" s="13" t="s">
        <v>40</v>
      </c>
      <c r="F457" s="13" t="s">
        <v>41</v>
      </c>
      <c r="G457" s="12">
        <v>1</v>
      </c>
      <c r="H457" s="14">
        <v>100202</v>
      </c>
      <c r="I457" s="15" t="str">
        <f t="shared" si="134"/>
        <v>Б-100202-13</v>
      </c>
      <c r="J457" s="16">
        <v>3</v>
      </c>
      <c r="K457" s="56">
        <v>11</v>
      </c>
      <c r="L457" s="12" t="s">
        <v>42</v>
      </c>
      <c r="M457" s="16">
        <v>1</v>
      </c>
      <c r="N457" s="12">
        <v>18</v>
      </c>
      <c r="O457" s="13" t="s">
        <v>55</v>
      </c>
      <c r="P457" s="13" t="s">
        <v>44</v>
      </c>
      <c r="Q457" s="13" t="s">
        <v>45</v>
      </c>
      <c r="R457" s="17" t="str">
        <f t="shared" si="135"/>
        <v>1002021</v>
      </c>
      <c r="S457" s="15">
        <v>1</v>
      </c>
      <c r="T457" s="13" t="s">
        <v>56</v>
      </c>
      <c r="U457" s="12">
        <v>50000</v>
      </c>
      <c r="V457" s="12">
        <f t="shared" si="136"/>
        <v>9000</v>
      </c>
      <c r="W457" s="12">
        <v>0</v>
      </c>
      <c r="X457" s="18">
        <v>291</v>
      </c>
      <c r="Y457" s="19" t="s">
        <v>47</v>
      </c>
      <c r="Z457" s="20"/>
      <c r="AA457" s="29"/>
      <c r="AB457" s="29"/>
      <c r="AC457" s="14">
        <f t="shared" ref="AC457:AC466" si="138">U457*0.5</f>
        <v>25000</v>
      </c>
      <c r="AD457" s="12"/>
      <c r="AE457" s="12"/>
      <c r="AF457" s="58" t="s">
        <v>133</v>
      </c>
      <c r="AG457" s="23">
        <v>8</v>
      </c>
      <c r="AH457" s="30">
        <v>20</v>
      </c>
      <c r="AI457" s="25" t="s">
        <v>49</v>
      </c>
      <c r="AJ457" s="13"/>
      <c r="AK457" s="13"/>
      <c r="AL457" s="17">
        <v>0</v>
      </c>
      <c r="AM457" s="15" t="s">
        <v>50</v>
      </c>
      <c r="AN457" s="12" t="s">
        <v>51</v>
      </c>
      <c r="AO457" s="12"/>
      <c r="AP457" s="17"/>
      <c r="AQ457" s="17"/>
      <c r="AR457" s="17"/>
      <c r="AU457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458" spans="1:47" x14ac:dyDescent="0.3">
      <c r="A458" s="45">
        <v>24</v>
      </c>
      <c r="B458" s="57"/>
      <c r="C458" s="12" t="str">
        <f t="shared" si="132"/>
        <v>100024</v>
      </c>
      <c r="D458" s="12" t="str">
        <f t="shared" si="133"/>
        <v>100024/13</v>
      </c>
      <c r="E458" s="13" t="s">
        <v>40</v>
      </c>
      <c r="F458" s="13" t="s">
        <v>41</v>
      </c>
      <c r="G458" s="12">
        <v>1</v>
      </c>
      <c r="H458" s="14">
        <v>100203</v>
      </c>
      <c r="I458" s="15" t="str">
        <f t="shared" si="134"/>
        <v>Б-100203-13</v>
      </c>
      <c r="J458" s="16">
        <v>3</v>
      </c>
      <c r="K458" s="28">
        <v>1</v>
      </c>
      <c r="L458" s="12" t="s">
        <v>42</v>
      </c>
      <c r="M458" s="16">
        <v>1</v>
      </c>
      <c r="N458" s="12">
        <v>18</v>
      </c>
      <c r="O458" s="13" t="s">
        <v>57</v>
      </c>
      <c r="P458" s="13" t="s">
        <v>44</v>
      </c>
      <c r="Q458" s="13" t="s">
        <v>45</v>
      </c>
      <c r="R458" s="17" t="str">
        <f t="shared" si="135"/>
        <v>1002031</v>
      </c>
      <c r="S458" s="15">
        <v>1</v>
      </c>
      <c r="T458" s="13" t="s">
        <v>58</v>
      </c>
      <c r="U458" s="12">
        <v>50000</v>
      </c>
      <c r="V458" s="12">
        <f t="shared" si="136"/>
        <v>9000</v>
      </c>
      <c r="W458" s="12">
        <v>0</v>
      </c>
      <c r="X458" s="18">
        <v>292</v>
      </c>
      <c r="Y458" s="19" t="s">
        <v>47</v>
      </c>
      <c r="Z458" s="20">
        <f>SUM(U454:U458)-SUM(V454:V458)</f>
        <v>205000</v>
      </c>
      <c r="AA458" s="29">
        <f>Z458-AD458</f>
        <v>35508.474576271168</v>
      </c>
      <c r="AB458" s="29"/>
      <c r="AC458" s="14">
        <f t="shared" si="138"/>
        <v>25000</v>
      </c>
      <c r="AD458" s="142">
        <f>SUM(AC454:AC458)/1.18</f>
        <v>169491.52542372883</v>
      </c>
      <c r="AE458" s="12" t="s">
        <v>126</v>
      </c>
      <c r="AF458" s="58" t="s">
        <v>133</v>
      </c>
      <c r="AG458" s="23">
        <v>8</v>
      </c>
      <c r="AH458" s="30">
        <v>13</v>
      </c>
      <c r="AI458" s="25" t="s">
        <v>49</v>
      </c>
      <c r="AJ458" s="13"/>
      <c r="AK458" s="13"/>
      <c r="AL458" s="17">
        <v>0</v>
      </c>
      <c r="AM458" s="15" t="s">
        <v>50</v>
      </c>
      <c r="AN458" s="12" t="s">
        <v>51</v>
      </c>
      <c r="AO458" s="12"/>
      <c r="AP458" s="17"/>
      <c r="AQ458" s="17"/>
      <c r="AR458" s="17"/>
      <c r="AU458" s="9" t="e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"&amp;A458&amp;", "&amp;C458&amp;", '"&amp;D458&amp;"', date'"&amp;E458&amp;"', date'"&amp;F458&amp;"', "&amp;G458&amp;", "&amp;H458&amp;", '"&amp;I458&amp;"',date'"&amp;O458&amp;"',"&amp;J458&amp;", "&amp;K458&amp;", "&amp;K458&amp;", '"&amp;L458&amp;"', "&amp;M458&amp;", "&amp;N458&amp;", date'"&amp;P458&amp;"', date'"&amp;Q458&amp;"', "&amp;R458&amp;", "&amp;S458&amp;", to_date('"&amp;T458&amp;"','YYYY-MM-DD HH24:MI:SS'), "&amp;U458&amp;", "&amp;V458&amp;", "&amp;W458&amp;", "&amp;X458&amp;", "&amp;AL458&amp;", '"&amp;AN458&amp;"', "&amp;AG458&amp;","&amp;AM458&amp;");"&amp;
IF(LEN(AC458)&gt;0,"insert into xxxx_oebs_cash_payment_test (ID, INVOICE_ID, OEBS_PAYMENT, DOC_DATE, COMISS_DATE) values (s_xxxx_oebs_cash_payment_test.NEXTVAL, "&amp;H458&amp;", "&amp;AC458&amp;", to_date('"&amp;T458&amp;"','YYYY-MM-DD HH24:MI:SS'), "&amp;AF458&amp;" );","")&amp;
IF(LEN(#REF!)&gt;0,"insert into xxxx_oebs_cash_payment_test (ID, INVOICE_ID, OEBS_PAYMENT, DOC_DATE, COMISS_DATE) values (s_xxxx_oebs_cash_payment_test.NEXTVAL, "&amp;H458&amp;", "&amp;#REF!&amp;", to_date('"&amp;T458&amp;"','YYYY-MM-DD HH24:MI:SS'), "&amp;AF458&amp;" );","")&amp;
IF(LEN(#REF!)&gt;0,"insert into xxxx_oebs_cash_payment_test (ID, INVOICE_ID, OEBS_PAYMENT, DOC_DATE, COMISS_DATE) values (s_xxxx_oebs_cash_payment_test.NEXTVAL, "&amp;H458&amp;", "&amp;#REF!&amp;", to_date('"&amp;T458&amp;"','YYYY-MM-DD HH24:MI:SS'), "&amp;AF458&amp;" );","")&amp;
IF(LEN(AH458)&gt;0,"insert into xxxx_client_discount_m  (ID,CLIENT_ID,CLIENT_AVG_DISCOUNT,DT) values (s_xxxx_client_discount_m.NEXTVAL,"&amp;X458&amp;", "&amp;AH458&amp;", "&amp;AI458&amp;");","")&amp;
IF(LEN(AJ458)&gt;0,"insert into xxxx_client_discount_m  (ID,CLIENT_ID,CLIENT_AVG_DISCOUNT,DT) values (s_xxxx_client_discount_m.NEXTVAL,"&amp;X458&amp;", "&amp;AJ458&amp;", "&amp;AK458&amp;");","")&amp;
IF(LEN(AO458)&gt;0,"insert into xxxx_contract_signed_attr (ID, CONTRACT_ID, CODE, KEY_NUM) values (s_xxxx_contract_signed_attr.NEXTVAL, "&amp;C458&amp;", 'SUPERCOMMISSION_BONUS' , "&amp;AO458&amp;" );","")&amp;
IF(LEN(AP458)&gt;0,"insert into xxxx_loyal_clients_contr_attr (ID, CONTRACT_ID, CLIENT_ID, LC_TURNOVER, COLLATERAL_FIRST_DT, COLLATERAL_END_DT) values (s_xxxx_loyal_clients_contr_atr.NEXTVAL, "&amp;C458&amp;", "&amp;X458&amp;", "&amp;AP458&amp;", "&amp;AQ458&amp;", "&amp;AR458&amp;" );","")</f>
        <v>#REF!</v>
      </c>
    </row>
    <row r="459" spans="1:47" x14ac:dyDescent="0.3">
      <c r="A459" s="45">
        <v>24</v>
      </c>
      <c r="B459" s="57"/>
      <c r="C459" s="12" t="str">
        <f t="shared" si="132"/>
        <v>100024</v>
      </c>
      <c r="D459" s="12" t="str">
        <f t="shared" si="133"/>
        <v>100024/13</v>
      </c>
      <c r="E459" s="13" t="s">
        <v>40</v>
      </c>
      <c r="F459" s="13" t="s">
        <v>41</v>
      </c>
      <c r="G459" s="12">
        <v>1</v>
      </c>
      <c r="H459" s="14">
        <v>100204</v>
      </c>
      <c r="I459" s="15" t="str">
        <f t="shared" si="134"/>
        <v>Б-100204-13</v>
      </c>
      <c r="J459" s="16">
        <v>3</v>
      </c>
      <c r="K459" s="12">
        <v>7</v>
      </c>
      <c r="L459" s="12" t="s">
        <v>42</v>
      </c>
      <c r="M459" s="16">
        <v>1</v>
      </c>
      <c r="N459" s="12">
        <v>18</v>
      </c>
      <c r="O459" s="13" t="s">
        <v>43</v>
      </c>
      <c r="P459" s="13" t="s">
        <v>44</v>
      </c>
      <c r="Q459" s="13" t="s">
        <v>45</v>
      </c>
      <c r="R459" s="17" t="str">
        <f t="shared" si="135"/>
        <v>1002041</v>
      </c>
      <c r="S459" s="15">
        <v>1</v>
      </c>
      <c r="T459" s="59" t="s">
        <v>66</v>
      </c>
      <c r="U459" s="12">
        <v>24000</v>
      </c>
      <c r="V459" s="12">
        <f t="shared" si="136"/>
        <v>4320</v>
      </c>
      <c r="W459" s="12">
        <v>0</v>
      </c>
      <c r="X459" s="18">
        <v>293</v>
      </c>
      <c r="Y459" s="19" t="s">
        <v>47</v>
      </c>
      <c r="Z459" s="20"/>
      <c r="AA459" s="21"/>
      <c r="AB459" s="22"/>
      <c r="AC459" s="14">
        <f t="shared" si="138"/>
        <v>12000</v>
      </c>
      <c r="AF459" s="59" t="s">
        <v>67</v>
      </c>
      <c r="AG459" s="23">
        <v>8</v>
      </c>
      <c r="AH459" s="24">
        <v>13</v>
      </c>
      <c r="AI459" s="25" t="s">
        <v>49</v>
      </c>
      <c r="AJ459" s="13"/>
      <c r="AK459" s="13"/>
      <c r="AL459" s="17">
        <v>0</v>
      </c>
      <c r="AM459" s="15" t="s">
        <v>50</v>
      </c>
      <c r="AN459" s="12" t="s">
        <v>51</v>
      </c>
      <c r="AO459" s="12"/>
      <c r="AP459" s="17"/>
      <c r="AQ459" s="17"/>
      <c r="AR459" s="17"/>
      <c r="AU45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"&amp;A459&amp;", "&amp;C459&amp;", '"&amp;D459&amp;"', date'"&amp;E459&amp;"', date'"&amp;F459&amp;"', "&amp;G459&amp;", "&amp;H459&amp;", '"&amp;I459&amp;"',date'"&amp;O459&amp;"',"&amp;J459&amp;", "&amp;K459&amp;", "&amp;K459&amp;", '"&amp;L459&amp;"', "&amp;M459&amp;", "&amp;N459&amp;", date'"&amp;P459&amp;"', date'"&amp;Q459&amp;"', "&amp;R459&amp;", "&amp;S459&amp;", to_date('"&amp;T459&amp;"','YYYY-MM-DD HH24:MI:SS'), "&amp;U459&amp;", "&amp;V459&amp;", "&amp;W459&amp;", "&amp;X459&amp;", "&amp;AL459&amp;", '"&amp;AN459&amp;"', "&amp;AG459&amp;","&amp;AM459&amp;");"&amp;
IF(LEN(AC459)&gt;0,"insert into xxxx_oebs_cash_payment_test (ID, INVOICE_ID, OEBS_PAYMENT, DOC_DATE, COMISS_DATE) values (s_xxxx_oebs_cash_payment_test.NEXTVAL, "&amp;H459&amp;", "&amp;AC459&amp;", to_date('"&amp;T459&amp;"','YYYY-MM-DD HH24:MI:SS'), "&amp;AF459&amp;" );","")&amp;
IF(LEN(AD458)&gt;0,"insert into xxxx_oebs_cash_payment_test (ID, INVOICE_ID, OEBS_PAYMENT, DOC_DATE, COMISS_DATE) values (s_xxxx_oebs_cash_payment_test.NEXTVAL, "&amp;H459&amp;", "&amp;AD458&amp;", to_date('"&amp;T459&amp;"','YYYY-MM-DD HH24:MI:SS'), "&amp;AF459&amp;" );","")&amp;
IF(LEN(AE458)&gt;0,"insert into xxxx_oebs_cash_payment_test (ID, INVOICE_ID, OEBS_PAYMENT, DOC_DATE, COMISS_DATE) values (s_xxxx_oebs_cash_payment_test.NEXTVAL, "&amp;H459&amp;", "&amp;AE458&amp;", to_date('"&amp;T459&amp;"','YYYY-MM-DD HH24:MI:SS'), "&amp;AF459&amp;" );","")&amp;
IF(LEN(AH459)&gt;0,"insert into xxxx_client_discount_m  (ID,CLIENT_ID,CLIENT_AVG_DISCOUNT,DT) values (s_xxxx_client_discount_m.NEXTVAL,"&amp;X459&amp;", "&amp;AH459&amp;", "&amp;AI459&amp;");","")&amp;
IF(LEN(AJ459)&gt;0,"insert into xxxx_client_discount_m  (ID,CLIENT_ID,CLIENT_AVG_DISCOUNT,DT) values (s_xxxx_client_discount_m.NEXTVAL,"&amp;X459&amp;", "&amp;AJ459&amp;", "&amp;AK459&amp;");","")&amp;
IF(LEN(AO459)&gt;0,"insert into xxxx_contract_signed_attr (ID, CONTRACT_ID, CODE, KEY_NUM) values (s_xxxx_contract_signed_attr.NEXTVAL, "&amp;C459&amp;", 'SUPERCOMMISSION_BONUS' , "&amp;AO459&amp;" );","")&amp;
IF(LEN(AP459)&gt;0,"insert into xxxx_loyal_clients_contr_attr (ID, CONTRACT_ID, CLIENT_ID, LC_TURNOVER, COLLATERAL_FIRST_DT, COLLATERAL_END_DT) values (s_xxxx_loyal_clients_contr_atr.NEXTVAL, "&amp;C459&amp;", "&amp;X459&amp;", "&amp;AP459&amp;", "&amp;AQ459&amp;", "&amp;AR459&amp;"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169491.525423729, to_date('2015-04-07 00:00:00','YYYY-MM-DD HH24:MI:SS'), date'2015-04-30' );insert into xxxx_oebs_cash_payment_test (ID, INVOICE_ID, OEBS_PAYMENT, DOC_DATE, COMISS_DATE) values (s_xxxx_oebs_cash_payment_test.NEXTVAL, 100204, от оплат, to_date('2015-04-07 00:00:00','YYYY-MM-DD HH24:MI:SS'), date'2015-04-30' );insert into xxxx_client_discount_m  (ID,CLIENT_ID,CLIENT_AVG_DISCOUNT,DT) values (s_xxxx_client_discount_m.NEXTVAL,293, 13, date'2014-03-01');</v>
      </c>
    </row>
    <row r="460" spans="1:47" x14ac:dyDescent="0.3">
      <c r="A460" s="45">
        <v>24</v>
      </c>
      <c r="B460" s="57"/>
      <c r="C460" s="12" t="str">
        <f t="shared" si="132"/>
        <v>100024</v>
      </c>
      <c r="D460" s="12" t="str">
        <f t="shared" si="133"/>
        <v>100024/13</v>
      </c>
      <c r="E460" s="13" t="s">
        <v>40</v>
      </c>
      <c r="F460" s="13" t="s">
        <v>41</v>
      </c>
      <c r="G460" s="12">
        <v>1</v>
      </c>
      <c r="H460" s="14">
        <v>100205</v>
      </c>
      <c r="I460" s="15" t="str">
        <f t="shared" si="134"/>
        <v>Б-100205-13</v>
      </c>
      <c r="J460" s="16">
        <v>3</v>
      </c>
      <c r="K460" s="28">
        <v>12</v>
      </c>
      <c r="L460" s="12" t="s">
        <v>42</v>
      </c>
      <c r="M460" s="16">
        <v>1</v>
      </c>
      <c r="N460" s="12">
        <v>18</v>
      </c>
      <c r="O460" s="13" t="s">
        <v>53</v>
      </c>
      <c r="P460" s="13" t="s">
        <v>44</v>
      </c>
      <c r="Q460" s="13" t="s">
        <v>45</v>
      </c>
      <c r="R460" s="17" t="str">
        <f t="shared" si="135"/>
        <v>1002051</v>
      </c>
      <c r="S460" s="15">
        <v>1</v>
      </c>
      <c r="T460" s="59" t="s">
        <v>68</v>
      </c>
      <c r="U460" s="12">
        <v>24000</v>
      </c>
      <c r="V460" s="12">
        <f t="shared" si="136"/>
        <v>4320</v>
      </c>
      <c r="W460" s="12">
        <v>0</v>
      </c>
      <c r="X460" s="18">
        <v>294</v>
      </c>
      <c r="Y460" s="19" t="s">
        <v>47</v>
      </c>
      <c r="Z460" s="20"/>
      <c r="AA460" s="21"/>
      <c r="AB460" s="26"/>
      <c r="AC460" s="14">
        <f t="shared" si="138"/>
        <v>12000</v>
      </c>
      <c r="AD460" s="12"/>
      <c r="AE460" s="12"/>
      <c r="AF460" s="59" t="s">
        <v>67</v>
      </c>
      <c r="AG460" s="23">
        <v>8</v>
      </c>
      <c r="AH460" s="27">
        <v>7</v>
      </c>
      <c r="AI460" s="25" t="s">
        <v>49</v>
      </c>
      <c r="AJ460" s="13"/>
      <c r="AK460" s="13"/>
      <c r="AL460" s="17">
        <v>0</v>
      </c>
      <c r="AM460" s="15" t="s">
        <v>50</v>
      </c>
      <c r="AN460" s="12" t="s">
        <v>51</v>
      </c>
      <c r="AO460" s="12"/>
      <c r="AP460" s="17"/>
      <c r="AQ460" s="17"/>
      <c r="AR460" s="17"/>
      <c r="AU460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xxxx_client_discount_m  (ID,CLIENT_ID,CLIENT_AVG_DISCOUNT,DT) values (s_xxxx_client_discount_m.NEXTVAL,294, 7, date'2014-03-01');</v>
      </c>
    </row>
    <row r="461" spans="1:47" x14ac:dyDescent="0.3">
      <c r="A461" s="45">
        <v>24</v>
      </c>
      <c r="B461" s="57"/>
      <c r="C461" s="12" t="str">
        <f t="shared" si="132"/>
        <v>100024</v>
      </c>
      <c r="D461" s="12" t="str">
        <f t="shared" si="133"/>
        <v>100024/13</v>
      </c>
      <c r="E461" s="13" t="s">
        <v>40</v>
      </c>
      <c r="F461" s="13" t="s">
        <v>41</v>
      </c>
      <c r="G461" s="12">
        <v>1</v>
      </c>
      <c r="H461" s="14">
        <v>100206</v>
      </c>
      <c r="I461" s="15" t="str">
        <f t="shared" si="134"/>
        <v>Б-100206-13</v>
      </c>
      <c r="J461" s="16">
        <v>3</v>
      </c>
      <c r="K461" s="12">
        <v>7</v>
      </c>
      <c r="L461" s="12" t="s">
        <v>42</v>
      </c>
      <c r="M461" s="16">
        <v>1</v>
      </c>
      <c r="N461" s="12">
        <v>18</v>
      </c>
      <c r="O461" s="13" t="s">
        <v>53</v>
      </c>
      <c r="P461" s="13" t="s">
        <v>44</v>
      </c>
      <c r="Q461" s="13" t="s">
        <v>45</v>
      </c>
      <c r="R461" s="17" t="str">
        <f t="shared" si="135"/>
        <v>1002061</v>
      </c>
      <c r="S461" s="15">
        <v>1</v>
      </c>
      <c r="T461" s="59" t="s">
        <v>68</v>
      </c>
      <c r="U461" s="12">
        <v>24000</v>
      </c>
      <c r="V461" s="12">
        <f t="shared" si="136"/>
        <v>4320</v>
      </c>
      <c r="W461" s="12">
        <v>0</v>
      </c>
      <c r="X461" s="18">
        <v>295</v>
      </c>
      <c r="Y461" s="19" t="s">
        <v>47</v>
      </c>
      <c r="Z461" s="20"/>
      <c r="AA461" s="21"/>
      <c r="AB461" s="26"/>
      <c r="AC461" s="14">
        <f t="shared" si="138"/>
        <v>12000</v>
      </c>
      <c r="AD461" s="12"/>
      <c r="AE461" s="12"/>
      <c r="AF461" s="59" t="s">
        <v>67</v>
      </c>
      <c r="AG461" s="23">
        <v>8</v>
      </c>
      <c r="AH461" s="27">
        <v>7</v>
      </c>
      <c r="AI461" s="25" t="s">
        <v>49</v>
      </c>
      <c r="AJ461" s="13"/>
      <c r="AK461" s="13"/>
      <c r="AL461" s="17">
        <v>0</v>
      </c>
      <c r="AM461" s="15" t="s">
        <v>50</v>
      </c>
      <c r="AN461" s="12" t="s">
        <v>51</v>
      </c>
      <c r="AO461" s="12"/>
      <c r="AP461" s="17"/>
      <c r="AQ461" s="17"/>
      <c r="AR461" s="17"/>
      <c r="AU461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462" spans="1:47" x14ac:dyDescent="0.3">
      <c r="A462" s="45">
        <v>24</v>
      </c>
      <c r="B462" s="57"/>
      <c r="C462" s="12" t="str">
        <f t="shared" si="132"/>
        <v>100024</v>
      </c>
      <c r="D462" s="12" t="str">
        <f t="shared" si="133"/>
        <v>100024/13</v>
      </c>
      <c r="E462" s="13" t="s">
        <v>40</v>
      </c>
      <c r="F462" s="13" t="s">
        <v>41</v>
      </c>
      <c r="G462" s="12">
        <v>1</v>
      </c>
      <c r="H462" s="14">
        <v>100207</v>
      </c>
      <c r="I462" s="15" t="str">
        <f t="shared" si="134"/>
        <v>Б-100207-13</v>
      </c>
      <c r="J462" s="16">
        <v>3</v>
      </c>
      <c r="K462" s="28">
        <v>11</v>
      </c>
      <c r="L462" s="12" t="s">
        <v>42</v>
      </c>
      <c r="M462" s="16">
        <v>1</v>
      </c>
      <c r="N462" s="12">
        <v>18</v>
      </c>
      <c r="O462" s="13" t="s">
        <v>55</v>
      </c>
      <c r="P462" s="13" t="s">
        <v>44</v>
      </c>
      <c r="Q462" s="13" t="s">
        <v>45</v>
      </c>
      <c r="R462" s="17" t="str">
        <f t="shared" si="135"/>
        <v>1002071</v>
      </c>
      <c r="S462" s="15">
        <v>1</v>
      </c>
      <c r="T462" s="59" t="s">
        <v>69</v>
      </c>
      <c r="U462" s="12">
        <v>24000</v>
      </c>
      <c r="V462" s="12">
        <f t="shared" si="136"/>
        <v>4320</v>
      </c>
      <c r="W462" s="12">
        <v>0</v>
      </c>
      <c r="X462" s="18">
        <v>296</v>
      </c>
      <c r="Y462" s="19" t="s">
        <v>47</v>
      </c>
      <c r="Z462" s="20"/>
      <c r="AA462" s="29"/>
      <c r="AB462" s="29"/>
      <c r="AC462" s="14">
        <f t="shared" si="138"/>
        <v>12000</v>
      </c>
      <c r="AD462" s="12"/>
      <c r="AE462" s="12"/>
      <c r="AF462" s="59" t="s">
        <v>67</v>
      </c>
      <c r="AG462" s="23">
        <v>8</v>
      </c>
      <c r="AH462" s="30">
        <v>20</v>
      </c>
      <c r="AI462" s="25" t="s">
        <v>49</v>
      </c>
      <c r="AJ462" s="13"/>
      <c r="AK462" s="13"/>
      <c r="AL462" s="17">
        <v>0</v>
      </c>
      <c r="AM462" s="15" t="s">
        <v>50</v>
      </c>
      <c r="AN462" s="12" t="s">
        <v>51</v>
      </c>
      <c r="AO462" s="12"/>
      <c r="AP462" s="17"/>
      <c r="AQ462" s="17"/>
      <c r="AR462" s="17"/>
      <c r="AU462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463" spans="1:47" x14ac:dyDescent="0.3">
      <c r="A463" s="45">
        <v>24</v>
      </c>
      <c r="B463" s="57"/>
      <c r="C463" s="12" t="str">
        <f t="shared" si="132"/>
        <v>100024</v>
      </c>
      <c r="D463" s="12" t="str">
        <f t="shared" si="133"/>
        <v>100024/13</v>
      </c>
      <c r="E463" s="13" t="s">
        <v>40</v>
      </c>
      <c r="F463" s="13" t="s">
        <v>41</v>
      </c>
      <c r="G463" s="12">
        <v>1</v>
      </c>
      <c r="H463" s="14">
        <v>100208</v>
      </c>
      <c r="I463" s="15" t="str">
        <f t="shared" si="134"/>
        <v>Б-100208-13</v>
      </c>
      <c r="J463" s="16">
        <v>3</v>
      </c>
      <c r="K463" s="28">
        <v>1</v>
      </c>
      <c r="L463" s="12" t="s">
        <v>42</v>
      </c>
      <c r="M463" s="16">
        <v>1</v>
      </c>
      <c r="N463" s="12">
        <v>18</v>
      </c>
      <c r="O463" s="13" t="s">
        <v>57</v>
      </c>
      <c r="P463" s="13" t="s">
        <v>44</v>
      </c>
      <c r="Q463" s="13" t="s">
        <v>45</v>
      </c>
      <c r="R463" s="17" t="str">
        <f t="shared" si="135"/>
        <v>1002081</v>
      </c>
      <c r="S463" s="15">
        <v>1</v>
      </c>
      <c r="T463" s="61" t="s">
        <v>70</v>
      </c>
      <c r="U463" s="12">
        <v>24000</v>
      </c>
      <c r="V463" s="12">
        <f t="shared" si="136"/>
        <v>4320</v>
      </c>
      <c r="W463" s="12">
        <v>0</v>
      </c>
      <c r="X463" s="18">
        <v>297</v>
      </c>
      <c r="Y463" s="19" t="s">
        <v>47</v>
      </c>
      <c r="Z463" s="87">
        <f>SUM(U459:U463)-SUM(V459:V463)</f>
        <v>98400</v>
      </c>
      <c r="AA463" s="21">
        <f>Z463-AD463</f>
        <v>47552.542372881355</v>
      </c>
      <c r="AB463" s="29"/>
      <c r="AC463" s="14">
        <f t="shared" si="138"/>
        <v>12000</v>
      </c>
      <c r="AD463" s="142">
        <f>SUM(AC459:AC463)/1.18</f>
        <v>50847.457627118645</v>
      </c>
      <c r="AE463" s="12">
        <v>0</v>
      </c>
      <c r="AF463" s="59" t="s">
        <v>67</v>
      </c>
      <c r="AG463" s="23">
        <v>8</v>
      </c>
      <c r="AH463" s="30">
        <v>13</v>
      </c>
      <c r="AI463" s="25" t="s">
        <v>49</v>
      </c>
      <c r="AJ463" s="13"/>
      <c r="AK463" s="13"/>
      <c r="AL463" s="17">
        <v>0</v>
      </c>
      <c r="AM463" s="15" t="s">
        <v>50</v>
      </c>
      <c r="AN463" s="12" t="s">
        <v>51</v>
      </c>
      <c r="AO463" s="12"/>
      <c r="AP463" s="17"/>
      <c r="AQ463" s="17"/>
      <c r="AR463" s="17"/>
      <c r="AU463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xxxx_oebs_cash_payment_test (ID, INVOICE_ID, OEBS_PAYMENT, DOC_DATE, COMISS_DATE) values (s_xxxx_oebs_cash_payment_test.NEXTVAL, 100208, 0, to_date('2015-04-11 00:00:00','YYYY-MM-DD HH24:MI:SS'), date'2015-04-30' );insert into xxxx_client_discount_m  (ID,CLIENT_ID,CLIENT_AVG_DISCOUNT,DT) values (s_xxxx_client_discount_m.NEXTVAL,297, 13, date'2014-03-01');</v>
      </c>
    </row>
    <row r="464" spans="1:47" x14ac:dyDescent="0.3">
      <c r="A464" s="45">
        <v>24</v>
      </c>
      <c r="B464" s="57"/>
      <c r="C464" s="12" t="str">
        <f t="shared" si="132"/>
        <v>100024</v>
      </c>
      <c r="D464" s="12" t="str">
        <f t="shared" si="133"/>
        <v>100024/13</v>
      </c>
      <c r="E464" s="13" t="s">
        <v>40</v>
      </c>
      <c r="F464" s="13" t="s">
        <v>41</v>
      </c>
      <c r="G464" s="12">
        <v>1</v>
      </c>
      <c r="H464" s="14">
        <v>100209</v>
      </c>
      <c r="I464" s="15" t="str">
        <f t="shared" si="134"/>
        <v>Б-100209-13</v>
      </c>
      <c r="J464" s="16">
        <v>3</v>
      </c>
      <c r="K464" s="12">
        <v>7</v>
      </c>
      <c r="L464" s="12" t="s">
        <v>42</v>
      </c>
      <c r="M464" s="16">
        <v>1</v>
      </c>
      <c r="N464" s="12">
        <v>18</v>
      </c>
      <c r="O464" s="13" t="s">
        <v>43</v>
      </c>
      <c r="P464" s="13" t="s">
        <v>44</v>
      </c>
      <c r="Q464" s="13" t="s">
        <v>45</v>
      </c>
      <c r="R464" s="17" t="str">
        <f t="shared" si="135"/>
        <v>1002091</v>
      </c>
      <c r="S464" s="15">
        <v>1</v>
      </c>
      <c r="T464" s="58" t="s">
        <v>101</v>
      </c>
      <c r="U464" s="12">
        <v>50000</v>
      </c>
      <c r="V464" s="12">
        <f t="shared" si="136"/>
        <v>9000</v>
      </c>
      <c r="W464" s="12">
        <v>0</v>
      </c>
      <c r="X464" s="18">
        <v>298</v>
      </c>
      <c r="Y464" s="19" t="s">
        <v>47</v>
      </c>
      <c r="Z464" s="20"/>
      <c r="AA464" s="21"/>
      <c r="AB464" s="22"/>
      <c r="AC464" s="14">
        <f t="shared" si="138"/>
        <v>25000</v>
      </c>
      <c r="AD464" s="12"/>
      <c r="AE464" s="12"/>
      <c r="AF464" s="58" t="s">
        <v>102</v>
      </c>
      <c r="AG464" s="23">
        <v>8</v>
      </c>
      <c r="AH464" s="24">
        <v>13</v>
      </c>
      <c r="AI464" s="25" t="s">
        <v>49</v>
      </c>
      <c r="AJ464" s="13"/>
      <c r="AK464" s="13"/>
      <c r="AL464" s="17">
        <v>0</v>
      </c>
      <c r="AM464" s="15" t="s">
        <v>50</v>
      </c>
      <c r="AN464" s="12" t="s">
        <v>51</v>
      </c>
      <c r="AO464" s="12"/>
      <c r="AP464" s="17"/>
      <c r="AQ464" s="17"/>
      <c r="AR464" s="17"/>
      <c r="AU464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to_date('2015-06-07 00:00:00','YYYY-MM-DD HH24:MI:SS'), 50000, 9000, 0, 298, 0, 'c1', 8,null);insert into xxxx_oebs_cash_payment_test (ID, INVOICE_ID, OEBS_PAYMENT, DOC_DATE, COMISS_DATE) values (s_xxxx_oebs_cash_payment_test.NEXTVAL, 100209, 25000, to_date('2015-06-07 00:00:00','YYYY-MM-DD HH24:MI:SS'), date'2015-06-30' );insert into xxxx_client_discount_m  (ID,CLIENT_ID,CLIENT_AVG_DISCOUNT,DT) values (s_xxxx_client_discount_m.NEXTVAL,298, 13, date'2014-03-01');</v>
      </c>
    </row>
    <row r="465" spans="1:47" x14ac:dyDescent="0.3">
      <c r="A465" s="45">
        <v>24</v>
      </c>
      <c r="B465" s="57"/>
      <c r="C465" s="12" t="str">
        <f t="shared" si="132"/>
        <v>100024</v>
      </c>
      <c r="D465" s="12" t="str">
        <f t="shared" si="133"/>
        <v>100024/13</v>
      </c>
      <c r="E465" s="13" t="s">
        <v>40</v>
      </c>
      <c r="F465" s="13" t="s">
        <v>41</v>
      </c>
      <c r="G465" s="12">
        <v>1</v>
      </c>
      <c r="H465" s="14">
        <v>100210</v>
      </c>
      <c r="I465" s="15" t="str">
        <f t="shared" si="134"/>
        <v>Б-100210-13</v>
      </c>
      <c r="J465" s="16">
        <v>3</v>
      </c>
      <c r="K465" s="56">
        <v>3</v>
      </c>
      <c r="L465" s="12" t="s">
        <v>42</v>
      </c>
      <c r="M465" s="16">
        <v>1</v>
      </c>
      <c r="N465" s="12">
        <v>18</v>
      </c>
      <c r="O465" s="13" t="s">
        <v>53</v>
      </c>
      <c r="P465" s="13" t="s">
        <v>44</v>
      </c>
      <c r="Q465" s="13" t="s">
        <v>45</v>
      </c>
      <c r="R465" s="17" t="str">
        <f t="shared" si="135"/>
        <v>1002101</v>
      </c>
      <c r="S465" s="15">
        <v>1</v>
      </c>
      <c r="T465" s="58" t="s">
        <v>103</v>
      </c>
      <c r="U465" s="12">
        <v>50000</v>
      </c>
      <c r="V465" s="12">
        <f t="shared" si="136"/>
        <v>9000</v>
      </c>
      <c r="W465" s="12">
        <v>0</v>
      </c>
      <c r="X465" s="18">
        <v>299</v>
      </c>
      <c r="Y465" s="19" t="s">
        <v>47</v>
      </c>
      <c r="Z465" s="20"/>
      <c r="AA465" s="21"/>
      <c r="AB465" s="26"/>
      <c r="AC465" s="14">
        <f t="shared" si="138"/>
        <v>25000</v>
      </c>
      <c r="AD465" s="12"/>
      <c r="AE465" s="12"/>
      <c r="AF465" s="58" t="s">
        <v>102</v>
      </c>
      <c r="AG465" s="23">
        <v>8</v>
      </c>
      <c r="AH465" s="27">
        <v>7</v>
      </c>
      <c r="AI465" s="25" t="s">
        <v>49</v>
      </c>
      <c r="AJ465" s="13"/>
      <c r="AK465" s="13"/>
      <c r="AL465" s="17">
        <v>0</v>
      </c>
      <c r="AM465" s="15" t="s">
        <v>50</v>
      </c>
      <c r="AN465" s="12" t="s">
        <v>51</v>
      </c>
      <c r="AO465" s="12"/>
      <c r="AP465" s="17"/>
      <c r="AQ465" s="17"/>
      <c r="AR465" s="17"/>
      <c r="AU465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to_date('2015-06-08 00:00:00','YYYY-MM-DD HH24:MI:SS'), 50000, 9000, 0, 299, 0, 'c1', 8,null);insert into xxxx_oebs_cash_payment_test (ID, INVOICE_ID, OEBS_PAYMENT, DOC_DATE, COMISS_DATE) values (s_xxxx_oebs_cash_payment_test.NEXTVAL, 100210, 25000, to_date('2015-06-08 00:00:00','YYYY-MM-DD HH24:MI:SS'), date'2015-06-30' );insert into xxxx_client_discount_m  (ID,CLIENT_ID,CLIENT_AVG_DISCOUNT,DT) values (s_xxxx_client_discount_m.NEXTVAL,299, 7, date'2014-03-01');</v>
      </c>
    </row>
    <row r="466" spans="1:47" x14ac:dyDescent="0.3">
      <c r="A466" s="45">
        <v>24</v>
      </c>
      <c r="B466" s="57"/>
      <c r="C466" s="12" t="str">
        <f t="shared" si="132"/>
        <v>100024</v>
      </c>
      <c r="D466" s="12" t="str">
        <f t="shared" si="133"/>
        <v>100024/13</v>
      </c>
      <c r="E466" s="13" t="s">
        <v>40</v>
      </c>
      <c r="F466" s="13" t="s">
        <v>41</v>
      </c>
      <c r="G466" s="12">
        <v>1</v>
      </c>
      <c r="H466" s="14">
        <v>100211</v>
      </c>
      <c r="I466" s="15" t="str">
        <f t="shared" si="134"/>
        <v>Б-100211-13</v>
      </c>
      <c r="J466" s="16">
        <v>3</v>
      </c>
      <c r="K466" s="12">
        <v>7</v>
      </c>
      <c r="L466" s="12" t="s">
        <v>42</v>
      </c>
      <c r="M466" s="16">
        <v>1</v>
      </c>
      <c r="N466" s="12">
        <v>18</v>
      </c>
      <c r="O466" s="13" t="s">
        <v>53</v>
      </c>
      <c r="P466" s="13" t="s">
        <v>44</v>
      </c>
      <c r="Q466" s="13" t="s">
        <v>45</v>
      </c>
      <c r="R466" s="17" t="str">
        <f t="shared" si="135"/>
        <v>1002111</v>
      </c>
      <c r="S466" s="15">
        <v>1</v>
      </c>
      <c r="T466" s="58" t="s">
        <v>104</v>
      </c>
      <c r="U466" s="12">
        <v>50000</v>
      </c>
      <c r="V466" s="12">
        <f t="shared" si="136"/>
        <v>9000</v>
      </c>
      <c r="W466" s="12">
        <v>0</v>
      </c>
      <c r="X466" s="18">
        <v>300</v>
      </c>
      <c r="Y466" s="19" t="s">
        <v>47</v>
      </c>
      <c r="Z466" s="20"/>
      <c r="AA466" s="21"/>
      <c r="AB466" s="26"/>
      <c r="AC466" s="14">
        <f t="shared" si="138"/>
        <v>25000</v>
      </c>
      <c r="AD466" s="12"/>
      <c r="AE466" s="12"/>
      <c r="AF466" s="58" t="s">
        <v>102</v>
      </c>
      <c r="AG466" s="23">
        <v>8</v>
      </c>
      <c r="AH466" s="27">
        <v>7</v>
      </c>
      <c r="AI466" s="25" t="s">
        <v>49</v>
      </c>
      <c r="AJ466" s="13"/>
      <c r="AK466" s="13"/>
      <c r="AL466" s="17">
        <v>0</v>
      </c>
      <c r="AM466" s="15" t="s">
        <v>50</v>
      </c>
      <c r="AN466" s="12" t="s">
        <v>51</v>
      </c>
      <c r="AO466" s="12"/>
      <c r="AP466" s="17"/>
      <c r="AQ466" s="17"/>
      <c r="AR466" s="17"/>
      <c r="AU466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to_date('2015-06-07 00:00:01','YYYY-MM-DD HH24:MI:SS'), 50000, 9000, 0, 300, 0, 'c1', 8,null);insert into xxxx_oebs_cash_payment_test (ID, INVOICE_ID, OEBS_PAYMENT, DOC_DATE, COMISS_DATE) values (s_xxxx_oebs_cash_payment_test.NEXTVAL, 100211, 25000, to_date('2015-06-07 00:00:01','YYYY-MM-DD HH24:MI:SS'), date'2015-06-30' );insert into xxxx_client_discount_m  (ID,CLIENT_ID,CLIENT_AVG_DISCOUNT,DT) values (s_xxxx_client_discount_m.NEXTVAL,300, 7, date'2014-03-01');</v>
      </c>
    </row>
    <row r="467" spans="1:47" x14ac:dyDescent="0.3">
      <c r="A467" s="45">
        <v>24</v>
      </c>
      <c r="B467" s="57"/>
      <c r="C467" s="12" t="str">
        <f t="shared" si="132"/>
        <v>100024</v>
      </c>
      <c r="D467" s="12" t="str">
        <f t="shared" si="133"/>
        <v>100024/13</v>
      </c>
      <c r="E467" s="13" t="s">
        <v>40</v>
      </c>
      <c r="F467" s="13" t="s">
        <v>41</v>
      </c>
      <c r="G467" s="12">
        <v>1</v>
      </c>
      <c r="H467" s="14">
        <v>100212</v>
      </c>
      <c r="I467" s="15" t="str">
        <f t="shared" si="134"/>
        <v>Б-100212-13</v>
      </c>
      <c r="J467" s="16">
        <v>3</v>
      </c>
      <c r="K467" s="28">
        <v>11</v>
      </c>
      <c r="L467" s="12" t="s">
        <v>42</v>
      </c>
      <c r="M467" s="16">
        <v>1</v>
      </c>
      <c r="N467" s="12">
        <v>18</v>
      </c>
      <c r="O467" s="13" t="s">
        <v>55</v>
      </c>
      <c r="P467" s="13" t="s">
        <v>44</v>
      </c>
      <c r="Q467" s="13" t="s">
        <v>45</v>
      </c>
      <c r="R467" s="17" t="str">
        <f t="shared" si="135"/>
        <v>1002121</v>
      </c>
      <c r="S467" s="15">
        <v>1</v>
      </c>
      <c r="T467" s="58" t="s">
        <v>105</v>
      </c>
      <c r="U467" s="12">
        <v>50000</v>
      </c>
      <c r="V467" s="12">
        <f t="shared" si="136"/>
        <v>9000</v>
      </c>
      <c r="W467" s="12">
        <v>0</v>
      </c>
      <c r="X467" s="18">
        <v>301</v>
      </c>
      <c r="Y467" s="19" t="s">
        <v>47</v>
      </c>
      <c r="Z467" s="20"/>
      <c r="AA467" s="29"/>
      <c r="AB467" s="29"/>
      <c r="AC467" s="14">
        <v>10000</v>
      </c>
      <c r="AD467" s="12"/>
      <c r="AE467" s="12"/>
      <c r="AF467" s="58" t="s">
        <v>102</v>
      </c>
      <c r="AG467" s="23">
        <v>8</v>
      </c>
      <c r="AH467" s="30">
        <v>20</v>
      </c>
      <c r="AI467" s="25" t="s">
        <v>49</v>
      </c>
      <c r="AJ467" s="13"/>
      <c r="AK467" s="13"/>
      <c r="AL467" s="17">
        <v>0</v>
      </c>
      <c r="AM467" s="15" t="s">
        <v>50</v>
      </c>
      <c r="AN467" s="12" t="s">
        <v>51</v>
      </c>
      <c r="AO467" s="12"/>
      <c r="AP467" s="17"/>
      <c r="AQ467" s="17"/>
      <c r="AR467" s="17"/>
      <c r="AU467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to_date('2015-06-08 00:00:01','YYYY-MM-DD HH24:MI:SS'), 50000, 9000, 0, 301, 0, 'c1', 8,null);insert into xxxx_oebs_cash_payment_test (ID, INVOICE_ID, OEBS_PAYMENT, DOC_DATE, COMISS_DATE) values (s_xxxx_oebs_cash_payment_test.NEXTVAL, 100212, 10000, to_date('2015-06-08 00:00:01','YYYY-MM-DD HH24:MI:SS'), date'2015-06-30' );insert into xxxx_client_discount_m  (ID,CLIENT_ID,CLIENT_AVG_DISCOUNT,DT) values (s_xxxx_client_discount_m.NEXTVAL,301, 20, date'2014-03-01');</v>
      </c>
    </row>
    <row r="468" spans="1:47" x14ac:dyDescent="0.3">
      <c r="A468" s="45">
        <v>24</v>
      </c>
      <c r="B468" s="57"/>
      <c r="C468" s="33" t="str">
        <f t="shared" si="132"/>
        <v>100024</v>
      </c>
      <c r="D468" s="33" t="str">
        <f t="shared" si="133"/>
        <v>100024/13</v>
      </c>
      <c r="E468" s="34" t="s">
        <v>40</v>
      </c>
      <c r="F468" s="34" t="s">
        <v>41</v>
      </c>
      <c r="G468" s="12">
        <v>1</v>
      </c>
      <c r="H468" s="14">
        <v>100213</v>
      </c>
      <c r="I468" s="33" t="str">
        <f t="shared" si="134"/>
        <v>Б-100213-13</v>
      </c>
      <c r="J468" s="16">
        <v>3</v>
      </c>
      <c r="K468" s="35">
        <v>1</v>
      </c>
      <c r="L468" s="33" t="s">
        <v>42</v>
      </c>
      <c r="M468" s="36">
        <v>1</v>
      </c>
      <c r="N468" s="33">
        <v>18</v>
      </c>
      <c r="O468" s="34" t="s">
        <v>57</v>
      </c>
      <c r="P468" s="34" t="s">
        <v>44</v>
      </c>
      <c r="Q468" s="34" t="s">
        <v>45</v>
      </c>
      <c r="R468" s="37" t="str">
        <f t="shared" si="135"/>
        <v>1002131</v>
      </c>
      <c r="S468" s="33">
        <v>1</v>
      </c>
      <c r="T468" s="58" t="s">
        <v>106</v>
      </c>
      <c r="U468" s="12">
        <v>50000</v>
      </c>
      <c r="V468" s="33">
        <f t="shared" si="136"/>
        <v>9000</v>
      </c>
      <c r="W468" s="33">
        <v>0</v>
      </c>
      <c r="X468" s="18">
        <v>302</v>
      </c>
      <c r="Y468" s="38" t="s">
        <v>47</v>
      </c>
      <c r="Z468" s="20">
        <f>SUM(U464:U468)-SUM(V464:V468)</f>
        <v>205000</v>
      </c>
      <c r="AA468" s="39"/>
      <c r="AB468" s="39"/>
      <c r="AC468" s="40">
        <f>U468*0.5</f>
        <v>25000</v>
      </c>
      <c r="AD468" s="142">
        <f>SUM(AC464:AC468)</f>
        <v>110000</v>
      </c>
      <c r="AE468" s="33"/>
      <c r="AF468" s="58" t="s">
        <v>102</v>
      </c>
      <c r="AG468" s="41">
        <v>8</v>
      </c>
      <c r="AH468" s="42">
        <v>13</v>
      </c>
      <c r="AI468" s="43" t="s">
        <v>49</v>
      </c>
      <c r="AJ468" s="34"/>
      <c r="AK468" s="34"/>
      <c r="AL468" s="37">
        <v>0</v>
      </c>
      <c r="AM468" s="33" t="s">
        <v>50</v>
      </c>
      <c r="AN468" s="33" t="s">
        <v>51</v>
      </c>
      <c r="AO468" s="33"/>
      <c r="AP468" s="37"/>
      <c r="AQ468" s="37"/>
      <c r="AR468" s="37"/>
      <c r="AS468" s="44"/>
      <c r="AU468" s="9" t="str">
        <f t="shared" si="1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to_date('2015-06-07 00:00:02','YYYY-MM-DD HH24:MI:SS'), 50000, 9000, 0, 302, 0, 'c1', 8,null);insert into xxxx_oebs_cash_payment_test (ID, INVOICE_ID, OEBS_PAYMENT, DOC_DATE, COMISS_DATE) values (s_xxxx_oebs_cash_payment_test.NEXTVAL, 100213, 25000, to_date('2015-06-07 00:00:02','YYYY-MM-DD HH24:MI:SS'), date'2015-06-30' );insert into xxxx_oebs_cash_payment_test (ID, INVOICE_ID, OEBS_PAYMENT, DOC_DATE, COMISS_DATE) values (s_xxxx_oebs_cash_payment_test.NEXTVAL, 100213, 110000, to_date('2015-06-07 00:00:02','YYYY-MM-DD HH24:MI:SS'), date'2015-06-30' );insert into xxxx_client_discount_m  (ID,CLIENT_ID,CLIENT_AVG_DISCOUNT,DT) values (s_xxxx_client_discount_m.NEXTVAL,302, 13, date'2014-03-01');</v>
      </c>
    </row>
    <row r="469" spans="1:47" x14ac:dyDescent="0.3">
      <c r="AA469" s="12">
        <f>Z468-AD468</f>
        <v>95000</v>
      </c>
    </row>
    <row r="473" spans="1:47" x14ac:dyDescent="0.3">
      <c r="A473" s="45">
        <v>24</v>
      </c>
      <c r="B473" s="57"/>
      <c r="C473" s="12" t="str">
        <f t="shared" ref="C473:C487" si="139">"1000"&amp;A473</f>
        <v>100024</v>
      </c>
      <c r="D473" s="12" t="str">
        <f t="shared" ref="D473:D487" si="140">"1000"&amp;A473&amp;"/13"</f>
        <v>100024/13</v>
      </c>
      <c r="E473" s="13" t="s">
        <v>40</v>
      </c>
      <c r="F473" s="13" t="s">
        <v>41</v>
      </c>
      <c r="G473" s="12">
        <v>1</v>
      </c>
      <c r="H473" s="14">
        <v>100199</v>
      </c>
      <c r="I473" s="15" t="str">
        <f t="shared" ref="I473:I487" si="141">"Б-"&amp;H473&amp;"-13"</f>
        <v>Б-100199-13</v>
      </c>
      <c r="J473" s="16">
        <v>3</v>
      </c>
      <c r="K473" s="56">
        <v>2</v>
      </c>
      <c r="L473" s="12" t="s">
        <v>42</v>
      </c>
      <c r="M473" s="16">
        <v>1</v>
      </c>
      <c r="N473" s="12">
        <v>18</v>
      </c>
      <c r="O473" s="13" t="s">
        <v>43</v>
      </c>
      <c r="P473" s="13" t="s">
        <v>44</v>
      </c>
      <c r="Q473" s="13" t="s">
        <v>45</v>
      </c>
      <c r="R473" s="17" t="str">
        <f t="shared" ref="R473:R487" si="142">H473&amp;"1"</f>
        <v>1001991</v>
      </c>
      <c r="S473" s="15">
        <v>1</v>
      </c>
      <c r="T473" s="13" t="s">
        <v>46</v>
      </c>
      <c r="U473" s="12">
        <v>50000</v>
      </c>
      <c r="V473" s="12">
        <f t="shared" ref="V473:V487" si="143">U473*0.18</f>
        <v>9000</v>
      </c>
      <c r="W473" s="12">
        <v>0</v>
      </c>
      <c r="X473" s="18">
        <v>288</v>
      </c>
      <c r="Y473" s="19" t="s">
        <v>47</v>
      </c>
      <c r="Z473" s="20">
        <f>U473-V473</f>
        <v>41000</v>
      </c>
      <c r="AA473" s="21"/>
      <c r="AB473" s="22"/>
      <c r="AC473" s="14">
        <f>U473*0.5</f>
        <v>25000</v>
      </c>
      <c r="AD473" s="12"/>
      <c r="AE473" s="12"/>
      <c r="AF473" s="58" t="s">
        <v>133</v>
      </c>
      <c r="AG473" s="23">
        <v>8</v>
      </c>
      <c r="AH473" s="24">
        <v>13</v>
      </c>
      <c r="AI473" s="25" t="s">
        <v>49</v>
      </c>
      <c r="AJ473" s="13"/>
      <c r="AK473" s="13"/>
      <c r="AL473" s="17">
        <v>0</v>
      </c>
      <c r="AM473" s="15" t="s">
        <v>50</v>
      </c>
      <c r="AN473" s="12" t="s">
        <v>51</v>
      </c>
      <c r="AO473" s="12"/>
      <c r="AP473" s="17"/>
      <c r="AQ473" s="17"/>
      <c r="AR473" s="17"/>
      <c r="AS473" s="15" t="s">
        <v>99</v>
      </c>
      <c r="AU47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"&amp;A473&amp;", "&amp;C473&amp;", '"&amp;D473&amp;"', date'"&amp;E473&amp;"', date'"&amp;F473&amp;"', "&amp;G473&amp;", "&amp;H473&amp;", '"&amp;I473&amp;"',date'"&amp;O473&amp;"',"&amp;J473&amp;", "&amp;K473&amp;", "&amp;K473&amp;", '"&amp;L473&amp;"', "&amp;M473&amp;", "&amp;N473&amp;", date'"&amp;P473&amp;"', date'"&amp;Q473&amp;"', "&amp;R473&amp;", "&amp;S473&amp;", to_date('"&amp;T473&amp;"','YYYY-MM-DD HH24:MI:SS'), "&amp;U473&amp;", "&amp;V473&amp;", "&amp;W473&amp;", "&amp;X473&amp;", "&amp;AL473&amp;", '"&amp;AN473&amp;"', "&amp;AG473&amp;","&amp;AM473&amp;");"&amp;
IF(LEN(AC473)&gt;0,"insert into xxxx_oebs_cash_payment_test (ID, INVOICE_ID, OEBS_PAYMENT, DOC_DATE, COMISS_DATE) values (s_xxxx_oebs_cash_payment_test.NEXTVAL, "&amp;H473&amp;", "&amp;AC473&amp;", to_date('"&amp;T473&amp;"','YYYY-MM-DD HH24:MI:SS'), "&amp;AF473&amp;" );","")&amp;
IF(LEN(AD473)&gt;0,"insert into xxxx_oebs_cash_payment_test (ID, INVOICE_ID, OEBS_PAYMENT, DOC_DATE, COMISS_DATE) values (s_xxxx_oebs_cash_payment_test.NEXTVAL, "&amp;H473&amp;", "&amp;AD473&amp;", to_date('"&amp;T473&amp;"','YYYY-MM-DD HH24:MI:SS'), "&amp;AF473&amp;" );","")&amp;
IF(LEN(AE473)&gt;0,"insert into xxxx_oebs_cash_payment_test (ID, INVOICE_ID, OEBS_PAYMENT, DOC_DATE, COMISS_DATE) values (s_xxxx_oebs_cash_payment_test.NEXTVAL, "&amp;H473&amp;", "&amp;AE473&amp;", to_date('"&amp;T473&amp;"','YYYY-MM-DD HH24:MI:SS'), "&amp;AF473&amp;" );","")&amp;
IF(LEN(AH473)&gt;0,"insert into xxxx_client_discount_m  (ID,CLIENT_ID,CLIENT_AVG_DISCOUNT,DT) values (s_xxxx_client_discount_m.NEXTVAL,"&amp;X473&amp;", "&amp;AH473&amp;", "&amp;AI473&amp;");","")&amp;
IF(LEN(AJ473)&gt;0,"insert into xxxx_client_discount_m  (ID,CLIENT_ID,CLIENT_AVG_DISCOUNT,DT) values (s_xxxx_client_discount_m.NEXTVAL,"&amp;X473&amp;", "&amp;AJ473&amp;", "&amp;AK473&amp;");","")&amp;
IF(LEN(AO473)&gt;0,"insert into xxxx_contract_signed_attr (ID, CONTRACT_ID, CODE, KEY_NUM) values (s_xxxx_contract_signed_attr.NEXTVAL, "&amp;C473&amp;", 'SUPERCOMMISSION_BONUS' , "&amp;AO473&amp;" );","")&amp;
IF(LEN(AP473)&gt;0,"insert into xxxx_loyal_clients_contr_attr (ID, CONTRACT_ID, CLIENT_ID, LC_TURNOVER, COLLATERAL_FIRST_DT, COLLATERAL_END_DT) values (s_xxxx_loyal_clients_contr_atr.NEXTVAL, "&amp;C473&amp;", "&amp;X473&amp;", "&amp;AP473&amp;", "&amp;AQ473&amp;", "&amp;AR473&amp;"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474" spans="1:47" x14ac:dyDescent="0.3">
      <c r="A474" s="45">
        <v>24</v>
      </c>
      <c r="B474" s="57"/>
      <c r="C474" s="12" t="str">
        <f t="shared" si="139"/>
        <v>100024</v>
      </c>
      <c r="D474" s="12" t="str">
        <f t="shared" si="140"/>
        <v>100024/13</v>
      </c>
      <c r="E474" s="13" t="s">
        <v>40</v>
      </c>
      <c r="F474" s="13" t="s">
        <v>41</v>
      </c>
      <c r="G474" s="12">
        <v>1</v>
      </c>
      <c r="H474" s="14">
        <v>100200</v>
      </c>
      <c r="I474" s="15" t="str">
        <f t="shared" si="141"/>
        <v>Б-100200-13</v>
      </c>
      <c r="J474" s="16">
        <v>3</v>
      </c>
      <c r="K474" s="12">
        <v>7</v>
      </c>
      <c r="L474" s="12" t="s">
        <v>42</v>
      </c>
      <c r="M474" s="16">
        <v>1</v>
      </c>
      <c r="N474" s="12">
        <v>18</v>
      </c>
      <c r="O474" s="13" t="s">
        <v>53</v>
      </c>
      <c r="P474" s="13" t="s">
        <v>44</v>
      </c>
      <c r="Q474" s="13" t="s">
        <v>45</v>
      </c>
      <c r="R474" s="17" t="str">
        <f t="shared" si="142"/>
        <v>1002001</v>
      </c>
      <c r="S474" s="15">
        <v>1</v>
      </c>
      <c r="T474" s="13" t="s">
        <v>54</v>
      </c>
      <c r="U474" s="12">
        <v>50000</v>
      </c>
      <c r="V474" s="12">
        <f t="shared" si="143"/>
        <v>9000</v>
      </c>
      <c r="W474" s="12">
        <v>0</v>
      </c>
      <c r="X474" s="18">
        <v>289</v>
      </c>
      <c r="Y474" s="19" t="s">
        <v>47</v>
      </c>
      <c r="Z474" s="20"/>
      <c r="AA474" s="21"/>
      <c r="AB474" s="26"/>
      <c r="AC474" s="14">
        <f>U474*0.5</f>
        <v>25000</v>
      </c>
      <c r="AD474" s="12"/>
      <c r="AE474" s="12"/>
      <c r="AF474" s="58" t="s">
        <v>133</v>
      </c>
      <c r="AG474" s="23">
        <v>8</v>
      </c>
      <c r="AH474" s="27">
        <v>7</v>
      </c>
      <c r="AI474" s="25" t="s">
        <v>49</v>
      </c>
      <c r="AJ474" s="13"/>
      <c r="AK474" s="13"/>
      <c r="AL474" s="17">
        <v>0</v>
      </c>
      <c r="AM474" s="15" t="s">
        <v>50</v>
      </c>
      <c r="AN474" s="12" t="s">
        <v>51</v>
      </c>
      <c r="AO474" s="12"/>
      <c r="AP474" s="17"/>
      <c r="AQ474" s="17"/>
      <c r="AR474" s="17"/>
      <c r="AS474" s="9" t="s">
        <v>100</v>
      </c>
      <c r="AU474" s="9" t="str">
        <f t="shared" ref="AU474:AU487" si="14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"&amp;A474&amp;", "&amp;C474&amp;", '"&amp;D474&amp;"', date'"&amp;E474&amp;"', date'"&amp;F474&amp;"', "&amp;G474&amp;", "&amp;H474&amp;", '"&amp;I474&amp;"',date'"&amp;O474&amp;"',"&amp;J474&amp;", "&amp;K474&amp;", "&amp;K474&amp;", '"&amp;L474&amp;"', "&amp;M474&amp;", "&amp;N474&amp;", date'"&amp;P474&amp;"', date'"&amp;Q474&amp;"', "&amp;R474&amp;", "&amp;S474&amp;", to_date('"&amp;T474&amp;"','YYYY-MM-DD HH24:MI:SS'), "&amp;U474&amp;", "&amp;V474&amp;", "&amp;W474&amp;", "&amp;X474&amp;", "&amp;AL474&amp;", '"&amp;AN474&amp;"', "&amp;AG474&amp;","&amp;AM474&amp;");"&amp;
IF(LEN(AC474)&gt;0,"insert into xxxx_oebs_cash_payment_test (ID, INVOICE_ID, OEBS_PAYMENT, DOC_DATE, COMISS_DATE) values (s_xxxx_oebs_cash_payment_test.NEXTVAL, "&amp;H474&amp;", "&amp;AC474&amp;", to_date('"&amp;T474&amp;"','YYYY-MM-DD HH24:MI:SS'), "&amp;AF474&amp;" );","")&amp;
IF(LEN(AD474)&gt;0,"insert into xxxx_oebs_cash_payment_test (ID, INVOICE_ID, OEBS_PAYMENT, DOC_DATE, COMISS_DATE) values (s_xxxx_oebs_cash_payment_test.NEXTVAL, "&amp;H474&amp;", "&amp;AD474&amp;", to_date('"&amp;T474&amp;"','YYYY-MM-DD HH24:MI:SS'), "&amp;AF474&amp;" );","")&amp;
IF(LEN(AE474)&gt;0,"insert into xxxx_oebs_cash_payment_test (ID, INVOICE_ID, OEBS_PAYMENT, DOC_DATE, COMISS_DATE) values (s_xxxx_oebs_cash_payment_test.NEXTVAL, "&amp;H474&amp;", "&amp;AE474&amp;", to_date('"&amp;T474&amp;"','YYYY-MM-DD HH24:MI:SS'), "&amp;AF474&amp;" );","")&amp;
IF(LEN(AH474)&gt;0,"insert into xxxx_client_discount_m  (ID,CLIENT_ID,CLIENT_AVG_DISCOUNT,DT) values (s_xxxx_client_discount_m.NEXTVAL,"&amp;X474&amp;", "&amp;AH474&amp;", "&amp;AI474&amp;");","")&amp;
IF(LEN(AJ474)&gt;0,"insert into xxxx_client_discount_m  (ID,CLIENT_ID,CLIENT_AVG_DISCOUNT,DT) values (s_xxxx_client_discount_m.NEXTVAL,"&amp;X474&amp;", "&amp;AJ474&amp;", "&amp;AK474&amp;");","")&amp;
IF(LEN(AO474)&gt;0,"insert into xxxx_contract_signed_attr (ID, CONTRACT_ID, CODE, KEY_NUM) values (s_xxxx_contract_signed_attr.NEXTVAL, "&amp;C474&amp;", 'SUPERCOMMISSION_BONUS' , "&amp;AO474&amp;" );","")&amp;
IF(LEN(AP474)&gt;0,"insert into xxxx_loyal_clients_contr_attr (ID, CONTRACT_ID, CLIENT_ID, LC_TURNOVER, COLLATERAL_FIRST_DT, COLLATERAL_END_DT) values (s_xxxx_loyal_clients_contr_atr.NEXTVAL, "&amp;C474&amp;", "&amp;X474&amp;", "&amp;AP474&amp;", "&amp;AQ474&amp;", "&amp;AR474&amp;"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475" spans="1:47" x14ac:dyDescent="0.3">
      <c r="A475" s="45">
        <v>24</v>
      </c>
      <c r="B475" s="57"/>
      <c r="C475" s="12" t="str">
        <f t="shared" si="139"/>
        <v>100024</v>
      </c>
      <c r="D475" s="12" t="str">
        <f t="shared" si="140"/>
        <v>100024/13</v>
      </c>
      <c r="E475" s="13" t="s">
        <v>40</v>
      </c>
      <c r="F475" s="13" t="s">
        <v>41</v>
      </c>
      <c r="G475" s="12">
        <v>1</v>
      </c>
      <c r="H475" s="14">
        <v>100201</v>
      </c>
      <c r="I475" s="15" t="str">
        <f t="shared" si="141"/>
        <v>Б-100201-13</v>
      </c>
      <c r="J475" s="16">
        <v>3</v>
      </c>
      <c r="K475" s="12">
        <v>7</v>
      </c>
      <c r="L475" s="12" t="s">
        <v>42</v>
      </c>
      <c r="M475" s="16">
        <v>1</v>
      </c>
      <c r="N475" s="12">
        <v>18</v>
      </c>
      <c r="O475" s="13" t="s">
        <v>53</v>
      </c>
      <c r="P475" s="13" t="s">
        <v>44</v>
      </c>
      <c r="Q475" s="13" t="s">
        <v>45</v>
      </c>
      <c r="R475" s="17" t="str">
        <f t="shared" si="142"/>
        <v>1002011</v>
      </c>
      <c r="S475" s="15">
        <v>1</v>
      </c>
      <c r="T475" s="13" t="s">
        <v>54</v>
      </c>
      <c r="U475" s="12">
        <v>50000</v>
      </c>
      <c r="V475" s="12">
        <f t="shared" si="143"/>
        <v>9000</v>
      </c>
      <c r="W475" s="12">
        <v>0</v>
      </c>
      <c r="X475" s="18">
        <v>290</v>
      </c>
      <c r="Y475" s="19" t="s">
        <v>47</v>
      </c>
      <c r="Z475" s="20"/>
      <c r="AA475" s="21"/>
      <c r="AB475" s="26"/>
      <c r="AC475" s="14">
        <v>100000</v>
      </c>
      <c r="AD475" s="12"/>
      <c r="AE475" s="12"/>
      <c r="AF475" s="58" t="s">
        <v>133</v>
      </c>
      <c r="AG475" s="23">
        <v>8</v>
      </c>
      <c r="AH475" s="27">
        <v>7</v>
      </c>
      <c r="AI475" s="25" t="s">
        <v>49</v>
      </c>
      <c r="AJ475" s="13"/>
      <c r="AK475" s="13"/>
      <c r="AL475" s="17">
        <v>0</v>
      </c>
      <c r="AM475" s="15" t="s">
        <v>50</v>
      </c>
      <c r="AN475" s="12" t="s">
        <v>51</v>
      </c>
      <c r="AO475" s="12"/>
      <c r="AP475" s="17"/>
      <c r="AQ475" s="17"/>
      <c r="AR475" s="17"/>
      <c r="AU47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"&amp;A475&amp;", "&amp;C475&amp;", '"&amp;D475&amp;"', date'"&amp;E475&amp;"', date'"&amp;F475&amp;"', "&amp;G475&amp;", "&amp;H475&amp;", '"&amp;I475&amp;"',date'"&amp;O475&amp;"',"&amp;J475&amp;", "&amp;K475&amp;", "&amp;K475&amp;", '"&amp;L475&amp;"', "&amp;M475&amp;", "&amp;N475&amp;", date'"&amp;P475&amp;"', date'"&amp;Q475&amp;"', "&amp;R475&amp;", "&amp;S475&amp;", to_date('"&amp;T475&amp;"','YYYY-MM-DD HH24:MI:SS'), "&amp;U475&amp;", "&amp;V475&amp;", "&amp;W475&amp;", "&amp;X475&amp;", "&amp;AL475&amp;", '"&amp;AN475&amp;"', "&amp;AG475&amp;","&amp;AM475&amp;");"&amp;
IF(LEN(AC475)&gt;0,"insert into xxxx_oebs_cash_payment_test (ID, INVOICE_ID, OEBS_PAYMENT, DOC_DATE, COMISS_DATE) values (s_xxxx_oebs_cash_payment_test.NEXTVAL, "&amp;H475&amp;", "&amp;AC475&amp;", to_date('"&amp;T475&amp;"','YYYY-MM-DD HH24:MI:SS'), "&amp;AF475&amp;" );","")&amp;
IF(LEN(AD475)&gt;0,"insert into xxxx_oebs_cash_payment_test (ID, INVOICE_ID, OEBS_PAYMENT, DOC_DATE, COMISS_DATE) values (s_xxxx_oebs_cash_payment_test.NEXTVAL, "&amp;H475&amp;", "&amp;AD475&amp;", to_date('"&amp;T475&amp;"','YYYY-MM-DD HH24:MI:SS'), "&amp;AF475&amp;" );","")&amp;
IF(LEN(AE475)&gt;0,"insert into xxxx_oebs_cash_payment_test (ID, INVOICE_ID, OEBS_PAYMENT, DOC_DATE, COMISS_DATE) values (s_xxxx_oebs_cash_payment_test.NEXTVAL, "&amp;H475&amp;", "&amp;AE475&amp;", to_date('"&amp;T475&amp;"','YYYY-MM-DD HH24:MI:SS'), "&amp;AF475&amp;" );","")&amp;
IF(LEN(AH475)&gt;0,"insert into xxxx_client_discount_m  (ID,CLIENT_ID,CLIENT_AVG_DISCOUNT,DT) values (s_xxxx_client_discount_m.NEXTVAL,"&amp;X475&amp;", "&amp;AH475&amp;", "&amp;AI475&amp;");","")&amp;
IF(LEN(AJ475)&gt;0,"insert into xxxx_client_discount_m  (ID,CLIENT_ID,CLIENT_AVG_DISCOUNT,DT) values (s_xxxx_client_discount_m.NEXTVAL,"&amp;X475&amp;", "&amp;AJ475&amp;", "&amp;AK475&amp;");","")&amp;
IF(LEN(AO475)&gt;0,"insert into xxxx_contract_signed_attr (ID, CONTRACT_ID, CODE, KEY_NUM) values (s_xxxx_contract_signed_attr.NEXTVAL, "&amp;C475&amp;", 'SUPERCOMMISSION_BONUS' , "&amp;AO475&amp;" );","")&amp;
IF(LEN(AP475)&gt;0,"insert into xxxx_loyal_clients_contr_attr (ID, CONTRACT_ID, CLIENT_ID, LC_TURNOVER, COLLATERAL_FIRST_DT, COLLATERAL_END_DT) values (s_xxxx_loyal_clients_contr_atr.NEXTVAL, "&amp;C475&amp;", "&amp;X475&amp;", "&amp;AP475&amp;", "&amp;AQ475&amp;", "&amp;AR475&amp;"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476" spans="1:47" x14ac:dyDescent="0.3">
      <c r="A476" s="45">
        <v>24</v>
      </c>
      <c r="B476" s="57"/>
      <c r="C476" s="12" t="str">
        <f t="shared" si="139"/>
        <v>100024</v>
      </c>
      <c r="D476" s="12" t="str">
        <f t="shared" si="140"/>
        <v>100024/13</v>
      </c>
      <c r="E476" s="13" t="s">
        <v>40</v>
      </c>
      <c r="F476" s="13" t="s">
        <v>41</v>
      </c>
      <c r="G476" s="12">
        <v>1</v>
      </c>
      <c r="H476" s="14">
        <v>100202</v>
      </c>
      <c r="I476" s="15" t="str">
        <f t="shared" si="141"/>
        <v>Б-100202-13</v>
      </c>
      <c r="J476" s="16">
        <v>3</v>
      </c>
      <c r="K476" s="56">
        <v>11</v>
      </c>
      <c r="L476" s="12" t="s">
        <v>42</v>
      </c>
      <c r="M476" s="16">
        <v>1</v>
      </c>
      <c r="N476" s="12">
        <v>18</v>
      </c>
      <c r="O476" s="13" t="s">
        <v>55</v>
      </c>
      <c r="P476" s="13" t="s">
        <v>44</v>
      </c>
      <c r="Q476" s="13" t="s">
        <v>45</v>
      </c>
      <c r="R476" s="17" t="str">
        <f t="shared" si="142"/>
        <v>1002021</v>
      </c>
      <c r="S476" s="15">
        <v>1</v>
      </c>
      <c r="T476" s="13" t="s">
        <v>56</v>
      </c>
      <c r="U476" s="12">
        <v>50000</v>
      </c>
      <c r="V476" s="12">
        <f t="shared" si="143"/>
        <v>9000</v>
      </c>
      <c r="W476" s="12">
        <v>0</v>
      </c>
      <c r="X476" s="18">
        <v>291</v>
      </c>
      <c r="Y476" s="19" t="s">
        <v>47</v>
      </c>
      <c r="Z476" s="20"/>
      <c r="AA476" s="29">
        <f>SUM(AC473:AC477)/1.18</f>
        <v>169491.52542372883</v>
      </c>
      <c r="AB476" s="29"/>
      <c r="AC476" s="14">
        <f t="shared" ref="AC476:AC485" si="145">U476*0.5</f>
        <v>25000</v>
      </c>
      <c r="AD476" s="12"/>
      <c r="AE476" s="12"/>
      <c r="AF476" s="58" t="s">
        <v>133</v>
      </c>
      <c r="AG476" s="23">
        <v>8</v>
      </c>
      <c r="AH476" s="30">
        <v>20</v>
      </c>
      <c r="AI476" s="25" t="s">
        <v>49</v>
      </c>
      <c r="AJ476" s="13"/>
      <c r="AK476" s="13"/>
      <c r="AL476" s="17">
        <v>0</v>
      </c>
      <c r="AM476" s="15" t="s">
        <v>50</v>
      </c>
      <c r="AN476" s="12" t="s">
        <v>51</v>
      </c>
      <c r="AO476" s="12"/>
      <c r="AP476" s="17"/>
      <c r="AQ476" s="17"/>
      <c r="AR476" s="17"/>
      <c r="AU476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477" spans="1:47" x14ac:dyDescent="0.3">
      <c r="A477" s="45">
        <v>24</v>
      </c>
      <c r="B477" s="57"/>
      <c r="C477" s="12" t="str">
        <f t="shared" si="139"/>
        <v>100024</v>
      </c>
      <c r="D477" s="12" t="str">
        <f t="shared" si="140"/>
        <v>100024/13</v>
      </c>
      <c r="E477" s="13" t="s">
        <v>40</v>
      </c>
      <c r="F477" s="13" t="s">
        <v>41</v>
      </c>
      <c r="G477" s="12">
        <v>1</v>
      </c>
      <c r="H477" s="14">
        <v>100203</v>
      </c>
      <c r="I477" s="15" t="str">
        <f t="shared" si="141"/>
        <v>Б-100203-13</v>
      </c>
      <c r="J477" s="16">
        <v>3</v>
      </c>
      <c r="K477" s="28">
        <v>1</v>
      </c>
      <c r="L477" s="12" t="s">
        <v>42</v>
      </c>
      <c r="M477" s="16">
        <v>1</v>
      </c>
      <c r="N477" s="12">
        <v>18</v>
      </c>
      <c r="O477" s="13" t="s">
        <v>57</v>
      </c>
      <c r="P477" s="13" t="s">
        <v>44</v>
      </c>
      <c r="Q477" s="13" t="s">
        <v>45</v>
      </c>
      <c r="R477" s="17" t="str">
        <f t="shared" si="142"/>
        <v>1002031</v>
      </c>
      <c r="S477" s="15">
        <v>1</v>
      </c>
      <c r="T477" s="13" t="s">
        <v>58</v>
      </c>
      <c r="U477" s="12">
        <v>50000</v>
      </c>
      <c r="V477" s="12">
        <f t="shared" si="143"/>
        <v>9000</v>
      </c>
      <c r="W477" s="12">
        <v>0</v>
      </c>
      <c r="X477" s="18">
        <v>292</v>
      </c>
      <c r="Y477" s="19" t="s">
        <v>47</v>
      </c>
      <c r="Z477" s="20">
        <f>SUM(U473:U477)-SUM(V473:V477)</f>
        <v>205000</v>
      </c>
      <c r="AA477" s="29">
        <v>169491</v>
      </c>
      <c r="AB477" s="29">
        <f>Z477-AA477</f>
        <v>35509</v>
      </c>
      <c r="AC477" s="14">
        <f t="shared" si="145"/>
        <v>25000</v>
      </c>
      <c r="AD477" s="142">
        <f>SUM(AC473:AC477)/1.18</f>
        <v>169491.52542372883</v>
      </c>
      <c r="AE477" s="12">
        <f>Z477-AD477</f>
        <v>35508.474576271168</v>
      </c>
      <c r="AF477" s="58" t="s">
        <v>133</v>
      </c>
      <c r="AG477" s="23">
        <v>8</v>
      </c>
      <c r="AH477" s="30">
        <v>13</v>
      </c>
      <c r="AI477" s="25" t="s">
        <v>49</v>
      </c>
      <c r="AJ477" s="13"/>
      <c r="AK477" s="13"/>
      <c r="AL477" s="17">
        <v>0</v>
      </c>
      <c r="AM477" s="15" t="s">
        <v>50</v>
      </c>
      <c r="AN477" s="12" t="s">
        <v>51</v>
      </c>
      <c r="AO477" s="12"/>
      <c r="AP477" s="17"/>
      <c r="AQ477" s="17"/>
      <c r="AR477" s="17"/>
      <c r="AU477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'Б-100203-13',date'2015-03-05',3, 1, 1, 'RUR', 1, 18, date'2015-03-06', date'2015-03-07', 1002031, 1, to_date('2015-03-11 00:00:00','YYYY-MM-DD HH24:MI:SS'), 50000, 9000, 0, 292, 0, 'c1', 8,null);insert into xxxx_oebs_cash_payment_test (ID, INVOICE_ID, OEBS_PAYMENT, DOC_DATE, COMISS_DATE) values (s_xxxx_oebs_cash_payment_test.NEXTVAL, 100203, 25000, to_date('2015-03-11 00:00:00','YYYY-MM-DD HH24:MI:SS'), date'2015-03-30' );insert into xxxx_oebs_cash_payment_test (ID, INVOICE_ID, OEBS_PAYMENT, DOC_DATE, COMISS_DATE) values (s_xxxx_oebs_cash_payment_test.NEXTVAL, 100203, 169491.525423729, to_date('2015-03-11 00:00:00','YYYY-MM-DD HH24:MI:SS'), date'2015-03-30' );insert into xxxx_oebs_cash_payment_test (ID, INVOICE_ID, OEBS_PAYMENT, DOC_DATE, COMISS_DATE) values (s_xxxx_oebs_cash_payment_test.NEXTVAL, 100203, 35508.4745762712, to_date('2015-03-11 00:00:00','YYYY-MM-DD HH24:MI:SS'), date'2015-03-30' );insert into xxxx_client_discount_m  (ID,CLIENT_ID,CLIENT_AVG_DISCOUNT,DT) values (s_xxxx_client_discount_m.NEXTVAL,292, 13, date'2014-03-01');</v>
      </c>
    </row>
    <row r="478" spans="1:47" x14ac:dyDescent="0.3">
      <c r="A478" s="45">
        <v>24</v>
      </c>
      <c r="B478" s="57"/>
      <c r="C478" s="12" t="str">
        <f t="shared" si="139"/>
        <v>100024</v>
      </c>
      <c r="D478" s="12" t="str">
        <f t="shared" si="140"/>
        <v>100024/13</v>
      </c>
      <c r="E478" s="13" t="s">
        <v>40</v>
      </c>
      <c r="F478" s="13" t="s">
        <v>41</v>
      </c>
      <c r="G478" s="12">
        <v>1</v>
      </c>
      <c r="H478" s="14">
        <v>100204</v>
      </c>
      <c r="I478" s="15" t="str">
        <f t="shared" si="141"/>
        <v>Б-100204-13</v>
      </c>
      <c r="J478" s="16">
        <v>3</v>
      </c>
      <c r="K478" s="12">
        <v>7</v>
      </c>
      <c r="L478" s="12" t="s">
        <v>42</v>
      </c>
      <c r="M478" s="16">
        <v>1</v>
      </c>
      <c r="N478" s="12">
        <v>18</v>
      </c>
      <c r="O478" s="13" t="s">
        <v>43</v>
      </c>
      <c r="P478" s="13" t="s">
        <v>44</v>
      </c>
      <c r="Q478" s="13" t="s">
        <v>45</v>
      </c>
      <c r="R478" s="17" t="str">
        <f t="shared" si="142"/>
        <v>1002041</v>
      </c>
      <c r="S478" s="15">
        <v>1</v>
      </c>
      <c r="T478" s="59" t="s">
        <v>66</v>
      </c>
      <c r="U478" s="12">
        <v>24000</v>
      </c>
      <c r="V478" s="12">
        <f t="shared" si="143"/>
        <v>4320</v>
      </c>
      <c r="W478" s="12">
        <v>0</v>
      </c>
      <c r="X478" s="18">
        <v>293</v>
      </c>
      <c r="Y478" s="19" t="s">
        <v>47</v>
      </c>
      <c r="Z478" s="20"/>
      <c r="AA478" s="21"/>
      <c r="AB478" s="22"/>
      <c r="AC478" s="14">
        <f t="shared" si="145"/>
        <v>12000</v>
      </c>
      <c r="AD478" s="142"/>
      <c r="AE478" s="12">
        <f>AD482-AE477</f>
        <v>15338.983050847477</v>
      </c>
      <c r="AF478" s="59" t="s">
        <v>67</v>
      </c>
      <c r="AG478" s="23">
        <v>8</v>
      </c>
      <c r="AH478" s="24">
        <v>13</v>
      </c>
      <c r="AI478" s="25" t="s">
        <v>49</v>
      </c>
      <c r="AJ478" s="13"/>
      <c r="AK478" s="13"/>
      <c r="AL478" s="17">
        <v>0</v>
      </c>
      <c r="AM478" s="15" t="s">
        <v>50</v>
      </c>
      <c r="AN478" s="12" t="s">
        <v>51</v>
      </c>
      <c r="AO478" s="12"/>
      <c r="AP478" s="17"/>
      <c r="AQ478" s="17"/>
      <c r="AR478" s="17"/>
      <c r="AU47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"&amp;A478&amp;", "&amp;C478&amp;", '"&amp;D478&amp;"', date'"&amp;E478&amp;"', date'"&amp;F478&amp;"', "&amp;G478&amp;", "&amp;H478&amp;", '"&amp;I478&amp;"',date'"&amp;O478&amp;"',"&amp;J478&amp;", "&amp;K478&amp;", "&amp;K478&amp;", '"&amp;L478&amp;"', "&amp;M478&amp;", "&amp;N478&amp;", date'"&amp;P478&amp;"', date'"&amp;Q478&amp;"', "&amp;R478&amp;", "&amp;S478&amp;", to_date('"&amp;T478&amp;"','YYYY-MM-DD HH24:MI:SS'), "&amp;U478&amp;", "&amp;V478&amp;", "&amp;W478&amp;", "&amp;X478&amp;", "&amp;AL478&amp;", '"&amp;AN478&amp;"', "&amp;AG478&amp;","&amp;AM478&amp;");"&amp;
IF(LEN(AC478)&gt;0,"insert into xxxx_oebs_cash_payment_test (ID, INVOICE_ID, OEBS_PAYMENT, DOC_DATE, COMISS_DATE) values (s_xxxx_oebs_cash_payment_test.NEXTVAL, "&amp;H478&amp;", "&amp;AC478&amp;", to_date('"&amp;T478&amp;"','YYYY-MM-DD HH24:MI:SS'), "&amp;AF478&amp;" );","")&amp;
IF(LEN(AD478)&gt;0,"insert into xxxx_oebs_cash_payment_test (ID, INVOICE_ID, OEBS_PAYMENT, DOC_DATE, COMISS_DATE) values (s_xxxx_oebs_cash_payment_test.NEXTVAL, "&amp;H478&amp;", "&amp;AD478&amp;", to_date('"&amp;T478&amp;"','YYYY-MM-DD HH24:MI:SS'), "&amp;AF478&amp;" );","")&amp;
IF(LEN(AE478)&gt;0,"insert into xxxx_oebs_cash_payment_test (ID, INVOICE_ID, OEBS_PAYMENT, DOC_DATE, COMISS_DATE) values (s_xxxx_oebs_cash_payment_test.NEXTVAL, "&amp;H478&amp;", "&amp;AE478&amp;", to_date('"&amp;T478&amp;"','YYYY-MM-DD HH24:MI:SS'), "&amp;AF478&amp;" );","")&amp;
IF(LEN(AH478)&gt;0,"insert into xxxx_client_discount_m  (ID,CLIENT_ID,CLIENT_AVG_DISCOUNT,DT) values (s_xxxx_client_discount_m.NEXTVAL,"&amp;X478&amp;", "&amp;AH478&amp;", "&amp;AI478&amp;");","")&amp;
IF(LEN(AJ478)&gt;0,"insert into xxxx_client_discount_m  (ID,CLIENT_ID,CLIENT_AVG_DISCOUNT,DT) values (s_xxxx_client_discount_m.NEXTVAL,"&amp;X478&amp;", "&amp;AJ478&amp;", "&amp;AK478&amp;");","")&amp;
IF(LEN(AO478)&gt;0,"insert into xxxx_contract_signed_attr (ID, CONTRACT_ID, CODE, KEY_NUM) values (s_xxxx_contract_signed_attr.NEXTVAL, "&amp;C478&amp;", 'SUPERCOMMISSION_BONUS' , "&amp;AO478&amp;" );","")&amp;
IF(LEN(AP478)&gt;0,"insert into xxxx_loyal_clients_contr_attr (ID, CONTRACT_ID, CLIENT_ID, LC_TURNOVER, COLLATERAL_FIRST_DT, COLLATERAL_END_DT) values (s_xxxx_loyal_clients_contr_atr.NEXTVAL, "&amp;C478&amp;", "&amp;X478&amp;", "&amp;AP478&amp;", "&amp;AQ478&amp;", "&amp;AR478&amp;"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15338.9830508475, to_date('2015-04-07 00:00:00','YYYY-MM-DD HH24:MI:SS'), date'2015-04-30' );insert into xxxx_client_discount_m  (ID,CLIENT_ID,CLIENT_AVG_DISCOUNT,DT) values (s_xxxx_client_discount_m.NEXTVAL,293, 13, date'2014-03-01');</v>
      </c>
    </row>
    <row r="479" spans="1:47" x14ac:dyDescent="0.3">
      <c r="A479" s="45">
        <v>24</v>
      </c>
      <c r="B479" s="57"/>
      <c r="C479" s="12" t="str">
        <f t="shared" si="139"/>
        <v>100024</v>
      </c>
      <c r="D479" s="12" t="str">
        <f t="shared" si="140"/>
        <v>100024/13</v>
      </c>
      <c r="E479" s="13" t="s">
        <v>40</v>
      </c>
      <c r="F479" s="13" t="s">
        <v>41</v>
      </c>
      <c r="G479" s="12">
        <v>1</v>
      </c>
      <c r="H479" s="14">
        <v>100205</v>
      </c>
      <c r="I479" s="15" t="str">
        <f t="shared" si="141"/>
        <v>Б-100205-13</v>
      </c>
      <c r="J479" s="16">
        <v>3</v>
      </c>
      <c r="K479" s="28">
        <v>12</v>
      </c>
      <c r="L479" s="12" t="s">
        <v>42</v>
      </c>
      <c r="M479" s="16">
        <v>1</v>
      </c>
      <c r="N479" s="12">
        <v>18</v>
      </c>
      <c r="O479" s="13" t="s">
        <v>53</v>
      </c>
      <c r="P479" s="13" t="s">
        <v>44</v>
      </c>
      <c r="Q479" s="13" t="s">
        <v>45</v>
      </c>
      <c r="R479" s="17" t="str">
        <f t="shared" si="142"/>
        <v>1002051</v>
      </c>
      <c r="S479" s="15">
        <v>1</v>
      </c>
      <c r="T479" s="59" t="s">
        <v>68</v>
      </c>
      <c r="U479" s="12">
        <v>24000</v>
      </c>
      <c r="V479" s="12">
        <f t="shared" si="143"/>
        <v>4320</v>
      </c>
      <c r="W479" s="12">
        <v>0</v>
      </c>
      <c r="X479" s="18">
        <v>294</v>
      </c>
      <c r="Y479" s="19" t="s">
        <v>47</v>
      </c>
      <c r="Z479" s="20"/>
      <c r="AA479" s="21"/>
      <c r="AB479" s="26"/>
      <c r="AC479" s="14">
        <f t="shared" si="145"/>
        <v>12000</v>
      </c>
      <c r="AD479" s="12"/>
      <c r="AE479" s="12">
        <f>Z482-AE478</f>
        <v>83061.016949152516</v>
      </c>
      <c r="AF479" s="59" t="s">
        <v>67</v>
      </c>
      <c r="AG479" s="23">
        <v>8</v>
      </c>
      <c r="AH479" s="27">
        <v>7</v>
      </c>
      <c r="AI479" s="25" t="s">
        <v>49</v>
      </c>
      <c r="AJ479" s="13"/>
      <c r="AK479" s="13"/>
      <c r="AL479" s="17">
        <v>0</v>
      </c>
      <c r="AM479" s="15" t="s">
        <v>50</v>
      </c>
      <c r="AN479" s="12" t="s">
        <v>51</v>
      </c>
      <c r="AO479" s="12"/>
      <c r="AP479" s="17"/>
      <c r="AQ479" s="17"/>
      <c r="AR479" s="17"/>
      <c r="AU479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xxxx_oebs_cash_payment_test (ID, INVOICE_ID, OEBS_PAYMENT, DOC_DATE, COMISS_DATE) values (s_xxxx_oebs_cash_payment_test.NEXTVAL, 100205, 83061.0169491525, to_date('2015-04-08 00:00:00','YYYY-MM-DD HH24:MI:SS'), date'2015-04-30' );insert into xxxx_client_discount_m  (ID,CLIENT_ID,CLIENT_AVG_DISCOUNT,DT) values (s_xxxx_client_discount_m.NEXTVAL,294, 7, date'2014-03-01');</v>
      </c>
    </row>
    <row r="480" spans="1:47" x14ac:dyDescent="0.3">
      <c r="A480" s="45">
        <v>24</v>
      </c>
      <c r="B480" s="57"/>
      <c r="C480" s="12" t="str">
        <f t="shared" si="139"/>
        <v>100024</v>
      </c>
      <c r="D480" s="12" t="str">
        <f t="shared" si="140"/>
        <v>100024/13</v>
      </c>
      <c r="E480" s="13" t="s">
        <v>40</v>
      </c>
      <c r="F480" s="13" t="s">
        <v>41</v>
      </c>
      <c r="G480" s="12">
        <v>1</v>
      </c>
      <c r="H480" s="14">
        <v>100206</v>
      </c>
      <c r="I480" s="15" t="str">
        <f t="shared" si="141"/>
        <v>Б-100206-13</v>
      </c>
      <c r="J480" s="16">
        <v>3</v>
      </c>
      <c r="K480" s="12">
        <v>7</v>
      </c>
      <c r="L480" s="12" t="s">
        <v>42</v>
      </c>
      <c r="M480" s="16">
        <v>1</v>
      </c>
      <c r="N480" s="12">
        <v>18</v>
      </c>
      <c r="O480" s="13" t="s">
        <v>53</v>
      </c>
      <c r="P480" s="13" t="s">
        <v>44</v>
      </c>
      <c r="Q480" s="13" t="s">
        <v>45</v>
      </c>
      <c r="R480" s="17" t="str">
        <f t="shared" si="142"/>
        <v>1002061</v>
      </c>
      <c r="S480" s="15">
        <v>1</v>
      </c>
      <c r="T480" s="59" t="s">
        <v>68</v>
      </c>
      <c r="U480" s="12">
        <v>24000</v>
      </c>
      <c r="V480" s="12">
        <f t="shared" si="143"/>
        <v>4320</v>
      </c>
      <c r="W480" s="12">
        <v>0</v>
      </c>
      <c r="X480" s="18">
        <v>295</v>
      </c>
      <c r="Y480" s="19" t="s">
        <v>47</v>
      </c>
      <c r="Z480" s="20"/>
      <c r="AA480" s="21"/>
      <c r="AB480" s="26"/>
      <c r="AC480" s="14">
        <f t="shared" si="145"/>
        <v>12000</v>
      </c>
      <c r="AD480" s="12"/>
      <c r="AE480" s="12"/>
      <c r="AF480" s="59" t="s">
        <v>67</v>
      </c>
      <c r="AG480" s="23">
        <v>8</v>
      </c>
      <c r="AH480" s="27">
        <v>7</v>
      </c>
      <c r="AI480" s="25" t="s">
        <v>49</v>
      </c>
      <c r="AJ480" s="13"/>
      <c r="AK480" s="13"/>
      <c r="AL480" s="17">
        <v>0</v>
      </c>
      <c r="AM480" s="15" t="s">
        <v>50</v>
      </c>
      <c r="AN480" s="12" t="s">
        <v>51</v>
      </c>
      <c r="AO480" s="12"/>
      <c r="AP480" s="17"/>
      <c r="AQ480" s="17"/>
      <c r="AR480" s="17"/>
      <c r="AU480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481" spans="1:47" x14ac:dyDescent="0.3">
      <c r="A481" s="45">
        <v>24</v>
      </c>
      <c r="B481" s="57"/>
      <c r="C481" s="12" t="str">
        <f t="shared" si="139"/>
        <v>100024</v>
      </c>
      <c r="D481" s="12" t="str">
        <f t="shared" si="140"/>
        <v>100024/13</v>
      </c>
      <c r="E481" s="13" t="s">
        <v>40</v>
      </c>
      <c r="F481" s="13" t="s">
        <v>41</v>
      </c>
      <c r="G481" s="12">
        <v>1</v>
      </c>
      <c r="H481" s="14">
        <v>100207</v>
      </c>
      <c r="I481" s="15" t="str">
        <f t="shared" si="141"/>
        <v>Б-100207-13</v>
      </c>
      <c r="J481" s="16">
        <v>3</v>
      </c>
      <c r="K481" s="28">
        <v>11</v>
      </c>
      <c r="L481" s="12" t="s">
        <v>42</v>
      </c>
      <c r="M481" s="16">
        <v>1</v>
      </c>
      <c r="N481" s="12">
        <v>18</v>
      </c>
      <c r="O481" s="13" t="s">
        <v>55</v>
      </c>
      <c r="P481" s="13" t="s">
        <v>44</v>
      </c>
      <c r="Q481" s="13" t="s">
        <v>45</v>
      </c>
      <c r="R481" s="17" t="str">
        <f t="shared" si="142"/>
        <v>1002071</v>
      </c>
      <c r="S481" s="15">
        <v>1</v>
      </c>
      <c r="T481" s="59" t="s">
        <v>69</v>
      </c>
      <c r="U481" s="12">
        <v>24000</v>
      </c>
      <c r="V481" s="12">
        <f t="shared" si="143"/>
        <v>4320</v>
      </c>
      <c r="W481" s="12">
        <v>0</v>
      </c>
      <c r="X481" s="18">
        <v>296</v>
      </c>
      <c r="Y481" s="19" t="s">
        <v>47</v>
      </c>
      <c r="Z481" s="20"/>
      <c r="AA481" s="29">
        <f>SUM(AC478:AC482)/1.18</f>
        <v>50847.457627118645</v>
      </c>
      <c r="AB481" s="29"/>
      <c r="AC481" s="14">
        <f t="shared" si="145"/>
        <v>12000</v>
      </c>
      <c r="AD481" s="12"/>
      <c r="AE481" s="12"/>
      <c r="AF481" s="59" t="s">
        <v>67</v>
      </c>
      <c r="AG481" s="23">
        <v>8</v>
      </c>
      <c r="AH481" s="30">
        <v>20</v>
      </c>
      <c r="AI481" s="25" t="s">
        <v>49</v>
      </c>
      <c r="AJ481" s="13"/>
      <c r="AK481" s="13"/>
      <c r="AL481" s="17">
        <v>0</v>
      </c>
      <c r="AM481" s="15" t="s">
        <v>50</v>
      </c>
      <c r="AN481" s="12" t="s">
        <v>51</v>
      </c>
      <c r="AO481" s="12"/>
      <c r="AP481" s="17"/>
      <c r="AQ481" s="17"/>
      <c r="AR481" s="17"/>
      <c r="AU481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482" spans="1:47" x14ac:dyDescent="0.3">
      <c r="A482" s="45">
        <v>24</v>
      </c>
      <c r="B482" s="57"/>
      <c r="C482" s="12" t="str">
        <f t="shared" si="139"/>
        <v>100024</v>
      </c>
      <c r="D482" s="12" t="str">
        <f t="shared" si="140"/>
        <v>100024/13</v>
      </c>
      <c r="E482" s="13" t="s">
        <v>40</v>
      </c>
      <c r="F482" s="13" t="s">
        <v>41</v>
      </c>
      <c r="G482" s="12">
        <v>1</v>
      </c>
      <c r="H482" s="14">
        <v>100208</v>
      </c>
      <c r="I482" s="15" t="str">
        <f t="shared" si="141"/>
        <v>Б-100208-13</v>
      </c>
      <c r="J482" s="16">
        <v>3</v>
      </c>
      <c r="K482" s="28">
        <v>1</v>
      </c>
      <c r="L482" s="12" t="s">
        <v>42</v>
      </c>
      <c r="M482" s="16">
        <v>1</v>
      </c>
      <c r="N482" s="12">
        <v>18</v>
      </c>
      <c r="O482" s="13" t="s">
        <v>57</v>
      </c>
      <c r="P482" s="13" t="s">
        <v>44</v>
      </c>
      <c r="Q482" s="13" t="s">
        <v>45</v>
      </c>
      <c r="R482" s="17" t="str">
        <f t="shared" si="142"/>
        <v>1002081</v>
      </c>
      <c r="S482" s="15">
        <v>1</v>
      </c>
      <c r="T482" s="61" t="s">
        <v>70</v>
      </c>
      <c r="U482" s="12">
        <v>24000</v>
      </c>
      <c r="V482" s="12">
        <f t="shared" si="143"/>
        <v>4320</v>
      </c>
      <c r="W482" s="12">
        <v>0</v>
      </c>
      <c r="X482" s="18">
        <v>297</v>
      </c>
      <c r="Y482" s="19" t="s">
        <v>47</v>
      </c>
      <c r="Z482" s="87">
        <f>SUM(U478:U482)-SUM(V478:V482)</f>
        <v>98400</v>
      </c>
      <c r="AA482" s="21">
        <v>105932.20338983051</v>
      </c>
      <c r="AB482" s="29">
        <f>Z482-AA482</f>
        <v>-7532.203389830509</v>
      </c>
      <c r="AC482" s="14">
        <f t="shared" si="145"/>
        <v>12000</v>
      </c>
      <c r="AD482" s="142">
        <f>SUM(AC478:AC482)/1.18</f>
        <v>50847.457627118645</v>
      </c>
      <c r="AE482" s="12"/>
      <c r="AF482" s="59" t="s">
        <v>67</v>
      </c>
      <c r="AG482" s="23">
        <v>8</v>
      </c>
      <c r="AH482" s="30">
        <v>13</v>
      </c>
      <c r="AI482" s="25" t="s">
        <v>49</v>
      </c>
      <c r="AJ482" s="13"/>
      <c r="AK482" s="13"/>
      <c r="AL482" s="17">
        <v>0</v>
      </c>
      <c r="AM482" s="15" t="s">
        <v>50</v>
      </c>
      <c r="AN482" s="12" t="s">
        <v>51</v>
      </c>
      <c r="AO482" s="12"/>
      <c r="AP482" s="17"/>
      <c r="AQ482" s="17"/>
      <c r="AR482" s="17"/>
      <c r="AU482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xxxx_client_discount_m  (ID,CLIENT_ID,CLIENT_AVG_DISCOUNT,DT) values (s_xxxx_client_discount_m.NEXTVAL,297, 13, date'2014-03-01');</v>
      </c>
    </row>
    <row r="483" spans="1:47" x14ac:dyDescent="0.3">
      <c r="A483" s="45">
        <v>24</v>
      </c>
      <c r="B483" s="57"/>
      <c r="C483" s="12" t="str">
        <f t="shared" si="139"/>
        <v>100024</v>
      </c>
      <c r="D483" s="12" t="str">
        <f t="shared" si="140"/>
        <v>100024/13</v>
      </c>
      <c r="E483" s="13" t="s">
        <v>40</v>
      </c>
      <c r="F483" s="13" t="s">
        <v>41</v>
      </c>
      <c r="G483" s="12">
        <v>1</v>
      </c>
      <c r="H483" s="14">
        <v>100209</v>
      </c>
      <c r="I483" s="15" t="str">
        <f t="shared" si="141"/>
        <v>Б-100209-13</v>
      </c>
      <c r="J483" s="16">
        <v>3</v>
      </c>
      <c r="K483" s="12">
        <v>7</v>
      </c>
      <c r="L483" s="12" t="s">
        <v>42</v>
      </c>
      <c r="M483" s="16">
        <v>1</v>
      </c>
      <c r="N483" s="12">
        <v>18</v>
      </c>
      <c r="O483" s="13" t="s">
        <v>43</v>
      </c>
      <c r="P483" s="13" t="s">
        <v>44</v>
      </c>
      <c r="Q483" s="13" t="s">
        <v>45</v>
      </c>
      <c r="R483" s="17" t="str">
        <f t="shared" si="142"/>
        <v>1002091</v>
      </c>
      <c r="S483" s="15">
        <v>1</v>
      </c>
      <c r="T483" s="58" t="s">
        <v>71</v>
      </c>
      <c r="U483" s="12">
        <v>50000</v>
      </c>
      <c r="V483" s="12">
        <f t="shared" si="143"/>
        <v>9000</v>
      </c>
      <c r="W483" s="12">
        <v>0</v>
      </c>
      <c r="X483" s="18">
        <v>298</v>
      </c>
      <c r="Y483" s="19" t="s">
        <v>47</v>
      </c>
      <c r="Z483" s="20"/>
      <c r="AA483" s="21"/>
      <c r="AB483" s="22"/>
      <c r="AC483" s="14">
        <f t="shared" si="145"/>
        <v>25000</v>
      </c>
      <c r="AD483" s="12"/>
      <c r="AE483" s="12"/>
      <c r="AF483" s="58" t="s">
        <v>134</v>
      </c>
      <c r="AG483" s="23">
        <v>8</v>
      </c>
      <c r="AH483" s="24">
        <v>13</v>
      </c>
      <c r="AI483" s="25" t="s">
        <v>49</v>
      </c>
      <c r="AJ483" s="13"/>
      <c r="AK483" s="13"/>
      <c r="AL483" s="17">
        <v>0</v>
      </c>
      <c r="AM483" s="15" t="s">
        <v>50</v>
      </c>
      <c r="AN483" s="12" t="s">
        <v>51</v>
      </c>
      <c r="AO483" s="12"/>
      <c r="AP483" s="17"/>
      <c r="AQ483" s="17"/>
      <c r="AR483" s="17"/>
      <c r="AU483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to_date('2015-05-07 00:00:00','YYYY-MM-DD HH24:MI:SS'), 50000, 9000, 0, 298, 0, 'c1', 8,null);insert into xxxx_oebs_cash_payment_test (ID, INVOICE_ID, OEBS_PAYMENT, DOC_DATE, COMISS_DATE) values (s_xxxx_oebs_cash_payment_test.NEXTVAL, 100209, 25000, to_date('2015-05-07 00:00:00','YYYY-MM-DD HH24:MI:SS'), date'2015-05-30' );insert into xxxx_client_discount_m  (ID,CLIENT_ID,CLIENT_AVG_DISCOUNT,DT) values (s_xxxx_client_discount_m.NEXTVAL,298, 13, date'2014-03-01');</v>
      </c>
    </row>
    <row r="484" spans="1:47" x14ac:dyDescent="0.3">
      <c r="A484" s="45">
        <v>24</v>
      </c>
      <c r="B484" s="57"/>
      <c r="C484" s="12" t="str">
        <f t="shared" si="139"/>
        <v>100024</v>
      </c>
      <c r="D484" s="12" t="str">
        <f t="shared" si="140"/>
        <v>100024/13</v>
      </c>
      <c r="E484" s="13" t="s">
        <v>40</v>
      </c>
      <c r="F484" s="13" t="s">
        <v>41</v>
      </c>
      <c r="G484" s="12">
        <v>1</v>
      </c>
      <c r="H484" s="14">
        <v>100210</v>
      </c>
      <c r="I484" s="15" t="str">
        <f t="shared" si="141"/>
        <v>Б-100210-13</v>
      </c>
      <c r="J484" s="16">
        <v>3</v>
      </c>
      <c r="K484" s="56">
        <v>3</v>
      </c>
      <c r="L484" s="12" t="s">
        <v>42</v>
      </c>
      <c r="M484" s="16">
        <v>1</v>
      </c>
      <c r="N484" s="12">
        <v>18</v>
      </c>
      <c r="O484" s="13" t="s">
        <v>53</v>
      </c>
      <c r="P484" s="13" t="s">
        <v>44</v>
      </c>
      <c r="Q484" s="13" t="s">
        <v>45</v>
      </c>
      <c r="R484" s="17" t="str">
        <f t="shared" si="142"/>
        <v>1002101</v>
      </c>
      <c r="S484" s="15">
        <v>1</v>
      </c>
      <c r="T484" s="58" t="s">
        <v>73</v>
      </c>
      <c r="U484" s="12">
        <v>50000</v>
      </c>
      <c r="V484" s="12">
        <f t="shared" si="143"/>
        <v>9000</v>
      </c>
      <c r="W484" s="12">
        <v>0</v>
      </c>
      <c r="X484" s="18">
        <v>299</v>
      </c>
      <c r="Y484" s="19" t="s">
        <v>47</v>
      </c>
      <c r="Z484" s="20"/>
      <c r="AA484" s="21"/>
      <c r="AB484" s="26"/>
      <c r="AC484" s="14">
        <f t="shared" si="145"/>
        <v>25000</v>
      </c>
      <c r="AD484" s="12"/>
      <c r="AE484" s="12"/>
      <c r="AF484" s="58" t="s">
        <v>134</v>
      </c>
      <c r="AG484" s="23">
        <v>8</v>
      </c>
      <c r="AH484" s="27">
        <v>7</v>
      </c>
      <c r="AI484" s="25" t="s">
        <v>49</v>
      </c>
      <c r="AJ484" s="13"/>
      <c r="AK484" s="13"/>
      <c r="AL484" s="17">
        <v>0</v>
      </c>
      <c r="AM484" s="15" t="s">
        <v>50</v>
      </c>
      <c r="AN484" s="12" t="s">
        <v>51</v>
      </c>
      <c r="AO484" s="12"/>
      <c r="AP484" s="17"/>
      <c r="AQ484" s="17"/>
      <c r="AR484" s="17"/>
      <c r="AU484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to_date('2015-05-08 00:00:00','YYYY-MM-DD HH24:MI:SS'), 50000, 9000, 0, 299, 0, 'c1', 8,null);insert into xxxx_oebs_cash_payment_test (ID, INVOICE_ID, OEBS_PAYMENT, DOC_DATE, COMISS_DATE) values (s_xxxx_oebs_cash_payment_test.NEXTVAL, 100210, 25000, to_date('2015-05-08 00:00:00','YYYY-MM-DD HH24:MI:SS'), date'2015-05-30' );insert into xxxx_client_discount_m  (ID,CLIENT_ID,CLIENT_AVG_DISCOUNT,DT) values (s_xxxx_client_discount_m.NEXTVAL,299, 7, date'2014-03-01');</v>
      </c>
    </row>
    <row r="485" spans="1:47" x14ac:dyDescent="0.3">
      <c r="A485" s="45">
        <v>24</v>
      </c>
      <c r="B485" s="57"/>
      <c r="C485" s="12" t="str">
        <f t="shared" si="139"/>
        <v>100024</v>
      </c>
      <c r="D485" s="12" t="str">
        <f t="shared" si="140"/>
        <v>100024/13</v>
      </c>
      <c r="E485" s="13" t="s">
        <v>40</v>
      </c>
      <c r="F485" s="13" t="s">
        <v>41</v>
      </c>
      <c r="G485" s="12">
        <v>1</v>
      </c>
      <c r="H485" s="14">
        <v>100211</v>
      </c>
      <c r="I485" s="15" t="str">
        <f t="shared" si="141"/>
        <v>Б-100211-13</v>
      </c>
      <c r="J485" s="16">
        <v>3</v>
      </c>
      <c r="K485" s="12">
        <v>7</v>
      </c>
      <c r="L485" s="12" t="s">
        <v>42</v>
      </c>
      <c r="M485" s="16">
        <v>1</v>
      </c>
      <c r="N485" s="12">
        <v>18</v>
      </c>
      <c r="O485" s="13" t="s">
        <v>53</v>
      </c>
      <c r="P485" s="13" t="s">
        <v>44</v>
      </c>
      <c r="Q485" s="13" t="s">
        <v>45</v>
      </c>
      <c r="R485" s="17" t="str">
        <f t="shared" si="142"/>
        <v>1002111</v>
      </c>
      <c r="S485" s="15">
        <v>1</v>
      </c>
      <c r="T485" s="58" t="s">
        <v>135</v>
      </c>
      <c r="U485" s="12">
        <v>50000</v>
      </c>
      <c r="V485" s="12">
        <f t="shared" si="143"/>
        <v>9000</v>
      </c>
      <c r="W485" s="12">
        <v>0</v>
      </c>
      <c r="X485" s="18">
        <v>300</v>
      </c>
      <c r="Y485" s="19" t="s">
        <v>47</v>
      </c>
      <c r="Z485" s="20"/>
      <c r="AA485" s="21"/>
      <c r="AB485" s="26"/>
      <c r="AC485" s="14">
        <f t="shared" si="145"/>
        <v>25000</v>
      </c>
      <c r="AD485" s="12"/>
      <c r="AE485" s="12"/>
      <c r="AF485" s="58" t="s">
        <v>134</v>
      </c>
      <c r="AG485" s="23">
        <v>8</v>
      </c>
      <c r="AH485" s="27">
        <v>7</v>
      </c>
      <c r="AI485" s="25" t="s">
        <v>49</v>
      </c>
      <c r="AJ485" s="13"/>
      <c r="AK485" s="13"/>
      <c r="AL485" s="17">
        <v>0</v>
      </c>
      <c r="AM485" s="15" t="s">
        <v>50</v>
      </c>
      <c r="AN485" s="12" t="s">
        <v>51</v>
      </c>
      <c r="AO485" s="12"/>
      <c r="AP485" s="17"/>
      <c r="AQ485" s="17"/>
      <c r="AR485" s="17"/>
      <c r="AU485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to_date('2015-05-07 00:00:01','YYYY-MM-DD HH24:MI:SS'), 50000, 9000, 0, 300, 0, 'c1', 8,null);insert into xxxx_oebs_cash_payment_test (ID, INVOICE_ID, OEBS_PAYMENT, DOC_DATE, COMISS_DATE) values (s_xxxx_oebs_cash_payment_test.NEXTVAL, 100211, 25000, to_date('2015-05-07 00:00:01','YYYY-MM-DD HH24:MI:SS'), date'2015-05-30' );insert into xxxx_client_discount_m  (ID,CLIENT_ID,CLIENT_AVG_DISCOUNT,DT) values (s_xxxx_client_discount_m.NEXTVAL,300, 7, date'2014-03-01');</v>
      </c>
    </row>
    <row r="486" spans="1:47" x14ac:dyDescent="0.3">
      <c r="A486" s="45">
        <v>24</v>
      </c>
      <c r="B486" s="57"/>
      <c r="C486" s="12" t="str">
        <f t="shared" si="139"/>
        <v>100024</v>
      </c>
      <c r="D486" s="12" t="str">
        <f t="shared" si="140"/>
        <v>100024/13</v>
      </c>
      <c r="E486" s="13" t="s">
        <v>40</v>
      </c>
      <c r="F486" s="13" t="s">
        <v>41</v>
      </c>
      <c r="G486" s="12">
        <v>1</v>
      </c>
      <c r="H486" s="14">
        <v>100212</v>
      </c>
      <c r="I486" s="15" t="str">
        <f t="shared" si="141"/>
        <v>Б-100212-13</v>
      </c>
      <c r="J486" s="16">
        <v>3</v>
      </c>
      <c r="K486" s="28">
        <v>11</v>
      </c>
      <c r="L486" s="12" t="s">
        <v>42</v>
      </c>
      <c r="M486" s="16">
        <v>1</v>
      </c>
      <c r="N486" s="12">
        <v>18</v>
      </c>
      <c r="O486" s="13" t="s">
        <v>55</v>
      </c>
      <c r="P486" s="13" t="s">
        <v>44</v>
      </c>
      <c r="Q486" s="13" t="s">
        <v>45</v>
      </c>
      <c r="R486" s="17" t="str">
        <f t="shared" si="142"/>
        <v>1002121</v>
      </c>
      <c r="S486" s="15">
        <v>1</v>
      </c>
      <c r="T486" s="58" t="s">
        <v>136</v>
      </c>
      <c r="U486" s="12">
        <v>50000</v>
      </c>
      <c r="V486" s="12">
        <f t="shared" si="143"/>
        <v>9000</v>
      </c>
      <c r="W486" s="12">
        <v>0</v>
      </c>
      <c r="X486" s="18">
        <v>301</v>
      </c>
      <c r="Y486" s="19" t="s">
        <v>47</v>
      </c>
      <c r="Z486" s="20"/>
      <c r="AA486" s="29">
        <f>SUM(AC483:AC487)/1.18</f>
        <v>93220.338983050853</v>
      </c>
      <c r="AB486" s="29"/>
      <c r="AC486" s="14">
        <v>10000</v>
      </c>
      <c r="AD486" s="12"/>
      <c r="AE486" s="12">
        <f>Z487-AD487-AE478</f>
        <v>96440.677966101677</v>
      </c>
      <c r="AF486" s="58" t="s">
        <v>134</v>
      </c>
      <c r="AG486" s="23">
        <v>8</v>
      </c>
      <c r="AH486" s="30">
        <v>20</v>
      </c>
      <c r="AI486" s="25" t="s">
        <v>49</v>
      </c>
      <c r="AJ486" s="13"/>
      <c r="AK486" s="13"/>
      <c r="AL486" s="17">
        <v>0</v>
      </c>
      <c r="AM486" s="15" t="s">
        <v>50</v>
      </c>
      <c r="AN486" s="12" t="s">
        <v>51</v>
      </c>
      <c r="AO486" s="12"/>
      <c r="AP486" s="17"/>
      <c r="AQ486" s="17"/>
      <c r="AR486" s="17"/>
      <c r="AU486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to_date('2015-05-08 00:00:01','YYYY-MM-DD HH24:MI:SS'), 50000, 9000, 0, 301, 0, 'c1', 8,null);insert into xxxx_oebs_cash_payment_test (ID, INVOICE_ID, OEBS_PAYMENT, DOC_DATE, COMISS_DATE) values (s_xxxx_oebs_cash_payment_test.NEXTVAL, 100212, 10000, to_date('2015-05-08 00:00:01','YYYY-MM-DD HH24:MI:SS'), date'2015-05-30' );insert into xxxx_oebs_cash_payment_test (ID, INVOICE_ID, OEBS_PAYMENT, DOC_DATE, COMISS_DATE) values (s_xxxx_oebs_cash_payment_test.NEXTVAL, 100212, 96440.6779661017, to_date('2015-05-08 00:00:01','YYYY-MM-DD HH24:MI:SS'), date'2015-05-30' );insert into xxxx_client_discount_m  (ID,CLIENT_ID,CLIENT_AVG_DISCOUNT,DT) values (s_xxxx_client_discount_m.NEXTVAL,301, 20, date'2014-03-01');</v>
      </c>
    </row>
    <row r="487" spans="1:47" x14ac:dyDescent="0.3">
      <c r="A487" s="45">
        <v>24</v>
      </c>
      <c r="B487" s="57"/>
      <c r="C487" s="33" t="str">
        <f t="shared" si="139"/>
        <v>100024</v>
      </c>
      <c r="D487" s="33" t="str">
        <f t="shared" si="140"/>
        <v>100024/13</v>
      </c>
      <c r="E487" s="34" t="s">
        <v>40</v>
      </c>
      <c r="F487" s="34" t="s">
        <v>41</v>
      </c>
      <c r="G487" s="12">
        <v>1</v>
      </c>
      <c r="H487" s="14">
        <v>100213</v>
      </c>
      <c r="I487" s="33" t="str">
        <f t="shared" si="141"/>
        <v>Б-100213-13</v>
      </c>
      <c r="J487" s="16">
        <v>3</v>
      </c>
      <c r="K487" s="35">
        <v>1</v>
      </c>
      <c r="L487" s="33" t="s">
        <v>42</v>
      </c>
      <c r="M487" s="36">
        <v>1</v>
      </c>
      <c r="N487" s="33">
        <v>18</v>
      </c>
      <c r="O487" s="34" t="s">
        <v>57</v>
      </c>
      <c r="P487" s="34" t="s">
        <v>44</v>
      </c>
      <c r="Q487" s="34" t="s">
        <v>45</v>
      </c>
      <c r="R487" s="37" t="str">
        <f t="shared" si="142"/>
        <v>1002131</v>
      </c>
      <c r="S487" s="33">
        <v>1</v>
      </c>
      <c r="T487" s="58" t="s">
        <v>137</v>
      </c>
      <c r="U487" s="12">
        <v>50000</v>
      </c>
      <c r="V487" s="33">
        <f t="shared" si="143"/>
        <v>9000</v>
      </c>
      <c r="W487" s="33">
        <v>0</v>
      </c>
      <c r="X487" s="18">
        <v>302</v>
      </c>
      <c r="Y487" s="38" t="s">
        <v>47</v>
      </c>
      <c r="Z487" s="20">
        <f>SUM(U483:U487)-SUM(V483:V487)</f>
        <v>205000</v>
      </c>
      <c r="AA487" s="39"/>
      <c r="AB487" s="39"/>
      <c r="AC487" s="40">
        <f>U487*0.5</f>
        <v>25000</v>
      </c>
      <c r="AD487" s="142">
        <f>SUM(AC483:AC487)/1.18</f>
        <v>93220.338983050853</v>
      </c>
      <c r="AE487" s="33"/>
      <c r="AF487" s="58" t="s">
        <v>134</v>
      </c>
      <c r="AG487" s="41">
        <v>8</v>
      </c>
      <c r="AH487" s="42">
        <v>13</v>
      </c>
      <c r="AI487" s="43" t="s">
        <v>49</v>
      </c>
      <c r="AJ487" s="34"/>
      <c r="AK487" s="34"/>
      <c r="AL487" s="37">
        <v>0</v>
      </c>
      <c r="AM487" s="33" t="s">
        <v>50</v>
      </c>
      <c r="AN487" s="33" t="s">
        <v>51</v>
      </c>
      <c r="AO487" s="33"/>
      <c r="AP487" s="37"/>
      <c r="AQ487" s="37"/>
      <c r="AR487" s="37"/>
      <c r="AS487" s="44"/>
      <c r="AU487" s="9" t="str">
        <f t="shared" si="14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to_date('2015-05-07 00:00:02','YYYY-MM-DD HH24:MI:SS'), 50000, 9000, 0, 302, 0, 'c1', 8,null);insert into xxxx_oebs_cash_payment_test (ID, INVOICE_ID, OEBS_PAYMENT, DOC_DATE, COMISS_DATE) values (s_xxxx_oebs_cash_payment_test.NEXTVAL, 100213, 25000, to_date('2015-05-07 00:00:02','YYYY-MM-DD HH24:MI:SS'), date'2015-05-30' );insert into xxxx_oebs_cash_payment_test (ID, INVOICE_ID, OEBS_PAYMENT, DOC_DATE, COMISS_DATE) values (s_xxxx_oebs_cash_payment_test.NEXTVAL, 100213, 93220.3389830509, to_date('2015-05-07 00:00:02','YYYY-MM-DD HH24:MI:SS'), date'2015-05-30' );insert into xxxx_client_discount_m  (ID,CLIENT_ID,CLIENT_AVG_DISCOUNT,DT) values (s_xxxx_client_discount_m.NEXTVAL,302, 13, date'2014-03-01');</v>
      </c>
    </row>
    <row r="489" spans="1:47" x14ac:dyDescent="0.3">
      <c r="U489" s="9">
        <f>SUM(U473:U488)-SUM(V473:V488)</f>
        <v>508400</v>
      </c>
    </row>
    <row r="490" spans="1:47" x14ac:dyDescent="0.3">
      <c r="U490" s="9">
        <f>U489/10</f>
        <v>50840</v>
      </c>
    </row>
    <row r="492" spans="1:47" ht="15" customHeight="1" x14ac:dyDescent="0.3">
      <c r="A492" s="45">
        <v>23</v>
      </c>
      <c r="B492" s="57"/>
      <c r="C492" s="12" t="str">
        <f t="shared" ref="C492:C506" si="146">"1000"&amp;A492</f>
        <v>100023</v>
      </c>
      <c r="D492" s="12" t="str">
        <f t="shared" ref="D492:D506" si="147">"1000"&amp;A492&amp;"/13"</f>
        <v>100023/13</v>
      </c>
      <c r="E492" s="13" t="s">
        <v>40</v>
      </c>
      <c r="F492" s="13" t="s">
        <v>41</v>
      </c>
      <c r="G492" s="12">
        <v>1</v>
      </c>
      <c r="H492" s="14">
        <v>100184</v>
      </c>
      <c r="I492" s="15" t="str">
        <f t="shared" ref="I492:I506" si="148">"Б-"&amp;H492&amp;"-13"</f>
        <v>Б-100184-13</v>
      </c>
      <c r="J492" s="16">
        <v>3</v>
      </c>
      <c r="K492" s="56">
        <v>2</v>
      </c>
      <c r="L492" s="12" t="s">
        <v>42</v>
      </c>
      <c r="M492" s="16">
        <v>1</v>
      </c>
      <c r="N492" s="12">
        <v>18</v>
      </c>
      <c r="O492" s="13" t="s">
        <v>43</v>
      </c>
      <c r="P492" s="13" t="s">
        <v>44</v>
      </c>
      <c r="Q492" s="13" t="s">
        <v>45</v>
      </c>
      <c r="R492" s="17" t="str">
        <f t="shared" ref="R492:R506" si="149">H492&amp;"1"</f>
        <v>1001841</v>
      </c>
      <c r="S492" s="15">
        <v>1</v>
      </c>
      <c r="T492" s="13" t="s">
        <v>46</v>
      </c>
      <c r="U492" s="12">
        <v>50000</v>
      </c>
      <c r="V492" s="12">
        <f t="shared" ref="V492:V506" si="150">U492*0.18</f>
        <v>9000</v>
      </c>
      <c r="W492" s="12">
        <v>0</v>
      </c>
      <c r="X492" s="18">
        <v>273</v>
      </c>
      <c r="Y492" s="19" t="s">
        <v>47</v>
      </c>
      <c r="Z492" s="20"/>
      <c r="AA492" s="21"/>
      <c r="AB492" s="22"/>
      <c r="AC492" s="14">
        <f>U492*0.5</f>
        <v>25000</v>
      </c>
      <c r="AD492" s="12"/>
      <c r="AE492" s="12"/>
      <c r="AF492" s="13" t="s">
        <v>48</v>
      </c>
      <c r="AG492" s="23">
        <v>8</v>
      </c>
      <c r="AH492" s="24">
        <v>13</v>
      </c>
      <c r="AI492" s="25" t="s">
        <v>49</v>
      </c>
      <c r="AJ492" s="13"/>
      <c r="AK492" s="13"/>
      <c r="AL492" s="17">
        <v>0</v>
      </c>
      <c r="AM492" s="15" t="s">
        <v>50</v>
      </c>
      <c r="AN492" s="12" t="s">
        <v>51</v>
      </c>
      <c r="AO492" s="12"/>
      <c r="AP492" s="17"/>
      <c r="AQ492" s="17"/>
      <c r="AR492" s="17"/>
      <c r="AS492" s="15" t="s">
        <v>99</v>
      </c>
      <c r="AU492" s="9" t="str">
        <f t="shared" ref="AU492:AU506" si="15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"&amp;A492&amp;", "&amp;C492&amp;", '"&amp;D492&amp;"', date'"&amp;E492&amp;"', date'"&amp;F492&amp;"', "&amp;G492&amp;", "&amp;H492&amp;", '"&amp;I492&amp;"',date'"&amp;O492&amp;"',"&amp;J492&amp;", "&amp;K492&amp;", "&amp;K492&amp;", '"&amp;L492&amp;"', "&amp;M492&amp;", "&amp;N492&amp;", date'"&amp;P492&amp;"', date'"&amp;Q492&amp;"', "&amp;R492&amp;", "&amp;S492&amp;", to_date('"&amp;T492&amp;"','YYYY-MM-DD HH24:MI:SS'), "&amp;U492&amp;", "&amp;V492&amp;", "&amp;W492&amp;", "&amp;X492&amp;", "&amp;AL492&amp;", '"&amp;AN492&amp;"', "&amp;AG492&amp;","&amp;AM492&amp;");"&amp;
IF(LEN(AC492)&gt;0,"insert into xxxx_oebs_cash_payment_test (ID, INVOICE_ID, OEBS_PAYMENT, DOC_DATE, COMISS_DATE) values (s_xxxx_oebs_cash_payment_test.NEXTVAL, "&amp;H492&amp;", "&amp;AC492&amp;", to_date('"&amp;T492&amp;"','YYYY-MM-DD HH24:MI:SS'), "&amp;AF492&amp;" );","")&amp;
IF(LEN(AD492)&gt;0,"insert into xxxx_oebs_cash_payment_test (ID, INVOICE_ID, OEBS_PAYMENT, DOC_DATE, COMISS_DATE) values (s_xxxx_oebs_cash_payment_test.NEXTVAL, "&amp;H492&amp;", "&amp;AD492&amp;", to_date('"&amp;T492&amp;"','YYYY-MM-DD HH24:MI:SS'), "&amp;AF492&amp;" );","")&amp;
IF(LEN(AE492)&gt;0,"insert into xxxx_oebs_cash_payment_test (ID, INVOICE_ID, OEBS_PAYMENT, DOC_DATE, COMISS_DATE) values (s_xxxx_oebs_cash_payment_test.NEXTVAL, "&amp;H492&amp;", "&amp;AE492&amp;", to_date('"&amp;T492&amp;"','YYYY-MM-DD HH24:MI:SS'), "&amp;AF492&amp;" );","")&amp;
IF(LEN(AH492)&gt;0,"insert into xxxx_client_discount_m  (ID,CLIENT_ID,CLIENT_AVG_DISCOUNT,DT) values (s_xxxx_client_discount_m.NEXTVAL,"&amp;X492&amp;", "&amp;AH492&amp;", "&amp;AI492&amp;");","")&amp;
IF(LEN(AJ492)&gt;0,"insert into xxxx_client_discount_m  (ID,CLIENT_ID,CLIENT_AVG_DISCOUNT,DT) values (s_xxxx_client_discount_m.NEXTVAL,"&amp;X492&amp;", "&amp;AJ492&amp;", "&amp;AK492&amp;");","")&amp;
IF(LEN(AO492)&gt;0,"insert into xxxx_contract_signed_attr (ID, CONTRACT_ID, CODE, KEY_NUM) values (s_xxxx_contract_signed_attr.NEXTVAL, "&amp;C492&amp;", 'SUPERCOMMISSION_BONUS' , "&amp;AO492&amp;" );","")&amp;
IF(LEN(AP492)&gt;0,"insert into xxxx_loyal_clients_contr_attr (ID, CONTRACT_ID, CLIENT_ID, LC_TURNOVER, COLLATERAL_FIRST_DT, COLLATERAL_END_DT) values (s_xxxx_loyal_clients_contr_atr.NEXTVAL, "&amp;C492&amp;", "&amp;X492&amp;", "&amp;AP492&amp;", "&amp;AQ492&amp;", "&amp;AR492&amp;"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'Б-100184-13',date'2015-03-02',3, 2, 2, 'RUR', 1, 18, date'2015-03-06', date'2015-03-07', 1001841, 1, to_date('2015-03-07 00:00:00','YYYY-MM-DD HH24:MI:SS'), 50000, 9000, 0, 273, 0, 'c1', 8,null);insert into xxxx_oebs_cash_payment_test (ID, INVOICE_ID, OEBS_PAYMENT, DOC_DATE, COMISS_DATE) values (s_xxxx_oebs_cash_payment_test.NEXTVAL, 100184, 25000, to_date('2015-03-07 00:00:00','YYYY-MM-DD HH24:MI:SS'), date'2015-03-31' );insert into xxxx_client_discount_m  (ID,CLIENT_ID,CLIENT_AVG_DISCOUNT,DT) values (s_xxxx_client_discount_m.NEXTVAL,273, 13, date'2014-03-01');</v>
      </c>
    </row>
    <row r="493" spans="1:47" ht="15" customHeight="1" x14ac:dyDescent="0.3">
      <c r="A493" s="45">
        <v>23</v>
      </c>
      <c r="B493" s="57"/>
      <c r="C493" s="12" t="str">
        <f t="shared" si="146"/>
        <v>100023</v>
      </c>
      <c r="D493" s="12" t="str">
        <f t="shared" si="147"/>
        <v>100023/13</v>
      </c>
      <c r="E493" s="13" t="s">
        <v>40</v>
      </c>
      <c r="F493" s="13" t="s">
        <v>41</v>
      </c>
      <c r="G493" s="12">
        <v>1</v>
      </c>
      <c r="H493" s="14">
        <v>100185</v>
      </c>
      <c r="I493" s="15" t="str">
        <f t="shared" si="148"/>
        <v>Б-100185-13</v>
      </c>
      <c r="J493" s="16">
        <v>3</v>
      </c>
      <c r="K493" s="12">
        <v>7</v>
      </c>
      <c r="L493" s="12" t="s">
        <v>42</v>
      </c>
      <c r="M493" s="16">
        <v>1</v>
      </c>
      <c r="N493" s="12">
        <v>18</v>
      </c>
      <c r="O493" s="13" t="s">
        <v>53</v>
      </c>
      <c r="P493" s="13" t="s">
        <v>44</v>
      </c>
      <c r="Q493" s="13" t="s">
        <v>45</v>
      </c>
      <c r="R493" s="17" t="str">
        <f t="shared" si="149"/>
        <v>1001851</v>
      </c>
      <c r="S493" s="15">
        <v>1</v>
      </c>
      <c r="T493" s="13" t="s">
        <v>54</v>
      </c>
      <c r="U493" s="12">
        <v>50000</v>
      </c>
      <c r="V493" s="12">
        <f t="shared" si="150"/>
        <v>9000</v>
      </c>
      <c r="W493" s="12">
        <v>0</v>
      </c>
      <c r="X493" s="18">
        <v>274</v>
      </c>
      <c r="Y493" s="19" t="s">
        <v>47</v>
      </c>
      <c r="Z493" s="20"/>
      <c r="AA493" s="21"/>
      <c r="AB493" s="26"/>
      <c r="AC493" s="14">
        <f>U493*0.5</f>
        <v>25000</v>
      </c>
      <c r="AD493" s="115"/>
      <c r="AE493" s="109"/>
      <c r="AF493" s="58" t="s">
        <v>67</v>
      </c>
      <c r="AG493" s="23">
        <v>8</v>
      </c>
      <c r="AH493" s="27">
        <v>7</v>
      </c>
      <c r="AI493" s="25" t="s">
        <v>49</v>
      </c>
      <c r="AJ493" s="13"/>
      <c r="AK493" s="13"/>
      <c r="AL493" s="17">
        <v>0</v>
      </c>
      <c r="AM493" s="15" t="s">
        <v>50</v>
      </c>
      <c r="AN493" s="12" t="s">
        <v>51</v>
      </c>
      <c r="AO493" s="12"/>
      <c r="AP493" s="17"/>
      <c r="AQ493" s="17"/>
      <c r="AR493" s="17"/>
      <c r="AS493" s="9" t="s">
        <v>100</v>
      </c>
      <c r="AU493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'Б-100185-13',date'2015-03-03',3, 7, 7, 'RUR', 1, 18, date'2015-03-06', date'2015-03-07', 1001851, 1, to_date('2015-03-08 00:00:00','YYYY-MM-DD HH24:MI:SS'), 50000, 9000, 0, 274, 0, 'c1', 8,null);insert into xxxx_oebs_cash_payment_test (ID, INVOICE_ID, OEBS_PAYMENT, DOC_DATE, COMISS_DATE) values (s_xxxx_oebs_cash_payment_test.NEXTVAL, 100185, 25000, to_date('2015-03-08 00:00:00','YYYY-MM-DD HH24:MI:SS'), date'2015-04-30' );insert into xxxx_client_discount_m  (ID,CLIENT_ID,CLIENT_AVG_DISCOUNT,DT) values (s_xxxx_client_discount_m.NEXTVAL,274, 7, date'2014-03-01');</v>
      </c>
    </row>
    <row r="494" spans="1:47" ht="15" customHeight="1" x14ac:dyDescent="0.3">
      <c r="A494" s="45">
        <v>23</v>
      </c>
      <c r="B494" s="57"/>
      <c r="C494" s="12" t="str">
        <f t="shared" si="146"/>
        <v>100023</v>
      </c>
      <c r="D494" s="12" t="str">
        <f t="shared" si="147"/>
        <v>100023/13</v>
      </c>
      <c r="E494" s="13" t="s">
        <v>40</v>
      </c>
      <c r="F494" s="13" t="s">
        <v>41</v>
      </c>
      <c r="G494" s="12">
        <v>1</v>
      </c>
      <c r="H494" s="14">
        <v>100186</v>
      </c>
      <c r="I494" s="15" t="str">
        <f t="shared" si="148"/>
        <v>Б-100186-13</v>
      </c>
      <c r="J494" s="16">
        <v>3</v>
      </c>
      <c r="K494" s="12">
        <v>7</v>
      </c>
      <c r="L494" s="12" t="s">
        <v>42</v>
      </c>
      <c r="M494" s="16">
        <v>1</v>
      </c>
      <c r="N494" s="12">
        <v>18</v>
      </c>
      <c r="O494" s="13" t="s">
        <v>53</v>
      </c>
      <c r="P494" s="13" t="s">
        <v>44</v>
      </c>
      <c r="Q494" s="13" t="s">
        <v>45</v>
      </c>
      <c r="R494" s="17" t="str">
        <f t="shared" si="149"/>
        <v>1001861</v>
      </c>
      <c r="S494" s="15">
        <v>1</v>
      </c>
      <c r="T494" s="13" t="s">
        <v>54</v>
      </c>
      <c r="U494" s="12">
        <v>50000</v>
      </c>
      <c r="V494" s="12">
        <f t="shared" si="150"/>
        <v>9000</v>
      </c>
      <c r="W494" s="12">
        <v>0</v>
      </c>
      <c r="X494" s="18">
        <v>275</v>
      </c>
      <c r="Y494" s="19" t="s">
        <v>47</v>
      </c>
      <c r="Z494" s="20"/>
      <c r="AA494" s="21"/>
      <c r="AB494" s="26"/>
      <c r="AC494" s="14">
        <v>100000</v>
      </c>
      <c r="AD494" s="12"/>
      <c r="AE494" s="12"/>
      <c r="AF494" s="13" t="s">
        <v>48</v>
      </c>
      <c r="AG494" s="23">
        <v>8</v>
      </c>
      <c r="AH494" s="27">
        <v>7</v>
      </c>
      <c r="AI494" s="25" t="s">
        <v>49</v>
      </c>
      <c r="AJ494" s="13"/>
      <c r="AK494" s="13"/>
      <c r="AL494" s="17">
        <v>0</v>
      </c>
      <c r="AM494" s="15" t="s">
        <v>50</v>
      </c>
      <c r="AN494" s="12" t="s">
        <v>51</v>
      </c>
      <c r="AO494" s="12"/>
      <c r="AP494" s="17"/>
      <c r="AQ494" s="17"/>
      <c r="AR494" s="17"/>
      <c r="AU494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'Б-100186-13',date'2015-03-03',3, 7, 7, 'RUR', 1, 18, date'2015-03-06', date'2015-03-07', 1001861, 1, to_date('2015-03-08 00:00:00','YYYY-MM-DD HH24:MI:SS'), 50000, 9000, 0, 275, 0, 'c1', 8,null);insert into xxxx_oebs_cash_payment_test (ID, INVOICE_ID, OEBS_PAYMENT, DOC_DATE, COMISS_DATE) values (s_xxxx_oebs_cash_payment_test.NEXTVAL, 100186, 100000, to_date('2015-03-08 00:00:00','YYYY-MM-DD HH24:MI:SS'), date'2015-03-31' );insert into xxxx_client_discount_m  (ID,CLIENT_ID,CLIENT_AVG_DISCOUNT,DT) values (s_xxxx_client_discount_m.NEXTVAL,275, 7, date'2014-03-01');</v>
      </c>
    </row>
    <row r="495" spans="1:47" ht="15" customHeight="1" x14ac:dyDescent="0.3">
      <c r="A495" s="45">
        <v>23</v>
      </c>
      <c r="B495" s="57"/>
      <c r="C495" s="12" t="str">
        <f t="shared" si="146"/>
        <v>100023</v>
      </c>
      <c r="D495" s="12" t="str">
        <f t="shared" si="147"/>
        <v>100023/13</v>
      </c>
      <c r="E495" s="13" t="s">
        <v>40</v>
      </c>
      <c r="F495" s="13" t="s">
        <v>41</v>
      </c>
      <c r="G495" s="12">
        <v>1</v>
      </c>
      <c r="H495" s="14">
        <v>100187</v>
      </c>
      <c r="I495" s="15" t="str">
        <f t="shared" si="148"/>
        <v>Б-100187-13</v>
      </c>
      <c r="J495" s="16">
        <v>3</v>
      </c>
      <c r="K495" s="56">
        <v>11</v>
      </c>
      <c r="L495" s="12" t="s">
        <v>42</v>
      </c>
      <c r="M495" s="16">
        <v>1</v>
      </c>
      <c r="N495" s="12">
        <v>18</v>
      </c>
      <c r="O495" s="13" t="s">
        <v>55</v>
      </c>
      <c r="P495" s="13" t="s">
        <v>44</v>
      </c>
      <c r="Q495" s="13" t="s">
        <v>45</v>
      </c>
      <c r="R495" s="17" t="str">
        <f t="shared" si="149"/>
        <v>1001871</v>
      </c>
      <c r="S495" s="15">
        <v>1</v>
      </c>
      <c r="T495" s="13" t="s">
        <v>56</v>
      </c>
      <c r="U495" s="12">
        <v>50000</v>
      </c>
      <c r="V495" s="12">
        <f t="shared" si="150"/>
        <v>9000</v>
      </c>
      <c r="W495" s="12">
        <v>0</v>
      </c>
      <c r="X495" s="18">
        <v>276</v>
      </c>
      <c r="Y495" s="19" t="s">
        <v>47</v>
      </c>
      <c r="Z495" s="20"/>
      <c r="AA495" s="29"/>
      <c r="AB495" s="29"/>
      <c r="AC495" s="14">
        <f t="shared" ref="AC495:AC504" si="152">U495*0.5</f>
        <v>25000</v>
      </c>
      <c r="AD495" s="115"/>
      <c r="AE495" s="12"/>
      <c r="AF495" s="58" t="s">
        <v>67</v>
      </c>
      <c r="AG495" s="23">
        <v>8</v>
      </c>
      <c r="AH495" s="30">
        <v>20</v>
      </c>
      <c r="AI495" s="25" t="s">
        <v>49</v>
      </c>
      <c r="AJ495" s="13"/>
      <c r="AK495" s="13"/>
      <c r="AL495" s="17">
        <v>0</v>
      </c>
      <c r="AM495" s="15" t="s">
        <v>50</v>
      </c>
      <c r="AN495" s="12" t="s">
        <v>51</v>
      </c>
      <c r="AO495" s="12"/>
      <c r="AP495" s="17"/>
      <c r="AQ495" s="17"/>
      <c r="AR495" s="17"/>
      <c r="AU495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'Б-100187-13',date'2015-03-04',3, 11, 11, 'RUR', 1, 18, date'2015-03-06', date'2015-03-07', 1001871, 1, to_date('2015-03-09 00:00:00','YYYY-MM-DD HH24:MI:SS'), 50000, 9000, 0, 276, 0, 'c1', 8,null);insert into xxxx_oebs_cash_payment_test (ID, INVOICE_ID, OEBS_PAYMENT, DOC_DATE, COMISS_DATE) values (s_xxxx_oebs_cash_payment_test.NEXTVAL, 100187, 25000, to_date('2015-03-09 00:00:00','YYYY-MM-DD HH24:MI:SS'), date'2015-04-30' );insert into xxxx_client_discount_m  (ID,CLIENT_ID,CLIENT_AVG_DISCOUNT,DT) values (s_xxxx_client_discount_m.NEXTVAL,276, 20, date'2014-03-01');</v>
      </c>
    </row>
    <row r="496" spans="1:47" ht="15" customHeight="1" x14ac:dyDescent="0.3">
      <c r="A496" s="45">
        <v>23</v>
      </c>
      <c r="B496" s="57"/>
      <c r="C496" s="12" t="str">
        <f t="shared" si="146"/>
        <v>100023</v>
      </c>
      <c r="D496" s="12" t="str">
        <f t="shared" si="147"/>
        <v>100023/13</v>
      </c>
      <c r="E496" s="13" t="s">
        <v>40</v>
      </c>
      <c r="F496" s="13" t="s">
        <v>41</v>
      </c>
      <c r="G496" s="12">
        <v>1</v>
      </c>
      <c r="H496" s="14">
        <v>100188</v>
      </c>
      <c r="I496" s="15" t="str">
        <f t="shared" si="148"/>
        <v>Б-100188-13</v>
      </c>
      <c r="J496" s="16">
        <v>3</v>
      </c>
      <c r="K496" s="28">
        <v>1</v>
      </c>
      <c r="L496" s="12" t="s">
        <v>42</v>
      </c>
      <c r="M496" s="16">
        <v>1</v>
      </c>
      <c r="N496" s="12">
        <v>18</v>
      </c>
      <c r="O496" s="13" t="s">
        <v>57</v>
      </c>
      <c r="P496" s="13" t="s">
        <v>44</v>
      </c>
      <c r="Q496" s="13" t="s">
        <v>45</v>
      </c>
      <c r="R496" s="17" t="str">
        <f t="shared" si="149"/>
        <v>1001881</v>
      </c>
      <c r="S496" s="15">
        <v>1</v>
      </c>
      <c r="T496" s="13" t="s">
        <v>58</v>
      </c>
      <c r="U496" s="12">
        <v>50000</v>
      </c>
      <c r="V496" s="12">
        <f t="shared" si="150"/>
        <v>9000</v>
      </c>
      <c r="W496" s="12">
        <v>0</v>
      </c>
      <c r="X496" s="18">
        <v>277</v>
      </c>
      <c r="Y496" s="19" t="s">
        <v>47</v>
      </c>
      <c r="Z496" s="20">
        <f>SUM(U492:U496)-SUM(V492:V496)</f>
        <v>205000</v>
      </c>
      <c r="AA496" s="29"/>
      <c r="AB496" s="110">
        <f>Z496-AD493</f>
        <v>205000</v>
      </c>
      <c r="AC496" s="14">
        <f t="shared" si="152"/>
        <v>25000</v>
      </c>
      <c r="AD496" s="12"/>
      <c r="AE496" s="12"/>
      <c r="AF496" s="13" t="s">
        <v>48</v>
      </c>
      <c r="AG496" s="23">
        <v>8</v>
      </c>
      <c r="AH496" s="30">
        <v>13</v>
      </c>
      <c r="AI496" s="25" t="s">
        <v>49</v>
      </c>
      <c r="AJ496" s="13"/>
      <c r="AK496" s="13"/>
      <c r="AL496" s="17">
        <v>0</v>
      </c>
      <c r="AM496" s="15" t="s">
        <v>50</v>
      </c>
      <c r="AN496" s="12" t="s">
        <v>51</v>
      </c>
      <c r="AO496" s="12"/>
      <c r="AP496" s="17"/>
      <c r="AQ496" s="17"/>
      <c r="AR496" s="17"/>
      <c r="AU496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'Б-100188-13',date'2015-03-05',3, 1, 1, 'RUR', 1, 18, date'2015-03-06', date'2015-03-07', 1001881, 1, to_date('2015-03-11 00:00:00','YYYY-MM-DD HH24:MI:SS'), 50000, 9000, 0, 277, 0, 'c1', 8,null);insert into xxxx_oebs_cash_payment_test (ID, INVOICE_ID, OEBS_PAYMENT, DOC_DATE, COMISS_DATE) values (s_xxxx_oebs_cash_payment_test.NEXTVAL, 100188, 25000, to_date('2015-03-11 00:00:00','YYYY-MM-DD HH24:MI:SS'), date'2015-03-31' );insert into xxxx_client_discount_m  (ID,CLIENT_ID,CLIENT_AVG_DISCOUNT,DT) values (s_xxxx_client_discount_m.NEXTVAL,277, 13, date'2014-03-01');</v>
      </c>
    </row>
    <row r="497" spans="1:47" ht="15" customHeight="1" x14ac:dyDescent="0.3">
      <c r="A497" s="45">
        <v>23</v>
      </c>
      <c r="B497" s="57"/>
      <c r="C497" s="12" t="str">
        <f t="shared" si="146"/>
        <v>100023</v>
      </c>
      <c r="D497" s="12" t="str">
        <f t="shared" si="147"/>
        <v>100023/13</v>
      </c>
      <c r="E497" s="13" t="s">
        <v>40</v>
      </c>
      <c r="F497" s="13" t="s">
        <v>41</v>
      </c>
      <c r="G497" s="12">
        <v>1</v>
      </c>
      <c r="H497" s="14">
        <v>100189</v>
      </c>
      <c r="I497" s="15" t="str">
        <f t="shared" si="148"/>
        <v>Б-100189-13</v>
      </c>
      <c r="J497" s="16">
        <v>3</v>
      </c>
      <c r="K497" s="12">
        <v>7</v>
      </c>
      <c r="L497" s="12" t="s">
        <v>42</v>
      </c>
      <c r="M497" s="16">
        <v>1</v>
      </c>
      <c r="N497" s="12">
        <v>18</v>
      </c>
      <c r="O497" s="13" t="s">
        <v>43</v>
      </c>
      <c r="P497" s="13" t="s">
        <v>44</v>
      </c>
      <c r="Q497" s="13" t="s">
        <v>45</v>
      </c>
      <c r="R497" s="17" t="str">
        <f t="shared" si="149"/>
        <v>1001891</v>
      </c>
      <c r="S497" s="15">
        <v>1</v>
      </c>
      <c r="T497" s="59" t="s">
        <v>71</v>
      </c>
      <c r="U497" s="12">
        <v>50000</v>
      </c>
      <c r="V497" s="12">
        <f t="shared" si="150"/>
        <v>9000</v>
      </c>
      <c r="W497" s="12">
        <v>0</v>
      </c>
      <c r="X497" s="18">
        <v>278</v>
      </c>
      <c r="Y497" s="19" t="s">
        <v>47</v>
      </c>
      <c r="Z497" s="20"/>
      <c r="AA497" s="21" t="s">
        <v>129</v>
      </c>
      <c r="AB497" s="111">
        <f>AB496-AD495</f>
        <v>205000</v>
      </c>
      <c r="AC497" s="14">
        <f t="shared" si="152"/>
        <v>25000</v>
      </c>
      <c r="AD497" s="115"/>
      <c r="AE497" s="12"/>
      <c r="AF497" s="59" t="s">
        <v>72</v>
      </c>
      <c r="AG497" s="23">
        <v>8</v>
      </c>
      <c r="AH497" s="24">
        <v>13</v>
      </c>
      <c r="AI497" s="25" t="s">
        <v>49</v>
      </c>
      <c r="AJ497" s="13"/>
      <c r="AK497" s="13"/>
      <c r="AL497" s="17">
        <v>0</v>
      </c>
      <c r="AM497" s="15" t="s">
        <v>50</v>
      </c>
      <c r="AN497" s="12" t="s">
        <v>51</v>
      </c>
      <c r="AO497" s="12"/>
      <c r="AP497" s="17"/>
      <c r="AQ497" s="17"/>
      <c r="AR497" s="17"/>
      <c r="AU497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'Б-100189-13',date'2015-03-02',3, 7, 7, 'RUR', 1, 18, date'2015-03-06', date'2015-03-07', 1001891, 1, to_date('2015-05-07 00:00:00','YYYY-MM-DD HH24:MI:SS'), 50000, 9000, 0, 278, 0, 'c1', 8,null);insert into xxxx_oebs_cash_payment_test (ID, INVOICE_ID, OEBS_PAYMENT, DOC_DATE, COMISS_DATE) values (s_xxxx_oebs_cash_payment_test.NEXTVAL, 100189, 25000, to_date('2015-05-07 00:00:00','YYYY-MM-DD HH24:MI:SS'), date'2015-05-31' );insert into xxxx_client_discount_m  (ID,CLIENT_ID,CLIENT_AVG_DISCOUNT,DT) values (s_xxxx_client_discount_m.NEXTVAL,278, 13, date'2014-03-01');</v>
      </c>
    </row>
    <row r="498" spans="1:47" ht="15" customHeight="1" x14ac:dyDescent="0.3">
      <c r="A498" s="45">
        <v>23</v>
      </c>
      <c r="B498" s="57"/>
      <c r="C498" s="12" t="str">
        <f t="shared" si="146"/>
        <v>100023</v>
      </c>
      <c r="D498" s="12" t="str">
        <f t="shared" si="147"/>
        <v>100023/13</v>
      </c>
      <c r="E498" s="13" t="s">
        <v>40</v>
      </c>
      <c r="F498" s="13" t="s">
        <v>41</v>
      </c>
      <c r="G498" s="12">
        <v>1</v>
      </c>
      <c r="H498" s="14">
        <v>100190</v>
      </c>
      <c r="I498" s="15" t="str">
        <f t="shared" si="148"/>
        <v>Б-100190-13</v>
      </c>
      <c r="J498" s="16">
        <v>3</v>
      </c>
      <c r="K498" s="28">
        <v>12</v>
      </c>
      <c r="L498" s="12" t="s">
        <v>42</v>
      </c>
      <c r="M498" s="16">
        <v>1</v>
      </c>
      <c r="N498" s="12">
        <v>18</v>
      </c>
      <c r="O498" s="13" t="s">
        <v>53</v>
      </c>
      <c r="P498" s="13" t="s">
        <v>44</v>
      </c>
      <c r="Q498" s="13" t="s">
        <v>45</v>
      </c>
      <c r="R498" s="17" t="str">
        <f t="shared" si="149"/>
        <v>1001901</v>
      </c>
      <c r="S498" s="15">
        <v>1</v>
      </c>
      <c r="T498" s="59" t="s">
        <v>73</v>
      </c>
      <c r="U498" s="12">
        <v>50000</v>
      </c>
      <c r="V498" s="12">
        <f t="shared" si="150"/>
        <v>9000</v>
      </c>
      <c r="W498" s="12">
        <v>0</v>
      </c>
      <c r="X498" s="18">
        <v>279</v>
      </c>
      <c r="Y498" s="19" t="s">
        <v>47</v>
      </c>
      <c r="Z498" s="20"/>
      <c r="AA498" s="21"/>
      <c r="AB498" s="26"/>
      <c r="AC498" s="14">
        <f t="shared" si="152"/>
        <v>25000</v>
      </c>
      <c r="AD498" s="12"/>
      <c r="AE498" s="12"/>
      <c r="AF498" s="59" t="s">
        <v>72</v>
      </c>
      <c r="AG498" s="23">
        <v>8</v>
      </c>
      <c r="AH498" s="27">
        <v>7</v>
      </c>
      <c r="AI498" s="25" t="s">
        <v>49</v>
      </c>
      <c r="AJ498" s="13"/>
      <c r="AK498" s="13"/>
      <c r="AL498" s="17">
        <v>0</v>
      </c>
      <c r="AM498" s="15" t="s">
        <v>50</v>
      </c>
      <c r="AN498" s="12" t="s">
        <v>51</v>
      </c>
      <c r="AO498" s="12"/>
      <c r="AP498" s="17"/>
      <c r="AQ498" s="17"/>
      <c r="AR498" s="17"/>
      <c r="AU498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'Б-100190-13',date'2015-03-03',3, 12, 12, 'RUR', 1, 18, date'2015-03-06', date'2015-03-07', 1001901, 1, to_date('2015-05-08 00:00:00','YYYY-MM-DD HH24:MI:SS'), 50000, 9000, 0, 279, 0, 'c1', 8,null);insert into xxxx_oebs_cash_payment_test (ID, INVOICE_ID, OEBS_PAYMENT, DOC_DATE, COMISS_DATE) values (s_xxxx_oebs_cash_payment_test.NEXTVAL, 100190, 25000, to_date('2015-05-08 00:00:00','YYYY-MM-DD HH24:MI:SS'), date'2015-05-31' );insert into xxxx_client_discount_m  (ID,CLIENT_ID,CLIENT_AVG_DISCOUNT,DT) values (s_xxxx_client_discount_m.NEXTVAL,279, 7, date'2014-03-01');</v>
      </c>
    </row>
    <row r="499" spans="1:47" x14ac:dyDescent="0.3">
      <c r="A499" s="45">
        <v>23</v>
      </c>
      <c r="B499" s="57"/>
      <c r="C499" s="12" t="str">
        <f t="shared" si="146"/>
        <v>100023</v>
      </c>
      <c r="D499" s="12" t="str">
        <f t="shared" si="147"/>
        <v>100023/13</v>
      </c>
      <c r="E499" s="13" t="s">
        <v>40</v>
      </c>
      <c r="F499" s="13" t="s">
        <v>41</v>
      </c>
      <c r="G499" s="12">
        <v>1</v>
      </c>
      <c r="H499" s="14">
        <v>100191</v>
      </c>
      <c r="I499" s="15" t="str">
        <f t="shared" si="148"/>
        <v>Б-100191-13</v>
      </c>
      <c r="J499" s="16">
        <v>3</v>
      </c>
      <c r="K499" s="12">
        <v>7</v>
      </c>
      <c r="L499" s="12" t="s">
        <v>42</v>
      </c>
      <c r="M499" s="16">
        <v>1</v>
      </c>
      <c r="N499" s="12">
        <v>18</v>
      </c>
      <c r="O499" s="13" t="s">
        <v>53</v>
      </c>
      <c r="P499" s="13" t="s">
        <v>44</v>
      </c>
      <c r="Q499" s="13" t="s">
        <v>45</v>
      </c>
      <c r="R499" s="17" t="str">
        <f t="shared" si="149"/>
        <v>1001911</v>
      </c>
      <c r="S499" s="15">
        <v>1</v>
      </c>
      <c r="T499" s="59" t="s">
        <v>73</v>
      </c>
      <c r="U499" s="12">
        <v>50000</v>
      </c>
      <c r="V499" s="12">
        <f t="shared" si="150"/>
        <v>9000</v>
      </c>
      <c r="W499" s="12">
        <v>0</v>
      </c>
      <c r="X499" s="18">
        <v>280</v>
      </c>
      <c r="Y499" s="19" t="s">
        <v>47</v>
      </c>
      <c r="Z499" s="20"/>
      <c r="AA499" s="21" t="s">
        <v>138</v>
      </c>
      <c r="AB499" s="26">
        <f>AD497-AB497+Z501</f>
        <v>0</v>
      </c>
      <c r="AC499" s="14">
        <f t="shared" si="152"/>
        <v>25000</v>
      </c>
      <c r="AD499" s="115"/>
      <c r="AE499" s="12"/>
      <c r="AF499" s="58" t="s">
        <v>102</v>
      </c>
      <c r="AG499" s="23">
        <v>8</v>
      </c>
      <c r="AH499" s="27">
        <v>7</v>
      </c>
      <c r="AI499" s="25" t="s">
        <v>49</v>
      </c>
      <c r="AJ499" s="13"/>
      <c r="AK499" s="13"/>
      <c r="AL499" s="17">
        <v>0</v>
      </c>
      <c r="AM499" s="15" t="s">
        <v>50</v>
      </c>
      <c r="AN499" s="12" t="s">
        <v>51</v>
      </c>
      <c r="AO499" s="12"/>
      <c r="AP499" s="17"/>
      <c r="AQ499" s="17"/>
      <c r="AR499" s="17"/>
      <c r="AU499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'Б-100191-13',date'2015-03-03',3, 7, 7, 'RUR', 1, 18, date'2015-03-06', date'2015-03-07', 1001911, 1, to_date('2015-05-08 00:00:00','YYYY-MM-DD HH24:MI:SS'), 50000, 9000, 0, 280, 0, 'c1', 8,null);insert into xxxx_oebs_cash_payment_test (ID, INVOICE_ID, OEBS_PAYMENT, DOC_DATE, COMISS_DATE) values (s_xxxx_oebs_cash_payment_test.NEXTVAL, 100191, 25000, to_date('2015-05-08 00:00:00','YYYY-MM-DD HH24:MI:SS'), date'2015-06-30' );insert into xxxx_client_discount_m  (ID,CLIENT_ID,CLIENT_AVG_DISCOUNT,DT) values (s_xxxx_client_discount_m.NEXTVAL,280, 7, date'2014-03-01');</v>
      </c>
    </row>
    <row r="500" spans="1:47" ht="17.25" customHeight="1" x14ac:dyDescent="0.3">
      <c r="A500" s="45">
        <v>23</v>
      </c>
      <c r="B500" s="57"/>
      <c r="C500" s="12" t="str">
        <f t="shared" si="146"/>
        <v>100023</v>
      </c>
      <c r="D500" s="12" t="str">
        <f t="shared" si="147"/>
        <v>100023/13</v>
      </c>
      <c r="E500" s="13" t="s">
        <v>40</v>
      </c>
      <c r="F500" s="13" t="s">
        <v>41</v>
      </c>
      <c r="G500" s="12">
        <v>1</v>
      </c>
      <c r="H500" s="14">
        <v>100192</v>
      </c>
      <c r="I500" s="15" t="str">
        <f t="shared" si="148"/>
        <v>Б-100192-13</v>
      </c>
      <c r="J500" s="16">
        <v>3</v>
      </c>
      <c r="K500" s="28">
        <v>11</v>
      </c>
      <c r="L500" s="12" t="s">
        <v>42</v>
      </c>
      <c r="M500" s="16">
        <v>1</v>
      </c>
      <c r="N500" s="12">
        <v>18</v>
      </c>
      <c r="O500" s="13" t="s">
        <v>55</v>
      </c>
      <c r="P500" s="13" t="s">
        <v>44</v>
      </c>
      <c r="Q500" s="13" t="s">
        <v>45</v>
      </c>
      <c r="R500" s="17" t="str">
        <f t="shared" si="149"/>
        <v>1001921</v>
      </c>
      <c r="S500" s="15">
        <v>1</v>
      </c>
      <c r="T500" s="59" t="s">
        <v>74</v>
      </c>
      <c r="U500" s="12">
        <v>50000</v>
      </c>
      <c r="V500" s="12">
        <f t="shared" si="150"/>
        <v>9000</v>
      </c>
      <c r="W500" s="12">
        <v>0</v>
      </c>
      <c r="X500" s="18">
        <v>281</v>
      </c>
      <c r="Y500" s="19" t="s">
        <v>47</v>
      </c>
      <c r="Z500" s="20"/>
      <c r="AA500" s="29"/>
      <c r="AB500" s="29"/>
      <c r="AC500" s="14">
        <f t="shared" si="152"/>
        <v>25000</v>
      </c>
      <c r="AD500" s="12"/>
      <c r="AE500" s="12"/>
      <c r="AF500" s="58" t="s">
        <v>102</v>
      </c>
      <c r="AG500" s="23">
        <v>8</v>
      </c>
      <c r="AH500" s="30">
        <v>20</v>
      </c>
      <c r="AI500" s="25" t="s">
        <v>49</v>
      </c>
      <c r="AJ500" s="13"/>
      <c r="AK500" s="13"/>
      <c r="AL500" s="17">
        <v>0</v>
      </c>
      <c r="AM500" s="15" t="s">
        <v>50</v>
      </c>
      <c r="AN500" s="12" t="s">
        <v>51</v>
      </c>
      <c r="AO500" s="12"/>
      <c r="AP500" s="17"/>
      <c r="AQ500" s="17"/>
      <c r="AR500" s="17"/>
      <c r="AU500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'Б-100192-13',date'2015-03-04',3, 11, 11, 'RUR', 1, 18, date'2015-03-06', date'2015-03-07', 1001921, 1, to_date('2015-05-09 00:00:00','YYYY-MM-DD HH24:MI:SS'), 50000, 9000, 0, 281, 0, 'c1', 8,null);insert into xxxx_oebs_cash_payment_test (ID, INVOICE_ID, OEBS_PAYMENT, DOC_DATE, COMISS_DATE) values (s_xxxx_oebs_cash_payment_test.NEXTVAL, 100192, 25000, to_date('2015-05-09 00:00:00','YYYY-MM-DD HH24:MI:SS'), date'2015-06-30' );insert into xxxx_client_discount_m  (ID,CLIENT_ID,CLIENT_AVG_DISCOUNT,DT) values (s_xxxx_client_discount_m.NEXTVAL,281, 20, date'2014-03-01');</v>
      </c>
    </row>
    <row r="501" spans="1:47" ht="16.5" customHeight="1" x14ac:dyDescent="0.3">
      <c r="A501" s="45">
        <v>23</v>
      </c>
      <c r="B501" s="57"/>
      <c r="C501" s="12" t="str">
        <f t="shared" si="146"/>
        <v>100023</v>
      </c>
      <c r="D501" s="12" t="str">
        <f t="shared" si="147"/>
        <v>100023/13</v>
      </c>
      <c r="E501" s="13" t="s">
        <v>40</v>
      </c>
      <c r="F501" s="13" t="s">
        <v>41</v>
      </c>
      <c r="G501" s="12">
        <v>1</v>
      </c>
      <c r="H501" s="14">
        <v>100193</v>
      </c>
      <c r="I501" s="15" t="str">
        <f t="shared" si="148"/>
        <v>Б-100193-13</v>
      </c>
      <c r="J501" s="16">
        <v>3</v>
      </c>
      <c r="K501" s="28">
        <v>1</v>
      </c>
      <c r="L501" s="12" t="s">
        <v>42</v>
      </c>
      <c r="M501" s="16">
        <v>1</v>
      </c>
      <c r="N501" s="12">
        <v>18</v>
      </c>
      <c r="O501" s="13" t="s">
        <v>57</v>
      </c>
      <c r="P501" s="13" t="s">
        <v>44</v>
      </c>
      <c r="Q501" s="13" t="s">
        <v>45</v>
      </c>
      <c r="R501" s="17" t="str">
        <f t="shared" si="149"/>
        <v>1001931</v>
      </c>
      <c r="S501" s="15">
        <v>1</v>
      </c>
      <c r="T501" s="61" t="s">
        <v>75</v>
      </c>
      <c r="U501" s="12">
        <v>50000</v>
      </c>
      <c r="V501" s="12">
        <f t="shared" si="150"/>
        <v>9000</v>
      </c>
      <c r="W501" s="12">
        <v>0</v>
      </c>
      <c r="X501" s="18">
        <v>282</v>
      </c>
      <c r="Y501" s="19" t="s">
        <v>47</v>
      </c>
      <c r="Z501" s="20">
        <f>SUM(U497:U501)-SUM(V497:V501)</f>
        <v>205000</v>
      </c>
      <c r="AA501" s="29"/>
      <c r="AB501" s="110">
        <f>AB499-AD499+Z506</f>
        <v>205000</v>
      </c>
      <c r="AC501" s="14">
        <f t="shared" si="152"/>
        <v>25000</v>
      </c>
      <c r="AD501" s="115"/>
      <c r="AE501" s="12"/>
      <c r="AF501" s="61" t="s">
        <v>72</v>
      </c>
      <c r="AG501" s="23">
        <v>8</v>
      </c>
      <c r="AH501" s="30">
        <v>13</v>
      </c>
      <c r="AI501" s="25" t="s">
        <v>49</v>
      </c>
      <c r="AJ501" s="13"/>
      <c r="AK501" s="13"/>
      <c r="AL501" s="17">
        <v>0</v>
      </c>
      <c r="AM501" s="15" t="s">
        <v>50</v>
      </c>
      <c r="AN501" s="12" t="s">
        <v>51</v>
      </c>
      <c r="AO501" s="12"/>
      <c r="AP501" s="17"/>
      <c r="AQ501" s="17"/>
      <c r="AR501" s="17"/>
      <c r="AU501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'Б-100193-13',date'2015-03-05',3, 1, 1, 'RUR', 1, 18, date'2015-03-06', date'2015-03-07', 1001931, 1, to_date('2015-05-11 00:00:00','YYYY-MM-DD HH24:MI:SS'), 50000, 9000, 0, 282, 0, 'c1', 8,null);insert into xxxx_oebs_cash_payment_test (ID, INVOICE_ID, OEBS_PAYMENT, DOC_DATE, COMISS_DATE) values (s_xxxx_oebs_cash_payment_test.NEXTVAL, 100193, 25000, to_date('2015-05-11 00:00:00','YYYY-MM-DD HH24:MI:SS'), date'2015-05-31' );insert into xxxx_client_discount_m  (ID,CLIENT_ID,CLIENT_AVG_DISCOUNT,DT) values (s_xxxx_client_discount_m.NEXTVAL,282, 13, date'2014-03-01');</v>
      </c>
    </row>
    <row r="502" spans="1:47" ht="17.25" customHeight="1" x14ac:dyDescent="0.3">
      <c r="A502" s="45">
        <v>23</v>
      </c>
      <c r="B502" s="57"/>
      <c r="C502" s="12" t="str">
        <f t="shared" si="146"/>
        <v>100023</v>
      </c>
      <c r="D502" s="12" t="str">
        <f t="shared" si="147"/>
        <v>100023/13</v>
      </c>
      <c r="E502" s="13" t="s">
        <v>40</v>
      </c>
      <c r="F502" s="13" t="s">
        <v>41</v>
      </c>
      <c r="G502" s="12">
        <v>1</v>
      </c>
      <c r="H502" s="14">
        <v>100194</v>
      </c>
      <c r="I502" s="15" t="str">
        <f t="shared" si="148"/>
        <v>Б-100194-13</v>
      </c>
      <c r="J502" s="16">
        <v>3</v>
      </c>
      <c r="K502" s="12">
        <v>7</v>
      </c>
      <c r="L502" s="12" t="s">
        <v>42</v>
      </c>
      <c r="M502" s="16">
        <v>1</v>
      </c>
      <c r="N502" s="12">
        <v>18</v>
      </c>
      <c r="O502" s="13" t="s">
        <v>43</v>
      </c>
      <c r="P502" s="13" t="s">
        <v>44</v>
      </c>
      <c r="Q502" s="13" t="s">
        <v>45</v>
      </c>
      <c r="R502" s="17" t="str">
        <f t="shared" si="149"/>
        <v>1001941</v>
      </c>
      <c r="S502" s="15">
        <v>1</v>
      </c>
      <c r="T502" s="58" t="s">
        <v>101</v>
      </c>
      <c r="U502" s="12">
        <v>50000</v>
      </c>
      <c r="V502" s="12">
        <f t="shared" si="150"/>
        <v>9000</v>
      </c>
      <c r="W502" s="12">
        <v>0</v>
      </c>
      <c r="X502" s="18">
        <v>283</v>
      </c>
      <c r="Y502" s="19" t="s">
        <v>47</v>
      </c>
      <c r="Z502" s="20"/>
      <c r="AA502" s="21"/>
      <c r="AB502" s="22"/>
      <c r="AC502" s="14">
        <f t="shared" si="152"/>
        <v>25000</v>
      </c>
      <c r="AD502" s="12"/>
      <c r="AE502" s="12"/>
      <c r="AF502" s="58" t="s">
        <v>102</v>
      </c>
      <c r="AG502" s="23">
        <v>8</v>
      </c>
      <c r="AH502" s="24">
        <v>13</v>
      </c>
      <c r="AI502" s="25" t="s">
        <v>49</v>
      </c>
      <c r="AJ502" s="13"/>
      <c r="AK502" s="13"/>
      <c r="AL502" s="17">
        <v>0</v>
      </c>
      <c r="AM502" s="15" t="s">
        <v>50</v>
      </c>
      <c r="AN502" s="12" t="s">
        <v>51</v>
      </c>
      <c r="AO502" s="12"/>
      <c r="AP502" s="17"/>
      <c r="AQ502" s="17"/>
      <c r="AR502" s="17"/>
      <c r="AU502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'Б-100194-13',date'2015-03-02',3, 7, 7, 'RUR', 1, 18, date'2015-03-06', date'2015-03-07', 1001941, 1, to_date('2015-06-07 00:00:00','YYYY-MM-DD HH24:MI:SS'), 50000, 9000, 0, 283, 0, 'c1', 8,null);insert into xxxx_oebs_cash_payment_test (ID, INVOICE_ID, OEBS_PAYMENT, DOC_DATE, COMISS_DATE) values (s_xxxx_oebs_cash_payment_test.NEXTVAL, 100194, 25000, to_date('2015-06-07 00:00:00','YYYY-MM-DD HH24:MI:SS'), date'2015-06-30' );insert into xxxx_client_discount_m  (ID,CLIENT_ID,CLIENT_AVG_DISCOUNT,DT) values (s_xxxx_client_discount_m.NEXTVAL,283, 13, date'2014-03-01');</v>
      </c>
    </row>
    <row r="503" spans="1:47" x14ac:dyDescent="0.3">
      <c r="A503" s="45">
        <v>23</v>
      </c>
      <c r="B503" s="57"/>
      <c r="C503" s="12" t="str">
        <f t="shared" si="146"/>
        <v>100023</v>
      </c>
      <c r="D503" s="12" t="str">
        <f t="shared" si="147"/>
        <v>100023/13</v>
      </c>
      <c r="E503" s="13" t="s">
        <v>40</v>
      </c>
      <c r="F503" s="13" t="s">
        <v>41</v>
      </c>
      <c r="G503" s="12">
        <v>1</v>
      </c>
      <c r="H503" s="14">
        <v>100195</v>
      </c>
      <c r="I503" s="15" t="str">
        <f t="shared" si="148"/>
        <v>Б-100195-13</v>
      </c>
      <c r="J503" s="16">
        <v>3</v>
      </c>
      <c r="K503" s="56">
        <v>3</v>
      </c>
      <c r="L503" s="12" t="s">
        <v>42</v>
      </c>
      <c r="M503" s="16">
        <v>1</v>
      </c>
      <c r="N503" s="12">
        <v>18</v>
      </c>
      <c r="O503" s="13" t="s">
        <v>53</v>
      </c>
      <c r="P503" s="13" t="s">
        <v>44</v>
      </c>
      <c r="Q503" s="13" t="s">
        <v>45</v>
      </c>
      <c r="R503" s="17" t="str">
        <f t="shared" si="149"/>
        <v>1001951</v>
      </c>
      <c r="S503" s="15">
        <v>1</v>
      </c>
      <c r="T503" s="58" t="s">
        <v>103</v>
      </c>
      <c r="U503" s="12">
        <v>50000</v>
      </c>
      <c r="V503" s="12">
        <f t="shared" si="150"/>
        <v>9000</v>
      </c>
      <c r="W503" s="12">
        <v>0</v>
      </c>
      <c r="X503" s="18">
        <v>284</v>
      </c>
      <c r="Y503" s="19" t="s">
        <v>47</v>
      </c>
      <c r="Z503" s="20"/>
      <c r="AA503" s="21"/>
      <c r="AB503" s="26"/>
      <c r="AC503" s="14">
        <f t="shared" si="152"/>
        <v>25000</v>
      </c>
      <c r="AD503" s="115"/>
      <c r="AE503" s="12"/>
      <c r="AF503" s="58" t="s">
        <v>102</v>
      </c>
      <c r="AG503" s="23">
        <v>8</v>
      </c>
      <c r="AH503" s="27">
        <v>7</v>
      </c>
      <c r="AI503" s="25" t="s">
        <v>49</v>
      </c>
      <c r="AJ503" s="13"/>
      <c r="AK503" s="13"/>
      <c r="AL503" s="17">
        <v>0</v>
      </c>
      <c r="AM503" s="15" t="s">
        <v>50</v>
      </c>
      <c r="AN503" s="12" t="s">
        <v>51</v>
      </c>
      <c r="AO503" s="12"/>
      <c r="AP503" s="17"/>
      <c r="AQ503" s="17"/>
      <c r="AR503" s="17"/>
      <c r="AU503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'Б-100195-13',date'2015-03-03',3, 3, 3, 'RUR', 1, 18, date'2015-03-06', date'2015-03-07', 1001951, 1, to_date('2015-06-08 00:00:00','YYYY-MM-DD HH24:MI:SS'), 50000, 9000, 0, 284, 0, 'c1', 8,null);insert into xxxx_oebs_cash_payment_test (ID, INVOICE_ID, OEBS_PAYMENT, DOC_DATE, COMISS_DATE) values (s_xxxx_oebs_cash_payment_test.NEXTVAL, 100195, 25000, to_date('2015-06-08 00:00:00','YYYY-MM-DD HH24:MI:SS'), date'2015-06-30' );insert into xxxx_client_discount_m  (ID,CLIENT_ID,CLIENT_AVG_DISCOUNT,DT) values (s_xxxx_client_discount_m.NEXTVAL,284, 7, date'2014-03-01');</v>
      </c>
    </row>
    <row r="504" spans="1:47" x14ac:dyDescent="0.3">
      <c r="A504" s="45">
        <v>23</v>
      </c>
      <c r="B504" s="57"/>
      <c r="C504" s="12" t="str">
        <f t="shared" si="146"/>
        <v>100023</v>
      </c>
      <c r="D504" s="12" t="str">
        <f t="shared" si="147"/>
        <v>100023/13</v>
      </c>
      <c r="E504" s="13" t="s">
        <v>40</v>
      </c>
      <c r="F504" s="13" t="s">
        <v>41</v>
      </c>
      <c r="G504" s="12">
        <v>1</v>
      </c>
      <c r="H504" s="14">
        <v>100196</v>
      </c>
      <c r="I504" s="15" t="str">
        <f t="shared" si="148"/>
        <v>Б-100196-13</v>
      </c>
      <c r="J504" s="16">
        <v>3</v>
      </c>
      <c r="K504" s="12">
        <v>7</v>
      </c>
      <c r="L504" s="12" t="s">
        <v>42</v>
      </c>
      <c r="M504" s="16">
        <v>1</v>
      </c>
      <c r="N504" s="12">
        <v>18</v>
      </c>
      <c r="O504" s="13" t="s">
        <v>53</v>
      </c>
      <c r="P504" s="13" t="s">
        <v>44</v>
      </c>
      <c r="Q504" s="13" t="s">
        <v>45</v>
      </c>
      <c r="R504" s="17" t="str">
        <f t="shared" si="149"/>
        <v>1001961</v>
      </c>
      <c r="S504" s="15">
        <v>1</v>
      </c>
      <c r="T504" s="58" t="s">
        <v>104</v>
      </c>
      <c r="U504" s="12">
        <v>50000</v>
      </c>
      <c r="V504" s="12">
        <f t="shared" si="150"/>
        <v>9000</v>
      </c>
      <c r="W504" s="12">
        <v>0</v>
      </c>
      <c r="X504" s="18">
        <v>285</v>
      </c>
      <c r="Y504" s="19" t="s">
        <v>47</v>
      </c>
      <c r="Z504" s="20"/>
      <c r="AA504" s="21"/>
      <c r="AB504" s="26"/>
      <c r="AC504" s="14">
        <f t="shared" si="152"/>
        <v>25000</v>
      </c>
      <c r="AD504" s="12"/>
      <c r="AE504" s="12"/>
      <c r="AF504" s="58" t="s">
        <v>102</v>
      </c>
      <c r="AG504" s="23">
        <v>8</v>
      </c>
      <c r="AH504" s="27">
        <v>7</v>
      </c>
      <c r="AI504" s="25" t="s">
        <v>49</v>
      </c>
      <c r="AJ504" s="13"/>
      <c r="AK504" s="13"/>
      <c r="AL504" s="17">
        <v>0</v>
      </c>
      <c r="AM504" s="15" t="s">
        <v>50</v>
      </c>
      <c r="AN504" s="12" t="s">
        <v>51</v>
      </c>
      <c r="AO504" s="12"/>
      <c r="AP504" s="17"/>
      <c r="AQ504" s="17"/>
      <c r="AR504" s="17"/>
      <c r="AU504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'Б-100196-13',date'2015-03-03',3, 7, 7, 'RUR', 1, 18, date'2015-03-06', date'2015-03-07', 1001961, 1, to_date('2015-06-07 00:00:01','YYYY-MM-DD HH24:MI:SS'), 50000, 9000, 0, 285, 0, 'c1', 8,null);insert into xxxx_oebs_cash_payment_test (ID, INVOICE_ID, OEBS_PAYMENT, DOC_DATE, COMISS_DATE) values (s_xxxx_oebs_cash_payment_test.NEXTVAL, 100196, 25000, to_date('2015-06-07 00:00:01','YYYY-MM-DD HH24:MI:SS'), date'2015-06-30' );insert into xxxx_client_discount_m  (ID,CLIENT_ID,CLIENT_AVG_DISCOUNT,DT) values (s_xxxx_client_discount_m.NEXTVAL,285, 7, date'2014-03-01');</v>
      </c>
    </row>
    <row r="505" spans="1:47" x14ac:dyDescent="0.3">
      <c r="A505" s="45">
        <v>23</v>
      </c>
      <c r="B505" s="57"/>
      <c r="C505" s="12" t="str">
        <f t="shared" si="146"/>
        <v>100023</v>
      </c>
      <c r="D505" s="12" t="str">
        <f t="shared" si="147"/>
        <v>100023/13</v>
      </c>
      <c r="E505" s="13" t="s">
        <v>40</v>
      </c>
      <c r="F505" s="13" t="s">
        <v>41</v>
      </c>
      <c r="G505" s="12">
        <v>1</v>
      </c>
      <c r="H505" s="14">
        <v>100197</v>
      </c>
      <c r="I505" s="15" t="str">
        <f t="shared" si="148"/>
        <v>Б-100197-13</v>
      </c>
      <c r="J505" s="16">
        <v>3</v>
      </c>
      <c r="K505" s="28">
        <v>11</v>
      </c>
      <c r="L505" s="12" t="s">
        <v>42</v>
      </c>
      <c r="M505" s="16">
        <v>1</v>
      </c>
      <c r="N505" s="12">
        <v>18</v>
      </c>
      <c r="O505" s="13" t="s">
        <v>55</v>
      </c>
      <c r="P505" s="13" t="s">
        <v>44</v>
      </c>
      <c r="Q505" s="13" t="s">
        <v>45</v>
      </c>
      <c r="R505" s="17" t="str">
        <f t="shared" si="149"/>
        <v>1001971</v>
      </c>
      <c r="S505" s="15">
        <v>1</v>
      </c>
      <c r="T505" s="58" t="s">
        <v>105</v>
      </c>
      <c r="U505" s="12">
        <v>50000</v>
      </c>
      <c r="V505" s="12">
        <f t="shared" si="150"/>
        <v>9000</v>
      </c>
      <c r="W505" s="12">
        <v>0</v>
      </c>
      <c r="X505" s="18">
        <v>286</v>
      </c>
      <c r="Y505" s="19" t="s">
        <v>47</v>
      </c>
      <c r="Z505" s="20"/>
      <c r="AA505" s="29"/>
      <c r="AB505" s="29"/>
      <c r="AC505" s="14">
        <v>400000</v>
      </c>
      <c r="AD505" s="12"/>
      <c r="AE505" s="12"/>
      <c r="AF505" s="58" t="s">
        <v>107</v>
      </c>
      <c r="AG505" s="23">
        <v>8</v>
      </c>
      <c r="AH505" s="30">
        <v>20</v>
      </c>
      <c r="AI505" s="25" t="s">
        <v>49</v>
      </c>
      <c r="AJ505" s="13"/>
      <c r="AK505" s="13"/>
      <c r="AL505" s="17">
        <v>0</v>
      </c>
      <c r="AM505" s="15" t="s">
        <v>50</v>
      </c>
      <c r="AN505" s="12" t="s">
        <v>51</v>
      </c>
      <c r="AO505" s="12"/>
      <c r="AP505" s="17"/>
      <c r="AQ505" s="17"/>
      <c r="AR505" s="17"/>
      <c r="AU505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'Б-100197-13',date'2015-03-04',3, 11, 11, 'RUR', 1, 18, date'2015-03-06', date'2015-03-07', 1001971, 1, to_date('2015-06-08 00:00:01','YYYY-MM-DD HH24:MI:SS'), 50000, 9000, 0, 286, 0, 'c1', 8,null);insert into xxxx_oebs_cash_payment_test (ID, INVOICE_ID, OEBS_PAYMENT, DOC_DATE, COMISS_DATE) values (s_xxxx_oebs_cash_payment_test.NEXTVAL, 100197, 400000, to_date('2015-06-08 00:00:01','YYYY-MM-DD HH24:MI:SS'), date'2015-07-31' );insert into xxxx_client_discount_m  (ID,CLIENT_ID,CLIENT_AVG_DISCOUNT,DT) values (s_xxxx_client_discount_m.NEXTVAL,286, 20, date'2014-03-01');</v>
      </c>
    </row>
    <row r="506" spans="1:47" ht="19.5" customHeight="1" x14ac:dyDescent="0.3">
      <c r="A506" s="45">
        <v>23</v>
      </c>
      <c r="B506" s="57"/>
      <c r="C506" s="33" t="str">
        <f t="shared" si="146"/>
        <v>100023</v>
      </c>
      <c r="D506" s="33" t="str">
        <f t="shared" si="147"/>
        <v>100023/13</v>
      </c>
      <c r="E506" s="34" t="s">
        <v>40</v>
      </c>
      <c r="F506" s="34" t="s">
        <v>41</v>
      </c>
      <c r="G506" s="12">
        <v>1</v>
      </c>
      <c r="H506" s="14">
        <v>100198</v>
      </c>
      <c r="I506" s="33" t="str">
        <f t="shared" si="148"/>
        <v>Б-100198-13</v>
      </c>
      <c r="J506" s="16">
        <v>3</v>
      </c>
      <c r="K506" s="35">
        <v>1</v>
      </c>
      <c r="L506" s="33" t="s">
        <v>42</v>
      </c>
      <c r="M506" s="36">
        <v>1</v>
      </c>
      <c r="N506" s="33">
        <v>18</v>
      </c>
      <c r="O506" s="34" t="s">
        <v>57</v>
      </c>
      <c r="P506" s="34" t="s">
        <v>44</v>
      </c>
      <c r="Q506" s="34" t="s">
        <v>45</v>
      </c>
      <c r="R506" s="37" t="str">
        <f t="shared" si="149"/>
        <v>1001981</v>
      </c>
      <c r="S506" s="33">
        <v>1</v>
      </c>
      <c r="T506" s="58" t="s">
        <v>106</v>
      </c>
      <c r="U506" s="12">
        <v>50000</v>
      </c>
      <c r="V506" s="33">
        <f t="shared" si="150"/>
        <v>9000</v>
      </c>
      <c r="W506" s="33">
        <v>0</v>
      </c>
      <c r="X506" s="18">
        <v>287</v>
      </c>
      <c r="Y506" s="38" t="s">
        <v>47</v>
      </c>
      <c r="Z506" s="20">
        <f>SUM(U502:U506)-SUM(V502:V506)</f>
        <v>205000</v>
      </c>
      <c r="AA506" s="39"/>
      <c r="AB506" s="39"/>
      <c r="AC506" s="40">
        <f>U506*0.5</f>
        <v>25000</v>
      </c>
      <c r="AD506" s="12"/>
      <c r="AE506" s="33"/>
      <c r="AF506" s="58" t="s">
        <v>108</v>
      </c>
      <c r="AG506" s="41">
        <v>8</v>
      </c>
      <c r="AH506" s="42">
        <v>13</v>
      </c>
      <c r="AI506" s="43" t="s">
        <v>49</v>
      </c>
      <c r="AJ506" s="34"/>
      <c r="AK506" s="34"/>
      <c r="AL506" s="37">
        <v>0</v>
      </c>
      <c r="AM506" s="33" t="s">
        <v>50</v>
      </c>
      <c r="AN506" s="33" t="s">
        <v>51</v>
      </c>
      <c r="AO506" s="33"/>
      <c r="AP506" s="37"/>
      <c r="AQ506" s="37"/>
      <c r="AR506" s="37"/>
      <c r="AS506" s="44"/>
      <c r="AU506" s="9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'Б-100198-13',date'2015-03-05',3, 1, 1, 'RUR', 1, 18, date'2015-03-06', date'2015-03-07', 1001981, 1, to_date('2015-06-07 00:00:02','YYYY-MM-DD HH24:MI:SS'), 50000, 9000, 0, 287, 0, 'c1', 8,null);insert into xxxx_oebs_cash_payment_test (ID, INVOICE_ID, OEBS_PAYMENT, DOC_DATE, COMISS_DATE) values (s_xxxx_oebs_cash_payment_test.NEXTVAL, 100198, 25000, to_date('2015-06-07 00:00:02','YYYY-MM-DD HH24:MI:SS'), date'2015-08-31' );insert into xxxx_client_discount_m  (ID,CLIENT_ID,CLIENT_AVG_DISCOUNT,DT) values (s_xxxx_client_discount_m.NEXTVAL,287, 13, date'2014-03-01');</v>
      </c>
    </row>
  </sheetData>
  <mergeCells count="1">
    <mergeCell ref="AA336:AA34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84"/>
  <sheetViews>
    <sheetView topLeftCell="F282" zoomScale="70" zoomScaleNormal="70" workbookViewId="0">
      <selection activeCell="AA300" sqref="AA300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146" customWidth="1"/>
    <col min="21" max="24" width="9.109375" style="9"/>
    <col min="25" max="25" width="3.5546875" style="9" customWidth="1"/>
    <col min="26" max="26" width="12" style="12" bestFit="1" customWidth="1"/>
    <col min="27" max="28" width="13" style="12" bestFit="1" customWidth="1"/>
    <col min="29" max="29" width="9.109375" style="9"/>
    <col min="30" max="30" width="17.33203125" style="9" customWidth="1"/>
    <col min="31" max="31" width="15.4414062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2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43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1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3" t="s">
        <v>43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44" t="s">
        <v>139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9" si="0">U3*0.5</f>
        <v>50000</v>
      </c>
      <c r="AD3" s="12"/>
      <c r="AE3" s="12"/>
      <c r="AF3" s="13" t="s">
        <v>48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'Б-100011-13',date'2015-03-02',2, 7, 7, 'RUR', 1, 18, date'2015-03-06', date'2015-03-07',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date'2015-03-31' );insert into xxxx_client_discount_m  (ID,CLIENT_ID,CLIENT_AVG_DISCOUNT,DT) values (s_xxxx_client_discount_m.NEXTVAL,100, 13, date'2014-03-01');</v>
      </c>
    </row>
    <row r="4" spans="1:47" ht="15" customHeight="1" x14ac:dyDescent="0.3">
      <c r="A4" s="10">
        <v>1</v>
      </c>
      <c r="B4" s="11"/>
      <c r="C4" s="12" t="str">
        <f t="shared" ref="C4:C14" si="1">"1000"&amp;A4</f>
        <v>10001</v>
      </c>
      <c r="D4" s="12" t="str">
        <f t="shared" ref="D4:D14" si="2">"1000"&amp;A4&amp;"/13"</f>
        <v>10001/13</v>
      </c>
      <c r="E4" s="13" t="s">
        <v>40</v>
      </c>
      <c r="F4" s="13" t="s">
        <v>41</v>
      </c>
      <c r="G4" s="12">
        <v>1</v>
      </c>
      <c r="H4" s="14">
        <v>100012</v>
      </c>
      <c r="I4" s="15" t="str">
        <f t="shared" ref="I4:I80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3" t="s">
        <v>53</v>
      </c>
      <c r="P4" s="13" t="s">
        <v>44</v>
      </c>
      <c r="Q4" s="13" t="s">
        <v>45</v>
      </c>
      <c r="R4" s="17" t="str">
        <f t="shared" ref="R4:R14" si="4">H4&amp;"1"</f>
        <v>1000121</v>
      </c>
      <c r="S4" s="15">
        <v>1</v>
      </c>
      <c r="T4" s="144" t="s">
        <v>140</v>
      </c>
      <c r="U4" s="12">
        <v>90000</v>
      </c>
      <c r="V4" s="12">
        <f t="shared" ref="V4:V80" si="5">U4*0.18</f>
        <v>16200</v>
      </c>
      <c r="W4" s="12">
        <v>0</v>
      </c>
      <c r="X4" s="18">
        <v>101</v>
      </c>
      <c r="Y4" s="19" t="s">
        <v>47</v>
      </c>
      <c r="Z4" s="20">
        <f t="shared" ref="Z4:Z72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48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80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'Б-100012-13',date'2015-03-03',2, 7, 7, 'RUR', 1, 18, date'2015-03-06', date'2015-03-07',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date'2015-03-31' );insert into xxxx_client_discount_m  (ID,CLIENT_ID,CLIENT_AVG_DISCOUNT,DT) values (s_xxxx_client_discount_m.NEXTVAL,101, 7, date'2014-03-01');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1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3" t="s">
        <v>53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44" t="s">
        <v>140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48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'Б-100013-13',date'2015-03-03',2, 7, 7, 'RUR', 1, 18, date'2015-03-06', date'2015-03-07',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date'2015-03-31' );insert into xxxx_client_discount_m  (ID,CLIENT_ID,CLIENT_AVG_DISCOUNT,DT) values (s_xxxx_client_discount_m.NEXTVAL,102, 7, date'2014-03-01');</v>
      </c>
    </row>
    <row r="6" spans="1:47" ht="15" customHeight="1" x14ac:dyDescent="0.3">
      <c r="A6" s="10">
        <v>1</v>
      </c>
      <c r="B6" s="11"/>
      <c r="C6" s="12" t="str">
        <f>"1000"&amp;A6</f>
        <v>10001</v>
      </c>
      <c r="D6" s="12" t="str">
        <f>"1000"&amp;A6&amp;"/13"</f>
        <v>10001/13</v>
      </c>
      <c r="E6" s="13" t="s">
        <v>40</v>
      </c>
      <c r="F6" s="13" t="s">
        <v>41</v>
      </c>
      <c r="G6" s="12">
        <v>1</v>
      </c>
      <c r="H6" s="14">
        <v>100014</v>
      </c>
      <c r="I6" s="15" t="str">
        <f>"Б-"&amp;H6&amp;"-13"</f>
        <v>Б-100014-13</v>
      </c>
      <c r="J6" s="16">
        <v>2</v>
      </c>
      <c r="K6" s="28">
        <v>2</v>
      </c>
      <c r="L6" s="12" t="s">
        <v>42</v>
      </c>
      <c r="M6" s="16">
        <v>1</v>
      </c>
      <c r="N6" s="12">
        <v>18</v>
      </c>
      <c r="O6" s="13" t="s">
        <v>55</v>
      </c>
      <c r="P6" s="13" t="s">
        <v>44</v>
      </c>
      <c r="Q6" s="13" t="s">
        <v>45</v>
      </c>
      <c r="R6" s="17" t="str">
        <f>H6&amp;"1"</f>
        <v>1000141</v>
      </c>
      <c r="S6" s="15">
        <v>1</v>
      </c>
      <c r="T6" s="144" t="s">
        <v>141</v>
      </c>
      <c r="U6" s="12">
        <v>80000</v>
      </c>
      <c r="V6" s="12">
        <f>U6*0.18</f>
        <v>14400</v>
      </c>
      <c r="W6" s="12">
        <v>0</v>
      </c>
      <c r="X6" s="18">
        <v>103</v>
      </c>
      <c r="Y6" s="19" t="s">
        <v>47</v>
      </c>
      <c r="Z6" s="20">
        <f>U6-V6</f>
        <v>65600</v>
      </c>
      <c r="AA6" s="21"/>
      <c r="AB6" s="29"/>
      <c r="AC6" s="14">
        <f t="shared" si="0"/>
        <v>40000</v>
      </c>
      <c r="AD6" s="12"/>
      <c r="AE6" s="12"/>
      <c r="AF6" s="13" t="s">
        <v>48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"&amp;A6&amp;", "&amp;C6&amp;", '"&amp;D6&amp;"', date'"&amp;E6&amp;"', date'"&amp;F6&amp;"', "&amp;G6&amp;", "&amp;H6&amp;", '"&amp;I6&amp;"',date'"&amp;O6&amp;"',"&amp;J6&amp;", "&amp;K6&amp;", "&amp;K6&amp;", '"&amp;L6&amp;"', "&amp;M6&amp;", "&amp;N6&amp;", date'"&amp;P6&amp;"', date'"&amp;Q6&amp;"', "&amp;R6&amp;", "&amp;S6&amp;", to_date('"&amp;T6&amp;"','YYYY-MM-DD HH24:MI:SS'), "&amp;U6&amp;", "&amp;V6&amp;", "&amp;W6&amp;", "&amp;X6&amp;", "&amp;AL6&amp;", '"&amp;AN6&amp;"', "&amp;AG6&amp;","&amp;AM6&amp;");"&amp;
IF(LEN(AC6)&gt;0,"insert into xxxx_oebs_cash_payment_test (ID, INVOICE_ID, OEBS_PAYMENT, DOC_DATE, COMISS_DATE) values (s_xxxx_oebs_cash_payment_test.NEXTVAL, "&amp;H6&amp;", "&amp;AC6&amp;", to_date('"&amp;T6&amp;"','YYYY-MM-DD HH24:MI:SS'), "&amp;AF6&amp;" );","")&amp;
IF(LEN(AD6)&gt;0,"insert into xxxx_oebs_cash_payment_test (ID, INVOICE_ID, OEBS_PAYMENT, DOC_DATE, COMISS_DATE) values (s_xxxx_oebs_cash_payment_test.NEXTVAL, "&amp;H6&amp;", "&amp;AD6&amp;", to_date('"&amp;T6&amp;"','YYYY-MM-DD HH24:MI:SS'), "&amp;AF6&amp;" );","")&amp;
IF(LEN(AE6)&gt;0,"insert into xxxx_oebs_cash_payment_test (ID, INVOICE_ID, OEBS_PAYMENT, DOC_DATE, COMISS_DATE) values (s_xxxx_oebs_cash_payment_test.NEXTVAL, "&amp;H6&amp;", "&amp;AE6&amp;", to_date('"&amp;T6&amp;"','YYYY-MM-DD HH24:MI:SS'), "&amp;AF6&amp;" );","")&amp;
IF(LEN(AH6)&gt;0,"insert into xxxx_client_discount_m  (ID,CLIENT_ID,CLIENT_AVG_DISCOUNT,DT) values (s_xxxx_client_discount_m.NEXTVAL,"&amp;X6&amp;", "&amp;AH6&amp;", "&amp;AI6&amp;");","")&amp;
IF(LEN(AJ6)&gt;0,"insert into xxxx_client_discount_m  (ID,CLIENT_ID,CLIENT_AVG_DISCOUNT,DT) values (s_xxxx_client_discount_m.NEXTVAL,"&amp;X6&amp;", "&amp;AJ6&amp;", "&amp;AK6&amp;");","")&amp;
IF(LEN(AO6)&gt;0,"insert into xxxx_contract_signed_attr (ID, CONTRACT_ID, CODE, KEY_NUM) values (s_xxxx_contract_signed_attr.NEXTVAL, "&amp;C6&amp;", 'SUPERCOMMISSION_BONUS' , "&amp;AO6&amp;" );","")&amp;
IF(LEN(AP6)&gt;0,"insert into xxxx_loyal_clients_contr_attr (ID, CONTRACT_ID, CLIENT_ID, LC_TURNOVER, COLLATERAL_FIRST_DT, COLLATERAL_END_DT) values (s_xxxx_loyal_clients_contr_atr.NEXTVAL, "&amp;C6&amp;", "&amp;X6&amp;", "&amp;AP6&amp;", "&amp;AQ6&amp;", "&amp;AR6&amp;"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'Б-100014-13',date'2015-03-04',2, 2, 2,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7" spans="1:47" ht="15" customHeight="1" x14ac:dyDescent="0.3">
      <c r="A7" s="10">
        <v>1</v>
      </c>
      <c r="B7" s="11"/>
      <c r="C7" s="12" t="str">
        <f t="shared" si="1"/>
        <v>10001</v>
      </c>
      <c r="D7" s="12" t="str">
        <f t="shared" si="2"/>
        <v>10001/13</v>
      </c>
      <c r="E7" s="13" t="s">
        <v>40</v>
      </c>
      <c r="F7" s="13" t="s">
        <v>41</v>
      </c>
      <c r="G7" s="12">
        <v>1</v>
      </c>
      <c r="H7" s="14">
        <v>100014</v>
      </c>
      <c r="I7" s="15" t="str">
        <f t="shared" si="3"/>
        <v>Б-100014-13</v>
      </c>
      <c r="J7" s="16">
        <v>2</v>
      </c>
      <c r="K7" s="28">
        <v>11</v>
      </c>
      <c r="L7" s="12" t="s">
        <v>42</v>
      </c>
      <c r="M7" s="16">
        <v>1</v>
      </c>
      <c r="N7" s="12">
        <v>18</v>
      </c>
      <c r="O7" s="13" t="s">
        <v>55</v>
      </c>
      <c r="P7" s="13" t="s">
        <v>44</v>
      </c>
      <c r="Q7" s="13" t="s">
        <v>45</v>
      </c>
      <c r="R7" s="17" t="str">
        <f t="shared" si="4"/>
        <v>1000141</v>
      </c>
      <c r="S7" s="15">
        <v>1</v>
      </c>
      <c r="T7" s="144" t="s">
        <v>141</v>
      </c>
      <c r="U7" s="12">
        <v>80000</v>
      </c>
      <c r="V7" s="12">
        <f t="shared" si="5"/>
        <v>14400</v>
      </c>
      <c r="W7" s="12">
        <v>0</v>
      </c>
      <c r="X7" s="18">
        <v>103</v>
      </c>
      <c r="Y7" s="19" t="s">
        <v>47</v>
      </c>
      <c r="Z7" s="20">
        <f t="shared" si="6"/>
        <v>65600</v>
      </c>
      <c r="AA7" s="21"/>
      <c r="AB7" s="29"/>
      <c r="AC7" s="14">
        <f t="shared" si="0"/>
        <v>40000</v>
      </c>
      <c r="AD7" s="12"/>
      <c r="AE7" s="12"/>
      <c r="AF7" s="13" t="s">
        <v>48</v>
      </c>
      <c r="AG7" s="23">
        <v>8</v>
      </c>
      <c r="AH7" s="30">
        <v>20</v>
      </c>
      <c r="AI7" s="25" t="s">
        <v>49</v>
      </c>
      <c r="AJ7" s="13"/>
      <c r="AK7" s="13"/>
      <c r="AL7" s="17">
        <v>0</v>
      </c>
      <c r="AM7" s="15" t="s">
        <v>50</v>
      </c>
      <c r="AN7" s="12" t="s">
        <v>51</v>
      </c>
      <c r="AO7" s="12"/>
      <c r="AP7" s="17"/>
      <c r="AQ7" s="17"/>
      <c r="AR7" s="17"/>
      <c r="AS7" s="1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'Б-100014-13',date'2015-03-04',2, 11, 11,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8" spans="1:47" s="44" customFormat="1" ht="15" customHeight="1" x14ac:dyDescent="0.3">
      <c r="A8" s="31">
        <v>1</v>
      </c>
      <c r="B8" s="32"/>
      <c r="C8" s="33" t="str">
        <f t="shared" si="1"/>
        <v>10001</v>
      </c>
      <c r="D8" s="33" t="str">
        <f t="shared" si="2"/>
        <v>10001/13</v>
      </c>
      <c r="E8" s="34" t="s">
        <v>40</v>
      </c>
      <c r="F8" s="34" t="s">
        <v>41</v>
      </c>
      <c r="G8" s="12">
        <v>1</v>
      </c>
      <c r="H8" s="14">
        <v>100015</v>
      </c>
      <c r="I8" s="33" t="str">
        <f t="shared" si="3"/>
        <v>Б-100015-13</v>
      </c>
      <c r="J8" s="16">
        <v>2</v>
      </c>
      <c r="K8" s="35">
        <v>1</v>
      </c>
      <c r="L8" s="33" t="s">
        <v>42</v>
      </c>
      <c r="M8" s="36">
        <v>1</v>
      </c>
      <c r="N8" s="33">
        <v>18</v>
      </c>
      <c r="O8" s="34" t="s">
        <v>57</v>
      </c>
      <c r="P8" s="34" t="s">
        <v>44</v>
      </c>
      <c r="Q8" s="34" t="s">
        <v>45</v>
      </c>
      <c r="R8" s="37" t="str">
        <f t="shared" si="4"/>
        <v>1000151</v>
      </c>
      <c r="S8" s="33">
        <v>1</v>
      </c>
      <c r="T8" s="145" t="s">
        <v>142</v>
      </c>
      <c r="U8" s="33">
        <v>60000</v>
      </c>
      <c r="V8" s="33">
        <f t="shared" si="5"/>
        <v>10800</v>
      </c>
      <c r="W8" s="33">
        <v>0</v>
      </c>
      <c r="X8" s="18">
        <v>104</v>
      </c>
      <c r="Y8" s="38" t="s">
        <v>47</v>
      </c>
      <c r="Z8" s="20">
        <f t="shared" si="6"/>
        <v>49200</v>
      </c>
      <c r="AA8" s="39"/>
      <c r="AB8" s="39"/>
      <c r="AC8" s="40">
        <f t="shared" si="0"/>
        <v>30000</v>
      </c>
      <c r="AD8" s="33"/>
      <c r="AE8" s="33"/>
      <c r="AF8" s="34" t="s">
        <v>48</v>
      </c>
      <c r="AG8" s="41">
        <v>8</v>
      </c>
      <c r="AH8" s="42">
        <v>13</v>
      </c>
      <c r="AI8" s="43" t="s">
        <v>49</v>
      </c>
      <c r="AJ8" s="34"/>
      <c r="AK8" s="34"/>
      <c r="AL8" s="37">
        <v>0</v>
      </c>
      <c r="AM8" s="33" t="s">
        <v>50</v>
      </c>
      <c r="AN8" s="33" t="s">
        <v>51</v>
      </c>
      <c r="AO8" s="33"/>
      <c r="AP8" s="37"/>
      <c r="AQ8" s="37"/>
      <c r="AR8" s="37"/>
      <c r="AS8" s="3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'Б-100015-13',date'2015-03-05',2, 1, 1, 'RUR', 1, 18, date'2015-03-06', date'2015-03-07',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date'2015-03-31' );insert into xxxx_client_discount_m  (ID,CLIENT_ID,CLIENT_AVG_DISCOUNT,DT) values (s_xxxx_client_discount_m.NEXTVAL,104, 13, date'2014-03-01');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2">
        <v>2</v>
      </c>
      <c r="H9" s="14">
        <v>100016</v>
      </c>
      <c r="I9" s="15" t="str">
        <f t="shared" si="3"/>
        <v>Б-100016-13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3" t="s">
        <v>43</v>
      </c>
      <c r="P9" s="13" t="s">
        <v>44</v>
      </c>
      <c r="Q9" s="13" t="s">
        <v>45</v>
      </c>
      <c r="R9" s="17" t="str">
        <f t="shared" si="4"/>
        <v>1000161</v>
      </c>
      <c r="S9" s="15">
        <v>1</v>
      </c>
      <c r="T9" s="144" t="s">
        <v>139</v>
      </c>
      <c r="U9" s="12">
        <v>100000</v>
      </c>
      <c r="V9" s="12">
        <f>U9*0.18</f>
        <v>18000</v>
      </c>
      <c r="W9" s="12">
        <v>0</v>
      </c>
      <c r="X9" s="18">
        <v>105</v>
      </c>
      <c r="Y9" s="19" t="s">
        <v>47</v>
      </c>
      <c r="Z9" s="20">
        <f t="shared" si="6"/>
        <v>82000</v>
      </c>
      <c r="AA9" s="21"/>
      <c r="AB9" s="22"/>
      <c r="AC9" s="14">
        <f t="shared" si="0"/>
        <v>50000</v>
      </c>
      <c r="AD9" s="12"/>
      <c r="AE9" s="12"/>
      <c r="AF9" s="13" t="s">
        <v>48</v>
      </c>
      <c r="AG9" s="23">
        <v>8</v>
      </c>
      <c r="AH9" s="24">
        <v>13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 t="s">
        <v>59</v>
      </c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100016, 'Б-100016-13',date'2015-03-02',2, 7, 7, 'RUR', 1, 18, date'2015-03-06', date'2015-03-07',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date'2015-03-31' );insert into xxxx_client_discount_m  (ID,CLIENT_ID,CLIENT_AVG_DISCOUNT,DT) values (s_xxxx_client_discount_m.NEXTVAL,105, 13, date'2014-03-01');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2">
        <v>2</v>
      </c>
      <c r="H10" s="14">
        <v>100017</v>
      </c>
      <c r="I10" s="15" t="str">
        <f t="shared" si="3"/>
        <v>Б-100017-13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3" t="s">
        <v>53</v>
      </c>
      <c r="P10" s="13" t="s">
        <v>44</v>
      </c>
      <c r="Q10" s="13" t="s">
        <v>45</v>
      </c>
      <c r="R10" s="17" t="str">
        <f t="shared" si="4"/>
        <v>1000171</v>
      </c>
      <c r="S10" s="15">
        <v>1</v>
      </c>
      <c r="T10" s="144" t="s">
        <v>140</v>
      </c>
      <c r="U10" s="12">
        <v>90000</v>
      </c>
      <c r="V10" s="12">
        <f t="shared" si="5"/>
        <v>16200</v>
      </c>
      <c r="W10" s="12">
        <v>0</v>
      </c>
      <c r="X10" s="18">
        <v>106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48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'Б-100017-13',date'2015-03-03',2, 7, 7, 'RUR', 1, 18, date'2015-03-06', date'2015-03-07',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date'2015-03-31' );insert into xxxx_client_discount_m  (ID,CLIENT_ID,CLIENT_AVG_DISCOUNT,DT) values (s_xxxx_client_discount_m.NEXTVAL,106, 7, date'2014-03-01');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2">
        <v>2</v>
      </c>
      <c r="H11" s="14">
        <v>100018</v>
      </c>
      <c r="I11" s="15" t="str">
        <f t="shared" si="3"/>
        <v>Б-100018-13</v>
      </c>
      <c r="J11" s="16">
        <v>2</v>
      </c>
      <c r="K11" s="12">
        <v>7</v>
      </c>
      <c r="L11" s="12" t="s">
        <v>42</v>
      </c>
      <c r="M11" s="16">
        <v>1</v>
      </c>
      <c r="N11" s="12">
        <v>18</v>
      </c>
      <c r="O11" s="13" t="s">
        <v>53</v>
      </c>
      <c r="P11" s="13" t="s">
        <v>44</v>
      </c>
      <c r="Q11" s="13" t="s">
        <v>45</v>
      </c>
      <c r="R11" s="17" t="str">
        <f t="shared" si="4"/>
        <v>1000181</v>
      </c>
      <c r="S11" s="15">
        <v>1</v>
      </c>
      <c r="T11" s="144" t="s">
        <v>140</v>
      </c>
      <c r="U11" s="12">
        <v>90000</v>
      </c>
      <c r="V11" s="12">
        <f t="shared" si="5"/>
        <v>16200</v>
      </c>
      <c r="W11" s="12">
        <v>0</v>
      </c>
      <c r="X11" s="18">
        <v>107</v>
      </c>
      <c r="Y11" s="19" t="s">
        <v>47</v>
      </c>
      <c r="Z11" s="20">
        <f t="shared" si="6"/>
        <v>73800</v>
      </c>
      <c r="AA11" s="21"/>
      <c r="AB11" s="26"/>
      <c r="AC11" s="14">
        <f t="shared" si="0"/>
        <v>45000</v>
      </c>
      <c r="AD11" s="12"/>
      <c r="AE11" s="12"/>
      <c r="AF11" s="13" t="s">
        <v>48</v>
      </c>
      <c r="AG11" s="23">
        <v>8</v>
      </c>
      <c r="AH11" s="27">
        <v>7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'Б-100018-13',date'2015-03-03',2, 7, 7, 'RUR', 1, 18, date'2015-03-06', date'2015-03-07',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date'2015-03-31' );insert into xxxx_client_discount_m  (ID,CLIENT_ID,CLIENT_AVG_DISCOUNT,DT) values (s_xxxx_client_discount_m.NEXTVAL,107, 7, date'2014-03-01');</v>
      </c>
    </row>
    <row r="12" spans="1:47" ht="15" customHeight="1" x14ac:dyDescent="0.3">
      <c r="A12" s="45">
        <v>2</v>
      </c>
      <c r="B12" s="46"/>
      <c r="C12" s="12" t="str">
        <f>"1000"&amp;A12</f>
        <v>10002</v>
      </c>
      <c r="D12" s="12" t="str">
        <f>"1000"&amp;A12&amp;"/13"</f>
        <v>10002/13</v>
      </c>
      <c r="E12" s="13" t="s">
        <v>40</v>
      </c>
      <c r="F12" s="13" t="s">
        <v>41</v>
      </c>
      <c r="G12" s="12">
        <v>2</v>
      </c>
      <c r="H12" s="14">
        <v>100019</v>
      </c>
      <c r="I12" s="15" t="str">
        <f>"Б-"&amp;H12&amp;"-13"</f>
        <v>Б-100019-13</v>
      </c>
      <c r="J12" s="16">
        <v>2</v>
      </c>
      <c r="K12" s="28">
        <v>2</v>
      </c>
      <c r="L12" s="12" t="s">
        <v>42</v>
      </c>
      <c r="M12" s="16">
        <v>1</v>
      </c>
      <c r="N12" s="12">
        <v>18</v>
      </c>
      <c r="O12" s="13" t="s">
        <v>55</v>
      </c>
      <c r="P12" s="13" t="s">
        <v>44</v>
      </c>
      <c r="Q12" s="13" t="s">
        <v>45</v>
      </c>
      <c r="R12" s="17" t="str">
        <f>H12&amp;"1"</f>
        <v>1000191</v>
      </c>
      <c r="S12" s="15">
        <v>1</v>
      </c>
      <c r="T12" s="144" t="s">
        <v>141</v>
      </c>
      <c r="U12" s="12">
        <v>80000</v>
      </c>
      <c r="V12" s="12">
        <f>U12*0.18</f>
        <v>14400</v>
      </c>
      <c r="W12" s="12">
        <v>0</v>
      </c>
      <c r="X12" s="18">
        <v>108</v>
      </c>
      <c r="Y12" s="19" t="s">
        <v>47</v>
      </c>
      <c r="Z12" s="20">
        <f>U12-V12</f>
        <v>65600</v>
      </c>
      <c r="AA12" s="21"/>
      <c r="AB12" s="29"/>
      <c r="AC12" s="14">
        <f t="shared" si="0"/>
        <v>40000</v>
      </c>
      <c r="AD12" s="12"/>
      <c r="AE12" s="12"/>
      <c r="AF12" s="13" t="s">
        <v>48</v>
      </c>
      <c r="AG12" s="23">
        <v>8</v>
      </c>
      <c r="AH12" s="30">
        <v>20</v>
      </c>
      <c r="AI12" s="25" t="s">
        <v>49</v>
      </c>
      <c r="AJ12" s="13"/>
      <c r="AK12" s="13"/>
      <c r="AL12" s="17">
        <v>0</v>
      </c>
      <c r="AM12" s="15" t="s">
        <v>50</v>
      </c>
      <c r="AN12" s="12" t="s">
        <v>51</v>
      </c>
      <c r="AO12" s="12"/>
      <c r="AP12" s="17"/>
      <c r="AQ12" s="17"/>
      <c r="AR12" s="17"/>
      <c r="AS12" s="17"/>
      <c r="AT12" s="47"/>
      <c r="AU1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"&amp;A12&amp;", "&amp;C12&amp;", '"&amp;D12&amp;"', date'"&amp;E12&amp;"', date'"&amp;F12&amp;"', "&amp;G12&amp;", "&amp;H12&amp;", '"&amp;I12&amp;"',date'"&amp;O12&amp;"',"&amp;J12&amp;", "&amp;K12&amp;", "&amp;K12&amp;", '"&amp;L12&amp;"', "&amp;M12&amp;", "&amp;N12&amp;", date'"&amp;P12&amp;"', date'"&amp;Q12&amp;"', "&amp;R12&amp;", "&amp;S12&amp;", to_date('"&amp;T12&amp;"','YYYY-MM-DD HH24:MI:SS'), "&amp;U12&amp;", "&amp;V12&amp;", "&amp;W12&amp;", "&amp;X12&amp;", "&amp;AL12&amp;", '"&amp;AN12&amp;"', "&amp;AG12&amp;","&amp;AM12&amp;");"&amp;
IF(LEN(AC12)&gt;0,"insert into xxxx_oebs_cash_payment_test (ID, INVOICE_ID, OEBS_PAYMENT, DOC_DATE, COMISS_DATE) values (s_xxxx_oebs_cash_payment_test.NEXTVAL, "&amp;H12&amp;", "&amp;AC12&amp;", to_date('"&amp;T12&amp;"','YYYY-MM-DD HH24:MI:SS'), "&amp;AF12&amp;" );","")&amp;
IF(LEN(AD12)&gt;0,"insert into xxxx_oebs_cash_payment_test (ID, INVOICE_ID, OEBS_PAYMENT, DOC_DATE, COMISS_DATE) values (s_xxxx_oebs_cash_payment_test.NEXTVAL, "&amp;H12&amp;", "&amp;AD12&amp;", to_date('"&amp;T12&amp;"','YYYY-MM-DD HH24:MI:SS'), "&amp;AF12&amp;" );","")&amp;
IF(LEN(AE12)&gt;0,"insert into xxxx_oebs_cash_payment_test (ID, INVOICE_ID, OEBS_PAYMENT, DOC_DATE, COMISS_DATE) values (s_xxxx_oebs_cash_payment_test.NEXTVAL, "&amp;H12&amp;", "&amp;AE12&amp;", to_date('"&amp;T12&amp;"','YYYY-MM-DD HH24:MI:SS'), "&amp;AF12&amp;" );","")&amp;
IF(LEN(AH12)&gt;0,"insert into xxxx_client_discount_m  (ID,CLIENT_ID,CLIENT_AVG_DISCOUNT,DT) values (s_xxxx_client_discount_m.NEXTVAL,"&amp;X12&amp;", "&amp;AH12&amp;", "&amp;AI12&amp;");","")&amp;
IF(LEN(AJ12)&gt;0,"insert into xxxx_client_discount_m  (ID,CLIENT_ID,CLIENT_AVG_DISCOUNT,DT) values (s_xxxx_client_discount_m.NEXTVAL,"&amp;X12&amp;", "&amp;AJ12&amp;", "&amp;AK12&amp;");","")&amp;
IF(LEN(AO12)&gt;0,"insert into xxxx_contract_signed_attr (ID, CONTRACT_ID, CODE, KEY_NUM) values (s_xxxx_contract_signed_attr.NEXTVAL, "&amp;C12&amp;", 'SUPERCOMMISSION_BONUS' , "&amp;AO12&amp;" );","")&amp;
IF(LEN(AP12)&gt;0,"insert into xxxx_loyal_clients_contr_attr (ID, CONTRACT_ID, CLIENT_ID, LC_TURNOVER, COLLATERAL_FIRST_DT, COLLATERAL_END_DT) values (s_xxxx_loyal_clients_contr_atr.NEXTVAL, "&amp;C12&amp;", "&amp;X12&amp;", "&amp;AP12&amp;", "&amp;AQ12&amp;", "&amp;AR12&amp;"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'Б-100019-13',date'2015-03-04',2, 2, 2, 'RUR', 1, 18, date'2015-03-06', date'2015-03-07',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date'2015-03-31' );insert into xxxx_client_discount_m  (ID,CLIENT_ID,CLIENT_AVG_DISCOUNT,DT) values (s_xxxx_client_discount_m.NEXTVAL,108, 20, date'2014-03-01');</v>
      </c>
    </row>
    <row r="13" spans="1:47" ht="15" customHeight="1" x14ac:dyDescent="0.3">
      <c r="A13" s="45">
        <v>2</v>
      </c>
      <c r="B13" s="46"/>
      <c r="C13" s="12" t="str">
        <f t="shared" si="1"/>
        <v>10002</v>
      </c>
      <c r="D13" s="12" t="str">
        <f t="shared" si="2"/>
        <v>10002/13</v>
      </c>
      <c r="E13" s="13" t="s">
        <v>40</v>
      </c>
      <c r="F13" s="13" t="s">
        <v>41</v>
      </c>
      <c r="G13" s="12">
        <v>2</v>
      </c>
      <c r="H13" s="14">
        <v>100019</v>
      </c>
      <c r="I13" s="15" t="str">
        <f t="shared" si="3"/>
        <v>Б-100019-13</v>
      </c>
      <c r="J13" s="16">
        <v>2</v>
      </c>
      <c r="K13" s="28">
        <v>11</v>
      </c>
      <c r="L13" s="12" t="s">
        <v>42</v>
      </c>
      <c r="M13" s="16">
        <v>1</v>
      </c>
      <c r="N13" s="12">
        <v>18</v>
      </c>
      <c r="O13" s="13" t="s">
        <v>55</v>
      </c>
      <c r="P13" s="13" t="s">
        <v>44</v>
      </c>
      <c r="Q13" s="13" t="s">
        <v>45</v>
      </c>
      <c r="R13" s="17" t="str">
        <f t="shared" si="4"/>
        <v>1000191</v>
      </c>
      <c r="S13" s="15">
        <v>1</v>
      </c>
      <c r="T13" s="144" t="s">
        <v>141</v>
      </c>
      <c r="U13" s="12">
        <v>80000</v>
      </c>
      <c r="V13" s="12">
        <f t="shared" si="5"/>
        <v>14400</v>
      </c>
      <c r="W13" s="12">
        <v>0</v>
      </c>
      <c r="X13" s="18">
        <v>108</v>
      </c>
      <c r="Y13" s="19" t="s">
        <v>47</v>
      </c>
      <c r="Z13" s="20">
        <f t="shared" si="6"/>
        <v>65600</v>
      </c>
      <c r="AA13" s="21"/>
      <c r="AB13" s="29"/>
      <c r="AC13" s="14">
        <f t="shared" si="0"/>
        <v>40000</v>
      </c>
      <c r="AD13" s="12"/>
      <c r="AE13" s="12"/>
      <c r="AF13" s="13" t="s">
        <v>48</v>
      </c>
      <c r="AG13" s="23">
        <v>8</v>
      </c>
      <c r="AH13" s="30">
        <v>20</v>
      </c>
      <c r="AI13" s="25" t="s">
        <v>49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/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'Б-100019-13',date'2015-03-04',2, 11, 11, 'RUR', 1, 18, date'2015-03-06', date'2015-03-07',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date'2015-03-31' );insert into xxxx_client_discount_m  (ID,CLIENT_ID,CLIENT_AVG_DISCOUNT,DT) values (s_xxxx_client_discount_m.NEXTVAL,108, 20, date'2014-03-01');</v>
      </c>
    </row>
    <row r="14" spans="1:47" s="44" customFormat="1" ht="15" customHeight="1" x14ac:dyDescent="0.3">
      <c r="A14" s="31">
        <v>2</v>
      </c>
      <c r="B14" s="48"/>
      <c r="C14" s="33" t="str">
        <f t="shared" si="1"/>
        <v>10002</v>
      </c>
      <c r="D14" s="33" t="str">
        <f t="shared" si="2"/>
        <v>10002/13</v>
      </c>
      <c r="E14" s="34" t="s">
        <v>40</v>
      </c>
      <c r="F14" s="34" t="s">
        <v>41</v>
      </c>
      <c r="G14" s="12">
        <v>2</v>
      </c>
      <c r="H14" s="14">
        <v>100020</v>
      </c>
      <c r="I14" s="33" t="str">
        <f t="shared" si="3"/>
        <v>Б-100020-13</v>
      </c>
      <c r="J14" s="16">
        <v>2</v>
      </c>
      <c r="K14" s="35">
        <v>1</v>
      </c>
      <c r="L14" s="33" t="s">
        <v>42</v>
      </c>
      <c r="M14" s="36">
        <v>1</v>
      </c>
      <c r="N14" s="33">
        <v>18</v>
      </c>
      <c r="O14" s="34" t="s">
        <v>57</v>
      </c>
      <c r="P14" s="34" t="s">
        <v>44</v>
      </c>
      <c r="Q14" s="34" t="s">
        <v>45</v>
      </c>
      <c r="R14" s="37" t="str">
        <f t="shared" si="4"/>
        <v>1000201</v>
      </c>
      <c r="S14" s="33">
        <v>1</v>
      </c>
      <c r="T14" s="145" t="s">
        <v>142</v>
      </c>
      <c r="U14" s="33">
        <v>60000</v>
      </c>
      <c r="V14" s="33">
        <f t="shared" si="5"/>
        <v>10800</v>
      </c>
      <c r="W14" s="33">
        <v>0</v>
      </c>
      <c r="X14" s="18">
        <v>109</v>
      </c>
      <c r="Y14" s="38" t="s">
        <v>47</v>
      </c>
      <c r="Z14" s="20">
        <f t="shared" si="6"/>
        <v>49200</v>
      </c>
      <c r="AA14" s="39"/>
      <c r="AB14" s="39"/>
      <c r="AC14" s="40">
        <f t="shared" si="0"/>
        <v>30000</v>
      </c>
      <c r="AD14" s="33"/>
      <c r="AE14" s="33"/>
      <c r="AF14" s="34" t="s">
        <v>48</v>
      </c>
      <c r="AG14" s="41">
        <v>8</v>
      </c>
      <c r="AH14" s="42">
        <v>13</v>
      </c>
      <c r="AI14" s="43" t="s">
        <v>49</v>
      </c>
      <c r="AJ14" s="34"/>
      <c r="AK14" s="34"/>
      <c r="AL14" s="37">
        <v>0</v>
      </c>
      <c r="AM14" s="33" t="s">
        <v>50</v>
      </c>
      <c r="AN14" s="33" t="s">
        <v>51</v>
      </c>
      <c r="AO14" s="33"/>
      <c r="AP14" s="37"/>
      <c r="AQ14" s="37"/>
      <c r="AR14" s="37"/>
      <c r="AS14" s="3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'Б-100020-13',date'2015-03-05',2, 1, 1, 'RUR', 1, 18, date'2015-03-06', date'2015-03-07',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date'2015-03-31' );insert into xxxx_client_discount_m  (ID,CLIENT_ID,CLIENT_AVG_DISCOUNT,DT) values (s_xxxx_client_discount_m.NEXTVAL,109, 13, date'2014-03-01');</v>
      </c>
    </row>
    <row r="15" spans="1:47" ht="15" customHeight="1" x14ac:dyDescent="0.3">
      <c r="A15" s="10">
        <v>3</v>
      </c>
      <c r="B15" s="49"/>
      <c r="C15" s="12" t="str">
        <f t="shared" ref="C15:C50" si="8">"1000"&amp;A15</f>
        <v>10003</v>
      </c>
      <c r="D15" s="12" t="str">
        <f t="shared" ref="D15:D50" si="9">"1000"&amp;A15&amp;"/13"</f>
        <v>10003/13</v>
      </c>
      <c r="E15" s="13" t="s">
        <v>40</v>
      </c>
      <c r="F15" s="13" t="s">
        <v>41</v>
      </c>
      <c r="G15" s="12">
        <v>1</v>
      </c>
      <c r="H15" s="14">
        <v>100021</v>
      </c>
      <c r="I15" s="15" t="str">
        <f>"Б-"&amp;H15&amp;"-13"</f>
        <v>Б-100021-13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3" t="s">
        <v>43</v>
      </c>
      <c r="P15" s="13" t="s">
        <v>44</v>
      </c>
      <c r="Q15" s="13" t="s">
        <v>45</v>
      </c>
      <c r="R15" s="17" t="str">
        <f t="shared" ref="R15:R50" si="10">H15&amp;"1"</f>
        <v>1000211</v>
      </c>
      <c r="S15" s="15">
        <v>1</v>
      </c>
      <c r="T15" s="144" t="s">
        <v>139</v>
      </c>
      <c r="U15" s="12">
        <v>100000</v>
      </c>
      <c r="V15" s="12">
        <f>U15*0.18</f>
        <v>18000</v>
      </c>
      <c r="W15" s="12">
        <v>0</v>
      </c>
      <c r="X15" s="18">
        <v>110</v>
      </c>
      <c r="Y15" s="19" t="s">
        <v>47</v>
      </c>
      <c r="Z15" s="20">
        <f t="shared" si="6"/>
        <v>82000</v>
      </c>
      <c r="AA15" s="21"/>
      <c r="AB15" s="22"/>
      <c r="AC15" s="14">
        <f t="shared" si="0"/>
        <v>50000</v>
      </c>
      <c r="AD15" s="12"/>
      <c r="AE15" s="12"/>
      <c r="AF15" s="13" t="s">
        <v>48</v>
      </c>
      <c r="AG15" s="23">
        <v>8</v>
      </c>
      <c r="AH15" s="24">
        <v>13</v>
      </c>
      <c r="AI15" s="25" t="s">
        <v>49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 t="s">
        <v>60</v>
      </c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100021, 'Б-100021-13',date'2015-03-02',2, 7, 7, 'RUR', 1, 18, date'2015-03-06', date'2015-03-07',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date'2015-03-31' );insert into xxxx_client_discount_m  (ID,CLIENT_ID,CLIENT_AVG_DISCOUNT,DT) values (s_xxxx_client_discount_m.NEXTVAL,110, 13, date'2014-03-01');</v>
      </c>
    </row>
    <row r="16" spans="1:47" ht="15" customHeight="1" x14ac:dyDescent="0.3">
      <c r="A16" s="10">
        <v>3</v>
      </c>
      <c r="B16" s="49"/>
      <c r="C16" s="12" t="str">
        <f t="shared" si="8"/>
        <v>10003</v>
      </c>
      <c r="D16" s="12" t="str">
        <f t="shared" si="9"/>
        <v>10003/13</v>
      </c>
      <c r="E16" s="13" t="s">
        <v>40</v>
      </c>
      <c r="F16" s="13" t="s">
        <v>41</v>
      </c>
      <c r="G16" s="12">
        <v>1</v>
      </c>
      <c r="H16" s="14">
        <v>100022</v>
      </c>
      <c r="I16" s="15" t="str">
        <f t="shared" si="3"/>
        <v>Б-100022-13</v>
      </c>
      <c r="J16" s="16">
        <v>2</v>
      </c>
      <c r="K16" s="12">
        <v>7</v>
      </c>
      <c r="L16" s="12" t="s">
        <v>42</v>
      </c>
      <c r="M16" s="16">
        <v>1</v>
      </c>
      <c r="N16" s="12">
        <v>18</v>
      </c>
      <c r="O16" s="13" t="s">
        <v>53</v>
      </c>
      <c r="P16" s="13" t="s">
        <v>44</v>
      </c>
      <c r="Q16" s="13" t="s">
        <v>45</v>
      </c>
      <c r="R16" s="17" t="str">
        <f t="shared" si="10"/>
        <v>1000221</v>
      </c>
      <c r="S16" s="15">
        <v>1</v>
      </c>
      <c r="T16" s="144" t="s">
        <v>140</v>
      </c>
      <c r="U16" s="12">
        <v>90000</v>
      </c>
      <c r="V16" s="12">
        <f t="shared" si="5"/>
        <v>16200</v>
      </c>
      <c r="W16" s="12">
        <v>0</v>
      </c>
      <c r="X16" s="18">
        <v>111</v>
      </c>
      <c r="Y16" s="19" t="s">
        <v>47</v>
      </c>
      <c r="Z16" s="20">
        <f t="shared" si="6"/>
        <v>73800</v>
      </c>
      <c r="AA16" s="21"/>
      <c r="AB16" s="26"/>
      <c r="AC16" s="14">
        <f t="shared" si="0"/>
        <v>45000</v>
      </c>
      <c r="AD16" s="12"/>
      <c r="AE16" s="12"/>
      <c r="AF16" s="13" t="s">
        <v>48</v>
      </c>
      <c r="AG16" s="23">
        <v>8</v>
      </c>
      <c r="AH16" s="27">
        <v>7</v>
      </c>
      <c r="AI16" s="25" t="s">
        <v>49</v>
      </c>
      <c r="AJ16" s="13"/>
      <c r="AK16" s="13"/>
      <c r="AL16" s="17">
        <v>0</v>
      </c>
      <c r="AM16" s="15" t="s">
        <v>50</v>
      </c>
      <c r="AN16" s="12" t="s">
        <v>51</v>
      </c>
      <c r="AO16" s="12"/>
      <c r="AP16" s="17"/>
      <c r="AQ16" s="17"/>
      <c r="AR16" s="17"/>
      <c r="AS16" s="17"/>
      <c r="AT16" s="4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100022, 'Б-100022-13',date'2015-03-03',2, 7, 7, 'RUR', 1, 18, date'2015-03-06', date'2015-03-07',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date'2015-03-31' );insert into xxxx_client_discount_m  (ID,CLIENT_ID,CLIENT_AVG_DISCOUNT,DT) values (s_xxxx_client_discount_m.NEXTVAL,111, 7, date'2014-03-01');</v>
      </c>
    </row>
    <row r="17" spans="1:47" ht="15" customHeight="1" x14ac:dyDescent="0.3">
      <c r="A17" s="10">
        <v>3</v>
      </c>
      <c r="B17" s="49"/>
      <c r="C17" s="12" t="str">
        <f t="shared" si="8"/>
        <v>10003</v>
      </c>
      <c r="D17" s="12" t="str">
        <f t="shared" si="9"/>
        <v>10003/13</v>
      </c>
      <c r="E17" s="13" t="s">
        <v>40</v>
      </c>
      <c r="F17" s="13" t="s">
        <v>41</v>
      </c>
      <c r="G17" s="12">
        <v>1</v>
      </c>
      <c r="H17" s="14">
        <v>100023</v>
      </c>
      <c r="I17" s="15" t="str">
        <f t="shared" si="3"/>
        <v>Б-100023-13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3" t="s">
        <v>53</v>
      </c>
      <c r="P17" s="13" t="s">
        <v>44</v>
      </c>
      <c r="Q17" s="13" t="s">
        <v>45</v>
      </c>
      <c r="R17" s="17" t="str">
        <f t="shared" si="10"/>
        <v>1000231</v>
      </c>
      <c r="S17" s="15">
        <v>1</v>
      </c>
      <c r="T17" s="144" t="s">
        <v>140</v>
      </c>
      <c r="U17" s="12">
        <v>90000</v>
      </c>
      <c r="V17" s="12">
        <f t="shared" si="5"/>
        <v>16200</v>
      </c>
      <c r="W17" s="12">
        <v>0</v>
      </c>
      <c r="X17" s="18">
        <v>112</v>
      </c>
      <c r="Y17" s="19" t="s">
        <v>47</v>
      </c>
      <c r="Z17" s="20">
        <f t="shared" si="6"/>
        <v>73800</v>
      </c>
      <c r="AA17" s="21"/>
      <c r="AB17" s="26"/>
      <c r="AC17" s="14">
        <f t="shared" si="0"/>
        <v>45000</v>
      </c>
      <c r="AD17" s="12"/>
      <c r="AE17" s="12"/>
      <c r="AF17" s="13" t="s">
        <v>48</v>
      </c>
      <c r="AG17" s="23">
        <v>8</v>
      </c>
      <c r="AH17" s="27">
        <v>7</v>
      </c>
      <c r="AI17" s="25" t="s">
        <v>49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/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'Б-100023-13',date'2015-03-03',2, 7, 7, 'RUR', 1, 18, date'2015-03-06', date'2015-03-07',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date'2015-03-31' );insert into xxxx_client_discount_m  (ID,CLIENT_ID,CLIENT_AVG_DISCOUNT,DT) values (s_xxxx_client_discount_m.NEXTVAL,112, 7, date'2014-03-01');</v>
      </c>
    </row>
    <row r="18" spans="1:47" s="44" customFormat="1" ht="15" customHeight="1" x14ac:dyDescent="0.3">
      <c r="A18" s="31">
        <v>3</v>
      </c>
      <c r="B18" s="50"/>
      <c r="C18" s="33" t="str">
        <f t="shared" si="8"/>
        <v>10003</v>
      </c>
      <c r="D18" s="33" t="str">
        <f t="shared" si="9"/>
        <v>10003/13</v>
      </c>
      <c r="E18" s="34" t="s">
        <v>40</v>
      </c>
      <c r="F18" s="34" t="s">
        <v>41</v>
      </c>
      <c r="G18" s="12">
        <v>1</v>
      </c>
      <c r="H18" s="14">
        <v>100024</v>
      </c>
      <c r="I18" s="33" t="str">
        <f>"Б-"&amp;H18&amp;"-13"</f>
        <v>Б-100024-13</v>
      </c>
      <c r="J18" s="16">
        <v>2</v>
      </c>
      <c r="K18" s="51">
        <v>2</v>
      </c>
      <c r="L18" s="33" t="s">
        <v>42</v>
      </c>
      <c r="M18" s="36">
        <v>1</v>
      </c>
      <c r="N18" s="33">
        <v>18</v>
      </c>
      <c r="O18" s="34" t="s">
        <v>55</v>
      </c>
      <c r="P18" s="34" t="s">
        <v>44</v>
      </c>
      <c r="Q18" s="34" t="s">
        <v>45</v>
      </c>
      <c r="R18" s="37" t="str">
        <f t="shared" si="10"/>
        <v>1000241</v>
      </c>
      <c r="S18" s="33">
        <v>1</v>
      </c>
      <c r="T18" s="145" t="s">
        <v>141</v>
      </c>
      <c r="U18" s="33">
        <v>80000</v>
      </c>
      <c r="V18" s="33">
        <f>U18*0.18</f>
        <v>14400</v>
      </c>
      <c r="W18" s="33">
        <v>0</v>
      </c>
      <c r="X18" s="18">
        <v>113</v>
      </c>
      <c r="Y18" s="38" t="s">
        <v>47</v>
      </c>
      <c r="Z18" s="20">
        <f>U18-V18</f>
        <v>65600</v>
      </c>
      <c r="AA18" s="52"/>
      <c r="AB18" s="39"/>
      <c r="AC18" s="40">
        <f t="shared" si="0"/>
        <v>40000</v>
      </c>
      <c r="AD18" s="33"/>
      <c r="AE18" s="33"/>
      <c r="AF18" s="34" t="s">
        <v>48</v>
      </c>
      <c r="AG18" s="41">
        <v>8</v>
      </c>
      <c r="AH18" s="53">
        <v>20</v>
      </c>
      <c r="AI18" s="43" t="s">
        <v>49</v>
      </c>
      <c r="AJ18" s="34"/>
      <c r="AK18" s="34"/>
      <c r="AL18" s="37">
        <v>0</v>
      </c>
      <c r="AM18" s="33" t="s">
        <v>50</v>
      </c>
      <c r="AN18" s="33" t="s">
        <v>51</v>
      </c>
      <c r="AO18" s="33"/>
      <c r="AP18" s="37"/>
      <c r="AQ18" s="37"/>
      <c r="AR18" s="37"/>
      <c r="AS18" s="37"/>
      <c r="AU1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"&amp;A18&amp;", "&amp;C18&amp;", '"&amp;D18&amp;"', date'"&amp;E18&amp;"', date'"&amp;F18&amp;"', "&amp;G18&amp;", "&amp;H18&amp;", '"&amp;I18&amp;"',date'"&amp;O18&amp;"',"&amp;J18&amp;", "&amp;K18&amp;", "&amp;K18&amp;", '"&amp;L18&amp;"', "&amp;M18&amp;", "&amp;N18&amp;", date'"&amp;P18&amp;"', date'"&amp;Q18&amp;"', "&amp;R18&amp;", "&amp;S18&amp;", to_date('"&amp;T18&amp;"','YYYY-MM-DD HH24:MI:SS'), "&amp;U18&amp;", "&amp;V18&amp;", "&amp;W18&amp;", "&amp;X18&amp;", "&amp;AL18&amp;", '"&amp;AN18&amp;"', "&amp;AG18&amp;","&amp;AM18&amp;");"&amp;
IF(LEN(AC18)&gt;0,"insert into xxxx_oebs_cash_payment_test (ID, INVOICE_ID, OEBS_PAYMENT, DOC_DATE, COMISS_DATE) values (s_xxxx_oebs_cash_payment_test.NEXTVAL, "&amp;H18&amp;", "&amp;AC18&amp;", to_date('"&amp;T18&amp;"','YYYY-MM-DD HH24:MI:SS'), "&amp;AF18&amp;" );","")&amp;
IF(LEN(AD18)&gt;0,"insert into xxxx_oebs_cash_payment_test (ID, INVOICE_ID, OEBS_PAYMENT, DOC_DATE, COMISS_DATE) values (s_xxxx_oebs_cash_payment_test.NEXTVAL, "&amp;H18&amp;", "&amp;AD18&amp;", to_date('"&amp;T18&amp;"','YYYY-MM-DD HH24:MI:SS'), "&amp;AF18&amp;" );","")&amp;
IF(LEN(AE18)&gt;0,"insert into xxxx_oebs_cash_payment_test (ID, INVOICE_ID, OEBS_PAYMENT, DOC_DATE, COMISS_DATE) values (s_xxxx_oebs_cash_payment_test.NEXTVAL, "&amp;H18&amp;", "&amp;AE18&amp;", to_date('"&amp;T18&amp;"','YYYY-MM-DD HH24:MI:SS'), "&amp;AF18&amp;" );","")&amp;
IF(LEN(AH18)&gt;0,"insert into xxxx_client_discount_m  (ID,CLIENT_ID,CLIENT_AVG_DISCOUNT,DT) values (s_xxxx_client_discount_m.NEXTVAL,"&amp;X18&amp;", "&amp;AH18&amp;", "&amp;AI18&amp;");","")&amp;
IF(LEN(AJ18)&gt;0,"insert into xxxx_client_discount_m  (ID,CLIENT_ID,CLIENT_AVG_DISCOUNT,DT) values (s_xxxx_client_discount_m.NEXTVAL,"&amp;X18&amp;", "&amp;AJ18&amp;", "&amp;AK18&amp;");","")&amp;
IF(LEN(AO18)&gt;0,"insert into xxxx_contract_signed_attr (ID, CONTRACT_ID, CODE, KEY_NUM) values (s_xxxx_contract_signed_attr.NEXTVAL, "&amp;C18&amp;", 'SUPERCOMMISSION_BONUS' , "&amp;AO18&amp;" );","")&amp;
IF(LEN(AP18)&gt;0,"insert into xxxx_loyal_clients_contr_attr (ID, CONTRACT_ID, CLIENT_ID, LC_TURNOVER, COLLATERAL_FIRST_DT, COLLATERAL_END_DT) values (s_xxxx_loyal_clients_contr_atr.NEXTVAL, "&amp;C18&amp;", "&amp;X18&amp;", "&amp;AP18&amp;", "&amp;AQ18&amp;", "&amp;AR18&amp;"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'Б-100024-13',date'2015-03-04',2, 2, 2, 'RUR', 1, 18, date'2015-03-06', date'2015-03-07',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date'2015-03-31' );insert into xxxx_client_discount_m  (ID,CLIENT_ID,CLIENT_AVG_DISCOUNT,DT) values (s_xxxx_client_discount_m.NEXTVAL,113, 20, date'2014-03-01');</v>
      </c>
    </row>
    <row r="19" spans="1:47" s="44" customFormat="1" ht="15" customHeight="1" x14ac:dyDescent="0.3">
      <c r="A19" s="31">
        <v>3</v>
      </c>
      <c r="B19" s="50"/>
      <c r="C19" s="33" t="str">
        <f t="shared" si="8"/>
        <v>10003</v>
      </c>
      <c r="D19" s="33" t="str">
        <f t="shared" si="9"/>
        <v>10003/13</v>
      </c>
      <c r="E19" s="34" t="s">
        <v>40</v>
      </c>
      <c r="F19" s="34" t="s">
        <v>41</v>
      </c>
      <c r="G19" s="12">
        <v>1</v>
      </c>
      <c r="H19" s="14">
        <v>100024</v>
      </c>
      <c r="I19" s="33" t="str">
        <f t="shared" si="3"/>
        <v>Б-100024-13</v>
      </c>
      <c r="J19" s="16">
        <v>2</v>
      </c>
      <c r="K19" s="51">
        <v>11</v>
      </c>
      <c r="L19" s="33" t="s">
        <v>42</v>
      </c>
      <c r="M19" s="36">
        <v>1</v>
      </c>
      <c r="N19" s="33">
        <v>18</v>
      </c>
      <c r="O19" s="34" t="s">
        <v>55</v>
      </c>
      <c r="P19" s="34" t="s">
        <v>44</v>
      </c>
      <c r="Q19" s="34" t="s">
        <v>45</v>
      </c>
      <c r="R19" s="37" t="str">
        <f t="shared" si="10"/>
        <v>1000241</v>
      </c>
      <c r="S19" s="33">
        <v>1</v>
      </c>
      <c r="T19" s="145" t="s">
        <v>141</v>
      </c>
      <c r="U19" s="33">
        <v>80000</v>
      </c>
      <c r="V19" s="33">
        <f t="shared" si="5"/>
        <v>14400</v>
      </c>
      <c r="W19" s="33">
        <v>0</v>
      </c>
      <c r="X19" s="18">
        <v>113</v>
      </c>
      <c r="Y19" s="38" t="s">
        <v>47</v>
      </c>
      <c r="Z19" s="20">
        <f t="shared" si="6"/>
        <v>65600</v>
      </c>
      <c r="AA19" s="52"/>
      <c r="AB19" s="39"/>
      <c r="AC19" s="40">
        <f t="shared" si="0"/>
        <v>40000</v>
      </c>
      <c r="AD19" s="33"/>
      <c r="AE19" s="33"/>
      <c r="AF19" s="34" t="s">
        <v>48</v>
      </c>
      <c r="AG19" s="41">
        <v>8</v>
      </c>
      <c r="AH19" s="53">
        <v>20</v>
      </c>
      <c r="AI19" s="43" t="s">
        <v>49</v>
      </c>
      <c r="AJ19" s="34"/>
      <c r="AK19" s="34"/>
      <c r="AL19" s="37">
        <v>0</v>
      </c>
      <c r="AM19" s="33" t="s">
        <v>50</v>
      </c>
      <c r="AN19" s="33" t="s">
        <v>51</v>
      </c>
      <c r="AO19" s="33"/>
      <c r="AP19" s="37"/>
      <c r="AQ19" s="37"/>
      <c r="AR19" s="37"/>
      <c r="AS19" s="3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'Б-100024-13',date'2015-03-04',2, 11, 11, 'RUR', 1, 18, date'2015-03-06', date'2015-03-07',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date'2015-03-31' );insert into xxxx_client_discount_m  (ID,CLIENT_ID,CLIENT_AVG_DISCOUNT,DT) values (s_xxxx_client_discount_m.NEXTVAL,113, 20, date'2014-03-01');</v>
      </c>
    </row>
    <row r="20" spans="1:47" ht="15" customHeight="1" x14ac:dyDescent="0.3">
      <c r="A20" s="45">
        <v>4</v>
      </c>
      <c r="B20" s="46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1</v>
      </c>
      <c r="H20" s="14">
        <v>100025</v>
      </c>
      <c r="I20" s="15" t="str">
        <f>"Б-"&amp;H20&amp;"-13"</f>
        <v>Б-100025-13</v>
      </c>
      <c r="J20" s="16">
        <v>2</v>
      </c>
      <c r="K20" s="12">
        <v>7</v>
      </c>
      <c r="L20" s="12" t="s">
        <v>42</v>
      </c>
      <c r="M20" s="16">
        <v>1</v>
      </c>
      <c r="N20" s="12">
        <v>18</v>
      </c>
      <c r="O20" s="13" t="s">
        <v>43</v>
      </c>
      <c r="P20" s="13" t="s">
        <v>44</v>
      </c>
      <c r="Q20" s="13" t="s">
        <v>45</v>
      </c>
      <c r="R20" s="17" t="str">
        <f t="shared" si="10"/>
        <v>1000251</v>
      </c>
      <c r="S20" s="54">
        <v>4</v>
      </c>
      <c r="T20" s="144" t="s">
        <v>139</v>
      </c>
      <c r="U20" s="12">
        <v>100000</v>
      </c>
      <c r="V20" s="12">
        <f>U20*0.18</f>
        <v>18000</v>
      </c>
      <c r="W20" s="12">
        <v>0</v>
      </c>
      <c r="X20" s="18">
        <v>114</v>
      </c>
      <c r="Y20" s="19" t="s">
        <v>47</v>
      </c>
      <c r="Z20" s="20">
        <f t="shared" si="6"/>
        <v>82000</v>
      </c>
      <c r="AA20" s="21"/>
      <c r="AB20" s="22"/>
      <c r="AC20" s="14"/>
      <c r="AD20" s="12"/>
      <c r="AE20" s="12"/>
      <c r="AF20" s="13"/>
      <c r="AG20" s="23">
        <v>8</v>
      </c>
      <c r="AH20" s="24">
        <v>13</v>
      </c>
      <c r="AI20" s="25" t="s">
        <v>49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 t="s">
        <v>61</v>
      </c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100025, 'Б-100025-13',date'2015-03-02',2, 7, 7, 'RUR', 1, 18, date'2015-03-06', date'2015-03-07', 1000251, 4, to_date('2016-03-07 00:00:00','YYYY-MM-DD HH24:MI:SS'), 100000, 18000, 0, 114, 0, 'c1', 8,null);insert into xxxx_client_discount_m  (ID,CLIENT_ID,CLIENT_AVG_DISCOUNT,DT) values (s_xxxx_client_discount_m.NEXTVAL,114, 13, date'2014-03-01');</v>
      </c>
    </row>
    <row r="21" spans="1:47" ht="15" customHeight="1" x14ac:dyDescent="0.3">
      <c r="A21" s="45">
        <v>4</v>
      </c>
      <c r="B21" s="46"/>
      <c r="C21" s="12" t="str">
        <f t="shared" si="8"/>
        <v>10004</v>
      </c>
      <c r="D21" s="12" t="str">
        <f t="shared" si="9"/>
        <v>10004/13</v>
      </c>
      <c r="E21" s="13" t="s">
        <v>40</v>
      </c>
      <c r="F21" s="13" t="s">
        <v>41</v>
      </c>
      <c r="G21" s="12">
        <v>1</v>
      </c>
      <c r="H21" s="14">
        <v>100026</v>
      </c>
      <c r="I21" s="15" t="str">
        <f t="shared" si="3"/>
        <v>Б-100026-13</v>
      </c>
      <c r="J21" s="16">
        <v>2</v>
      </c>
      <c r="K21" s="12">
        <v>7</v>
      </c>
      <c r="L21" s="12" t="s">
        <v>42</v>
      </c>
      <c r="M21" s="16">
        <v>1</v>
      </c>
      <c r="N21" s="12">
        <v>18</v>
      </c>
      <c r="O21" s="13" t="s">
        <v>53</v>
      </c>
      <c r="P21" s="13" t="s">
        <v>44</v>
      </c>
      <c r="Q21" s="13" t="s">
        <v>45</v>
      </c>
      <c r="R21" s="17" t="str">
        <f t="shared" si="10"/>
        <v>1000261</v>
      </c>
      <c r="S21" s="15">
        <v>1</v>
      </c>
      <c r="T21" s="144" t="s">
        <v>140</v>
      </c>
      <c r="U21" s="12">
        <v>90000</v>
      </c>
      <c r="V21" s="12">
        <f t="shared" si="5"/>
        <v>16200</v>
      </c>
      <c r="W21" s="12">
        <v>0</v>
      </c>
      <c r="X21" s="18">
        <v>115</v>
      </c>
      <c r="Y21" s="19" t="s">
        <v>47</v>
      </c>
      <c r="Z21" s="20">
        <f t="shared" si="6"/>
        <v>73800</v>
      </c>
      <c r="AA21" s="21"/>
      <c r="AB21" s="26"/>
      <c r="AC21" s="14">
        <f t="shared" ref="AC21:AC27" si="11">U21*0.5</f>
        <v>45000</v>
      </c>
      <c r="AD21" s="12"/>
      <c r="AE21" s="12"/>
      <c r="AF21" s="13" t="s">
        <v>48</v>
      </c>
      <c r="AG21" s="23">
        <v>8</v>
      </c>
      <c r="AH21" s="27">
        <v>7</v>
      </c>
      <c r="AI21" s="25" t="s">
        <v>49</v>
      </c>
      <c r="AJ21" s="13"/>
      <c r="AK21" s="13"/>
      <c r="AL21" s="17">
        <v>0</v>
      </c>
      <c r="AM21" s="15" t="s">
        <v>50</v>
      </c>
      <c r="AN21" s="12" t="s">
        <v>51</v>
      </c>
      <c r="AO21" s="12"/>
      <c r="AP21" s="17"/>
      <c r="AQ21" s="17"/>
      <c r="AR21" s="17"/>
      <c r="AS21" s="17" t="s">
        <v>62</v>
      </c>
      <c r="AT21" s="4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100026, 'Б-100026-13',date'2015-03-03',2, 7, 7, 'RUR', 1, 18, date'2015-03-06', date'2015-03-07',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date'2015-03-31' );insert into xxxx_client_discount_m  (ID,CLIENT_ID,CLIENT_AVG_DISCOUNT,DT) values (s_xxxx_client_discount_m.NEXTVAL,115, 7, date'2014-03-01');</v>
      </c>
    </row>
    <row r="22" spans="1:47" ht="15" customHeight="1" x14ac:dyDescent="0.3">
      <c r="A22" s="45">
        <v>4</v>
      </c>
      <c r="B22" s="46"/>
      <c r="C22" s="12" t="str">
        <f t="shared" si="8"/>
        <v>10004</v>
      </c>
      <c r="D22" s="12" t="str">
        <f t="shared" si="9"/>
        <v>10004/13</v>
      </c>
      <c r="E22" s="13" t="s">
        <v>40</v>
      </c>
      <c r="F22" s="13" t="s">
        <v>41</v>
      </c>
      <c r="G22" s="12">
        <v>1</v>
      </c>
      <c r="H22" s="14">
        <v>100027</v>
      </c>
      <c r="I22" s="15" t="str">
        <f t="shared" si="3"/>
        <v>Б-100027-13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3" t="s">
        <v>53</v>
      </c>
      <c r="P22" s="13" t="s">
        <v>44</v>
      </c>
      <c r="Q22" s="13" t="s">
        <v>45</v>
      </c>
      <c r="R22" s="17" t="str">
        <f t="shared" si="10"/>
        <v>1000271</v>
      </c>
      <c r="S22" s="15">
        <v>1</v>
      </c>
      <c r="T22" s="144" t="s">
        <v>140</v>
      </c>
      <c r="U22" s="12">
        <v>90000</v>
      </c>
      <c r="V22" s="12">
        <f t="shared" si="5"/>
        <v>16200</v>
      </c>
      <c r="W22" s="12">
        <v>0</v>
      </c>
      <c r="X22" s="18">
        <v>116</v>
      </c>
      <c r="Y22" s="19" t="s">
        <v>47</v>
      </c>
      <c r="Z22" s="20">
        <f t="shared" si="6"/>
        <v>73800</v>
      </c>
      <c r="AA22" s="21"/>
      <c r="AB22" s="26"/>
      <c r="AC22" s="14">
        <f t="shared" si="11"/>
        <v>45000</v>
      </c>
      <c r="AD22" s="12"/>
      <c r="AE22" s="12"/>
      <c r="AF22" s="13" t="s">
        <v>48</v>
      </c>
      <c r="AG22" s="23">
        <v>8</v>
      </c>
      <c r="AH22" s="27">
        <v>7</v>
      </c>
      <c r="AI22" s="25" t="s">
        <v>49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/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100027, 'Б-100027-13',date'2015-03-03',2, 7, 7, 'RUR', 1, 18, date'2015-03-06', date'2015-03-07',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date'2015-03-31' );insert into xxxx_client_discount_m  (ID,CLIENT_ID,CLIENT_AVG_DISCOUNT,DT) values (s_xxxx_client_discount_m.NEXTVAL,116, 7, date'2014-03-01');</v>
      </c>
    </row>
    <row r="23" spans="1:47" ht="15" customHeight="1" x14ac:dyDescent="0.3">
      <c r="A23" s="45">
        <v>4</v>
      </c>
      <c r="B23" s="46"/>
      <c r="C23" s="12" t="str">
        <f t="shared" si="8"/>
        <v>10004</v>
      </c>
      <c r="D23" s="12" t="str">
        <f t="shared" si="9"/>
        <v>10004/13</v>
      </c>
      <c r="E23" s="13" t="s">
        <v>40</v>
      </c>
      <c r="F23" s="13" t="s">
        <v>41</v>
      </c>
      <c r="G23" s="12">
        <v>1</v>
      </c>
      <c r="H23" s="14">
        <v>100028</v>
      </c>
      <c r="I23" s="15" t="str">
        <f>"Б-"&amp;H23&amp;"-13"</f>
        <v>Б-100028-13</v>
      </c>
      <c r="J23" s="16">
        <v>2</v>
      </c>
      <c r="K23" s="28">
        <v>2</v>
      </c>
      <c r="L23" s="12" t="s">
        <v>42</v>
      </c>
      <c r="M23" s="16">
        <v>1</v>
      </c>
      <c r="N23" s="12">
        <v>18</v>
      </c>
      <c r="O23" s="13" t="s">
        <v>55</v>
      </c>
      <c r="P23" s="13" t="s">
        <v>44</v>
      </c>
      <c r="Q23" s="13" t="s">
        <v>45</v>
      </c>
      <c r="R23" s="17" t="str">
        <f t="shared" si="10"/>
        <v>1000281</v>
      </c>
      <c r="S23" s="15">
        <v>1</v>
      </c>
      <c r="T23" s="144" t="s">
        <v>141</v>
      </c>
      <c r="U23" s="12">
        <v>80000</v>
      </c>
      <c r="V23" s="12">
        <f>U23*0.18</f>
        <v>14400</v>
      </c>
      <c r="W23" s="12">
        <v>0</v>
      </c>
      <c r="X23" s="18">
        <v>117</v>
      </c>
      <c r="Y23" s="19" t="s">
        <v>47</v>
      </c>
      <c r="Z23" s="20">
        <f>U23-V23</f>
        <v>65600</v>
      </c>
      <c r="AA23" s="21"/>
      <c r="AB23" s="29"/>
      <c r="AC23" s="14">
        <f t="shared" si="11"/>
        <v>40000</v>
      </c>
      <c r="AD23" s="12"/>
      <c r="AE23" s="12"/>
      <c r="AF23" s="13" t="s">
        <v>48</v>
      </c>
      <c r="AG23" s="23">
        <v>8</v>
      </c>
      <c r="AH23" s="30">
        <v>20</v>
      </c>
      <c r="AI23" s="25" t="s">
        <v>49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/>
      <c r="AT23" s="47"/>
      <c r="AU2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"&amp;A23&amp;", "&amp;C23&amp;", '"&amp;D23&amp;"', date'"&amp;E23&amp;"', date'"&amp;F23&amp;"', "&amp;G23&amp;", "&amp;H23&amp;", '"&amp;I23&amp;"',date'"&amp;O23&amp;"',"&amp;J23&amp;", "&amp;K23&amp;", "&amp;K23&amp;", '"&amp;L23&amp;"', "&amp;M23&amp;", "&amp;N23&amp;", date'"&amp;P23&amp;"', date'"&amp;Q23&amp;"', "&amp;R23&amp;", "&amp;S23&amp;", to_date('"&amp;T23&amp;"','YYYY-MM-DD HH24:MI:SS'), "&amp;U23&amp;", "&amp;V23&amp;", "&amp;W23&amp;", "&amp;X23&amp;", "&amp;AL23&amp;", '"&amp;AN23&amp;"', "&amp;AG23&amp;","&amp;AM23&amp;");"&amp;
IF(LEN(AC23)&gt;0,"insert into xxxx_oebs_cash_payment_test (ID, INVOICE_ID, OEBS_PAYMENT, DOC_DATE, COMISS_DATE) values (s_xxxx_oebs_cash_payment_test.NEXTVAL, "&amp;H23&amp;", "&amp;AC23&amp;", to_date('"&amp;T23&amp;"','YYYY-MM-DD HH24:MI:SS'), "&amp;AF23&amp;" );","")&amp;
IF(LEN(AD23)&gt;0,"insert into xxxx_oebs_cash_payment_test (ID, INVOICE_ID, OEBS_PAYMENT, DOC_DATE, COMISS_DATE) values (s_xxxx_oebs_cash_payment_test.NEXTVAL, "&amp;H23&amp;", "&amp;AD23&amp;", to_date('"&amp;T23&amp;"','YYYY-MM-DD HH24:MI:SS'), "&amp;AF23&amp;" );","")&amp;
IF(LEN(AE23)&gt;0,"insert into xxxx_oebs_cash_payment_test (ID, INVOICE_ID, OEBS_PAYMENT, DOC_DATE, COMISS_DATE) values (s_xxxx_oebs_cash_payment_test.NEXTVAL, "&amp;H23&amp;", "&amp;AE23&amp;", to_date('"&amp;T23&amp;"','YYYY-MM-DD HH24:MI:SS'), "&amp;AF23&amp;" );","")&amp;
IF(LEN(AH23)&gt;0,"insert into xxxx_client_discount_m  (ID,CLIENT_ID,CLIENT_AVG_DISCOUNT,DT) values (s_xxxx_client_discount_m.NEXTVAL,"&amp;X23&amp;", "&amp;AH23&amp;", "&amp;AI23&amp;");","")&amp;
IF(LEN(AJ23)&gt;0,"insert into xxxx_client_discount_m  (ID,CLIENT_ID,CLIENT_AVG_DISCOUNT,DT) values (s_xxxx_client_discount_m.NEXTVAL,"&amp;X23&amp;", "&amp;AJ23&amp;", "&amp;AK23&amp;");","")&amp;
IF(LEN(AO23)&gt;0,"insert into xxxx_contract_signed_attr (ID, CONTRACT_ID, CODE, KEY_NUM) values (s_xxxx_contract_signed_attr.NEXTVAL, "&amp;C23&amp;", 'SUPERCOMMISSION_BONUS' , "&amp;AO23&amp;" );","")&amp;
IF(LEN(AP23)&gt;0,"insert into xxxx_loyal_clients_contr_attr (ID, CONTRACT_ID, CLIENT_ID, LC_TURNOVER, COLLATERAL_FIRST_DT, COLLATERAL_END_DT) values (s_xxxx_loyal_clients_contr_atr.NEXTVAL, "&amp;C23&amp;", "&amp;X23&amp;", "&amp;AP23&amp;", "&amp;AQ23&amp;", "&amp;AR23&amp;"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'Б-100028-13',date'2015-03-04',2, 2, 2, 'RUR', 1, 18, date'2015-03-06', date'2015-03-07',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date'2015-03-31' );insert into xxxx_client_discount_m  (ID,CLIENT_ID,CLIENT_AVG_DISCOUNT,DT) values (s_xxxx_client_discount_m.NEXTVAL,117, 20, date'2014-03-01');</v>
      </c>
    </row>
    <row r="24" spans="1:47" ht="15" customHeight="1" x14ac:dyDescent="0.3">
      <c r="A24" s="45">
        <v>4</v>
      </c>
      <c r="B24" s="46"/>
      <c r="C24" s="12" t="str">
        <f t="shared" si="8"/>
        <v>10004</v>
      </c>
      <c r="D24" s="12" t="str">
        <f t="shared" si="9"/>
        <v>10004/13</v>
      </c>
      <c r="E24" s="13" t="s">
        <v>40</v>
      </c>
      <c r="F24" s="13" t="s">
        <v>41</v>
      </c>
      <c r="G24" s="12">
        <v>1</v>
      </c>
      <c r="H24" s="14">
        <v>100028</v>
      </c>
      <c r="I24" s="15" t="str">
        <f t="shared" si="3"/>
        <v>Б-100028-13</v>
      </c>
      <c r="J24" s="16">
        <v>2</v>
      </c>
      <c r="K24" s="28">
        <v>11</v>
      </c>
      <c r="L24" s="12" t="s">
        <v>42</v>
      </c>
      <c r="M24" s="16">
        <v>1</v>
      </c>
      <c r="N24" s="12">
        <v>18</v>
      </c>
      <c r="O24" s="13" t="s">
        <v>55</v>
      </c>
      <c r="P24" s="13" t="s">
        <v>44</v>
      </c>
      <c r="Q24" s="13" t="s">
        <v>45</v>
      </c>
      <c r="R24" s="17" t="str">
        <f t="shared" si="10"/>
        <v>1000281</v>
      </c>
      <c r="S24" s="15">
        <v>1</v>
      </c>
      <c r="T24" s="144" t="s">
        <v>141</v>
      </c>
      <c r="U24" s="12">
        <v>80000</v>
      </c>
      <c r="V24" s="12">
        <f t="shared" si="5"/>
        <v>14400</v>
      </c>
      <c r="W24" s="12">
        <v>0</v>
      </c>
      <c r="X24" s="18">
        <v>117</v>
      </c>
      <c r="Y24" s="19" t="s">
        <v>47</v>
      </c>
      <c r="Z24" s="20">
        <f t="shared" si="6"/>
        <v>65600</v>
      </c>
      <c r="AA24" s="21"/>
      <c r="AB24" s="29"/>
      <c r="AC24" s="14">
        <f t="shared" si="11"/>
        <v>40000</v>
      </c>
      <c r="AD24" s="12"/>
      <c r="AE24" s="12"/>
      <c r="AF24" s="13" t="s">
        <v>48</v>
      </c>
      <c r="AG24" s="23">
        <v>8</v>
      </c>
      <c r="AH24" s="30">
        <v>20</v>
      </c>
      <c r="AI24" s="25" t="s">
        <v>49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/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'Б-100028-13',date'2015-03-04',2, 11, 11, 'RUR', 1, 18, date'2015-03-06', date'2015-03-07',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date'2015-03-31' );insert into xxxx_client_discount_m  (ID,CLIENT_ID,CLIENT_AVG_DISCOUNT,DT) values (s_xxxx_client_discount_m.NEXTVAL,117, 20, date'2014-03-01');</v>
      </c>
    </row>
    <row r="25" spans="1:47" s="44" customFormat="1" ht="15" customHeight="1" x14ac:dyDescent="0.3">
      <c r="A25" s="31">
        <v>4</v>
      </c>
      <c r="B25" s="48"/>
      <c r="C25" s="33" t="str">
        <f t="shared" si="8"/>
        <v>10004</v>
      </c>
      <c r="D25" s="33" t="str">
        <f t="shared" si="9"/>
        <v>10004/13</v>
      </c>
      <c r="E25" s="34" t="s">
        <v>40</v>
      </c>
      <c r="F25" s="34" t="s">
        <v>41</v>
      </c>
      <c r="G25" s="12">
        <v>1</v>
      </c>
      <c r="H25" s="14">
        <v>100029</v>
      </c>
      <c r="I25" s="33" t="str">
        <f t="shared" si="3"/>
        <v>Б-100029-13</v>
      </c>
      <c r="J25" s="16">
        <v>2</v>
      </c>
      <c r="K25" s="35">
        <v>1</v>
      </c>
      <c r="L25" s="33" t="s">
        <v>42</v>
      </c>
      <c r="M25" s="36">
        <v>1</v>
      </c>
      <c r="N25" s="33">
        <v>18</v>
      </c>
      <c r="O25" s="34" t="s">
        <v>57</v>
      </c>
      <c r="P25" s="34" t="s">
        <v>44</v>
      </c>
      <c r="Q25" s="34" t="s">
        <v>45</v>
      </c>
      <c r="R25" s="37" t="str">
        <f t="shared" si="10"/>
        <v>1000291</v>
      </c>
      <c r="S25" s="33">
        <v>1</v>
      </c>
      <c r="T25" s="145" t="s">
        <v>142</v>
      </c>
      <c r="U25" s="33">
        <v>60000</v>
      </c>
      <c r="V25" s="33">
        <f t="shared" si="5"/>
        <v>10800</v>
      </c>
      <c r="W25" s="33">
        <v>0</v>
      </c>
      <c r="X25" s="18">
        <v>118</v>
      </c>
      <c r="Y25" s="38" t="s">
        <v>47</v>
      </c>
      <c r="Z25" s="20">
        <f t="shared" si="6"/>
        <v>49200</v>
      </c>
      <c r="AA25" s="39"/>
      <c r="AB25" s="39"/>
      <c r="AC25" s="40">
        <f t="shared" si="11"/>
        <v>30000</v>
      </c>
      <c r="AD25" s="33"/>
      <c r="AE25" s="33"/>
      <c r="AF25" s="34" t="s">
        <v>48</v>
      </c>
      <c r="AG25" s="41">
        <v>8</v>
      </c>
      <c r="AH25" s="42">
        <v>13</v>
      </c>
      <c r="AI25" s="43" t="s">
        <v>49</v>
      </c>
      <c r="AJ25" s="34"/>
      <c r="AK25" s="34"/>
      <c r="AL25" s="37">
        <v>0</v>
      </c>
      <c r="AM25" s="33" t="s">
        <v>50</v>
      </c>
      <c r="AN25" s="33" t="s">
        <v>51</v>
      </c>
      <c r="AO25" s="33"/>
      <c r="AP25" s="37"/>
      <c r="AQ25" s="37"/>
      <c r="AR25" s="37"/>
      <c r="AS25" s="3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'Б-100029-13',date'2015-03-05',2, 1, 1, 'RUR', 1, 18, date'2015-03-06', date'2015-03-07',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date'2015-03-31' );insert into xxxx_client_discount_m  (ID,CLIENT_ID,CLIENT_AVG_DISCOUNT,DT) values (s_xxxx_client_discount_m.NEXTVAL,118, 13, date'2014-03-01');</v>
      </c>
    </row>
    <row r="26" spans="1:47" ht="15" customHeight="1" x14ac:dyDescent="0.3">
      <c r="A26" s="45">
        <v>5</v>
      </c>
      <c r="B26" s="46"/>
      <c r="C26" s="12" t="str">
        <f t="shared" si="8"/>
        <v>10005</v>
      </c>
      <c r="D26" s="12" t="str">
        <f t="shared" si="9"/>
        <v>10005/13</v>
      </c>
      <c r="E26" s="13" t="s">
        <v>40</v>
      </c>
      <c r="F26" s="13" t="s">
        <v>41</v>
      </c>
      <c r="G26" s="12">
        <v>1</v>
      </c>
      <c r="H26" s="14">
        <v>100030</v>
      </c>
      <c r="I26" s="15" t="str">
        <f>"Б-"&amp;H26&amp;"-13"</f>
        <v>Б-100030-13</v>
      </c>
      <c r="J26" s="16">
        <v>2</v>
      </c>
      <c r="K26" s="12">
        <v>7</v>
      </c>
      <c r="L26" s="12" t="s">
        <v>42</v>
      </c>
      <c r="M26" s="16">
        <v>1</v>
      </c>
      <c r="N26" s="12">
        <v>18</v>
      </c>
      <c r="O26" s="13" t="s">
        <v>43</v>
      </c>
      <c r="P26" s="13" t="s">
        <v>44</v>
      </c>
      <c r="Q26" s="13" t="s">
        <v>45</v>
      </c>
      <c r="R26" s="17" t="str">
        <f t="shared" si="10"/>
        <v>1000301</v>
      </c>
      <c r="S26" s="54">
        <v>4</v>
      </c>
      <c r="T26" s="144" t="s">
        <v>139</v>
      </c>
      <c r="U26" s="12">
        <v>100000</v>
      </c>
      <c r="V26" s="12">
        <f>U26*0.18</f>
        <v>18000</v>
      </c>
      <c r="W26" s="12">
        <v>0</v>
      </c>
      <c r="X26" s="18">
        <v>119</v>
      </c>
      <c r="Y26" s="19" t="s">
        <v>47</v>
      </c>
      <c r="Z26" s="20">
        <f t="shared" si="6"/>
        <v>82000</v>
      </c>
      <c r="AA26" s="21"/>
      <c r="AB26" s="22"/>
      <c r="AC26" s="14">
        <f t="shared" si="11"/>
        <v>50000</v>
      </c>
      <c r="AD26" s="12"/>
      <c r="AE26" s="12"/>
      <c r="AF26" s="13" t="s">
        <v>48</v>
      </c>
      <c r="AG26" s="23">
        <v>8</v>
      </c>
      <c r="AH26" s="24">
        <v>13</v>
      </c>
      <c r="AI26" s="25" t="s">
        <v>49</v>
      </c>
      <c r="AJ26" s="13"/>
      <c r="AK26" s="13"/>
      <c r="AL26" s="17">
        <v>0</v>
      </c>
      <c r="AM26" s="15" t="s">
        <v>50</v>
      </c>
      <c r="AN26" s="12" t="s">
        <v>51</v>
      </c>
      <c r="AO26" s="12"/>
      <c r="AP26" s="17"/>
      <c r="AQ26" s="17"/>
      <c r="AR26" s="17"/>
      <c r="AS26" s="17" t="s">
        <v>63</v>
      </c>
      <c r="AT26" s="47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100030, 'Б-100030-13',date'2015-03-02',2, 7, 7, 'RUR', 1, 18, date'2015-03-06', date'2015-03-07',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date'2015-03-31' );insert into xxxx_client_discount_m  (ID,CLIENT_ID,CLIENT_AVG_DISCOUNT,DT) values (s_xxxx_client_discount_m.NEXTVAL,119, 13, date'2014-03-01');</v>
      </c>
    </row>
    <row r="27" spans="1:47" ht="15" customHeight="1" x14ac:dyDescent="0.3">
      <c r="A27" s="45">
        <v>5</v>
      </c>
      <c r="B27" s="46"/>
      <c r="C27" s="12" t="str">
        <f t="shared" si="8"/>
        <v>10005</v>
      </c>
      <c r="D27" s="12" t="str">
        <f t="shared" si="9"/>
        <v>10005/13</v>
      </c>
      <c r="E27" s="13" t="s">
        <v>40</v>
      </c>
      <c r="F27" s="13" t="s">
        <v>41</v>
      </c>
      <c r="G27" s="12">
        <v>1</v>
      </c>
      <c r="H27" s="14">
        <v>100031</v>
      </c>
      <c r="I27" s="15" t="str">
        <f t="shared" si="3"/>
        <v>Б-100031-13</v>
      </c>
      <c r="J27" s="16">
        <v>2</v>
      </c>
      <c r="K27" s="12">
        <v>7</v>
      </c>
      <c r="L27" s="12" t="s">
        <v>42</v>
      </c>
      <c r="M27" s="16">
        <v>1</v>
      </c>
      <c r="N27" s="12">
        <v>18</v>
      </c>
      <c r="O27" s="13" t="s">
        <v>53</v>
      </c>
      <c r="P27" s="13" t="s">
        <v>44</v>
      </c>
      <c r="Q27" s="13" t="s">
        <v>45</v>
      </c>
      <c r="R27" s="17" t="str">
        <f t="shared" si="10"/>
        <v>1000311</v>
      </c>
      <c r="S27" s="15">
        <v>1</v>
      </c>
      <c r="T27" s="144" t="s">
        <v>140</v>
      </c>
      <c r="U27" s="12">
        <v>90000</v>
      </c>
      <c r="V27" s="12">
        <f t="shared" si="5"/>
        <v>16200</v>
      </c>
      <c r="W27" s="12">
        <v>0</v>
      </c>
      <c r="X27" s="18">
        <v>120</v>
      </c>
      <c r="Y27" s="19" t="s">
        <v>47</v>
      </c>
      <c r="Z27" s="20">
        <f t="shared" si="6"/>
        <v>73800</v>
      </c>
      <c r="AA27" s="21"/>
      <c r="AB27" s="26"/>
      <c r="AC27" s="14">
        <f t="shared" si="11"/>
        <v>45000</v>
      </c>
      <c r="AD27" s="12"/>
      <c r="AE27" s="12"/>
      <c r="AF27" s="13" t="s">
        <v>48</v>
      </c>
      <c r="AG27" s="23">
        <v>8</v>
      </c>
      <c r="AH27" s="27">
        <v>7</v>
      </c>
      <c r="AI27" s="25" t="s">
        <v>49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7" t="s">
        <v>64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100031, 'Б-100031-13',date'2015-03-03',2, 7, 7, 'RUR', 1, 18, date'2015-03-06', date'2015-03-07',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date'2015-03-31' );insert into xxxx_client_discount_m  (ID,CLIENT_ID,CLIENT_AVG_DISCOUNT,DT) values (s_xxxx_client_discount_m.NEXTVAL,120, 7, date'2014-03-01');</v>
      </c>
    </row>
    <row r="28" spans="1:47" ht="15" customHeight="1" x14ac:dyDescent="0.3">
      <c r="A28" s="45">
        <v>5</v>
      </c>
      <c r="B28" s="46"/>
      <c r="C28" s="12" t="str">
        <f t="shared" si="8"/>
        <v>10005</v>
      </c>
      <c r="D28" s="12" t="str">
        <f t="shared" si="9"/>
        <v>10005/13</v>
      </c>
      <c r="E28" s="13" t="s">
        <v>40</v>
      </c>
      <c r="F28" s="13" t="s">
        <v>41</v>
      </c>
      <c r="G28" s="12">
        <v>1</v>
      </c>
      <c r="H28" s="14">
        <v>100032</v>
      </c>
      <c r="I28" s="15" t="str">
        <f t="shared" si="3"/>
        <v>Б-100032-13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3" t="s">
        <v>53</v>
      </c>
      <c r="P28" s="13" t="s">
        <v>44</v>
      </c>
      <c r="Q28" s="13" t="s">
        <v>45</v>
      </c>
      <c r="R28" s="17" t="str">
        <f t="shared" si="10"/>
        <v>1000321</v>
      </c>
      <c r="S28" s="15">
        <v>1</v>
      </c>
      <c r="T28" s="144" t="s">
        <v>140</v>
      </c>
      <c r="U28" s="12">
        <v>90000</v>
      </c>
      <c r="V28" s="12">
        <f t="shared" si="5"/>
        <v>16200</v>
      </c>
      <c r="W28" s="12">
        <v>0</v>
      </c>
      <c r="X28" s="18">
        <v>121</v>
      </c>
      <c r="Y28" s="19" t="s">
        <v>47</v>
      </c>
      <c r="Z28" s="20">
        <f t="shared" si="6"/>
        <v>73800</v>
      </c>
      <c r="AA28" s="21"/>
      <c r="AB28" s="26"/>
      <c r="AC28" s="14"/>
      <c r="AD28" s="12"/>
      <c r="AE28" s="12"/>
      <c r="AF28" s="13"/>
      <c r="AG28" s="23">
        <v>8</v>
      </c>
      <c r="AH28" s="27">
        <v>7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17"/>
      <c r="AT28" s="47"/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100032, 'Б-100032-13',date'2015-03-03',2, 7, 7, 'RUR', 1, 18, date'2015-03-06', date'2015-03-07', 1000321, 1, to_date('2016-03-08 00:00:00','YYYY-MM-DD HH24:MI:SS'), 90000, 16200, 0, 121, 0, 'c1', 8,null);insert into xxxx_client_discount_m  (ID,CLIENT_ID,CLIENT_AVG_DISCOUNT,DT) values (s_xxxx_client_discount_m.NEXTVAL,121, 7, date'2014-03-01');</v>
      </c>
    </row>
    <row r="29" spans="1:47" ht="15" customHeight="1" x14ac:dyDescent="0.3">
      <c r="A29" s="45">
        <v>5</v>
      </c>
      <c r="B29" s="46"/>
      <c r="C29" s="12" t="str">
        <f t="shared" si="8"/>
        <v>10005</v>
      </c>
      <c r="D29" s="12" t="str">
        <f t="shared" si="9"/>
        <v>10005/13</v>
      </c>
      <c r="E29" s="13" t="s">
        <v>40</v>
      </c>
      <c r="F29" s="13" t="s">
        <v>41</v>
      </c>
      <c r="G29" s="12">
        <v>1</v>
      </c>
      <c r="H29" s="14">
        <v>100033</v>
      </c>
      <c r="I29" s="15" t="str">
        <f>"Б-"&amp;H29&amp;"-13"</f>
        <v>Б-100033-13</v>
      </c>
      <c r="J29" s="16">
        <v>2</v>
      </c>
      <c r="K29" s="28">
        <v>2</v>
      </c>
      <c r="L29" s="12" t="s">
        <v>42</v>
      </c>
      <c r="M29" s="16">
        <v>1</v>
      </c>
      <c r="N29" s="12">
        <v>18</v>
      </c>
      <c r="O29" s="13" t="s">
        <v>55</v>
      </c>
      <c r="P29" s="13" t="s">
        <v>44</v>
      </c>
      <c r="Q29" s="13" t="s">
        <v>45</v>
      </c>
      <c r="R29" s="17" t="str">
        <f t="shared" si="10"/>
        <v>1000331</v>
      </c>
      <c r="S29" s="15">
        <v>1</v>
      </c>
      <c r="T29" s="144" t="s">
        <v>141</v>
      </c>
      <c r="U29" s="12">
        <v>80000</v>
      </c>
      <c r="V29" s="12">
        <f>U29*0.18</f>
        <v>14400</v>
      </c>
      <c r="W29" s="12">
        <v>0</v>
      </c>
      <c r="X29" s="18">
        <v>122</v>
      </c>
      <c r="Y29" s="19" t="s">
        <v>47</v>
      </c>
      <c r="Z29" s="20">
        <f>U29-V29</f>
        <v>65600</v>
      </c>
      <c r="AA29" s="21"/>
      <c r="AB29" s="29"/>
      <c r="AC29" s="14">
        <f t="shared" ref="AC29:AC50" si="12">U29*0.5</f>
        <v>40000</v>
      </c>
      <c r="AD29" s="12"/>
      <c r="AE29" s="12"/>
      <c r="AF29" s="13" t="s">
        <v>48</v>
      </c>
      <c r="AG29" s="23">
        <v>8</v>
      </c>
      <c r="AH29" s="30">
        <v>20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S29" s="17"/>
      <c r="AT29" s="47"/>
      <c r="AU2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"&amp;A29&amp;", "&amp;C29&amp;", '"&amp;D29&amp;"', date'"&amp;E29&amp;"', date'"&amp;F29&amp;"', "&amp;G29&amp;", "&amp;H29&amp;", '"&amp;I29&amp;"',date'"&amp;O29&amp;"',"&amp;J29&amp;", "&amp;K29&amp;", "&amp;K29&amp;", '"&amp;L29&amp;"', "&amp;M29&amp;", "&amp;N29&amp;", date'"&amp;P29&amp;"', date'"&amp;Q29&amp;"', "&amp;R29&amp;", "&amp;S29&amp;", to_date('"&amp;T29&amp;"','YYYY-MM-DD HH24:MI:SS'), "&amp;U29&amp;", "&amp;V29&amp;", "&amp;W29&amp;", "&amp;X29&amp;", "&amp;AL29&amp;", '"&amp;AN29&amp;"', "&amp;AG29&amp;","&amp;AM29&amp;");"&amp;
IF(LEN(AC29)&gt;0,"insert into xxxx_oebs_cash_payment_test (ID, INVOICE_ID, OEBS_PAYMENT, DOC_DATE, COMISS_DATE) values (s_xxxx_oebs_cash_payment_test.NEXTVAL, "&amp;H29&amp;", "&amp;AC29&amp;", to_date('"&amp;T29&amp;"','YYYY-MM-DD HH24:MI:SS'), "&amp;AF29&amp;" );","")&amp;
IF(LEN(AD29)&gt;0,"insert into xxxx_oebs_cash_payment_test (ID, INVOICE_ID, OEBS_PAYMENT, DOC_DATE, COMISS_DATE) values (s_xxxx_oebs_cash_payment_test.NEXTVAL, "&amp;H29&amp;", "&amp;AD29&amp;", to_date('"&amp;T29&amp;"','YYYY-MM-DD HH24:MI:SS'), "&amp;AF29&amp;" );","")&amp;
IF(LEN(AE29)&gt;0,"insert into xxxx_oebs_cash_payment_test (ID, INVOICE_ID, OEBS_PAYMENT, DOC_DATE, COMISS_DATE) values (s_xxxx_oebs_cash_payment_test.NEXTVAL, "&amp;H29&amp;", "&amp;AE29&amp;", to_date('"&amp;T29&amp;"','YYYY-MM-DD HH24:MI:SS'), "&amp;AF29&amp;" );","")&amp;
IF(LEN(AH29)&gt;0,"insert into xxxx_client_discount_m  (ID,CLIENT_ID,CLIENT_AVG_DISCOUNT,DT) values (s_xxxx_client_discount_m.NEXTVAL,"&amp;X29&amp;", "&amp;AH29&amp;", "&amp;AI29&amp;");","")&amp;
IF(LEN(AJ29)&gt;0,"insert into xxxx_client_discount_m  (ID,CLIENT_ID,CLIENT_AVG_DISCOUNT,DT) values (s_xxxx_client_discount_m.NEXTVAL,"&amp;X29&amp;", "&amp;AJ29&amp;", "&amp;AK29&amp;");","")&amp;
IF(LEN(AO29)&gt;0,"insert into xxxx_contract_signed_attr (ID, CONTRACT_ID, CODE, KEY_NUM) values (s_xxxx_contract_signed_attr.NEXTVAL, "&amp;C29&amp;", 'SUPERCOMMISSION_BONUS' , "&amp;AO29&amp;" );","")&amp;
IF(LEN(AP29)&gt;0,"insert into xxxx_loyal_clients_contr_attr (ID, CONTRACT_ID, CLIENT_ID, LC_TURNOVER, COLLATERAL_FIRST_DT, COLLATERAL_END_DT) values (s_xxxx_loyal_clients_contr_atr.NEXTVAL, "&amp;C29&amp;", "&amp;X29&amp;", "&amp;AP29&amp;", "&amp;AQ29&amp;", "&amp;AR29&amp;"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'Б-100033-13',date'2015-03-04',2, 2, 2, 'RUR', 1, 18, date'2015-03-06', date'2015-03-07',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date'2015-03-31' );insert into xxxx_client_discount_m  (ID,CLIENT_ID,CLIENT_AVG_DISCOUNT,DT) values (s_xxxx_client_discount_m.NEXTVAL,122, 20, date'2014-03-01');</v>
      </c>
    </row>
    <row r="30" spans="1:47" ht="15" customHeight="1" x14ac:dyDescent="0.3">
      <c r="A30" s="45">
        <v>5</v>
      </c>
      <c r="B30" s="46"/>
      <c r="C30" s="12" t="str">
        <f t="shared" si="8"/>
        <v>10005</v>
      </c>
      <c r="D30" s="12" t="str">
        <f t="shared" si="9"/>
        <v>10005/13</v>
      </c>
      <c r="E30" s="13" t="s">
        <v>40</v>
      </c>
      <c r="F30" s="13" t="s">
        <v>41</v>
      </c>
      <c r="G30" s="12">
        <v>1</v>
      </c>
      <c r="H30" s="14">
        <v>100033</v>
      </c>
      <c r="I30" s="15" t="str">
        <f t="shared" si="3"/>
        <v>Б-100033-13</v>
      </c>
      <c r="J30" s="16">
        <v>2</v>
      </c>
      <c r="K30" s="28">
        <v>11</v>
      </c>
      <c r="L30" s="12" t="s">
        <v>42</v>
      </c>
      <c r="M30" s="16">
        <v>1</v>
      </c>
      <c r="N30" s="12">
        <v>18</v>
      </c>
      <c r="O30" s="13" t="s">
        <v>55</v>
      </c>
      <c r="P30" s="13" t="s">
        <v>44</v>
      </c>
      <c r="Q30" s="13" t="s">
        <v>45</v>
      </c>
      <c r="R30" s="17" t="str">
        <f t="shared" si="10"/>
        <v>1000331</v>
      </c>
      <c r="S30" s="15">
        <v>1</v>
      </c>
      <c r="T30" s="144" t="s">
        <v>141</v>
      </c>
      <c r="U30" s="12">
        <v>80000</v>
      </c>
      <c r="V30" s="12">
        <f t="shared" si="5"/>
        <v>14400</v>
      </c>
      <c r="W30" s="12">
        <v>0</v>
      </c>
      <c r="X30" s="18">
        <v>122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48</v>
      </c>
      <c r="AG30" s="23">
        <v>8</v>
      </c>
      <c r="AH30" s="30">
        <v>20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S30" s="17"/>
      <c r="AT30" s="4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'Б-100033-13',date'2015-03-04',2, 11, 11, 'RUR', 1, 18, date'2015-03-06', date'2015-03-07',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date'2015-03-31' );insert into xxxx_client_discount_m  (ID,CLIENT_ID,CLIENT_AVG_DISCOUNT,DT) values (s_xxxx_client_discount_m.NEXTVAL,122, 20, date'2014-03-01');</v>
      </c>
    </row>
    <row r="31" spans="1:47" ht="15" customHeight="1" x14ac:dyDescent="0.3">
      <c r="A31" s="45">
        <v>5</v>
      </c>
      <c r="B31" s="46"/>
      <c r="C31" s="33" t="str">
        <f t="shared" si="8"/>
        <v>10005</v>
      </c>
      <c r="D31" s="33" t="str">
        <f t="shared" si="9"/>
        <v>10005/13</v>
      </c>
      <c r="E31" s="34" t="s">
        <v>40</v>
      </c>
      <c r="F31" s="34" t="s">
        <v>41</v>
      </c>
      <c r="G31" s="12">
        <v>1</v>
      </c>
      <c r="H31" s="14">
        <v>100034</v>
      </c>
      <c r="I31" s="33" t="str">
        <f t="shared" si="3"/>
        <v>Б-100034-13</v>
      </c>
      <c r="J31" s="16">
        <v>2</v>
      </c>
      <c r="K31" s="35">
        <v>1</v>
      </c>
      <c r="L31" s="33" t="s">
        <v>42</v>
      </c>
      <c r="M31" s="36">
        <v>1</v>
      </c>
      <c r="N31" s="33">
        <v>18</v>
      </c>
      <c r="O31" s="34" t="s">
        <v>57</v>
      </c>
      <c r="P31" s="34" t="s">
        <v>44</v>
      </c>
      <c r="Q31" s="34" t="s">
        <v>45</v>
      </c>
      <c r="R31" s="37" t="str">
        <f t="shared" si="10"/>
        <v>1000341</v>
      </c>
      <c r="S31" s="33">
        <v>1</v>
      </c>
      <c r="T31" s="145" t="s">
        <v>142</v>
      </c>
      <c r="U31" s="33">
        <v>60000</v>
      </c>
      <c r="V31" s="33">
        <f t="shared" si="5"/>
        <v>10800</v>
      </c>
      <c r="W31" s="33">
        <v>0</v>
      </c>
      <c r="X31" s="18">
        <v>123</v>
      </c>
      <c r="Y31" s="38" t="s">
        <v>47</v>
      </c>
      <c r="Z31" s="20">
        <f t="shared" si="6"/>
        <v>49200</v>
      </c>
      <c r="AA31" s="39"/>
      <c r="AB31" s="39"/>
      <c r="AC31" s="40">
        <f t="shared" si="12"/>
        <v>30000</v>
      </c>
      <c r="AD31" s="33"/>
      <c r="AE31" s="33"/>
      <c r="AF31" s="34" t="s">
        <v>48</v>
      </c>
      <c r="AG31" s="41">
        <v>8</v>
      </c>
      <c r="AH31" s="42">
        <v>13</v>
      </c>
      <c r="AI31" s="43" t="s">
        <v>49</v>
      </c>
      <c r="AJ31" s="34"/>
      <c r="AK31" s="34"/>
      <c r="AL31" s="37">
        <v>0</v>
      </c>
      <c r="AM31" s="33" t="s">
        <v>50</v>
      </c>
      <c r="AN31" s="33" t="s">
        <v>51</v>
      </c>
      <c r="AO31" s="33"/>
      <c r="AP31" s="37"/>
      <c r="AQ31" s="37"/>
      <c r="AR31" s="37"/>
      <c r="AS31" s="37"/>
      <c r="AT31" s="44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'Б-100034-13',date'2015-03-05',2, 1, 1, 'RUR', 1, 18, date'2015-03-06', date'2015-03-07',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date'2015-03-31' );insert into xxxx_client_discount_m  (ID,CLIENT_ID,CLIENT_AVG_DISCOUNT,DT) values (s_xxxx_client_discount_m.NEXTVAL,123, 13, date'2014-03-01');</v>
      </c>
    </row>
    <row r="32" spans="1:47" ht="15" customHeight="1" x14ac:dyDescent="0.3">
      <c r="A32" s="45">
        <v>6</v>
      </c>
      <c r="B32" s="55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1</v>
      </c>
      <c r="H32" s="14">
        <v>100035</v>
      </c>
      <c r="I32" s="15" t="str">
        <f>"Б-"&amp;H32&amp;"-13"</f>
        <v>Б-100035-13</v>
      </c>
      <c r="J32" s="16">
        <v>2</v>
      </c>
      <c r="K32" s="56">
        <v>2</v>
      </c>
      <c r="L32" s="12" t="s">
        <v>42</v>
      </c>
      <c r="M32" s="16">
        <v>1</v>
      </c>
      <c r="N32" s="12">
        <v>18</v>
      </c>
      <c r="O32" s="13" t="s">
        <v>43</v>
      </c>
      <c r="P32" s="13" t="s">
        <v>44</v>
      </c>
      <c r="Q32" s="13" t="s">
        <v>45</v>
      </c>
      <c r="R32" s="17" t="str">
        <f t="shared" si="10"/>
        <v>1000351</v>
      </c>
      <c r="S32" s="15">
        <v>1</v>
      </c>
      <c r="T32" s="144" t="s">
        <v>139</v>
      </c>
      <c r="U32" s="12">
        <v>100000</v>
      </c>
      <c r="V32" s="12">
        <f>U32*0.18</f>
        <v>18000</v>
      </c>
      <c r="W32" s="12">
        <v>0</v>
      </c>
      <c r="X32" s="18">
        <v>124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13" t="s">
        <v>48</v>
      </c>
      <c r="AG32" s="23">
        <v>8</v>
      </c>
      <c r="AH32" s="24">
        <v>13</v>
      </c>
      <c r="AI32" s="25" t="s">
        <v>49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S32" s="15" t="s">
        <v>65</v>
      </c>
      <c r="AT32" s="4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100035, 'Б-100035-13',date'2015-03-02',2, 2, 2, 'RUR', 1, 18, date'2015-03-06', date'2015-03-07',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date'2015-03-31' );insert into xxxx_client_discount_m  (ID,CLIENT_ID,CLIENT_AVG_DISCOUNT,DT) values (s_xxxx_client_discount_m.NEXTVAL,124, 13, date'2014-03-01');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1</v>
      </c>
      <c r="H33" s="14">
        <v>100036</v>
      </c>
      <c r="I33" s="15" t="str">
        <f t="shared" si="3"/>
        <v>Б-100036-13</v>
      </c>
      <c r="J33" s="16">
        <v>2</v>
      </c>
      <c r="K33" s="12">
        <v>7</v>
      </c>
      <c r="L33" s="12" t="s">
        <v>42</v>
      </c>
      <c r="M33" s="16">
        <v>1</v>
      </c>
      <c r="N33" s="12">
        <v>18</v>
      </c>
      <c r="O33" s="13" t="s">
        <v>53</v>
      </c>
      <c r="P33" s="13" t="s">
        <v>44</v>
      </c>
      <c r="Q33" s="13" t="s">
        <v>45</v>
      </c>
      <c r="R33" s="17" t="str">
        <f t="shared" si="10"/>
        <v>1000361</v>
      </c>
      <c r="S33" s="15">
        <v>1</v>
      </c>
      <c r="T33" s="144" t="s">
        <v>140</v>
      </c>
      <c r="U33" s="12">
        <v>90000</v>
      </c>
      <c r="V33" s="12">
        <f t="shared" si="5"/>
        <v>16200</v>
      </c>
      <c r="W33" s="12">
        <v>0</v>
      </c>
      <c r="X33" s="18">
        <v>125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13" t="s">
        <v>48</v>
      </c>
      <c r="AG33" s="23">
        <v>8</v>
      </c>
      <c r="AH33" s="27">
        <v>7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100036, 'Б-100036-13',date'2015-03-03',2, 7, 7, 'RUR', 1, 18, date'2015-03-06', date'2015-03-07',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date'2015-03-31' );insert into xxxx_client_discount_m  (ID,CLIENT_ID,CLIENT_AVG_DISCOUNT,DT) values (s_xxxx_client_discount_m.NEXTVAL,125, 7, date'2014-03-01');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1</v>
      </c>
      <c r="H34" s="14">
        <v>100037</v>
      </c>
      <c r="I34" s="15" t="str">
        <f t="shared" si="3"/>
        <v>Б-100037-13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3" t="s">
        <v>53</v>
      </c>
      <c r="P34" s="13" t="s">
        <v>44</v>
      </c>
      <c r="Q34" s="13" t="s">
        <v>45</v>
      </c>
      <c r="R34" s="17" t="str">
        <f t="shared" si="10"/>
        <v>1000371</v>
      </c>
      <c r="S34" s="15">
        <v>1</v>
      </c>
      <c r="T34" s="144" t="s">
        <v>140</v>
      </c>
      <c r="U34" s="12">
        <v>90000</v>
      </c>
      <c r="V34" s="12">
        <f t="shared" si="5"/>
        <v>16200</v>
      </c>
      <c r="W34" s="12">
        <v>0</v>
      </c>
      <c r="X34" s="18">
        <v>126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13" t="s">
        <v>48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100037, 'Б-100037-13',date'2015-03-03',2, 7, 7, 'RUR', 1, 18, date'2015-03-06', date'2015-03-07',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date'2015-03-31' );insert into xxxx_client_discount_m  (ID,CLIENT_ID,CLIENT_AVG_DISCOUNT,DT) values (s_xxxx_client_discount_m.NEXTVAL,126, 7, date'2014-03-01');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1</v>
      </c>
      <c r="H35" s="14">
        <v>100038</v>
      </c>
      <c r="I35" s="15" t="str">
        <f>"Б-"&amp;H35&amp;"-13"</f>
        <v>Б-100038-13</v>
      </c>
      <c r="J35" s="16">
        <v>2</v>
      </c>
      <c r="K35" s="28">
        <v>2</v>
      </c>
      <c r="L35" s="12" t="s">
        <v>42</v>
      </c>
      <c r="M35" s="16">
        <v>1</v>
      </c>
      <c r="N35" s="12">
        <v>18</v>
      </c>
      <c r="O35" s="13" t="s">
        <v>55</v>
      </c>
      <c r="P35" s="13" t="s">
        <v>44</v>
      </c>
      <c r="Q35" s="13" t="s">
        <v>45</v>
      </c>
      <c r="R35" s="17" t="str">
        <f t="shared" si="10"/>
        <v>1000381</v>
      </c>
      <c r="S35" s="15">
        <v>1</v>
      </c>
      <c r="T35" s="144" t="s">
        <v>141</v>
      </c>
      <c r="U35" s="12">
        <v>80000</v>
      </c>
      <c r="V35" s="12">
        <f>U35*0.18</f>
        <v>14400</v>
      </c>
      <c r="W35" s="12">
        <v>0</v>
      </c>
      <c r="X35" s="18">
        <v>127</v>
      </c>
      <c r="Y35" s="19" t="s">
        <v>47</v>
      </c>
      <c r="Z35" s="20">
        <f>U35-V35</f>
        <v>65600</v>
      </c>
      <c r="AA35" s="21"/>
      <c r="AB35" s="29"/>
      <c r="AC35" s="14">
        <f t="shared" si="12"/>
        <v>40000</v>
      </c>
      <c r="AD35" s="12"/>
      <c r="AE35" s="12"/>
      <c r="AF35" s="13" t="s">
        <v>48</v>
      </c>
      <c r="AG35" s="23">
        <v>8</v>
      </c>
      <c r="AH35" s="30">
        <v>20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"&amp;A35&amp;", "&amp;C35&amp;", '"&amp;D35&amp;"', date'"&amp;E35&amp;"', date'"&amp;F35&amp;"', "&amp;G35&amp;", "&amp;H35&amp;", '"&amp;I35&amp;"',date'"&amp;O35&amp;"',"&amp;J35&amp;", "&amp;K35&amp;", "&amp;K35&amp;", '"&amp;L35&amp;"', "&amp;M35&amp;", "&amp;N35&amp;", date'"&amp;P35&amp;"', date'"&amp;Q35&amp;"', "&amp;R35&amp;", "&amp;S35&amp;", to_date('"&amp;T35&amp;"','YYYY-MM-DD HH24:MI:SS'), "&amp;U35&amp;", "&amp;V35&amp;", "&amp;W35&amp;", "&amp;X35&amp;", "&amp;AL35&amp;", '"&amp;AN35&amp;"', "&amp;AG35&amp;","&amp;AM35&amp;");"&amp;
IF(LEN(AC35)&gt;0,"insert into xxxx_oebs_cash_payment_test (ID, INVOICE_ID, OEBS_PAYMENT, DOC_DATE, COMISS_DATE) values (s_xxxx_oebs_cash_payment_test.NEXTVAL, "&amp;H35&amp;", "&amp;AC35&amp;", to_date('"&amp;T35&amp;"','YYYY-MM-DD HH24:MI:SS'), "&amp;AF35&amp;" );","")&amp;
IF(LEN(AD35)&gt;0,"insert into xxxx_oebs_cash_payment_test (ID, INVOICE_ID, OEBS_PAYMENT, DOC_DATE, COMISS_DATE) values (s_xxxx_oebs_cash_payment_test.NEXTVAL, "&amp;H35&amp;", "&amp;AD35&amp;", to_date('"&amp;T35&amp;"','YYYY-MM-DD HH24:MI:SS'), "&amp;AF35&amp;" );","")&amp;
IF(LEN(AE35)&gt;0,"insert into xxxx_oebs_cash_payment_test (ID, INVOICE_ID, OEBS_PAYMENT, DOC_DATE, COMISS_DATE) values (s_xxxx_oebs_cash_payment_test.NEXTVAL, "&amp;H35&amp;", "&amp;AE35&amp;", to_date('"&amp;T35&amp;"','YYYY-MM-DD HH24:MI:SS'), "&amp;AF35&amp;" );","")&amp;
IF(LEN(AH35)&gt;0,"insert into xxxx_client_discount_m  (ID,CLIENT_ID,CLIENT_AVG_DISCOUNT,DT) values (s_xxxx_client_discount_m.NEXTVAL,"&amp;X35&amp;", "&amp;AH35&amp;", "&amp;AI35&amp;");","")&amp;
IF(LEN(AJ35)&gt;0,"insert into xxxx_client_discount_m  (ID,CLIENT_ID,CLIENT_AVG_DISCOUNT,DT) values (s_xxxx_client_discount_m.NEXTVAL,"&amp;X35&amp;", "&amp;AJ35&amp;", "&amp;AK35&amp;");","")&amp;
IF(LEN(AO35)&gt;0,"insert into xxxx_contract_signed_attr (ID, CONTRACT_ID, CODE, KEY_NUM) values (s_xxxx_contract_signed_attr.NEXTVAL, "&amp;C35&amp;", 'SUPERCOMMISSION_BONUS' , "&amp;AO35&amp;" );","")&amp;
IF(LEN(AP35)&gt;0,"insert into xxxx_loyal_clients_contr_attr (ID, CONTRACT_ID, CLIENT_ID, LC_TURNOVER, COLLATERAL_FIRST_DT, COLLATERAL_END_DT) values (s_xxxx_loyal_clients_contr_atr.NEXTVAL, "&amp;C35&amp;", "&amp;X35&amp;", "&amp;AP35&amp;", "&amp;AQ35&amp;", "&amp;AR35&amp;"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'Б-100038-13',date'2015-03-04',2, 2, 2, 'RUR', 1, 18, date'2015-03-06', date'2015-03-07',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(s_xxxx_client_discount_m.NEXTVAL,127, 20, date'2014-03-01');</v>
      </c>
    </row>
    <row r="36" spans="1:47" ht="1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1</v>
      </c>
      <c r="H36" s="14">
        <v>100038</v>
      </c>
      <c r="I36" s="15" t="str">
        <f t="shared" si="3"/>
        <v>Б-100038-13</v>
      </c>
      <c r="J36" s="16">
        <v>2</v>
      </c>
      <c r="K36" s="56">
        <v>11</v>
      </c>
      <c r="L36" s="12" t="s">
        <v>42</v>
      </c>
      <c r="M36" s="16">
        <v>1</v>
      </c>
      <c r="N36" s="12">
        <v>18</v>
      </c>
      <c r="O36" s="13" t="s">
        <v>55</v>
      </c>
      <c r="P36" s="13" t="s">
        <v>44</v>
      </c>
      <c r="Q36" s="13" t="s">
        <v>45</v>
      </c>
      <c r="R36" s="17" t="str">
        <f t="shared" si="10"/>
        <v>1000381</v>
      </c>
      <c r="S36" s="15">
        <v>1</v>
      </c>
      <c r="T36" s="144" t="s">
        <v>141</v>
      </c>
      <c r="U36" s="12">
        <v>80000</v>
      </c>
      <c r="V36" s="12">
        <f t="shared" si="5"/>
        <v>14400</v>
      </c>
      <c r="W36" s="12">
        <v>0</v>
      </c>
      <c r="X36" s="18">
        <v>127</v>
      </c>
      <c r="Y36" s="19" t="s">
        <v>47</v>
      </c>
      <c r="Z36" s="20">
        <f t="shared" si="6"/>
        <v>65600</v>
      </c>
      <c r="AA36" s="21"/>
      <c r="AB36" s="29"/>
      <c r="AC36" s="14">
        <f t="shared" si="12"/>
        <v>40000</v>
      </c>
      <c r="AD36" s="12"/>
      <c r="AE36" s="12"/>
      <c r="AF36" s="13" t="s">
        <v>48</v>
      </c>
      <c r="AG36" s="23">
        <v>8</v>
      </c>
      <c r="AH36" s="30">
        <v>20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'Б-100038-13',date'2015-03-04',2, 11, 11, 'RUR', 1, 18, date'2015-03-06', date'2015-03-07',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(s_xxxx_client_discount_m.NEXTVAL,127, 20, date'2014-03-01');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1</v>
      </c>
      <c r="H37" s="14">
        <v>100039</v>
      </c>
      <c r="I37" s="15" t="str">
        <f t="shared" si="3"/>
        <v>Б-100039-13</v>
      </c>
      <c r="J37" s="16">
        <v>2</v>
      </c>
      <c r="K37" s="28">
        <v>1</v>
      </c>
      <c r="L37" s="12" t="s">
        <v>42</v>
      </c>
      <c r="M37" s="16">
        <v>1</v>
      </c>
      <c r="N37" s="12">
        <v>18</v>
      </c>
      <c r="O37" s="13" t="s">
        <v>57</v>
      </c>
      <c r="P37" s="13" t="s">
        <v>44</v>
      </c>
      <c r="Q37" s="13" t="s">
        <v>45</v>
      </c>
      <c r="R37" s="17" t="str">
        <f t="shared" si="10"/>
        <v>1000391</v>
      </c>
      <c r="S37" s="15">
        <v>1</v>
      </c>
      <c r="T37" s="144" t="s">
        <v>142</v>
      </c>
      <c r="U37" s="12">
        <v>60000</v>
      </c>
      <c r="V37" s="12">
        <f t="shared" si="5"/>
        <v>10800</v>
      </c>
      <c r="W37" s="12">
        <v>0</v>
      </c>
      <c r="X37" s="18">
        <v>128</v>
      </c>
      <c r="Y37" s="19" t="s">
        <v>47</v>
      </c>
      <c r="Z37" s="20">
        <f t="shared" si="6"/>
        <v>49200</v>
      </c>
      <c r="AA37" s="21"/>
      <c r="AB37" s="29"/>
      <c r="AC37" s="14">
        <f t="shared" si="12"/>
        <v>30000</v>
      </c>
      <c r="AD37" s="12"/>
      <c r="AE37" s="12"/>
      <c r="AF37" s="13" t="s">
        <v>48</v>
      </c>
      <c r="AG37" s="23">
        <v>8</v>
      </c>
      <c r="AH37" s="30">
        <v>13</v>
      </c>
      <c r="AI37" s="25" t="s">
        <v>49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100039, 'Б-100039-13',date'2015-03-05',2, 1, 1, 'RUR', 1, 18, date'2015-03-06', date'2015-03-07',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date'2015-03-31' );insert into xxxx_client_discount_m  (ID,CLIENT_ID,CLIENT_AVG_DISCOUNT,DT) values (s_xxxx_client_discount_m.NEXTVAL,128, 13, date'2014-03-01');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1</v>
      </c>
      <c r="H38" s="14">
        <v>100040</v>
      </c>
      <c r="I38" s="15" t="str">
        <f>"Б-"&amp;H38&amp;"-13"</f>
        <v>Б-100040-13</v>
      </c>
      <c r="J38" s="16">
        <v>2</v>
      </c>
      <c r="K38" s="12">
        <v>7</v>
      </c>
      <c r="L38" s="12" t="s">
        <v>42</v>
      </c>
      <c r="M38" s="16">
        <v>1</v>
      </c>
      <c r="N38" s="12">
        <v>18</v>
      </c>
      <c r="O38" s="13" t="s">
        <v>43</v>
      </c>
      <c r="P38" s="13" t="s">
        <v>44</v>
      </c>
      <c r="Q38" s="13" t="s">
        <v>45</v>
      </c>
      <c r="R38" s="17" t="str">
        <f t="shared" si="10"/>
        <v>1000401</v>
      </c>
      <c r="S38" s="15">
        <v>1</v>
      </c>
      <c r="T38" s="144" t="s">
        <v>143</v>
      </c>
      <c r="U38" s="12">
        <v>100000</v>
      </c>
      <c r="V38" s="12">
        <f>U38*0.18</f>
        <v>18000</v>
      </c>
      <c r="W38" s="12">
        <v>0</v>
      </c>
      <c r="X38" s="18">
        <v>129</v>
      </c>
      <c r="Y38" s="19" t="s">
        <v>47</v>
      </c>
      <c r="Z38" s="20">
        <f t="shared" si="6"/>
        <v>82000</v>
      </c>
      <c r="AA38" s="21"/>
      <c r="AB38" s="22"/>
      <c r="AC38" s="14">
        <f t="shared" si="12"/>
        <v>50000</v>
      </c>
      <c r="AD38" s="12"/>
      <c r="AE38" s="12"/>
      <c r="AF38" s="58" t="s">
        <v>67</v>
      </c>
      <c r="AG38" s="23">
        <v>8</v>
      </c>
      <c r="AH38" s="24">
        <v>13</v>
      </c>
      <c r="AI38" s="25" t="s">
        <v>49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'Б-100040-13',date'2015-03-02',2, 7, 7, 'RUR', 1, 18, date'2015-03-06', date'2015-03-07',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date'2015-04-30' );insert into xxxx_client_discount_m  (ID,CLIENT_ID,CLIENT_AVG_DISCOUNT,DT) values (s_xxxx_client_discount_m.NEXTVAL,129, 13, date'2014-03-01');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1</v>
      </c>
      <c r="H39" s="14">
        <v>100041</v>
      </c>
      <c r="I39" s="15" t="str">
        <f t="shared" si="3"/>
        <v>Б-100041-13</v>
      </c>
      <c r="J39" s="16">
        <v>2</v>
      </c>
      <c r="K39" s="28">
        <v>12</v>
      </c>
      <c r="L39" s="12" t="s">
        <v>42</v>
      </c>
      <c r="M39" s="16">
        <v>1</v>
      </c>
      <c r="N39" s="12">
        <v>18</v>
      </c>
      <c r="O39" s="13" t="s">
        <v>53</v>
      </c>
      <c r="P39" s="13" t="s">
        <v>44</v>
      </c>
      <c r="Q39" s="13" t="s">
        <v>45</v>
      </c>
      <c r="R39" s="17" t="str">
        <f t="shared" si="10"/>
        <v>1000411</v>
      </c>
      <c r="S39" s="15">
        <v>1</v>
      </c>
      <c r="T39" s="144" t="s">
        <v>144</v>
      </c>
      <c r="U39" s="12">
        <v>90000</v>
      </c>
      <c r="V39" s="12">
        <f t="shared" si="5"/>
        <v>16200</v>
      </c>
      <c r="W39" s="12">
        <v>0</v>
      </c>
      <c r="X39" s="18">
        <v>130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8" t="s">
        <v>67</v>
      </c>
      <c r="AG39" s="23">
        <v>8</v>
      </c>
      <c r="AH39" s="27">
        <v>7</v>
      </c>
      <c r="AI39" s="25" t="s">
        <v>49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'Б-100041-13',date'2015-03-03',2, 12, 12, 'RUR', 1, 18, date'2015-03-06', date'2015-03-07',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date'2015-04-30' );insert into xxxx_client_discount_m  (ID,CLIENT_ID,CLIENT_AVG_DISCOUNT,DT) values (s_xxxx_client_discount_m.NEXTVAL,130, 7, date'2014-03-01');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1</v>
      </c>
      <c r="H40" s="14">
        <v>100042</v>
      </c>
      <c r="I40" s="15" t="str">
        <f t="shared" si="3"/>
        <v>Б-100042-13</v>
      </c>
      <c r="J40" s="16">
        <v>2</v>
      </c>
      <c r="K40" s="12">
        <v>7</v>
      </c>
      <c r="L40" s="12" t="s">
        <v>42</v>
      </c>
      <c r="M40" s="16">
        <v>1</v>
      </c>
      <c r="N40" s="12">
        <v>18</v>
      </c>
      <c r="O40" s="13" t="s">
        <v>53</v>
      </c>
      <c r="P40" s="13" t="s">
        <v>44</v>
      </c>
      <c r="Q40" s="13" t="s">
        <v>45</v>
      </c>
      <c r="R40" s="17" t="str">
        <f t="shared" si="10"/>
        <v>1000421</v>
      </c>
      <c r="S40" s="15">
        <v>1</v>
      </c>
      <c r="T40" s="144" t="s">
        <v>144</v>
      </c>
      <c r="U40" s="12">
        <v>90000</v>
      </c>
      <c r="V40" s="12">
        <f t="shared" si="5"/>
        <v>16200</v>
      </c>
      <c r="W40" s="12">
        <v>0</v>
      </c>
      <c r="X40" s="18">
        <v>131</v>
      </c>
      <c r="Y40" s="19" t="s">
        <v>47</v>
      </c>
      <c r="Z40" s="20">
        <f t="shared" si="6"/>
        <v>73800</v>
      </c>
      <c r="AA40" s="21"/>
      <c r="AB40" s="26"/>
      <c r="AC40" s="14">
        <f t="shared" si="12"/>
        <v>45000</v>
      </c>
      <c r="AD40" s="12"/>
      <c r="AE40" s="12"/>
      <c r="AF40" s="58" t="s">
        <v>67</v>
      </c>
      <c r="AG40" s="23">
        <v>8</v>
      </c>
      <c r="AH40" s="27">
        <v>7</v>
      </c>
      <c r="AI40" s="25" t="s">
        <v>49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'Б-100042-13',date'2015-03-03',2, 7, 7, 'RUR', 1, 18, date'2015-03-06', date'2015-03-07',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date'2015-04-30' );insert into xxxx_client_discount_m  (ID,CLIENT_ID,CLIENT_AVG_DISCOUNT,DT) values (s_xxxx_client_discount_m.NEXTVAL,131, 7, date'2014-03-01');</v>
      </c>
    </row>
    <row r="41" spans="1:47" ht="15" customHeight="1" x14ac:dyDescent="0.3">
      <c r="A41" s="45">
        <v>6</v>
      </c>
      <c r="B41" s="57"/>
      <c r="C41" s="12" t="str">
        <f t="shared" si="8"/>
        <v>10006</v>
      </c>
      <c r="D41" s="12" t="str">
        <f t="shared" si="9"/>
        <v>10006/13</v>
      </c>
      <c r="E41" s="13" t="s">
        <v>40</v>
      </c>
      <c r="F41" s="13" t="s">
        <v>41</v>
      </c>
      <c r="G41" s="12">
        <v>1</v>
      </c>
      <c r="H41" s="14">
        <v>100043</v>
      </c>
      <c r="I41" s="15" t="str">
        <f>"Б-"&amp;H41&amp;"-13"</f>
        <v>Б-100043-13</v>
      </c>
      <c r="J41" s="16">
        <v>2</v>
      </c>
      <c r="K41" s="28">
        <v>2</v>
      </c>
      <c r="L41" s="12" t="s">
        <v>42</v>
      </c>
      <c r="M41" s="16">
        <v>1</v>
      </c>
      <c r="N41" s="12">
        <v>18</v>
      </c>
      <c r="O41" s="13" t="s">
        <v>55</v>
      </c>
      <c r="P41" s="13" t="s">
        <v>44</v>
      </c>
      <c r="Q41" s="13" t="s">
        <v>45</v>
      </c>
      <c r="R41" s="17" t="str">
        <f t="shared" si="10"/>
        <v>1000431</v>
      </c>
      <c r="S41" s="15">
        <v>1</v>
      </c>
      <c r="T41" s="144" t="s">
        <v>145</v>
      </c>
      <c r="U41" s="12">
        <v>80000</v>
      </c>
      <c r="V41" s="12">
        <f>U41*0.18</f>
        <v>14400</v>
      </c>
      <c r="W41" s="12">
        <v>0</v>
      </c>
      <c r="X41" s="18">
        <v>132</v>
      </c>
      <c r="Y41" s="19" t="s">
        <v>47</v>
      </c>
      <c r="Z41" s="20">
        <f>U41-V41</f>
        <v>65600</v>
      </c>
      <c r="AA41" s="21"/>
      <c r="AB41" s="29"/>
      <c r="AC41" s="14">
        <f t="shared" si="12"/>
        <v>40000</v>
      </c>
      <c r="AD41" s="12"/>
      <c r="AE41" s="12"/>
      <c r="AF41" s="58" t="s">
        <v>67</v>
      </c>
      <c r="AG41" s="23">
        <v>8</v>
      </c>
      <c r="AH41" s="30">
        <v>20</v>
      </c>
      <c r="AI41" s="25" t="s">
        <v>49</v>
      </c>
      <c r="AJ41" s="13"/>
      <c r="AK41" s="13"/>
      <c r="AL41" s="17">
        <v>0</v>
      </c>
      <c r="AM41" s="15" t="s">
        <v>50</v>
      </c>
      <c r="AN41" s="12" t="s">
        <v>51</v>
      </c>
      <c r="AO41" s="12"/>
      <c r="AP41" s="17"/>
      <c r="AQ41" s="17"/>
      <c r="AR41" s="17"/>
      <c r="AU4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"&amp;A41&amp;", "&amp;C41&amp;", '"&amp;D41&amp;"', date'"&amp;E41&amp;"', date'"&amp;F41&amp;"', "&amp;G41&amp;", "&amp;H41&amp;", '"&amp;I41&amp;"',date'"&amp;O41&amp;"',"&amp;J41&amp;", "&amp;K41&amp;", "&amp;K41&amp;", '"&amp;L41&amp;"', "&amp;M41&amp;", "&amp;N41&amp;", date'"&amp;P41&amp;"', date'"&amp;Q41&amp;"', "&amp;R41&amp;", "&amp;S41&amp;", to_date('"&amp;T41&amp;"','YYYY-MM-DD HH24:MI:SS'), "&amp;U41&amp;", "&amp;V41&amp;", "&amp;W41&amp;", "&amp;X41&amp;", "&amp;AL41&amp;", '"&amp;AN41&amp;"', "&amp;AG41&amp;","&amp;AM41&amp;");"&amp;
IF(LEN(AC41)&gt;0,"insert into xxxx_oebs_cash_payment_test (ID, INVOICE_ID, OEBS_PAYMENT, DOC_DATE, COMISS_DATE) values (s_xxxx_oebs_cash_payment_test.NEXTVAL, "&amp;H41&amp;", "&amp;AC41&amp;", to_date('"&amp;T41&amp;"','YYYY-MM-DD HH24:MI:SS'), "&amp;AF41&amp;" );","")&amp;
IF(LEN(AD41)&gt;0,"insert into xxxx_oebs_cash_payment_test (ID, INVOICE_ID, OEBS_PAYMENT, DOC_DATE, COMISS_DATE) values (s_xxxx_oebs_cash_payment_test.NEXTVAL, "&amp;H41&amp;", "&amp;AD41&amp;", to_date('"&amp;T41&amp;"','YYYY-MM-DD HH24:MI:SS'), "&amp;AF41&amp;" );","")&amp;
IF(LEN(AE41)&gt;0,"insert into xxxx_oebs_cash_payment_test (ID, INVOICE_ID, OEBS_PAYMENT, DOC_DATE, COMISS_DATE) values (s_xxxx_oebs_cash_payment_test.NEXTVAL, "&amp;H41&amp;", "&amp;AE41&amp;", to_date('"&amp;T41&amp;"','YYYY-MM-DD HH24:MI:SS'), "&amp;AF41&amp;" );","")&amp;
IF(LEN(AH41)&gt;0,"insert into xxxx_client_discount_m  (ID,CLIENT_ID,CLIENT_AVG_DISCOUNT,DT) values (s_xxxx_client_discount_m.NEXTVAL,"&amp;X41&amp;", "&amp;AH41&amp;", "&amp;AI41&amp;");","")&amp;
IF(LEN(AJ41)&gt;0,"insert into xxxx_client_discount_m  (ID,CLIENT_ID,CLIENT_AVG_DISCOUNT,DT) values (s_xxxx_client_discount_m.NEXTVAL,"&amp;X41&amp;", "&amp;AJ41&amp;", "&amp;AK41&amp;");","")&amp;
IF(LEN(AO41)&gt;0,"insert into xxxx_contract_signed_attr (ID, CONTRACT_ID, CODE, KEY_NUM) values (s_xxxx_contract_signed_attr.NEXTVAL, "&amp;C41&amp;", 'SUPERCOMMISSION_BONUS' , "&amp;AO41&amp;" );","")&amp;
IF(LEN(AP41)&gt;0,"insert into xxxx_loyal_clients_contr_attr (ID, CONTRACT_ID, CLIENT_ID, LC_TURNOVER, COLLATERAL_FIRST_DT, COLLATERAL_END_DT) values (s_xxxx_loyal_clients_contr_atr.NEXTVAL, "&amp;C41&amp;", "&amp;X41&amp;", "&amp;AP41&amp;", "&amp;AQ41&amp;", "&amp;AR41&amp;"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'Б-100043-13',date'2015-03-04',2, 2, 2, 'RUR', 1, 18, date'2015-03-06', date'2015-03-07',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date'2015-04-30' );insert into xxxx_client_discount_m  (ID,CLIENT_ID,CLIENT_AVG_DISCOUNT,DT) values (s_xxxx_client_discount_m.NEXTVAL,132, 20, date'2014-03-01');</v>
      </c>
    </row>
    <row r="42" spans="1:47" ht="15" customHeight="1" x14ac:dyDescent="0.3">
      <c r="A42" s="45">
        <v>6</v>
      </c>
      <c r="B42" s="57"/>
      <c r="C42" s="12" t="str">
        <f t="shared" si="8"/>
        <v>10006</v>
      </c>
      <c r="D42" s="12" t="str">
        <f t="shared" si="9"/>
        <v>10006/13</v>
      </c>
      <c r="E42" s="13" t="s">
        <v>40</v>
      </c>
      <c r="F42" s="13" t="s">
        <v>41</v>
      </c>
      <c r="G42" s="12">
        <v>1</v>
      </c>
      <c r="H42" s="14">
        <v>100043</v>
      </c>
      <c r="I42" s="15" t="str">
        <f t="shared" si="3"/>
        <v>Б-100043-13</v>
      </c>
      <c r="J42" s="16">
        <v>2</v>
      </c>
      <c r="K42" s="28">
        <v>11</v>
      </c>
      <c r="L42" s="12" t="s">
        <v>42</v>
      </c>
      <c r="M42" s="16">
        <v>1</v>
      </c>
      <c r="N42" s="12">
        <v>18</v>
      </c>
      <c r="O42" s="13" t="s">
        <v>55</v>
      </c>
      <c r="P42" s="13" t="s">
        <v>44</v>
      </c>
      <c r="Q42" s="13" t="s">
        <v>45</v>
      </c>
      <c r="R42" s="17" t="str">
        <f t="shared" si="10"/>
        <v>1000431</v>
      </c>
      <c r="S42" s="15">
        <v>1</v>
      </c>
      <c r="T42" s="144" t="s">
        <v>145</v>
      </c>
      <c r="U42" s="12">
        <v>80000</v>
      </c>
      <c r="V42" s="12">
        <f t="shared" si="5"/>
        <v>14400</v>
      </c>
      <c r="W42" s="12">
        <v>0</v>
      </c>
      <c r="X42" s="18">
        <v>132</v>
      </c>
      <c r="Y42" s="19" t="s">
        <v>47</v>
      </c>
      <c r="Z42" s="20">
        <f t="shared" si="6"/>
        <v>65600</v>
      </c>
      <c r="AA42" s="21"/>
      <c r="AB42" s="29"/>
      <c r="AC42" s="14">
        <f t="shared" si="12"/>
        <v>40000</v>
      </c>
      <c r="AD42" s="12"/>
      <c r="AE42" s="12"/>
      <c r="AF42" s="58" t="s">
        <v>67</v>
      </c>
      <c r="AG42" s="23">
        <v>8</v>
      </c>
      <c r="AH42" s="30">
        <v>20</v>
      </c>
      <c r="AI42" s="25" t="s">
        <v>49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'Б-100043-13',date'2015-03-04',2, 11, 11, 'RUR', 1, 18, date'2015-03-06', date'2015-03-07',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date'2015-04-30' );insert into xxxx_client_discount_m  (ID,CLIENT_ID,CLIENT_AVG_DISCOUNT,DT) values (s_xxxx_client_discount_m.NEXTVAL,132, 20, date'2014-03-01');</v>
      </c>
    </row>
    <row r="43" spans="1:47" ht="15.75" customHeight="1" x14ac:dyDescent="0.3">
      <c r="A43" s="45">
        <v>6</v>
      </c>
      <c r="B43" s="57"/>
      <c r="C43" s="12" t="str">
        <f t="shared" si="8"/>
        <v>10006</v>
      </c>
      <c r="D43" s="12" t="str">
        <f t="shared" si="9"/>
        <v>10006/13</v>
      </c>
      <c r="E43" s="13" t="s">
        <v>40</v>
      </c>
      <c r="F43" s="13" t="s">
        <v>41</v>
      </c>
      <c r="G43" s="12">
        <v>1</v>
      </c>
      <c r="H43" s="14">
        <v>100044</v>
      </c>
      <c r="I43" s="15" t="str">
        <f t="shared" si="3"/>
        <v>Б-100044-13</v>
      </c>
      <c r="J43" s="16">
        <v>2</v>
      </c>
      <c r="K43" s="28">
        <v>1</v>
      </c>
      <c r="L43" s="12" t="s">
        <v>42</v>
      </c>
      <c r="M43" s="16">
        <v>1</v>
      </c>
      <c r="N43" s="12">
        <v>18</v>
      </c>
      <c r="O43" s="13" t="s">
        <v>57</v>
      </c>
      <c r="P43" s="13" t="s">
        <v>44</v>
      </c>
      <c r="Q43" s="13" t="s">
        <v>45</v>
      </c>
      <c r="R43" s="17" t="str">
        <f t="shared" si="10"/>
        <v>1000441</v>
      </c>
      <c r="S43" s="15">
        <v>1</v>
      </c>
      <c r="T43" s="144" t="s">
        <v>146</v>
      </c>
      <c r="U43" s="12">
        <v>60000</v>
      </c>
      <c r="V43" s="12">
        <f t="shared" si="5"/>
        <v>10800</v>
      </c>
      <c r="W43" s="12">
        <v>0</v>
      </c>
      <c r="X43" s="18">
        <v>133</v>
      </c>
      <c r="Y43" s="19" t="s">
        <v>47</v>
      </c>
      <c r="Z43" s="20">
        <f t="shared" si="6"/>
        <v>49200</v>
      </c>
      <c r="AA43" s="21"/>
      <c r="AB43" s="29"/>
      <c r="AC43" s="14">
        <f t="shared" si="12"/>
        <v>30000</v>
      </c>
      <c r="AD43" s="12"/>
      <c r="AE43" s="12"/>
      <c r="AF43" s="58" t="s">
        <v>67</v>
      </c>
      <c r="AG43" s="23">
        <v>8</v>
      </c>
      <c r="AH43" s="30">
        <v>13</v>
      </c>
      <c r="AI43" s="25" t="s">
        <v>49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'Б-100044-13',date'2015-03-05',2, 1, 1, 'RUR', 1, 18, date'2015-03-06', date'2015-03-07',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date'2015-04-30' );insert into xxxx_client_discount_m  (ID,CLIENT_ID,CLIENT_AVG_DISCOUNT,DT) values (s_xxxx_client_discount_m.NEXTVAL,133, 13, date'2014-03-01');</v>
      </c>
    </row>
    <row r="44" spans="1:47" ht="15" customHeight="1" x14ac:dyDescent="0.3">
      <c r="A44" s="45">
        <v>6</v>
      </c>
      <c r="B44" s="57"/>
      <c r="C44" s="12" t="str">
        <f t="shared" si="8"/>
        <v>10006</v>
      </c>
      <c r="D44" s="12" t="str">
        <f t="shared" si="9"/>
        <v>10006/13</v>
      </c>
      <c r="E44" s="13" t="s">
        <v>40</v>
      </c>
      <c r="F44" s="13" t="s">
        <v>41</v>
      </c>
      <c r="G44" s="12">
        <v>1</v>
      </c>
      <c r="H44" s="14">
        <v>100045</v>
      </c>
      <c r="I44" s="15" t="str">
        <f>"Б-"&amp;H44&amp;"-13"</f>
        <v>Б-100045-13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3" t="s">
        <v>43</v>
      </c>
      <c r="P44" s="13" t="s">
        <v>44</v>
      </c>
      <c r="Q44" s="13" t="s">
        <v>45</v>
      </c>
      <c r="R44" s="17" t="str">
        <f t="shared" si="10"/>
        <v>1000451</v>
      </c>
      <c r="S44" s="15">
        <v>1</v>
      </c>
      <c r="T44" s="144" t="s">
        <v>147</v>
      </c>
      <c r="U44" s="12">
        <v>100000</v>
      </c>
      <c r="V44" s="12">
        <f>U44*0.18</f>
        <v>18000</v>
      </c>
      <c r="W44" s="12">
        <v>0</v>
      </c>
      <c r="X44" s="18">
        <v>134</v>
      </c>
      <c r="Y44" s="19" t="s">
        <v>47</v>
      </c>
      <c r="Z44" s="20">
        <f t="shared" si="6"/>
        <v>82000</v>
      </c>
      <c r="AA44" s="21"/>
      <c r="AB44" s="22"/>
      <c r="AC44" s="14">
        <f t="shared" si="12"/>
        <v>50000</v>
      </c>
      <c r="AD44" s="12"/>
      <c r="AE44" s="12"/>
      <c r="AF44" s="59" t="s">
        <v>72</v>
      </c>
      <c r="AG44" s="23">
        <v>8</v>
      </c>
      <c r="AH44" s="24">
        <v>13</v>
      </c>
      <c r="AI44" s="25" t="s">
        <v>49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'Б-100045-13',date'2015-03-02',2, 7, 7, 'RUR', 1, 18, date'2015-03-06', date'2015-03-07',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date'2015-05-31' );insert into xxxx_client_discount_m  (ID,CLIENT_ID,CLIENT_AVG_DISCOUNT,DT) values (s_xxxx_client_discount_m.NEXTVAL,134, 13, date'2014-03-01');</v>
      </c>
    </row>
    <row r="45" spans="1:47" ht="15" customHeight="1" x14ac:dyDescent="0.3">
      <c r="A45" s="45">
        <v>6</v>
      </c>
      <c r="B45" s="57"/>
      <c r="C45" s="12" t="str">
        <f t="shared" si="8"/>
        <v>10006</v>
      </c>
      <c r="D45" s="12" t="str">
        <f t="shared" si="9"/>
        <v>10006/13</v>
      </c>
      <c r="E45" s="13" t="s">
        <v>40</v>
      </c>
      <c r="F45" s="13" t="s">
        <v>41</v>
      </c>
      <c r="G45" s="12">
        <v>1</v>
      </c>
      <c r="H45" s="14">
        <v>100046</v>
      </c>
      <c r="I45" s="15" t="str">
        <f t="shared" si="3"/>
        <v>Б-100046-13</v>
      </c>
      <c r="J45" s="16">
        <v>2</v>
      </c>
      <c r="K45" s="56">
        <v>3</v>
      </c>
      <c r="L45" s="12" t="s">
        <v>42</v>
      </c>
      <c r="M45" s="16">
        <v>1</v>
      </c>
      <c r="N45" s="12">
        <v>18</v>
      </c>
      <c r="O45" s="13" t="s">
        <v>53</v>
      </c>
      <c r="P45" s="13" t="s">
        <v>44</v>
      </c>
      <c r="Q45" s="13" t="s">
        <v>45</v>
      </c>
      <c r="R45" s="17" t="str">
        <f t="shared" si="10"/>
        <v>1000461</v>
      </c>
      <c r="S45" s="15">
        <v>1</v>
      </c>
      <c r="T45" s="144" t="s">
        <v>148</v>
      </c>
      <c r="U45" s="12">
        <v>90000</v>
      </c>
      <c r="V45" s="12">
        <f t="shared" si="5"/>
        <v>16200</v>
      </c>
      <c r="W45" s="12">
        <v>0</v>
      </c>
      <c r="X45" s="18">
        <v>135</v>
      </c>
      <c r="Y45" s="19" t="s">
        <v>47</v>
      </c>
      <c r="Z45" s="20">
        <f t="shared" si="6"/>
        <v>73800</v>
      </c>
      <c r="AA45" s="21"/>
      <c r="AB45" s="26"/>
      <c r="AC45" s="14">
        <f t="shared" si="12"/>
        <v>45000</v>
      </c>
      <c r="AD45" s="12"/>
      <c r="AE45" s="12"/>
      <c r="AF45" s="59" t="s">
        <v>72</v>
      </c>
      <c r="AG45" s="23">
        <v>8</v>
      </c>
      <c r="AH45" s="27">
        <v>7</v>
      </c>
      <c r="AI45" s="25" t="s">
        <v>49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'Б-100046-13',date'2015-03-03',2, 3, 3, 'RUR', 1, 18, date'2015-03-06', date'2015-03-07',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date'2015-05-31' );insert into xxxx_client_discount_m  (ID,CLIENT_ID,CLIENT_AVG_DISCOUNT,DT) values (s_xxxx_client_discount_m.NEXTVAL,135, 7, date'2014-03-01');</v>
      </c>
    </row>
    <row r="46" spans="1:47" ht="15" customHeight="1" x14ac:dyDescent="0.3">
      <c r="A46" s="45">
        <v>6</v>
      </c>
      <c r="B46" s="57"/>
      <c r="C46" s="12" t="str">
        <f t="shared" si="8"/>
        <v>10006</v>
      </c>
      <c r="D46" s="12" t="str">
        <f t="shared" si="9"/>
        <v>10006/13</v>
      </c>
      <c r="E46" s="13" t="s">
        <v>40</v>
      </c>
      <c r="F46" s="13" t="s">
        <v>41</v>
      </c>
      <c r="G46" s="12">
        <v>1</v>
      </c>
      <c r="H46" s="14">
        <v>100047</v>
      </c>
      <c r="I46" s="15" t="str">
        <f t="shared" si="3"/>
        <v>Б-100047-13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3" t="s">
        <v>53</v>
      </c>
      <c r="P46" s="13" t="s">
        <v>44</v>
      </c>
      <c r="Q46" s="13" t="s">
        <v>45</v>
      </c>
      <c r="R46" s="17" t="str">
        <f t="shared" si="10"/>
        <v>1000471</v>
      </c>
      <c r="S46" s="15">
        <v>1</v>
      </c>
      <c r="T46" s="144" t="s">
        <v>148</v>
      </c>
      <c r="U46" s="12">
        <v>90000</v>
      </c>
      <c r="V46" s="12">
        <f t="shared" si="5"/>
        <v>16200</v>
      </c>
      <c r="W46" s="12">
        <v>0</v>
      </c>
      <c r="X46" s="18">
        <v>136</v>
      </c>
      <c r="Y46" s="19" t="s">
        <v>47</v>
      </c>
      <c r="Z46" s="20">
        <f t="shared" si="6"/>
        <v>73800</v>
      </c>
      <c r="AA46" s="21"/>
      <c r="AB46" s="26"/>
      <c r="AC46" s="14">
        <f t="shared" si="12"/>
        <v>45000</v>
      </c>
      <c r="AD46" s="12"/>
      <c r="AE46" s="12"/>
      <c r="AF46" s="59" t="s">
        <v>72</v>
      </c>
      <c r="AG46" s="23">
        <v>8</v>
      </c>
      <c r="AH46" s="27">
        <v>7</v>
      </c>
      <c r="AI46" s="25" t="s">
        <v>49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'Б-100047-13',date'2015-03-03',2, 7, 7, 'RUR', 1, 18, date'2015-03-06', date'2015-03-07',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date'2015-05-31' );insert into xxxx_client_discount_m  (ID,CLIENT_ID,CLIENT_AVG_DISCOUNT,DT) values (s_xxxx_client_discount_m.NEXTVAL,136, 7, date'2014-03-01');</v>
      </c>
    </row>
    <row r="47" spans="1:47" ht="15" customHeight="1" x14ac:dyDescent="0.3">
      <c r="A47" s="45">
        <v>6</v>
      </c>
      <c r="B47" s="57"/>
      <c r="C47" s="12" t="str">
        <f t="shared" si="8"/>
        <v>10006</v>
      </c>
      <c r="D47" s="12" t="str">
        <f t="shared" si="9"/>
        <v>10006/13</v>
      </c>
      <c r="E47" s="13" t="s">
        <v>40</v>
      </c>
      <c r="F47" s="13" t="s">
        <v>41</v>
      </c>
      <c r="G47" s="12">
        <v>1</v>
      </c>
      <c r="H47" s="14">
        <v>100048</v>
      </c>
      <c r="I47" s="15" t="str">
        <f>"Б-"&amp;H47&amp;"-13"</f>
        <v>Б-100048-13</v>
      </c>
      <c r="J47" s="16">
        <v>2</v>
      </c>
      <c r="K47" s="28">
        <v>2</v>
      </c>
      <c r="L47" s="12" t="s">
        <v>42</v>
      </c>
      <c r="M47" s="16">
        <v>1</v>
      </c>
      <c r="N47" s="12">
        <v>18</v>
      </c>
      <c r="O47" s="13" t="s">
        <v>55</v>
      </c>
      <c r="P47" s="13" t="s">
        <v>44</v>
      </c>
      <c r="Q47" s="13" t="s">
        <v>45</v>
      </c>
      <c r="R47" s="17" t="str">
        <f t="shared" si="10"/>
        <v>1000481</v>
      </c>
      <c r="S47" s="15">
        <v>1</v>
      </c>
      <c r="T47" s="144" t="s">
        <v>149</v>
      </c>
      <c r="U47" s="12">
        <v>80000</v>
      </c>
      <c r="V47" s="12">
        <f>U47*0.18</f>
        <v>14400</v>
      </c>
      <c r="W47" s="12">
        <v>0</v>
      </c>
      <c r="X47" s="18">
        <v>137</v>
      </c>
      <c r="Y47" s="19" t="s">
        <v>47</v>
      </c>
      <c r="Z47" s="20">
        <f>U47-V47</f>
        <v>65600</v>
      </c>
      <c r="AA47" s="21"/>
      <c r="AB47" s="29"/>
      <c r="AC47" s="14">
        <f t="shared" si="12"/>
        <v>40000</v>
      </c>
      <c r="AD47" s="12"/>
      <c r="AE47" s="12"/>
      <c r="AF47" s="59" t="s">
        <v>72</v>
      </c>
      <c r="AG47" s="23">
        <v>8</v>
      </c>
      <c r="AH47" s="30">
        <v>20</v>
      </c>
      <c r="AI47" s="25" t="s">
        <v>49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U4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"&amp;A47&amp;", "&amp;C47&amp;", '"&amp;D47&amp;"', date'"&amp;E47&amp;"', date'"&amp;F47&amp;"', "&amp;G47&amp;", "&amp;H47&amp;", '"&amp;I47&amp;"',date'"&amp;O47&amp;"',"&amp;J47&amp;", "&amp;K47&amp;", "&amp;K47&amp;", '"&amp;L47&amp;"', "&amp;M47&amp;", "&amp;N47&amp;", date'"&amp;P47&amp;"', date'"&amp;Q47&amp;"', "&amp;R47&amp;", "&amp;S47&amp;", to_date('"&amp;T47&amp;"','YYYY-MM-DD HH24:MI:SS'), "&amp;U47&amp;", "&amp;V47&amp;", "&amp;W47&amp;", "&amp;X47&amp;", "&amp;AL47&amp;", '"&amp;AN47&amp;"', "&amp;AG47&amp;","&amp;AM47&amp;");"&amp;
IF(LEN(AC47)&gt;0,"insert into xxxx_oebs_cash_payment_test (ID, INVOICE_ID, OEBS_PAYMENT, DOC_DATE, COMISS_DATE) values (s_xxxx_oebs_cash_payment_test.NEXTVAL, "&amp;H47&amp;", "&amp;AC47&amp;", to_date('"&amp;T47&amp;"','YYYY-MM-DD HH24:MI:SS'), "&amp;AF47&amp;" );","")&amp;
IF(LEN(AD47)&gt;0,"insert into xxxx_oebs_cash_payment_test (ID, INVOICE_ID, OEBS_PAYMENT, DOC_DATE, COMISS_DATE) values (s_xxxx_oebs_cash_payment_test.NEXTVAL, "&amp;H47&amp;", "&amp;AD47&amp;", to_date('"&amp;T47&amp;"','YYYY-MM-DD HH24:MI:SS'), "&amp;AF47&amp;" );","")&amp;
IF(LEN(AE47)&gt;0,"insert into xxxx_oebs_cash_payment_test (ID, INVOICE_ID, OEBS_PAYMENT, DOC_DATE, COMISS_DATE) values (s_xxxx_oebs_cash_payment_test.NEXTVAL, "&amp;H47&amp;", "&amp;AE47&amp;", to_date('"&amp;T47&amp;"','YYYY-MM-DD HH24:MI:SS'), "&amp;AF47&amp;" );","")&amp;
IF(LEN(AH47)&gt;0,"insert into xxxx_client_discount_m  (ID,CLIENT_ID,CLIENT_AVG_DISCOUNT,DT) values (s_xxxx_client_discount_m.NEXTVAL,"&amp;X47&amp;", "&amp;AH47&amp;", "&amp;AI47&amp;");","")&amp;
IF(LEN(AJ47)&gt;0,"insert into xxxx_client_discount_m  (ID,CLIENT_ID,CLIENT_AVG_DISCOUNT,DT) values (s_xxxx_client_discount_m.NEXTVAL,"&amp;X47&amp;", "&amp;AJ47&amp;", "&amp;AK47&amp;");","")&amp;
IF(LEN(AO47)&gt;0,"insert into xxxx_contract_signed_attr (ID, CONTRACT_ID, CODE, KEY_NUM) values (s_xxxx_contract_signed_attr.NEXTVAL, "&amp;C47&amp;", 'SUPERCOMMISSION_BONUS' , "&amp;AO47&amp;" );","")&amp;
IF(LEN(AP47)&gt;0,"insert into xxxx_loyal_clients_contr_attr (ID, CONTRACT_ID, CLIENT_ID, LC_TURNOVER, COLLATERAL_FIRST_DT, COLLATERAL_END_DT) values (s_xxxx_loyal_clients_contr_atr.NEXTVAL, "&amp;C47&amp;", "&amp;X47&amp;", "&amp;AP47&amp;", "&amp;AQ47&amp;", "&amp;AR47&amp;"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'Б-100048-13',date'2015-03-04',2, 2, 2, 'RUR', 1, 18, date'2015-03-06', date'2015-03-07',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date'2015-05-31' );insert into xxxx_client_discount_m  (ID,CLIENT_ID,CLIENT_AVG_DISCOUNT,DT) values (s_xxxx_client_discount_m.NEXTVAL,137, 20, date'2014-03-01');</v>
      </c>
    </row>
    <row r="48" spans="1:47" ht="15" customHeight="1" x14ac:dyDescent="0.3">
      <c r="A48" s="45">
        <v>6</v>
      </c>
      <c r="B48" s="57"/>
      <c r="C48" s="12" t="str">
        <f t="shared" si="8"/>
        <v>10006</v>
      </c>
      <c r="D48" s="12" t="str">
        <f t="shared" si="9"/>
        <v>10006/13</v>
      </c>
      <c r="E48" s="13" t="s">
        <v>40</v>
      </c>
      <c r="F48" s="13" t="s">
        <v>41</v>
      </c>
      <c r="G48" s="12">
        <v>1</v>
      </c>
      <c r="H48" s="14">
        <v>100048</v>
      </c>
      <c r="I48" s="15" t="str">
        <f t="shared" si="3"/>
        <v>Б-100048-13</v>
      </c>
      <c r="J48" s="16">
        <v>2</v>
      </c>
      <c r="K48" s="28">
        <v>11</v>
      </c>
      <c r="L48" s="12" t="s">
        <v>42</v>
      </c>
      <c r="M48" s="16">
        <v>1</v>
      </c>
      <c r="N48" s="12">
        <v>18</v>
      </c>
      <c r="O48" s="13" t="s">
        <v>55</v>
      </c>
      <c r="P48" s="13" t="s">
        <v>44</v>
      </c>
      <c r="Q48" s="13" t="s">
        <v>45</v>
      </c>
      <c r="R48" s="17" t="str">
        <f t="shared" si="10"/>
        <v>1000481</v>
      </c>
      <c r="S48" s="15">
        <v>1</v>
      </c>
      <c r="T48" s="144" t="s">
        <v>149</v>
      </c>
      <c r="U48" s="12">
        <v>80000</v>
      </c>
      <c r="V48" s="12">
        <f t="shared" si="5"/>
        <v>14400</v>
      </c>
      <c r="W48" s="12">
        <v>0</v>
      </c>
      <c r="X48" s="18">
        <v>137</v>
      </c>
      <c r="Y48" s="19" t="s">
        <v>47</v>
      </c>
      <c r="Z48" s="20">
        <f t="shared" si="6"/>
        <v>65600</v>
      </c>
      <c r="AA48" s="21"/>
      <c r="AB48" s="29"/>
      <c r="AC48" s="14">
        <f t="shared" si="12"/>
        <v>40000</v>
      </c>
      <c r="AD48" s="12"/>
      <c r="AE48" s="12"/>
      <c r="AF48" s="59" t="s">
        <v>72</v>
      </c>
      <c r="AG48" s="23">
        <v>8</v>
      </c>
      <c r="AH48" s="30">
        <v>20</v>
      </c>
      <c r="AI48" s="25" t="s">
        <v>49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'Б-100048-13',date'2015-03-04',2, 11, 11, 'RUR', 1, 18, date'2015-03-06', date'2015-03-07',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date'2015-05-31' );insert into xxxx_client_discount_m  (ID,CLIENT_ID,CLIENT_AVG_DISCOUNT,DT) values (s_xxxx_client_discount_m.NEXTVAL,137, 20, date'2014-03-01');</v>
      </c>
    </row>
    <row r="49" spans="1:47" s="44" customFormat="1" ht="15" customHeight="1" x14ac:dyDescent="0.3">
      <c r="A49" s="31">
        <v>6</v>
      </c>
      <c r="B49" s="60"/>
      <c r="C49" s="33" t="str">
        <f t="shared" si="8"/>
        <v>10006</v>
      </c>
      <c r="D49" s="33" t="str">
        <f t="shared" si="9"/>
        <v>10006/13</v>
      </c>
      <c r="E49" s="34" t="s">
        <v>40</v>
      </c>
      <c r="F49" s="34" t="s">
        <v>41</v>
      </c>
      <c r="G49" s="12">
        <v>1</v>
      </c>
      <c r="H49" s="14">
        <v>100049</v>
      </c>
      <c r="I49" s="33" t="str">
        <f t="shared" si="3"/>
        <v>Б-100049-13</v>
      </c>
      <c r="J49" s="16">
        <v>2</v>
      </c>
      <c r="K49" s="35">
        <v>1</v>
      </c>
      <c r="L49" s="33" t="s">
        <v>42</v>
      </c>
      <c r="M49" s="36">
        <v>1</v>
      </c>
      <c r="N49" s="33">
        <v>18</v>
      </c>
      <c r="O49" s="34" t="s">
        <v>57</v>
      </c>
      <c r="P49" s="34" t="s">
        <v>44</v>
      </c>
      <c r="Q49" s="34" t="s">
        <v>45</v>
      </c>
      <c r="R49" s="37" t="str">
        <f t="shared" si="10"/>
        <v>1000491</v>
      </c>
      <c r="S49" s="33">
        <v>1</v>
      </c>
      <c r="T49" s="145" t="s">
        <v>150</v>
      </c>
      <c r="U49" s="33">
        <v>60000</v>
      </c>
      <c r="V49" s="33">
        <f t="shared" si="5"/>
        <v>10800</v>
      </c>
      <c r="W49" s="33">
        <v>0</v>
      </c>
      <c r="X49" s="18">
        <v>138</v>
      </c>
      <c r="Y49" s="38" t="s">
        <v>47</v>
      </c>
      <c r="Z49" s="20">
        <f t="shared" si="6"/>
        <v>49200</v>
      </c>
      <c r="AA49" s="39"/>
      <c r="AB49" s="39"/>
      <c r="AC49" s="40">
        <f t="shared" si="12"/>
        <v>30000</v>
      </c>
      <c r="AD49" s="33"/>
      <c r="AE49" s="33"/>
      <c r="AF49" s="61" t="s">
        <v>72</v>
      </c>
      <c r="AG49" s="41">
        <v>8</v>
      </c>
      <c r="AH49" s="42">
        <v>13</v>
      </c>
      <c r="AI49" s="43" t="s">
        <v>49</v>
      </c>
      <c r="AJ49" s="34"/>
      <c r="AK49" s="34"/>
      <c r="AL49" s="37">
        <v>0</v>
      </c>
      <c r="AM49" s="33" t="s">
        <v>50</v>
      </c>
      <c r="AN49" s="33" t="s">
        <v>51</v>
      </c>
      <c r="AO49" s="33"/>
      <c r="AP49" s="37"/>
      <c r="AQ49" s="37"/>
      <c r="AR49" s="3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'Б-100049-13',date'2015-03-05',2, 1, 1, 'RUR', 1, 18, date'2015-03-06', date'2015-03-07',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date'2015-05-31' );insert into xxxx_client_discount_m  (ID,CLIENT_ID,CLIENT_AVG_DISCOUNT,DT) values (s_xxxx_client_discount_m.NEXTVAL,138, 13, date'2014-03-01');</v>
      </c>
    </row>
    <row r="50" spans="1:47" ht="15" customHeight="1" x14ac:dyDescent="0.3">
      <c r="A50" s="45">
        <v>7</v>
      </c>
      <c r="B50" s="57"/>
      <c r="C50" s="12" t="str">
        <f t="shared" si="8"/>
        <v>10007</v>
      </c>
      <c r="D50" s="12" t="str">
        <f t="shared" si="9"/>
        <v>10007/13</v>
      </c>
      <c r="E50" s="13" t="s">
        <v>40</v>
      </c>
      <c r="F50" s="13" t="s">
        <v>41</v>
      </c>
      <c r="G50" s="12">
        <v>1</v>
      </c>
      <c r="H50" s="14">
        <v>100050</v>
      </c>
      <c r="I50" s="15" t="str">
        <f>"Б-"&amp;H50&amp;"-13"</f>
        <v>Б-100050-13</v>
      </c>
      <c r="J50" s="16">
        <v>2</v>
      </c>
      <c r="K50" s="56">
        <v>19</v>
      </c>
      <c r="L50" s="12" t="s">
        <v>42</v>
      </c>
      <c r="M50" s="16">
        <v>1</v>
      </c>
      <c r="N50" s="12">
        <v>18</v>
      </c>
      <c r="O50" s="13" t="s">
        <v>43</v>
      </c>
      <c r="P50" s="13" t="s">
        <v>44</v>
      </c>
      <c r="Q50" s="13" t="s">
        <v>45</v>
      </c>
      <c r="R50" s="17" t="str">
        <f t="shared" si="10"/>
        <v>1000501</v>
      </c>
      <c r="S50" s="15">
        <v>1</v>
      </c>
      <c r="T50" s="144" t="s">
        <v>139</v>
      </c>
      <c r="U50" s="12">
        <v>100000</v>
      </c>
      <c r="V50" s="12">
        <f>U50*0.18</f>
        <v>18000</v>
      </c>
      <c r="W50" s="12">
        <v>0</v>
      </c>
      <c r="X50" s="18">
        <v>139</v>
      </c>
      <c r="Y50" s="19" t="s">
        <v>47</v>
      </c>
      <c r="Z50" s="20">
        <f t="shared" si="6"/>
        <v>82000</v>
      </c>
      <c r="AA50" s="21"/>
      <c r="AB50" s="22"/>
      <c r="AC50" s="14">
        <f t="shared" si="12"/>
        <v>50000</v>
      </c>
      <c r="AD50" s="12"/>
      <c r="AE50" s="12"/>
      <c r="AF50" s="13" t="s">
        <v>48</v>
      </c>
      <c r="AG50" s="23">
        <v>8</v>
      </c>
      <c r="AH50" s="24">
        <v>13</v>
      </c>
      <c r="AI50" s="25" t="s">
        <v>49</v>
      </c>
      <c r="AJ50" s="13"/>
      <c r="AK50" s="13"/>
      <c r="AL50" s="17">
        <v>0</v>
      </c>
      <c r="AM50" s="15" t="s">
        <v>50</v>
      </c>
      <c r="AN50" s="12" t="s">
        <v>51</v>
      </c>
      <c r="AO50" s="12"/>
      <c r="AP50" s="17"/>
      <c r="AQ50" s="17"/>
      <c r="AR50" s="17"/>
      <c r="AS50" s="17" t="s">
        <v>76</v>
      </c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100050, 'Б-100050-13',date'2015-03-02',2, 19, 19, 'RUR', 1, 18, date'2015-03-06', date'2015-03-07',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date'2015-03-31' );insert into xxxx_client_discount_m  (ID,CLIENT_ID,CLIENT_AVG_DISCOUNT,DT) values (s_xxxx_client_discount_m.NEXTVAL,139, 13, date'2014-03-01');</v>
      </c>
    </row>
    <row r="51" spans="1:47" ht="15" customHeight="1" x14ac:dyDescent="0.3">
      <c r="A51" s="45">
        <v>7</v>
      </c>
      <c r="B51" s="57"/>
      <c r="C51" s="12" t="str">
        <f t="shared" ref="C51:C60" si="13">"1000"&amp;A51</f>
        <v>10007</v>
      </c>
      <c r="D51" s="12" t="str">
        <f t="shared" ref="D51:D60" si="14">"1000"&amp;A51&amp;"/13"</f>
        <v>10007/13</v>
      </c>
      <c r="E51" s="13" t="s">
        <v>40</v>
      </c>
      <c r="F51" s="13" t="s">
        <v>41</v>
      </c>
      <c r="G51" s="12">
        <v>1</v>
      </c>
      <c r="H51" s="14">
        <v>100051</v>
      </c>
      <c r="I51" s="15" t="str">
        <f t="shared" si="3"/>
        <v>Б-100051-13</v>
      </c>
      <c r="J51" s="16">
        <v>2</v>
      </c>
      <c r="K51" s="56">
        <v>22</v>
      </c>
      <c r="L51" s="12" t="s">
        <v>42</v>
      </c>
      <c r="M51" s="16">
        <v>1</v>
      </c>
      <c r="N51" s="12">
        <v>18</v>
      </c>
      <c r="O51" s="13" t="s">
        <v>53</v>
      </c>
      <c r="P51" s="13" t="s">
        <v>44</v>
      </c>
      <c r="Q51" s="13" t="s">
        <v>45</v>
      </c>
      <c r="R51" s="17" t="str">
        <f t="shared" ref="R51:R60" si="15">H51&amp;"1"</f>
        <v>1000511</v>
      </c>
      <c r="S51" s="15">
        <v>1</v>
      </c>
      <c r="T51" s="144" t="s">
        <v>140</v>
      </c>
      <c r="U51" s="12">
        <v>90000</v>
      </c>
      <c r="V51" s="12">
        <f t="shared" si="5"/>
        <v>16200</v>
      </c>
      <c r="W51" s="12">
        <v>0</v>
      </c>
      <c r="X51" s="18">
        <v>140</v>
      </c>
      <c r="Y51" s="19" t="s">
        <v>47</v>
      </c>
      <c r="Z51" s="20">
        <f t="shared" si="6"/>
        <v>73800</v>
      </c>
      <c r="AA51" s="21"/>
      <c r="AB51" s="26"/>
      <c r="AC51" s="14">
        <f t="shared" ref="AC51:AC60" si="16">U51*0.5</f>
        <v>45000</v>
      </c>
      <c r="AD51" s="12"/>
      <c r="AE51" s="12"/>
      <c r="AF51" s="13" t="s">
        <v>48</v>
      </c>
      <c r="AG51" s="23">
        <v>8</v>
      </c>
      <c r="AH51" s="27">
        <v>7</v>
      </c>
      <c r="AI51" s="25" t="s">
        <v>49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17" t="s">
        <v>77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100051, 'Б-100051-13',date'2015-03-03',2, 22, 22, 'RUR', 1, 18, date'2015-03-06', date'2015-03-07',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date'2015-03-31' );insert into xxxx_client_discount_m  (ID,CLIENT_ID,CLIENT_AVG_DISCOUNT,DT) values (s_xxxx_client_discount_m.NEXTVAL,140, 7, date'2014-03-01');</v>
      </c>
    </row>
    <row r="52" spans="1:47" ht="15" customHeight="1" x14ac:dyDescent="0.3">
      <c r="A52" s="45">
        <v>7</v>
      </c>
      <c r="B52" s="57"/>
      <c r="C52" s="12" t="str">
        <f t="shared" si="13"/>
        <v>10007</v>
      </c>
      <c r="D52" s="12" t="str">
        <f t="shared" si="14"/>
        <v>10007/13</v>
      </c>
      <c r="E52" s="13" t="s">
        <v>40</v>
      </c>
      <c r="F52" s="13" t="s">
        <v>41</v>
      </c>
      <c r="G52" s="12">
        <v>1</v>
      </c>
      <c r="H52" s="14">
        <v>100052</v>
      </c>
      <c r="I52" s="15" t="str">
        <f t="shared" si="3"/>
        <v>Б-100052-13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3" t="s">
        <v>53</v>
      </c>
      <c r="P52" s="13" t="s">
        <v>44</v>
      </c>
      <c r="Q52" s="13" t="s">
        <v>45</v>
      </c>
      <c r="R52" s="17" t="str">
        <f t="shared" si="15"/>
        <v>1000521</v>
      </c>
      <c r="S52" s="15">
        <v>1</v>
      </c>
      <c r="T52" s="144" t="s">
        <v>140</v>
      </c>
      <c r="U52" s="12">
        <v>90000</v>
      </c>
      <c r="V52" s="12">
        <f t="shared" si="5"/>
        <v>16200</v>
      </c>
      <c r="W52" s="12">
        <v>0</v>
      </c>
      <c r="X52" s="18">
        <v>141</v>
      </c>
      <c r="Y52" s="19" t="s">
        <v>47</v>
      </c>
      <c r="Z52" s="20">
        <f t="shared" si="6"/>
        <v>73800</v>
      </c>
      <c r="AA52" s="21"/>
      <c r="AB52" s="26"/>
      <c r="AC52" s="14">
        <f t="shared" si="16"/>
        <v>45000</v>
      </c>
      <c r="AD52" s="12"/>
      <c r="AE52" s="12"/>
      <c r="AF52" s="13" t="s">
        <v>48</v>
      </c>
      <c r="AG52" s="23">
        <v>8</v>
      </c>
      <c r="AH52" s="27">
        <v>7</v>
      </c>
      <c r="AI52" s="25" t="s">
        <v>49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 t="s">
        <v>78</v>
      </c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100052, 'Б-100052-13',date'2015-03-03',2, 7, 7, 'RUR', 1, 18, date'2015-03-06', date'2015-03-07',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date'2015-03-31' );insert into xxxx_client_discount_m  (ID,CLIENT_ID,CLIENT_AVG_DISCOUNT,DT) values (s_xxxx_client_discount_m.NEXTVAL,141, 7, date'2014-03-01');</v>
      </c>
    </row>
    <row r="53" spans="1:47" ht="15" customHeight="1" x14ac:dyDescent="0.3">
      <c r="A53" s="45">
        <v>7</v>
      </c>
      <c r="B53" s="57"/>
      <c r="C53" s="12" t="str">
        <f>"1000"&amp;A53</f>
        <v>10007</v>
      </c>
      <c r="D53" s="12" t="str">
        <f>"1000"&amp;A53&amp;"/13"</f>
        <v>10007/13</v>
      </c>
      <c r="E53" s="13" t="s">
        <v>40</v>
      </c>
      <c r="F53" s="13" t="s">
        <v>41</v>
      </c>
      <c r="G53" s="12">
        <v>1</v>
      </c>
      <c r="H53" s="14">
        <v>100053</v>
      </c>
      <c r="I53" s="15" t="str">
        <f>"Б-"&amp;H53&amp;"-13"</f>
        <v>Б-100053-13</v>
      </c>
      <c r="J53" s="16">
        <v>2</v>
      </c>
      <c r="K53" s="28">
        <v>2</v>
      </c>
      <c r="L53" s="12" t="s">
        <v>42</v>
      </c>
      <c r="M53" s="16">
        <v>1</v>
      </c>
      <c r="N53" s="12">
        <v>18</v>
      </c>
      <c r="O53" s="13" t="s">
        <v>55</v>
      </c>
      <c r="P53" s="13" t="s">
        <v>44</v>
      </c>
      <c r="Q53" s="13" t="s">
        <v>45</v>
      </c>
      <c r="R53" s="17" t="str">
        <f>H53&amp;"1"</f>
        <v>1000531</v>
      </c>
      <c r="S53" s="15">
        <v>1</v>
      </c>
      <c r="T53" s="144" t="s">
        <v>141</v>
      </c>
      <c r="U53" s="12">
        <v>80000</v>
      </c>
      <c r="V53" s="12">
        <f>U53*0.18</f>
        <v>14400</v>
      </c>
      <c r="W53" s="12">
        <v>0</v>
      </c>
      <c r="X53" s="18">
        <v>142</v>
      </c>
      <c r="Y53" s="19" t="s">
        <v>47</v>
      </c>
      <c r="Z53" s="20">
        <f>U53-V53</f>
        <v>65600</v>
      </c>
      <c r="AA53" s="21"/>
      <c r="AB53" s="29"/>
      <c r="AC53" s="14">
        <f>U53*0.5</f>
        <v>40000</v>
      </c>
      <c r="AD53" s="12"/>
      <c r="AE53" s="12"/>
      <c r="AF53" s="13" t="s">
        <v>48</v>
      </c>
      <c r="AG53" s="23">
        <v>8</v>
      </c>
      <c r="AH53" s="30">
        <v>20</v>
      </c>
      <c r="AI53" s="25" t="s">
        <v>49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"&amp;A53&amp;", "&amp;C53&amp;", '"&amp;D53&amp;"', date'"&amp;E53&amp;"', date'"&amp;F53&amp;"', "&amp;G53&amp;", "&amp;H53&amp;", '"&amp;I53&amp;"',date'"&amp;O53&amp;"',"&amp;J53&amp;", "&amp;K53&amp;", "&amp;K53&amp;", '"&amp;L53&amp;"', "&amp;M53&amp;", "&amp;N53&amp;", date'"&amp;P53&amp;"', date'"&amp;Q53&amp;"', "&amp;R53&amp;", "&amp;S53&amp;", to_date('"&amp;T53&amp;"','YYYY-MM-DD HH24:MI:SS'), "&amp;U53&amp;", "&amp;V53&amp;", "&amp;W53&amp;", "&amp;X53&amp;", "&amp;AL53&amp;", '"&amp;AN53&amp;"', "&amp;AG53&amp;","&amp;AM53&amp;");"&amp;
IF(LEN(AC53)&gt;0,"insert into xxxx_oebs_cash_payment_test (ID, INVOICE_ID, OEBS_PAYMENT, DOC_DATE, COMISS_DATE) values (s_xxxx_oebs_cash_payment_test.NEXTVAL, "&amp;H53&amp;", "&amp;AC53&amp;", to_date('"&amp;T53&amp;"','YYYY-MM-DD HH24:MI:SS'), "&amp;AF53&amp;" );","")&amp;
IF(LEN(AD53)&gt;0,"insert into xxxx_oebs_cash_payment_test (ID, INVOICE_ID, OEBS_PAYMENT, DOC_DATE, COMISS_DATE) values (s_xxxx_oebs_cash_payment_test.NEXTVAL, "&amp;H53&amp;", "&amp;AD53&amp;", to_date('"&amp;T53&amp;"','YYYY-MM-DD HH24:MI:SS'), "&amp;AF53&amp;" );","")&amp;
IF(LEN(AE53)&gt;0,"insert into xxxx_oebs_cash_payment_test (ID, INVOICE_ID, OEBS_PAYMENT, DOC_DATE, COMISS_DATE) values (s_xxxx_oebs_cash_payment_test.NEXTVAL, "&amp;H53&amp;", "&amp;AE53&amp;", to_date('"&amp;T53&amp;"','YYYY-MM-DD HH24:MI:SS'), "&amp;AF53&amp;" );","")&amp;
IF(LEN(AH53)&gt;0,"insert into xxxx_client_discount_m  (ID,CLIENT_ID,CLIENT_AVG_DISCOUNT,DT) values (s_xxxx_client_discount_m.NEXTVAL,"&amp;X53&amp;", "&amp;AH53&amp;", "&amp;AI53&amp;");","")&amp;
IF(LEN(AJ53)&gt;0,"insert into xxxx_client_discount_m  (ID,CLIENT_ID,CLIENT_AVG_DISCOUNT,DT) values (s_xxxx_client_discount_m.NEXTVAL,"&amp;X53&amp;", "&amp;AJ53&amp;", "&amp;AK53&amp;");","")&amp;
IF(LEN(AO53)&gt;0,"insert into xxxx_contract_signed_attr (ID, CONTRACT_ID, CODE, KEY_NUM) values (s_xxxx_contract_signed_attr.NEXTVAL, "&amp;C53&amp;", 'SUPERCOMMISSION_BONUS' , "&amp;AO53&amp;" );","")&amp;
IF(LEN(AP53)&gt;0,"insert into xxxx_loyal_clients_contr_attr (ID, CONTRACT_ID, CLIENT_ID, LC_TURNOVER, COLLATERAL_FIRST_DT, COLLATERAL_END_DT) values (s_xxxx_loyal_clients_contr_atr.NEXTVAL, "&amp;C53&amp;", "&amp;X53&amp;", "&amp;AP53&amp;", "&amp;AQ53&amp;", "&amp;AR53&amp;"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'Б-100053-13',date'2015-03-04',2, 2, 2, 'RUR', 1, 18, date'2015-03-06', date'2015-03-07',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date'2015-03-31' );insert into xxxx_client_discount_m  (ID,CLIENT_ID,CLIENT_AVG_DISCOUNT,DT) values (s_xxxx_client_discount_m.NEXTVAL,142, 20, date'2014-03-01');</v>
      </c>
    </row>
    <row r="54" spans="1:47" ht="15" customHeight="1" x14ac:dyDescent="0.3">
      <c r="A54" s="45">
        <v>7</v>
      </c>
      <c r="B54" s="57"/>
      <c r="C54" s="12" t="str">
        <f t="shared" si="13"/>
        <v>10007</v>
      </c>
      <c r="D54" s="12" t="str">
        <f t="shared" si="14"/>
        <v>10007/13</v>
      </c>
      <c r="E54" s="13" t="s">
        <v>40</v>
      </c>
      <c r="F54" s="13" t="s">
        <v>41</v>
      </c>
      <c r="G54" s="12">
        <v>1</v>
      </c>
      <c r="H54" s="14">
        <v>100053</v>
      </c>
      <c r="I54" s="15" t="str">
        <f t="shared" si="3"/>
        <v>Б-100053-13</v>
      </c>
      <c r="J54" s="16">
        <v>2</v>
      </c>
      <c r="K54" s="56">
        <v>11</v>
      </c>
      <c r="L54" s="12" t="s">
        <v>42</v>
      </c>
      <c r="M54" s="16">
        <v>1</v>
      </c>
      <c r="N54" s="12">
        <v>18</v>
      </c>
      <c r="O54" s="13" t="s">
        <v>55</v>
      </c>
      <c r="P54" s="13" t="s">
        <v>44</v>
      </c>
      <c r="Q54" s="13" t="s">
        <v>45</v>
      </c>
      <c r="R54" s="17" t="str">
        <f t="shared" si="15"/>
        <v>1000531</v>
      </c>
      <c r="S54" s="15">
        <v>1</v>
      </c>
      <c r="T54" s="144" t="s">
        <v>141</v>
      </c>
      <c r="U54" s="12">
        <v>80000</v>
      </c>
      <c r="V54" s="12">
        <f t="shared" si="5"/>
        <v>14400</v>
      </c>
      <c r="W54" s="12">
        <v>0</v>
      </c>
      <c r="X54" s="18">
        <v>142</v>
      </c>
      <c r="Y54" s="19" t="s">
        <v>47</v>
      </c>
      <c r="Z54" s="20">
        <f t="shared" si="6"/>
        <v>65600</v>
      </c>
      <c r="AA54" s="21"/>
      <c r="AB54" s="29"/>
      <c r="AC54" s="14">
        <f t="shared" si="16"/>
        <v>40000</v>
      </c>
      <c r="AD54" s="12"/>
      <c r="AE54" s="12"/>
      <c r="AF54" s="13" t="s">
        <v>48</v>
      </c>
      <c r="AG54" s="23">
        <v>8</v>
      </c>
      <c r="AH54" s="30">
        <v>20</v>
      </c>
      <c r="AI54" s="25" t="s">
        <v>49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'Б-100053-13',date'2015-03-04',2, 11, 11, 'RUR', 1, 18, date'2015-03-06', date'2015-03-07',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date'2015-03-31' );insert into xxxx_client_discount_m  (ID,CLIENT_ID,CLIENT_AVG_DISCOUNT,DT) values (s_xxxx_client_discount_m.NEXTVAL,142, 20, date'2014-03-01');</v>
      </c>
    </row>
    <row r="55" spans="1:47" ht="15" customHeight="1" x14ac:dyDescent="0.3">
      <c r="A55" s="45">
        <v>7</v>
      </c>
      <c r="B55" s="57"/>
      <c r="C55" s="12" t="str">
        <f t="shared" si="13"/>
        <v>10007</v>
      </c>
      <c r="D55" s="12" t="str">
        <f t="shared" si="14"/>
        <v>10007/13</v>
      </c>
      <c r="E55" s="13" t="s">
        <v>40</v>
      </c>
      <c r="F55" s="13" t="s">
        <v>41</v>
      </c>
      <c r="G55" s="12">
        <v>1</v>
      </c>
      <c r="H55" s="14">
        <v>100054</v>
      </c>
      <c r="I55" s="15" t="str">
        <f t="shared" si="3"/>
        <v>Б-100054-13</v>
      </c>
      <c r="J55" s="16">
        <v>2</v>
      </c>
      <c r="K55" s="12">
        <v>7</v>
      </c>
      <c r="L55" s="12" t="s">
        <v>42</v>
      </c>
      <c r="M55" s="16">
        <v>1</v>
      </c>
      <c r="N55" s="12">
        <v>18</v>
      </c>
      <c r="O55" s="13" t="s">
        <v>53</v>
      </c>
      <c r="P55" s="13" t="s">
        <v>44</v>
      </c>
      <c r="Q55" s="13" t="s">
        <v>45</v>
      </c>
      <c r="R55" s="17" t="str">
        <f t="shared" si="15"/>
        <v>1000541</v>
      </c>
      <c r="S55" s="15">
        <v>1</v>
      </c>
      <c r="T55" s="144" t="s">
        <v>140</v>
      </c>
      <c r="U55" s="12">
        <v>90000</v>
      </c>
      <c r="V55" s="12">
        <f t="shared" si="5"/>
        <v>16200</v>
      </c>
      <c r="W55" s="12">
        <v>0</v>
      </c>
      <c r="X55" s="18">
        <v>143</v>
      </c>
      <c r="Y55" s="19" t="s">
        <v>47</v>
      </c>
      <c r="Z55" s="20">
        <f t="shared" si="6"/>
        <v>73800</v>
      </c>
      <c r="AA55" s="21"/>
      <c r="AB55" s="26"/>
      <c r="AC55" s="14">
        <f t="shared" si="16"/>
        <v>45000</v>
      </c>
      <c r="AD55" s="12"/>
      <c r="AE55" s="12"/>
      <c r="AF55" s="13" t="s">
        <v>48</v>
      </c>
      <c r="AG55" s="23">
        <v>8</v>
      </c>
      <c r="AH55" s="27">
        <v>7</v>
      </c>
      <c r="AI55" s="25" t="s">
        <v>49</v>
      </c>
      <c r="AJ55" s="13"/>
      <c r="AK55" s="13"/>
      <c r="AL55" s="17">
        <v>0</v>
      </c>
      <c r="AM55" s="15" t="s">
        <v>50</v>
      </c>
      <c r="AN55" s="12" t="s">
        <v>51</v>
      </c>
      <c r="AO55" s="12"/>
      <c r="AP55" s="17"/>
      <c r="AQ55" s="17"/>
      <c r="AR55" s="17"/>
      <c r="AS55" s="1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100054, 'Б-100054-13',date'2015-03-03',2, 7, 7, 'RUR', 1, 18, date'2015-03-06', date'2015-03-07', 1000541, 1, to_date('2016-03-08 00:00:00','YYYY-MM-DD HH24:MI:SS'), 90000, 16200, 0, 143, 0, 'c1', 8,null);insert into xxxx_oebs_cash_payment_test (ID, INVOICE_ID, OEBS_PAYMENT, DOC_DATE, COMISS_DATE) values (s_xxxx_oebs_cash_payment_test.NEXTVAL, 100054, 45000, to_date('2016-03-08 00:00:00','YYYY-MM-DD HH24:MI:SS'), date'2015-03-31' );insert into xxxx_client_discount_m  (ID,CLIENT_ID,CLIENT_AVG_DISCOUNT,DT) values (s_xxxx_client_discount_m.NEXTVAL,143, 7, date'2014-03-01');</v>
      </c>
    </row>
    <row r="56" spans="1:47" ht="15" customHeight="1" x14ac:dyDescent="0.3">
      <c r="A56" s="45">
        <v>7</v>
      </c>
      <c r="B56" s="57"/>
      <c r="C56" s="12" t="str">
        <f t="shared" si="13"/>
        <v>10007</v>
      </c>
      <c r="D56" s="12" t="str">
        <f t="shared" si="14"/>
        <v>10007/13</v>
      </c>
      <c r="E56" s="13" t="s">
        <v>40</v>
      </c>
      <c r="F56" s="13" t="s">
        <v>41</v>
      </c>
      <c r="G56" s="12">
        <v>1</v>
      </c>
      <c r="H56" s="14">
        <v>100055</v>
      </c>
      <c r="I56" s="15" t="str">
        <f t="shared" si="3"/>
        <v>Б-100055-13</v>
      </c>
      <c r="J56" s="16">
        <v>2</v>
      </c>
      <c r="K56" s="12">
        <v>7</v>
      </c>
      <c r="L56" s="12" t="s">
        <v>42</v>
      </c>
      <c r="M56" s="16">
        <v>1</v>
      </c>
      <c r="N56" s="12">
        <v>18</v>
      </c>
      <c r="O56" s="13" t="s">
        <v>53</v>
      </c>
      <c r="P56" s="13" t="s">
        <v>44</v>
      </c>
      <c r="Q56" s="13" t="s">
        <v>45</v>
      </c>
      <c r="R56" s="17" t="str">
        <f t="shared" si="15"/>
        <v>1000551</v>
      </c>
      <c r="S56" s="15">
        <v>1</v>
      </c>
      <c r="T56" s="144" t="s">
        <v>140</v>
      </c>
      <c r="U56" s="12">
        <v>90000</v>
      </c>
      <c r="V56" s="12">
        <f t="shared" si="5"/>
        <v>16200</v>
      </c>
      <c r="W56" s="12">
        <v>0</v>
      </c>
      <c r="X56" s="18">
        <v>144</v>
      </c>
      <c r="Y56" s="19" t="s">
        <v>47</v>
      </c>
      <c r="Z56" s="20">
        <f t="shared" si="6"/>
        <v>73800</v>
      </c>
      <c r="AA56" s="21"/>
      <c r="AB56" s="26"/>
      <c r="AC56" s="14">
        <f t="shared" si="16"/>
        <v>45000</v>
      </c>
      <c r="AD56" s="12"/>
      <c r="AE56" s="12"/>
      <c r="AF56" s="13" t="s">
        <v>48</v>
      </c>
      <c r="AG56" s="23">
        <v>8</v>
      </c>
      <c r="AH56" s="27">
        <v>7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17"/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100055, 'Б-100055-13',date'2015-03-03',2, 7, 7, 'RUR', 1, 18, date'2015-03-06', date'2015-03-07', 1000551, 1, to_date('2016-03-08 00:00:00','YYYY-MM-DD HH24:MI:SS'), 90000, 16200, 0, 144, 0, 'c1', 8,null);insert into xxxx_oebs_cash_payment_test (ID, INVOICE_ID, OEBS_PAYMENT, DOC_DATE, COMISS_DATE) values (s_xxxx_oebs_cash_payment_test.NEXTVAL, 100055, 45000, to_date('2016-03-08 00:00:00','YYYY-MM-DD HH24:MI:SS'), date'2015-03-31' );insert into xxxx_client_discount_m  (ID,CLIENT_ID,CLIENT_AVG_DISCOUNT,DT) values (s_xxxx_client_discount_m.NEXTVAL,144, 7, date'2014-03-01');</v>
      </c>
    </row>
    <row r="57" spans="1:47" ht="15" customHeight="1" x14ac:dyDescent="0.3">
      <c r="A57" s="45">
        <v>7</v>
      </c>
      <c r="B57" s="57"/>
      <c r="C57" s="12" t="str">
        <f>"1000"&amp;A57</f>
        <v>10007</v>
      </c>
      <c r="D57" s="12" t="str">
        <f>"1000"&amp;A57&amp;"/13"</f>
        <v>10007/13</v>
      </c>
      <c r="E57" s="13" t="s">
        <v>40</v>
      </c>
      <c r="F57" s="13" t="s">
        <v>41</v>
      </c>
      <c r="G57" s="12">
        <v>1</v>
      </c>
      <c r="H57" s="14">
        <v>100056</v>
      </c>
      <c r="I57" s="15" t="str">
        <f>"Б-"&amp;H57&amp;"-13"</f>
        <v>Б-100056-13</v>
      </c>
      <c r="J57" s="16">
        <v>2</v>
      </c>
      <c r="K57" s="28">
        <v>2</v>
      </c>
      <c r="L57" s="12" t="s">
        <v>42</v>
      </c>
      <c r="M57" s="16">
        <v>1</v>
      </c>
      <c r="N57" s="12">
        <v>18</v>
      </c>
      <c r="O57" s="13" t="s">
        <v>55</v>
      </c>
      <c r="P57" s="13" t="s">
        <v>44</v>
      </c>
      <c r="Q57" s="13" t="s">
        <v>45</v>
      </c>
      <c r="R57" s="17" t="str">
        <f>H57&amp;"1"</f>
        <v>1000561</v>
      </c>
      <c r="S57" s="15">
        <v>1</v>
      </c>
      <c r="T57" s="144" t="s">
        <v>141</v>
      </c>
      <c r="U57" s="12">
        <v>80000</v>
      </c>
      <c r="V57" s="12">
        <f>U57*0.18</f>
        <v>14400</v>
      </c>
      <c r="W57" s="12">
        <v>0</v>
      </c>
      <c r="X57" s="18">
        <v>145</v>
      </c>
      <c r="Y57" s="19" t="s">
        <v>47</v>
      </c>
      <c r="Z57" s="20">
        <f>U57-V57</f>
        <v>65600</v>
      </c>
      <c r="AA57" s="21"/>
      <c r="AB57" s="29"/>
      <c r="AC57" s="14">
        <f>U57*0.5</f>
        <v>40000</v>
      </c>
      <c r="AD57" s="12"/>
      <c r="AE57" s="12"/>
      <c r="AF57" s="13" t="s">
        <v>48</v>
      </c>
      <c r="AG57" s="23">
        <v>8</v>
      </c>
      <c r="AH57" s="30">
        <v>20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"&amp;A57&amp;", "&amp;C57&amp;", '"&amp;D57&amp;"', date'"&amp;E57&amp;"', date'"&amp;F57&amp;"', "&amp;G57&amp;", "&amp;H57&amp;", '"&amp;I57&amp;"',date'"&amp;O57&amp;"',"&amp;J57&amp;", "&amp;K57&amp;", "&amp;K57&amp;", '"&amp;L57&amp;"', "&amp;M57&amp;", "&amp;N57&amp;", date'"&amp;P57&amp;"', date'"&amp;Q57&amp;"', "&amp;R57&amp;", "&amp;S57&amp;", to_date('"&amp;T57&amp;"','YYYY-MM-DD HH24:MI:SS'), "&amp;U57&amp;", "&amp;V57&amp;", "&amp;W57&amp;", "&amp;X57&amp;", "&amp;AL57&amp;", '"&amp;AN57&amp;"', "&amp;AG57&amp;","&amp;AM57&amp;");"&amp;
IF(LEN(AC57)&gt;0,"insert into xxxx_oebs_cash_payment_test (ID, INVOICE_ID, OEBS_PAYMENT, DOC_DATE, COMISS_DATE) values (s_xxxx_oebs_cash_payment_test.NEXTVAL, "&amp;H57&amp;", "&amp;AC57&amp;", to_date('"&amp;T57&amp;"','YYYY-MM-DD HH24:MI:SS'), "&amp;AF57&amp;" );","")&amp;
IF(LEN(AD57)&gt;0,"insert into xxxx_oebs_cash_payment_test (ID, INVOICE_ID, OEBS_PAYMENT, DOC_DATE, COMISS_DATE) values (s_xxxx_oebs_cash_payment_test.NEXTVAL, "&amp;H57&amp;", "&amp;AD57&amp;", to_date('"&amp;T57&amp;"','YYYY-MM-DD HH24:MI:SS'), "&amp;AF57&amp;" );","")&amp;
IF(LEN(AE57)&gt;0,"insert into xxxx_oebs_cash_payment_test (ID, INVOICE_ID, OEBS_PAYMENT, DOC_DATE, COMISS_DATE) values (s_xxxx_oebs_cash_payment_test.NEXTVAL, "&amp;H57&amp;", "&amp;AE57&amp;", to_date('"&amp;T57&amp;"','YYYY-MM-DD HH24:MI:SS'), "&amp;AF57&amp;" );","")&amp;
IF(LEN(AH57)&gt;0,"insert into xxxx_client_discount_m  (ID,CLIENT_ID,CLIENT_AVG_DISCOUNT,DT) values (s_xxxx_client_discount_m.NEXTVAL,"&amp;X57&amp;", "&amp;AH57&amp;", "&amp;AI57&amp;");","")&amp;
IF(LEN(AJ57)&gt;0,"insert into xxxx_client_discount_m  (ID,CLIENT_ID,CLIENT_AVG_DISCOUNT,DT) values (s_xxxx_client_discount_m.NEXTVAL,"&amp;X57&amp;", "&amp;AJ57&amp;", "&amp;AK57&amp;");","")&amp;
IF(LEN(AO57)&gt;0,"insert into xxxx_contract_signed_attr (ID, CONTRACT_ID, CODE, KEY_NUM) values (s_xxxx_contract_signed_attr.NEXTVAL, "&amp;C57&amp;", 'SUPERCOMMISSION_BONUS' , "&amp;AO57&amp;" );","")&amp;
IF(LEN(AP57)&gt;0,"insert into xxxx_loyal_clients_contr_attr (ID, CONTRACT_ID, CLIENT_ID, LC_TURNOVER, COLLATERAL_FIRST_DT, COLLATERAL_END_DT) values (s_xxxx_loyal_clients_contr_atr.NEXTVAL, "&amp;C57&amp;", "&amp;X57&amp;", "&amp;AP57&amp;", "&amp;AQ57&amp;", "&amp;AR57&amp;"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'Б-100056-13',date'2015-03-04',2, 2, 2, 'RUR', 1, 18, date'2015-03-06', date'2015-03-07', 1000561, 1, to_date('2016-03-09 00:00:00','YYYY-MM-DD HH24:MI:SS'), 80000, 14400, 0, 145, 0, 'c1', 8,null);insert into xxxx_oebs_cash_payment_test (ID, INVOICE_ID, OEBS_PAYMENT, DOC_DATE, COMISS_DATE) values (s_xxxx_oebs_cash_payment_test.NEXTVAL, 100056, 40000, to_date('2016-03-09 00:00:00','YYYY-MM-DD HH24:MI:SS'), date'2015-03-31' );insert into xxxx_client_discount_m  (ID,CLIENT_ID,CLIENT_AVG_DISCOUNT,DT) values (s_xxxx_client_discount_m.NEXTVAL,145, 20, date'2014-03-01');</v>
      </c>
    </row>
    <row r="58" spans="1:47" ht="15" customHeight="1" x14ac:dyDescent="0.3">
      <c r="A58" s="45">
        <v>7</v>
      </c>
      <c r="B58" s="57"/>
      <c r="C58" s="12" t="str">
        <f t="shared" si="13"/>
        <v>10007</v>
      </c>
      <c r="D58" s="12" t="str">
        <f t="shared" si="14"/>
        <v>10007/13</v>
      </c>
      <c r="E58" s="13" t="s">
        <v>40</v>
      </c>
      <c r="F58" s="13" t="s">
        <v>41</v>
      </c>
      <c r="G58" s="12">
        <v>1</v>
      </c>
      <c r="H58" s="14">
        <v>100056</v>
      </c>
      <c r="I58" s="15" t="str">
        <f t="shared" si="3"/>
        <v>Б-100056-13</v>
      </c>
      <c r="J58" s="16">
        <v>2</v>
      </c>
      <c r="K58" s="56">
        <v>11</v>
      </c>
      <c r="L58" s="12" t="s">
        <v>42</v>
      </c>
      <c r="M58" s="16">
        <v>1</v>
      </c>
      <c r="N58" s="12">
        <v>18</v>
      </c>
      <c r="O58" s="13" t="s">
        <v>55</v>
      </c>
      <c r="P58" s="13" t="s">
        <v>44</v>
      </c>
      <c r="Q58" s="13" t="s">
        <v>45</v>
      </c>
      <c r="R58" s="17" t="str">
        <f t="shared" si="15"/>
        <v>1000561</v>
      </c>
      <c r="S58" s="15">
        <v>1</v>
      </c>
      <c r="T58" s="144" t="s">
        <v>141</v>
      </c>
      <c r="U58" s="12">
        <v>80000</v>
      </c>
      <c r="V58" s="12">
        <f t="shared" si="5"/>
        <v>14400</v>
      </c>
      <c r="W58" s="12">
        <v>0</v>
      </c>
      <c r="X58" s="18">
        <v>145</v>
      </c>
      <c r="Y58" s="19" t="s">
        <v>47</v>
      </c>
      <c r="Z58" s="20">
        <f t="shared" si="6"/>
        <v>65600</v>
      </c>
      <c r="AA58" s="21"/>
      <c r="AB58" s="29"/>
      <c r="AC58" s="14">
        <f t="shared" si="16"/>
        <v>40000</v>
      </c>
      <c r="AD58" s="12"/>
      <c r="AE58" s="12"/>
      <c r="AF58" s="13" t="s">
        <v>48</v>
      </c>
      <c r="AG58" s="23">
        <v>8</v>
      </c>
      <c r="AH58" s="30">
        <v>20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'Б-100056-13',date'2015-03-04',2, 11, 11, 'RUR', 1, 18, date'2015-03-06', date'2015-03-07', 1000561, 1, to_date('2016-03-09 00:00:00','YYYY-MM-DD HH24:MI:SS'), 80000, 14400, 0, 145, 0, 'c1', 8,null);insert into xxxx_oebs_cash_payment_test (ID, INVOICE_ID, OEBS_PAYMENT, DOC_DATE, COMISS_DATE) values (s_xxxx_oebs_cash_payment_test.NEXTVAL, 100056, 40000, to_date('2016-03-09 00:00:00','YYYY-MM-DD HH24:MI:SS'), date'2015-03-31' );insert into xxxx_client_discount_m  (ID,CLIENT_ID,CLIENT_AVG_DISCOUNT,DT) values (s_xxxx_client_discount_m.NEXTVAL,145, 20, date'2014-03-01');</v>
      </c>
    </row>
    <row r="59" spans="1:47" ht="15" customHeight="1" x14ac:dyDescent="0.3">
      <c r="A59" s="45">
        <v>7</v>
      </c>
      <c r="B59" s="57"/>
      <c r="C59" s="12" t="str">
        <f t="shared" si="13"/>
        <v>10007</v>
      </c>
      <c r="D59" s="12" t="str">
        <f t="shared" si="14"/>
        <v>10007/13</v>
      </c>
      <c r="E59" s="13" t="s">
        <v>40</v>
      </c>
      <c r="F59" s="13" t="s">
        <v>41</v>
      </c>
      <c r="G59" s="12">
        <v>1</v>
      </c>
      <c r="H59" s="14">
        <v>100057</v>
      </c>
      <c r="I59" s="15" t="str">
        <f t="shared" si="3"/>
        <v>Б-100057-13</v>
      </c>
      <c r="J59" s="16">
        <v>2</v>
      </c>
      <c r="K59" s="28">
        <v>14</v>
      </c>
      <c r="L59" s="12" t="s">
        <v>42</v>
      </c>
      <c r="M59" s="16">
        <v>1</v>
      </c>
      <c r="N59" s="12">
        <v>18</v>
      </c>
      <c r="O59" s="13" t="s">
        <v>55</v>
      </c>
      <c r="P59" s="13" t="s">
        <v>44</v>
      </c>
      <c r="Q59" s="13" t="s">
        <v>45</v>
      </c>
      <c r="R59" s="17" t="str">
        <f t="shared" si="15"/>
        <v>1000571</v>
      </c>
      <c r="S59" s="15">
        <v>1</v>
      </c>
      <c r="T59" s="144" t="s">
        <v>141</v>
      </c>
      <c r="U59" s="12">
        <v>80000</v>
      </c>
      <c r="V59" s="12">
        <f t="shared" si="5"/>
        <v>14400</v>
      </c>
      <c r="W59" s="12">
        <v>0</v>
      </c>
      <c r="X59" s="18">
        <v>146</v>
      </c>
      <c r="Y59" s="19" t="s">
        <v>47</v>
      </c>
      <c r="Z59" s="20">
        <f t="shared" si="6"/>
        <v>65600</v>
      </c>
      <c r="AA59" s="21"/>
      <c r="AB59" s="29"/>
      <c r="AC59" s="14">
        <f t="shared" si="16"/>
        <v>40000</v>
      </c>
      <c r="AD59" s="12"/>
      <c r="AE59" s="12"/>
      <c r="AF59" s="13" t="s">
        <v>48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100057, 'Б-100057-13',date'2015-03-04',2, 14, 14, 'RUR', 1, 18, date'2015-03-06', date'2015-03-07', 1000571, 1, to_date('2016-03-09 00:00:00','YYYY-MM-DD HH24:MI:SS'), 80000, 14400, 0, 146, 0, 'c1', 8,null);insert into xxxx_oebs_cash_payment_test (ID, INVOICE_ID, OEBS_PAYMENT, DOC_DATE, COMISS_DATE) values (s_xxxx_oebs_cash_payment_test.NEXTVAL, 100057, 40000, to_date('2016-03-09 00:00:00','YYYY-MM-DD HH24:MI:SS'), date'2015-03-31' );insert into xxxx_client_discount_m  (ID,CLIENT_ID,CLIENT_AVG_DISCOUNT,DT) values (s_xxxx_client_discount_m.NEXTVAL,146, 20, date'2014-03-01');</v>
      </c>
    </row>
    <row r="60" spans="1:47" s="44" customFormat="1" ht="15" customHeight="1" x14ac:dyDescent="0.3">
      <c r="A60" s="31">
        <v>7</v>
      </c>
      <c r="B60" s="60"/>
      <c r="C60" s="33" t="str">
        <f t="shared" si="13"/>
        <v>10007</v>
      </c>
      <c r="D60" s="33" t="str">
        <f t="shared" si="14"/>
        <v>10007/13</v>
      </c>
      <c r="E60" s="34" t="s">
        <v>40</v>
      </c>
      <c r="F60" s="34" t="s">
        <v>41</v>
      </c>
      <c r="G60" s="12">
        <v>1</v>
      </c>
      <c r="H60" s="14">
        <v>100058</v>
      </c>
      <c r="I60" s="33" t="str">
        <f t="shared" si="3"/>
        <v>Б-100058-13</v>
      </c>
      <c r="J60" s="16">
        <v>2</v>
      </c>
      <c r="K60" s="51">
        <v>8</v>
      </c>
      <c r="L60" s="33" t="s">
        <v>42</v>
      </c>
      <c r="M60" s="36">
        <v>1</v>
      </c>
      <c r="N60" s="33">
        <v>18</v>
      </c>
      <c r="O60" s="34" t="s">
        <v>53</v>
      </c>
      <c r="P60" s="34" t="s">
        <v>44</v>
      </c>
      <c r="Q60" s="34" t="s">
        <v>45</v>
      </c>
      <c r="R60" s="37" t="str">
        <f t="shared" si="15"/>
        <v>1000581</v>
      </c>
      <c r="S60" s="33">
        <v>1</v>
      </c>
      <c r="T60" s="145" t="s">
        <v>140</v>
      </c>
      <c r="U60" s="33">
        <v>90000</v>
      </c>
      <c r="V60" s="33">
        <f t="shared" si="5"/>
        <v>16200</v>
      </c>
      <c r="W60" s="33">
        <v>0</v>
      </c>
      <c r="X60" s="18">
        <v>147</v>
      </c>
      <c r="Y60" s="38" t="s">
        <v>47</v>
      </c>
      <c r="Z60" s="20">
        <f t="shared" si="6"/>
        <v>73800</v>
      </c>
      <c r="AA60" s="52"/>
      <c r="AB60" s="62"/>
      <c r="AC60" s="40">
        <f t="shared" si="16"/>
        <v>45000</v>
      </c>
      <c r="AD60" s="33"/>
      <c r="AE60" s="33"/>
      <c r="AF60" s="34" t="s">
        <v>48</v>
      </c>
      <c r="AG60" s="41">
        <v>8</v>
      </c>
      <c r="AH60" s="63">
        <v>7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'Б-100058-13',date'2015-03-03',2, 8, 8, 'RUR', 1, 18, date'2015-03-06', date'2015-03-07', 1000581, 1, to_date('2016-03-08 00:00:00','YYYY-MM-DD HH24:MI:SS'), 90000, 16200, 0, 147, 0, 'c1', 8,null);insert into xxxx_oebs_cash_payment_test (ID, INVOICE_ID, OEBS_PAYMENT, DOC_DATE, COMISS_DATE) values (s_xxxx_oebs_cash_payment_test.NEXTVAL, 100058, 45000, to_date('2016-03-08 00:00:00','YYYY-MM-DD HH24:MI:SS'), date'2015-03-31' );insert into xxxx_client_discount_m  (ID,CLIENT_ID,CLIENT_AVG_DISCOUNT,DT) values (s_xxxx_client_discount_m.NEXTVAL,147, 7, date'2014-03-01');</v>
      </c>
    </row>
    <row r="61" spans="1:47" ht="15" customHeight="1" x14ac:dyDescent="0.3">
      <c r="A61" s="45">
        <v>8</v>
      </c>
      <c r="B61" s="64"/>
      <c r="C61" s="12" t="str">
        <f t="shared" ref="C61:C92" si="17">"1000"&amp;A61</f>
        <v>10008</v>
      </c>
      <c r="D61" s="12" t="str">
        <f t="shared" ref="D61:D92" si="18">"1000"&amp;A61&amp;"/13"</f>
        <v>10008/13</v>
      </c>
      <c r="E61" s="13" t="s">
        <v>40</v>
      </c>
      <c r="F61" s="13" t="s">
        <v>41</v>
      </c>
      <c r="G61" s="12">
        <v>1</v>
      </c>
      <c r="H61" s="14">
        <v>100059</v>
      </c>
      <c r="I61" s="15" t="str">
        <f>"Б-"&amp;H61&amp;"-13"</f>
        <v>Б-100059-13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3" t="s">
        <v>43</v>
      </c>
      <c r="P61" s="13" t="s">
        <v>44</v>
      </c>
      <c r="Q61" s="13" t="s">
        <v>45</v>
      </c>
      <c r="R61" s="17" t="str">
        <f t="shared" ref="R61:R92" si="19">H61&amp;"1"</f>
        <v>1000591</v>
      </c>
      <c r="S61" s="15">
        <v>1</v>
      </c>
      <c r="T61" s="144" t="s">
        <v>139</v>
      </c>
      <c r="U61" s="12">
        <v>30000</v>
      </c>
      <c r="V61" s="12">
        <f>U61*0.18</f>
        <v>5400</v>
      </c>
      <c r="W61" s="12">
        <v>0</v>
      </c>
      <c r="X61" s="18">
        <v>148</v>
      </c>
      <c r="Y61" s="19" t="s">
        <v>47</v>
      </c>
      <c r="Z61" s="20">
        <f t="shared" si="6"/>
        <v>24600</v>
      </c>
      <c r="AA61" s="21"/>
      <c r="AB61" s="22"/>
      <c r="AC61" s="14">
        <f t="shared" ref="AC61:AC92" si="20">U61*0.5</f>
        <v>15000</v>
      </c>
      <c r="AD61" s="12"/>
      <c r="AE61" s="12"/>
      <c r="AF61" s="13" t="s">
        <v>48</v>
      </c>
      <c r="AG61" s="23">
        <v>8</v>
      </c>
      <c r="AH61" s="24">
        <v>13</v>
      </c>
      <c r="AI61" s="25" t="s">
        <v>49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65">
        <v>99999.82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100059, 'Б-100059-13',date'2015-03-02',2, 7, 7, 'RUR', 1, 18, date'2015-03-06', date'2015-03-07', 1000591, 1, to_date('2016-03-07 00:00:00','YYYY-MM-DD HH24:MI:SS'), 30000, 5400, 0, 148, 0, 'c1', 8,null);insert into xxxx_oebs_cash_payment_test (ID, INVOICE_ID, OEBS_PAYMENT, DOC_DATE, COMISS_DATE) values (s_xxxx_oebs_cash_payment_test.NEXTVAL, 100059, 15000, to_date('2016-03-07 00:00:00','YYYY-MM-DD HH24:MI:SS'), date'2015-03-31' );insert into xxxx_client_discount_m  (ID,CLIENT_ID,CLIENT_AVG_DISCOUNT,DT) values (s_xxxx_client_discount_m.NEXTVAL,148, 13, date'2014-03-01');</v>
      </c>
    </row>
    <row r="62" spans="1:47" ht="15" customHeight="1" x14ac:dyDescent="0.3">
      <c r="A62" s="45">
        <v>8</v>
      </c>
      <c r="B62" s="64"/>
      <c r="C62" s="12" t="str">
        <f t="shared" si="17"/>
        <v>10008</v>
      </c>
      <c r="D62" s="12" t="str">
        <f t="shared" si="18"/>
        <v>10008/13</v>
      </c>
      <c r="E62" s="13" t="s">
        <v>40</v>
      </c>
      <c r="F62" s="13" t="s">
        <v>41</v>
      </c>
      <c r="G62" s="12">
        <v>1</v>
      </c>
      <c r="H62" s="14">
        <v>100060</v>
      </c>
      <c r="I62" s="15" t="str">
        <f t="shared" si="3"/>
        <v>Б-100060-13</v>
      </c>
      <c r="J62" s="16">
        <v>2</v>
      </c>
      <c r="K62" s="12">
        <v>7</v>
      </c>
      <c r="L62" s="12" t="s">
        <v>42</v>
      </c>
      <c r="M62" s="16">
        <v>1</v>
      </c>
      <c r="N62" s="12">
        <v>18</v>
      </c>
      <c r="O62" s="13" t="s">
        <v>53</v>
      </c>
      <c r="P62" s="13" t="s">
        <v>44</v>
      </c>
      <c r="Q62" s="13" t="s">
        <v>45</v>
      </c>
      <c r="R62" s="17" t="str">
        <f t="shared" si="19"/>
        <v>1000601</v>
      </c>
      <c r="S62" s="15">
        <v>1</v>
      </c>
      <c r="T62" s="144" t="s">
        <v>140</v>
      </c>
      <c r="U62" s="12">
        <v>30000</v>
      </c>
      <c r="V62" s="12">
        <f t="shared" si="5"/>
        <v>5400</v>
      </c>
      <c r="W62" s="12">
        <v>0</v>
      </c>
      <c r="X62" s="18">
        <v>149</v>
      </c>
      <c r="Y62" s="19" t="s">
        <v>47</v>
      </c>
      <c r="Z62" s="20">
        <f t="shared" si="6"/>
        <v>24600</v>
      </c>
      <c r="AA62" s="21"/>
      <c r="AB62" s="26"/>
      <c r="AC62" s="14">
        <f t="shared" si="20"/>
        <v>15000</v>
      </c>
      <c r="AD62" s="12"/>
      <c r="AE62" s="12"/>
      <c r="AF62" s="13" t="s">
        <v>48</v>
      </c>
      <c r="AG62" s="23">
        <v>8</v>
      </c>
      <c r="AH62" s="27">
        <v>7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17"/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100060, 'Б-100060-13',date'2015-03-03',2, 7, 7, 'RUR', 1, 18, date'2015-03-06', date'2015-03-07', 1000601, 1, to_date('2016-03-08 00:00:00','YYYY-MM-DD HH24:MI:SS'), 30000, 5400, 0, 149, 0, 'c1', 8,null);insert into xxxx_oebs_cash_payment_test (ID, INVOICE_ID, OEBS_PAYMENT, DOC_DATE, COMISS_DATE) values (s_xxxx_oebs_cash_payment_test.NEXTVAL, 100060, 15000, to_date('2016-03-08 00:00:00','YYYY-MM-DD HH24:MI:SS'), date'2015-03-31' );insert into xxxx_client_discount_m  (ID,CLIENT_ID,CLIENT_AVG_DISCOUNT,DT) values (s_xxxx_client_discount_m.NEXTVAL,149, 7, date'2014-03-01');</v>
      </c>
    </row>
    <row r="63" spans="1:47" ht="15" customHeight="1" x14ac:dyDescent="0.3">
      <c r="A63" s="45">
        <v>8</v>
      </c>
      <c r="B63" s="64"/>
      <c r="C63" s="12" t="str">
        <f t="shared" si="17"/>
        <v>10008</v>
      </c>
      <c r="D63" s="12" t="str">
        <f t="shared" si="18"/>
        <v>10008/13</v>
      </c>
      <c r="E63" s="13" t="s">
        <v>40</v>
      </c>
      <c r="F63" s="13" t="s">
        <v>41</v>
      </c>
      <c r="G63" s="12">
        <v>1</v>
      </c>
      <c r="H63" s="14">
        <v>100061</v>
      </c>
      <c r="I63" s="15" t="str">
        <f t="shared" si="3"/>
        <v>Б-100061-13</v>
      </c>
      <c r="J63" s="16">
        <v>2</v>
      </c>
      <c r="K63" s="12">
        <v>7</v>
      </c>
      <c r="L63" s="12" t="s">
        <v>42</v>
      </c>
      <c r="M63" s="16">
        <v>1</v>
      </c>
      <c r="N63" s="12">
        <v>18</v>
      </c>
      <c r="O63" s="13" t="s">
        <v>53</v>
      </c>
      <c r="P63" s="13" t="s">
        <v>44</v>
      </c>
      <c r="Q63" s="13" t="s">
        <v>45</v>
      </c>
      <c r="R63" s="17" t="str">
        <f t="shared" si="19"/>
        <v>1000611</v>
      </c>
      <c r="S63" s="15">
        <v>1</v>
      </c>
      <c r="T63" s="144" t="s">
        <v>140</v>
      </c>
      <c r="U63" s="12">
        <v>20000</v>
      </c>
      <c r="V63" s="12">
        <f t="shared" si="5"/>
        <v>3600</v>
      </c>
      <c r="W63" s="12">
        <v>0</v>
      </c>
      <c r="X63" s="18">
        <v>150</v>
      </c>
      <c r="Y63" s="19" t="s">
        <v>47</v>
      </c>
      <c r="Z63" s="20">
        <f t="shared" si="6"/>
        <v>16400</v>
      </c>
      <c r="AA63" s="21"/>
      <c r="AB63" s="26"/>
      <c r="AC63" s="14">
        <f t="shared" si="20"/>
        <v>10000</v>
      </c>
      <c r="AD63" s="12"/>
      <c r="AE63" s="12"/>
      <c r="AF63" s="13" t="s">
        <v>48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S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100061, 'Б-100061-13',date'2015-03-03',2, 7, 7, 'RUR', 1, 18, date'2015-03-06', date'2015-03-07', 1000611, 1, to_date('2016-03-08 00:00:00','YYYY-MM-DD HH24:MI:SS'), 20000, 3600, 0, 150, 0, 'c1', 8,null);insert into xxxx_oebs_cash_payment_test (ID, INVOICE_ID, OEBS_PAYMENT, DOC_DATE, COMISS_DATE) values (s_xxxx_oebs_cash_payment_test.NEXTVAL, 100061, 10000, to_date('2016-03-08 00:00:00','YYYY-MM-DD HH24:MI:SS'), date'2015-03-31' );insert into xxxx_client_discount_m  (ID,CLIENT_ID,CLIENT_AVG_DISCOUNT,DT) values (s_xxxx_client_discount_m.NEXTVAL,150, 7, date'2014-03-01');</v>
      </c>
    </row>
    <row r="64" spans="1:47" ht="15" customHeight="1" x14ac:dyDescent="0.3">
      <c r="A64" s="45">
        <v>8</v>
      </c>
      <c r="B64" s="64"/>
      <c r="C64" s="12" t="str">
        <f t="shared" si="17"/>
        <v>10008</v>
      </c>
      <c r="D64" s="12" t="str">
        <f t="shared" si="18"/>
        <v>10008/13</v>
      </c>
      <c r="E64" s="13" t="s">
        <v>40</v>
      </c>
      <c r="F64" s="13" t="s">
        <v>41</v>
      </c>
      <c r="G64" s="12">
        <v>1</v>
      </c>
      <c r="H64" s="14">
        <v>100062</v>
      </c>
      <c r="I64" s="15" t="str">
        <f>"Б-"&amp;H64&amp;"-13"</f>
        <v>Б-100062-13</v>
      </c>
      <c r="J64" s="16">
        <v>2</v>
      </c>
      <c r="K64" s="28">
        <v>2</v>
      </c>
      <c r="L64" s="12" t="s">
        <v>42</v>
      </c>
      <c r="M64" s="16">
        <v>1</v>
      </c>
      <c r="N64" s="12">
        <v>18</v>
      </c>
      <c r="O64" s="13" t="s">
        <v>55</v>
      </c>
      <c r="P64" s="13" t="s">
        <v>44</v>
      </c>
      <c r="Q64" s="13" t="s">
        <v>45</v>
      </c>
      <c r="R64" s="17" t="str">
        <f t="shared" si="19"/>
        <v>1000621</v>
      </c>
      <c r="S64" s="15">
        <v>1</v>
      </c>
      <c r="T64" s="144" t="s">
        <v>141</v>
      </c>
      <c r="U64" s="12">
        <v>30000</v>
      </c>
      <c r="V64" s="12">
        <f>U64*0.18</f>
        <v>5400</v>
      </c>
      <c r="W64" s="12">
        <v>0</v>
      </c>
      <c r="X64" s="18">
        <v>151</v>
      </c>
      <c r="Y64" s="19" t="s">
        <v>47</v>
      </c>
      <c r="Z64" s="20">
        <f>U64-V64</f>
        <v>24600</v>
      </c>
      <c r="AA64" s="21"/>
      <c r="AB64" s="29"/>
      <c r="AC64" s="14">
        <f t="shared" si="20"/>
        <v>15000</v>
      </c>
      <c r="AD64" s="12"/>
      <c r="AE64" s="12"/>
      <c r="AF64" s="13" t="s">
        <v>48</v>
      </c>
      <c r="AG64" s="23">
        <v>8</v>
      </c>
      <c r="AH64" s="30">
        <v>20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S64" s="17"/>
      <c r="AU6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"&amp;A64&amp;", "&amp;C64&amp;", '"&amp;D64&amp;"', date'"&amp;E64&amp;"', date'"&amp;F64&amp;"', "&amp;G64&amp;", "&amp;H64&amp;", '"&amp;I64&amp;"',date'"&amp;O64&amp;"',"&amp;J64&amp;", "&amp;K64&amp;", "&amp;K64&amp;", '"&amp;L64&amp;"', "&amp;M64&amp;", "&amp;N64&amp;", date'"&amp;P64&amp;"', date'"&amp;Q64&amp;"', "&amp;R64&amp;", "&amp;S64&amp;", to_date('"&amp;T64&amp;"','YYYY-MM-DD HH24:MI:SS'), "&amp;U64&amp;", "&amp;V64&amp;", "&amp;W64&amp;", "&amp;X64&amp;", "&amp;AL64&amp;", '"&amp;AN64&amp;"', "&amp;AG64&amp;","&amp;AM64&amp;");"&amp;
IF(LEN(AC64)&gt;0,"insert into xxxx_oebs_cash_payment_test (ID, INVOICE_ID, OEBS_PAYMENT, DOC_DATE, COMISS_DATE) values (s_xxxx_oebs_cash_payment_test.NEXTVAL, "&amp;H64&amp;", "&amp;AC64&amp;", to_date('"&amp;T64&amp;"','YYYY-MM-DD HH24:MI:SS'), "&amp;AF64&amp;" );","")&amp;
IF(LEN(AD64)&gt;0,"insert into xxxx_oebs_cash_payment_test (ID, INVOICE_ID, OEBS_PAYMENT, DOC_DATE, COMISS_DATE) values (s_xxxx_oebs_cash_payment_test.NEXTVAL, "&amp;H64&amp;", "&amp;AD64&amp;", to_date('"&amp;T64&amp;"','YYYY-MM-DD HH24:MI:SS'), "&amp;AF64&amp;" );","")&amp;
IF(LEN(AE64)&gt;0,"insert into xxxx_oebs_cash_payment_test (ID, INVOICE_ID, OEBS_PAYMENT, DOC_DATE, COMISS_DATE) values (s_xxxx_oebs_cash_payment_test.NEXTVAL, "&amp;H64&amp;", "&amp;AE64&amp;", to_date('"&amp;T64&amp;"','YYYY-MM-DD HH24:MI:SS'), "&amp;AF64&amp;" );","")&amp;
IF(LEN(AH64)&gt;0,"insert into xxxx_client_discount_m  (ID,CLIENT_ID,CLIENT_AVG_DISCOUNT,DT) values (s_xxxx_client_discount_m.NEXTVAL,"&amp;X64&amp;", "&amp;AH64&amp;", "&amp;AI64&amp;");","")&amp;
IF(LEN(AJ64)&gt;0,"insert into xxxx_client_discount_m  (ID,CLIENT_ID,CLIENT_AVG_DISCOUNT,DT) values (s_xxxx_client_discount_m.NEXTVAL,"&amp;X64&amp;", "&amp;AJ64&amp;", "&amp;AK64&amp;");","")&amp;
IF(LEN(AO64)&gt;0,"insert into xxxx_contract_signed_attr (ID, CONTRACT_ID, CODE, KEY_NUM) values (s_xxxx_contract_signed_attr.NEXTVAL, "&amp;C64&amp;", 'SUPERCOMMISSION_BONUS' , "&amp;AO64&amp;" );","")&amp;
IF(LEN(AP64)&gt;0,"insert into xxxx_loyal_clients_contr_attr (ID, CONTRACT_ID, CLIENT_ID, LC_TURNOVER, COLLATERAL_FIRST_DT, COLLATERAL_END_DT) values (s_xxxx_loyal_clients_contr_atr.NEXTVAL, "&amp;C64&amp;", "&amp;X64&amp;", "&amp;AP64&amp;", "&amp;AQ64&amp;", "&amp;AR64&amp;"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'Б-100062-13',date'2015-03-04',2, 2, 2, 'RUR', 1, 18, date'2015-03-06', date'2015-03-07', 1000621, 1, to_date('2016-03-09 00:00:00','YYYY-MM-DD HH24:MI:SS'), 30000, 5400, 0, 151, 0, 'c1', 8,null);insert into xxxx_oebs_cash_payment_test (ID, INVOICE_ID, OEBS_PAYMENT, DOC_DATE, COMISS_DATE) values (s_xxxx_oebs_cash_payment_test.NEXTVAL, 100062, 15000, to_date('2016-03-09 00:00:00','YYYY-MM-DD HH24:MI:SS'), date'2015-03-31' );insert into xxxx_client_discount_m  (ID,CLIENT_ID,CLIENT_AVG_DISCOUNT,DT) values (s_xxxx_client_discount_m.NEXTVAL,151, 20, date'2014-03-01');</v>
      </c>
    </row>
    <row r="65" spans="1:47" ht="15" customHeight="1" x14ac:dyDescent="0.3">
      <c r="A65" s="45">
        <v>8</v>
      </c>
      <c r="B65" s="64"/>
      <c r="C65" s="12" t="str">
        <f t="shared" si="17"/>
        <v>10008</v>
      </c>
      <c r="D65" s="12" t="str">
        <f t="shared" si="18"/>
        <v>10008/13</v>
      </c>
      <c r="E65" s="13" t="s">
        <v>40</v>
      </c>
      <c r="F65" s="13" t="s">
        <v>41</v>
      </c>
      <c r="G65" s="12">
        <v>1</v>
      </c>
      <c r="H65" s="14">
        <v>100062</v>
      </c>
      <c r="I65" s="15" t="str">
        <f t="shared" si="3"/>
        <v>Б-100062-13</v>
      </c>
      <c r="J65" s="16">
        <v>2</v>
      </c>
      <c r="K65" s="28">
        <v>11</v>
      </c>
      <c r="L65" s="12" t="s">
        <v>42</v>
      </c>
      <c r="M65" s="16">
        <v>1</v>
      </c>
      <c r="N65" s="12">
        <v>18</v>
      </c>
      <c r="O65" s="13" t="s">
        <v>55</v>
      </c>
      <c r="P65" s="13" t="s">
        <v>44</v>
      </c>
      <c r="Q65" s="13" t="s">
        <v>45</v>
      </c>
      <c r="R65" s="17" t="str">
        <f t="shared" si="19"/>
        <v>1000621</v>
      </c>
      <c r="S65" s="15">
        <v>1</v>
      </c>
      <c r="T65" s="144" t="s">
        <v>141</v>
      </c>
      <c r="U65" s="12">
        <v>30000</v>
      </c>
      <c r="V65" s="12">
        <f t="shared" si="5"/>
        <v>5400</v>
      </c>
      <c r="W65" s="12">
        <v>0</v>
      </c>
      <c r="X65" s="18">
        <v>151</v>
      </c>
      <c r="Y65" s="19" t="s">
        <v>47</v>
      </c>
      <c r="Z65" s="20">
        <f t="shared" si="6"/>
        <v>24600</v>
      </c>
      <c r="AA65" s="21"/>
      <c r="AB65" s="29"/>
      <c r="AC65" s="14">
        <f t="shared" si="20"/>
        <v>15000</v>
      </c>
      <c r="AD65" s="12"/>
      <c r="AE65" s="12"/>
      <c r="AF65" s="13" t="s">
        <v>48</v>
      </c>
      <c r="AG65" s="23">
        <v>8</v>
      </c>
      <c r="AH65" s="30">
        <v>20</v>
      </c>
      <c r="AI65" s="25" t="s">
        <v>49</v>
      </c>
      <c r="AJ65" s="13"/>
      <c r="AK65" s="13"/>
      <c r="AL65" s="17">
        <v>0</v>
      </c>
      <c r="AM65" s="15" t="s">
        <v>50</v>
      </c>
      <c r="AN65" s="12" t="s">
        <v>51</v>
      </c>
      <c r="AO65" s="12"/>
      <c r="AP65" s="17"/>
      <c r="AQ65" s="17"/>
      <c r="AR65" s="17"/>
      <c r="AS65" s="1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'Б-100062-13',date'2015-03-04',2, 11, 11, 'RUR', 1, 18, date'2015-03-06', date'2015-03-07', 1000621, 1, to_date('2016-03-09 00:00:00','YYYY-MM-DD HH24:MI:SS'), 30000, 5400, 0, 151, 0, 'c1', 8,null);insert into xxxx_oebs_cash_payment_test (ID, INVOICE_ID, OEBS_PAYMENT, DOC_DATE, COMISS_DATE) values (s_xxxx_oebs_cash_payment_test.NEXTVAL, 100062, 15000, to_date('2016-03-09 00:00:00','YYYY-MM-DD HH24:MI:SS'), date'2015-03-31' );insert into xxxx_client_discount_m  (ID,CLIENT_ID,CLIENT_AVG_DISCOUNT,DT) values (s_xxxx_client_discount_m.NEXTVAL,151, 20, date'2014-03-01');</v>
      </c>
    </row>
    <row r="66" spans="1:47" s="44" customFormat="1" ht="15" customHeight="1" x14ac:dyDescent="0.3">
      <c r="A66" s="31">
        <v>8</v>
      </c>
      <c r="B66" s="48"/>
      <c r="C66" s="33" t="str">
        <f t="shared" si="17"/>
        <v>10008</v>
      </c>
      <c r="D66" s="33" t="str">
        <f t="shared" si="18"/>
        <v>10008/13</v>
      </c>
      <c r="E66" s="34" t="s">
        <v>40</v>
      </c>
      <c r="F66" s="34" t="s">
        <v>41</v>
      </c>
      <c r="G66" s="12">
        <v>1</v>
      </c>
      <c r="H66" s="14">
        <v>100063</v>
      </c>
      <c r="I66" s="33" t="str">
        <f t="shared" si="3"/>
        <v>Б-100063-13</v>
      </c>
      <c r="J66" s="16">
        <v>2</v>
      </c>
      <c r="K66" s="35">
        <v>1</v>
      </c>
      <c r="L66" s="33" t="s">
        <v>42</v>
      </c>
      <c r="M66" s="36">
        <v>1</v>
      </c>
      <c r="N66" s="33">
        <v>18</v>
      </c>
      <c r="O66" s="34" t="s">
        <v>57</v>
      </c>
      <c r="P66" s="34" t="s">
        <v>44</v>
      </c>
      <c r="Q66" s="34" t="s">
        <v>45</v>
      </c>
      <c r="R66" s="37" t="str">
        <f t="shared" si="19"/>
        <v>1000631</v>
      </c>
      <c r="S66" s="33">
        <v>1</v>
      </c>
      <c r="T66" s="145" t="s">
        <v>142</v>
      </c>
      <c r="U66" s="33">
        <v>11951</v>
      </c>
      <c r="V66" s="33">
        <f t="shared" si="5"/>
        <v>2151.1799999999998</v>
      </c>
      <c r="W66" s="33">
        <v>0</v>
      </c>
      <c r="X66" s="18">
        <v>152</v>
      </c>
      <c r="Y66" s="38" t="s">
        <v>47</v>
      </c>
      <c r="Z66" s="20">
        <f t="shared" si="6"/>
        <v>9799.82</v>
      </c>
      <c r="AA66" s="39"/>
      <c r="AB66" s="39"/>
      <c r="AC66" s="40">
        <f t="shared" si="20"/>
        <v>5975.5</v>
      </c>
      <c r="AD66" s="33"/>
      <c r="AE66" s="33"/>
      <c r="AF66" s="34" t="s">
        <v>48</v>
      </c>
      <c r="AG66" s="41">
        <v>8</v>
      </c>
      <c r="AH66" s="42">
        <v>13</v>
      </c>
      <c r="AI66" s="43" t="s">
        <v>49</v>
      </c>
      <c r="AJ66" s="34"/>
      <c r="AK66" s="34"/>
      <c r="AL66" s="37">
        <v>0</v>
      </c>
      <c r="AM66" s="33" t="s">
        <v>50</v>
      </c>
      <c r="AN66" s="33" t="s">
        <v>51</v>
      </c>
      <c r="AO66" s="33"/>
      <c r="AP66" s="37"/>
      <c r="AQ66" s="37"/>
      <c r="AR66" s="37"/>
      <c r="AS66" s="37"/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100063, 'Б-100063-13',date'2015-03-05',2, 1, 1, 'RUR', 1, 18, date'2015-03-06', date'2015-03-07', 1000631, 1, to_date('2016-03-11 00:00:00','YYYY-MM-DD HH24:MI:SS'), 11951, 2151.18, 0, 152, 0, 'c1', 8,null);insert into xxxx_oebs_cash_payment_test (ID, INVOICE_ID, OEBS_PAYMENT, DOC_DATE, COMISS_DATE) values (s_xxxx_oebs_cash_payment_test.NEXTVAL, 100063, 5975.5, to_date('2016-03-11 00:00:00','YYYY-MM-DD HH24:MI:SS'), date'2015-03-31' );insert into xxxx_client_discount_m  (ID,CLIENT_ID,CLIENT_AVG_DISCOUNT,DT) values (s_xxxx_client_discount_m.NEXTVAL,152, 13, date'2014-03-01');</v>
      </c>
    </row>
    <row r="67" spans="1:47" ht="15" customHeight="1" x14ac:dyDescent="0.3">
      <c r="A67" s="45">
        <v>9</v>
      </c>
      <c r="B67" s="57"/>
      <c r="C67" s="12" t="str">
        <f t="shared" si="17"/>
        <v>10009</v>
      </c>
      <c r="D67" s="12" t="str">
        <f t="shared" si="18"/>
        <v>10009/13</v>
      </c>
      <c r="E67" s="13" t="s">
        <v>40</v>
      </c>
      <c r="F67" s="13" t="s">
        <v>41</v>
      </c>
      <c r="G67" s="12">
        <v>1</v>
      </c>
      <c r="H67" s="14">
        <v>100064</v>
      </c>
      <c r="I67" s="15" t="str">
        <f>"Б-"&amp;H67&amp;"-13"</f>
        <v>Б-100064-13</v>
      </c>
      <c r="J67" s="16">
        <v>2</v>
      </c>
      <c r="K67" s="12">
        <v>7</v>
      </c>
      <c r="L67" s="12" t="s">
        <v>42</v>
      </c>
      <c r="M67" s="16">
        <v>1</v>
      </c>
      <c r="N67" s="12">
        <v>18</v>
      </c>
      <c r="O67" s="13" t="s">
        <v>43</v>
      </c>
      <c r="P67" s="13" t="s">
        <v>44</v>
      </c>
      <c r="Q67" s="13" t="s">
        <v>45</v>
      </c>
      <c r="R67" s="17" t="str">
        <f t="shared" si="19"/>
        <v>1000641</v>
      </c>
      <c r="S67" s="15">
        <v>1</v>
      </c>
      <c r="T67" s="144" t="s">
        <v>139</v>
      </c>
      <c r="U67" s="12">
        <v>30000</v>
      </c>
      <c r="V67" s="12">
        <f>U67*0.18</f>
        <v>5400</v>
      </c>
      <c r="W67" s="12">
        <v>0</v>
      </c>
      <c r="X67" s="18">
        <v>153</v>
      </c>
      <c r="Y67" s="19" t="s">
        <v>47</v>
      </c>
      <c r="Z67" s="20">
        <f t="shared" si="6"/>
        <v>24600</v>
      </c>
      <c r="AA67" s="21"/>
      <c r="AB67" s="22"/>
      <c r="AC67" s="14">
        <f t="shared" si="20"/>
        <v>15000</v>
      </c>
      <c r="AD67" s="12"/>
      <c r="AE67" s="12"/>
      <c r="AF67" s="13" t="s">
        <v>48</v>
      </c>
      <c r="AG67" s="23">
        <v>8</v>
      </c>
      <c r="AH67" s="24">
        <v>13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65" t="s">
        <v>79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100064, 'Б-100064-13',date'2015-03-02',2, 7, 7, 'RUR', 1, 18, date'2015-03-06', date'2015-03-07', 1000641, 1, to_date('2016-03-07 00:00:00','YYYY-MM-DD HH24:MI:SS'), 30000, 5400, 0, 153, 0, 'c1', 8,null);insert into xxxx_oebs_cash_payment_test (ID, INVOICE_ID, OEBS_PAYMENT, DOC_DATE, COMISS_DATE) values (s_xxxx_oebs_cash_payment_test.NEXTVAL, 100064, 15000, to_date('2016-03-07 00:00:00','YYYY-MM-DD HH24:MI:SS'), date'2015-03-31' );insert into xxxx_client_discount_m  (ID,CLIENT_ID,CLIENT_AVG_DISCOUNT,DT) values (s_xxxx_client_discount_m.NEXTVAL,153, 13, date'2014-03-01');</v>
      </c>
    </row>
    <row r="68" spans="1:47" ht="15" customHeight="1" x14ac:dyDescent="0.3">
      <c r="A68" s="45">
        <v>9</v>
      </c>
      <c r="B68" s="57"/>
      <c r="C68" s="12" t="str">
        <f t="shared" si="17"/>
        <v>10009</v>
      </c>
      <c r="D68" s="12" t="str">
        <f t="shared" si="18"/>
        <v>10009/13</v>
      </c>
      <c r="E68" s="13" t="s">
        <v>40</v>
      </c>
      <c r="F68" s="13" t="s">
        <v>41</v>
      </c>
      <c r="G68" s="12">
        <v>1</v>
      </c>
      <c r="H68" s="14">
        <v>100065</v>
      </c>
      <c r="I68" s="15" t="str">
        <f t="shared" si="3"/>
        <v>Б-100065-13</v>
      </c>
      <c r="J68" s="16">
        <v>2</v>
      </c>
      <c r="K68" s="12">
        <v>7</v>
      </c>
      <c r="L68" s="12" t="s">
        <v>42</v>
      </c>
      <c r="M68" s="16">
        <v>1</v>
      </c>
      <c r="N68" s="12">
        <v>18</v>
      </c>
      <c r="O68" s="13" t="s">
        <v>53</v>
      </c>
      <c r="P68" s="13" t="s">
        <v>44</v>
      </c>
      <c r="Q68" s="13" t="s">
        <v>45</v>
      </c>
      <c r="R68" s="17" t="str">
        <f t="shared" si="19"/>
        <v>1000651</v>
      </c>
      <c r="S68" s="15">
        <v>1</v>
      </c>
      <c r="T68" s="144" t="s">
        <v>140</v>
      </c>
      <c r="U68" s="12">
        <v>30000</v>
      </c>
      <c r="V68" s="12">
        <f t="shared" si="5"/>
        <v>5400</v>
      </c>
      <c r="W68" s="12">
        <v>0</v>
      </c>
      <c r="X68" s="18">
        <v>154</v>
      </c>
      <c r="Y68" s="19" t="s">
        <v>47</v>
      </c>
      <c r="Z68" s="20">
        <f t="shared" si="6"/>
        <v>24600</v>
      </c>
      <c r="AA68" s="21"/>
      <c r="AB68" s="26"/>
      <c r="AC68" s="14">
        <f t="shared" si="20"/>
        <v>15000</v>
      </c>
      <c r="AD68" s="12"/>
      <c r="AE68" s="12"/>
      <c r="AF68" s="13" t="s">
        <v>48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17"/>
      <c r="AU6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100065, 'Б-100065-13',date'2015-03-03',2, 7, 7, 'RUR', 1, 18, date'2015-03-06', date'2015-03-07', 1000651, 1, to_date('2016-03-08 00:00:00','YYYY-MM-DD HH24:MI:SS'), 30000, 5400, 0, 154, 0, 'c1', 8,null);insert into xxxx_oebs_cash_payment_test (ID, INVOICE_ID, OEBS_PAYMENT, DOC_DATE, COMISS_DATE) values (s_xxxx_oebs_cash_payment_test.NEXTVAL, 100065, 15000, to_date('2016-03-08 00:00:00','YYYY-MM-DD HH24:MI:SS'), date'2015-03-31' );insert into xxxx_client_discount_m  (ID,CLIENT_ID,CLIENT_AVG_DISCOUNT,DT) values (s_xxxx_client_discount_m.NEXTVAL,154, 7, date'2014-03-01');</v>
      </c>
    </row>
    <row r="69" spans="1:47" ht="15" customHeight="1" x14ac:dyDescent="0.3">
      <c r="A69" s="45">
        <v>9</v>
      </c>
      <c r="B69" s="57"/>
      <c r="C69" s="12" t="str">
        <f t="shared" si="17"/>
        <v>10009</v>
      </c>
      <c r="D69" s="12" t="str">
        <f t="shared" si="18"/>
        <v>10009/13</v>
      </c>
      <c r="E69" s="13" t="s">
        <v>40</v>
      </c>
      <c r="F69" s="13" t="s">
        <v>41</v>
      </c>
      <c r="G69" s="12">
        <v>1</v>
      </c>
      <c r="H69" s="14">
        <v>100066</v>
      </c>
      <c r="I69" s="15" t="str">
        <f t="shared" si="3"/>
        <v>Б-100066-13</v>
      </c>
      <c r="J69" s="16">
        <v>2</v>
      </c>
      <c r="K69" s="12">
        <v>7</v>
      </c>
      <c r="L69" s="12" t="s">
        <v>42</v>
      </c>
      <c r="M69" s="16">
        <v>1</v>
      </c>
      <c r="N69" s="12">
        <v>18</v>
      </c>
      <c r="O69" s="13" t="s">
        <v>53</v>
      </c>
      <c r="P69" s="13" t="s">
        <v>44</v>
      </c>
      <c r="Q69" s="13" t="s">
        <v>45</v>
      </c>
      <c r="R69" s="17" t="str">
        <f t="shared" si="19"/>
        <v>1000661</v>
      </c>
      <c r="S69" s="15">
        <v>1</v>
      </c>
      <c r="T69" s="144" t="s">
        <v>140</v>
      </c>
      <c r="U69" s="12">
        <v>20000</v>
      </c>
      <c r="V69" s="12">
        <f t="shared" si="5"/>
        <v>3600</v>
      </c>
      <c r="W69" s="12">
        <v>0</v>
      </c>
      <c r="X69" s="18">
        <v>155</v>
      </c>
      <c r="Y69" s="19" t="s">
        <v>47</v>
      </c>
      <c r="Z69" s="20">
        <f t="shared" si="6"/>
        <v>16400</v>
      </c>
      <c r="AA69" s="21"/>
      <c r="AB69" s="26"/>
      <c r="AC69" s="14">
        <f t="shared" si="20"/>
        <v>10000</v>
      </c>
      <c r="AD69" s="12"/>
      <c r="AE69" s="12"/>
      <c r="AF69" s="13" t="s">
        <v>48</v>
      </c>
      <c r="AG69" s="23">
        <v>8</v>
      </c>
      <c r="AH69" s="27">
        <v>7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17"/>
      <c r="AU6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100066, 'Б-100066-13',date'2015-03-03',2, 7, 7, 'RUR', 1, 18, date'2015-03-06', date'2015-03-07', 1000661, 1, to_date('2016-03-08 00:00:00','YYYY-MM-DD HH24:MI:SS'), 20000, 3600, 0, 155, 0, 'c1', 8,null);insert into xxxx_oebs_cash_payment_test (ID, INVOICE_ID, OEBS_PAYMENT, DOC_DATE, COMISS_DATE) values (s_xxxx_oebs_cash_payment_test.NEXTVAL, 100066, 10000, to_date('2016-03-08 00:00:00','YYYY-MM-DD HH24:MI:SS'), date'2015-03-31' );insert into xxxx_client_discount_m  (ID,CLIENT_ID,CLIENT_AVG_DISCOUNT,DT) values (s_xxxx_client_discount_m.NEXTVAL,155, 7, date'2014-03-01');</v>
      </c>
    </row>
    <row r="70" spans="1:47" ht="15" customHeight="1" x14ac:dyDescent="0.3">
      <c r="A70" s="45">
        <v>9</v>
      </c>
      <c r="B70" s="57"/>
      <c r="C70" s="12" t="str">
        <f t="shared" si="17"/>
        <v>10009</v>
      </c>
      <c r="D70" s="12" t="str">
        <f t="shared" si="18"/>
        <v>10009/13</v>
      </c>
      <c r="E70" s="13" t="s">
        <v>40</v>
      </c>
      <c r="F70" s="13" t="s">
        <v>41</v>
      </c>
      <c r="G70" s="12">
        <v>1</v>
      </c>
      <c r="H70" s="14">
        <v>100067</v>
      </c>
      <c r="I70" s="15" t="str">
        <f>"Б-"&amp;H70&amp;"-13"</f>
        <v>Б-100067-13</v>
      </c>
      <c r="J70" s="16">
        <v>2</v>
      </c>
      <c r="K70" s="28">
        <v>2</v>
      </c>
      <c r="L70" s="12" t="s">
        <v>42</v>
      </c>
      <c r="M70" s="16">
        <v>1</v>
      </c>
      <c r="N70" s="12">
        <v>18</v>
      </c>
      <c r="O70" s="13" t="s">
        <v>55</v>
      </c>
      <c r="P70" s="13" t="s">
        <v>44</v>
      </c>
      <c r="Q70" s="13" t="s">
        <v>45</v>
      </c>
      <c r="R70" s="17" t="str">
        <f t="shared" si="19"/>
        <v>1000671</v>
      </c>
      <c r="S70" s="15">
        <v>1</v>
      </c>
      <c r="T70" s="144" t="s">
        <v>141</v>
      </c>
      <c r="U70" s="12">
        <v>30000</v>
      </c>
      <c r="V70" s="12">
        <f>U70*0.18</f>
        <v>5400</v>
      </c>
      <c r="W70" s="12">
        <v>0</v>
      </c>
      <c r="X70" s="18">
        <v>156</v>
      </c>
      <c r="Y70" s="19" t="s">
        <v>47</v>
      </c>
      <c r="Z70" s="20">
        <f>U70-V70</f>
        <v>24600</v>
      </c>
      <c r="AA70" s="21"/>
      <c r="AB70" s="29"/>
      <c r="AC70" s="14">
        <f t="shared" si="20"/>
        <v>15000</v>
      </c>
      <c r="AD70" s="12"/>
      <c r="AE70" s="12"/>
      <c r="AF70" s="13" t="s">
        <v>48</v>
      </c>
      <c r="AG70" s="23">
        <v>8</v>
      </c>
      <c r="AH70" s="30">
        <v>20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S70" s="17"/>
      <c r="AU7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"&amp;A70&amp;", "&amp;C70&amp;", '"&amp;D70&amp;"', date'"&amp;E70&amp;"', date'"&amp;F70&amp;"', "&amp;G70&amp;", "&amp;H70&amp;", '"&amp;I70&amp;"',date'"&amp;O70&amp;"',"&amp;J70&amp;", "&amp;K70&amp;", "&amp;K70&amp;", '"&amp;L70&amp;"', "&amp;M70&amp;", "&amp;N70&amp;", date'"&amp;P70&amp;"', date'"&amp;Q70&amp;"', "&amp;R70&amp;", "&amp;S70&amp;", to_date('"&amp;T70&amp;"','YYYY-MM-DD HH24:MI:SS'), "&amp;U70&amp;", "&amp;V70&amp;", "&amp;W70&amp;", "&amp;X70&amp;", "&amp;AL70&amp;", '"&amp;AN70&amp;"', "&amp;AG70&amp;","&amp;AM70&amp;");"&amp;
IF(LEN(AC70)&gt;0,"insert into xxxx_oebs_cash_payment_test (ID, INVOICE_ID, OEBS_PAYMENT, DOC_DATE, COMISS_DATE) values (s_xxxx_oebs_cash_payment_test.NEXTVAL, "&amp;H70&amp;", "&amp;AC70&amp;", to_date('"&amp;T70&amp;"','YYYY-MM-DD HH24:MI:SS'), "&amp;AF70&amp;" );","")&amp;
IF(LEN(AD70)&gt;0,"insert into xxxx_oebs_cash_payment_test (ID, INVOICE_ID, OEBS_PAYMENT, DOC_DATE, COMISS_DATE) values (s_xxxx_oebs_cash_payment_test.NEXTVAL, "&amp;H70&amp;", "&amp;AD70&amp;", to_date('"&amp;T70&amp;"','YYYY-MM-DD HH24:MI:SS'), "&amp;AF70&amp;" );","")&amp;
IF(LEN(AE70)&gt;0,"insert into xxxx_oebs_cash_payment_test (ID, INVOICE_ID, OEBS_PAYMENT, DOC_DATE, COMISS_DATE) values (s_xxxx_oebs_cash_payment_test.NEXTVAL, "&amp;H70&amp;", "&amp;AE70&amp;", to_date('"&amp;T70&amp;"','YYYY-MM-DD HH24:MI:SS'), "&amp;AF70&amp;" );","")&amp;
IF(LEN(AH70)&gt;0,"insert into xxxx_client_discount_m  (ID,CLIENT_ID,CLIENT_AVG_DISCOUNT,DT) values (s_xxxx_client_discount_m.NEXTVAL,"&amp;X70&amp;", "&amp;AH70&amp;", "&amp;AI70&amp;");","")&amp;
IF(LEN(AJ70)&gt;0,"insert into xxxx_client_discount_m  (ID,CLIENT_ID,CLIENT_AVG_DISCOUNT,DT) values (s_xxxx_client_discount_m.NEXTVAL,"&amp;X70&amp;", "&amp;AJ70&amp;", "&amp;AK70&amp;");","")&amp;
IF(LEN(AO70)&gt;0,"insert into xxxx_contract_signed_attr (ID, CONTRACT_ID, CODE, KEY_NUM) values (s_xxxx_contract_signed_attr.NEXTVAL, "&amp;C70&amp;", 'SUPERCOMMISSION_BONUS' , "&amp;AO70&amp;" );","")&amp;
IF(LEN(AP70)&gt;0,"insert into xxxx_loyal_clients_contr_attr (ID, CONTRACT_ID, CLIENT_ID, LC_TURNOVER, COLLATERAL_FIRST_DT, COLLATERAL_END_DT) values (s_xxxx_loyal_clients_contr_atr.NEXTVAL, "&amp;C70&amp;", "&amp;X70&amp;", "&amp;AP70&amp;", "&amp;AQ70&amp;", "&amp;AR70&amp;"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'Б-100067-13',date'2015-03-04',2, 2, 2, 'RUR', 1, 18, date'2015-03-06', date'2015-03-07', 1000671, 1, to_date('2016-03-09 00:00:00','YYYY-MM-DD HH24:MI:SS'), 30000, 5400, 0, 156, 0, 'c1', 8,null);insert into xxxx_oebs_cash_payment_test (ID, INVOICE_ID, OEBS_PAYMENT, DOC_DATE, COMISS_DATE) values (s_xxxx_oebs_cash_payment_test.NEXTVAL, 100067, 15000, to_date('2016-03-09 00:00:00','YYYY-MM-DD HH24:MI:SS'), date'2015-03-31' );insert into xxxx_client_discount_m  (ID,CLIENT_ID,CLIENT_AVG_DISCOUNT,DT) values (s_xxxx_client_discount_m.NEXTVAL,156, 20, date'2014-03-01');</v>
      </c>
    </row>
    <row r="71" spans="1:47" ht="15" customHeight="1" x14ac:dyDescent="0.3">
      <c r="A71" s="45">
        <v>9</v>
      </c>
      <c r="B71" s="57"/>
      <c r="C71" s="12" t="str">
        <f t="shared" si="17"/>
        <v>10009</v>
      </c>
      <c r="D71" s="12" t="str">
        <f t="shared" si="18"/>
        <v>10009/13</v>
      </c>
      <c r="E71" s="13" t="s">
        <v>40</v>
      </c>
      <c r="F71" s="13" t="s">
        <v>41</v>
      </c>
      <c r="G71" s="12">
        <v>1</v>
      </c>
      <c r="H71" s="14">
        <v>100067</v>
      </c>
      <c r="I71" s="15" t="str">
        <f t="shared" si="3"/>
        <v>Б-100067-13</v>
      </c>
      <c r="J71" s="16">
        <v>2</v>
      </c>
      <c r="K71" s="28">
        <v>11</v>
      </c>
      <c r="L71" s="12" t="s">
        <v>42</v>
      </c>
      <c r="M71" s="16">
        <v>1</v>
      </c>
      <c r="N71" s="12">
        <v>18</v>
      </c>
      <c r="O71" s="13" t="s">
        <v>55</v>
      </c>
      <c r="P71" s="13" t="s">
        <v>44</v>
      </c>
      <c r="Q71" s="13" t="s">
        <v>45</v>
      </c>
      <c r="R71" s="17" t="str">
        <f t="shared" si="19"/>
        <v>1000671</v>
      </c>
      <c r="S71" s="15">
        <v>1</v>
      </c>
      <c r="T71" s="144" t="s">
        <v>141</v>
      </c>
      <c r="U71" s="12">
        <v>30000</v>
      </c>
      <c r="V71" s="12">
        <f t="shared" si="5"/>
        <v>5400</v>
      </c>
      <c r="W71" s="12">
        <v>0</v>
      </c>
      <c r="X71" s="18">
        <v>156</v>
      </c>
      <c r="Y71" s="19" t="s">
        <v>47</v>
      </c>
      <c r="Z71" s="20">
        <f t="shared" si="6"/>
        <v>24600</v>
      </c>
      <c r="AA71" s="21"/>
      <c r="AB71" s="29"/>
      <c r="AC71" s="14">
        <f t="shared" si="20"/>
        <v>15000</v>
      </c>
      <c r="AD71" s="12"/>
      <c r="AE71" s="12"/>
      <c r="AF71" s="13" t="s">
        <v>48</v>
      </c>
      <c r="AG71" s="23">
        <v>8</v>
      </c>
      <c r="AH71" s="30">
        <v>20</v>
      </c>
      <c r="AI71" s="25" t="s">
        <v>49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S71" s="17"/>
      <c r="AU7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'Б-100067-13',date'2015-03-04',2, 11, 11, 'RUR', 1, 18, date'2015-03-06', date'2015-03-07', 1000671, 1, to_date('2016-03-09 00:00:00','YYYY-MM-DD HH24:MI:SS'), 30000, 5400, 0, 156, 0, 'c1', 8,null);insert into xxxx_oebs_cash_payment_test (ID, INVOICE_ID, OEBS_PAYMENT, DOC_DATE, COMISS_DATE) values (s_xxxx_oebs_cash_payment_test.NEXTVAL, 100067, 15000, to_date('2016-03-09 00:00:00','YYYY-MM-DD HH24:MI:SS'), date'2015-03-31' );insert into xxxx_client_discount_m  (ID,CLIENT_ID,CLIENT_AVG_DISCOUNT,DT) values (s_xxxx_client_discount_m.NEXTVAL,156, 20, date'2014-03-01');</v>
      </c>
    </row>
    <row r="72" spans="1:47" s="44" customFormat="1" ht="15" customHeight="1" x14ac:dyDescent="0.3">
      <c r="A72" s="31">
        <v>9</v>
      </c>
      <c r="B72" s="60"/>
      <c r="C72" s="33" t="str">
        <f t="shared" si="17"/>
        <v>10009</v>
      </c>
      <c r="D72" s="33" t="str">
        <f t="shared" si="18"/>
        <v>10009/13</v>
      </c>
      <c r="E72" s="34" t="s">
        <v>40</v>
      </c>
      <c r="F72" s="34" t="s">
        <v>41</v>
      </c>
      <c r="G72" s="12">
        <v>1</v>
      </c>
      <c r="H72" s="14">
        <v>100068</v>
      </c>
      <c r="I72" s="33" t="str">
        <f t="shared" si="3"/>
        <v>Б-100068-13</v>
      </c>
      <c r="J72" s="16">
        <v>2</v>
      </c>
      <c r="K72" s="35">
        <v>1</v>
      </c>
      <c r="L72" s="33" t="s">
        <v>42</v>
      </c>
      <c r="M72" s="36">
        <v>1</v>
      </c>
      <c r="N72" s="33">
        <v>18</v>
      </c>
      <c r="O72" s="34" t="s">
        <v>57</v>
      </c>
      <c r="P72" s="34" t="s">
        <v>44</v>
      </c>
      <c r="Q72" s="34" t="s">
        <v>45</v>
      </c>
      <c r="R72" s="37" t="str">
        <f t="shared" si="19"/>
        <v>1000681</v>
      </c>
      <c r="S72" s="33">
        <v>1</v>
      </c>
      <c r="T72" s="145" t="s">
        <v>142</v>
      </c>
      <c r="U72" s="33">
        <v>11952</v>
      </c>
      <c r="V72" s="33">
        <f t="shared" si="5"/>
        <v>2151.36</v>
      </c>
      <c r="W72" s="33">
        <v>0</v>
      </c>
      <c r="X72" s="18">
        <v>157</v>
      </c>
      <c r="Y72" s="38" t="s">
        <v>47</v>
      </c>
      <c r="Z72" s="20">
        <f t="shared" si="6"/>
        <v>9800.64</v>
      </c>
      <c r="AA72" s="39"/>
      <c r="AB72" s="39"/>
      <c r="AC72" s="40">
        <f t="shared" si="20"/>
        <v>5976</v>
      </c>
      <c r="AD72" s="33"/>
      <c r="AE72" s="33"/>
      <c r="AF72" s="34" t="s">
        <v>48</v>
      </c>
      <c r="AG72" s="41">
        <v>8</v>
      </c>
      <c r="AH72" s="42">
        <v>13</v>
      </c>
      <c r="AI72" s="43" t="s">
        <v>49</v>
      </c>
      <c r="AJ72" s="34"/>
      <c r="AK72" s="34"/>
      <c r="AL72" s="37">
        <v>0</v>
      </c>
      <c r="AM72" s="33" t="s">
        <v>50</v>
      </c>
      <c r="AN72" s="33" t="s">
        <v>51</v>
      </c>
      <c r="AO72" s="33"/>
      <c r="AP72" s="37"/>
      <c r="AQ72" s="37"/>
      <c r="AR72" s="37"/>
      <c r="AS72" s="37"/>
      <c r="AU72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100068, 'Б-100068-13',date'2015-03-05',2, 1, 1, 'RUR', 1, 18, date'2015-03-06', date'2015-03-07', 1000681, 1, to_date('2016-03-11 00:00:00','YYYY-MM-DD HH24:MI:SS'), 11952, 2151.36, 0, 157, 0, 'c1', 8,null);insert into xxxx_oebs_cash_payment_test (ID, INVOICE_ID, OEBS_PAYMENT, DOC_DATE, COMISS_DATE) values (s_xxxx_oebs_cash_payment_test.NEXTVAL, 100068, 5976, to_date('2016-03-11 00:00:00','YYYY-MM-DD HH24:MI:SS'), date'2015-03-31' );insert into xxxx_client_discount_m  (ID,CLIENT_ID,CLIENT_AVG_DISCOUNT,DT) values (s_xxxx_client_discount_m.NEXTVAL,157, 13, date'2014-03-01');</v>
      </c>
    </row>
    <row r="73" spans="1:47" ht="15" customHeight="1" x14ac:dyDescent="0.3">
      <c r="A73" s="45">
        <v>10</v>
      </c>
      <c r="B73" s="57"/>
      <c r="C73" s="12" t="str">
        <f t="shared" si="17"/>
        <v>100010</v>
      </c>
      <c r="D73" s="12" t="str">
        <f t="shared" si="18"/>
        <v>100010/13</v>
      </c>
      <c r="E73" s="13" t="s">
        <v>40</v>
      </c>
      <c r="F73" s="13" t="s">
        <v>41</v>
      </c>
      <c r="G73" s="12">
        <v>1</v>
      </c>
      <c r="H73" s="14">
        <v>100069</v>
      </c>
      <c r="I73" s="15" t="str">
        <f>"Б-"&amp;H73&amp;"-13"</f>
        <v>Б-100069-13</v>
      </c>
      <c r="J73" s="16">
        <v>2</v>
      </c>
      <c r="K73" s="12">
        <v>7</v>
      </c>
      <c r="L73" s="12" t="s">
        <v>42</v>
      </c>
      <c r="M73" s="16">
        <v>1</v>
      </c>
      <c r="N73" s="12">
        <v>18</v>
      </c>
      <c r="O73" s="13" t="s">
        <v>43</v>
      </c>
      <c r="P73" s="13" t="s">
        <v>44</v>
      </c>
      <c r="Q73" s="13" t="s">
        <v>45</v>
      </c>
      <c r="R73" s="17" t="str">
        <f t="shared" si="19"/>
        <v>1000691</v>
      </c>
      <c r="S73" s="15">
        <v>1</v>
      </c>
      <c r="T73" s="144" t="s">
        <v>139</v>
      </c>
      <c r="U73" s="12">
        <v>30000</v>
      </c>
      <c r="V73" s="12">
        <f>U73*0.18</f>
        <v>5400</v>
      </c>
      <c r="W73" s="12">
        <v>0</v>
      </c>
      <c r="X73" s="18">
        <v>158</v>
      </c>
      <c r="Y73" s="19" t="s">
        <v>47</v>
      </c>
      <c r="Z73" s="20"/>
      <c r="AA73" s="21"/>
      <c r="AB73" s="22"/>
      <c r="AC73" s="14">
        <f t="shared" si="20"/>
        <v>15000</v>
      </c>
      <c r="AD73" s="12"/>
      <c r="AE73" s="12"/>
      <c r="AF73" s="13" t="s">
        <v>48</v>
      </c>
      <c r="AG73" s="23">
        <v>8</v>
      </c>
      <c r="AH73" s="24">
        <v>13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66">
        <v>0.7</v>
      </c>
      <c r="AU7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100069, 'Б-100069-13',date'2015-03-02',2, 7, 7, 'RUR', 1, 18, date'2015-03-06', date'2015-03-07', 1000691, 1, to_date('2016-03-07 00:00:00','YYYY-MM-DD HH24:MI:SS'), 30000, 5400, 0, 158, 0, 'c1', 8,null);insert into xxxx_oebs_cash_payment_test (ID, INVOICE_ID, OEBS_PAYMENT, DOC_DATE, COMISS_DATE) values (s_xxxx_oebs_cash_payment_test.NEXTVAL, 100069, 15000, to_date('2016-03-07 00:00:00','YYYY-MM-DD HH24:MI:SS'), date'2015-03-31' );insert into xxxx_client_discount_m  (ID,CLIENT_ID,CLIENT_AVG_DISCOUNT,DT) values (s_xxxx_client_discount_m.NEXTVAL,158, 13, date'2014-03-01');</v>
      </c>
    </row>
    <row r="74" spans="1:47" ht="15" customHeight="1" x14ac:dyDescent="0.3">
      <c r="A74" s="45">
        <v>10</v>
      </c>
      <c r="B74" s="57"/>
      <c r="C74" s="12" t="str">
        <f t="shared" si="17"/>
        <v>100010</v>
      </c>
      <c r="D74" s="12" t="str">
        <f t="shared" si="18"/>
        <v>100010/13</v>
      </c>
      <c r="E74" s="13" t="s">
        <v>40</v>
      </c>
      <c r="F74" s="13" t="s">
        <v>41</v>
      </c>
      <c r="G74" s="12">
        <v>1</v>
      </c>
      <c r="H74" s="14">
        <v>100070</v>
      </c>
      <c r="I74" s="15" t="str">
        <f t="shared" si="3"/>
        <v>Б-100070-13</v>
      </c>
      <c r="J74" s="16">
        <v>2</v>
      </c>
      <c r="K74" s="56">
        <v>3</v>
      </c>
      <c r="L74" s="12" t="s">
        <v>42</v>
      </c>
      <c r="M74" s="16">
        <v>1</v>
      </c>
      <c r="N74" s="12">
        <v>18</v>
      </c>
      <c r="O74" s="13" t="s">
        <v>53</v>
      </c>
      <c r="P74" s="13" t="s">
        <v>44</v>
      </c>
      <c r="Q74" s="13" t="s">
        <v>45</v>
      </c>
      <c r="R74" s="17" t="str">
        <f t="shared" si="19"/>
        <v>1000701</v>
      </c>
      <c r="S74" s="15">
        <v>1</v>
      </c>
      <c r="T74" s="144" t="s">
        <v>140</v>
      </c>
      <c r="U74" s="12">
        <v>40000</v>
      </c>
      <c r="V74" s="12">
        <f t="shared" si="5"/>
        <v>7200</v>
      </c>
      <c r="W74" s="12">
        <v>0</v>
      </c>
      <c r="X74" s="18">
        <v>159</v>
      </c>
      <c r="Y74" s="19" t="s">
        <v>47</v>
      </c>
      <c r="Z74" s="20"/>
      <c r="AA74" s="21"/>
      <c r="AB74" s="26"/>
      <c r="AC74" s="14">
        <f t="shared" si="20"/>
        <v>20000</v>
      </c>
      <c r="AD74" s="12"/>
      <c r="AE74" s="12"/>
      <c r="AF74" s="13" t="s">
        <v>48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 t="s">
        <v>80</v>
      </c>
      <c r="AU7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100070, 'Б-100070-13',date'2015-03-03',2, 3, 3, 'RUR', 1, 18, date'2015-03-06', date'2015-03-07', 1000701, 1, to_date('2016-03-08 00:00:00','YYYY-MM-DD HH24:MI:SS'), 40000, 7200, 0, 159, 0, 'c1', 8,null);insert into xxxx_oebs_cash_payment_test (ID, INVOICE_ID, OEBS_PAYMENT, DOC_DATE, COMISS_DATE) values (s_xxxx_oebs_cash_payment_test.NEXTVAL, 100070, 20000, to_date('2016-03-08 00:00:00','YYYY-MM-DD HH24:MI:SS'), date'2015-03-31' );insert into xxxx_client_discount_m  (ID,CLIENT_ID,CLIENT_AVG_DISCOUNT,DT) values (s_xxxx_client_discount_m.NEXTVAL,159, 7, date'2014-03-01');</v>
      </c>
    </row>
    <row r="75" spans="1:47" ht="15" customHeight="1" x14ac:dyDescent="0.3">
      <c r="A75" s="45">
        <v>10</v>
      </c>
      <c r="B75" s="57"/>
      <c r="C75" s="12" t="str">
        <f t="shared" si="17"/>
        <v>100010</v>
      </c>
      <c r="D75" s="12" t="str">
        <f t="shared" si="18"/>
        <v>100010/13</v>
      </c>
      <c r="E75" s="13" t="s">
        <v>40</v>
      </c>
      <c r="F75" s="13" t="s">
        <v>41</v>
      </c>
      <c r="G75" s="12">
        <v>1</v>
      </c>
      <c r="H75" s="14">
        <v>100071</v>
      </c>
      <c r="I75" s="15" t="str">
        <f t="shared" si="3"/>
        <v>Б-100071-13</v>
      </c>
      <c r="J75" s="16">
        <v>2</v>
      </c>
      <c r="K75" s="12">
        <v>7</v>
      </c>
      <c r="L75" s="12" t="s">
        <v>42</v>
      </c>
      <c r="M75" s="16">
        <v>1</v>
      </c>
      <c r="N75" s="12">
        <v>18</v>
      </c>
      <c r="O75" s="13" t="s">
        <v>53</v>
      </c>
      <c r="P75" s="13" t="s">
        <v>44</v>
      </c>
      <c r="Q75" s="13" t="s">
        <v>45</v>
      </c>
      <c r="R75" s="17" t="str">
        <f t="shared" si="19"/>
        <v>1000711</v>
      </c>
      <c r="S75" s="15">
        <v>1</v>
      </c>
      <c r="T75" s="144" t="s">
        <v>140</v>
      </c>
      <c r="U75" s="12">
        <v>70000</v>
      </c>
      <c r="V75" s="12">
        <f t="shared" si="5"/>
        <v>12600</v>
      </c>
      <c r="W75" s="12">
        <v>0</v>
      </c>
      <c r="X75" s="18">
        <v>160</v>
      </c>
      <c r="Y75" s="19" t="s">
        <v>47</v>
      </c>
      <c r="Z75" s="20"/>
      <c r="AA75" s="67"/>
      <c r="AB75" s="26"/>
      <c r="AC75" s="14">
        <f t="shared" si="20"/>
        <v>35000</v>
      </c>
      <c r="AD75" s="12"/>
      <c r="AE75" s="12"/>
      <c r="AF75" s="13" t="s">
        <v>48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"/>
      <c r="AU7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100071, 'Б-100071-13',date'2015-03-03',2, 7, 7, 'RUR', 1, 18, date'2015-03-06', date'2015-03-07', 1000711, 1, to_date('2016-03-08 00:00:00','YYYY-MM-DD HH24:MI:SS'), 70000, 12600, 0, 160, 0, 'c1', 8,null);insert into xxxx_oebs_cash_payment_test (ID, INVOICE_ID, OEBS_PAYMENT, DOC_DATE, COMISS_DATE) values (s_xxxx_oebs_cash_payment_test.NEXTVAL, 100071, 35000, to_date('2016-03-08 00:00:00','YYYY-MM-DD HH24:MI:SS'), date'2015-03-31' );insert into xxxx_client_discount_m  (ID,CLIENT_ID,CLIENT_AVG_DISCOUNT,DT) values (s_xxxx_client_discount_m.NEXTVAL,160, 7, date'2014-03-01');</v>
      </c>
    </row>
    <row r="76" spans="1:47" ht="15" customHeight="1" x14ac:dyDescent="0.3">
      <c r="A76" s="45">
        <v>10</v>
      </c>
      <c r="B76" s="57"/>
      <c r="C76" s="12" t="str">
        <f t="shared" si="17"/>
        <v>100010</v>
      </c>
      <c r="D76" s="12" t="str">
        <f t="shared" si="18"/>
        <v>100010/13</v>
      </c>
      <c r="E76" s="13" t="s">
        <v>40</v>
      </c>
      <c r="F76" s="13" t="s">
        <v>41</v>
      </c>
      <c r="G76" s="12">
        <v>1</v>
      </c>
      <c r="H76" s="14">
        <v>100072</v>
      </c>
      <c r="I76" s="15" t="str">
        <f>"Б-"&amp;H76&amp;"-13"</f>
        <v>Б-100072-13</v>
      </c>
      <c r="J76" s="16">
        <v>2</v>
      </c>
      <c r="K76" s="28">
        <v>2</v>
      </c>
      <c r="L76" s="12" t="s">
        <v>42</v>
      </c>
      <c r="M76" s="16">
        <v>1</v>
      </c>
      <c r="N76" s="12">
        <v>18</v>
      </c>
      <c r="O76" s="13" t="s">
        <v>55</v>
      </c>
      <c r="P76" s="13" t="s">
        <v>44</v>
      </c>
      <c r="Q76" s="13" t="s">
        <v>45</v>
      </c>
      <c r="R76" s="17" t="str">
        <f t="shared" si="19"/>
        <v>1000721</v>
      </c>
      <c r="S76" s="15">
        <v>1</v>
      </c>
      <c r="T76" s="144" t="s">
        <v>141</v>
      </c>
      <c r="U76" s="12">
        <v>30000</v>
      </c>
      <c r="V76" s="12">
        <f>U76*0.18</f>
        <v>5400</v>
      </c>
      <c r="W76" s="12">
        <v>0</v>
      </c>
      <c r="X76" s="18">
        <v>161</v>
      </c>
      <c r="Y76" s="19" t="s">
        <v>47</v>
      </c>
      <c r="Z76" s="20"/>
      <c r="AA76" s="21"/>
      <c r="AB76" s="29"/>
      <c r="AC76" s="14">
        <f t="shared" si="20"/>
        <v>15000</v>
      </c>
      <c r="AD76" s="12"/>
      <c r="AE76" s="12"/>
      <c r="AF76" s="13" t="s">
        <v>48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"&amp;A76&amp;", "&amp;C76&amp;", '"&amp;D76&amp;"', date'"&amp;E76&amp;"', date'"&amp;F76&amp;"', "&amp;G76&amp;", "&amp;H76&amp;", '"&amp;I76&amp;"',date'"&amp;O76&amp;"',"&amp;J76&amp;", "&amp;K76&amp;", "&amp;K76&amp;", '"&amp;L76&amp;"', "&amp;M76&amp;", "&amp;N76&amp;", date'"&amp;P76&amp;"', date'"&amp;Q76&amp;"', "&amp;R76&amp;", "&amp;S76&amp;", to_date('"&amp;T76&amp;"','YYYY-MM-DD HH24:MI:SS'), "&amp;U76&amp;", "&amp;V76&amp;", "&amp;W76&amp;", "&amp;X76&amp;", "&amp;AL76&amp;", '"&amp;AN76&amp;"', "&amp;AG76&amp;","&amp;AM76&amp;");"&amp;
IF(LEN(AC76)&gt;0,"insert into xxxx_oebs_cash_payment_test (ID, INVOICE_ID, OEBS_PAYMENT, DOC_DATE, COMISS_DATE) values (s_xxxx_oebs_cash_payment_test.NEXTVAL, "&amp;H76&amp;", "&amp;AC76&amp;", to_date('"&amp;T76&amp;"','YYYY-MM-DD HH24:MI:SS'), "&amp;AF76&amp;" );","")&amp;
IF(LEN(AD76)&gt;0,"insert into xxxx_oebs_cash_payment_test (ID, INVOICE_ID, OEBS_PAYMENT, DOC_DATE, COMISS_DATE) values (s_xxxx_oebs_cash_payment_test.NEXTVAL, "&amp;H76&amp;", "&amp;AD76&amp;", to_date('"&amp;T76&amp;"','YYYY-MM-DD HH24:MI:SS'), "&amp;AF76&amp;" );","")&amp;
IF(LEN(AE76)&gt;0,"insert into xxxx_oebs_cash_payment_test (ID, INVOICE_ID, OEBS_PAYMENT, DOC_DATE, COMISS_DATE) values (s_xxxx_oebs_cash_payment_test.NEXTVAL, "&amp;H76&amp;", "&amp;AE76&amp;", to_date('"&amp;T76&amp;"','YYYY-MM-DD HH24:MI:SS'), "&amp;AF76&amp;" );","")&amp;
IF(LEN(AH76)&gt;0,"insert into xxxx_client_discount_m  (ID,CLIENT_ID,CLIENT_AVG_DISCOUNT,DT) values (s_xxxx_client_discount_m.NEXTVAL,"&amp;X76&amp;", "&amp;AH76&amp;", "&amp;AI76&amp;");","")&amp;
IF(LEN(AJ76)&gt;0,"insert into xxxx_client_discount_m  (ID,CLIENT_ID,CLIENT_AVG_DISCOUNT,DT) values (s_xxxx_client_discount_m.NEXTVAL,"&amp;X76&amp;", "&amp;AJ76&amp;", "&amp;AK76&amp;");","")&amp;
IF(LEN(AO76)&gt;0,"insert into xxxx_contract_signed_attr (ID, CONTRACT_ID, CODE, KEY_NUM) values (s_xxxx_contract_signed_attr.NEXTVAL, "&amp;C76&amp;", 'SUPERCOMMISSION_BONUS' , "&amp;AO76&amp;" );","")&amp;
IF(LEN(AP76)&gt;0,"insert into xxxx_loyal_clients_contr_attr (ID, CONTRACT_ID, CLIENT_ID, LC_TURNOVER, COLLATERAL_FIRST_DT, COLLATERAL_END_DT) values (s_xxxx_loyal_clients_contr_atr.NEXTVAL, "&amp;C76&amp;", "&amp;X76&amp;", "&amp;AP76&amp;", "&amp;AQ76&amp;", "&amp;AR76&amp;"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'Б-100072-13',date'2015-03-04',2, 2, 2, 'RUR', 1, 18, date'2015-03-06', date'2015-03-07', 1000721, 1, to_date('2016-03-09 00:00:00','YYYY-MM-DD HH24:MI:SS'), 30000, 5400, 0, 161,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(s_xxxx_client_discount_m.NEXTVAL,161, 20, date'2014-03-01');</v>
      </c>
    </row>
    <row r="77" spans="1:47" ht="15" customHeight="1" x14ac:dyDescent="0.3">
      <c r="A77" s="45">
        <v>10</v>
      </c>
      <c r="B77" s="57"/>
      <c r="C77" s="12" t="str">
        <f t="shared" si="17"/>
        <v>100010</v>
      </c>
      <c r="D77" s="12" t="str">
        <f t="shared" si="18"/>
        <v>100010/13</v>
      </c>
      <c r="E77" s="13" t="s">
        <v>40</v>
      </c>
      <c r="F77" s="13" t="s">
        <v>41</v>
      </c>
      <c r="G77" s="12">
        <v>1</v>
      </c>
      <c r="H77" s="14">
        <v>100072</v>
      </c>
      <c r="I77" s="15" t="str">
        <f t="shared" si="3"/>
        <v>Б-100072-13</v>
      </c>
      <c r="J77" s="16">
        <v>2</v>
      </c>
      <c r="K77" s="28">
        <v>11</v>
      </c>
      <c r="L77" s="12" t="s">
        <v>42</v>
      </c>
      <c r="M77" s="16">
        <v>1</v>
      </c>
      <c r="N77" s="12">
        <v>18</v>
      </c>
      <c r="O77" s="13" t="s">
        <v>55</v>
      </c>
      <c r="P77" s="13" t="s">
        <v>44</v>
      </c>
      <c r="Q77" s="13" t="s">
        <v>45</v>
      </c>
      <c r="R77" s="17" t="str">
        <f t="shared" si="19"/>
        <v>1000721</v>
      </c>
      <c r="S77" s="15">
        <v>1</v>
      </c>
      <c r="T77" s="144" t="s">
        <v>141</v>
      </c>
      <c r="U77" s="12">
        <v>30000</v>
      </c>
      <c r="V77" s="12">
        <f t="shared" si="5"/>
        <v>5400</v>
      </c>
      <c r="W77" s="12">
        <v>0</v>
      </c>
      <c r="X77" s="18">
        <v>161</v>
      </c>
      <c r="Y77" s="19" t="s">
        <v>47</v>
      </c>
      <c r="Z77" s="20"/>
      <c r="AA77" s="21"/>
      <c r="AB77" s="29"/>
      <c r="AC77" s="14">
        <f t="shared" si="20"/>
        <v>15000</v>
      </c>
      <c r="AD77" s="12"/>
      <c r="AE77" s="12"/>
      <c r="AF77" s="13" t="s">
        <v>48</v>
      </c>
      <c r="AG77" s="23">
        <v>8</v>
      </c>
      <c r="AH77" s="30">
        <v>20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S77" s="17"/>
      <c r="AU7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'Б-100072-13',date'2015-03-04',2, 11, 11, 'RUR', 1, 18, date'2015-03-06', date'2015-03-07', 1000721, 1, to_date('2016-03-09 00:00:00','YYYY-MM-DD HH24:MI:SS'), 30000, 5400, 0, 161,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(s_xxxx_client_discount_m.NEXTVAL,161, 20, date'2014-03-01');</v>
      </c>
    </row>
    <row r="78" spans="1:47" ht="15" customHeight="1" x14ac:dyDescent="0.3">
      <c r="A78" s="45">
        <v>10</v>
      </c>
      <c r="B78" s="57"/>
      <c r="C78" s="12" t="str">
        <f t="shared" si="17"/>
        <v>100010</v>
      </c>
      <c r="D78" s="12" t="str">
        <f t="shared" si="18"/>
        <v>100010/13</v>
      </c>
      <c r="E78" s="13" t="s">
        <v>40</v>
      </c>
      <c r="F78" s="13" t="s">
        <v>41</v>
      </c>
      <c r="G78" s="12">
        <v>1</v>
      </c>
      <c r="H78" s="14">
        <v>100073</v>
      </c>
      <c r="I78" s="15" t="str">
        <f t="shared" si="3"/>
        <v>Б-100073-13</v>
      </c>
      <c r="J78" s="16">
        <v>2</v>
      </c>
      <c r="K78" s="28">
        <v>1</v>
      </c>
      <c r="L78" s="12" t="s">
        <v>42</v>
      </c>
      <c r="M78" s="16">
        <v>1</v>
      </c>
      <c r="N78" s="12">
        <v>18</v>
      </c>
      <c r="O78" s="13" t="s">
        <v>57</v>
      </c>
      <c r="P78" s="13" t="s">
        <v>44</v>
      </c>
      <c r="Q78" s="13" t="s">
        <v>45</v>
      </c>
      <c r="R78" s="17" t="str">
        <f t="shared" si="19"/>
        <v>1000731</v>
      </c>
      <c r="S78" s="15">
        <v>1</v>
      </c>
      <c r="T78" s="144" t="s">
        <v>142</v>
      </c>
      <c r="U78" s="12">
        <v>11952</v>
      </c>
      <c r="V78" s="12">
        <f t="shared" si="5"/>
        <v>2151.36</v>
      </c>
      <c r="W78" s="12">
        <v>0</v>
      </c>
      <c r="X78" s="18">
        <v>162</v>
      </c>
      <c r="Y78" s="19" t="s">
        <v>47</v>
      </c>
      <c r="Z78" s="20"/>
      <c r="AA78" s="68"/>
      <c r="AB78" s="29"/>
      <c r="AC78" s="14">
        <f t="shared" si="20"/>
        <v>5976</v>
      </c>
      <c r="AD78" s="12"/>
      <c r="AE78" s="12"/>
      <c r="AF78" s="13" t="s">
        <v>48</v>
      </c>
      <c r="AG78" s="23">
        <v>8</v>
      </c>
      <c r="AH78" s="30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/>
      <c r="AU7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100073, 'Б-100073-13',date'2015-03-05',2, 1, 1, 'RUR', 1, 18, date'2015-03-06', date'2015-03-07', 1000731, 1, to_date('2016-03-11 00:00:00','YYYY-MM-DD HH24:MI:SS'), 11952, 2151.36, 0, 162, 0, 'c1', 8,null);insert into xxxx_oebs_cash_payment_test (ID, INVOICE_ID, OEBS_PAYMENT, DOC_DATE, COMISS_DATE) values (s_xxxx_oebs_cash_payment_test.NEXTVAL, 100073, 5976, to_date('2016-03-11 00:00:00','YYYY-MM-DD HH24:MI:SS'), date'2015-03-31' );insert into xxxx_client_discount_m  (ID,CLIENT_ID,CLIENT_AVG_DISCOUNT,DT) values (s_xxxx_client_discount_m.NEXTVAL,162, 13, date'2014-03-01');</v>
      </c>
    </row>
    <row r="79" spans="1:47" ht="15" customHeight="1" x14ac:dyDescent="0.3">
      <c r="A79" s="45">
        <v>10</v>
      </c>
      <c r="B79" s="57"/>
      <c r="C79" s="12" t="str">
        <f t="shared" si="17"/>
        <v>100010</v>
      </c>
      <c r="D79" s="12" t="str">
        <f t="shared" si="18"/>
        <v>100010/13</v>
      </c>
      <c r="E79" s="13" t="s">
        <v>40</v>
      </c>
      <c r="F79" s="13" t="s">
        <v>41</v>
      </c>
      <c r="G79" s="12">
        <v>1</v>
      </c>
      <c r="H79" s="14">
        <v>100074</v>
      </c>
      <c r="I79" s="15" t="str">
        <f>"Б-"&amp;H79&amp;"-13"</f>
        <v>Б-100074-13</v>
      </c>
      <c r="J79" s="16">
        <v>2</v>
      </c>
      <c r="K79" s="12">
        <v>7</v>
      </c>
      <c r="L79" s="12" t="s">
        <v>42</v>
      </c>
      <c r="M79" s="16">
        <v>1</v>
      </c>
      <c r="N79" s="12">
        <v>18</v>
      </c>
      <c r="O79" s="13" t="s">
        <v>43</v>
      </c>
      <c r="P79" s="13" t="s">
        <v>44</v>
      </c>
      <c r="Q79" s="13" t="s">
        <v>45</v>
      </c>
      <c r="R79" s="17" t="str">
        <f t="shared" si="19"/>
        <v>1000741</v>
      </c>
      <c r="S79" s="15">
        <v>1</v>
      </c>
      <c r="T79" s="144" t="s">
        <v>143</v>
      </c>
      <c r="U79" s="12">
        <v>69500</v>
      </c>
      <c r="V79" s="12">
        <f>U79*0.18</f>
        <v>12510</v>
      </c>
      <c r="W79" s="12">
        <v>0</v>
      </c>
      <c r="X79" s="18">
        <v>163</v>
      </c>
      <c r="Y79" s="19" t="s">
        <v>47</v>
      </c>
      <c r="Z79" s="20">
        <f>U79/(U79+U81)</f>
        <v>0.69499999999999995</v>
      </c>
      <c r="AA79" s="21"/>
      <c r="AB79" s="22"/>
      <c r="AC79" s="14">
        <f t="shared" si="20"/>
        <v>34750</v>
      </c>
      <c r="AD79" s="12"/>
      <c r="AE79" s="12"/>
      <c r="AF79" s="58" t="s">
        <v>67</v>
      </c>
      <c r="AG79" s="23">
        <v>8</v>
      </c>
      <c r="AH79" s="24">
        <v>13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65">
        <v>0.69499999999999995</v>
      </c>
      <c r="AU7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100074, 'Б-100074-13',date'2015-03-02',2, 7, 7, 'RUR', 1, 18, date'2015-03-06', date'2015-03-07', 1000741, 1, to_date('2016-04-07 00:00:00','YYYY-MM-DD HH24:MI:SS'), 69500, 12510, 0, 163, 0, 'c1', 8,null);insert into xxxx_oebs_cash_payment_test (ID, INVOICE_ID, OEBS_PAYMENT, DOC_DATE, COMISS_DATE) values (s_xxxx_oebs_cash_payment_test.NEXTVAL, 100074, 34750, to_date('2016-04-07 00:00:00','YYYY-MM-DD HH24:MI:SS'), date'2015-04-30' );insert into xxxx_client_discount_m  (ID,CLIENT_ID,CLIENT_AVG_DISCOUNT,DT) values (s_xxxx_client_discount_m.NEXTVAL,163, 13, date'2014-03-01');</v>
      </c>
    </row>
    <row r="80" spans="1:47" ht="15" customHeight="1" x14ac:dyDescent="0.3">
      <c r="A80" s="45">
        <v>10</v>
      </c>
      <c r="B80" s="57"/>
      <c r="C80" s="12" t="str">
        <f t="shared" si="17"/>
        <v>100010</v>
      </c>
      <c r="D80" s="12" t="str">
        <f t="shared" si="18"/>
        <v>100010/13</v>
      </c>
      <c r="E80" s="13" t="s">
        <v>40</v>
      </c>
      <c r="F80" s="13" t="s">
        <v>41</v>
      </c>
      <c r="G80" s="12">
        <v>1</v>
      </c>
      <c r="H80" s="14">
        <v>100075</v>
      </c>
      <c r="I80" s="15" t="str">
        <f t="shared" si="3"/>
        <v>Б-100075-13</v>
      </c>
      <c r="J80" s="16">
        <v>2</v>
      </c>
      <c r="K80" s="56">
        <v>3</v>
      </c>
      <c r="L80" s="12" t="s">
        <v>42</v>
      </c>
      <c r="M80" s="16">
        <v>1</v>
      </c>
      <c r="N80" s="12">
        <v>18</v>
      </c>
      <c r="O80" s="13" t="s">
        <v>53</v>
      </c>
      <c r="P80" s="13" t="s">
        <v>44</v>
      </c>
      <c r="Q80" s="13" t="s">
        <v>45</v>
      </c>
      <c r="R80" s="17" t="str">
        <f t="shared" si="19"/>
        <v>1000751</v>
      </c>
      <c r="S80" s="15">
        <v>1</v>
      </c>
      <c r="T80" s="144" t="s">
        <v>144</v>
      </c>
      <c r="U80" s="12">
        <v>40000</v>
      </c>
      <c r="V80" s="12">
        <f t="shared" si="5"/>
        <v>7200</v>
      </c>
      <c r="W80" s="12">
        <v>0</v>
      </c>
      <c r="X80" s="18">
        <v>164</v>
      </c>
      <c r="Y80" s="19" t="s">
        <v>47</v>
      </c>
      <c r="Z80" s="20"/>
      <c r="AA80" s="21"/>
      <c r="AB80" s="26"/>
      <c r="AC80" s="14">
        <f t="shared" si="20"/>
        <v>20000</v>
      </c>
      <c r="AD80" s="12"/>
      <c r="AE80" s="12"/>
      <c r="AF80" s="58" t="s">
        <v>67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 t="s">
        <v>80</v>
      </c>
      <c r="AU8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100075, 'Б-100075-13',date'2015-03-03',2, 3, 3, 'RUR', 1, 18, date'2015-03-06', date'2015-03-07', 1000751, 1, to_date('2016-04-08 00:00:00','YYYY-MM-DD HH24:MI:SS'), 40000, 7200, 0, 164, 0, 'c1', 8,null);insert into xxxx_oebs_cash_payment_test (ID, INVOICE_ID, OEBS_PAYMENT, DOC_DATE, COMISS_DATE) values (s_xxxx_oebs_cash_payment_test.NEXTVAL, 100075, 20000, to_date('2016-04-08 00:00:00','YYYY-MM-DD HH24:MI:SS'), date'2015-04-30' );insert into xxxx_client_discount_m  (ID,CLIENT_ID,CLIENT_AVG_DISCOUNT,DT) values (s_xxxx_client_discount_m.NEXTVAL,164, 7, date'2014-03-01');</v>
      </c>
    </row>
    <row r="81" spans="1:47" ht="15" customHeight="1" x14ac:dyDescent="0.3">
      <c r="A81" s="45">
        <v>10</v>
      </c>
      <c r="B81" s="57"/>
      <c r="C81" s="12" t="str">
        <f t="shared" si="17"/>
        <v>100010</v>
      </c>
      <c r="D81" s="12" t="str">
        <f t="shared" si="18"/>
        <v>100010/13</v>
      </c>
      <c r="E81" s="13" t="s">
        <v>40</v>
      </c>
      <c r="F81" s="13" t="s">
        <v>41</v>
      </c>
      <c r="G81" s="12">
        <v>1</v>
      </c>
      <c r="H81" s="14">
        <v>100076</v>
      </c>
      <c r="I81" s="15" t="str">
        <f t="shared" ref="I81:I91" si="21">"Б-"&amp;H81&amp;"-13"</f>
        <v>Б-100076-13</v>
      </c>
      <c r="J81" s="16">
        <v>2</v>
      </c>
      <c r="K81" s="12">
        <v>7</v>
      </c>
      <c r="L81" s="12" t="s">
        <v>42</v>
      </c>
      <c r="M81" s="16">
        <v>1</v>
      </c>
      <c r="N81" s="12">
        <v>18</v>
      </c>
      <c r="O81" s="13" t="s">
        <v>53</v>
      </c>
      <c r="P81" s="13" t="s">
        <v>44</v>
      </c>
      <c r="Q81" s="13" t="s">
        <v>45</v>
      </c>
      <c r="R81" s="17" t="str">
        <f t="shared" si="19"/>
        <v>1000761</v>
      </c>
      <c r="S81" s="15">
        <v>1</v>
      </c>
      <c r="T81" s="144" t="s">
        <v>144</v>
      </c>
      <c r="U81" s="12">
        <v>30500</v>
      </c>
      <c r="V81" s="12">
        <f t="shared" ref="V81:V91" si="22">U81*0.18</f>
        <v>5490</v>
      </c>
      <c r="W81" s="12">
        <v>0</v>
      </c>
      <c r="X81" s="18">
        <v>165</v>
      </c>
      <c r="Y81" s="19" t="s">
        <v>47</v>
      </c>
      <c r="Z81" s="20"/>
      <c r="AA81" s="21"/>
      <c r="AB81" s="26"/>
      <c r="AC81" s="14">
        <f t="shared" si="20"/>
        <v>15250</v>
      </c>
      <c r="AD81" s="12"/>
      <c r="AE81" s="12"/>
      <c r="AF81" s="58" t="s">
        <v>67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"/>
      <c r="AU81" s="9" t="str">
        <f t="shared" ref="AU81:AU152" si="2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"&amp;A81&amp;", "&amp;C81&amp;", '"&amp;D81&amp;"', date'"&amp;E81&amp;"', date'"&amp;F81&amp;"', "&amp;G81&amp;", "&amp;H81&amp;", '"&amp;I81&amp;"',date'"&amp;O81&amp;"',"&amp;J81&amp;", "&amp;K81&amp;", "&amp;K81&amp;", '"&amp;L81&amp;"', "&amp;M81&amp;", "&amp;N81&amp;", date'"&amp;P81&amp;"', date'"&amp;Q81&amp;"', "&amp;R81&amp;", "&amp;S81&amp;", to_date('"&amp;T81&amp;"','YYYY-MM-DD HH24:MI:SS'), "&amp;U81&amp;", "&amp;V81&amp;", "&amp;W81&amp;", "&amp;X81&amp;", "&amp;AL81&amp;", '"&amp;AN81&amp;"', "&amp;AG81&amp;","&amp;AM81&amp;");"&amp;
IF(LEN(AC81)&gt;0,"insert into xxxx_oebs_cash_payment_test (ID, INVOICE_ID, OEBS_PAYMENT, DOC_DATE, COMISS_DATE) values (s_xxxx_oebs_cash_payment_test.NEXTVAL, "&amp;H81&amp;", "&amp;AC81&amp;", to_date('"&amp;T81&amp;"','YYYY-MM-DD HH24:MI:SS'), "&amp;AF81&amp;" );","")&amp;
IF(LEN(AD81)&gt;0,"insert into xxxx_oebs_cash_payment_test (ID, INVOICE_ID, OEBS_PAYMENT, DOC_DATE, COMISS_DATE) values (s_xxxx_oebs_cash_payment_test.NEXTVAL, "&amp;H81&amp;", "&amp;AD81&amp;", to_date('"&amp;T81&amp;"','YYYY-MM-DD HH24:MI:SS'), "&amp;AF81&amp;" );","")&amp;
IF(LEN(AE81)&gt;0,"insert into xxxx_oebs_cash_payment_test (ID, INVOICE_ID, OEBS_PAYMENT, DOC_DATE, COMISS_DATE) values (s_xxxx_oebs_cash_payment_test.NEXTVAL, "&amp;H81&amp;", "&amp;AE81&amp;", to_date('"&amp;T81&amp;"','YYYY-MM-DD HH24:MI:SS'), "&amp;AF81&amp;" );","")&amp;
IF(LEN(AH81)&gt;0,"insert into xxxx_client_discount_m  (ID,CLIENT_ID,CLIENT_AVG_DISCOUNT,DT) values (s_xxxx_client_discount_m.NEXTVAL,"&amp;X81&amp;", "&amp;AH81&amp;", "&amp;AI81&amp;");","")&amp;
IF(LEN(AJ81)&gt;0,"insert into xxxx_client_discount_m  (ID,CLIENT_ID,CLIENT_AVG_DISCOUNT,DT) values (s_xxxx_client_discount_m.NEXTVAL,"&amp;X81&amp;", "&amp;AJ81&amp;", "&amp;AK81&amp;");","")&amp;
IF(LEN(AO81)&gt;0,"insert into xxxx_contract_signed_attr (ID, CONTRACT_ID, CODE, KEY_NUM) values (s_xxxx_contract_signed_attr.NEXTVAL, "&amp;C81&amp;", 'SUPERCOMMISSION_BONUS' , "&amp;AO81&amp;" );","")&amp;
IF(LEN(AP81)&gt;0,"insert into xxxx_loyal_clients_contr_attr (ID, CONTRACT_ID, CLIENT_ID, LC_TURNOVER, COLLATERAL_FIRST_DT, COLLATERAL_END_DT) values (s_xxxx_loyal_clients_contr_atr.NEXTVAL, "&amp;C81&amp;", "&amp;X81&amp;", "&amp;AP81&amp;", "&amp;AQ81&amp;", "&amp;AR81&amp;"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100076, 'Б-100076-13',date'2015-03-03',2, 7, 7, 'RUR', 1, 18, date'2015-03-06', date'2015-03-07', 1000761, 1, to_date('2016-04-08 00:00:00','YYYY-MM-DD HH24:MI:SS'), 30500, 5490, 0, 165, 0, 'c1', 8,null);insert into xxxx_oebs_cash_payment_test (ID, INVOICE_ID, OEBS_PAYMENT, DOC_DATE, COMISS_DATE) values (s_xxxx_oebs_cash_payment_test.NEXTVAL, 100076, 15250, to_date('2016-04-08 00:00:00','YYYY-MM-DD HH24:MI:SS'), date'2015-04-30' );insert into xxxx_client_discount_m  (ID,CLIENT_ID,CLIENT_AVG_DISCOUNT,DT) values (s_xxxx_client_discount_m.NEXTVAL,165, 7, date'2014-03-01');</v>
      </c>
    </row>
    <row r="82" spans="1:47" ht="15" customHeight="1" x14ac:dyDescent="0.3">
      <c r="A82" s="45">
        <v>10</v>
      </c>
      <c r="B82" s="57"/>
      <c r="C82" s="12" t="str">
        <f t="shared" si="17"/>
        <v>100010</v>
      </c>
      <c r="D82" s="12" t="str">
        <f t="shared" si="18"/>
        <v>100010/13</v>
      </c>
      <c r="E82" s="13" t="s">
        <v>40</v>
      </c>
      <c r="F82" s="13" t="s">
        <v>41</v>
      </c>
      <c r="G82" s="12">
        <v>1</v>
      </c>
      <c r="H82" s="14">
        <v>100077</v>
      </c>
      <c r="I82" s="15" t="str">
        <f t="shared" si="21"/>
        <v>Б-100077-13</v>
      </c>
      <c r="J82" s="16">
        <v>2</v>
      </c>
      <c r="K82" s="28">
        <v>2</v>
      </c>
      <c r="L82" s="12" t="s">
        <v>42</v>
      </c>
      <c r="M82" s="16">
        <v>1</v>
      </c>
      <c r="N82" s="12">
        <v>18</v>
      </c>
      <c r="O82" s="13" t="s">
        <v>55</v>
      </c>
      <c r="P82" s="13" t="s">
        <v>44</v>
      </c>
      <c r="Q82" s="13" t="s">
        <v>45</v>
      </c>
      <c r="R82" s="17" t="str">
        <f t="shared" si="19"/>
        <v>1000771</v>
      </c>
      <c r="S82" s="15">
        <v>1</v>
      </c>
      <c r="T82" s="144" t="s">
        <v>145</v>
      </c>
      <c r="U82" s="12">
        <v>30000</v>
      </c>
      <c r="V82" s="12">
        <f t="shared" si="22"/>
        <v>5400</v>
      </c>
      <c r="W82" s="12">
        <v>0</v>
      </c>
      <c r="X82" s="18">
        <v>166</v>
      </c>
      <c r="Y82" s="19" t="s">
        <v>47</v>
      </c>
      <c r="Z82" s="20"/>
      <c r="AA82" s="21"/>
      <c r="AB82" s="29"/>
      <c r="AC82" s="14">
        <f t="shared" si="20"/>
        <v>15000</v>
      </c>
      <c r="AD82" s="12"/>
      <c r="AE82" s="12"/>
      <c r="AF82" s="58" t="s">
        <v>67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"&amp;A82&amp;", "&amp;C82&amp;", '"&amp;D82&amp;"', date'"&amp;E82&amp;"', date'"&amp;F82&amp;"', "&amp;G82&amp;", "&amp;H82&amp;", '"&amp;I82&amp;"',date'"&amp;O82&amp;"',"&amp;J82&amp;", "&amp;K82&amp;", "&amp;K82&amp;", '"&amp;L82&amp;"', "&amp;M82&amp;", "&amp;N82&amp;", date'"&amp;P82&amp;"', date'"&amp;Q82&amp;"', "&amp;R82&amp;", "&amp;S82&amp;", to_date('"&amp;T82&amp;"','YYYY-MM-DD HH24:MI:SS'), "&amp;U82&amp;", "&amp;V82&amp;", "&amp;W82&amp;", "&amp;X82&amp;", "&amp;AL82&amp;", '"&amp;AN82&amp;"', "&amp;AG82&amp;","&amp;AM82&amp;");"&amp;
IF(LEN(AC82)&gt;0,"insert into xxxx_oebs_cash_payment_test (ID, INVOICE_ID, OEBS_PAYMENT, DOC_DATE, COMISS_DATE) values (s_xxxx_oebs_cash_payment_test.NEXTVAL, "&amp;H82&amp;", "&amp;AC82&amp;", to_date('"&amp;T82&amp;"','YYYY-MM-DD HH24:MI:SS'), "&amp;AF82&amp;" );","")&amp;
IF(LEN(AD82)&gt;0,"insert into xxxx_oebs_cash_payment_test (ID, INVOICE_ID, OEBS_PAYMENT, DOC_DATE, COMISS_DATE) values (s_xxxx_oebs_cash_payment_test.NEXTVAL, "&amp;H82&amp;", "&amp;AD82&amp;", to_date('"&amp;T82&amp;"','YYYY-MM-DD HH24:MI:SS'), "&amp;AF82&amp;" );","")&amp;
IF(LEN(AE82)&gt;0,"insert into xxxx_oebs_cash_payment_test (ID, INVOICE_ID, OEBS_PAYMENT, DOC_DATE, COMISS_DATE) values (s_xxxx_oebs_cash_payment_test.NEXTVAL, "&amp;H82&amp;", "&amp;AE82&amp;", to_date('"&amp;T82&amp;"','YYYY-MM-DD HH24:MI:SS'), "&amp;AF82&amp;" );","")&amp;
IF(LEN(AH82)&gt;0,"insert into xxxx_client_discount_m  (ID,CLIENT_ID,CLIENT_AVG_DISCOUNT,DT) values (s_xxxx_client_discount_m.NEXTVAL,"&amp;X82&amp;", "&amp;AH82&amp;", "&amp;AI82&amp;");","")&amp;
IF(LEN(AJ82)&gt;0,"insert into xxxx_client_discount_m  (ID,CLIENT_ID,CLIENT_AVG_DISCOUNT,DT) values (s_xxxx_client_discount_m.NEXTVAL,"&amp;X82&amp;", "&amp;AJ82&amp;", "&amp;AK82&amp;");","")&amp;
IF(LEN(AO82)&gt;0,"insert into xxxx_contract_signed_attr (ID, CONTRACT_ID, CODE, KEY_NUM) values (s_xxxx_contract_signed_attr.NEXTVAL, "&amp;C82&amp;", 'SUPERCOMMISSION_BONUS' , "&amp;AO82&amp;" );","")&amp;
IF(LEN(AP82)&gt;0,"insert into xxxx_loyal_clients_contr_attr (ID, CONTRACT_ID, CLIENT_ID, LC_TURNOVER, COLLATERAL_FIRST_DT, COLLATERAL_END_DT) values (s_xxxx_loyal_clients_contr_atr.NEXTVAL, "&amp;C82&amp;", "&amp;X82&amp;", "&amp;AP82&amp;", "&amp;AQ82&amp;", "&amp;AR82&amp;"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'Б-100077-13',date'2015-03-04',2, 2, 2, 'RUR', 1, 18, date'2015-03-06', date'2015-03-07', 1000771, 1, to_date('2016-04-09 00:00:00','YYYY-MM-DD HH24:MI:SS'), 30000, 5400, 0, 166, 0, 'c1', 8,null);insert into xxxx_oebs_cash_payment_test (ID, INVOICE_ID, OEBS_PAYMENT, DOC_DATE, COMISS_DATE) values (s_xxxx_oebs_cash_payment_test.NEXTVAL, 100077, 15000, to_date('2016-04-09 00:00:00','YYYY-MM-DD HH24:MI:SS'), date'2015-04-30' );insert into xxxx_client_discount_m  (ID,CLIENT_ID,CLIENT_AVG_DISCOUNT,DT) values (s_xxxx_client_discount_m.NEXTVAL,166, 20, date'2014-03-01');</v>
      </c>
    </row>
    <row r="83" spans="1:47" ht="15" customHeight="1" x14ac:dyDescent="0.3">
      <c r="A83" s="45">
        <v>10</v>
      </c>
      <c r="B83" s="57"/>
      <c r="C83" s="12" t="str">
        <f t="shared" si="17"/>
        <v>100010</v>
      </c>
      <c r="D83" s="12" t="str">
        <f t="shared" si="18"/>
        <v>100010/13</v>
      </c>
      <c r="E83" s="13" t="s">
        <v>40</v>
      </c>
      <c r="F83" s="13" t="s">
        <v>41</v>
      </c>
      <c r="G83" s="12">
        <v>1</v>
      </c>
      <c r="H83" s="14">
        <v>100077</v>
      </c>
      <c r="I83" s="15" t="str">
        <f t="shared" si="21"/>
        <v>Б-100077-13</v>
      </c>
      <c r="J83" s="16">
        <v>2</v>
      </c>
      <c r="K83" s="28">
        <v>11</v>
      </c>
      <c r="L83" s="12" t="s">
        <v>42</v>
      </c>
      <c r="M83" s="16">
        <v>1</v>
      </c>
      <c r="N83" s="12">
        <v>18</v>
      </c>
      <c r="O83" s="13" t="s">
        <v>55</v>
      </c>
      <c r="P83" s="13" t="s">
        <v>44</v>
      </c>
      <c r="Q83" s="13" t="s">
        <v>45</v>
      </c>
      <c r="R83" s="17" t="str">
        <f t="shared" si="19"/>
        <v>1000771</v>
      </c>
      <c r="S83" s="15">
        <v>1</v>
      </c>
      <c r="T83" s="144" t="s">
        <v>145</v>
      </c>
      <c r="U83" s="12">
        <v>30000</v>
      </c>
      <c r="V83" s="12">
        <f t="shared" si="22"/>
        <v>5400</v>
      </c>
      <c r="W83" s="12">
        <v>0</v>
      </c>
      <c r="X83" s="18">
        <v>166</v>
      </c>
      <c r="Y83" s="19" t="s">
        <v>47</v>
      </c>
      <c r="Z83" s="20"/>
      <c r="AA83" s="21"/>
      <c r="AB83" s="29"/>
      <c r="AC83" s="14">
        <f t="shared" si="20"/>
        <v>15000</v>
      </c>
      <c r="AD83" s="12"/>
      <c r="AE83" s="12"/>
      <c r="AF83" s="58" t="s">
        <v>67</v>
      </c>
      <c r="AG83" s="23">
        <v>8</v>
      </c>
      <c r="AH83" s="30">
        <v>20</v>
      </c>
      <c r="AI83" s="25" t="s">
        <v>49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S83" s="17"/>
      <c r="AU8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'Б-100077-13',date'2015-03-04',2, 11, 11, 'RUR', 1, 18, date'2015-03-06', date'2015-03-07', 1000771, 1, to_date('2016-04-09 00:00:00','YYYY-MM-DD HH24:MI:SS'), 30000, 5400, 0, 166, 0, 'c1', 8,null);insert into xxxx_oebs_cash_payment_test (ID, INVOICE_ID, OEBS_PAYMENT, DOC_DATE, COMISS_DATE) values (s_xxxx_oebs_cash_payment_test.NEXTVAL, 100077, 15000, to_date('2016-04-09 00:00:00','YYYY-MM-DD HH24:MI:SS'), date'2015-04-30' );insert into xxxx_client_discount_m  (ID,CLIENT_ID,CLIENT_AVG_DISCOUNT,DT) values (s_xxxx_client_discount_m.NEXTVAL,166, 20, date'2014-03-01');</v>
      </c>
    </row>
    <row r="84" spans="1:47" ht="15" customHeight="1" x14ac:dyDescent="0.3">
      <c r="A84" s="45">
        <v>10</v>
      </c>
      <c r="B84" s="57"/>
      <c r="C84" s="12" t="str">
        <f t="shared" si="17"/>
        <v>100010</v>
      </c>
      <c r="D84" s="12" t="str">
        <f t="shared" si="18"/>
        <v>100010/13</v>
      </c>
      <c r="E84" s="13" t="s">
        <v>40</v>
      </c>
      <c r="F84" s="13" t="s">
        <v>41</v>
      </c>
      <c r="G84" s="12">
        <v>1</v>
      </c>
      <c r="H84" s="14">
        <v>100078</v>
      </c>
      <c r="I84" s="15" t="str">
        <f t="shared" si="21"/>
        <v>Б-100078-13</v>
      </c>
      <c r="J84" s="16">
        <v>2</v>
      </c>
      <c r="K84" s="56">
        <v>1</v>
      </c>
      <c r="L84" s="12" t="s">
        <v>42</v>
      </c>
      <c r="M84" s="16">
        <v>1</v>
      </c>
      <c r="N84" s="12">
        <v>18</v>
      </c>
      <c r="O84" s="13" t="s">
        <v>57</v>
      </c>
      <c r="P84" s="13" t="s">
        <v>44</v>
      </c>
      <c r="Q84" s="13" t="s">
        <v>45</v>
      </c>
      <c r="R84" s="17" t="str">
        <f t="shared" si="19"/>
        <v>1000781</v>
      </c>
      <c r="S84" s="15">
        <v>1</v>
      </c>
      <c r="T84" s="144" t="s">
        <v>146</v>
      </c>
      <c r="U84" s="12">
        <v>11951</v>
      </c>
      <c r="V84" s="12">
        <f t="shared" si="22"/>
        <v>2151.1799999999998</v>
      </c>
      <c r="W84" s="12">
        <v>0</v>
      </c>
      <c r="X84" s="18">
        <v>167</v>
      </c>
      <c r="Y84" s="19" t="s">
        <v>47</v>
      </c>
      <c r="Z84" s="20"/>
      <c r="AA84" s="21"/>
      <c r="AB84" s="26"/>
      <c r="AC84" s="14">
        <f t="shared" si="20"/>
        <v>5975.5</v>
      </c>
      <c r="AD84" s="12"/>
      <c r="AE84" s="12"/>
      <c r="AF84" s="58" t="s">
        <v>67</v>
      </c>
      <c r="AG84" s="23">
        <v>8</v>
      </c>
      <c r="AH84" s="27">
        <v>13</v>
      </c>
      <c r="AI84" s="25" t="s">
        <v>49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S84" s="69"/>
      <c r="AU8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100078, 'Б-100078-13',date'2015-03-05',2, 1, 1, 'RUR', 1, 18, date'2015-03-06', date'2015-03-07', 1000781, 1, to_date('2016-04-11 00:00:00','YYYY-MM-DD HH24:MI:SS'), 11951, 2151.18, 0, 167, 0, 'c1', 8,null);insert into xxxx_oebs_cash_payment_test (ID, INVOICE_ID, OEBS_PAYMENT, DOC_DATE, COMISS_DATE) values (s_xxxx_oebs_cash_payment_test.NEXTVAL, 100078, 5975.5, to_date('2016-04-11 00:00:00','YYYY-MM-DD HH24:MI:SS'), date'2015-04-30' );insert into xxxx_client_discount_m  (ID,CLIENT_ID,CLIENT_AVG_DISCOUNT,DT) values (s_xxxx_client_discount_m.NEXTVAL,167, 13, date'2014-03-01');</v>
      </c>
    </row>
    <row r="85" spans="1:47" ht="15" customHeight="1" x14ac:dyDescent="0.3">
      <c r="A85" s="45">
        <v>10</v>
      </c>
      <c r="B85" s="57"/>
      <c r="C85" s="12" t="str">
        <f t="shared" si="17"/>
        <v>100010</v>
      </c>
      <c r="D85" s="12" t="str">
        <f t="shared" si="18"/>
        <v>100010/13</v>
      </c>
      <c r="E85" s="13" t="s">
        <v>40</v>
      </c>
      <c r="F85" s="13" t="s">
        <v>41</v>
      </c>
      <c r="G85" s="12">
        <v>1</v>
      </c>
      <c r="H85" s="14">
        <v>100079</v>
      </c>
      <c r="I85" s="15" t="str">
        <f t="shared" si="21"/>
        <v>Б-100079-13</v>
      </c>
      <c r="J85" s="16">
        <v>2</v>
      </c>
      <c r="K85" s="12">
        <v>7</v>
      </c>
      <c r="L85" s="12" t="s">
        <v>42</v>
      </c>
      <c r="M85" s="16">
        <v>1</v>
      </c>
      <c r="N85" s="12">
        <v>18</v>
      </c>
      <c r="O85" s="13" t="s">
        <v>43</v>
      </c>
      <c r="P85" s="13" t="s">
        <v>44</v>
      </c>
      <c r="Q85" s="13" t="s">
        <v>45</v>
      </c>
      <c r="R85" s="17" t="str">
        <f t="shared" si="19"/>
        <v>1000791</v>
      </c>
      <c r="S85" s="15">
        <v>1</v>
      </c>
      <c r="T85" s="144" t="s">
        <v>147</v>
      </c>
      <c r="U85" s="12">
        <v>69500</v>
      </c>
      <c r="V85" s="12">
        <f t="shared" si="22"/>
        <v>12510</v>
      </c>
      <c r="W85" s="12">
        <v>0</v>
      </c>
      <c r="X85" s="18">
        <v>168</v>
      </c>
      <c r="Y85" s="19" t="s">
        <v>47</v>
      </c>
      <c r="Z85" s="20">
        <f>U85/(U85+U87)</f>
        <v>0.6949930500694993</v>
      </c>
      <c r="AA85" s="21">
        <f t="shared" ref="AA85:AA90" si="24">U85-V85</f>
        <v>56990</v>
      </c>
      <c r="AB85" s="22"/>
      <c r="AC85" s="14">
        <f t="shared" si="20"/>
        <v>34750</v>
      </c>
      <c r="AD85" s="12"/>
      <c r="AE85" s="12"/>
      <c r="AF85" s="59" t="s">
        <v>72</v>
      </c>
      <c r="AG85" s="23">
        <v>8</v>
      </c>
      <c r="AH85" s="24">
        <v>13</v>
      </c>
      <c r="AI85" s="25" t="s">
        <v>49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S85" s="65">
        <v>0.6949930500694993</v>
      </c>
      <c r="AU8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100079, 'Б-100079-13',date'2015-03-02',2, 7, 7, 'RUR', 1, 18, date'2015-03-06', date'2015-03-07', 1000791, 1, to_date('2016-05-07 00:00:00','YYYY-MM-DD HH24:MI:SS'), 69500, 12510, 0, 168, 0, 'c1', 8,null);insert into xxxx_oebs_cash_payment_test (ID, INVOICE_ID, OEBS_PAYMENT, DOC_DATE, COMISS_DATE) values (s_xxxx_oebs_cash_payment_test.NEXTVAL, 100079, 34750, to_date('2016-05-07 00:00:00','YYYY-MM-DD HH24:MI:SS'), date'2015-05-31' );insert into xxxx_client_discount_m  (ID,CLIENT_ID,CLIENT_AVG_DISCOUNT,DT) values (s_xxxx_client_discount_m.NEXTVAL,168, 13, date'2014-03-01');</v>
      </c>
    </row>
    <row r="86" spans="1:47" ht="15" customHeight="1" x14ac:dyDescent="0.3">
      <c r="A86" s="45">
        <v>10</v>
      </c>
      <c r="B86" s="57"/>
      <c r="C86" s="12" t="str">
        <f t="shared" si="17"/>
        <v>100010</v>
      </c>
      <c r="D86" s="12" t="str">
        <f t="shared" si="18"/>
        <v>100010/13</v>
      </c>
      <c r="E86" s="13" t="s">
        <v>40</v>
      </c>
      <c r="F86" s="13" t="s">
        <v>41</v>
      </c>
      <c r="G86" s="12">
        <v>1</v>
      </c>
      <c r="H86" s="14">
        <v>100080</v>
      </c>
      <c r="I86" s="15" t="str">
        <f t="shared" si="21"/>
        <v>Б-100080-13</v>
      </c>
      <c r="J86" s="16">
        <v>2</v>
      </c>
      <c r="K86" s="56">
        <v>3</v>
      </c>
      <c r="L86" s="12" t="s">
        <v>42</v>
      </c>
      <c r="M86" s="16">
        <v>1</v>
      </c>
      <c r="N86" s="12">
        <v>18</v>
      </c>
      <c r="O86" s="13" t="s">
        <v>53</v>
      </c>
      <c r="P86" s="13" t="s">
        <v>44</v>
      </c>
      <c r="Q86" s="13" t="s">
        <v>45</v>
      </c>
      <c r="R86" s="17" t="str">
        <f t="shared" si="19"/>
        <v>1000801</v>
      </c>
      <c r="S86" s="15">
        <v>1</v>
      </c>
      <c r="T86" s="144" t="s">
        <v>148</v>
      </c>
      <c r="U86" s="12">
        <v>40000</v>
      </c>
      <c r="V86" s="12">
        <f t="shared" si="22"/>
        <v>7200</v>
      </c>
      <c r="W86" s="12">
        <v>0</v>
      </c>
      <c r="X86" s="18">
        <v>169</v>
      </c>
      <c r="Y86" s="19" t="s">
        <v>47</v>
      </c>
      <c r="Z86" s="20"/>
      <c r="AA86" s="21">
        <f t="shared" si="24"/>
        <v>32800</v>
      </c>
      <c r="AB86" s="26"/>
      <c r="AC86" s="14">
        <f t="shared" si="20"/>
        <v>20000</v>
      </c>
      <c r="AD86" s="12"/>
      <c r="AE86" s="12"/>
      <c r="AF86" s="59" t="s">
        <v>72</v>
      </c>
      <c r="AG86" s="23">
        <v>8</v>
      </c>
      <c r="AH86" s="27">
        <v>7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S86" s="69" t="s">
        <v>81</v>
      </c>
      <c r="AU8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100080, 'Б-100080-13',date'2015-03-03',2, 3, 3, 'RUR', 1, 18, date'2015-03-06', date'2015-03-07', 1000801, 1, to_date('2016-05-08 00:00:00','YYYY-MM-DD HH24:MI:SS'), 40000, 7200, 0, 169, 0, 'c1', 8,null);insert into xxxx_oebs_cash_payment_test (ID, INVOICE_ID, OEBS_PAYMENT, DOC_DATE, COMISS_DATE) values (s_xxxx_oebs_cash_payment_test.NEXTVAL, 100080, 20000, to_date('2016-05-08 00:00:00','YYYY-MM-DD HH24:MI:SS'), date'2015-05-31' );insert into xxxx_client_discount_m  (ID,CLIENT_ID,CLIENT_AVG_DISCOUNT,DT) values (s_xxxx_client_discount_m.NEXTVAL,169, 7, date'2014-03-01');</v>
      </c>
    </row>
    <row r="87" spans="1:47" ht="15" customHeight="1" x14ac:dyDescent="0.3">
      <c r="A87" s="45">
        <v>10</v>
      </c>
      <c r="B87" s="57"/>
      <c r="C87" s="12" t="str">
        <f t="shared" si="17"/>
        <v>100010</v>
      </c>
      <c r="D87" s="12" t="str">
        <f t="shared" si="18"/>
        <v>100010/13</v>
      </c>
      <c r="E87" s="13" t="s">
        <v>40</v>
      </c>
      <c r="F87" s="13" t="s">
        <v>41</v>
      </c>
      <c r="G87" s="12">
        <v>1</v>
      </c>
      <c r="H87" s="14">
        <v>100081</v>
      </c>
      <c r="I87" s="15" t="str">
        <f t="shared" si="21"/>
        <v>Б-100081-13</v>
      </c>
      <c r="J87" s="16">
        <v>2</v>
      </c>
      <c r="K87" s="12">
        <v>7</v>
      </c>
      <c r="L87" s="12" t="s">
        <v>42</v>
      </c>
      <c r="M87" s="16">
        <v>1</v>
      </c>
      <c r="N87" s="12">
        <v>18</v>
      </c>
      <c r="O87" s="13" t="s">
        <v>53</v>
      </c>
      <c r="P87" s="13" t="s">
        <v>44</v>
      </c>
      <c r="Q87" s="13" t="s">
        <v>45</v>
      </c>
      <c r="R87" s="17" t="str">
        <f t="shared" si="19"/>
        <v>1000811</v>
      </c>
      <c r="S87" s="15">
        <v>1</v>
      </c>
      <c r="T87" s="144" t="s">
        <v>148</v>
      </c>
      <c r="U87" s="12">
        <v>30501</v>
      </c>
      <c r="V87" s="12">
        <f t="shared" si="22"/>
        <v>5490.1799999999994</v>
      </c>
      <c r="W87" s="12">
        <v>0</v>
      </c>
      <c r="X87" s="18">
        <v>170</v>
      </c>
      <c r="Y87" s="19" t="s">
        <v>47</v>
      </c>
      <c r="Z87" s="20"/>
      <c r="AA87" s="21">
        <f t="shared" si="24"/>
        <v>25010.82</v>
      </c>
      <c r="AB87" s="26"/>
      <c r="AC87" s="14">
        <f t="shared" si="20"/>
        <v>15250.5</v>
      </c>
      <c r="AD87" s="12"/>
      <c r="AE87" s="12"/>
      <c r="AF87" s="59" t="s">
        <v>72</v>
      </c>
      <c r="AG87" s="23">
        <v>8</v>
      </c>
      <c r="AH87" s="27">
        <v>7</v>
      </c>
      <c r="AI87" s="25" t="s">
        <v>49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S87" s="17"/>
      <c r="AU8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'Б-100081-13',date'2015-03-03',2, 7, 7, 'RUR', 1, 18, date'2015-03-06', date'2015-03-07', 1000811, 1, to_date('2016-05-08 00:00:00','YYYY-MM-DD HH24:MI:SS'), 30501, 5490.18, 0, 170, 0, 'c1', 8,null);insert into xxxx_oebs_cash_payment_test (ID, INVOICE_ID, OEBS_PAYMENT, DOC_DATE, COMISS_DATE) values (s_xxxx_oebs_cash_payment_test.NEXTVAL, 100081, 15250.5, to_date('2016-05-08 00:00:00','YYYY-MM-DD HH24:MI:SS'), date'2015-05-31' );insert into xxxx_client_discount_m  (ID,CLIENT_ID,CLIENT_AVG_DISCOUNT,DT) values (s_xxxx_client_discount_m.NEXTVAL,170, 7, date'2014-03-01');</v>
      </c>
    </row>
    <row r="88" spans="1:47" ht="15" customHeight="1" x14ac:dyDescent="0.3">
      <c r="A88" s="45">
        <v>10</v>
      </c>
      <c r="B88" s="57"/>
      <c r="C88" s="12" t="str">
        <f t="shared" si="17"/>
        <v>100010</v>
      </c>
      <c r="D88" s="12" t="str">
        <f t="shared" si="18"/>
        <v>100010/13</v>
      </c>
      <c r="E88" s="13" t="s">
        <v>40</v>
      </c>
      <c r="F88" s="13" t="s">
        <v>41</v>
      </c>
      <c r="G88" s="12">
        <v>1</v>
      </c>
      <c r="H88" s="14">
        <v>100082</v>
      </c>
      <c r="I88" s="15" t="str">
        <f t="shared" si="21"/>
        <v>Б-100082-13</v>
      </c>
      <c r="J88" s="16">
        <v>2</v>
      </c>
      <c r="K88" s="28">
        <v>2</v>
      </c>
      <c r="L88" s="12" t="s">
        <v>42</v>
      </c>
      <c r="M88" s="16">
        <v>1</v>
      </c>
      <c r="N88" s="12">
        <v>18</v>
      </c>
      <c r="O88" s="13" t="s">
        <v>55</v>
      </c>
      <c r="P88" s="13" t="s">
        <v>44</v>
      </c>
      <c r="Q88" s="13" t="s">
        <v>45</v>
      </c>
      <c r="R88" s="17" t="str">
        <f t="shared" si="19"/>
        <v>1000821</v>
      </c>
      <c r="S88" s="15">
        <v>1</v>
      </c>
      <c r="T88" s="144" t="s">
        <v>149</v>
      </c>
      <c r="U88" s="12">
        <v>3000000</v>
      </c>
      <c r="V88" s="12">
        <f t="shared" si="22"/>
        <v>540000</v>
      </c>
      <c r="W88" s="12">
        <v>0</v>
      </c>
      <c r="X88" s="18">
        <v>171</v>
      </c>
      <c r="Y88" s="19" t="s">
        <v>47</v>
      </c>
      <c r="Z88" s="20"/>
      <c r="AA88" s="21">
        <f t="shared" si="24"/>
        <v>2460000</v>
      </c>
      <c r="AB88" s="29"/>
      <c r="AC88" s="14">
        <f t="shared" si="20"/>
        <v>1500000</v>
      </c>
      <c r="AD88" s="12"/>
      <c r="AE88" s="12"/>
      <c r="AF88" s="59" t="s">
        <v>72</v>
      </c>
      <c r="AG88" s="23">
        <v>8</v>
      </c>
      <c r="AH88" s="30">
        <v>20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S88" s="17"/>
      <c r="AU8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"&amp;A88&amp;", "&amp;C88&amp;", '"&amp;D88&amp;"', date'"&amp;E88&amp;"', date'"&amp;F88&amp;"', "&amp;G88&amp;", "&amp;H88&amp;", '"&amp;I88&amp;"',date'"&amp;O88&amp;"',"&amp;J88&amp;", "&amp;K88&amp;", "&amp;K88&amp;", '"&amp;L88&amp;"', "&amp;M88&amp;", "&amp;N88&amp;", date'"&amp;P88&amp;"', date'"&amp;Q88&amp;"', "&amp;R88&amp;", "&amp;S88&amp;", to_date('"&amp;T88&amp;"','YYYY-MM-DD HH24:MI:SS'), "&amp;U88&amp;", "&amp;V88&amp;", "&amp;W88&amp;", "&amp;X88&amp;", "&amp;AL88&amp;", '"&amp;AN88&amp;"', "&amp;AG88&amp;","&amp;AM88&amp;");"&amp;
IF(LEN(AC88)&gt;0,"insert into xxxx_oebs_cash_payment_test (ID, INVOICE_ID, OEBS_PAYMENT, DOC_DATE, COMISS_DATE) values (s_xxxx_oebs_cash_payment_test.NEXTVAL, "&amp;H88&amp;", "&amp;AC88&amp;", to_date('"&amp;T88&amp;"','YYYY-MM-DD HH24:MI:SS'), "&amp;AF88&amp;" );","")&amp;
IF(LEN(AD88)&gt;0,"insert into xxxx_oebs_cash_payment_test (ID, INVOICE_ID, OEBS_PAYMENT, DOC_DATE, COMISS_DATE) values (s_xxxx_oebs_cash_payment_test.NEXTVAL, "&amp;H88&amp;", "&amp;AD88&amp;", to_date('"&amp;T88&amp;"','YYYY-MM-DD HH24:MI:SS'), "&amp;AF88&amp;" );","")&amp;
IF(LEN(AE88)&gt;0,"insert into xxxx_oebs_cash_payment_test (ID, INVOICE_ID, OEBS_PAYMENT, DOC_DATE, COMISS_DATE) values (s_xxxx_oebs_cash_payment_test.NEXTVAL, "&amp;H88&amp;", "&amp;AE88&amp;", to_date('"&amp;T88&amp;"','YYYY-MM-DD HH24:MI:SS'), "&amp;AF88&amp;" );","")&amp;
IF(LEN(AH88)&gt;0,"insert into xxxx_client_discount_m  (ID,CLIENT_ID,CLIENT_AVG_DISCOUNT,DT) values (s_xxxx_client_discount_m.NEXTVAL,"&amp;X88&amp;", "&amp;AH88&amp;", "&amp;AI88&amp;");","")&amp;
IF(LEN(AJ88)&gt;0,"insert into xxxx_client_discount_m  (ID,CLIENT_ID,CLIENT_AVG_DISCOUNT,DT) values (s_xxxx_client_discount_m.NEXTVAL,"&amp;X88&amp;", "&amp;AJ88&amp;", "&amp;AK88&amp;");","")&amp;
IF(LEN(AO88)&gt;0,"insert into xxxx_contract_signed_attr (ID, CONTRACT_ID, CODE, KEY_NUM) values (s_xxxx_contract_signed_attr.NEXTVAL, "&amp;C88&amp;", 'SUPERCOMMISSION_BONUS' , "&amp;AO88&amp;" );","")&amp;
IF(LEN(AP88)&gt;0,"insert into xxxx_loyal_clients_contr_attr (ID, CONTRACT_ID, CLIENT_ID, LC_TURNOVER, COLLATERAL_FIRST_DT, COLLATERAL_END_DT) values (s_xxxx_loyal_clients_contr_atr.NEXTVAL, "&amp;C88&amp;", "&amp;X88&amp;", "&amp;AP88&amp;", "&amp;AQ88&amp;", "&amp;AR88&amp;"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'Б-100082-13',date'2015-03-04',2, 2, 2, 'RUR', 1, 18, date'2015-03-06', date'2015-03-07', 1000821, 1, to_date('2016-05-09 00:00:00','YYYY-MM-DD HH24:MI:SS'), 3000000, 540000, 0, 171, 0, 'c1', 8,null);insert into xxxx_oebs_cash_payment_test (ID, INVOICE_ID, OEBS_PAYMENT, DOC_DATE, COMISS_DATE) values (s_xxxx_oebs_cash_payment_test.NEXTVAL, 100082, 1500000, to_date('2016-05-09 00:00:00','YYYY-MM-DD HH24:MI:SS'), date'2015-05-31' );insert into xxxx_client_discount_m  (ID,CLIENT_ID,CLIENT_AVG_DISCOUNT,DT) values (s_xxxx_client_discount_m.NEXTVAL,171, 20, date'2014-03-01');</v>
      </c>
    </row>
    <row r="89" spans="1:47" ht="15" customHeight="1" x14ac:dyDescent="0.3">
      <c r="A89" s="45">
        <v>10</v>
      </c>
      <c r="B89" s="57"/>
      <c r="C89" s="12" t="str">
        <f t="shared" si="17"/>
        <v>100010</v>
      </c>
      <c r="D89" s="12" t="str">
        <f t="shared" si="18"/>
        <v>100010/13</v>
      </c>
      <c r="E89" s="13" t="s">
        <v>40</v>
      </c>
      <c r="F89" s="13" t="s">
        <v>41</v>
      </c>
      <c r="G89" s="12">
        <v>1</v>
      </c>
      <c r="H89" s="14">
        <v>100082</v>
      </c>
      <c r="I89" s="15" t="str">
        <f t="shared" si="21"/>
        <v>Б-100082-13</v>
      </c>
      <c r="J89" s="16">
        <v>2</v>
      </c>
      <c r="K89" s="28">
        <v>11</v>
      </c>
      <c r="L89" s="12" t="s">
        <v>42</v>
      </c>
      <c r="M89" s="16">
        <v>1</v>
      </c>
      <c r="N89" s="12">
        <v>18</v>
      </c>
      <c r="O89" s="13" t="s">
        <v>55</v>
      </c>
      <c r="P89" s="13" t="s">
        <v>44</v>
      </c>
      <c r="Q89" s="13" t="s">
        <v>45</v>
      </c>
      <c r="R89" s="17" t="str">
        <f t="shared" si="19"/>
        <v>1000821</v>
      </c>
      <c r="S89" s="15">
        <v>1</v>
      </c>
      <c r="T89" s="144" t="s">
        <v>149</v>
      </c>
      <c r="U89" s="12">
        <v>3000000</v>
      </c>
      <c r="V89" s="12">
        <f t="shared" si="22"/>
        <v>540000</v>
      </c>
      <c r="W89" s="12">
        <v>0</v>
      </c>
      <c r="X89" s="18">
        <v>171</v>
      </c>
      <c r="Y89" s="19" t="s">
        <v>47</v>
      </c>
      <c r="Z89" s="20"/>
      <c r="AA89" s="21">
        <f t="shared" si="24"/>
        <v>2460000</v>
      </c>
      <c r="AB89" s="29"/>
      <c r="AC89" s="14">
        <f t="shared" si="20"/>
        <v>1500000</v>
      </c>
      <c r="AD89" s="12"/>
      <c r="AE89" s="12"/>
      <c r="AF89" s="59" t="s">
        <v>72</v>
      </c>
      <c r="AG89" s="23">
        <v>8</v>
      </c>
      <c r="AH89" s="30">
        <v>20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S89" s="17"/>
      <c r="AU8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'Б-100082-13',date'2015-03-04',2, 11, 11, 'RUR', 1, 18, date'2015-03-06', date'2015-03-07', 1000821, 1, to_date('2016-05-09 00:00:00','YYYY-MM-DD HH24:MI:SS'), 3000000, 540000, 0, 171, 0, 'c1', 8,null);insert into xxxx_oebs_cash_payment_test (ID, INVOICE_ID, OEBS_PAYMENT, DOC_DATE, COMISS_DATE) values (s_xxxx_oebs_cash_payment_test.NEXTVAL, 100082, 1500000, to_date('2016-05-09 00:00:00','YYYY-MM-DD HH24:MI:SS'), date'2015-05-31' );insert into xxxx_client_discount_m  (ID,CLIENT_ID,CLIENT_AVG_DISCOUNT,DT) values (s_xxxx_client_discount_m.NEXTVAL,171, 20, date'2014-03-01');</v>
      </c>
    </row>
    <row r="90" spans="1:47" s="44" customFormat="1" ht="15" customHeight="1" x14ac:dyDescent="0.3">
      <c r="A90" s="31">
        <v>10</v>
      </c>
      <c r="B90" s="60"/>
      <c r="C90" s="33" t="str">
        <f t="shared" si="17"/>
        <v>100010</v>
      </c>
      <c r="D90" s="33" t="str">
        <f t="shared" si="18"/>
        <v>100010/13</v>
      </c>
      <c r="E90" s="34" t="s">
        <v>40</v>
      </c>
      <c r="F90" s="34" t="s">
        <v>41</v>
      </c>
      <c r="G90" s="12">
        <v>1</v>
      </c>
      <c r="H90" s="14">
        <v>100083</v>
      </c>
      <c r="I90" s="33" t="str">
        <f t="shared" si="21"/>
        <v>Б-100083-13</v>
      </c>
      <c r="J90" s="16">
        <v>2</v>
      </c>
      <c r="K90" s="35">
        <v>1</v>
      </c>
      <c r="L90" s="33" t="s">
        <v>42</v>
      </c>
      <c r="M90" s="36">
        <v>1</v>
      </c>
      <c r="N90" s="33">
        <v>18</v>
      </c>
      <c r="O90" s="34" t="s">
        <v>57</v>
      </c>
      <c r="P90" s="34" t="s">
        <v>44</v>
      </c>
      <c r="Q90" s="34" t="s">
        <v>45</v>
      </c>
      <c r="R90" s="37" t="str">
        <f t="shared" si="19"/>
        <v>1000831</v>
      </c>
      <c r="S90" s="33">
        <v>1</v>
      </c>
      <c r="T90" s="145" t="s">
        <v>150</v>
      </c>
      <c r="U90" s="33">
        <v>11951</v>
      </c>
      <c r="V90" s="33">
        <f t="shared" si="22"/>
        <v>2151.1799999999998</v>
      </c>
      <c r="W90" s="33">
        <v>0</v>
      </c>
      <c r="X90" s="18">
        <v>172</v>
      </c>
      <c r="Y90" s="38" t="s">
        <v>47</v>
      </c>
      <c r="Z90" s="39"/>
      <c r="AA90" s="21">
        <f t="shared" si="24"/>
        <v>9799.82</v>
      </c>
      <c r="AB90" s="39"/>
      <c r="AC90" s="40">
        <f t="shared" si="20"/>
        <v>5975.5</v>
      </c>
      <c r="AD90" s="33"/>
      <c r="AE90" s="33"/>
      <c r="AF90" s="61" t="s">
        <v>72</v>
      </c>
      <c r="AG90" s="41">
        <v>8</v>
      </c>
      <c r="AH90" s="42">
        <v>13</v>
      </c>
      <c r="AI90" s="43" t="s">
        <v>49</v>
      </c>
      <c r="AJ90" s="34"/>
      <c r="AK90" s="34"/>
      <c r="AL90" s="37">
        <v>0</v>
      </c>
      <c r="AM90" s="33" t="s">
        <v>50</v>
      </c>
      <c r="AN90" s="33" t="s">
        <v>51</v>
      </c>
      <c r="AO90" s="33"/>
      <c r="AP90" s="37"/>
      <c r="AQ90" s="37"/>
      <c r="AR90" s="37"/>
      <c r="AS90" s="37"/>
      <c r="AU9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'Б-100083-13',date'2015-03-05',2, 1, 1, 'RUR', 1, 18, date'2015-03-06', date'2015-03-07', 1000831, 1, to_date('2016-05-11 00:00:00','YYYY-MM-DD HH24:MI:SS'), 11951, 2151.18, 0, 172, 0, 'c1', 8,null);insert into xxxx_oebs_cash_payment_test (ID, INVOICE_ID, OEBS_PAYMENT, DOC_DATE, COMISS_DATE) values (s_xxxx_oebs_cash_payment_test.NEXTVAL, 100083, 5975.5, to_date('2016-05-11 00:00:00','YYYY-MM-DD HH24:MI:SS'), date'2015-05-31' );insert into xxxx_client_discount_m  (ID,CLIENT_ID,CLIENT_AVG_DISCOUNT,DT) values (s_xxxx_client_discount_m.NEXTVAL,172, 13, date'2014-03-01');</v>
      </c>
    </row>
    <row r="91" spans="1:47" ht="15" customHeight="1" x14ac:dyDescent="0.3">
      <c r="A91" s="45">
        <v>11</v>
      </c>
      <c r="B91" s="57"/>
      <c r="C91" s="12" t="str">
        <f t="shared" si="17"/>
        <v>100011</v>
      </c>
      <c r="D91" s="12" t="str">
        <f t="shared" si="18"/>
        <v>100011/13</v>
      </c>
      <c r="E91" s="13" t="s">
        <v>40</v>
      </c>
      <c r="F91" s="13" t="s">
        <v>41</v>
      </c>
      <c r="G91" s="12">
        <v>1</v>
      </c>
      <c r="H91" s="14">
        <v>100084</v>
      </c>
      <c r="I91" s="15" t="str">
        <f t="shared" si="21"/>
        <v>Б-100084-13</v>
      </c>
      <c r="J91" s="16">
        <v>2</v>
      </c>
      <c r="K91" s="56">
        <v>1</v>
      </c>
      <c r="L91" s="12" t="s">
        <v>42</v>
      </c>
      <c r="M91" s="16">
        <v>1</v>
      </c>
      <c r="N91" s="12">
        <v>18</v>
      </c>
      <c r="O91" s="13" t="s">
        <v>43</v>
      </c>
      <c r="P91" s="13" t="s">
        <v>44</v>
      </c>
      <c r="Q91" s="13" t="s">
        <v>45</v>
      </c>
      <c r="R91" s="17" t="str">
        <f t="shared" si="19"/>
        <v>1000841</v>
      </c>
      <c r="S91" s="15">
        <v>1</v>
      </c>
      <c r="T91" s="144" t="s">
        <v>139</v>
      </c>
      <c r="U91" s="12">
        <v>100000</v>
      </c>
      <c r="V91" s="12">
        <f t="shared" si="22"/>
        <v>18000</v>
      </c>
      <c r="W91" s="12">
        <v>0</v>
      </c>
      <c r="X91" s="18">
        <v>173</v>
      </c>
      <c r="Y91" s="19" t="s">
        <v>47</v>
      </c>
      <c r="Z91" s="20">
        <f t="shared" ref="Z91:Z162" si="25">U91-V91</f>
        <v>82000</v>
      </c>
      <c r="AA91" s="21"/>
      <c r="AB91" s="22"/>
      <c r="AC91" s="14">
        <f t="shared" si="20"/>
        <v>50000</v>
      </c>
      <c r="AD91" s="12"/>
      <c r="AE91" s="12"/>
      <c r="AF91" s="13" t="s">
        <v>48</v>
      </c>
      <c r="AG91" s="23">
        <v>8</v>
      </c>
      <c r="AH91" s="24">
        <v>13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S91" s="17" t="s">
        <v>82</v>
      </c>
      <c r="AU9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100084, 'Б-100084-13',date'2015-03-02',2, 1, 1, 'RUR', 1, 18, date'2015-03-06', date'2015-03-07', 1000841, 1, to_date('2016-03-07 00:00:00','YYYY-MM-DD HH24:MI:SS'), 100000, 18000, 0, 173, 0, 'c1', 8,null);insert into xxxx_oebs_cash_payment_test (ID, INVOICE_ID, OEBS_PAYMENT, DOC_DATE, COMISS_DATE) values (s_xxxx_oebs_cash_payment_test.NEXTVAL, 100084, 50000, to_date('2016-03-07 00:00:00','YYYY-MM-DD HH24:MI:SS'), date'2015-03-31' );insert into xxxx_client_discount_m  (ID,CLIENT_ID,CLIENT_AVG_DISCOUNT,DT) values (s_xxxx_client_discount_m.NEXTVAL,173, 13, date'2014-03-01');</v>
      </c>
    </row>
    <row r="92" spans="1:47" ht="15" customHeight="1" x14ac:dyDescent="0.3">
      <c r="A92" s="45">
        <v>11</v>
      </c>
      <c r="B92" s="57"/>
      <c r="C92" s="12" t="str">
        <f t="shared" si="17"/>
        <v>100011</v>
      </c>
      <c r="D92" s="12" t="str">
        <f t="shared" si="18"/>
        <v>100011/13</v>
      </c>
      <c r="E92" s="13" t="s">
        <v>40</v>
      </c>
      <c r="F92" s="13" t="s">
        <v>41</v>
      </c>
      <c r="G92" s="12">
        <v>1</v>
      </c>
      <c r="H92" s="14">
        <v>100085</v>
      </c>
      <c r="I92" s="15" t="str">
        <f t="shared" ref="I92:I105" si="26">"Б-"&amp;H92&amp;"-13"</f>
        <v>Б-100085-13</v>
      </c>
      <c r="J92" s="16">
        <v>2</v>
      </c>
      <c r="K92" s="28">
        <v>2</v>
      </c>
      <c r="L92" s="12" t="s">
        <v>42</v>
      </c>
      <c r="M92" s="16">
        <v>1</v>
      </c>
      <c r="N92" s="12">
        <v>18</v>
      </c>
      <c r="O92" s="13" t="s">
        <v>53</v>
      </c>
      <c r="P92" s="13" t="s">
        <v>44</v>
      </c>
      <c r="Q92" s="13" t="s">
        <v>45</v>
      </c>
      <c r="R92" s="17" t="str">
        <f t="shared" si="19"/>
        <v>1000851</v>
      </c>
      <c r="S92" s="15">
        <v>1</v>
      </c>
      <c r="T92" s="144" t="s">
        <v>140</v>
      </c>
      <c r="U92" s="12">
        <v>90000</v>
      </c>
      <c r="V92" s="12">
        <f t="shared" ref="V92:V105" si="27">U92*0.18</f>
        <v>16200</v>
      </c>
      <c r="W92" s="12">
        <v>0</v>
      </c>
      <c r="X92" s="18">
        <v>174</v>
      </c>
      <c r="Y92" s="19" t="s">
        <v>47</v>
      </c>
      <c r="Z92" s="20">
        <f t="shared" si="25"/>
        <v>73800</v>
      </c>
      <c r="AA92" s="21"/>
      <c r="AB92" s="26"/>
      <c r="AC92" s="14">
        <f t="shared" si="20"/>
        <v>45000</v>
      </c>
      <c r="AD92" s="12"/>
      <c r="AE92" s="12"/>
      <c r="AF92" s="13" t="s">
        <v>48</v>
      </c>
      <c r="AG92" s="23">
        <v>8</v>
      </c>
      <c r="AH92" s="27">
        <v>7</v>
      </c>
      <c r="AI92" s="25" t="s">
        <v>49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S92" s="17"/>
      <c r="AU9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100085, 'Б-100085-13',date'2015-03-03',2, 2, 2, 'RUR', 1, 18, date'2015-03-06', date'2015-03-07', 1000851, 1, to_date('2016-03-08 00:00:00','YYYY-MM-DD HH24:MI:SS'), 90000, 16200, 0, 174, 0, 'c1', 8,null);insert into xxxx_oebs_cash_payment_test (ID, INVOICE_ID, OEBS_PAYMENT, DOC_DATE, COMISS_DATE) values (s_xxxx_oebs_cash_payment_test.NEXTVAL, 100085, 45000, to_date('2016-03-08 00:00:00','YYYY-MM-DD HH24:MI:SS'), date'2015-03-31' );insert into xxxx_client_discount_m  (ID,CLIENT_ID,CLIENT_AVG_DISCOUNT,DT) values (s_xxxx_client_discount_m.NEXTVAL,174, 7, date'2014-03-01');</v>
      </c>
    </row>
    <row r="93" spans="1:47" ht="15" customHeight="1" x14ac:dyDescent="0.3">
      <c r="A93" s="45">
        <v>11</v>
      </c>
      <c r="B93" s="57"/>
      <c r="C93" s="12" t="str">
        <f t="shared" ref="C93:C124" si="28">"1000"&amp;A93</f>
        <v>100011</v>
      </c>
      <c r="D93" s="12" t="str">
        <f t="shared" ref="D93:D124" si="29">"1000"&amp;A93&amp;"/13"</f>
        <v>100011/13</v>
      </c>
      <c r="E93" s="13" t="s">
        <v>40</v>
      </c>
      <c r="F93" s="13" t="s">
        <v>41</v>
      </c>
      <c r="G93" s="12">
        <v>1</v>
      </c>
      <c r="H93" s="14">
        <v>100086</v>
      </c>
      <c r="I93" s="15" t="str">
        <f t="shared" si="26"/>
        <v>Б-100086-13</v>
      </c>
      <c r="J93" s="16">
        <v>2</v>
      </c>
      <c r="K93" s="56">
        <v>3</v>
      </c>
      <c r="L93" s="12" t="s">
        <v>42</v>
      </c>
      <c r="M93" s="16">
        <v>1</v>
      </c>
      <c r="N93" s="12">
        <v>18</v>
      </c>
      <c r="O93" s="13" t="s">
        <v>53</v>
      </c>
      <c r="P93" s="13" t="s">
        <v>44</v>
      </c>
      <c r="Q93" s="13" t="s">
        <v>45</v>
      </c>
      <c r="R93" s="17" t="str">
        <f t="shared" ref="R93:R124" si="30">H93&amp;"1"</f>
        <v>1000861</v>
      </c>
      <c r="S93" s="15">
        <v>1</v>
      </c>
      <c r="T93" s="144" t="s">
        <v>140</v>
      </c>
      <c r="U93" s="12">
        <v>90000</v>
      </c>
      <c r="V93" s="12">
        <f t="shared" si="27"/>
        <v>16200</v>
      </c>
      <c r="W93" s="12">
        <v>0</v>
      </c>
      <c r="X93" s="18">
        <v>175</v>
      </c>
      <c r="Y93" s="19" t="s">
        <v>47</v>
      </c>
      <c r="Z93" s="20">
        <f t="shared" si="25"/>
        <v>73800</v>
      </c>
      <c r="AA93" s="21"/>
      <c r="AB93" s="26"/>
      <c r="AC93" s="14">
        <f t="shared" ref="AC93:AC124" si="31">U93*0.5</f>
        <v>45000</v>
      </c>
      <c r="AD93" s="12"/>
      <c r="AE93" s="12"/>
      <c r="AF93" s="13" t="s">
        <v>48</v>
      </c>
      <c r="AG93" s="23">
        <v>8</v>
      </c>
      <c r="AH93" s="27">
        <v>7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S93" s="17"/>
      <c r="AU9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100086, 'Б-100086-13',date'2015-03-03',2, 3, 3, 'RUR', 1, 18, date'2015-03-06', date'2015-03-07', 1000861, 1, to_date('2016-03-08 00:00:00','YYYY-MM-DD HH24:MI:SS'), 90000, 16200, 0, 175, 0, 'c1', 8,null);insert into xxxx_oebs_cash_payment_test (ID, INVOICE_ID, OEBS_PAYMENT, DOC_DATE, COMISS_DATE) values (s_xxxx_oebs_cash_payment_test.NEXTVAL, 100086, 45000, to_date('2016-03-08 00:00:00','YYYY-MM-DD HH24:MI:SS'), date'2015-03-31' );insert into xxxx_client_discount_m  (ID,CLIENT_ID,CLIENT_AVG_DISCOUNT,DT) values (s_xxxx_client_discount_m.NEXTVAL,175, 7, date'2014-03-01');</v>
      </c>
    </row>
    <row r="94" spans="1:47" ht="15" customHeight="1" x14ac:dyDescent="0.3">
      <c r="A94" s="45">
        <v>11</v>
      </c>
      <c r="B94" s="57"/>
      <c r="C94" s="12" t="str">
        <f t="shared" si="28"/>
        <v>100011</v>
      </c>
      <c r="D94" s="12" t="str">
        <f t="shared" si="29"/>
        <v>100011/13</v>
      </c>
      <c r="E94" s="13" t="s">
        <v>40</v>
      </c>
      <c r="F94" s="13" t="s">
        <v>41</v>
      </c>
      <c r="G94" s="12">
        <v>1</v>
      </c>
      <c r="H94" s="14">
        <v>100087</v>
      </c>
      <c r="I94" s="15" t="str">
        <f t="shared" si="26"/>
        <v>Б-100087-13</v>
      </c>
      <c r="J94" s="16">
        <v>2</v>
      </c>
      <c r="K94" s="28">
        <v>2</v>
      </c>
      <c r="L94" s="12" t="s">
        <v>42</v>
      </c>
      <c r="M94" s="16">
        <v>1</v>
      </c>
      <c r="N94" s="12">
        <v>18</v>
      </c>
      <c r="O94" s="13" t="s">
        <v>55</v>
      </c>
      <c r="P94" s="13" t="s">
        <v>44</v>
      </c>
      <c r="Q94" s="13" t="s">
        <v>45</v>
      </c>
      <c r="R94" s="17" t="str">
        <f t="shared" si="30"/>
        <v>1000871</v>
      </c>
      <c r="S94" s="15">
        <v>1</v>
      </c>
      <c r="T94" s="144" t="s">
        <v>141</v>
      </c>
      <c r="U94" s="12">
        <v>80000</v>
      </c>
      <c r="V94" s="12">
        <f t="shared" si="27"/>
        <v>14400</v>
      </c>
      <c r="W94" s="12">
        <v>0</v>
      </c>
      <c r="X94" s="18">
        <v>176</v>
      </c>
      <c r="Y94" s="19" t="s">
        <v>47</v>
      </c>
      <c r="Z94" s="20">
        <f t="shared" si="25"/>
        <v>65600</v>
      </c>
      <c r="AA94" s="21"/>
      <c r="AB94" s="29"/>
      <c r="AC94" s="14">
        <f t="shared" si="31"/>
        <v>40000</v>
      </c>
      <c r="AD94" s="12"/>
      <c r="AE94" s="12"/>
      <c r="AF94" s="13" t="s">
        <v>48</v>
      </c>
      <c r="AG94" s="23">
        <v>8</v>
      </c>
      <c r="AH94" s="30">
        <v>20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S94" s="17"/>
      <c r="AU9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100087, 'Б-100087-13',date'2015-03-04',2, 2, 2, 'RUR', 1, 18, date'2015-03-06', date'2015-03-07', 1000871, 1, to_date('2016-03-09 00:00:00','YYYY-MM-DD HH24:MI:SS'), 80000, 14400, 0, 176, 0, 'c1', 8,null);insert into xxxx_oebs_cash_payment_test (ID, INVOICE_ID, OEBS_PAYMENT, DOC_DATE, COMISS_DATE) values (s_xxxx_oebs_cash_payment_test.NEXTVAL, 100087, 40000, to_date('2016-03-09 00:00:00','YYYY-MM-DD HH24:MI:SS'), date'2015-03-31' );insert into xxxx_client_discount_m  (ID,CLIENT_ID,CLIENT_AVG_DISCOUNT,DT) values (s_xxxx_client_discount_m.NEXTVAL,176, 20, date'2014-03-01');</v>
      </c>
    </row>
    <row r="95" spans="1:47" s="44" customFormat="1" ht="15" customHeight="1" x14ac:dyDescent="0.3">
      <c r="A95" s="31">
        <v>11</v>
      </c>
      <c r="B95" s="60"/>
      <c r="C95" s="33" t="str">
        <f t="shared" si="28"/>
        <v>100011</v>
      </c>
      <c r="D95" s="33" t="str">
        <f t="shared" si="29"/>
        <v>100011/13</v>
      </c>
      <c r="E95" s="34" t="s">
        <v>40</v>
      </c>
      <c r="F95" s="34" t="s">
        <v>41</v>
      </c>
      <c r="G95" s="12">
        <v>1</v>
      </c>
      <c r="H95" s="14">
        <v>100088</v>
      </c>
      <c r="I95" s="33" t="str">
        <f t="shared" si="26"/>
        <v>Б-100088-13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34" t="s">
        <v>57</v>
      </c>
      <c r="P95" s="34" t="s">
        <v>44</v>
      </c>
      <c r="Q95" s="34" t="s">
        <v>45</v>
      </c>
      <c r="R95" s="37" t="str">
        <f t="shared" si="30"/>
        <v>1000881</v>
      </c>
      <c r="S95" s="33">
        <v>1</v>
      </c>
      <c r="T95" s="145" t="s">
        <v>142</v>
      </c>
      <c r="U95" s="33">
        <v>60000</v>
      </c>
      <c r="V95" s="33">
        <f t="shared" si="27"/>
        <v>10800</v>
      </c>
      <c r="W95" s="33">
        <v>0</v>
      </c>
      <c r="X95" s="18">
        <v>177</v>
      </c>
      <c r="Y95" s="38" t="s">
        <v>47</v>
      </c>
      <c r="Z95" s="20">
        <f t="shared" si="25"/>
        <v>49200</v>
      </c>
      <c r="AA95" s="39"/>
      <c r="AB95" s="39"/>
      <c r="AC95" s="40">
        <f t="shared" si="31"/>
        <v>30000</v>
      </c>
      <c r="AD95" s="33"/>
      <c r="AE95" s="33"/>
      <c r="AF95" s="34" t="s">
        <v>48</v>
      </c>
      <c r="AG95" s="41">
        <v>8</v>
      </c>
      <c r="AH95" s="42">
        <v>13</v>
      </c>
      <c r="AI95" s="43" t="s">
        <v>49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S95" s="37"/>
      <c r="AU9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100088, 'Б-100088-13',date'2015-03-05',2, 1, 1, 'RUR', 1, 18, date'2015-03-06', date'2015-03-07', 1000881, 1, to_date('2016-03-11 00:00:00','YYYY-MM-DD HH24:MI:SS'), 60000, 10800, 0, 177, 0, 'c1', 8,null);insert into xxxx_oebs_cash_payment_test (ID, INVOICE_ID, OEBS_PAYMENT, DOC_DATE, COMISS_DATE) values (s_xxxx_oebs_cash_payment_test.NEXTVAL, 100088, 30000, to_date('2016-03-11 00:00:00','YYYY-MM-DD HH24:MI:SS'), date'2015-03-31' );insert into xxxx_client_discount_m  (ID,CLIENT_ID,CLIENT_AVG_DISCOUNT,DT) values (s_xxxx_client_discount_m.NEXTVAL,177, 13, date'2014-03-01');</v>
      </c>
    </row>
    <row r="96" spans="1:47" ht="15" customHeight="1" x14ac:dyDescent="0.3">
      <c r="A96" s="45">
        <v>12</v>
      </c>
      <c r="B96" s="57"/>
      <c r="C96" s="12" t="str">
        <f t="shared" si="28"/>
        <v>100012</v>
      </c>
      <c r="D96" s="12" t="str">
        <f t="shared" si="29"/>
        <v>100012/13</v>
      </c>
      <c r="E96" s="13" t="s">
        <v>40</v>
      </c>
      <c r="F96" s="13" t="s">
        <v>41</v>
      </c>
      <c r="G96" s="12">
        <v>1</v>
      </c>
      <c r="H96" s="14">
        <v>100089</v>
      </c>
      <c r="I96" s="15" t="str">
        <f>"Б-"&amp;H96&amp;"-13"</f>
        <v>Б-100089-13</v>
      </c>
      <c r="J96" s="16">
        <v>2</v>
      </c>
      <c r="K96" s="56">
        <v>1</v>
      </c>
      <c r="L96" s="12" t="s">
        <v>42</v>
      </c>
      <c r="M96" s="16">
        <v>1</v>
      </c>
      <c r="N96" s="12">
        <v>18</v>
      </c>
      <c r="O96" s="13" t="s">
        <v>43</v>
      </c>
      <c r="P96" s="13" t="s">
        <v>44</v>
      </c>
      <c r="Q96" s="13" t="s">
        <v>45</v>
      </c>
      <c r="R96" s="17" t="str">
        <f t="shared" si="30"/>
        <v>1000891</v>
      </c>
      <c r="S96" s="15">
        <v>1</v>
      </c>
      <c r="T96" s="144" t="s">
        <v>139</v>
      </c>
      <c r="U96" s="12">
        <v>100000</v>
      </c>
      <c r="V96" s="12">
        <f>U96*0.18</f>
        <v>18000</v>
      </c>
      <c r="W96" s="12">
        <v>0</v>
      </c>
      <c r="X96" s="18">
        <v>178</v>
      </c>
      <c r="Y96" s="19" t="s">
        <v>47</v>
      </c>
      <c r="Z96" s="20">
        <f t="shared" si="25"/>
        <v>82000</v>
      </c>
      <c r="AA96" s="21"/>
      <c r="AB96" s="22"/>
      <c r="AC96" s="14">
        <f t="shared" si="31"/>
        <v>50000</v>
      </c>
      <c r="AD96" s="12"/>
      <c r="AE96" s="12"/>
      <c r="AF96" s="13" t="s">
        <v>48</v>
      </c>
      <c r="AG96" s="23">
        <v>8</v>
      </c>
      <c r="AH96" s="24">
        <v>13</v>
      </c>
      <c r="AI96" s="25" t="s">
        <v>49</v>
      </c>
      <c r="AJ96" s="13"/>
      <c r="AK96" s="13"/>
      <c r="AL96" s="17">
        <v>0</v>
      </c>
      <c r="AM96" s="54">
        <v>1</v>
      </c>
      <c r="AN96" s="12" t="s">
        <v>51</v>
      </c>
      <c r="AO96" s="12"/>
      <c r="AP96" s="70">
        <v>10000</v>
      </c>
      <c r="AQ96" s="71" t="s">
        <v>83</v>
      </c>
      <c r="AR96" s="72" t="s">
        <v>84</v>
      </c>
      <c r="AS96" s="17" t="s">
        <v>82</v>
      </c>
      <c r="AU9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100089, 'Б-100089-13',date'2015-03-02',2, 1, 1, 'RUR', 1, 18, date'2015-03-06', date'2015-03-07', 1000891, 1, to_date('2016-03-07 00:00:00','YYYY-MM-DD HH24:MI:SS'), 100000, 18000, 0, 178, 0, 'c1', 8,1);insert into xxxx_oebs_cash_payment_test (ID, INVOICE_ID, OEBS_PAYMENT, DOC_DATE, COMISS_DATE) values (s_xxxx_oebs_cash_payment_test.NEXTVAL, 100089, 50000, to_date('2016-03-07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97" spans="1:47" ht="15" customHeight="1" x14ac:dyDescent="0.3">
      <c r="A97" s="45">
        <v>12</v>
      </c>
      <c r="B97" s="57"/>
      <c r="C97" s="12" t="str">
        <f t="shared" si="28"/>
        <v>100012</v>
      </c>
      <c r="D97" s="12" t="str">
        <f t="shared" si="29"/>
        <v>100012/13</v>
      </c>
      <c r="E97" s="13" t="s">
        <v>40</v>
      </c>
      <c r="F97" s="13" t="s">
        <v>41</v>
      </c>
      <c r="G97" s="12">
        <v>1</v>
      </c>
      <c r="H97" s="14">
        <v>100090</v>
      </c>
      <c r="I97" s="15" t="str">
        <f t="shared" si="26"/>
        <v>Б-100090-13</v>
      </c>
      <c r="J97" s="16">
        <v>2</v>
      </c>
      <c r="K97" s="28">
        <v>2</v>
      </c>
      <c r="L97" s="12" t="s">
        <v>42</v>
      </c>
      <c r="M97" s="16">
        <v>1</v>
      </c>
      <c r="N97" s="12">
        <v>18</v>
      </c>
      <c r="O97" s="13" t="s">
        <v>53</v>
      </c>
      <c r="P97" s="13" t="s">
        <v>44</v>
      </c>
      <c r="Q97" s="13" t="s">
        <v>45</v>
      </c>
      <c r="R97" s="17" t="str">
        <f t="shared" si="30"/>
        <v>1000901</v>
      </c>
      <c r="S97" s="15">
        <v>1</v>
      </c>
      <c r="T97" s="144" t="s">
        <v>140</v>
      </c>
      <c r="U97" s="12">
        <v>90000</v>
      </c>
      <c r="V97" s="12">
        <f t="shared" si="27"/>
        <v>16200</v>
      </c>
      <c r="W97" s="12">
        <v>0</v>
      </c>
      <c r="X97" s="18">
        <v>179</v>
      </c>
      <c r="Y97" s="19" t="s">
        <v>47</v>
      </c>
      <c r="Z97" s="20">
        <f t="shared" si="25"/>
        <v>73800</v>
      </c>
      <c r="AA97" s="21"/>
      <c r="AB97" s="26"/>
      <c r="AC97" s="14">
        <f t="shared" si="31"/>
        <v>45000</v>
      </c>
      <c r="AD97" s="12"/>
      <c r="AE97" s="12"/>
      <c r="AF97" s="13" t="s">
        <v>48</v>
      </c>
      <c r="AG97" s="23">
        <v>8</v>
      </c>
      <c r="AH97" s="27">
        <v>7</v>
      </c>
      <c r="AI97" s="25" t="s">
        <v>49</v>
      </c>
      <c r="AJ97" s="13"/>
      <c r="AK97" s="13"/>
      <c r="AL97" s="17">
        <v>0</v>
      </c>
      <c r="AM97" s="54">
        <v>1</v>
      </c>
      <c r="AN97" s="12" t="s">
        <v>51</v>
      </c>
      <c r="AO97" s="12"/>
      <c r="AP97" s="70">
        <v>10000</v>
      </c>
      <c r="AQ97" s="71" t="s">
        <v>83</v>
      </c>
      <c r="AR97" s="72" t="s">
        <v>84</v>
      </c>
      <c r="AS97" s="17"/>
      <c r="AU9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100090, 'Б-100090-13',date'2015-03-03',2, 2, 2, 'RUR', 1, 18, date'2015-03-06', date'2015-03-07', 1000901, 1, to_date('2016-03-08 00:00:00','YYYY-MM-DD HH24:MI:SS'), 90000, 16200, 0, 179, 0, 'c1', 8,1);insert into xxxx_oebs_cash_payment_test (ID, INVOICE_ID, OEBS_PAYMENT, DOC_DATE, COMISS_DATE) values (s_xxxx_oebs_cash_payment_test.NEXTVAL, 100090, 45000, to_date('2016-03-08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98" spans="1:47" ht="15" customHeight="1" x14ac:dyDescent="0.3">
      <c r="A98" s="45">
        <v>12</v>
      </c>
      <c r="B98" s="57"/>
      <c r="C98" s="12" t="str">
        <f t="shared" si="28"/>
        <v>100012</v>
      </c>
      <c r="D98" s="12" t="str">
        <f t="shared" si="29"/>
        <v>100012/13</v>
      </c>
      <c r="E98" s="13" t="s">
        <v>40</v>
      </c>
      <c r="F98" s="13" t="s">
        <v>41</v>
      </c>
      <c r="G98" s="12">
        <v>1</v>
      </c>
      <c r="H98" s="14">
        <v>100091</v>
      </c>
      <c r="I98" s="15" t="str">
        <f t="shared" si="26"/>
        <v>Б-100091-13</v>
      </c>
      <c r="J98" s="16">
        <v>2</v>
      </c>
      <c r="K98" s="56">
        <v>3</v>
      </c>
      <c r="L98" s="12" t="s">
        <v>42</v>
      </c>
      <c r="M98" s="16">
        <v>1</v>
      </c>
      <c r="N98" s="12">
        <v>18</v>
      </c>
      <c r="O98" s="13" t="s">
        <v>53</v>
      </c>
      <c r="P98" s="13" t="s">
        <v>44</v>
      </c>
      <c r="Q98" s="13" t="s">
        <v>45</v>
      </c>
      <c r="R98" s="17" t="str">
        <f t="shared" si="30"/>
        <v>1000911</v>
      </c>
      <c r="S98" s="15">
        <v>1</v>
      </c>
      <c r="T98" s="144" t="s">
        <v>140</v>
      </c>
      <c r="U98" s="12">
        <v>90000</v>
      </c>
      <c r="V98" s="12">
        <f t="shared" si="27"/>
        <v>16200</v>
      </c>
      <c r="W98" s="12">
        <v>0</v>
      </c>
      <c r="X98" s="18">
        <v>180</v>
      </c>
      <c r="Y98" s="19" t="s">
        <v>47</v>
      </c>
      <c r="Z98" s="20">
        <f t="shared" si="25"/>
        <v>73800</v>
      </c>
      <c r="AA98" s="21"/>
      <c r="AB98" s="26"/>
      <c r="AC98" s="14">
        <f t="shared" si="31"/>
        <v>45000</v>
      </c>
      <c r="AD98" s="12"/>
      <c r="AE98" s="12"/>
      <c r="AF98" s="13" t="s">
        <v>48</v>
      </c>
      <c r="AG98" s="23">
        <v>8</v>
      </c>
      <c r="AH98" s="27">
        <v>7</v>
      </c>
      <c r="AI98" s="25" t="s">
        <v>49</v>
      </c>
      <c r="AJ98" s="13"/>
      <c r="AK98" s="13"/>
      <c r="AL98" s="17">
        <v>0</v>
      </c>
      <c r="AM98" s="54">
        <v>1</v>
      </c>
      <c r="AN98" s="12" t="s">
        <v>51</v>
      </c>
      <c r="AO98" s="12"/>
      <c r="AP98" s="70">
        <v>10000</v>
      </c>
      <c r="AQ98" s="71" t="s">
        <v>83</v>
      </c>
      <c r="AR98" s="72" t="s">
        <v>84</v>
      </c>
      <c r="AS98" s="17"/>
      <c r="AU9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100091, 'Б-100091-13',date'2015-03-03',2, 3, 3, 'RUR', 1, 18, date'2015-03-06', date'2015-03-07', 1000911, 1, to_date('2016-03-08 00:00:00','YYYY-MM-DD HH24:MI:SS'), 90000, 16200, 0, 180, 0, 'c1', 8,1);insert into xxxx_oebs_cash_payment_test (ID, INVOICE_ID, OEBS_PAYMENT, DOC_DATE, COMISS_DATE) values (s_xxxx_oebs_cash_payment_test.NEXTVAL, 100091, 45000, to_date('2016-03-08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99" spans="1:47" ht="15" customHeight="1" x14ac:dyDescent="0.3">
      <c r="A99" s="45">
        <v>12</v>
      </c>
      <c r="B99" s="57"/>
      <c r="C99" s="12" t="str">
        <f t="shared" si="28"/>
        <v>100012</v>
      </c>
      <c r="D99" s="12" t="str">
        <f t="shared" si="29"/>
        <v>100012/13</v>
      </c>
      <c r="E99" s="13" t="s">
        <v>40</v>
      </c>
      <c r="F99" s="13" t="s">
        <v>41</v>
      </c>
      <c r="G99" s="12">
        <v>1</v>
      </c>
      <c r="H99" s="14">
        <v>100092</v>
      </c>
      <c r="I99" s="15" t="str">
        <f t="shared" si="26"/>
        <v>Б-100092-13</v>
      </c>
      <c r="J99" s="16">
        <v>2</v>
      </c>
      <c r="K99" s="28">
        <v>2</v>
      </c>
      <c r="L99" s="12" t="s">
        <v>42</v>
      </c>
      <c r="M99" s="16">
        <v>1</v>
      </c>
      <c r="N99" s="12">
        <v>18</v>
      </c>
      <c r="O99" s="13" t="s">
        <v>55</v>
      </c>
      <c r="P99" s="13" t="s">
        <v>44</v>
      </c>
      <c r="Q99" s="13" t="s">
        <v>45</v>
      </c>
      <c r="R99" s="17" t="str">
        <f t="shared" si="30"/>
        <v>1000921</v>
      </c>
      <c r="S99" s="15">
        <v>1</v>
      </c>
      <c r="T99" s="144" t="s">
        <v>141</v>
      </c>
      <c r="U99" s="12">
        <v>80000</v>
      </c>
      <c r="V99" s="12">
        <f t="shared" si="27"/>
        <v>14400</v>
      </c>
      <c r="W99" s="12">
        <v>0</v>
      </c>
      <c r="X99" s="18">
        <v>181</v>
      </c>
      <c r="Y99" s="19" t="s">
        <v>47</v>
      </c>
      <c r="Z99" s="20">
        <f t="shared" si="25"/>
        <v>65600</v>
      </c>
      <c r="AA99" s="21"/>
      <c r="AB99" s="29"/>
      <c r="AC99" s="14">
        <f t="shared" si="31"/>
        <v>40000</v>
      </c>
      <c r="AD99" s="12"/>
      <c r="AE99" s="12"/>
      <c r="AF99" s="13" t="s">
        <v>48</v>
      </c>
      <c r="AG99" s="23">
        <v>8</v>
      </c>
      <c r="AH99" s="30">
        <v>20</v>
      </c>
      <c r="AI99" s="25" t="s">
        <v>49</v>
      </c>
      <c r="AJ99" s="13"/>
      <c r="AK99" s="13"/>
      <c r="AL99" s="17">
        <v>0</v>
      </c>
      <c r="AM99" s="54">
        <v>1</v>
      </c>
      <c r="AN99" s="12" t="s">
        <v>51</v>
      </c>
      <c r="AO99" s="12"/>
      <c r="AP99" s="70">
        <v>10000</v>
      </c>
      <c r="AQ99" s="71" t="s">
        <v>83</v>
      </c>
      <c r="AR99" s="72" t="s">
        <v>84</v>
      </c>
      <c r="AS99" s="17"/>
      <c r="AU9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100092, 'Б-100092-13',date'2015-03-04',2, 2, 2, 'RUR', 1, 18, date'2015-03-06', date'2015-03-07', 1000921, 1, to_date('2016-03-09 00:00:00','YYYY-MM-DD HH24:MI:SS'), 80000, 14400, 0, 181, 0, 'c1', 8,1);insert into xxxx_oebs_cash_payment_test (ID, INVOICE_ID, OEBS_PAYMENT, DOC_DATE, COMISS_DATE) values (s_xxxx_oebs_cash_payment_test.NEXTVAL, 100092, 40000, to_date('2016-03-09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100" spans="1:47" s="44" customFormat="1" ht="15" customHeight="1" x14ac:dyDescent="0.3">
      <c r="A100" s="31">
        <v>12</v>
      </c>
      <c r="B100" s="60"/>
      <c r="C100" s="33" t="str">
        <f t="shared" si="28"/>
        <v>100012</v>
      </c>
      <c r="D100" s="33" t="str">
        <f t="shared" si="29"/>
        <v>100012/13</v>
      </c>
      <c r="E100" s="34" t="s">
        <v>40</v>
      </c>
      <c r="F100" s="34" t="s">
        <v>41</v>
      </c>
      <c r="G100" s="12">
        <v>1</v>
      </c>
      <c r="H100" s="14">
        <v>100093</v>
      </c>
      <c r="I100" s="33" t="str">
        <f t="shared" si="26"/>
        <v>Б-100093-13</v>
      </c>
      <c r="J100" s="16">
        <v>2</v>
      </c>
      <c r="K100" s="35">
        <v>1</v>
      </c>
      <c r="L100" s="33" t="s">
        <v>42</v>
      </c>
      <c r="M100" s="36">
        <v>1</v>
      </c>
      <c r="N100" s="33">
        <v>18</v>
      </c>
      <c r="O100" s="34" t="s">
        <v>57</v>
      </c>
      <c r="P100" s="34" t="s">
        <v>44</v>
      </c>
      <c r="Q100" s="34" t="s">
        <v>45</v>
      </c>
      <c r="R100" s="37" t="str">
        <f t="shared" si="30"/>
        <v>1000931</v>
      </c>
      <c r="S100" s="33">
        <v>1</v>
      </c>
      <c r="T100" s="145" t="s">
        <v>142</v>
      </c>
      <c r="U100" s="33">
        <v>60000</v>
      </c>
      <c r="V100" s="33">
        <f t="shared" si="27"/>
        <v>10800</v>
      </c>
      <c r="W100" s="33">
        <v>0</v>
      </c>
      <c r="X100" s="18">
        <v>182</v>
      </c>
      <c r="Y100" s="38" t="s">
        <v>47</v>
      </c>
      <c r="Z100" s="20">
        <f t="shared" si="25"/>
        <v>49200</v>
      </c>
      <c r="AA100" s="39"/>
      <c r="AB100" s="39"/>
      <c r="AC100" s="40">
        <f t="shared" si="31"/>
        <v>30000</v>
      </c>
      <c r="AD100" s="33"/>
      <c r="AE100" s="33"/>
      <c r="AF100" s="34" t="s">
        <v>48</v>
      </c>
      <c r="AG100" s="41">
        <v>8</v>
      </c>
      <c r="AH100" s="42">
        <v>13</v>
      </c>
      <c r="AI100" s="43" t="s">
        <v>49</v>
      </c>
      <c r="AJ100" s="34"/>
      <c r="AK100" s="34"/>
      <c r="AL100" s="37">
        <v>0</v>
      </c>
      <c r="AM100" s="51">
        <v>1</v>
      </c>
      <c r="AN100" s="33" t="s">
        <v>51</v>
      </c>
      <c r="AO100" s="33"/>
      <c r="AP100" s="73">
        <v>10000</v>
      </c>
      <c r="AQ100" s="74" t="s">
        <v>83</v>
      </c>
      <c r="AR100" s="75" t="s">
        <v>84</v>
      </c>
      <c r="AS100" s="37"/>
      <c r="AU10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100093, 'Б-100093-13',date'2015-03-05',2, 1, 1, 'RUR', 1, 18, date'2015-03-06', date'2015-03-07', 1000931, 1, to_date('2016-03-11 00:00:00','YYYY-MM-DD HH24:MI:SS'), 60000, 10800, 0, 182, 0, 'c1', 8,1);insert into xxxx_oebs_cash_payment_test (ID, INVOICE_ID, OEBS_PAYMENT, DOC_DATE, COMISS_DATE) values (s_xxxx_oebs_cash_payment_test.NEXTVAL, 100093, 30000, to_date('2016-03-11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101" spans="1:47" ht="15" customHeight="1" x14ac:dyDescent="0.3">
      <c r="A101" s="45">
        <v>13</v>
      </c>
      <c r="B101" s="64"/>
      <c r="C101" s="12" t="str">
        <f t="shared" si="28"/>
        <v>100013</v>
      </c>
      <c r="D101" s="12" t="str">
        <f t="shared" si="29"/>
        <v>100013/13</v>
      </c>
      <c r="E101" s="13" t="s">
        <v>40</v>
      </c>
      <c r="F101" s="13" t="s">
        <v>41</v>
      </c>
      <c r="G101" s="12">
        <v>1</v>
      </c>
      <c r="H101" s="14">
        <v>100094</v>
      </c>
      <c r="I101" s="15" t="str">
        <f>"Б-"&amp;H101&amp;"-13"</f>
        <v>Б-100094-13</v>
      </c>
      <c r="J101" s="16">
        <v>2</v>
      </c>
      <c r="K101" s="56">
        <v>1</v>
      </c>
      <c r="L101" s="12" t="s">
        <v>42</v>
      </c>
      <c r="M101" s="16">
        <v>1</v>
      </c>
      <c r="N101" s="12">
        <v>18</v>
      </c>
      <c r="O101" s="59" t="s">
        <v>85</v>
      </c>
      <c r="P101" s="59" t="s">
        <v>86</v>
      </c>
      <c r="Q101" s="59" t="s">
        <v>87</v>
      </c>
      <c r="R101" s="17" t="str">
        <f t="shared" si="30"/>
        <v>1000941</v>
      </c>
      <c r="S101" s="15">
        <v>1</v>
      </c>
      <c r="T101" s="144" t="s">
        <v>151</v>
      </c>
      <c r="U101" s="12">
        <v>100000</v>
      </c>
      <c r="V101" s="12">
        <f>U101*0.18</f>
        <v>18000</v>
      </c>
      <c r="W101" s="12">
        <v>0</v>
      </c>
      <c r="X101" s="18">
        <v>183</v>
      </c>
      <c r="Y101" s="19" t="s">
        <v>47</v>
      </c>
      <c r="Z101" s="20">
        <f t="shared" si="25"/>
        <v>82000</v>
      </c>
      <c r="AA101" s="21"/>
      <c r="AB101" s="22"/>
      <c r="AC101" s="14">
        <f t="shared" si="31"/>
        <v>50000</v>
      </c>
      <c r="AD101" s="12"/>
      <c r="AE101" s="12"/>
      <c r="AF101" s="13" t="s">
        <v>48</v>
      </c>
      <c r="AG101" s="23">
        <v>8</v>
      </c>
      <c r="AH101" s="24">
        <v>13</v>
      </c>
      <c r="AI101" s="25" t="s">
        <v>49</v>
      </c>
      <c r="AJ101" s="13"/>
      <c r="AK101" s="13"/>
      <c r="AL101" s="17">
        <v>0</v>
      </c>
      <c r="AM101" s="15" t="s">
        <v>50</v>
      </c>
      <c r="AN101" s="12" t="s">
        <v>51</v>
      </c>
      <c r="AO101" s="12"/>
      <c r="AP101" s="17"/>
      <c r="AQ101" s="17"/>
      <c r="AR101" s="17"/>
      <c r="AS101" s="17" t="s">
        <v>82</v>
      </c>
      <c r="AU10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100094, 'Б-100094-13',date'2015-02-02',2, 1, 1, 'RUR', 1, 18, date'2015-02-06', date'2015-02-07', 1000941, 1, to_date('2016-02-07 00:00:00','YYYY-MM-DD HH24:MI:SS'), 100000, 18000, 0, 183, 0, 'c1', 8,null);insert into xxxx_oebs_cash_payment_test (ID, INVOICE_ID, OEBS_PAYMENT, DOC_DATE, COMISS_DATE) values (s_xxxx_oebs_cash_payment_test.NEXTVAL, 100094, 50000, to_date('2016-02-07 00:00:00','YYYY-MM-DD HH24:MI:SS'), date'2015-03-31' );insert into xxxx_client_discount_m  (ID,CLIENT_ID,CLIENT_AVG_DISCOUNT,DT) values (s_xxxx_client_discount_m.NEXTVAL,183, 13, date'2014-03-01');</v>
      </c>
    </row>
    <row r="102" spans="1:47" ht="15" customHeight="1" x14ac:dyDescent="0.3">
      <c r="A102" s="45">
        <v>13</v>
      </c>
      <c r="B102" s="64"/>
      <c r="C102" s="12" t="str">
        <f t="shared" si="28"/>
        <v>100013</v>
      </c>
      <c r="D102" s="12" t="str">
        <f t="shared" si="29"/>
        <v>100013/13</v>
      </c>
      <c r="E102" s="13" t="s">
        <v>40</v>
      </c>
      <c r="F102" s="13" t="s">
        <v>41</v>
      </c>
      <c r="G102" s="12">
        <v>1</v>
      </c>
      <c r="H102" s="14">
        <v>100095</v>
      </c>
      <c r="I102" s="15" t="str">
        <f t="shared" si="26"/>
        <v>Б-100095-13</v>
      </c>
      <c r="J102" s="16">
        <v>2</v>
      </c>
      <c r="K102" s="28">
        <v>2</v>
      </c>
      <c r="L102" s="12" t="s">
        <v>42</v>
      </c>
      <c r="M102" s="16">
        <v>1</v>
      </c>
      <c r="N102" s="12">
        <v>18</v>
      </c>
      <c r="O102" s="13" t="s">
        <v>53</v>
      </c>
      <c r="P102" s="13" t="s">
        <v>44</v>
      </c>
      <c r="Q102" s="13" t="s">
        <v>45</v>
      </c>
      <c r="R102" s="17" t="str">
        <f t="shared" si="30"/>
        <v>1000951</v>
      </c>
      <c r="S102" s="15">
        <v>1</v>
      </c>
      <c r="T102" s="144" t="s">
        <v>140</v>
      </c>
      <c r="U102" s="12">
        <v>90000</v>
      </c>
      <c r="V102" s="12">
        <f t="shared" si="27"/>
        <v>16200</v>
      </c>
      <c r="W102" s="12">
        <v>0</v>
      </c>
      <c r="X102" s="18">
        <v>184</v>
      </c>
      <c r="Y102" s="19" t="s">
        <v>47</v>
      </c>
      <c r="Z102" s="20">
        <f t="shared" si="25"/>
        <v>73800</v>
      </c>
      <c r="AA102" s="21"/>
      <c r="AB102" s="26"/>
      <c r="AC102" s="14">
        <f t="shared" si="31"/>
        <v>45000</v>
      </c>
      <c r="AD102" s="12"/>
      <c r="AE102" s="12"/>
      <c r="AF102" s="13" t="s">
        <v>48</v>
      </c>
      <c r="AG102" s="23">
        <v>8</v>
      </c>
      <c r="AH102" s="27">
        <v>7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S102" s="17"/>
      <c r="AU10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100095, 'Б-100095-13',date'2015-03-03',2, 2, 2, 'RUR', 1, 18, date'2015-03-06', date'2015-03-07', 1000951, 1, to_date('2016-03-08 00:00:00','YYYY-MM-DD HH24:MI:SS'), 90000, 16200, 0, 184, 0, 'c1', 8,null);insert into xxxx_oebs_cash_payment_test (ID, INVOICE_ID, OEBS_PAYMENT, DOC_DATE, COMISS_DATE) values (s_xxxx_oebs_cash_payment_test.NEXTVAL, 100095, 45000, to_date('2016-03-08 00:00:00','YYYY-MM-DD HH24:MI:SS'), date'2015-03-31' );insert into xxxx_client_discount_m  (ID,CLIENT_ID,CLIENT_AVG_DISCOUNT,DT) values (s_xxxx_client_discount_m.NEXTVAL,184, 7, date'2014-03-01');</v>
      </c>
    </row>
    <row r="103" spans="1:47" ht="15" customHeight="1" x14ac:dyDescent="0.3">
      <c r="A103" s="45">
        <v>13</v>
      </c>
      <c r="B103" s="64"/>
      <c r="C103" s="12" t="str">
        <f t="shared" si="28"/>
        <v>100013</v>
      </c>
      <c r="D103" s="12" t="str">
        <f t="shared" si="29"/>
        <v>100013/13</v>
      </c>
      <c r="E103" s="13" t="s">
        <v>40</v>
      </c>
      <c r="F103" s="13" t="s">
        <v>41</v>
      </c>
      <c r="G103" s="12">
        <v>1</v>
      </c>
      <c r="H103" s="14">
        <v>100096</v>
      </c>
      <c r="I103" s="15" t="str">
        <f t="shared" si="26"/>
        <v>Б-100096-13</v>
      </c>
      <c r="J103" s="16">
        <v>2</v>
      </c>
      <c r="K103" s="56">
        <v>3</v>
      </c>
      <c r="L103" s="12" t="s">
        <v>42</v>
      </c>
      <c r="M103" s="16">
        <v>1</v>
      </c>
      <c r="N103" s="12">
        <v>18</v>
      </c>
      <c r="O103" s="13" t="s">
        <v>53</v>
      </c>
      <c r="P103" s="13" t="s">
        <v>44</v>
      </c>
      <c r="Q103" s="13" t="s">
        <v>45</v>
      </c>
      <c r="R103" s="17" t="str">
        <f t="shared" si="30"/>
        <v>1000961</v>
      </c>
      <c r="S103" s="15">
        <v>1</v>
      </c>
      <c r="T103" s="144" t="s">
        <v>140</v>
      </c>
      <c r="U103" s="12">
        <v>90000</v>
      </c>
      <c r="V103" s="12">
        <f t="shared" si="27"/>
        <v>16200</v>
      </c>
      <c r="W103" s="12">
        <v>0</v>
      </c>
      <c r="X103" s="18">
        <v>185</v>
      </c>
      <c r="Y103" s="19" t="s">
        <v>47</v>
      </c>
      <c r="Z103" s="20">
        <f t="shared" si="25"/>
        <v>73800</v>
      </c>
      <c r="AA103" s="21"/>
      <c r="AB103" s="26"/>
      <c r="AC103" s="14">
        <f t="shared" si="31"/>
        <v>45000</v>
      </c>
      <c r="AD103" s="12"/>
      <c r="AE103" s="12"/>
      <c r="AF103" s="13" t="s">
        <v>48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S103" s="17"/>
      <c r="AU10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100096, 'Б-100096-13',date'2015-03-03',2, 3, 3, 'RUR', 1, 18, date'2015-03-06', date'2015-03-07', 1000961, 1, to_date('2016-03-08 00:00:00','YYYY-MM-DD HH24:MI:SS'), 90000, 16200, 0, 185, 0, 'c1', 8,null);insert into xxxx_oebs_cash_payment_test (ID, INVOICE_ID, OEBS_PAYMENT, DOC_DATE, COMISS_DATE) values (s_xxxx_oebs_cash_payment_test.NEXTVAL, 100096, 45000, to_date('2016-03-08 00:00:00','YYYY-MM-DD HH24:MI:SS'), date'2015-03-31' );insert into xxxx_client_discount_m  (ID,CLIENT_ID,CLIENT_AVG_DISCOUNT,DT) values (s_xxxx_client_discount_m.NEXTVAL,185, 7, date'2014-03-01');</v>
      </c>
    </row>
    <row r="104" spans="1:47" ht="15" customHeight="1" x14ac:dyDescent="0.3">
      <c r="A104" s="45">
        <v>13</v>
      </c>
      <c r="B104" s="64"/>
      <c r="C104" s="12" t="str">
        <f t="shared" si="28"/>
        <v>100013</v>
      </c>
      <c r="D104" s="12" t="str">
        <f t="shared" si="29"/>
        <v>100013/13</v>
      </c>
      <c r="E104" s="13" t="s">
        <v>40</v>
      </c>
      <c r="F104" s="13" t="s">
        <v>41</v>
      </c>
      <c r="G104" s="12">
        <v>1</v>
      </c>
      <c r="H104" s="14">
        <v>100097</v>
      </c>
      <c r="I104" s="15" t="str">
        <f t="shared" si="26"/>
        <v>Б-100097-13</v>
      </c>
      <c r="J104" s="16">
        <v>2</v>
      </c>
      <c r="K104" s="28">
        <v>2</v>
      </c>
      <c r="L104" s="12" t="s">
        <v>42</v>
      </c>
      <c r="M104" s="16">
        <v>1</v>
      </c>
      <c r="N104" s="12">
        <v>18</v>
      </c>
      <c r="O104" s="13" t="s">
        <v>55</v>
      </c>
      <c r="P104" s="13" t="s">
        <v>44</v>
      </c>
      <c r="Q104" s="13" t="s">
        <v>45</v>
      </c>
      <c r="R104" s="17" t="str">
        <f t="shared" si="30"/>
        <v>1000971</v>
      </c>
      <c r="S104" s="15">
        <v>1</v>
      </c>
      <c r="T104" s="144" t="s">
        <v>141</v>
      </c>
      <c r="U104" s="12">
        <v>80000</v>
      </c>
      <c r="V104" s="12">
        <f t="shared" si="27"/>
        <v>14400</v>
      </c>
      <c r="W104" s="12">
        <v>0</v>
      </c>
      <c r="X104" s="18">
        <v>186</v>
      </c>
      <c r="Y104" s="19" t="s">
        <v>47</v>
      </c>
      <c r="Z104" s="20">
        <f t="shared" si="25"/>
        <v>65600</v>
      </c>
      <c r="AA104" s="21"/>
      <c r="AB104" s="29"/>
      <c r="AC104" s="14">
        <f t="shared" si="31"/>
        <v>40000</v>
      </c>
      <c r="AD104" s="12"/>
      <c r="AE104" s="12"/>
      <c r="AF104" s="13" t="s">
        <v>48</v>
      </c>
      <c r="AG104" s="23">
        <v>8</v>
      </c>
      <c r="AH104" s="30">
        <v>20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S104" s="17"/>
      <c r="AU10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100097, 'Б-100097-13',date'2015-03-04',2, 2, 2, 'RUR', 1, 18, date'2015-03-06', date'2015-03-07', 1000971, 1, to_date('2016-03-09 00:00:00','YYYY-MM-DD HH24:MI:SS'), 80000, 14400, 0, 186, 0, 'c1', 8,null);insert into xxxx_oebs_cash_payment_test (ID, INVOICE_ID, OEBS_PAYMENT, DOC_DATE, COMISS_DATE) values (s_xxxx_oebs_cash_payment_test.NEXTVAL, 100097, 40000, to_date('2016-03-09 00:00:00','YYYY-MM-DD HH24:MI:SS'), date'2015-03-31' );insert into xxxx_client_discount_m  (ID,CLIENT_ID,CLIENT_AVG_DISCOUNT,DT) values (s_xxxx_client_discount_m.NEXTVAL,186, 20, date'2014-03-01');</v>
      </c>
    </row>
    <row r="105" spans="1:47" s="44" customFormat="1" ht="15" customHeight="1" x14ac:dyDescent="0.3">
      <c r="A105" s="31">
        <v>13</v>
      </c>
      <c r="B105" s="48"/>
      <c r="C105" s="33" t="str">
        <f t="shared" si="28"/>
        <v>100013</v>
      </c>
      <c r="D105" s="33" t="str">
        <f t="shared" si="29"/>
        <v>100013/13</v>
      </c>
      <c r="E105" s="34" t="s">
        <v>40</v>
      </c>
      <c r="F105" s="34" t="s">
        <v>41</v>
      </c>
      <c r="G105" s="12">
        <v>1</v>
      </c>
      <c r="H105" s="14">
        <v>100098</v>
      </c>
      <c r="I105" s="33" t="str">
        <f t="shared" si="26"/>
        <v>Б-100098-13</v>
      </c>
      <c r="J105" s="16">
        <v>2</v>
      </c>
      <c r="K105" s="35">
        <v>1</v>
      </c>
      <c r="L105" s="33" t="s">
        <v>42</v>
      </c>
      <c r="M105" s="36">
        <v>1</v>
      </c>
      <c r="N105" s="33">
        <v>18</v>
      </c>
      <c r="O105" s="34" t="s">
        <v>57</v>
      </c>
      <c r="P105" s="34" t="s">
        <v>44</v>
      </c>
      <c r="Q105" s="34" t="s">
        <v>45</v>
      </c>
      <c r="R105" s="37" t="str">
        <f t="shared" si="30"/>
        <v>1000981</v>
      </c>
      <c r="S105" s="33">
        <v>1</v>
      </c>
      <c r="T105" s="145" t="s">
        <v>142</v>
      </c>
      <c r="U105" s="33">
        <v>60000</v>
      </c>
      <c r="V105" s="33">
        <f t="shared" si="27"/>
        <v>10800</v>
      </c>
      <c r="W105" s="33">
        <v>0</v>
      </c>
      <c r="X105" s="18">
        <v>187</v>
      </c>
      <c r="Y105" s="38" t="s">
        <v>47</v>
      </c>
      <c r="Z105" s="20">
        <f t="shared" si="25"/>
        <v>49200</v>
      </c>
      <c r="AA105" s="39"/>
      <c r="AB105" s="39"/>
      <c r="AC105" s="40">
        <f t="shared" si="31"/>
        <v>30000</v>
      </c>
      <c r="AD105" s="33"/>
      <c r="AE105" s="33"/>
      <c r="AF105" s="34" t="s">
        <v>48</v>
      </c>
      <c r="AG105" s="41">
        <v>8</v>
      </c>
      <c r="AH105" s="42">
        <v>13</v>
      </c>
      <c r="AI105" s="43" t="s">
        <v>49</v>
      </c>
      <c r="AJ105" s="34"/>
      <c r="AK105" s="34"/>
      <c r="AL105" s="37">
        <v>0</v>
      </c>
      <c r="AM105" s="33" t="s">
        <v>50</v>
      </c>
      <c r="AN105" s="33" t="s">
        <v>51</v>
      </c>
      <c r="AO105" s="33"/>
      <c r="AP105" s="37"/>
      <c r="AQ105" s="37"/>
      <c r="AR105" s="37"/>
      <c r="AS105" s="37"/>
      <c r="AU10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100098, 'Б-100098-13',date'2015-03-05',2, 1, 1, 'RUR', 1, 18, date'2015-03-06', date'2015-03-07', 1000981, 1, to_date('2016-03-11 00:00:00','YYYY-MM-DD HH24:MI:SS'), 60000, 10800, 0, 187, 0, 'c1', 8,null);insert into xxxx_oebs_cash_payment_test (ID, INVOICE_ID, OEBS_PAYMENT, DOC_DATE, COMISS_DATE) values (s_xxxx_oebs_cash_payment_test.NEXTVAL, 100098, 30000, to_date('2016-03-11 00:00:00','YYYY-MM-DD HH24:MI:SS'), date'2015-03-31' );insert into xxxx_client_discount_m  (ID,CLIENT_ID,CLIENT_AVG_DISCOUNT,DT) values (s_xxxx_client_discount_m.NEXTVAL,187, 13, date'2014-03-01');</v>
      </c>
    </row>
    <row r="106" spans="1:47" ht="15" customHeight="1" x14ac:dyDescent="0.3">
      <c r="A106" s="45">
        <v>14</v>
      </c>
      <c r="B106" s="64"/>
      <c r="C106" s="12" t="str">
        <f t="shared" si="28"/>
        <v>100014</v>
      </c>
      <c r="D106" s="12" t="str">
        <f t="shared" si="29"/>
        <v>100014/13</v>
      </c>
      <c r="E106" s="13" t="s">
        <v>40</v>
      </c>
      <c r="F106" s="13" t="s">
        <v>41</v>
      </c>
      <c r="G106" s="12">
        <v>1</v>
      </c>
      <c r="H106" s="14">
        <v>100099</v>
      </c>
      <c r="I106" s="15" t="str">
        <f t="shared" ref="I106:I117" si="32">"Б-"&amp;H106&amp;"-13"</f>
        <v>Б-100099-13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3" t="s">
        <v>43</v>
      </c>
      <c r="P106" s="13" t="s">
        <v>44</v>
      </c>
      <c r="Q106" s="13" t="s">
        <v>45</v>
      </c>
      <c r="R106" s="17" t="str">
        <f t="shared" si="30"/>
        <v>1000991</v>
      </c>
      <c r="S106" s="15">
        <v>1</v>
      </c>
      <c r="T106" s="144" t="s">
        <v>139</v>
      </c>
      <c r="U106" s="12">
        <v>100000</v>
      </c>
      <c r="V106" s="12">
        <f t="shared" ref="V106:V116" si="33">U106*0.18</f>
        <v>18000</v>
      </c>
      <c r="W106" s="12">
        <v>0</v>
      </c>
      <c r="X106" s="18">
        <v>188</v>
      </c>
      <c r="Y106" s="19" t="s">
        <v>47</v>
      </c>
      <c r="Z106" s="20">
        <f t="shared" si="25"/>
        <v>82000</v>
      </c>
      <c r="AA106" s="21"/>
      <c r="AB106" s="22"/>
      <c r="AC106" s="14">
        <f t="shared" si="31"/>
        <v>50000</v>
      </c>
      <c r="AD106" s="12"/>
      <c r="AE106" s="12"/>
      <c r="AF106" s="13" t="s">
        <v>48</v>
      </c>
      <c r="AG106" s="23">
        <v>8</v>
      </c>
      <c r="AH106" s="24">
        <v>13</v>
      </c>
      <c r="AI106" s="25" t="s">
        <v>49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S106" s="9" t="s">
        <v>89</v>
      </c>
      <c r="AU10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100099, 'Б-100099-13',date'2015-03-02',2, 7, 7, 'RUR', 1, 18, date'2015-03-06', date'2015-03-07', 1000991, 1, to_date('2016-03-07 00:00:00','YYYY-MM-DD HH24:MI:SS'), 100000, 18000, 0, 188, 0, 'c1', 8,null);insert into xxxx_oebs_cash_payment_test (ID, INVOICE_ID, OEBS_PAYMENT, DOC_DATE, COMISS_DATE) values (s_xxxx_oebs_cash_payment_test.NEXTVAL, 100099, 50000, to_date('2016-03-07 00:00:00','YYYY-MM-DD HH24:MI:SS'), date'2015-03-31' );insert into xxxx_client_discount_m  (ID,CLIENT_ID,CLIENT_AVG_DISCOUNT,DT) values (s_xxxx_client_discount_m.NEXTVAL,188, 13, date'2014-03-01');</v>
      </c>
    </row>
    <row r="107" spans="1:47" ht="15" customHeight="1" x14ac:dyDescent="0.3">
      <c r="A107" s="45">
        <v>14</v>
      </c>
      <c r="B107" s="64"/>
      <c r="C107" s="12" t="str">
        <f t="shared" si="28"/>
        <v>100014</v>
      </c>
      <c r="D107" s="12" t="str">
        <f t="shared" si="29"/>
        <v>100014/13</v>
      </c>
      <c r="E107" s="13" t="s">
        <v>40</v>
      </c>
      <c r="F107" s="13" t="s">
        <v>41</v>
      </c>
      <c r="G107" s="12">
        <v>1</v>
      </c>
      <c r="H107" s="14">
        <v>100100</v>
      </c>
      <c r="I107" s="15" t="str">
        <f t="shared" si="32"/>
        <v>Б-100100-13</v>
      </c>
      <c r="J107" s="16">
        <v>2</v>
      </c>
      <c r="K107" s="12">
        <v>7</v>
      </c>
      <c r="L107" s="12" t="s">
        <v>42</v>
      </c>
      <c r="M107" s="76">
        <v>0</v>
      </c>
      <c r="N107" s="12">
        <v>18</v>
      </c>
      <c r="O107" s="13" t="s">
        <v>53</v>
      </c>
      <c r="P107" s="13" t="s">
        <v>44</v>
      </c>
      <c r="Q107" s="13" t="s">
        <v>45</v>
      </c>
      <c r="R107" s="17" t="str">
        <f t="shared" si="30"/>
        <v>1001001</v>
      </c>
      <c r="S107" s="15">
        <v>1</v>
      </c>
      <c r="T107" s="144" t="s">
        <v>140</v>
      </c>
      <c r="U107" s="12">
        <v>90000</v>
      </c>
      <c r="V107" s="12">
        <f t="shared" si="33"/>
        <v>16200</v>
      </c>
      <c r="W107" s="12">
        <v>0</v>
      </c>
      <c r="X107" s="18">
        <v>189</v>
      </c>
      <c r="Y107" s="19" t="s">
        <v>47</v>
      </c>
      <c r="Z107" s="20">
        <f t="shared" si="25"/>
        <v>73800</v>
      </c>
      <c r="AA107" s="21"/>
      <c r="AB107" s="26"/>
      <c r="AC107" s="14">
        <f t="shared" si="31"/>
        <v>45000</v>
      </c>
      <c r="AD107" s="12"/>
      <c r="AE107" s="12"/>
      <c r="AF107" s="13" t="s">
        <v>48</v>
      </c>
      <c r="AG107" s="23">
        <v>8</v>
      </c>
      <c r="AH107" s="27">
        <v>7</v>
      </c>
      <c r="AI107" s="25" t="s">
        <v>49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S107" s="9" t="s">
        <v>90</v>
      </c>
      <c r="AU10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100100, 'Б-100100-13',date'2015-03-03',2, 7, 7, 'RUR', 0, 18, date'2015-03-06', date'2015-03-07', 1001001, 1, to_date('2016-03-08 00:00:00','YYYY-MM-DD HH24:MI:SS'), 90000, 16200, 0, 189, 0, 'c1', 8,null);insert into xxxx_oebs_cash_payment_test (ID, INVOICE_ID, OEBS_PAYMENT, DOC_DATE, COMISS_DATE) values (s_xxxx_oebs_cash_payment_test.NEXTVAL, 100100, 45000, to_date('2016-03-08 00:00:00','YYYY-MM-DD HH24:MI:SS'), date'2015-03-31' );insert into xxxx_client_discount_m  (ID,CLIENT_ID,CLIENT_AVG_DISCOUNT,DT) values (s_xxxx_client_discount_m.NEXTVAL,189, 7, date'2014-03-01');</v>
      </c>
    </row>
    <row r="108" spans="1:47" ht="15" customHeight="1" x14ac:dyDescent="0.3">
      <c r="A108" s="45">
        <v>14</v>
      </c>
      <c r="B108" s="64"/>
      <c r="C108" s="12" t="str">
        <f t="shared" si="28"/>
        <v>100014</v>
      </c>
      <c r="D108" s="12" t="str">
        <f t="shared" si="29"/>
        <v>100014/13</v>
      </c>
      <c r="E108" s="13" t="s">
        <v>40</v>
      </c>
      <c r="F108" s="13" t="s">
        <v>41</v>
      </c>
      <c r="G108" s="12">
        <v>1</v>
      </c>
      <c r="H108" s="14">
        <v>100101</v>
      </c>
      <c r="I108" s="15" t="str">
        <f t="shared" si="32"/>
        <v>Б-100101-13</v>
      </c>
      <c r="J108" s="16">
        <v>2</v>
      </c>
      <c r="K108" s="12">
        <v>7</v>
      </c>
      <c r="L108" s="56" t="s">
        <v>91</v>
      </c>
      <c r="M108" s="16">
        <v>1</v>
      </c>
      <c r="N108" s="12">
        <v>18</v>
      </c>
      <c r="O108" s="13" t="s">
        <v>53</v>
      </c>
      <c r="P108" s="13" t="s">
        <v>44</v>
      </c>
      <c r="Q108" s="13" t="s">
        <v>45</v>
      </c>
      <c r="R108" s="17" t="str">
        <f t="shared" si="30"/>
        <v>1001011</v>
      </c>
      <c r="S108" s="15">
        <v>1</v>
      </c>
      <c r="T108" s="144" t="s">
        <v>140</v>
      </c>
      <c r="U108" s="12">
        <v>1300</v>
      </c>
      <c r="V108" s="12">
        <f t="shared" si="33"/>
        <v>234</v>
      </c>
      <c r="W108" s="12">
        <v>0</v>
      </c>
      <c r="X108" s="18">
        <v>190</v>
      </c>
      <c r="Y108" s="19" t="s">
        <v>47</v>
      </c>
      <c r="Z108" s="20">
        <f t="shared" si="25"/>
        <v>1066</v>
      </c>
      <c r="AA108" s="21"/>
      <c r="AB108" s="26"/>
      <c r="AC108" s="14">
        <f t="shared" si="31"/>
        <v>650</v>
      </c>
      <c r="AD108" s="12"/>
      <c r="AE108" s="12"/>
      <c r="AF108" s="13" t="s">
        <v>48</v>
      </c>
      <c r="AG108" s="23">
        <v>8</v>
      </c>
      <c r="AH108" s="27">
        <v>7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U10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100101, 'Б-100101-13',date'2015-03-03',2, 7, 7, 'USD', 1, 18, date'2015-03-06', date'2015-03-07', 1001011, 1, to_date('2016-03-08 00:00:00','YYYY-MM-DD HH24:MI:SS'), 1300, 234, 0, 190, 0, 'c1', 8,null);insert into xxxx_oebs_cash_payment_test (ID, INVOICE_ID, OEBS_PAYMENT, DOC_DATE, COMISS_DATE) values (s_xxxx_oebs_cash_payment_test.NEXTVAL, 100101, 650, to_date('2016-03-08 00:00:00','YYYY-MM-DD HH24:MI:SS'), date'2015-03-31' );insert into xxxx_client_discount_m  (ID,CLIENT_ID,CLIENT_AVG_DISCOUNT,DT) values (s_xxxx_client_discount_m.NEXTVAL,190, 7, date'2014-03-01');</v>
      </c>
    </row>
    <row r="109" spans="1:47" ht="15" customHeight="1" x14ac:dyDescent="0.3">
      <c r="A109" s="45">
        <v>14</v>
      </c>
      <c r="B109" s="64"/>
      <c r="C109" s="12" t="str">
        <f t="shared" si="28"/>
        <v>100014</v>
      </c>
      <c r="D109" s="12" t="str">
        <f t="shared" si="29"/>
        <v>100014/13</v>
      </c>
      <c r="E109" s="13" t="s">
        <v>40</v>
      </c>
      <c r="F109" s="13" t="s">
        <v>41</v>
      </c>
      <c r="G109" s="12">
        <v>1</v>
      </c>
      <c r="H109" s="14">
        <v>100102</v>
      </c>
      <c r="I109" s="15" t="str">
        <f t="shared" si="32"/>
        <v>Б-100102-13</v>
      </c>
      <c r="J109" s="16">
        <v>2</v>
      </c>
      <c r="K109" s="28">
        <v>2</v>
      </c>
      <c r="L109" s="12" t="s">
        <v>42</v>
      </c>
      <c r="M109" s="16">
        <v>1</v>
      </c>
      <c r="N109" s="12">
        <v>18</v>
      </c>
      <c r="O109" s="13" t="s">
        <v>55</v>
      </c>
      <c r="P109" s="13" t="s">
        <v>44</v>
      </c>
      <c r="Q109" s="13" t="s">
        <v>45</v>
      </c>
      <c r="R109" s="17" t="str">
        <f t="shared" si="30"/>
        <v>1001021</v>
      </c>
      <c r="S109" s="15">
        <v>1</v>
      </c>
      <c r="T109" s="144" t="s">
        <v>141</v>
      </c>
      <c r="U109" s="12">
        <v>80000</v>
      </c>
      <c r="V109" s="12">
        <f t="shared" si="33"/>
        <v>14400</v>
      </c>
      <c r="W109" s="12">
        <v>0</v>
      </c>
      <c r="X109" s="18">
        <v>191</v>
      </c>
      <c r="Y109" s="19" t="s">
        <v>47</v>
      </c>
      <c r="Z109" s="20">
        <f>U109-V109</f>
        <v>65600</v>
      </c>
      <c r="AA109" s="21"/>
      <c r="AB109" s="29"/>
      <c r="AC109" s="14">
        <f t="shared" si="31"/>
        <v>40000</v>
      </c>
      <c r="AD109" s="12"/>
      <c r="AE109" s="12"/>
      <c r="AF109" s="13" t="s">
        <v>48</v>
      </c>
      <c r="AG109" s="23">
        <v>8</v>
      </c>
      <c r="AH109" s="30">
        <v>20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U10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"&amp;A109&amp;", "&amp;C109&amp;", '"&amp;D109&amp;"', date'"&amp;E109&amp;"', date'"&amp;F109&amp;"', "&amp;G109&amp;", "&amp;H109&amp;", '"&amp;I109&amp;"',date'"&amp;O109&amp;"',"&amp;J109&amp;", "&amp;K109&amp;", "&amp;K109&amp;", '"&amp;L109&amp;"', "&amp;M109&amp;", "&amp;N109&amp;", date'"&amp;P109&amp;"', date'"&amp;Q109&amp;"', "&amp;R109&amp;", "&amp;S109&amp;", to_date('"&amp;T109&amp;"','YYYY-MM-DD HH24:MI:SS'), "&amp;U109&amp;", "&amp;V109&amp;", "&amp;W109&amp;", "&amp;X109&amp;", "&amp;AL109&amp;", '"&amp;AN109&amp;"', "&amp;AG109&amp;","&amp;AM109&amp;");"&amp;
IF(LEN(AC109)&gt;0,"insert into xxxx_oebs_cash_payment_test (ID, INVOICE_ID, OEBS_PAYMENT, DOC_DATE, COMISS_DATE) values (s_xxxx_oebs_cash_payment_test.NEXTVAL, "&amp;H109&amp;", "&amp;AC109&amp;", to_date('"&amp;T109&amp;"','YYYY-MM-DD HH24:MI:SS'), "&amp;AF109&amp;" );","")&amp;
IF(LEN(AD109)&gt;0,"insert into xxxx_oebs_cash_payment_test (ID, INVOICE_ID, OEBS_PAYMENT, DOC_DATE, COMISS_DATE) values (s_xxxx_oebs_cash_payment_test.NEXTVAL, "&amp;H109&amp;", "&amp;AD109&amp;", to_date('"&amp;T109&amp;"','YYYY-MM-DD HH24:MI:SS'), "&amp;AF109&amp;" );","")&amp;
IF(LEN(AE109)&gt;0,"insert into xxxx_oebs_cash_payment_test (ID, INVOICE_ID, OEBS_PAYMENT, DOC_DATE, COMISS_DATE) values (s_xxxx_oebs_cash_payment_test.NEXTVAL, "&amp;H109&amp;", "&amp;AE109&amp;", to_date('"&amp;T109&amp;"','YYYY-MM-DD HH24:MI:SS'), "&amp;AF109&amp;" );","")&amp;
IF(LEN(AH109)&gt;0,"insert into xxxx_client_discount_m  (ID,CLIENT_ID,CLIENT_AVG_DISCOUNT,DT) values (s_xxxx_client_discount_m.NEXTVAL,"&amp;X109&amp;", "&amp;AH109&amp;", "&amp;AI109&amp;");","")&amp;
IF(LEN(AJ109)&gt;0,"insert into xxxx_client_discount_m  (ID,CLIENT_ID,CLIENT_AVG_DISCOUNT,DT) values (s_xxxx_client_discount_m.NEXTVAL,"&amp;X109&amp;", "&amp;AJ109&amp;", "&amp;AK109&amp;");","")&amp;
IF(LEN(AO109)&gt;0,"insert into xxxx_contract_signed_attr (ID, CONTRACT_ID, CODE, KEY_NUM) values (s_xxxx_contract_signed_attr.NEXTVAL, "&amp;C109&amp;", 'SUPERCOMMISSION_BONUS' , "&amp;AO109&amp;" );","")&amp;
IF(LEN(AP109)&gt;0,"insert into xxxx_loyal_clients_contr_attr (ID, CONTRACT_ID, CLIENT_ID, LC_TURNOVER, COLLATERAL_FIRST_DT, COLLATERAL_END_DT) values (s_xxxx_loyal_clients_contr_atr.NEXTVAL, "&amp;C109&amp;", "&amp;X109&amp;", "&amp;AP109&amp;", "&amp;AQ109&amp;", "&amp;AR109&amp;"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'Б-100102-13',date'2015-03-04',2, 2, 2, 'RUR', 1, 18, date'2015-03-06', date'2015-03-07', 1001021, 1, to_date('2016-03-09 00:00:00','YYYY-MM-DD HH24:MI:SS'), 80000, 14400, 0, 191,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(s_xxxx_client_discount_m.NEXTVAL,191, 20, date'2014-03-01');</v>
      </c>
    </row>
    <row r="110" spans="1:47" ht="15" customHeight="1" x14ac:dyDescent="0.3">
      <c r="A110" s="45">
        <v>14</v>
      </c>
      <c r="B110" s="64"/>
      <c r="C110" s="12" t="str">
        <f t="shared" si="28"/>
        <v>100014</v>
      </c>
      <c r="D110" s="12" t="str">
        <f t="shared" si="29"/>
        <v>100014/13</v>
      </c>
      <c r="E110" s="13" t="s">
        <v>40</v>
      </c>
      <c r="F110" s="13" t="s">
        <v>41</v>
      </c>
      <c r="G110" s="12">
        <v>1</v>
      </c>
      <c r="H110" s="14">
        <v>100102</v>
      </c>
      <c r="I110" s="15" t="str">
        <f t="shared" si="32"/>
        <v>Б-100102-13</v>
      </c>
      <c r="J110" s="16">
        <v>2</v>
      </c>
      <c r="K110" s="28">
        <v>11</v>
      </c>
      <c r="L110" s="12" t="s">
        <v>42</v>
      </c>
      <c r="M110" s="16">
        <v>1</v>
      </c>
      <c r="N110" s="12">
        <v>18</v>
      </c>
      <c r="O110" s="13" t="s">
        <v>55</v>
      </c>
      <c r="P110" s="13" t="s">
        <v>44</v>
      </c>
      <c r="Q110" s="13" t="s">
        <v>45</v>
      </c>
      <c r="R110" s="17" t="str">
        <f t="shared" si="30"/>
        <v>1001021</v>
      </c>
      <c r="S110" s="15">
        <v>1</v>
      </c>
      <c r="T110" s="144" t="s">
        <v>141</v>
      </c>
      <c r="U110" s="12">
        <v>80000</v>
      </c>
      <c r="V110" s="12">
        <f t="shared" si="33"/>
        <v>14400</v>
      </c>
      <c r="W110" s="12">
        <v>0</v>
      </c>
      <c r="X110" s="18">
        <v>191</v>
      </c>
      <c r="Y110" s="19" t="s">
        <v>47</v>
      </c>
      <c r="Z110" s="20">
        <f t="shared" si="25"/>
        <v>65600</v>
      </c>
      <c r="AA110" s="21"/>
      <c r="AB110" s="29"/>
      <c r="AC110" s="14">
        <f t="shared" si="31"/>
        <v>40000</v>
      </c>
      <c r="AD110" s="12"/>
      <c r="AE110" s="12"/>
      <c r="AF110" s="13" t="s">
        <v>48</v>
      </c>
      <c r="AG110" s="23">
        <v>8</v>
      </c>
      <c r="AH110" s="30">
        <v>20</v>
      </c>
      <c r="AI110" s="25" t="s">
        <v>49</v>
      </c>
      <c r="AJ110" s="13"/>
      <c r="AK110" s="13"/>
      <c r="AL110" s="17">
        <v>0</v>
      </c>
      <c r="AM110" s="15" t="s">
        <v>50</v>
      </c>
      <c r="AN110" s="12" t="s">
        <v>51</v>
      </c>
      <c r="AO110" s="12"/>
      <c r="AP110" s="17"/>
      <c r="AQ110" s="17"/>
      <c r="AR110" s="17"/>
      <c r="AU11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'Б-100102-13',date'2015-03-04',2, 11, 11, 'RUR', 1, 18, date'2015-03-06', date'2015-03-07', 1001021, 1, to_date('2016-03-09 00:00:00','YYYY-MM-DD HH24:MI:SS'), 80000, 14400, 0, 191,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(s_xxxx_client_discount_m.NEXTVAL,191, 20, date'2014-03-01');</v>
      </c>
    </row>
    <row r="111" spans="1:47" s="44" customFormat="1" ht="15" customHeight="1" x14ac:dyDescent="0.3">
      <c r="A111" s="31">
        <v>14</v>
      </c>
      <c r="B111" s="48"/>
      <c r="C111" s="33" t="str">
        <f t="shared" si="28"/>
        <v>100014</v>
      </c>
      <c r="D111" s="33" t="str">
        <f t="shared" si="29"/>
        <v>100014/13</v>
      </c>
      <c r="E111" s="34" t="s">
        <v>40</v>
      </c>
      <c r="F111" s="34" t="s">
        <v>41</v>
      </c>
      <c r="G111" s="12">
        <v>1</v>
      </c>
      <c r="H111" s="14">
        <v>100103</v>
      </c>
      <c r="I111" s="33" t="str">
        <f t="shared" si="32"/>
        <v>Б-100103-13</v>
      </c>
      <c r="J111" s="16">
        <v>2</v>
      </c>
      <c r="K111" s="35">
        <v>1</v>
      </c>
      <c r="L111" s="33" t="s">
        <v>42</v>
      </c>
      <c r="M111" s="36">
        <v>1</v>
      </c>
      <c r="N111" s="33">
        <v>18</v>
      </c>
      <c r="O111" s="34" t="s">
        <v>57</v>
      </c>
      <c r="P111" s="34" t="s">
        <v>44</v>
      </c>
      <c r="Q111" s="34" t="s">
        <v>45</v>
      </c>
      <c r="R111" s="37" t="str">
        <f t="shared" si="30"/>
        <v>1001031</v>
      </c>
      <c r="S111" s="33">
        <v>1</v>
      </c>
      <c r="T111" s="145" t="s">
        <v>142</v>
      </c>
      <c r="U111" s="33">
        <v>60000</v>
      </c>
      <c r="V111" s="33">
        <f t="shared" si="33"/>
        <v>10800</v>
      </c>
      <c r="W111" s="33">
        <v>0</v>
      </c>
      <c r="X111" s="18">
        <v>192</v>
      </c>
      <c r="Y111" s="38" t="s">
        <v>47</v>
      </c>
      <c r="Z111" s="20">
        <f t="shared" si="25"/>
        <v>49200</v>
      </c>
      <c r="AA111" s="39"/>
      <c r="AB111" s="39"/>
      <c r="AC111" s="40">
        <f t="shared" si="31"/>
        <v>30000</v>
      </c>
      <c r="AD111" s="33"/>
      <c r="AE111" s="33"/>
      <c r="AF111" s="34" t="s">
        <v>48</v>
      </c>
      <c r="AG111" s="41">
        <v>8</v>
      </c>
      <c r="AH111" s="42">
        <v>13</v>
      </c>
      <c r="AI111" s="43" t="s">
        <v>49</v>
      </c>
      <c r="AJ111" s="34"/>
      <c r="AK111" s="34"/>
      <c r="AL111" s="37">
        <v>0</v>
      </c>
      <c r="AM111" s="33" t="s">
        <v>50</v>
      </c>
      <c r="AN111" s="33" t="s">
        <v>51</v>
      </c>
      <c r="AO111" s="33"/>
      <c r="AP111" s="37"/>
      <c r="AQ111" s="37"/>
      <c r="AR111" s="37"/>
      <c r="AU11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100103, 'Б-100103-13',date'2015-03-05',2, 1, 1, 'RUR', 1, 18, date'2015-03-06', date'2015-03-07', 1001031, 1, to_date('2016-03-11 00:00:00','YYYY-MM-DD HH24:MI:SS'), 60000, 10800, 0, 192, 0, 'c1', 8,null);insert into xxxx_oebs_cash_payment_test (ID, INVOICE_ID, OEBS_PAYMENT, DOC_DATE, COMISS_DATE) values (s_xxxx_oebs_cash_payment_test.NEXTVAL, 100103, 30000, to_date('2016-03-11 00:00:00','YYYY-MM-DD HH24:MI:SS'), date'2015-03-31' );insert into xxxx_client_discount_m  (ID,CLIENT_ID,CLIENT_AVG_DISCOUNT,DT) values (s_xxxx_client_discount_m.NEXTVAL,192, 13, date'2014-03-01');</v>
      </c>
    </row>
    <row r="112" spans="1:47" ht="15" customHeight="1" x14ac:dyDescent="0.3">
      <c r="A112" s="45">
        <v>15</v>
      </c>
      <c r="B112" s="57"/>
      <c r="C112" s="12" t="str">
        <f t="shared" si="28"/>
        <v>100015</v>
      </c>
      <c r="D112" s="12" t="str">
        <f t="shared" si="29"/>
        <v>100015/13</v>
      </c>
      <c r="E112" s="13" t="s">
        <v>40</v>
      </c>
      <c r="F112" s="13" t="s">
        <v>41</v>
      </c>
      <c r="G112" s="12">
        <v>1</v>
      </c>
      <c r="H112" s="14">
        <v>100104</v>
      </c>
      <c r="I112" s="15" t="str">
        <f t="shared" si="32"/>
        <v>Б-100104-13</v>
      </c>
      <c r="J112" s="16">
        <v>2</v>
      </c>
      <c r="K112" s="12">
        <v>7</v>
      </c>
      <c r="L112" s="56" t="s">
        <v>91</v>
      </c>
      <c r="M112" s="16">
        <v>1</v>
      </c>
      <c r="N112" s="12">
        <v>18</v>
      </c>
      <c r="O112" s="13" t="s">
        <v>43</v>
      </c>
      <c r="P112" s="13" t="s">
        <v>44</v>
      </c>
      <c r="Q112" s="13" t="s">
        <v>45</v>
      </c>
      <c r="R112" s="17" t="str">
        <f t="shared" si="30"/>
        <v>1001041</v>
      </c>
      <c r="S112" s="15">
        <v>1</v>
      </c>
      <c r="T112" s="144" t="s">
        <v>139</v>
      </c>
      <c r="U112" s="12">
        <v>10000</v>
      </c>
      <c r="V112" s="12">
        <f t="shared" si="33"/>
        <v>1800</v>
      </c>
      <c r="W112" s="12">
        <v>0</v>
      </c>
      <c r="X112" s="18">
        <v>193</v>
      </c>
      <c r="Y112" s="19" t="s">
        <v>47</v>
      </c>
      <c r="Z112" s="20">
        <f t="shared" si="25"/>
        <v>8200</v>
      </c>
      <c r="AA112" s="21"/>
      <c r="AB112" s="22"/>
      <c r="AC112" s="14">
        <f t="shared" si="31"/>
        <v>5000</v>
      </c>
      <c r="AD112" s="12"/>
      <c r="AE112" s="12"/>
      <c r="AF112" s="13" t="s">
        <v>48</v>
      </c>
      <c r="AG112" s="23">
        <v>8</v>
      </c>
      <c r="AH112" s="24">
        <v>13</v>
      </c>
      <c r="AI112" s="25" t="s">
        <v>49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S112" s="17" t="s">
        <v>92</v>
      </c>
      <c r="AU11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100104, 'Б-100104-13',date'2015-03-02',2, 7, 7, 'USD', 1, 18, date'2015-03-06', date'2015-03-07', 1001041, 1, to_date('2016-03-07 00:00:00','YYYY-MM-DD HH24:MI:SS'), 10000, 1800, 0, 193, 0, 'c1', 8,null);insert into xxxx_oebs_cash_payment_test (ID, INVOICE_ID, OEBS_PAYMENT, DOC_DATE, COMISS_DATE) values (s_xxxx_oebs_cash_payment_test.NEXTVAL, 100104, 5000, to_date('2016-03-07 00:00:00','YYYY-MM-DD HH24:MI:SS'), date'2015-03-31' );insert into xxxx_client_discount_m  (ID,CLIENT_ID,CLIENT_AVG_DISCOUNT,DT) values (s_xxxx_client_discount_m.NEXTVAL,193, 13, date'2014-03-01');</v>
      </c>
    </row>
    <row r="113" spans="1:47" ht="15" customHeight="1" x14ac:dyDescent="0.3">
      <c r="A113" s="45">
        <v>15</v>
      </c>
      <c r="B113" s="57"/>
      <c r="C113" s="12" t="str">
        <f t="shared" si="28"/>
        <v>100015</v>
      </c>
      <c r="D113" s="12" t="str">
        <f t="shared" si="29"/>
        <v>100015/13</v>
      </c>
      <c r="E113" s="13" t="s">
        <v>40</v>
      </c>
      <c r="F113" s="13" t="s">
        <v>41</v>
      </c>
      <c r="G113" s="12">
        <v>1</v>
      </c>
      <c r="H113" s="14">
        <v>100105</v>
      </c>
      <c r="I113" s="15" t="str">
        <f t="shared" si="32"/>
        <v>Б-100105-13</v>
      </c>
      <c r="J113" s="16">
        <v>2</v>
      </c>
      <c r="K113" s="12">
        <v>7</v>
      </c>
      <c r="L113" s="56" t="s">
        <v>91</v>
      </c>
      <c r="M113" s="16">
        <v>1</v>
      </c>
      <c r="N113" s="12">
        <v>18</v>
      </c>
      <c r="O113" s="13" t="s">
        <v>53</v>
      </c>
      <c r="P113" s="13" t="s">
        <v>44</v>
      </c>
      <c r="Q113" s="13" t="s">
        <v>45</v>
      </c>
      <c r="R113" s="17" t="str">
        <f t="shared" si="30"/>
        <v>1001051</v>
      </c>
      <c r="S113" s="15">
        <v>1</v>
      </c>
      <c r="T113" s="144" t="s">
        <v>140</v>
      </c>
      <c r="U113" s="12">
        <v>9000</v>
      </c>
      <c r="V113" s="12">
        <f t="shared" si="33"/>
        <v>1620</v>
      </c>
      <c r="W113" s="12">
        <v>0</v>
      </c>
      <c r="X113" s="18">
        <v>194</v>
      </c>
      <c r="Y113" s="19" t="s">
        <v>47</v>
      </c>
      <c r="Z113" s="20">
        <f t="shared" si="25"/>
        <v>7380</v>
      </c>
      <c r="AA113" s="21"/>
      <c r="AB113" s="26"/>
      <c r="AC113" s="14">
        <f t="shared" si="31"/>
        <v>4500</v>
      </c>
      <c r="AD113" s="12"/>
      <c r="AE113" s="12"/>
      <c r="AF113" s="13" t="s">
        <v>48</v>
      </c>
      <c r="AG113" s="23">
        <v>8</v>
      </c>
      <c r="AH113" s="27">
        <v>7</v>
      </c>
      <c r="AI113" s="25" t="s">
        <v>49</v>
      </c>
      <c r="AJ113" s="13"/>
      <c r="AK113" s="13"/>
      <c r="AL113" s="17">
        <v>0</v>
      </c>
      <c r="AM113" s="15" t="s">
        <v>50</v>
      </c>
      <c r="AN113" s="12" t="s">
        <v>51</v>
      </c>
      <c r="AO113" s="12"/>
      <c r="AP113" s="17"/>
      <c r="AQ113" s="17"/>
      <c r="AR113" s="17"/>
      <c r="AS113" s="17" t="s">
        <v>93</v>
      </c>
      <c r="AU11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100105, 'Б-100105-13',date'2015-03-03',2, 7, 7, 'USD', 1, 18, date'2015-03-06', date'2015-03-07', 1001051, 1, to_date('2016-03-08 00:00:00','YYYY-MM-DD HH24:MI:SS'), 9000, 1620, 0, 194, 0, 'c1', 8,null);insert into xxxx_oebs_cash_payment_test (ID, INVOICE_ID, OEBS_PAYMENT, DOC_DATE, COMISS_DATE) values (s_xxxx_oebs_cash_payment_test.NEXTVAL, 100105, 4500, to_date('2016-03-08 00:00:00','YYYY-MM-DD HH24:MI:SS'), date'2015-03-31' );insert into xxxx_client_discount_m  (ID,CLIENT_ID,CLIENT_AVG_DISCOUNT,DT) values (s_xxxx_client_discount_m.NEXTVAL,194, 7, date'2014-03-01');</v>
      </c>
    </row>
    <row r="114" spans="1:47" ht="15" customHeight="1" x14ac:dyDescent="0.3">
      <c r="A114" s="45">
        <v>15</v>
      </c>
      <c r="B114" s="57"/>
      <c r="C114" s="12" t="str">
        <f t="shared" si="28"/>
        <v>100015</v>
      </c>
      <c r="D114" s="12" t="str">
        <f t="shared" si="29"/>
        <v>100015/13</v>
      </c>
      <c r="E114" s="13" t="s">
        <v>40</v>
      </c>
      <c r="F114" s="13" t="s">
        <v>41</v>
      </c>
      <c r="G114" s="12">
        <v>1</v>
      </c>
      <c r="H114" s="14">
        <v>100106</v>
      </c>
      <c r="I114" s="15" t="str">
        <f t="shared" si="32"/>
        <v>Б-100106-13</v>
      </c>
      <c r="J114" s="16">
        <v>2</v>
      </c>
      <c r="K114" s="12">
        <v>7</v>
      </c>
      <c r="L114" s="56" t="s">
        <v>91</v>
      </c>
      <c r="M114" s="16">
        <v>1</v>
      </c>
      <c r="N114" s="12">
        <v>18</v>
      </c>
      <c r="O114" s="13" t="s">
        <v>53</v>
      </c>
      <c r="P114" s="13" t="s">
        <v>44</v>
      </c>
      <c r="Q114" s="13" t="s">
        <v>45</v>
      </c>
      <c r="R114" s="17" t="str">
        <f t="shared" si="30"/>
        <v>1001061</v>
      </c>
      <c r="S114" s="15">
        <v>1</v>
      </c>
      <c r="T114" s="144" t="s">
        <v>140</v>
      </c>
      <c r="U114" s="12">
        <v>9000</v>
      </c>
      <c r="V114" s="12">
        <f t="shared" si="33"/>
        <v>1620</v>
      </c>
      <c r="W114" s="12">
        <v>0</v>
      </c>
      <c r="X114" s="18">
        <v>195</v>
      </c>
      <c r="Y114" s="19" t="s">
        <v>47</v>
      </c>
      <c r="Z114" s="20">
        <f t="shared" si="25"/>
        <v>7380</v>
      </c>
      <c r="AA114" s="21"/>
      <c r="AB114" s="26"/>
      <c r="AC114" s="14">
        <f t="shared" si="31"/>
        <v>4500</v>
      </c>
      <c r="AD114" s="12"/>
      <c r="AE114" s="12"/>
      <c r="AF114" s="13" t="s">
        <v>48</v>
      </c>
      <c r="AG114" s="23">
        <v>8</v>
      </c>
      <c r="AH114" s="27">
        <v>7</v>
      </c>
      <c r="AI114" s="25" t="s">
        <v>49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S114" s="17"/>
      <c r="AU11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100106, 'Б-100106-13',date'2015-03-03',2, 7, 7, 'USD', 1, 18, date'2015-03-06', date'2015-03-07', 1001061, 1, to_date('2016-03-08 00:00:00','YYYY-MM-DD HH24:MI:SS'), 9000, 1620, 0, 195, 0, 'c1', 8,null);insert into xxxx_oebs_cash_payment_test (ID, INVOICE_ID, OEBS_PAYMENT, DOC_DATE, COMISS_DATE) values (s_xxxx_oebs_cash_payment_test.NEXTVAL, 100106, 4500, to_date('2016-03-08 00:00:00','YYYY-MM-DD HH24:MI:SS'), date'2015-03-31' );insert into xxxx_client_discount_m  (ID,CLIENT_ID,CLIENT_AVG_DISCOUNT,DT) values (s_xxxx_client_discount_m.NEXTVAL,195, 7, date'2014-03-01');</v>
      </c>
    </row>
    <row r="115" spans="1:47" ht="15" customHeight="1" x14ac:dyDescent="0.3">
      <c r="A115" s="45">
        <v>15</v>
      </c>
      <c r="B115" s="57"/>
      <c r="C115" s="12" t="str">
        <f t="shared" si="28"/>
        <v>100015</v>
      </c>
      <c r="D115" s="12" t="str">
        <f t="shared" si="29"/>
        <v>100015/13</v>
      </c>
      <c r="E115" s="13" t="s">
        <v>40</v>
      </c>
      <c r="F115" s="13" t="s">
        <v>41</v>
      </c>
      <c r="G115" s="12">
        <v>1</v>
      </c>
      <c r="H115" s="14">
        <v>100107</v>
      </c>
      <c r="I115" s="15" t="str">
        <f t="shared" si="32"/>
        <v>Б-100107-13</v>
      </c>
      <c r="J115" s="16">
        <v>2</v>
      </c>
      <c r="K115" s="12">
        <v>7</v>
      </c>
      <c r="L115" s="56" t="s">
        <v>91</v>
      </c>
      <c r="M115" s="16">
        <v>1</v>
      </c>
      <c r="N115" s="12">
        <v>18</v>
      </c>
      <c r="O115" s="13" t="s">
        <v>55</v>
      </c>
      <c r="P115" s="13" t="s">
        <v>44</v>
      </c>
      <c r="Q115" s="13" t="s">
        <v>45</v>
      </c>
      <c r="R115" s="17" t="str">
        <f t="shared" si="30"/>
        <v>1001071</v>
      </c>
      <c r="S115" s="15">
        <v>1</v>
      </c>
      <c r="T115" s="144" t="s">
        <v>141</v>
      </c>
      <c r="U115" s="12">
        <v>8000</v>
      </c>
      <c r="V115" s="12">
        <f t="shared" si="33"/>
        <v>1440</v>
      </c>
      <c r="W115" s="12">
        <v>0</v>
      </c>
      <c r="X115" s="18">
        <v>196</v>
      </c>
      <c r="Y115" s="19" t="s">
        <v>47</v>
      </c>
      <c r="Z115" s="20">
        <f t="shared" si="25"/>
        <v>6560</v>
      </c>
      <c r="AA115" s="21"/>
      <c r="AB115" s="29"/>
      <c r="AC115" s="14">
        <f t="shared" si="31"/>
        <v>4000</v>
      </c>
      <c r="AD115" s="12"/>
      <c r="AE115" s="12"/>
      <c r="AF115" s="13" t="s">
        <v>48</v>
      </c>
      <c r="AG115" s="23">
        <v>8</v>
      </c>
      <c r="AH115" s="30">
        <v>20</v>
      </c>
      <c r="AI115" s="25" t="s">
        <v>49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S115" s="17"/>
      <c r="AU11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100107, 'Б-100107-13',date'2015-03-04',2, 7, 7, 'USD', 1, 18, date'2015-03-06', date'2015-03-07', 1001071, 1, to_date('2016-03-09 00:00:00','YYYY-MM-DD HH24:MI:SS'), 8000, 1440, 0, 196, 0, 'c1', 8,null);insert into xxxx_oebs_cash_payment_test (ID, INVOICE_ID, OEBS_PAYMENT, DOC_DATE, COMISS_DATE) values (s_xxxx_oebs_cash_payment_test.NEXTVAL, 100107, 4000, to_date('2016-03-09 00:00:00','YYYY-MM-DD HH24:MI:SS'), date'2015-03-31' );insert into xxxx_client_discount_m  (ID,CLIENT_ID,CLIENT_AVG_DISCOUNT,DT) values (s_xxxx_client_discount_m.NEXTVAL,196, 20, date'2014-03-01');</v>
      </c>
    </row>
    <row r="116" spans="1:47" s="44" customFormat="1" ht="15" customHeight="1" x14ac:dyDescent="0.3">
      <c r="A116" s="31">
        <v>15</v>
      </c>
      <c r="B116" s="60"/>
      <c r="C116" s="33" t="str">
        <f t="shared" si="28"/>
        <v>100015</v>
      </c>
      <c r="D116" s="33" t="str">
        <f t="shared" si="29"/>
        <v>100015/13</v>
      </c>
      <c r="E116" s="34" t="s">
        <v>40</v>
      </c>
      <c r="F116" s="34" t="s">
        <v>41</v>
      </c>
      <c r="G116" s="12">
        <v>1</v>
      </c>
      <c r="H116" s="14">
        <v>100108</v>
      </c>
      <c r="I116" s="33" t="str">
        <f t="shared" si="32"/>
        <v>Б-100108-13</v>
      </c>
      <c r="J116" s="16">
        <v>2</v>
      </c>
      <c r="K116" s="33">
        <v>7</v>
      </c>
      <c r="L116" s="35" t="s">
        <v>91</v>
      </c>
      <c r="M116" s="36">
        <v>1</v>
      </c>
      <c r="N116" s="33">
        <v>18</v>
      </c>
      <c r="O116" s="34" t="s">
        <v>57</v>
      </c>
      <c r="P116" s="34" t="s">
        <v>44</v>
      </c>
      <c r="Q116" s="34" t="s">
        <v>45</v>
      </c>
      <c r="R116" s="37" t="str">
        <f t="shared" si="30"/>
        <v>1001081</v>
      </c>
      <c r="S116" s="33">
        <v>1</v>
      </c>
      <c r="T116" s="145" t="s">
        <v>142</v>
      </c>
      <c r="U116" s="33">
        <v>6000</v>
      </c>
      <c r="V116" s="33">
        <f t="shared" si="33"/>
        <v>1080</v>
      </c>
      <c r="W116" s="33">
        <v>0</v>
      </c>
      <c r="X116" s="18">
        <v>197</v>
      </c>
      <c r="Y116" s="38" t="s">
        <v>47</v>
      </c>
      <c r="Z116" s="20">
        <f t="shared" si="25"/>
        <v>4920</v>
      </c>
      <c r="AA116" s="39"/>
      <c r="AB116" s="39"/>
      <c r="AC116" s="40">
        <f t="shared" si="31"/>
        <v>3000</v>
      </c>
      <c r="AD116" s="33"/>
      <c r="AE116" s="33"/>
      <c r="AF116" s="34" t="s">
        <v>48</v>
      </c>
      <c r="AG116" s="41">
        <v>8</v>
      </c>
      <c r="AH116" s="42">
        <v>13</v>
      </c>
      <c r="AI116" s="43" t="s">
        <v>49</v>
      </c>
      <c r="AJ116" s="34"/>
      <c r="AK116" s="34"/>
      <c r="AL116" s="37">
        <v>0</v>
      </c>
      <c r="AM116" s="33" t="s">
        <v>50</v>
      </c>
      <c r="AN116" s="33" t="s">
        <v>51</v>
      </c>
      <c r="AO116" s="33"/>
      <c r="AP116" s="37"/>
      <c r="AQ116" s="37"/>
      <c r="AR116" s="37"/>
      <c r="AS116" s="37"/>
      <c r="AU11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100108, 'Б-100108-13',date'2015-03-05',2, 7, 7, 'USD', 1, 18, date'2015-03-06', date'2015-03-07', 1001081, 1, to_date('2016-03-11 00:00:00','YYYY-MM-DD HH24:MI:SS'), 6000, 1080, 0, 197, 0, 'c1', 8,null);insert into xxxx_oebs_cash_payment_test (ID, INVOICE_ID, OEBS_PAYMENT, DOC_DATE, COMISS_DATE) values (s_xxxx_oebs_cash_payment_test.NEXTVAL, 100108, 3000, to_date('2016-03-11 00:00:00','YYYY-MM-DD HH24:MI:SS'), date'2015-03-31' );insert into xxxx_client_discount_m  (ID,CLIENT_ID,CLIENT_AVG_DISCOUNT,DT) values (s_xxxx_client_discount_m.NEXTVAL,197, 13, date'2014-03-01');</v>
      </c>
    </row>
    <row r="117" spans="1:47" ht="15" customHeight="1" x14ac:dyDescent="0.3">
      <c r="A117" s="45">
        <v>16</v>
      </c>
      <c r="B117" s="57"/>
      <c r="C117" s="12" t="str">
        <f t="shared" si="28"/>
        <v>100016</v>
      </c>
      <c r="D117" s="12" t="str">
        <f t="shared" si="29"/>
        <v>100016/13</v>
      </c>
      <c r="E117" s="13" t="s">
        <v>40</v>
      </c>
      <c r="F117" s="13" t="s">
        <v>41</v>
      </c>
      <c r="G117" s="12">
        <v>1</v>
      </c>
      <c r="H117" s="14">
        <v>100109</v>
      </c>
      <c r="I117" s="15" t="str">
        <f t="shared" si="32"/>
        <v>Б-100109-13</v>
      </c>
      <c r="J117" s="16">
        <v>2</v>
      </c>
      <c r="K117" s="12">
        <v>7</v>
      </c>
      <c r="L117" s="12" t="s">
        <v>42</v>
      </c>
      <c r="M117" s="16">
        <v>1</v>
      </c>
      <c r="N117" s="12">
        <v>18</v>
      </c>
      <c r="O117" s="13" t="s">
        <v>43</v>
      </c>
      <c r="P117" s="13" t="s">
        <v>44</v>
      </c>
      <c r="Q117" s="13" t="s">
        <v>45</v>
      </c>
      <c r="R117" s="17" t="str">
        <f t="shared" si="30"/>
        <v>1001091</v>
      </c>
      <c r="S117" s="15">
        <v>1</v>
      </c>
      <c r="T117" s="144" t="s">
        <v>139</v>
      </c>
      <c r="U117" s="12">
        <v>60976</v>
      </c>
      <c r="V117" s="12">
        <v>10976</v>
      </c>
      <c r="W117" s="12">
        <v>0</v>
      </c>
      <c r="X117" s="18">
        <v>198</v>
      </c>
      <c r="Y117" s="19" t="s">
        <v>47</v>
      </c>
      <c r="Z117" s="20">
        <f t="shared" si="25"/>
        <v>50000</v>
      </c>
      <c r="AA117" s="21"/>
      <c r="AB117" s="22"/>
      <c r="AC117" s="14">
        <f t="shared" si="31"/>
        <v>30488</v>
      </c>
      <c r="AD117" s="12"/>
      <c r="AE117" s="12"/>
      <c r="AF117" s="13" t="s">
        <v>48</v>
      </c>
      <c r="AG117" s="23">
        <v>8</v>
      </c>
      <c r="AH117" s="24">
        <v>13</v>
      </c>
      <c r="AI117" s="25" t="s">
        <v>49</v>
      </c>
      <c r="AJ117" s="13"/>
      <c r="AK117" s="13"/>
      <c r="AL117" s="17">
        <v>0</v>
      </c>
      <c r="AM117" s="54">
        <v>1</v>
      </c>
      <c r="AN117" s="12" t="s">
        <v>51</v>
      </c>
      <c r="AO117" s="12"/>
      <c r="AP117" s="70">
        <v>10000</v>
      </c>
      <c r="AQ117" s="71" t="s">
        <v>83</v>
      </c>
      <c r="AR117" s="72" t="s">
        <v>84</v>
      </c>
      <c r="AS117" s="17" t="s">
        <v>94</v>
      </c>
      <c r="AU11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100109, 'Б-100109-13',date'2015-03-02',2, 7, 7, 'RUR', 1, 18, date'2015-03-06', date'2015-03-07', 1001091, 1, to_date('2016-03-07 00:00:00','YYYY-MM-DD HH24:MI:SS'), 60976, 10976, 0, 198, 0, 'c1', 8,1);insert into xxxx_oebs_cash_payment_test (ID, INVOICE_ID, OEBS_PAYMENT, DOC_DATE, COMISS_DATE) values (s_xxxx_oebs_cash_payment_test.NEXTVAL, 100109, 30488, to_date('2016-03-07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118" spans="1:47" ht="15" customHeight="1" x14ac:dyDescent="0.3">
      <c r="A118" s="45">
        <v>16</v>
      </c>
      <c r="B118" s="57"/>
      <c r="C118" s="12" t="str">
        <f t="shared" si="28"/>
        <v>100016</v>
      </c>
      <c r="D118" s="12" t="str">
        <f t="shared" si="29"/>
        <v>100016/13</v>
      </c>
      <c r="E118" s="13" t="s">
        <v>40</v>
      </c>
      <c r="F118" s="13" t="s">
        <v>41</v>
      </c>
      <c r="G118" s="12">
        <v>1</v>
      </c>
      <c r="H118" s="14">
        <v>100110</v>
      </c>
      <c r="I118" s="15" t="str">
        <f t="shared" ref="I118:I133" si="34">"Б-"&amp;H118&amp;"-13"</f>
        <v>Б-100110-13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3" t="s">
        <v>53</v>
      </c>
      <c r="P118" s="13" t="s">
        <v>44</v>
      </c>
      <c r="Q118" s="13" t="s">
        <v>45</v>
      </c>
      <c r="R118" s="17" t="str">
        <f t="shared" si="30"/>
        <v>1001101</v>
      </c>
      <c r="S118" s="15">
        <v>1</v>
      </c>
      <c r="T118" s="144" t="s">
        <v>140</v>
      </c>
      <c r="U118" s="12">
        <v>90000</v>
      </c>
      <c r="V118" s="12">
        <f t="shared" ref="V118:V133" si="35">U118*0.18</f>
        <v>16200</v>
      </c>
      <c r="W118" s="12">
        <v>0</v>
      </c>
      <c r="X118" s="18">
        <v>199</v>
      </c>
      <c r="Y118" s="19" t="s">
        <v>47</v>
      </c>
      <c r="Z118" s="20">
        <f t="shared" si="25"/>
        <v>73800</v>
      </c>
      <c r="AA118" s="21"/>
      <c r="AB118" s="26"/>
      <c r="AC118" s="14">
        <f t="shared" si="31"/>
        <v>45000</v>
      </c>
      <c r="AD118" s="12"/>
      <c r="AE118" s="12"/>
      <c r="AF118" s="13" t="s">
        <v>48</v>
      </c>
      <c r="AG118" s="23">
        <v>8</v>
      </c>
      <c r="AH118" s="27">
        <v>7</v>
      </c>
      <c r="AI118" s="25" t="s">
        <v>49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S118" s="17">
        <v>50000</v>
      </c>
      <c r="AU11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100110, 'Б-100110-13',date'2015-03-03',2, 7, 7, 'RUR', 1, 18, date'2015-03-06', date'2015-03-07',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date'2015-03-31' );insert into xxxx_client_discount_m  (ID,CLIENT_ID,CLIENT_AVG_DISCOUNT,DT) values (s_xxxx_client_discount_m.NEXTVAL,199, 7, date'2014-03-01');</v>
      </c>
    </row>
    <row r="119" spans="1:47" ht="15" customHeight="1" x14ac:dyDescent="0.3">
      <c r="A119" s="45">
        <v>16</v>
      </c>
      <c r="B119" s="57"/>
      <c r="C119" s="12" t="str">
        <f t="shared" si="28"/>
        <v>100016</v>
      </c>
      <c r="D119" s="12" t="str">
        <f t="shared" si="29"/>
        <v>100016/13</v>
      </c>
      <c r="E119" s="13" t="s">
        <v>40</v>
      </c>
      <c r="F119" s="13" t="s">
        <v>41</v>
      </c>
      <c r="G119" s="12">
        <v>1</v>
      </c>
      <c r="H119" s="14">
        <v>100111</v>
      </c>
      <c r="I119" s="15" t="str">
        <f t="shared" si="34"/>
        <v>Б-100111-13</v>
      </c>
      <c r="J119" s="16">
        <v>2</v>
      </c>
      <c r="K119" s="12">
        <v>7</v>
      </c>
      <c r="L119" s="12" t="s">
        <v>42</v>
      </c>
      <c r="M119" s="16">
        <v>1</v>
      </c>
      <c r="N119" s="12">
        <v>18</v>
      </c>
      <c r="O119" s="13" t="s">
        <v>53</v>
      </c>
      <c r="P119" s="13" t="s">
        <v>44</v>
      </c>
      <c r="Q119" s="13" t="s">
        <v>45</v>
      </c>
      <c r="R119" s="17" t="str">
        <f t="shared" si="30"/>
        <v>1001111</v>
      </c>
      <c r="S119" s="15">
        <v>1</v>
      </c>
      <c r="T119" s="144" t="s">
        <v>140</v>
      </c>
      <c r="U119" s="12">
        <v>90000</v>
      </c>
      <c r="V119" s="12">
        <f t="shared" si="35"/>
        <v>16200</v>
      </c>
      <c r="W119" s="12">
        <v>0</v>
      </c>
      <c r="X119" s="18">
        <v>200</v>
      </c>
      <c r="Y119" s="19" t="s">
        <v>47</v>
      </c>
      <c r="Z119" s="20">
        <f t="shared" si="25"/>
        <v>73800</v>
      </c>
      <c r="AA119" s="21"/>
      <c r="AB119" s="26"/>
      <c r="AC119" s="14">
        <f t="shared" si="31"/>
        <v>45000</v>
      </c>
      <c r="AD119" s="12"/>
      <c r="AE119" s="12"/>
      <c r="AF119" s="13" t="s">
        <v>48</v>
      </c>
      <c r="AG119" s="23">
        <v>8</v>
      </c>
      <c r="AH119" s="27">
        <v>7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S119" s="17" t="s">
        <v>95</v>
      </c>
      <c r="AU11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100111, 'Б-100111-13',date'2015-03-03',2, 7, 7, 'RUR', 1, 18, date'2015-03-06', date'2015-03-07', 1001111, 1, to_date('2016-03-08 00:00:00','YYYY-MM-DD HH24:MI:SS'), 90000, 16200, 0, 200, 0, 'c1', 8,null);insert into xxxx_oebs_cash_payment_test (ID, INVOICE_ID, OEBS_PAYMENT, DOC_DATE, COMISS_DATE) values (s_xxxx_oebs_cash_payment_test.NEXTVAL, 100111, 45000, to_date('2016-03-08 00:00:00','YYYY-MM-DD HH24:MI:SS'), date'2015-03-31' );insert into xxxx_client_discount_m  (ID,CLIENT_ID,CLIENT_AVG_DISCOUNT,DT) values (s_xxxx_client_discount_m.NEXTVAL,200, 7, date'2014-03-01');</v>
      </c>
    </row>
    <row r="120" spans="1:47" ht="15" customHeight="1" x14ac:dyDescent="0.3">
      <c r="A120" s="45">
        <v>16</v>
      </c>
      <c r="B120" s="57"/>
      <c r="C120" s="12" t="str">
        <f t="shared" si="28"/>
        <v>100016</v>
      </c>
      <c r="D120" s="12" t="str">
        <f t="shared" si="29"/>
        <v>100016/13</v>
      </c>
      <c r="E120" s="13" t="s">
        <v>40</v>
      </c>
      <c r="F120" s="13" t="s">
        <v>41</v>
      </c>
      <c r="G120" s="12">
        <v>1</v>
      </c>
      <c r="H120" s="14">
        <v>100112</v>
      </c>
      <c r="I120" s="15" t="str">
        <f t="shared" si="34"/>
        <v>Б-100112-13</v>
      </c>
      <c r="J120" s="16">
        <v>2</v>
      </c>
      <c r="K120" s="12">
        <v>7</v>
      </c>
      <c r="L120" s="12" t="s">
        <v>42</v>
      </c>
      <c r="M120" s="16">
        <v>1</v>
      </c>
      <c r="N120" s="12">
        <v>18</v>
      </c>
      <c r="O120" s="13" t="s">
        <v>55</v>
      </c>
      <c r="P120" s="13" t="s">
        <v>44</v>
      </c>
      <c r="Q120" s="13" t="s">
        <v>45</v>
      </c>
      <c r="R120" s="17" t="str">
        <f t="shared" si="30"/>
        <v>1001121</v>
      </c>
      <c r="S120" s="15">
        <v>1</v>
      </c>
      <c r="T120" s="144" t="s">
        <v>141</v>
      </c>
      <c r="U120" s="12">
        <v>80000</v>
      </c>
      <c r="V120" s="12">
        <f t="shared" si="35"/>
        <v>14400</v>
      </c>
      <c r="W120" s="12">
        <v>0</v>
      </c>
      <c r="X120" s="18">
        <v>201</v>
      </c>
      <c r="Y120" s="19" t="s">
        <v>47</v>
      </c>
      <c r="Z120" s="20">
        <f t="shared" si="25"/>
        <v>65600</v>
      </c>
      <c r="AA120" s="21"/>
      <c r="AB120" s="29"/>
      <c r="AC120" s="14">
        <f t="shared" si="31"/>
        <v>40000</v>
      </c>
      <c r="AD120" s="12"/>
      <c r="AE120" s="12"/>
      <c r="AF120" s="13" t="s">
        <v>48</v>
      </c>
      <c r="AG120" s="23">
        <v>8</v>
      </c>
      <c r="AH120" s="30">
        <v>20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S120" s="17"/>
      <c r="AU12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100112, 'Б-100112-13',date'2015-03-04',2, 7, 7, 'RUR', 1, 18, date'2015-03-06', date'2015-03-07', 1001121, 1, to_date('2016-03-09 00:00:00','YYYY-MM-DD HH24:MI:SS'), 80000, 14400, 0, 201, 0, 'c1', 8,null);insert into xxxx_oebs_cash_payment_test (ID, INVOICE_ID, OEBS_PAYMENT, DOC_DATE, COMISS_DATE) values (s_xxxx_oebs_cash_payment_test.NEXTVAL, 100112, 40000, to_date('2016-03-09 00:00:00','YYYY-MM-DD HH24:MI:SS'), date'2015-03-31' );insert into xxxx_client_discount_m  (ID,CLIENT_ID,CLIENT_AVG_DISCOUNT,DT) values (s_xxxx_client_discount_m.NEXTVAL,201, 20, date'2014-03-01');</v>
      </c>
    </row>
    <row r="121" spans="1:47" s="47" customFormat="1" ht="15" customHeight="1" x14ac:dyDescent="0.3">
      <c r="A121" s="45">
        <v>16</v>
      </c>
      <c r="B121" s="55"/>
      <c r="C121" s="15" t="str">
        <f t="shared" si="28"/>
        <v>100016</v>
      </c>
      <c r="D121" s="15" t="str">
        <f t="shared" si="29"/>
        <v>100016/13</v>
      </c>
      <c r="E121" s="147" t="s">
        <v>40</v>
      </c>
      <c r="F121" s="147" t="s">
        <v>41</v>
      </c>
      <c r="G121" s="15">
        <v>1</v>
      </c>
      <c r="H121" s="148">
        <v>100113</v>
      </c>
      <c r="I121" s="15" t="str">
        <f>"Б-"&amp;H121&amp;"-13"</f>
        <v>Б-100113-13</v>
      </c>
      <c r="J121" s="149">
        <v>2</v>
      </c>
      <c r="K121" s="28">
        <v>2</v>
      </c>
      <c r="L121" s="15" t="s">
        <v>42</v>
      </c>
      <c r="M121" s="149">
        <v>1</v>
      </c>
      <c r="N121" s="15">
        <v>18</v>
      </c>
      <c r="O121" s="147" t="s">
        <v>57</v>
      </c>
      <c r="P121" s="147" t="s">
        <v>44</v>
      </c>
      <c r="Q121" s="147" t="s">
        <v>45</v>
      </c>
      <c r="R121" s="15" t="str">
        <f t="shared" si="30"/>
        <v>1001131</v>
      </c>
      <c r="S121" s="15">
        <v>1</v>
      </c>
      <c r="T121" s="151" t="s">
        <v>142</v>
      </c>
      <c r="U121" s="15">
        <v>60000</v>
      </c>
      <c r="V121" s="15">
        <f>U121*0.18</f>
        <v>10800</v>
      </c>
      <c r="W121" s="15">
        <v>0</v>
      </c>
      <c r="X121" s="148">
        <v>202</v>
      </c>
      <c r="Y121" s="152" t="s">
        <v>47</v>
      </c>
      <c r="Z121" s="153">
        <f>U121-V121</f>
        <v>49200</v>
      </c>
      <c r="AA121" s="154"/>
      <c r="AB121" s="154"/>
      <c r="AC121" s="148">
        <f t="shared" si="31"/>
        <v>30000</v>
      </c>
      <c r="AD121" s="15"/>
      <c r="AE121" s="15"/>
      <c r="AF121" s="147" t="s">
        <v>48</v>
      </c>
      <c r="AG121" s="155">
        <v>8</v>
      </c>
      <c r="AH121" s="156">
        <v>13</v>
      </c>
      <c r="AI121" s="157" t="s">
        <v>49</v>
      </c>
      <c r="AJ121" s="147"/>
      <c r="AK121" s="147"/>
      <c r="AL121" s="15">
        <v>0</v>
      </c>
      <c r="AM121" s="15" t="s">
        <v>50</v>
      </c>
      <c r="AN121" s="15" t="s">
        <v>51</v>
      </c>
      <c r="AO121" s="15"/>
      <c r="AP121" s="15"/>
      <c r="AQ121" s="15"/>
      <c r="AR121" s="15"/>
      <c r="AS121" s="15"/>
      <c r="AU121" s="4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"&amp;A121&amp;", "&amp;C121&amp;", '"&amp;D121&amp;"', date'"&amp;E121&amp;"', date'"&amp;F121&amp;"', "&amp;G121&amp;", "&amp;H121&amp;", '"&amp;I121&amp;"',date'"&amp;O121&amp;"',"&amp;J121&amp;", "&amp;K121&amp;", "&amp;K121&amp;", '"&amp;L121&amp;"', "&amp;M121&amp;", "&amp;N121&amp;", date'"&amp;P121&amp;"', date'"&amp;Q121&amp;"', "&amp;R121&amp;", "&amp;S121&amp;", to_date('"&amp;T121&amp;"','YYYY-MM-DD HH24:MI:SS'), "&amp;U121&amp;", "&amp;V121&amp;", "&amp;W121&amp;", "&amp;X121&amp;", "&amp;AL121&amp;", '"&amp;AN121&amp;"', "&amp;AG121&amp;","&amp;AM121&amp;");"&amp;
IF(LEN(AC121)&gt;0,"insert into xxxx_oebs_cash_payment_test (ID, INVOICE_ID, OEBS_PAYMENT, DOC_DATE, COMISS_DATE) values (s_xxxx_oebs_cash_payment_test.NEXTVAL, "&amp;H121&amp;", "&amp;AC121&amp;", to_date('"&amp;T121&amp;"','YYYY-MM-DD HH24:MI:SS'), "&amp;AF121&amp;" );","")&amp;
IF(LEN(AD121)&gt;0,"insert into xxxx_oebs_cash_payment_test (ID, INVOICE_ID, OEBS_PAYMENT, DOC_DATE, COMISS_DATE) values (s_xxxx_oebs_cash_payment_test.NEXTVAL, "&amp;H121&amp;", "&amp;AD121&amp;", to_date('"&amp;T121&amp;"','YYYY-MM-DD HH24:MI:SS'), "&amp;AF121&amp;" );","")&amp;
IF(LEN(AE121)&gt;0,"insert into xxxx_oebs_cash_payment_test (ID, INVOICE_ID, OEBS_PAYMENT, DOC_DATE, COMISS_DATE) values (s_xxxx_oebs_cash_payment_test.NEXTVAL, "&amp;H121&amp;", "&amp;AE121&amp;", to_date('"&amp;T121&amp;"','YYYY-MM-DD HH24:MI:SS'), "&amp;AF121&amp;" );","")&amp;
IF(LEN(AH121)&gt;0,"insert into xxxx_client_discount_m  (ID,CLIENT_ID,CLIENT_AVG_DISCOUNT,DT) values (s_xxxx_client_discount_m.NEXTVAL,"&amp;X121&amp;", "&amp;AH121&amp;", "&amp;AI121&amp;");","")&amp;
IF(LEN(AJ121)&gt;0,"insert into xxxx_client_discount_m  (ID,CLIENT_ID,CLIENT_AVG_DISCOUNT,DT) values (s_xxxx_client_discount_m.NEXTVAL,"&amp;X121&amp;", "&amp;AJ121&amp;", "&amp;AK121&amp;");","")&amp;
IF(LEN(AO121)&gt;0,"insert into xxxx_contract_signed_attr (ID, CONTRACT_ID, CODE, KEY_NUM) values (s_xxxx_contract_signed_attr.NEXTVAL, "&amp;C121&amp;", 'SUPERCOMMISSION_BONUS' , "&amp;AO121&amp;" );","")&amp;
IF(LEN(AP121)&gt;0,"insert into xxxx_loyal_clients_contr_attr (ID, CONTRACT_ID, CLIENT_ID, LC_TURNOVER, COLLATERAL_FIRST_DT, COLLATERAL_END_DT) values (s_xxxx_loyal_clients_contr_atr.NEXTVAL, "&amp;C121&amp;", "&amp;X121&amp;", "&amp;AP121&amp;", "&amp;AQ121&amp;", "&amp;AR121&amp;"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'Б-100113-13',date'2015-03-05',2, 2, 2, 'RUR', 1, 18, date'2015-03-06', date'2015-03-07', 1001131, 1, to_date('2016-03-11 00:00:00','YYYY-MM-DD HH24:MI:SS'), 60000, 10800, 0, 202,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(s_xxxx_client_discount_m.NEXTVAL,202, 13, date'2014-03-01');</v>
      </c>
    </row>
    <row r="122" spans="1:47" s="44" customFormat="1" ht="15" customHeight="1" x14ac:dyDescent="0.3">
      <c r="A122" s="31">
        <v>16</v>
      </c>
      <c r="B122" s="60"/>
      <c r="C122" s="33" t="str">
        <f t="shared" si="28"/>
        <v>100016</v>
      </c>
      <c r="D122" s="33" t="str">
        <f t="shared" si="29"/>
        <v>100016/13</v>
      </c>
      <c r="E122" s="34" t="s">
        <v>40</v>
      </c>
      <c r="F122" s="34" t="s">
        <v>41</v>
      </c>
      <c r="G122" s="12">
        <v>1</v>
      </c>
      <c r="H122" s="14">
        <v>100113</v>
      </c>
      <c r="I122" s="33" t="str">
        <f t="shared" si="34"/>
        <v>Б-100113-13</v>
      </c>
      <c r="J122" s="16">
        <v>2</v>
      </c>
      <c r="K122" s="35">
        <v>11</v>
      </c>
      <c r="L122" s="33" t="s">
        <v>42</v>
      </c>
      <c r="M122" s="36">
        <v>1</v>
      </c>
      <c r="N122" s="33">
        <v>18</v>
      </c>
      <c r="O122" s="34" t="s">
        <v>57</v>
      </c>
      <c r="P122" s="34" t="s">
        <v>44</v>
      </c>
      <c r="Q122" s="34" t="s">
        <v>45</v>
      </c>
      <c r="R122" s="37" t="str">
        <f t="shared" si="30"/>
        <v>1001131</v>
      </c>
      <c r="S122" s="33">
        <v>1</v>
      </c>
      <c r="T122" s="145" t="s">
        <v>142</v>
      </c>
      <c r="U122" s="33">
        <v>60000</v>
      </c>
      <c r="V122" s="33">
        <f t="shared" si="35"/>
        <v>10800</v>
      </c>
      <c r="W122" s="33">
        <v>0</v>
      </c>
      <c r="X122" s="18">
        <v>202</v>
      </c>
      <c r="Y122" s="38" t="s">
        <v>47</v>
      </c>
      <c r="Z122" s="20">
        <f t="shared" si="25"/>
        <v>49200</v>
      </c>
      <c r="AA122" s="39"/>
      <c r="AB122" s="39"/>
      <c r="AC122" s="40">
        <f t="shared" si="31"/>
        <v>30000</v>
      </c>
      <c r="AD122" s="33"/>
      <c r="AE122" s="33"/>
      <c r="AF122" s="34" t="s">
        <v>48</v>
      </c>
      <c r="AG122" s="41">
        <v>8</v>
      </c>
      <c r="AH122" s="42">
        <v>13</v>
      </c>
      <c r="AI122" s="43" t="s">
        <v>49</v>
      </c>
      <c r="AJ122" s="34"/>
      <c r="AK122" s="34"/>
      <c r="AL122" s="37">
        <v>0</v>
      </c>
      <c r="AM122" s="33" t="s">
        <v>50</v>
      </c>
      <c r="AN122" s="33" t="s">
        <v>51</v>
      </c>
      <c r="AO122" s="33"/>
      <c r="AP122" s="37"/>
      <c r="AQ122" s="37"/>
      <c r="AR122" s="37"/>
      <c r="AS122" s="37"/>
      <c r="AU12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'Б-100113-13',date'2015-03-05',2, 11, 11, 'RUR', 1, 18, date'2015-03-06', date'2015-03-07', 1001131, 1, to_date('2016-03-11 00:00:00','YYYY-MM-DD HH24:MI:SS'), 60000, 10800, 0, 202,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(s_xxxx_client_discount_m.NEXTVAL,202, 13, date'2014-03-01');</v>
      </c>
    </row>
    <row r="123" spans="1:47" ht="15" customHeight="1" x14ac:dyDescent="0.3">
      <c r="A123" s="45">
        <v>17</v>
      </c>
      <c r="B123" s="57"/>
      <c r="C123" s="12" t="str">
        <f t="shared" si="28"/>
        <v>100017</v>
      </c>
      <c r="D123" s="12" t="str">
        <f t="shared" si="29"/>
        <v>100017/13</v>
      </c>
      <c r="E123" s="13" t="s">
        <v>40</v>
      </c>
      <c r="F123" s="13" t="s">
        <v>41</v>
      </c>
      <c r="G123" s="12">
        <v>1</v>
      </c>
      <c r="H123" s="14">
        <v>100114</v>
      </c>
      <c r="I123" s="15" t="str">
        <f>"Б-"&amp;H123&amp;"-13"</f>
        <v>Б-100114-13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3" t="s">
        <v>43</v>
      </c>
      <c r="P123" s="13" t="s">
        <v>44</v>
      </c>
      <c r="Q123" s="13" t="s">
        <v>45</v>
      </c>
      <c r="R123" s="17" t="str">
        <f t="shared" si="30"/>
        <v>1001141</v>
      </c>
      <c r="S123" s="15">
        <v>1</v>
      </c>
      <c r="T123" s="144" t="s">
        <v>139</v>
      </c>
      <c r="U123" s="12">
        <v>60975</v>
      </c>
      <c r="V123" s="12">
        <f>U123*0.18</f>
        <v>10975.5</v>
      </c>
      <c r="W123" s="12">
        <v>0</v>
      </c>
      <c r="X123" s="18">
        <v>203</v>
      </c>
      <c r="Y123" s="19" t="s">
        <v>47</v>
      </c>
      <c r="Z123" s="20">
        <f t="shared" si="25"/>
        <v>49999.5</v>
      </c>
      <c r="AA123" s="21"/>
      <c r="AB123" s="22"/>
      <c r="AC123" s="14">
        <f t="shared" si="31"/>
        <v>30487.5</v>
      </c>
      <c r="AD123" s="12"/>
      <c r="AE123" s="12"/>
      <c r="AF123" s="13" t="s">
        <v>48</v>
      </c>
      <c r="AG123" s="23">
        <v>8</v>
      </c>
      <c r="AH123" s="24">
        <v>13</v>
      </c>
      <c r="AI123" s="25" t="s">
        <v>49</v>
      </c>
      <c r="AJ123" s="13"/>
      <c r="AK123" s="13"/>
      <c r="AL123" s="17">
        <v>0</v>
      </c>
      <c r="AM123" s="54">
        <v>1</v>
      </c>
      <c r="AN123" s="12" t="s">
        <v>51</v>
      </c>
      <c r="AO123" s="12"/>
      <c r="AP123" s="70">
        <v>10000</v>
      </c>
      <c r="AQ123" s="71" t="s">
        <v>83</v>
      </c>
      <c r="AR123" s="72" t="s">
        <v>84</v>
      </c>
      <c r="AS123" s="17" t="s">
        <v>94</v>
      </c>
      <c r="AU12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100114, 'Б-100114-13',date'2015-03-02',2, 7, 7, 'RUR', 1, 18, date'2015-03-06', date'2015-03-07', 1001141, 1, to_date('2016-03-07 00:00:00','YYYY-MM-DD HH24:MI:SS'), 60975, 10975.5, 0, 203, 0, 'c1', 8,1);insert into xxxx_oebs_cash_payment_test (ID, INVOICE_ID, OEBS_PAYMENT, DOC_DATE, COMISS_DATE) values (s_xxxx_oebs_cash_payment_test.NEXTVAL, 100114, 30487.5, to_date('2016-03-07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124" spans="1:47" ht="15" customHeight="1" x14ac:dyDescent="0.3">
      <c r="A124" s="45">
        <v>17</v>
      </c>
      <c r="B124" s="57"/>
      <c r="C124" s="12" t="str">
        <f t="shared" si="28"/>
        <v>100017</v>
      </c>
      <c r="D124" s="12" t="str">
        <f t="shared" si="29"/>
        <v>100017/13</v>
      </c>
      <c r="E124" s="13" t="s">
        <v>40</v>
      </c>
      <c r="F124" s="13" t="s">
        <v>41</v>
      </c>
      <c r="G124" s="12">
        <v>1</v>
      </c>
      <c r="H124" s="14">
        <v>100115</v>
      </c>
      <c r="I124" s="15" t="str">
        <f t="shared" si="34"/>
        <v>Б-100115-13</v>
      </c>
      <c r="J124" s="16">
        <v>2</v>
      </c>
      <c r="K124" s="12">
        <v>7</v>
      </c>
      <c r="L124" s="12" t="s">
        <v>42</v>
      </c>
      <c r="M124" s="16">
        <v>1</v>
      </c>
      <c r="N124" s="12">
        <v>18</v>
      </c>
      <c r="O124" s="13" t="s">
        <v>53</v>
      </c>
      <c r="P124" s="13" t="s">
        <v>44</v>
      </c>
      <c r="Q124" s="13" t="s">
        <v>45</v>
      </c>
      <c r="R124" s="17" t="str">
        <f t="shared" si="30"/>
        <v>1001151</v>
      </c>
      <c r="S124" s="15">
        <v>1</v>
      </c>
      <c r="T124" s="144" t="s">
        <v>140</v>
      </c>
      <c r="U124" s="12">
        <v>90000</v>
      </c>
      <c r="V124" s="12">
        <f t="shared" si="35"/>
        <v>16200</v>
      </c>
      <c r="W124" s="12">
        <v>0</v>
      </c>
      <c r="X124" s="18">
        <v>204</v>
      </c>
      <c r="Y124" s="19" t="s">
        <v>47</v>
      </c>
      <c r="Z124" s="20">
        <f t="shared" si="25"/>
        <v>73800</v>
      </c>
      <c r="AA124" s="21"/>
      <c r="AB124" s="26"/>
      <c r="AC124" s="14">
        <f t="shared" si="31"/>
        <v>45000</v>
      </c>
      <c r="AD124" s="12"/>
      <c r="AE124" s="12"/>
      <c r="AF124" s="13" t="s">
        <v>48</v>
      </c>
      <c r="AG124" s="23">
        <v>8</v>
      </c>
      <c r="AH124" s="27">
        <v>7</v>
      </c>
      <c r="AI124" s="25" t="s">
        <v>49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S124" s="17" t="s">
        <v>96</v>
      </c>
      <c r="AU12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100115, 'Б-100115-13',date'2015-03-03',2, 7, 7, 'RUR', 1, 18, date'2015-03-06', date'2015-03-07', 1001151, 1, to_date('2016-03-08 00:00:00','YYYY-MM-DD HH24:MI:SS'), 90000, 16200, 0, 204, 0, 'c1', 8,null);insert into xxxx_oebs_cash_payment_test (ID, INVOICE_ID, OEBS_PAYMENT, DOC_DATE, COMISS_DATE) values (s_xxxx_oebs_cash_payment_test.NEXTVAL, 100115, 45000, to_date('2016-03-08 00:00:00','YYYY-MM-DD HH24:MI:SS'), date'2015-03-31' );insert into xxxx_client_discount_m  (ID,CLIENT_ID,CLIENT_AVG_DISCOUNT,DT) values (s_xxxx_client_discount_m.NEXTVAL,204, 7, date'2014-03-01');</v>
      </c>
    </row>
    <row r="125" spans="1:47" ht="15" customHeight="1" x14ac:dyDescent="0.3">
      <c r="A125" s="45">
        <v>17</v>
      </c>
      <c r="B125" s="57"/>
      <c r="C125" s="12" t="str">
        <f t="shared" ref="C125:C156" si="36">"1000"&amp;A125</f>
        <v>100017</v>
      </c>
      <c r="D125" s="12" t="str">
        <f t="shared" ref="D125:D156" si="37">"1000"&amp;A125&amp;"/13"</f>
        <v>100017/13</v>
      </c>
      <c r="E125" s="13" t="s">
        <v>40</v>
      </c>
      <c r="F125" s="13" t="s">
        <v>41</v>
      </c>
      <c r="G125" s="12">
        <v>1</v>
      </c>
      <c r="H125" s="14">
        <v>100116</v>
      </c>
      <c r="I125" s="15" t="str">
        <f t="shared" si="34"/>
        <v>Б-100116-13</v>
      </c>
      <c r="J125" s="16">
        <v>2</v>
      </c>
      <c r="K125" s="12">
        <v>7</v>
      </c>
      <c r="L125" s="12" t="s">
        <v>42</v>
      </c>
      <c r="M125" s="16">
        <v>1</v>
      </c>
      <c r="N125" s="12">
        <v>18</v>
      </c>
      <c r="O125" s="13" t="s">
        <v>53</v>
      </c>
      <c r="P125" s="13" t="s">
        <v>44</v>
      </c>
      <c r="Q125" s="13" t="s">
        <v>45</v>
      </c>
      <c r="R125" s="17" t="str">
        <f t="shared" ref="R125:R156" si="38">H125&amp;"1"</f>
        <v>1001161</v>
      </c>
      <c r="S125" s="15">
        <v>1</v>
      </c>
      <c r="T125" s="144" t="s">
        <v>140</v>
      </c>
      <c r="U125" s="12">
        <v>90000</v>
      </c>
      <c r="V125" s="12">
        <f t="shared" si="35"/>
        <v>16200</v>
      </c>
      <c r="W125" s="12">
        <v>0</v>
      </c>
      <c r="X125" s="18">
        <v>205</v>
      </c>
      <c r="Y125" s="19" t="s">
        <v>47</v>
      </c>
      <c r="Z125" s="20">
        <f t="shared" si="25"/>
        <v>73800</v>
      </c>
      <c r="AA125" s="21"/>
      <c r="AB125" s="26"/>
      <c r="AC125" s="14">
        <f t="shared" ref="AC125:AC135" si="39">U125*0.5</f>
        <v>45000</v>
      </c>
      <c r="AD125" s="12"/>
      <c r="AE125" s="12"/>
      <c r="AF125" s="13" t="s">
        <v>48</v>
      </c>
      <c r="AG125" s="23">
        <v>8</v>
      </c>
      <c r="AH125" s="27">
        <v>7</v>
      </c>
      <c r="AI125" s="25" t="s">
        <v>49</v>
      </c>
      <c r="AJ125" s="13"/>
      <c r="AK125" s="13"/>
      <c r="AL125" s="17">
        <v>0</v>
      </c>
      <c r="AM125" s="15" t="s">
        <v>50</v>
      </c>
      <c r="AN125" s="12" t="s">
        <v>51</v>
      </c>
      <c r="AO125" s="12"/>
      <c r="AP125" s="17"/>
      <c r="AQ125" s="17"/>
      <c r="AR125" s="17"/>
      <c r="AS125" s="17" t="s">
        <v>97</v>
      </c>
      <c r="AU12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100116, 'Б-100116-13',date'2015-03-03',2, 7, 7, 'RUR', 1, 18, date'2015-03-06', date'2015-03-07', 1001161, 1, to_date('2016-03-08 00:00:00','YYYY-MM-DD HH24:MI:SS'), 90000, 16200, 0, 205, 0, 'c1', 8,null);insert into xxxx_oebs_cash_payment_test (ID, INVOICE_ID, OEBS_PAYMENT, DOC_DATE, COMISS_DATE) values (s_xxxx_oebs_cash_payment_test.NEXTVAL, 100116, 45000, to_date('2016-03-08 00:00:00','YYYY-MM-DD HH24:MI:SS'), date'2015-03-31' );insert into xxxx_client_discount_m  (ID,CLIENT_ID,CLIENT_AVG_DISCOUNT,DT) values (s_xxxx_client_discount_m.NEXTVAL,205, 7, date'2014-03-01');</v>
      </c>
    </row>
    <row r="126" spans="1:47" ht="15" customHeight="1" x14ac:dyDescent="0.3">
      <c r="A126" s="45">
        <v>17</v>
      </c>
      <c r="B126" s="57"/>
      <c r="C126" s="12" t="str">
        <f t="shared" si="36"/>
        <v>100017</v>
      </c>
      <c r="D126" s="12" t="str">
        <f t="shared" si="37"/>
        <v>100017/13</v>
      </c>
      <c r="E126" s="13" t="s">
        <v>40</v>
      </c>
      <c r="F126" s="13" t="s">
        <v>41</v>
      </c>
      <c r="G126" s="12">
        <v>1</v>
      </c>
      <c r="H126" s="14">
        <v>100117</v>
      </c>
      <c r="I126" s="15" t="str">
        <f t="shared" si="34"/>
        <v>Б-100117-13</v>
      </c>
      <c r="J126" s="16">
        <v>2</v>
      </c>
      <c r="K126" s="12">
        <v>7</v>
      </c>
      <c r="L126" s="12" t="s">
        <v>42</v>
      </c>
      <c r="M126" s="16">
        <v>1</v>
      </c>
      <c r="N126" s="12">
        <v>18</v>
      </c>
      <c r="O126" s="13" t="s">
        <v>55</v>
      </c>
      <c r="P126" s="13" t="s">
        <v>44</v>
      </c>
      <c r="Q126" s="13" t="s">
        <v>45</v>
      </c>
      <c r="R126" s="17" t="str">
        <f t="shared" si="38"/>
        <v>1001171</v>
      </c>
      <c r="S126" s="15">
        <v>1</v>
      </c>
      <c r="T126" s="144" t="s">
        <v>141</v>
      </c>
      <c r="U126" s="12">
        <v>80000</v>
      </c>
      <c r="V126" s="12">
        <f t="shared" si="35"/>
        <v>14400</v>
      </c>
      <c r="W126" s="12">
        <v>0</v>
      </c>
      <c r="X126" s="18">
        <v>206</v>
      </c>
      <c r="Y126" s="19" t="s">
        <v>47</v>
      </c>
      <c r="Z126" s="20">
        <f t="shared" si="25"/>
        <v>65600</v>
      </c>
      <c r="AA126" s="21"/>
      <c r="AB126" s="29"/>
      <c r="AC126" s="14">
        <f t="shared" si="39"/>
        <v>40000</v>
      </c>
      <c r="AD126" s="12"/>
      <c r="AE126" s="12"/>
      <c r="AF126" s="13" t="s">
        <v>48</v>
      </c>
      <c r="AG126" s="23">
        <v>8</v>
      </c>
      <c r="AH126" s="30">
        <v>20</v>
      </c>
      <c r="AI126" s="25" t="s">
        <v>49</v>
      </c>
      <c r="AJ126" s="13"/>
      <c r="AK126" s="13"/>
      <c r="AL126" s="17">
        <v>0</v>
      </c>
      <c r="AM126" s="15" t="s">
        <v>50</v>
      </c>
      <c r="AN126" s="12" t="s">
        <v>51</v>
      </c>
      <c r="AO126" s="12"/>
      <c r="AP126" s="17"/>
      <c r="AQ126" s="17"/>
      <c r="AR126" s="17"/>
      <c r="AS126" s="17"/>
      <c r="AU12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100117, 'Б-100117-13',date'2015-03-04',2, 7, 7, 'RUR', 1, 18, date'2015-03-06', date'2015-03-07', 1001171, 1, to_date('2016-03-09 00:00:00','YYYY-MM-DD HH24:MI:SS'), 80000, 14400, 0, 206, 0, 'c1', 8,null);insert into xxxx_oebs_cash_payment_test (ID, INVOICE_ID, OEBS_PAYMENT, DOC_DATE, COMISS_DATE) values (s_xxxx_oebs_cash_payment_test.NEXTVAL, 100117, 40000, to_date('2016-03-09 00:00:00','YYYY-MM-DD HH24:MI:SS'), date'2015-03-31' );insert into xxxx_client_discount_m  (ID,CLIENT_ID,CLIENT_AVG_DISCOUNT,DT) values (s_xxxx_client_discount_m.NEXTVAL,206, 20, date'2014-03-01');</v>
      </c>
    </row>
    <row r="127" spans="1:47" s="44" customFormat="1" ht="15" customHeight="1" x14ac:dyDescent="0.3">
      <c r="A127" s="31">
        <v>17</v>
      </c>
      <c r="B127" s="60"/>
      <c r="C127" s="33" t="str">
        <f t="shared" si="36"/>
        <v>100017</v>
      </c>
      <c r="D127" s="33" t="str">
        <f t="shared" si="37"/>
        <v>100017/13</v>
      </c>
      <c r="E127" s="34" t="s">
        <v>40</v>
      </c>
      <c r="F127" s="34" t="s">
        <v>41</v>
      </c>
      <c r="G127" s="12">
        <v>1</v>
      </c>
      <c r="H127" s="14">
        <v>100118</v>
      </c>
      <c r="I127" s="33" t="str">
        <f>"Б-"&amp;H127&amp;"-13"</f>
        <v>Б-100118-13</v>
      </c>
      <c r="J127" s="16">
        <v>2</v>
      </c>
      <c r="K127" s="28">
        <v>2</v>
      </c>
      <c r="L127" s="33" t="s">
        <v>42</v>
      </c>
      <c r="M127" s="36">
        <v>1</v>
      </c>
      <c r="N127" s="33">
        <v>18</v>
      </c>
      <c r="O127" s="34" t="s">
        <v>57</v>
      </c>
      <c r="P127" s="34" t="s">
        <v>44</v>
      </c>
      <c r="Q127" s="34" t="s">
        <v>45</v>
      </c>
      <c r="R127" s="37" t="str">
        <f t="shared" si="38"/>
        <v>1001181</v>
      </c>
      <c r="S127" s="33">
        <v>1</v>
      </c>
      <c r="T127" s="145" t="s">
        <v>142</v>
      </c>
      <c r="U127" s="33">
        <v>60000</v>
      </c>
      <c r="V127" s="33">
        <f>U127*0.18</f>
        <v>10800</v>
      </c>
      <c r="W127" s="33">
        <v>0</v>
      </c>
      <c r="X127" s="18">
        <v>207</v>
      </c>
      <c r="Y127" s="38" t="s">
        <v>47</v>
      </c>
      <c r="Z127" s="20">
        <f>U127-V127</f>
        <v>49200</v>
      </c>
      <c r="AA127" s="39"/>
      <c r="AB127" s="39"/>
      <c r="AC127" s="40">
        <f t="shared" si="39"/>
        <v>30000</v>
      </c>
      <c r="AD127" s="33"/>
      <c r="AE127" s="33"/>
      <c r="AF127" s="34" t="s">
        <v>48</v>
      </c>
      <c r="AG127" s="41">
        <v>8</v>
      </c>
      <c r="AH127" s="42">
        <v>13</v>
      </c>
      <c r="AI127" s="43" t="s">
        <v>49</v>
      </c>
      <c r="AJ127" s="34"/>
      <c r="AK127" s="34"/>
      <c r="AL127" s="37">
        <v>0</v>
      </c>
      <c r="AM127" s="33" t="s">
        <v>50</v>
      </c>
      <c r="AN127" s="33" t="s">
        <v>51</v>
      </c>
      <c r="AO127" s="33"/>
      <c r="AP127" s="37"/>
      <c r="AQ127" s="37"/>
      <c r="AR127" s="37"/>
      <c r="AS127" s="37"/>
      <c r="AU12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"&amp;A127&amp;", "&amp;C127&amp;", '"&amp;D127&amp;"', date'"&amp;E127&amp;"', date'"&amp;F127&amp;"', "&amp;G127&amp;", "&amp;H127&amp;", '"&amp;I127&amp;"',date'"&amp;O127&amp;"',"&amp;J127&amp;", "&amp;K127&amp;", "&amp;K127&amp;", '"&amp;L127&amp;"', "&amp;M127&amp;", "&amp;N127&amp;", date'"&amp;P127&amp;"', date'"&amp;Q127&amp;"', "&amp;R127&amp;", "&amp;S127&amp;", to_date('"&amp;T127&amp;"','YYYY-MM-DD HH24:MI:SS'), "&amp;U127&amp;", "&amp;V127&amp;", "&amp;W127&amp;", "&amp;X127&amp;", "&amp;AL127&amp;", '"&amp;AN127&amp;"', "&amp;AG127&amp;","&amp;AM127&amp;");"&amp;
IF(LEN(AC127)&gt;0,"insert into xxxx_oebs_cash_payment_test (ID, INVOICE_ID, OEBS_PAYMENT, DOC_DATE, COMISS_DATE) values (s_xxxx_oebs_cash_payment_test.NEXTVAL, "&amp;H127&amp;", "&amp;AC127&amp;", to_date('"&amp;T127&amp;"','YYYY-MM-DD HH24:MI:SS'), "&amp;AF127&amp;" );","")&amp;
IF(LEN(AD127)&gt;0,"insert into xxxx_oebs_cash_payment_test (ID, INVOICE_ID, OEBS_PAYMENT, DOC_DATE, COMISS_DATE) values (s_xxxx_oebs_cash_payment_test.NEXTVAL, "&amp;H127&amp;", "&amp;AD127&amp;", to_date('"&amp;T127&amp;"','YYYY-MM-DD HH24:MI:SS'), "&amp;AF127&amp;" );","")&amp;
IF(LEN(AE127)&gt;0,"insert into xxxx_oebs_cash_payment_test (ID, INVOICE_ID, OEBS_PAYMENT, DOC_DATE, COMISS_DATE) values (s_xxxx_oebs_cash_payment_test.NEXTVAL, "&amp;H127&amp;", "&amp;AE127&amp;", to_date('"&amp;T127&amp;"','YYYY-MM-DD HH24:MI:SS'), "&amp;AF127&amp;" );","")&amp;
IF(LEN(AH127)&gt;0,"insert into xxxx_client_discount_m  (ID,CLIENT_ID,CLIENT_AVG_DISCOUNT,DT) values (s_xxxx_client_discount_m.NEXTVAL,"&amp;X127&amp;", "&amp;AH127&amp;", "&amp;AI127&amp;");","")&amp;
IF(LEN(AJ127)&gt;0,"insert into xxxx_client_discount_m  (ID,CLIENT_ID,CLIENT_AVG_DISCOUNT,DT) values (s_xxxx_client_discount_m.NEXTVAL,"&amp;X127&amp;", "&amp;AJ127&amp;", "&amp;AK127&amp;");","")&amp;
IF(LEN(AO127)&gt;0,"insert into xxxx_contract_signed_attr (ID, CONTRACT_ID, CODE, KEY_NUM) values (s_xxxx_contract_signed_attr.NEXTVAL, "&amp;C127&amp;", 'SUPERCOMMISSION_BONUS' , "&amp;AO127&amp;" );","")&amp;
IF(LEN(AP127)&gt;0,"insert into xxxx_loyal_clients_contr_attr (ID, CONTRACT_ID, CLIENT_ID, LC_TURNOVER, COLLATERAL_FIRST_DT, COLLATERAL_END_DT) values (s_xxxx_loyal_clients_contr_atr.NEXTVAL, "&amp;C127&amp;", "&amp;X127&amp;", "&amp;AP127&amp;", "&amp;AQ127&amp;", "&amp;AR127&amp;"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'Б-100118-13',date'2015-03-05',2, 2, 2, 'RUR', 1, 18, date'2015-03-06', date'2015-03-07', 1001181, 1, to_date('2016-03-11 00:00:00','YYYY-MM-DD HH24:MI:SS'), 60000, 10800, 0, 207, 0, 'c1', 8,null);insert into xxxx_oebs_cash_payment_test (ID, INVOICE_ID, OEBS_PAYMENT, DOC_DATE, COMISS_DATE) values (s_xxxx_oebs_cash_payment_test.NEXTVAL, 100118, 30000, to_date('2016-03-11 00:00:00','YYYY-MM-DD HH24:MI:SS'), date'2015-03-31' );insert into xxxx_client_discount_m  (ID,CLIENT_ID,CLIENT_AVG_DISCOUNT,DT) values (s_xxxx_client_discount_m.NEXTVAL,207, 13, date'2014-03-01');</v>
      </c>
    </row>
    <row r="128" spans="1:47" s="44" customFormat="1" ht="15" customHeight="1" x14ac:dyDescent="0.3">
      <c r="A128" s="31">
        <v>17</v>
      </c>
      <c r="B128" s="60"/>
      <c r="C128" s="33" t="str">
        <f t="shared" si="36"/>
        <v>100017</v>
      </c>
      <c r="D128" s="33" t="str">
        <f t="shared" si="37"/>
        <v>100017/13</v>
      </c>
      <c r="E128" s="34" t="s">
        <v>40</v>
      </c>
      <c r="F128" s="34" t="s">
        <v>41</v>
      </c>
      <c r="G128" s="12">
        <v>1</v>
      </c>
      <c r="H128" s="14">
        <v>100118</v>
      </c>
      <c r="I128" s="33" t="str">
        <f t="shared" si="34"/>
        <v>Б-100118-13</v>
      </c>
      <c r="J128" s="16">
        <v>2</v>
      </c>
      <c r="K128" s="35">
        <v>11</v>
      </c>
      <c r="L128" s="33" t="s">
        <v>42</v>
      </c>
      <c r="M128" s="36">
        <v>1</v>
      </c>
      <c r="N128" s="33">
        <v>18</v>
      </c>
      <c r="O128" s="34" t="s">
        <v>57</v>
      </c>
      <c r="P128" s="34" t="s">
        <v>44</v>
      </c>
      <c r="Q128" s="34" t="s">
        <v>45</v>
      </c>
      <c r="R128" s="37" t="str">
        <f t="shared" si="38"/>
        <v>1001181</v>
      </c>
      <c r="S128" s="33">
        <v>1</v>
      </c>
      <c r="T128" s="145" t="s">
        <v>142</v>
      </c>
      <c r="U128" s="33">
        <v>60000</v>
      </c>
      <c r="V128" s="33">
        <f t="shared" si="35"/>
        <v>10800</v>
      </c>
      <c r="W128" s="33">
        <v>0</v>
      </c>
      <c r="X128" s="18">
        <v>207</v>
      </c>
      <c r="Y128" s="38" t="s">
        <v>47</v>
      </c>
      <c r="Z128" s="20">
        <f t="shared" si="25"/>
        <v>49200</v>
      </c>
      <c r="AA128" s="39"/>
      <c r="AB128" s="39"/>
      <c r="AC128" s="40">
        <f t="shared" si="39"/>
        <v>30000</v>
      </c>
      <c r="AD128" s="33"/>
      <c r="AE128" s="33"/>
      <c r="AF128" s="34" t="s">
        <v>48</v>
      </c>
      <c r="AG128" s="41">
        <v>8</v>
      </c>
      <c r="AH128" s="42">
        <v>13</v>
      </c>
      <c r="AI128" s="43" t="s">
        <v>49</v>
      </c>
      <c r="AJ128" s="34"/>
      <c r="AK128" s="34"/>
      <c r="AL128" s="37">
        <v>0</v>
      </c>
      <c r="AM128" s="33" t="s">
        <v>50</v>
      </c>
      <c r="AN128" s="33" t="s">
        <v>51</v>
      </c>
      <c r="AO128" s="33"/>
      <c r="AP128" s="37"/>
      <c r="AQ128" s="37"/>
      <c r="AR128" s="37"/>
      <c r="AS128" s="37"/>
      <c r="AU12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'Б-100118-13',date'2015-03-05',2, 11, 11, 'RUR', 1, 18, date'2015-03-06', date'2015-03-07', 1001181, 1, to_date('2016-03-11 00:00:00','YYYY-MM-DD HH24:MI:SS'), 60000, 10800, 0, 207, 0, 'c1', 8,null);insert into xxxx_oebs_cash_payment_test (ID, INVOICE_ID, OEBS_PAYMENT, DOC_DATE, COMISS_DATE) values (s_xxxx_oebs_cash_payment_test.NEXTVAL, 100118, 30000, to_date('2016-03-11 00:00:00','YYYY-MM-DD HH24:MI:SS'), date'2015-03-31' );insert into xxxx_client_discount_m  (ID,CLIENT_ID,CLIENT_AVG_DISCOUNT,DT) values (s_xxxx_client_discount_m.NEXTVAL,207, 13, date'2014-03-01');</v>
      </c>
    </row>
    <row r="129" spans="1:47" ht="15" customHeight="1" x14ac:dyDescent="0.3">
      <c r="A129" s="45">
        <v>18</v>
      </c>
      <c r="B129" s="77"/>
      <c r="C129" s="12" t="str">
        <f t="shared" si="36"/>
        <v>100018</v>
      </c>
      <c r="D129" s="12" t="str">
        <f t="shared" si="37"/>
        <v>100018/13</v>
      </c>
      <c r="E129" s="13" t="s">
        <v>40</v>
      </c>
      <c r="F129" s="13" t="s">
        <v>41</v>
      </c>
      <c r="G129" s="12">
        <v>1</v>
      </c>
      <c r="H129" s="14">
        <v>100119</v>
      </c>
      <c r="I129" s="15" t="str">
        <f>"Б-"&amp;H129&amp;"-13"</f>
        <v>Б-100119-13</v>
      </c>
      <c r="J129" s="16">
        <v>2</v>
      </c>
      <c r="K129" s="12">
        <v>7</v>
      </c>
      <c r="L129" s="12" t="s">
        <v>42</v>
      </c>
      <c r="M129" s="16">
        <v>1</v>
      </c>
      <c r="N129" s="12">
        <v>18</v>
      </c>
      <c r="O129" s="13" t="s">
        <v>43</v>
      </c>
      <c r="P129" s="13" t="s">
        <v>44</v>
      </c>
      <c r="Q129" s="13" t="s">
        <v>45</v>
      </c>
      <c r="R129" s="17" t="str">
        <f t="shared" si="38"/>
        <v>1001191</v>
      </c>
      <c r="S129" s="15">
        <v>1</v>
      </c>
      <c r="T129" s="144" t="s">
        <v>139</v>
      </c>
      <c r="U129" s="12">
        <v>6976</v>
      </c>
      <c r="V129" s="12">
        <f t="shared" si="35"/>
        <v>1255.68</v>
      </c>
      <c r="W129" s="12">
        <v>0</v>
      </c>
      <c r="X129" s="18">
        <v>208</v>
      </c>
      <c r="Y129" s="19" t="s">
        <v>47</v>
      </c>
      <c r="Z129" s="20">
        <f t="shared" si="25"/>
        <v>5720.32</v>
      </c>
      <c r="AA129" s="21"/>
      <c r="AB129" s="22"/>
      <c r="AC129" s="14">
        <f t="shared" si="39"/>
        <v>3488</v>
      </c>
      <c r="AD129" s="12"/>
      <c r="AE129" s="12"/>
      <c r="AF129" s="13" t="s">
        <v>48</v>
      </c>
      <c r="AG129" s="23">
        <v>8</v>
      </c>
      <c r="AH129" s="24">
        <v>13</v>
      </c>
      <c r="AI129" s="25" t="s">
        <v>49</v>
      </c>
      <c r="AJ129" s="13"/>
      <c r="AK129" s="13"/>
      <c r="AL129" s="17">
        <v>0</v>
      </c>
      <c r="AM129" s="54">
        <v>1</v>
      </c>
      <c r="AN129" s="12" t="s">
        <v>51</v>
      </c>
      <c r="AO129" s="12"/>
      <c r="AP129" s="70">
        <v>10000</v>
      </c>
      <c r="AQ129" s="71" t="s">
        <v>83</v>
      </c>
      <c r="AR129" s="72" t="s">
        <v>84</v>
      </c>
      <c r="AS129" s="17" t="s">
        <v>94</v>
      </c>
      <c r="AU12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100119, 'Б-100119-13',date'2015-03-02',2, 7, 7, 'RUR', 1, 18, date'2015-03-06', date'2015-03-07', 1001191, 1, to_date('2016-03-07 00:00:00','YYYY-MM-DD HH24:MI:SS'), 6976, 1255.68, 0, 208, 0, 'c1', 8,1);insert into xxxx_oebs_cash_payment_test (ID, INVOICE_ID, OEBS_PAYMENT, DOC_DATE, COMISS_DATE) values (s_xxxx_oebs_cash_payment_test.NEXTVAL, 100119, 3488, to_date('2016-03-07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130" spans="1:47" ht="15" customHeight="1" x14ac:dyDescent="0.3">
      <c r="A130" s="45">
        <v>18</v>
      </c>
      <c r="B130" s="77"/>
      <c r="C130" s="12" t="str">
        <f t="shared" si="36"/>
        <v>100018</v>
      </c>
      <c r="D130" s="12" t="str">
        <f t="shared" si="37"/>
        <v>100018/13</v>
      </c>
      <c r="E130" s="13" t="s">
        <v>40</v>
      </c>
      <c r="F130" s="13" t="s">
        <v>41</v>
      </c>
      <c r="G130" s="12">
        <v>1</v>
      </c>
      <c r="H130" s="14">
        <v>100120</v>
      </c>
      <c r="I130" s="15" t="str">
        <f t="shared" si="34"/>
        <v>Б-100120-13</v>
      </c>
      <c r="J130" s="16">
        <v>2</v>
      </c>
      <c r="K130" s="12">
        <v>7</v>
      </c>
      <c r="L130" s="12" t="s">
        <v>42</v>
      </c>
      <c r="M130" s="16">
        <v>1</v>
      </c>
      <c r="N130" s="12">
        <v>18</v>
      </c>
      <c r="O130" s="13" t="s">
        <v>53</v>
      </c>
      <c r="P130" s="13" t="s">
        <v>44</v>
      </c>
      <c r="Q130" s="13" t="s">
        <v>45</v>
      </c>
      <c r="R130" s="17" t="str">
        <f t="shared" si="38"/>
        <v>1001201</v>
      </c>
      <c r="S130" s="15">
        <v>1</v>
      </c>
      <c r="T130" s="144" t="s">
        <v>140</v>
      </c>
      <c r="U130" s="12">
        <v>9000</v>
      </c>
      <c r="V130" s="12">
        <f t="shared" si="35"/>
        <v>1620</v>
      </c>
      <c r="W130" s="12">
        <v>0</v>
      </c>
      <c r="X130" s="18">
        <v>209</v>
      </c>
      <c r="Y130" s="19" t="s">
        <v>47</v>
      </c>
      <c r="Z130" s="20">
        <f t="shared" si="25"/>
        <v>7380</v>
      </c>
      <c r="AA130" s="21"/>
      <c r="AB130" s="26"/>
      <c r="AC130" s="14">
        <f t="shared" si="39"/>
        <v>4500</v>
      </c>
      <c r="AD130" s="12"/>
      <c r="AE130" s="12"/>
      <c r="AF130" s="13" t="s">
        <v>48</v>
      </c>
      <c r="AG130" s="23">
        <v>8</v>
      </c>
      <c r="AH130" s="27">
        <v>7</v>
      </c>
      <c r="AI130" s="25" t="s">
        <v>49</v>
      </c>
      <c r="AJ130" s="13"/>
      <c r="AK130" s="13"/>
      <c r="AL130" s="17">
        <v>0</v>
      </c>
      <c r="AM130" s="54">
        <v>1</v>
      </c>
      <c r="AN130" s="12" t="s">
        <v>51</v>
      </c>
      <c r="AO130" s="12"/>
      <c r="AP130" s="70">
        <v>10000</v>
      </c>
      <c r="AQ130" s="71" t="s">
        <v>83</v>
      </c>
      <c r="AR130" s="72" t="s">
        <v>84</v>
      </c>
      <c r="AS130" s="17">
        <v>50000</v>
      </c>
      <c r="AU13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100120, 'Б-100120-13',date'2015-03-03',2, 7, 7, 'RUR', 1, 18, date'2015-03-06', date'2015-03-07', 1001201, 1, to_date('2016-03-08 00:00:00','YYYY-MM-DD HH24:MI:SS'), 9000, 1620, 0, 209, 0, 'c1', 8,1);insert into xxxx_oebs_cash_payment_test (ID, INVOICE_ID, OEBS_PAYMENT, DOC_DATE, COMISS_DATE) values (s_xxxx_oebs_cash_payment_test.NEXTVAL, 100120, 4500, to_date('2016-03-08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131" spans="1:47" ht="15" customHeight="1" x14ac:dyDescent="0.3">
      <c r="A131" s="45">
        <v>18</v>
      </c>
      <c r="B131" s="77"/>
      <c r="C131" s="12" t="str">
        <f t="shared" si="36"/>
        <v>100018</v>
      </c>
      <c r="D131" s="12" t="str">
        <f t="shared" si="37"/>
        <v>100018/13</v>
      </c>
      <c r="E131" s="13" t="s">
        <v>40</v>
      </c>
      <c r="F131" s="13" t="s">
        <v>41</v>
      </c>
      <c r="G131" s="12">
        <v>1</v>
      </c>
      <c r="H131" s="14">
        <v>100121</v>
      </c>
      <c r="I131" s="15" t="str">
        <f t="shared" si="34"/>
        <v>Б-100121-13</v>
      </c>
      <c r="J131" s="16">
        <v>2</v>
      </c>
      <c r="K131" s="12">
        <v>7</v>
      </c>
      <c r="L131" s="12" t="s">
        <v>42</v>
      </c>
      <c r="M131" s="16">
        <v>1</v>
      </c>
      <c r="N131" s="12">
        <v>18</v>
      </c>
      <c r="O131" s="13" t="s">
        <v>53</v>
      </c>
      <c r="P131" s="13" t="s">
        <v>44</v>
      </c>
      <c r="Q131" s="13" t="s">
        <v>45</v>
      </c>
      <c r="R131" s="17" t="str">
        <f t="shared" si="38"/>
        <v>1001211</v>
      </c>
      <c r="S131" s="15">
        <v>1</v>
      </c>
      <c r="T131" s="144" t="s">
        <v>140</v>
      </c>
      <c r="U131" s="12">
        <v>9000</v>
      </c>
      <c r="V131" s="12">
        <f t="shared" si="35"/>
        <v>1620</v>
      </c>
      <c r="W131" s="12">
        <v>0</v>
      </c>
      <c r="X131" s="18">
        <v>210</v>
      </c>
      <c r="Y131" s="19" t="s">
        <v>47</v>
      </c>
      <c r="Z131" s="20">
        <f t="shared" si="25"/>
        <v>7380</v>
      </c>
      <c r="AA131" s="21"/>
      <c r="AB131" s="26"/>
      <c r="AC131" s="14">
        <f t="shared" si="39"/>
        <v>4500</v>
      </c>
      <c r="AD131" s="12"/>
      <c r="AE131" s="12"/>
      <c r="AF131" s="13" t="s">
        <v>48</v>
      </c>
      <c r="AG131" s="23">
        <v>8</v>
      </c>
      <c r="AH131" s="27">
        <v>7</v>
      </c>
      <c r="AI131" s="25" t="s">
        <v>49</v>
      </c>
      <c r="AJ131" s="13"/>
      <c r="AK131" s="13"/>
      <c r="AL131" s="17">
        <v>0</v>
      </c>
      <c r="AM131" s="54">
        <v>1</v>
      </c>
      <c r="AN131" s="12" t="s">
        <v>51</v>
      </c>
      <c r="AO131" s="12"/>
      <c r="AP131" s="70">
        <v>10000</v>
      </c>
      <c r="AQ131" s="71" t="s">
        <v>83</v>
      </c>
      <c r="AR131" s="72" t="s">
        <v>84</v>
      </c>
      <c r="AS131" s="17" t="s">
        <v>98</v>
      </c>
      <c r="AU13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100121, 'Б-100121-13',date'2015-03-03',2, 7, 7, 'RUR', 1, 18, date'2015-03-06', date'2015-03-07', 1001211, 1, to_date('2016-03-08 00:00:00','YYYY-MM-DD HH24:MI:SS'), 9000, 1620, 0, 210, 0, 'c1', 8,1);insert into xxxx_oebs_cash_payment_test (ID, INVOICE_ID, OEBS_PAYMENT, DOC_DATE, COMISS_DATE) values (s_xxxx_oebs_cash_payment_test.NEXTVAL, 100121, 4500, to_date('2016-03-08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132" spans="1:47" ht="15" customHeight="1" x14ac:dyDescent="0.3">
      <c r="A132" s="45">
        <v>18</v>
      </c>
      <c r="B132" s="77"/>
      <c r="C132" s="12" t="str">
        <f t="shared" si="36"/>
        <v>100018</v>
      </c>
      <c r="D132" s="12" t="str">
        <f t="shared" si="37"/>
        <v>100018/13</v>
      </c>
      <c r="E132" s="13" t="s">
        <v>40</v>
      </c>
      <c r="F132" s="13" t="s">
        <v>41</v>
      </c>
      <c r="G132" s="12">
        <v>1</v>
      </c>
      <c r="H132" s="14">
        <v>100122</v>
      </c>
      <c r="I132" s="15" t="str">
        <f t="shared" si="34"/>
        <v>Б-100122-13</v>
      </c>
      <c r="J132" s="16">
        <v>2</v>
      </c>
      <c r="K132" s="12">
        <v>7</v>
      </c>
      <c r="L132" s="12" t="s">
        <v>42</v>
      </c>
      <c r="M132" s="16">
        <v>1</v>
      </c>
      <c r="N132" s="12">
        <v>18</v>
      </c>
      <c r="O132" s="13" t="s">
        <v>55</v>
      </c>
      <c r="P132" s="13" t="s">
        <v>44</v>
      </c>
      <c r="Q132" s="13" t="s">
        <v>45</v>
      </c>
      <c r="R132" s="17" t="str">
        <f t="shared" si="38"/>
        <v>1001221</v>
      </c>
      <c r="S132" s="15">
        <v>1</v>
      </c>
      <c r="T132" s="144" t="s">
        <v>141</v>
      </c>
      <c r="U132" s="12">
        <v>8000</v>
      </c>
      <c r="V132" s="12">
        <f t="shared" si="35"/>
        <v>1440</v>
      </c>
      <c r="W132" s="12">
        <v>0</v>
      </c>
      <c r="X132" s="18">
        <v>211</v>
      </c>
      <c r="Y132" s="19" t="s">
        <v>47</v>
      </c>
      <c r="Z132" s="20">
        <f t="shared" si="25"/>
        <v>6560</v>
      </c>
      <c r="AA132" s="21"/>
      <c r="AB132" s="29"/>
      <c r="AC132" s="14">
        <f t="shared" si="39"/>
        <v>4000</v>
      </c>
      <c r="AD132" s="12"/>
      <c r="AE132" s="12"/>
      <c r="AF132" s="13" t="s">
        <v>48</v>
      </c>
      <c r="AG132" s="23">
        <v>8</v>
      </c>
      <c r="AH132" s="30">
        <v>20</v>
      </c>
      <c r="AI132" s="25" t="s">
        <v>49</v>
      </c>
      <c r="AJ132" s="13"/>
      <c r="AK132" s="13"/>
      <c r="AL132" s="17">
        <v>0</v>
      </c>
      <c r="AM132" s="54">
        <v>1</v>
      </c>
      <c r="AN132" s="12" t="s">
        <v>51</v>
      </c>
      <c r="AO132" s="12"/>
      <c r="AP132" s="70">
        <v>10000</v>
      </c>
      <c r="AQ132" s="71" t="s">
        <v>83</v>
      </c>
      <c r="AR132" s="72" t="s">
        <v>84</v>
      </c>
      <c r="AS132" s="17"/>
      <c r="AU13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100122, 'Б-100122-13',date'2015-03-04',2, 7, 7, 'RUR', 1, 18, date'2015-03-06', date'2015-03-07', 1001221, 1, to_date('2016-03-09 00:00:00','YYYY-MM-DD HH24:MI:SS'), 8000, 1440, 0, 211, 0, 'c1', 8,1);insert into xxxx_oebs_cash_payment_test (ID, INVOICE_ID, OEBS_PAYMENT, DOC_DATE, COMISS_DATE) values (s_xxxx_oebs_cash_payment_test.NEXTVAL, 100122, 4000, to_date('2016-03-09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133" spans="1:47" ht="15" customHeight="1" x14ac:dyDescent="0.3">
      <c r="A133" s="45">
        <v>18</v>
      </c>
      <c r="B133" s="77"/>
      <c r="C133" s="33" t="str">
        <f t="shared" si="36"/>
        <v>100018</v>
      </c>
      <c r="D133" s="33" t="str">
        <f t="shared" si="37"/>
        <v>100018/13</v>
      </c>
      <c r="E133" s="34" t="s">
        <v>40</v>
      </c>
      <c r="F133" s="34" t="s">
        <v>41</v>
      </c>
      <c r="G133" s="12">
        <v>1</v>
      </c>
      <c r="H133" s="14">
        <v>100123</v>
      </c>
      <c r="I133" s="33" t="str">
        <f t="shared" si="34"/>
        <v>Б-100123-13</v>
      </c>
      <c r="J133" s="16">
        <v>2</v>
      </c>
      <c r="K133" s="12">
        <v>7</v>
      </c>
      <c r="L133" s="33" t="s">
        <v>42</v>
      </c>
      <c r="M133" s="36">
        <v>1</v>
      </c>
      <c r="N133" s="33">
        <v>18</v>
      </c>
      <c r="O133" s="34" t="s">
        <v>57</v>
      </c>
      <c r="P133" s="34" t="s">
        <v>44</v>
      </c>
      <c r="Q133" s="34" t="s">
        <v>45</v>
      </c>
      <c r="R133" s="37" t="str">
        <f t="shared" si="38"/>
        <v>1001231</v>
      </c>
      <c r="S133" s="33">
        <v>1</v>
      </c>
      <c r="T133" s="145" t="s">
        <v>142</v>
      </c>
      <c r="U133" s="33">
        <v>6000</v>
      </c>
      <c r="V133" s="33">
        <f t="shared" si="35"/>
        <v>1080</v>
      </c>
      <c r="W133" s="33">
        <v>0</v>
      </c>
      <c r="X133" s="18">
        <v>212</v>
      </c>
      <c r="Y133" s="38" t="s">
        <v>47</v>
      </c>
      <c r="Z133" s="20">
        <f t="shared" si="25"/>
        <v>4920</v>
      </c>
      <c r="AA133" s="39"/>
      <c r="AB133" s="39"/>
      <c r="AC133" s="40">
        <f t="shared" si="39"/>
        <v>3000</v>
      </c>
      <c r="AD133" s="33"/>
      <c r="AE133" s="33"/>
      <c r="AF133" s="34" t="s">
        <v>48</v>
      </c>
      <c r="AG133" s="41">
        <v>8</v>
      </c>
      <c r="AH133" s="42">
        <v>13</v>
      </c>
      <c r="AI133" s="43" t="s">
        <v>49</v>
      </c>
      <c r="AJ133" s="34"/>
      <c r="AK133" s="34"/>
      <c r="AL133" s="37">
        <v>0</v>
      </c>
      <c r="AM133" s="54">
        <v>1</v>
      </c>
      <c r="AN133" s="33" t="s">
        <v>51</v>
      </c>
      <c r="AO133" s="33"/>
      <c r="AP133" s="73">
        <v>10000</v>
      </c>
      <c r="AQ133" s="74" t="s">
        <v>83</v>
      </c>
      <c r="AR133" s="75" t="s">
        <v>84</v>
      </c>
      <c r="AS133" s="37"/>
      <c r="AT133" s="44"/>
      <c r="AU13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100123, 'Б-100123-13',date'2015-03-05',2, 7, 7, 'RUR', 1, 18, date'2015-03-06', date'2015-03-07', 1001231, 1, to_date('2016-03-11 00:00:00','YYYY-MM-DD HH24:MI:SS'), 6000, 1080, 0, 212, 0, 'c1', 8,1);insert into xxxx_oebs_cash_payment_test (ID, INVOICE_ID, OEBS_PAYMENT, DOC_DATE, COMISS_DATE) values (s_xxxx_oebs_cash_payment_test.NEXTVAL, 100123, 3000, to_date('2016-03-11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134" spans="1:47" ht="15" customHeight="1" x14ac:dyDescent="0.3">
      <c r="A134" s="45">
        <v>19</v>
      </c>
      <c r="B134" s="57"/>
      <c r="C134" s="12" t="str">
        <f t="shared" si="36"/>
        <v>100019</v>
      </c>
      <c r="D134" s="12" t="str">
        <f t="shared" si="37"/>
        <v>100019/13</v>
      </c>
      <c r="E134" s="13" t="s">
        <v>40</v>
      </c>
      <c r="F134" s="13" t="s">
        <v>41</v>
      </c>
      <c r="G134" s="12">
        <v>1</v>
      </c>
      <c r="H134" s="14">
        <v>100124</v>
      </c>
      <c r="I134" s="15" t="str">
        <f>"Б-"&amp;H134&amp;"-13"</f>
        <v>Б-100124-13</v>
      </c>
      <c r="J134" s="16">
        <v>2</v>
      </c>
      <c r="K134" s="56">
        <v>2</v>
      </c>
      <c r="L134" s="12" t="s">
        <v>42</v>
      </c>
      <c r="M134" s="16">
        <v>1</v>
      </c>
      <c r="N134" s="12">
        <v>18</v>
      </c>
      <c r="O134" s="13" t="s">
        <v>43</v>
      </c>
      <c r="P134" s="13" t="s">
        <v>44</v>
      </c>
      <c r="Q134" s="13" t="s">
        <v>45</v>
      </c>
      <c r="R134" s="17" t="str">
        <f t="shared" si="38"/>
        <v>1001241</v>
      </c>
      <c r="S134" s="15">
        <v>1</v>
      </c>
      <c r="T134" s="144" t="s">
        <v>139</v>
      </c>
      <c r="U134" s="12">
        <v>50000</v>
      </c>
      <c r="V134" s="12">
        <f>U134*0.18</f>
        <v>9000</v>
      </c>
      <c r="W134" s="12">
        <v>0</v>
      </c>
      <c r="X134" s="18">
        <v>213</v>
      </c>
      <c r="Y134" s="19" t="s">
        <v>47</v>
      </c>
      <c r="Z134" s="20">
        <f t="shared" si="25"/>
        <v>41000</v>
      </c>
      <c r="AA134" s="21"/>
      <c r="AB134" s="22"/>
      <c r="AC134" s="14">
        <f t="shared" si="39"/>
        <v>25000</v>
      </c>
      <c r="AD134" s="12"/>
      <c r="AE134" s="12"/>
      <c r="AF134" s="13" t="s">
        <v>48</v>
      </c>
      <c r="AG134" s="23">
        <v>8</v>
      </c>
      <c r="AH134" s="24">
        <v>13</v>
      </c>
      <c r="AI134" s="25" t="s">
        <v>49</v>
      </c>
      <c r="AJ134" s="13"/>
      <c r="AK134" s="13"/>
      <c r="AL134" s="17">
        <v>0</v>
      </c>
      <c r="AM134" s="15" t="s">
        <v>50</v>
      </c>
      <c r="AN134" s="12" t="s">
        <v>51</v>
      </c>
      <c r="AO134" s="12"/>
      <c r="AP134" s="17"/>
      <c r="AQ134" s="17"/>
      <c r="AR134" s="17"/>
      <c r="AS134" s="15" t="s">
        <v>65</v>
      </c>
      <c r="AU13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100124, 'Б-100124-13',date'2015-03-02',2, 2, 2, 'RUR', 1, 18, date'2015-03-06', date'2015-03-07', 1001241, 1, to_date('2016-03-07 00:00:00','YYYY-MM-DD HH24:MI:SS'), 50000, 9000, 0, 213, 0, 'c1', 8,null);insert into xxxx_oebs_cash_payment_test (ID, INVOICE_ID, OEBS_PAYMENT, DOC_DATE, COMISS_DATE) values (s_xxxx_oebs_cash_payment_test.NEXTVAL, 100124, 25000, to_date('2016-03-07 00:00:00','YYYY-MM-DD HH24:MI:SS'), date'2015-03-31' );insert into xxxx_client_discount_m  (ID,CLIENT_ID,CLIENT_AVG_DISCOUNT,DT) values (s_xxxx_client_discount_m.NEXTVAL,213, 13, date'2014-03-01');</v>
      </c>
    </row>
    <row r="135" spans="1:47" ht="15" customHeight="1" x14ac:dyDescent="0.3">
      <c r="A135" s="45">
        <v>19</v>
      </c>
      <c r="B135" s="57"/>
      <c r="C135" s="12" t="str">
        <f t="shared" si="36"/>
        <v>100019</v>
      </c>
      <c r="D135" s="12" t="str">
        <f t="shared" si="37"/>
        <v>100019/13</v>
      </c>
      <c r="E135" s="13" t="s">
        <v>40</v>
      </c>
      <c r="F135" s="13" t="s">
        <v>41</v>
      </c>
      <c r="G135" s="12">
        <v>1</v>
      </c>
      <c r="H135" s="14">
        <v>100125</v>
      </c>
      <c r="I135" s="15" t="str">
        <f t="shared" ref="I135:I151" si="40">"Б-"&amp;H135&amp;"-13"</f>
        <v>Б-100125-13</v>
      </c>
      <c r="J135" s="16">
        <v>2</v>
      </c>
      <c r="K135" s="12">
        <v>7</v>
      </c>
      <c r="L135" s="12" t="s">
        <v>42</v>
      </c>
      <c r="M135" s="16">
        <v>1</v>
      </c>
      <c r="N135" s="12">
        <v>18</v>
      </c>
      <c r="O135" s="13" t="s">
        <v>53</v>
      </c>
      <c r="P135" s="13" t="s">
        <v>44</v>
      </c>
      <c r="Q135" s="13" t="s">
        <v>45</v>
      </c>
      <c r="R135" s="17" t="str">
        <f t="shared" si="38"/>
        <v>1001251</v>
      </c>
      <c r="S135" s="15">
        <v>1</v>
      </c>
      <c r="T135" s="144" t="s">
        <v>140</v>
      </c>
      <c r="U135" s="12">
        <v>50000</v>
      </c>
      <c r="V135" s="12">
        <f t="shared" ref="V135:V151" si="41">U135*0.18</f>
        <v>9000</v>
      </c>
      <c r="W135" s="12">
        <v>0</v>
      </c>
      <c r="X135" s="18">
        <v>214</v>
      </c>
      <c r="Y135" s="19" t="s">
        <v>47</v>
      </c>
      <c r="Z135" s="20">
        <f t="shared" si="25"/>
        <v>41000</v>
      </c>
      <c r="AA135" s="21"/>
      <c r="AB135" s="26"/>
      <c r="AC135" s="14">
        <f t="shared" si="39"/>
        <v>25000</v>
      </c>
      <c r="AD135" s="12"/>
      <c r="AE135" s="12"/>
      <c r="AF135" s="13" t="s">
        <v>48</v>
      </c>
      <c r="AG135" s="23">
        <v>8</v>
      </c>
      <c r="AH135" s="27">
        <v>7</v>
      </c>
      <c r="AI135" s="25" t="s">
        <v>49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U13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100125, 'Б-100125-13',date'2015-03-03',2, 7, 7, 'RUR', 1, 18, date'2015-03-06', date'2015-03-07', 1001251, 1, to_date('2016-03-08 00:00:00','YYYY-MM-DD HH24:MI:SS'), 50000, 9000, 0, 214, 0, 'c1', 8,null);insert into xxxx_oebs_cash_payment_test (ID, INVOICE_ID, OEBS_PAYMENT, DOC_DATE, COMISS_DATE) values (s_xxxx_oebs_cash_payment_test.NEXTVAL, 100125, 25000, to_date('2016-03-08 00:00:00','YYYY-MM-DD HH24:MI:SS'), date'2015-03-31' );insert into xxxx_client_discount_m  (ID,CLIENT_ID,CLIENT_AVG_DISCOUNT,DT) values (s_xxxx_client_discount_m.NEXTVAL,214, 7, date'2014-03-01');</v>
      </c>
    </row>
    <row r="136" spans="1:47" ht="15" customHeight="1" x14ac:dyDescent="0.3">
      <c r="A136" s="45">
        <v>19</v>
      </c>
      <c r="B136" s="57"/>
      <c r="C136" s="12" t="str">
        <f t="shared" si="36"/>
        <v>100019</v>
      </c>
      <c r="D136" s="12" t="str">
        <f t="shared" si="37"/>
        <v>100019/13</v>
      </c>
      <c r="E136" s="13" t="s">
        <v>40</v>
      </c>
      <c r="F136" s="13" t="s">
        <v>41</v>
      </c>
      <c r="G136" s="12">
        <v>1</v>
      </c>
      <c r="H136" s="14">
        <v>100126</v>
      </c>
      <c r="I136" s="15" t="str">
        <f t="shared" si="40"/>
        <v>Б-100126-13</v>
      </c>
      <c r="J136" s="16">
        <v>2</v>
      </c>
      <c r="K136" s="12">
        <v>7</v>
      </c>
      <c r="L136" s="12" t="s">
        <v>42</v>
      </c>
      <c r="M136" s="16">
        <v>1</v>
      </c>
      <c r="N136" s="12">
        <v>18</v>
      </c>
      <c r="O136" s="13" t="s">
        <v>53</v>
      </c>
      <c r="P136" s="13" t="s">
        <v>44</v>
      </c>
      <c r="Q136" s="13" t="s">
        <v>45</v>
      </c>
      <c r="R136" s="17" t="str">
        <f t="shared" si="38"/>
        <v>1001261</v>
      </c>
      <c r="S136" s="15">
        <v>1</v>
      </c>
      <c r="T136" s="144" t="s">
        <v>140</v>
      </c>
      <c r="U136" s="12">
        <v>50000</v>
      </c>
      <c r="V136" s="12">
        <f t="shared" si="41"/>
        <v>9000</v>
      </c>
      <c r="W136" s="12">
        <v>0</v>
      </c>
      <c r="X136" s="18">
        <v>215</v>
      </c>
      <c r="Y136" s="19" t="s">
        <v>47</v>
      </c>
      <c r="Z136" s="20">
        <f t="shared" si="25"/>
        <v>41000</v>
      </c>
      <c r="AA136" s="21"/>
      <c r="AB136" s="26"/>
      <c r="AC136" s="14">
        <v>100000</v>
      </c>
      <c r="AD136" s="12"/>
      <c r="AE136" s="12"/>
      <c r="AF136" s="13" t="s">
        <v>48</v>
      </c>
      <c r="AG136" s="23">
        <v>8</v>
      </c>
      <c r="AH136" s="27">
        <v>7</v>
      </c>
      <c r="AI136" s="25" t="s">
        <v>49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U13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100126, 'Б-100126-13',date'2015-03-03',2, 7, 7, 'RUR', 1, 18, date'2015-03-06', date'2015-03-07', 1001261, 1, to_date('2016-03-08 00:00:00','YYYY-MM-DD HH24:MI:SS'), 50000, 9000, 0, 215, 0, 'c1', 8,null);insert into xxxx_oebs_cash_payment_test (ID, INVOICE_ID, OEBS_PAYMENT, DOC_DATE, COMISS_DATE) values (s_xxxx_oebs_cash_payment_test.NEXTVAL, 100126, 100000, to_date('2016-03-08 00:00:00','YYYY-MM-DD HH24:MI:SS'), date'2015-03-31' );insert into xxxx_client_discount_m  (ID,CLIENT_ID,CLIENT_AVG_DISCOUNT,DT) values (s_xxxx_client_discount_m.NEXTVAL,215, 7, date'2014-03-01');</v>
      </c>
    </row>
    <row r="137" spans="1:47" ht="15" customHeight="1" x14ac:dyDescent="0.3">
      <c r="A137" s="45">
        <v>19</v>
      </c>
      <c r="B137" s="57"/>
      <c r="C137" s="12" t="str">
        <f t="shared" si="36"/>
        <v>100019</v>
      </c>
      <c r="D137" s="12" t="str">
        <f t="shared" si="37"/>
        <v>100019/13</v>
      </c>
      <c r="E137" s="13" t="s">
        <v>40</v>
      </c>
      <c r="F137" s="13" t="s">
        <v>41</v>
      </c>
      <c r="G137" s="12">
        <v>1</v>
      </c>
      <c r="H137" s="14">
        <v>100127</v>
      </c>
      <c r="I137" s="15" t="str">
        <f>"Б-"&amp;H137&amp;"-13"</f>
        <v>Б-100127-13</v>
      </c>
      <c r="J137" s="16">
        <v>2</v>
      </c>
      <c r="K137" s="28">
        <v>2</v>
      </c>
      <c r="L137" s="12" t="s">
        <v>42</v>
      </c>
      <c r="M137" s="16">
        <v>1</v>
      </c>
      <c r="N137" s="12">
        <v>18</v>
      </c>
      <c r="O137" s="13" t="s">
        <v>55</v>
      </c>
      <c r="P137" s="13" t="s">
        <v>44</v>
      </c>
      <c r="Q137" s="13" t="s">
        <v>45</v>
      </c>
      <c r="R137" s="17" t="str">
        <f t="shared" si="38"/>
        <v>1001271</v>
      </c>
      <c r="S137" s="15">
        <v>1</v>
      </c>
      <c r="T137" s="144" t="s">
        <v>141</v>
      </c>
      <c r="U137" s="12">
        <v>50000</v>
      </c>
      <c r="V137" s="12">
        <f>U137*0.18</f>
        <v>9000</v>
      </c>
      <c r="W137" s="12">
        <v>0</v>
      </c>
      <c r="X137" s="18">
        <v>216</v>
      </c>
      <c r="Y137" s="19" t="s">
        <v>47</v>
      </c>
      <c r="Z137" s="20">
        <f>U137-V137</f>
        <v>41000</v>
      </c>
      <c r="AA137" s="21"/>
      <c r="AB137" s="29"/>
      <c r="AC137" s="14">
        <f t="shared" ref="AC137:AC153" si="42">U137*0.5</f>
        <v>25000</v>
      </c>
      <c r="AD137" s="12"/>
      <c r="AE137" s="12"/>
      <c r="AF137" s="13" t="s">
        <v>48</v>
      </c>
      <c r="AG137" s="23">
        <v>8</v>
      </c>
      <c r="AH137" s="30">
        <v>20</v>
      </c>
      <c r="AI137" s="25" t="s">
        <v>49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U13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"&amp;A137&amp;", "&amp;C137&amp;", '"&amp;D137&amp;"', date'"&amp;E137&amp;"', date'"&amp;F137&amp;"', "&amp;G137&amp;", "&amp;H137&amp;", '"&amp;I137&amp;"',date'"&amp;O137&amp;"',"&amp;J137&amp;", "&amp;K137&amp;", "&amp;K137&amp;", '"&amp;L137&amp;"', "&amp;M137&amp;", "&amp;N137&amp;", date'"&amp;P137&amp;"', date'"&amp;Q137&amp;"', "&amp;R137&amp;", "&amp;S137&amp;", to_date('"&amp;T137&amp;"','YYYY-MM-DD HH24:MI:SS'), "&amp;U137&amp;", "&amp;V137&amp;", "&amp;W137&amp;", "&amp;X137&amp;", "&amp;AL137&amp;", '"&amp;AN137&amp;"', "&amp;AG137&amp;","&amp;AM137&amp;");"&amp;
IF(LEN(AC137)&gt;0,"insert into xxxx_oebs_cash_payment_test (ID, INVOICE_ID, OEBS_PAYMENT, DOC_DATE, COMISS_DATE) values (s_xxxx_oebs_cash_payment_test.NEXTVAL, "&amp;H137&amp;", "&amp;AC137&amp;", to_date('"&amp;T137&amp;"','YYYY-MM-DD HH24:MI:SS'), "&amp;AF137&amp;" );","")&amp;
IF(LEN(AD137)&gt;0,"insert into xxxx_oebs_cash_payment_test (ID, INVOICE_ID, OEBS_PAYMENT, DOC_DATE, COMISS_DATE) values (s_xxxx_oebs_cash_payment_test.NEXTVAL, "&amp;H137&amp;", "&amp;AD137&amp;", to_date('"&amp;T137&amp;"','YYYY-MM-DD HH24:MI:SS'), "&amp;AF137&amp;" );","")&amp;
IF(LEN(AE137)&gt;0,"insert into xxxx_oebs_cash_payment_test (ID, INVOICE_ID, OEBS_PAYMENT, DOC_DATE, COMISS_DATE) values (s_xxxx_oebs_cash_payment_test.NEXTVAL, "&amp;H137&amp;", "&amp;AE137&amp;", to_date('"&amp;T137&amp;"','YYYY-MM-DD HH24:MI:SS'), "&amp;AF137&amp;" );","")&amp;
IF(LEN(AH137)&gt;0,"insert into xxxx_client_discount_m  (ID,CLIENT_ID,CLIENT_AVG_DISCOUNT,DT) values (s_xxxx_client_discount_m.NEXTVAL,"&amp;X137&amp;", "&amp;AH137&amp;", "&amp;AI137&amp;");","")&amp;
IF(LEN(AJ137)&gt;0,"insert into xxxx_client_discount_m  (ID,CLIENT_ID,CLIENT_AVG_DISCOUNT,DT) values (s_xxxx_client_discount_m.NEXTVAL,"&amp;X137&amp;", "&amp;AJ137&amp;", "&amp;AK137&amp;");","")&amp;
IF(LEN(AO137)&gt;0,"insert into xxxx_contract_signed_attr (ID, CONTRACT_ID, CODE, KEY_NUM) values (s_xxxx_contract_signed_attr.NEXTVAL, "&amp;C137&amp;", 'SUPERCOMMISSION_BONUS' , "&amp;AO137&amp;" );","")&amp;
IF(LEN(AP137)&gt;0,"insert into xxxx_loyal_clients_contr_attr (ID, CONTRACT_ID, CLIENT_ID, LC_TURNOVER, COLLATERAL_FIRST_DT, COLLATERAL_END_DT) values (s_xxxx_loyal_clients_contr_atr.NEXTVAL, "&amp;C137&amp;", "&amp;X137&amp;", "&amp;AP137&amp;", "&amp;AQ137&amp;", "&amp;AR137&amp;"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'Б-100127-13',date'2015-03-04',2, 2, 2, 'RUR', 1, 18, date'2015-03-06', date'2015-03-07', 1001271, 1, to_date('2016-03-09 00:00:00','YYYY-MM-DD HH24:MI:SS'), 50000, 9000, 0, 216, 0, 'c1', 8,null);insert into xxxx_oebs_cash_payment_test (ID, INVOICE_ID, OEBS_PAYMENT, DOC_DATE, COMISS_DATE) values (s_xxxx_oebs_cash_payment_test.NEXTVAL, 100127, 25000, to_date('2016-03-09 00:00:00','YYYY-MM-DD HH24:MI:SS'), date'2015-03-31' );insert into xxxx_client_discount_m  (ID,CLIENT_ID,CLIENT_AVG_DISCOUNT,DT) values (s_xxxx_client_discount_m.NEXTVAL,216, 20, date'2014-03-01');</v>
      </c>
    </row>
    <row r="138" spans="1:47" ht="15" customHeight="1" x14ac:dyDescent="0.3">
      <c r="A138" s="45">
        <v>19</v>
      </c>
      <c r="B138" s="57"/>
      <c r="C138" s="12" t="str">
        <f t="shared" si="36"/>
        <v>100019</v>
      </c>
      <c r="D138" s="12" t="str">
        <f t="shared" si="37"/>
        <v>100019/13</v>
      </c>
      <c r="E138" s="13" t="s">
        <v>40</v>
      </c>
      <c r="F138" s="13" t="s">
        <v>41</v>
      </c>
      <c r="G138" s="12">
        <v>1</v>
      </c>
      <c r="H138" s="14">
        <v>100127</v>
      </c>
      <c r="I138" s="15" t="str">
        <f t="shared" si="40"/>
        <v>Б-100127-13</v>
      </c>
      <c r="J138" s="16">
        <v>2</v>
      </c>
      <c r="K138" s="56">
        <v>11</v>
      </c>
      <c r="L138" s="12" t="s">
        <v>42</v>
      </c>
      <c r="M138" s="16">
        <v>1</v>
      </c>
      <c r="N138" s="12">
        <v>18</v>
      </c>
      <c r="O138" s="13" t="s">
        <v>55</v>
      </c>
      <c r="P138" s="13" t="s">
        <v>44</v>
      </c>
      <c r="Q138" s="13" t="s">
        <v>45</v>
      </c>
      <c r="R138" s="17" t="str">
        <f t="shared" si="38"/>
        <v>1001271</v>
      </c>
      <c r="S138" s="15">
        <v>1</v>
      </c>
      <c r="T138" s="144" t="s">
        <v>141</v>
      </c>
      <c r="U138" s="12">
        <v>50000</v>
      </c>
      <c r="V138" s="12">
        <f t="shared" si="41"/>
        <v>9000</v>
      </c>
      <c r="W138" s="12">
        <v>0</v>
      </c>
      <c r="X138" s="18">
        <v>216</v>
      </c>
      <c r="Y138" s="19" t="s">
        <v>47</v>
      </c>
      <c r="Z138" s="20">
        <f t="shared" si="25"/>
        <v>41000</v>
      </c>
      <c r="AA138" s="21"/>
      <c r="AB138" s="29"/>
      <c r="AC138" s="14">
        <f t="shared" si="42"/>
        <v>25000</v>
      </c>
      <c r="AD138" s="12"/>
      <c r="AE138" s="12"/>
      <c r="AF138" s="13" t="s">
        <v>48</v>
      </c>
      <c r="AG138" s="23">
        <v>8</v>
      </c>
      <c r="AH138" s="30">
        <v>20</v>
      </c>
      <c r="AI138" s="25" t="s">
        <v>49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U13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'Б-100127-13',date'2015-03-04',2, 11, 11, 'RUR', 1, 18, date'2015-03-06', date'2015-03-07', 1001271, 1, to_date('2016-03-09 00:00:00','YYYY-MM-DD HH24:MI:SS'), 50000, 9000, 0, 216, 0, 'c1', 8,null);insert into xxxx_oebs_cash_payment_test (ID, INVOICE_ID, OEBS_PAYMENT, DOC_DATE, COMISS_DATE) values (s_xxxx_oebs_cash_payment_test.NEXTVAL, 100127, 25000, to_date('2016-03-09 00:00:00','YYYY-MM-DD HH24:MI:SS'), date'2015-03-31' );insert into xxxx_client_discount_m  (ID,CLIENT_ID,CLIENT_AVG_DISCOUNT,DT) values (s_xxxx_client_discount_m.NEXTVAL,216, 20, date'2014-03-01');</v>
      </c>
    </row>
    <row r="139" spans="1:47" ht="15" customHeight="1" x14ac:dyDescent="0.3">
      <c r="A139" s="45">
        <v>19</v>
      </c>
      <c r="B139" s="57"/>
      <c r="C139" s="12" t="str">
        <f t="shared" si="36"/>
        <v>100019</v>
      </c>
      <c r="D139" s="12" t="str">
        <f t="shared" si="37"/>
        <v>100019/13</v>
      </c>
      <c r="E139" s="13" t="s">
        <v>40</v>
      </c>
      <c r="F139" s="13" t="s">
        <v>41</v>
      </c>
      <c r="G139" s="12">
        <v>1</v>
      </c>
      <c r="H139" s="14">
        <v>100128</v>
      </c>
      <c r="I139" s="15" t="str">
        <f t="shared" si="40"/>
        <v>Б-100128-13</v>
      </c>
      <c r="J139" s="16">
        <v>2</v>
      </c>
      <c r="K139" s="28">
        <v>1</v>
      </c>
      <c r="L139" s="12" t="s">
        <v>42</v>
      </c>
      <c r="M139" s="16">
        <v>1</v>
      </c>
      <c r="N139" s="12">
        <v>18</v>
      </c>
      <c r="O139" s="13" t="s">
        <v>57</v>
      </c>
      <c r="P139" s="13" t="s">
        <v>44</v>
      </c>
      <c r="Q139" s="13" t="s">
        <v>45</v>
      </c>
      <c r="R139" s="17" t="str">
        <f t="shared" si="38"/>
        <v>1001281</v>
      </c>
      <c r="S139" s="15">
        <v>1</v>
      </c>
      <c r="T139" s="144" t="s">
        <v>142</v>
      </c>
      <c r="U139" s="12">
        <v>50000</v>
      </c>
      <c r="V139" s="12">
        <f t="shared" si="41"/>
        <v>9000</v>
      </c>
      <c r="W139" s="12">
        <v>0</v>
      </c>
      <c r="X139" s="18">
        <v>217</v>
      </c>
      <c r="Y139" s="19" t="s">
        <v>47</v>
      </c>
      <c r="Z139" s="20">
        <f t="shared" si="25"/>
        <v>41000</v>
      </c>
      <c r="AA139" s="21"/>
      <c r="AB139" s="29"/>
      <c r="AC139" s="14">
        <f t="shared" si="42"/>
        <v>25000</v>
      </c>
      <c r="AD139" s="12"/>
      <c r="AE139" s="12"/>
      <c r="AF139" s="13" t="s">
        <v>48</v>
      </c>
      <c r="AG139" s="23">
        <v>8</v>
      </c>
      <c r="AH139" s="30">
        <v>13</v>
      </c>
      <c r="AI139" s="25" t="s">
        <v>49</v>
      </c>
      <c r="AJ139" s="13"/>
      <c r="AK139" s="13"/>
      <c r="AL139" s="17">
        <v>0</v>
      </c>
      <c r="AM139" s="15" t="s">
        <v>50</v>
      </c>
      <c r="AN139" s="12" t="s">
        <v>51</v>
      </c>
      <c r="AO139" s="12"/>
      <c r="AP139" s="17"/>
      <c r="AQ139" s="17"/>
      <c r="AR139" s="17"/>
      <c r="AU13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100128, 'Б-100128-13',date'2015-03-05',2, 1, 1, 'RUR', 1, 18, date'2015-03-06', date'2015-03-07', 1001281, 1, to_date('2016-03-11 00:00:00','YYYY-MM-DD HH24:MI:SS'), 50000, 9000, 0, 217, 0, 'c1', 8,null);insert into xxxx_oebs_cash_payment_test (ID, INVOICE_ID, OEBS_PAYMENT, DOC_DATE, COMISS_DATE) values (s_xxxx_oebs_cash_payment_test.NEXTVAL, 100128, 25000, to_date('2016-03-11 00:00:00','YYYY-MM-DD HH24:MI:SS'), date'2015-03-31' );insert into xxxx_client_discount_m  (ID,CLIENT_ID,CLIENT_AVG_DISCOUNT,DT) values (s_xxxx_client_discount_m.NEXTVAL,217, 13, date'2014-03-01');</v>
      </c>
    </row>
    <row r="140" spans="1:47" ht="15" customHeight="1" x14ac:dyDescent="0.3">
      <c r="A140" s="45">
        <v>19</v>
      </c>
      <c r="B140" s="57"/>
      <c r="C140" s="12" t="str">
        <f t="shared" si="36"/>
        <v>100019</v>
      </c>
      <c r="D140" s="12" t="str">
        <f t="shared" si="37"/>
        <v>100019/13</v>
      </c>
      <c r="E140" s="13" t="s">
        <v>40</v>
      </c>
      <c r="F140" s="13" t="s">
        <v>41</v>
      </c>
      <c r="G140" s="12">
        <v>1</v>
      </c>
      <c r="H140" s="14">
        <v>100129</v>
      </c>
      <c r="I140" s="15" t="str">
        <f>"Б-"&amp;H140&amp;"-13"</f>
        <v>Б-100129-13</v>
      </c>
      <c r="J140" s="16">
        <v>2</v>
      </c>
      <c r="K140" s="12">
        <v>7</v>
      </c>
      <c r="L140" s="12" t="s">
        <v>42</v>
      </c>
      <c r="M140" s="16">
        <v>1</v>
      </c>
      <c r="N140" s="12">
        <v>18</v>
      </c>
      <c r="O140" s="13" t="s">
        <v>43</v>
      </c>
      <c r="P140" s="13" t="s">
        <v>44</v>
      </c>
      <c r="Q140" s="13" t="s">
        <v>45</v>
      </c>
      <c r="R140" s="17" t="str">
        <f t="shared" si="38"/>
        <v>1001291</v>
      </c>
      <c r="S140" s="15">
        <v>1</v>
      </c>
      <c r="T140" s="144" t="s">
        <v>143</v>
      </c>
      <c r="U140" s="12">
        <v>50000</v>
      </c>
      <c r="V140" s="12">
        <f>U140*0.18</f>
        <v>9000</v>
      </c>
      <c r="W140" s="12">
        <v>0</v>
      </c>
      <c r="X140" s="18">
        <v>218</v>
      </c>
      <c r="Y140" s="19" t="s">
        <v>47</v>
      </c>
      <c r="Z140" s="20">
        <f t="shared" si="25"/>
        <v>41000</v>
      </c>
      <c r="AA140" s="21"/>
      <c r="AB140" s="22"/>
      <c r="AC140" s="14">
        <f t="shared" si="42"/>
        <v>25000</v>
      </c>
      <c r="AD140" s="12"/>
      <c r="AE140" s="12"/>
      <c r="AF140" s="58" t="s">
        <v>67</v>
      </c>
      <c r="AG140" s="23">
        <v>8</v>
      </c>
      <c r="AH140" s="24">
        <v>13</v>
      </c>
      <c r="AI140" s="25" t="s">
        <v>49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U14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100129, 'Б-100129-13',date'2015-03-02',2, 7, 7, 'RUR', 1, 18, date'2015-03-06', date'2015-03-07', 1001291, 1, to_date('2016-04-07 00:00:00','YYYY-MM-DD HH24:MI:SS'), 50000, 9000, 0, 218, 0, 'c1', 8,null);insert into xxxx_oebs_cash_payment_test (ID, INVOICE_ID, OEBS_PAYMENT, DOC_DATE, COMISS_DATE) values (s_xxxx_oebs_cash_payment_test.NEXTVAL, 100129, 25000, to_date('2016-04-07 00:00:00','YYYY-MM-DD HH24:MI:SS'), date'2015-04-30' );insert into xxxx_client_discount_m  (ID,CLIENT_ID,CLIENT_AVG_DISCOUNT,DT) values (s_xxxx_client_discount_m.NEXTVAL,218, 13, date'2014-03-01');</v>
      </c>
    </row>
    <row r="141" spans="1:47" ht="15" customHeight="1" x14ac:dyDescent="0.3">
      <c r="A141" s="45">
        <v>19</v>
      </c>
      <c r="B141" s="57"/>
      <c r="C141" s="12" t="str">
        <f t="shared" si="36"/>
        <v>100019</v>
      </c>
      <c r="D141" s="12" t="str">
        <f t="shared" si="37"/>
        <v>100019/13</v>
      </c>
      <c r="E141" s="13" t="s">
        <v>40</v>
      </c>
      <c r="F141" s="13" t="s">
        <v>41</v>
      </c>
      <c r="G141" s="12">
        <v>1</v>
      </c>
      <c r="H141" s="14">
        <v>100130</v>
      </c>
      <c r="I141" s="15" t="str">
        <f t="shared" si="40"/>
        <v>Б-100130-13</v>
      </c>
      <c r="J141" s="16">
        <v>2</v>
      </c>
      <c r="K141" s="28">
        <v>12</v>
      </c>
      <c r="L141" s="12" t="s">
        <v>42</v>
      </c>
      <c r="M141" s="16">
        <v>1</v>
      </c>
      <c r="N141" s="12">
        <v>18</v>
      </c>
      <c r="O141" s="13" t="s">
        <v>53</v>
      </c>
      <c r="P141" s="13" t="s">
        <v>44</v>
      </c>
      <c r="Q141" s="13" t="s">
        <v>45</v>
      </c>
      <c r="R141" s="17" t="str">
        <f t="shared" si="38"/>
        <v>1001301</v>
      </c>
      <c r="S141" s="15">
        <v>1</v>
      </c>
      <c r="T141" s="144" t="s">
        <v>144</v>
      </c>
      <c r="U141" s="12">
        <v>50000</v>
      </c>
      <c r="V141" s="12">
        <f t="shared" si="41"/>
        <v>9000</v>
      </c>
      <c r="W141" s="12">
        <v>0</v>
      </c>
      <c r="X141" s="18">
        <v>219</v>
      </c>
      <c r="Y141" s="19" t="s">
        <v>47</v>
      </c>
      <c r="Z141" s="20">
        <f t="shared" si="25"/>
        <v>41000</v>
      </c>
      <c r="AA141" s="21"/>
      <c r="AB141" s="26"/>
      <c r="AC141" s="14">
        <f t="shared" si="42"/>
        <v>25000</v>
      </c>
      <c r="AD141" s="12"/>
      <c r="AE141" s="12"/>
      <c r="AF141" s="58" t="s">
        <v>67</v>
      </c>
      <c r="AG141" s="23">
        <v>8</v>
      </c>
      <c r="AH141" s="27">
        <v>7</v>
      </c>
      <c r="AI141" s="25" t="s">
        <v>49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U14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100130, 'Б-100130-13',date'2015-03-03',2, 12, 12, 'RUR', 1, 18, date'2015-03-06', date'2015-03-07', 1001301, 1, to_date('2016-04-08 00:00:00','YYYY-MM-DD HH24:MI:SS'), 50000, 9000, 0, 219, 0, 'c1', 8,null);insert into xxxx_oebs_cash_payment_test (ID, INVOICE_ID, OEBS_PAYMENT, DOC_DATE, COMISS_DATE) values (s_xxxx_oebs_cash_payment_test.NEXTVAL, 100130, 25000, to_date('2016-04-08 00:00:00','YYYY-MM-DD HH24:MI:SS'), date'2015-04-30' );insert into xxxx_client_discount_m  (ID,CLIENT_ID,CLIENT_AVG_DISCOUNT,DT) values (s_xxxx_client_discount_m.NEXTVAL,219, 7, date'2014-03-01');</v>
      </c>
    </row>
    <row r="142" spans="1:47" ht="15" customHeight="1" x14ac:dyDescent="0.3">
      <c r="A142" s="45">
        <v>19</v>
      </c>
      <c r="B142" s="57"/>
      <c r="C142" s="12" t="str">
        <f t="shared" si="36"/>
        <v>100019</v>
      </c>
      <c r="D142" s="12" t="str">
        <f t="shared" si="37"/>
        <v>100019/13</v>
      </c>
      <c r="E142" s="13" t="s">
        <v>40</v>
      </c>
      <c r="F142" s="13" t="s">
        <v>41</v>
      </c>
      <c r="G142" s="12">
        <v>1</v>
      </c>
      <c r="H142" s="14">
        <v>100131</v>
      </c>
      <c r="I142" s="15" t="str">
        <f t="shared" si="40"/>
        <v>Б-100131-13</v>
      </c>
      <c r="J142" s="16">
        <v>2</v>
      </c>
      <c r="K142" s="12">
        <v>7</v>
      </c>
      <c r="L142" s="12" t="s">
        <v>42</v>
      </c>
      <c r="M142" s="16">
        <v>1</v>
      </c>
      <c r="N142" s="12">
        <v>18</v>
      </c>
      <c r="O142" s="13" t="s">
        <v>53</v>
      </c>
      <c r="P142" s="13" t="s">
        <v>44</v>
      </c>
      <c r="Q142" s="13" t="s">
        <v>45</v>
      </c>
      <c r="R142" s="17" t="str">
        <f t="shared" si="38"/>
        <v>1001311</v>
      </c>
      <c r="S142" s="15">
        <v>1</v>
      </c>
      <c r="T142" s="144" t="s">
        <v>144</v>
      </c>
      <c r="U142" s="12">
        <v>50000</v>
      </c>
      <c r="V142" s="12">
        <f t="shared" si="41"/>
        <v>9000</v>
      </c>
      <c r="W142" s="12">
        <v>0</v>
      </c>
      <c r="X142" s="18">
        <v>220</v>
      </c>
      <c r="Y142" s="19" t="s">
        <v>47</v>
      </c>
      <c r="Z142" s="20">
        <f t="shared" si="25"/>
        <v>41000</v>
      </c>
      <c r="AA142" s="21"/>
      <c r="AB142" s="26"/>
      <c r="AC142" s="14">
        <f t="shared" si="42"/>
        <v>25000</v>
      </c>
      <c r="AD142" s="12"/>
      <c r="AE142" s="12"/>
      <c r="AF142" s="58" t="s">
        <v>67</v>
      </c>
      <c r="AG142" s="23">
        <v>8</v>
      </c>
      <c r="AH142" s="27">
        <v>7</v>
      </c>
      <c r="AI142" s="25" t="s">
        <v>49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U14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100131, 'Б-100131-13',date'2015-03-03',2, 7, 7, 'RUR', 1, 18, date'2015-03-06', date'2015-03-07', 1001311, 1, to_date('2016-04-08 00:00:00','YYYY-MM-DD HH24:MI:SS'), 50000, 9000, 0, 220, 0, 'c1', 8,null);insert into xxxx_oebs_cash_payment_test (ID, INVOICE_ID, OEBS_PAYMENT, DOC_DATE, COMISS_DATE) values (s_xxxx_oebs_cash_payment_test.NEXTVAL, 100131, 25000, to_date('2016-04-08 00:00:00','YYYY-MM-DD HH24:MI:SS'), date'2015-04-30' );insert into xxxx_client_discount_m  (ID,CLIENT_ID,CLIENT_AVG_DISCOUNT,DT) values (s_xxxx_client_discount_m.NEXTVAL,220, 7, date'2014-03-01');</v>
      </c>
    </row>
    <row r="143" spans="1:47" ht="15" customHeight="1" x14ac:dyDescent="0.3">
      <c r="A143" s="45">
        <v>19</v>
      </c>
      <c r="B143" s="57"/>
      <c r="C143" s="12" t="str">
        <f t="shared" si="36"/>
        <v>100019</v>
      </c>
      <c r="D143" s="12" t="str">
        <f t="shared" si="37"/>
        <v>100019/13</v>
      </c>
      <c r="E143" s="13" t="s">
        <v>40</v>
      </c>
      <c r="F143" s="13" t="s">
        <v>41</v>
      </c>
      <c r="G143" s="12">
        <v>1</v>
      </c>
      <c r="H143" s="14">
        <v>100132</v>
      </c>
      <c r="I143" s="15" t="str">
        <f>"Б-"&amp;H143&amp;"-13"</f>
        <v>Б-100132-13</v>
      </c>
      <c r="J143" s="16">
        <v>2</v>
      </c>
      <c r="K143" s="28">
        <v>2</v>
      </c>
      <c r="L143" s="12" t="s">
        <v>42</v>
      </c>
      <c r="M143" s="16">
        <v>1</v>
      </c>
      <c r="N143" s="12">
        <v>18</v>
      </c>
      <c r="O143" s="13" t="s">
        <v>55</v>
      </c>
      <c r="P143" s="13" t="s">
        <v>44</v>
      </c>
      <c r="Q143" s="13" t="s">
        <v>45</v>
      </c>
      <c r="R143" s="17" t="str">
        <f t="shared" si="38"/>
        <v>1001321</v>
      </c>
      <c r="S143" s="15">
        <v>1</v>
      </c>
      <c r="T143" s="144" t="s">
        <v>145</v>
      </c>
      <c r="U143" s="12">
        <v>50000</v>
      </c>
      <c r="V143" s="12">
        <f>U143*0.18</f>
        <v>9000</v>
      </c>
      <c r="W143" s="12">
        <v>0</v>
      </c>
      <c r="X143" s="18">
        <v>221</v>
      </c>
      <c r="Y143" s="19" t="s">
        <v>47</v>
      </c>
      <c r="Z143" s="20">
        <f>U143-V143</f>
        <v>41000</v>
      </c>
      <c r="AA143" s="21"/>
      <c r="AB143" s="29"/>
      <c r="AC143" s="14">
        <f t="shared" si="42"/>
        <v>25000</v>
      </c>
      <c r="AD143" s="12"/>
      <c r="AE143" s="12"/>
      <c r="AF143" s="58" t="s">
        <v>67</v>
      </c>
      <c r="AG143" s="23">
        <v>8</v>
      </c>
      <c r="AH143" s="30">
        <v>20</v>
      </c>
      <c r="AI143" s="25" t="s">
        <v>49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U14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"&amp;A143&amp;", "&amp;C143&amp;", '"&amp;D143&amp;"', date'"&amp;E143&amp;"', date'"&amp;F143&amp;"', "&amp;G143&amp;", "&amp;H143&amp;", '"&amp;I143&amp;"',date'"&amp;O143&amp;"',"&amp;J143&amp;", "&amp;K143&amp;", "&amp;K143&amp;", '"&amp;L143&amp;"', "&amp;M143&amp;", "&amp;N143&amp;", date'"&amp;P143&amp;"', date'"&amp;Q143&amp;"', "&amp;R143&amp;", "&amp;S143&amp;", to_date('"&amp;T143&amp;"','YYYY-MM-DD HH24:MI:SS'), "&amp;U143&amp;", "&amp;V143&amp;", "&amp;W143&amp;", "&amp;X143&amp;", "&amp;AL143&amp;", '"&amp;AN143&amp;"', "&amp;AG143&amp;","&amp;AM143&amp;");"&amp;
IF(LEN(AC143)&gt;0,"insert into xxxx_oebs_cash_payment_test (ID, INVOICE_ID, OEBS_PAYMENT, DOC_DATE, COMISS_DATE) values (s_xxxx_oebs_cash_payment_test.NEXTVAL, "&amp;H143&amp;", "&amp;AC143&amp;", to_date('"&amp;T143&amp;"','YYYY-MM-DD HH24:MI:SS'), "&amp;AF143&amp;" );","")&amp;
IF(LEN(AD143)&gt;0,"insert into xxxx_oebs_cash_payment_test (ID, INVOICE_ID, OEBS_PAYMENT, DOC_DATE, COMISS_DATE) values (s_xxxx_oebs_cash_payment_test.NEXTVAL, "&amp;H143&amp;", "&amp;AD143&amp;", to_date('"&amp;T143&amp;"','YYYY-MM-DD HH24:MI:SS'), "&amp;AF143&amp;" );","")&amp;
IF(LEN(AE143)&gt;0,"insert into xxxx_oebs_cash_payment_test (ID, INVOICE_ID, OEBS_PAYMENT, DOC_DATE, COMISS_DATE) values (s_xxxx_oebs_cash_payment_test.NEXTVAL, "&amp;H143&amp;", "&amp;AE143&amp;", to_date('"&amp;T143&amp;"','YYYY-MM-DD HH24:MI:SS'), "&amp;AF143&amp;" );","")&amp;
IF(LEN(AH143)&gt;0,"insert into xxxx_client_discount_m  (ID,CLIENT_ID,CLIENT_AVG_DISCOUNT,DT) values (s_xxxx_client_discount_m.NEXTVAL,"&amp;X143&amp;", "&amp;AH143&amp;", "&amp;AI143&amp;");","")&amp;
IF(LEN(AJ143)&gt;0,"insert into xxxx_client_discount_m  (ID,CLIENT_ID,CLIENT_AVG_DISCOUNT,DT) values (s_xxxx_client_discount_m.NEXTVAL,"&amp;X143&amp;", "&amp;AJ143&amp;", "&amp;AK143&amp;");","")&amp;
IF(LEN(AO143)&gt;0,"insert into xxxx_contract_signed_attr (ID, CONTRACT_ID, CODE, KEY_NUM) values (s_xxxx_contract_signed_attr.NEXTVAL, "&amp;C143&amp;", 'SUPERCOMMISSION_BONUS' , "&amp;AO143&amp;" );","")&amp;
IF(LEN(AP143)&gt;0,"insert into xxxx_loyal_clients_contr_attr (ID, CONTRACT_ID, CLIENT_ID, LC_TURNOVER, COLLATERAL_FIRST_DT, COLLATERAL_END_DT) values (s_xxxx_loyal_clients_contr_atr.NEXTVAL, "&amp;C143&amp;", "&amp;X143&amp;", "&amp;AP143&amp;", "&amp;AQ143&amp;", "&amp;AR143&amp;"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'Б-100132-13',date'2015-03-04',2, 2, 2, 'RUR', 1, 18, date'2015-03-06', date'2015-03-07', 1001321, 1, to_date('2016-04-09 00:00:00','YYYY-MM-DD HH24:MI:SS'), 50000, 9000, 0, 221, 0, 'c1', 8,null);insert into xxxx_oebs_cash_payment_test (ID, INVOICE_ID, OEBS_PAYMENT, DOC_DATE, COMISS_DATE) values (s_xxxx_oebs_cash_payment_test.NEXTVAL, 100132, 25000, to_date('2016-04-09 00:00:00','YYYY-MM-DD HH24:MI:SS'), date'2015-04-30' );insert into xxxx_client_discount_m  (ID,CLIENT_ID,CLIENT_AVG_DISCOUNT,DT) values (s_xxxx_client_discount_m.NEXTVAL,221, 20, date'2014-03-01');</v>
      </c>
    </row>
    <row r="144" spans="1:47" ht="15" customHeight="1" x14ac:dyDescent="0.3">
      <c r="A144" s="45">
        <v>19</v>
      </c>
      <c r="B144" s="57"/>
      <c r="C144" s="12" t="str">
        <f t="shared" si="36"/>
        <v>100019</v>
      </c>
      <c r="D144" s="12" t="str">
        <f t="shared" si="37"/>
        <v>100019/13</v>
      </c>
      <c r="E144" s="13" t="s">
        <v>40</v>
      </c>
      <c r="F144" s="13" t="s">
        <v>41</v>
      </c>
      <c r="G144" s="12">
        <v>1</v>
      </c>
      <c r="H144" s="14">
        <v>100132</v>
      </c>
      <c r="I144" s="15" t="str">
        <f t="shared" si="40"/>
        <v>Б-100132-13</v>
      </c>
      <c r="J144" s="16">
        <v>2</v>
      </c>
      <c r="K144" s="28">
        <v>11</v>
      </c>
      <c r="L144" s="12" t="s">
        <v>42</v>
      </c>
      <c r="M144" s="16">
        <v>1</v>
      </c>
      <c r="N144" s="12">
        <v>18</v>
      </c>
      <c r="O144" s="13" t="s">
        <v>55</v>
      </c>
      <c r="P144" s="13" t="s">
        <v>44</v>
      </c>
      <c r="Q144" s="13" t="s">
        <v>45</v>
      </c>
      <c r="R144" s="17" t="str">
        <f t="shared" si="38"/>
        <v>1001321</v>
      </c>
      <c r="S144" s="15">
        <v>1</v>
      </c>
      <c r="T144" s="144" t="s">
        <v>145</v>
      </c>
      <c r="U144" s="12">
        <v>50000</v>
      </c>
      <c r="V144" s="12">
        <f t="shared" si="41"/>
        <v>9000</v>
      </c>
      <c r="W144" s="12">
        <v>0</v>
      </c>
      <c r="X144" s="18">
        <v>221</v>
      </c>
      <c r="Y144" s="19" t="s">
        <v>47</v>
      </c>
      <c r="Z144" s="20">
        <f t="shared" si="25"/>
        <v>41000</v>
      </c>
      <c r="AA144" s="21"/>
      <c r="AB144" s="29"/>
      <c r="AC144" s="14">
        <f t="shared" si="42"/>
        <v>25000</v>
      </c>
      <c r="AD144" s="12"/>
      <c r="AE144" s="12"/>
      <c r="AF144" s="58" t="s">
        <v>67</v>
      </c>
      <c r="AG144" s="23">
        <v>8</v>
      </c>
      <c r="AH144" s="30">
        <v>20</v>
      </c>
      <c r="AI144" s="25" t="s">
        <v>49</v>
      </c>
      <c r="AJ144" s="13"/>
      <c r="AK144" s="13"/>
      <c r="AL144" s="17">
        <v>0</v>
      </c>
      <c r="AM144" s="15" t="s">
        <v>50</v>
      </c>
      <c r="AN144" s="12" t="s">
        <v>51</v>
      </c>
      <c r="AO144" s="12"/>
      <c r="AP144" s="17"/>
      <c r="AQ144" s="17"/>
      <c r="AR144" s="17"/>
      <c r="AU14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'Б-100132-13',date'2015-03-04',2, 11, 11, 'RUR', 1, 18, date'2015-03-06', date'2015-03-07', 1001321, 1, to_date('2016-04-09 00:00:00','YYYY-MM-DD HH24:MI:SS'), 50000, 9000, 0, 221, 0, 'c1', 8,null);insert into xxxx_oebs_cash_payment_test (ID, INVOICE_ID, OEBS_PAYMENT, DOC_DATE, COMISS_DATE) values (s_xxxx_oebs_cash_payment_test.NEXTVAL, 100132, 25000, to_date('2016-04-09 00:00:00','YYYY-MM-DD HH24:MI:SS'), date'2015-04-30' );insert into xxxx_client_discount_m  (ID,CLIENT_ID,CLIENT_AVG_DISCOUNT,DT) values (s_xxxx_client_discount_m.NEXTVAL,221, 20, date'2014-03-01');</v>
      </c>
    </row>
    <row r="145" spans="1:47" ht="15" customHeight="1" x14ac:dyDescent="0.3">
      <c r="A145" s="45">
        <v>19</v>
      </c>
      <c r="B145" s="57"/>
      <c r="C145" s="12" t="str">
        <f t="shared" si="36"/>
        <v>100019</v>
      </c>
      <c r="D145" s="12" t="str">
        <f t="shared" si="37"/>
        <v>100019/13</v>
      </c>
      <c r="E145" s="13" t="s">
        <v>40</v>
      </c>
      <c r="F145" s="13" t="s">
        <v>41</v>
      </c>
      <c r="G145" s="12">
        <v>1</v>
      </c>
      <c r="H145" s="14">
        <v>100133</v>
      </c>
      <c r="I145" s="15" t="str">
        <f t="shared" si="40"/>
        <v>Б-100133-13</v>
      </c>
      <c r="J145" s="16">
        <v>2</v>
      </c>
      <c r="K145" s="28">
        <v>1</v>
      </c>
      <c r="L145" s="12" t="s">
        <v>42</v>
      </c>
      <c r="M145" s="16">
        <v>1</v>
      </c>
      <c r="N145" s="12">
        <v>18</v>
      </c>
      <c r="O145" s="13" t="s">
        <v>57</v>
      </c>
      <c r="P145" s="13" t="s">
        <v>44</v>
      </c>
      <c r="Q145" s="13" t="s">
        <v>45</v>
      </c>
      <c r="R145" s="17" t="str">
        <f t="shared" si="38"/>
        <v>1001331</v>
      </c>
      <c r="S145" s="15">
        <v>1</v>
      </c>
      <c r="T145" s="144" t="s">
        <v>146</v>
      </c>
      <c r="U145" s="12">
        <v>50000</v>
      </c>
      <c r="V145" s="12">
        <f t="shared" si="41"/>
        <v>9000</v>
      </c>
      <c r="W145" s="12">
        <v>0</v>
      </c>
      <c r="X145" s="18">
        <v>222</v>
      </c>
      <c r="Y145" s="19" t="s">
        <v>47</v>
      </c>
      <c r="Z145" s="20">
        <f t="shared" si="25"/>
        <v>41000</v>
      </c>
      <c r="AA145" s="21"/>
      <c r="AB145" s="29"/>
      <c r="AC145" s="14">
        <f t="shared" si="42"/>
        <v>25000</v>
      </c>
      <c r="AD145" s="12"/>
      <c r="AE145" s="12"/>
      <c r="AF145" s="58" t="s">
        <v>67</v>
      </c>
      <c r="AG145" s="23">
        <v>8</v>
      </c>
      <c r="AH145" s="30">
        <v>13</v>
      </c>
      <c r="AI145" s="25" t="s">
        <v>49</v>
      </c>
      <c r="AJ145" s="13"/>
      <c r="AK145" s="13"/>
      <c r="AL145" s="17">
        <v>0</v>
      </c>
      <c r="AM145" s="15" t="s">
        <v>50</v>
      </c>
      <c r="AN145" s="12" t="s">
        <v>51</v>
      </c>
      <c r="AO145" s="12"/>
      <c r="AP145" s="17"/>
      <c r="AQ145" s="17"/>
      <c r="AR145" s="17"/>
      <c r="AU14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100133, 'Б-100133-13',date'2015-03-05',2, 1, 1, 'RUR', 1, 18, date'2015-03-06', date'2015-03-07', 1001331, 1, to_date('2016-04-11 00:00:00','YYYY-MM-DD HH24:MI:SS'), 50000, 9000, 0, 222, 0, 'c1', 8,null);insert into xxxx_oebs_cash_payment_test (ID, INVOICE_ID, OEBS_PAYMENT, DOC_DATE, COMISS_DATE) values (s_xxxx_oebs_cash_payment_test.NEXTVAL, 100133, 25000, to_date('2016-04-11 00:00:00','YYYY-MM-DD HH24:MI:SS'), date'2015-04-30' );insert into xxxx_client_discount_m  (ID,CLIENT_ID,CLIENT_AVG_DISCOUNT,DT) values (s_xxxx_client_discount_m.NEXTVAL,222, 13, date'2014-03-01');</v>
      </c>
    </row>
    <row r="146" spans="1:47" ht="15" customHeight="1" x14ac:dyDescent="0.3">
      <c r="A146" s="45">
        <v>19</v>
      </c>
      <c r="B146" s="57"/>
      <c r="C146" s="12" t="str">
        <f t="shared" si="36"/>
        <v>100019</v>
      </c>
      <c r="D146" s="12" t="str">
        <f t="shared" si="37"/>
        <v>100019/13</v>
      </c>
      <c r="E146" s="13" t="s">
        <v>40</v>
      </c>
      <c r="F146" s="13" t="s">
        <v>41</v>
      </c>
      <c r="G146" s="12">
        <v>1</v>
      </c>
      <c r="H146" s="14">
        <v>100134</v>
      </c>
      <c r="I146" s="15" t="str">
        <f>"Б-"&amp;H146&amp;"-13"</f>
        <v>Б-100134-13</v>
      </c>
      <c r="J146" s="16">
        <v>2</v>
      </c>
      <c r="K146" s="12">
        <v>7</v>
      </c>
      <c r="L146" s="12" t="s">
        <v>42</v>
      </c>
      <c r="M146" s="16">
        <v>1</v>
      </c>
      <c r="N146" s="12">
        <v>18</v>
      </c>
      <c r="O146" s="13" t="s">
        <v>43</v>
      </c>
      <c r="P146" s="13" t="s">
        <v>44</v>
      </c>
      <c r="Q146" s="13" t="s">
        <v>45</v>
      </c>
      <c r="R146" s="17" t="str">
        <f t="shared" si="38"/>
        <v>1001341</v>
      </c>
      <c r="S146" s="15">
        <v>1</v>
      </c>
      <c r="T146" s="144" t="s">
        <v>147</v>
      </c>
      <c r="U146" s="12">
        <v>50000</v>
      </c>
      <c r="V146" s="12">
        <f>U146*0.18</f>
        <v>9000</v>
      </c>
      <c r="W146" s="12">
        <v>0</v>
      </c>
      <c r="X146" s="18">
        <v>223</v>
      </c>
      <c r="Y146" s="19" t="s">
        <v>47</v>
      </c>
      <c r="Z146" s="20">
        <f t="shared" si="25"/>
        <v>41000</v>
      </c>
      <c r="AA146" s="21"/>
      <c r="AB146" s="22"/>
      <c r="AC146" s="14">
        <f t="shared" si="42"/>
        <v>25000</v>
      </c>
      <c r="AD146" s="12"/>
      <c r="AE146" s="12"/>
      <c r="AF146" s="59" t="s">
        <v>72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U14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100134, 'Б-100134-13',date'2015-03-02',2, 7, 7, 'RUR', 1, 18, date'2015-03-06', date'2015-03-07', 1001341, 1, to_date('2016-05-07 00:00:00','YYYY-MM-DD HH24:MI:SS'), 50000, 9000, 0, 223, 0, 'c1', 8,null);insert into xxxx_oebs_cash_payment_test (ID, INVOICE_ID, OEBS_PAYMENT, DOC_DATE, COMISS_DATE) values (s_xxxx_oebs_cash_payment_test.NEXTVAL, 100134, 25000, to_date('2016-05-07 00:00:00','YYYY-MM-DD HH24:MI:SS'), date'2015-05-31' );insert into xxxx_client_discount_m  (ID,CLIENT_ID,CLIENT_AVG_DISCOUNT,DT) values (s_xxxx_client_discount_m.NEXTVAL,223, 13, date'2014-03-01');</v>
      </c>
    </row>
    <row r="147" spans="1:47" ht="15" customHeight="1" x14ac:dyDescent="0.3">
      <c r="A147" s="45">
        <v>19</v>
      </c>
      <c r="B147" s="57"/>
      <c r="C147" s="12" t="str">
        <f t="shared" si="36"/>
        <v>100019</v>
      </c>
      <c r="D147" s="12" t="str">
        <f t="shared" si="37"/>
        <v>100019/13</v>
      </c>
      <c r="E147" s="13" t="s">
        <v>40</v>
      </c>
      <c r="F147" s="13" t="s">
        <v>41</v>
      </c>
      <c r="G147" s="12">
        <v>1</v>
      </c>
      <c r="H147" s="14">
        <v>100135</v>
      </c>
      <c r="I147" s="15" t="str">
        <f t="shared" si="40"/>
        <v>Б-100135-13</v>
      </c>
      <c r="J147" s="16">
        <v>2</v>
      </c>
      <c r="K147" s="56">
        <v>3</v>
      </c>
      <c r="L147" s="12" t="s">
        <v>42</v>
      </c>
      <c r="M147" s="16">
        <v>1</v>
      </c>
      <c r="N147" s="12">
        <v>18</v>
      </c>
      <c r="O147" s="13" t="s">
        <v>53</v>
      </c>
      <c r="P147" s="13" t="s">
        <v>44</v>
      </c>
      <c r="Q147" s="13" t="s">
        <v>45</v>
      </c>
      <c r="R147" s="17" t="str">
        <f t="shared" si="38"/>
        <v>1001351</v>
      </c>
      <c r="S147" s="15">
        <v>1</v>
      </c>
      <c r="T147" s="144" t="s">
        <v>148</v>
      </c>
      <c r="U147" s="12">
        <v>50000</v>
      </c>
      <c r="V147" s="12">
        <f t="shared" si="41"/>
        <v>9000</v>
      </c>
      <c r="W147" s="12">
        <v>0</v>
      </c>
      <c r="X147" s="18">
        <v>224</v>
      </c>
      <c r="Y147" s="19" t="s">
        <v>47</v>
      </c>
      <c r="Z147" s="20">
        <f t="shared" si="25"/>
        <v>41000</v>
      </c>
      <c r="AA147" s="21"/>
      <c r="AB147" s="26"/>
      <c r="AC147" s="14">
        <f t="shared" si="42"/>
        <v>25000</v>
      </c>
      <c r="AD147" s="12"/>
      <c r="AE147" s="12"/>
      <c r="AF147" s="59" t="s">
        <v>72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U14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100135, 'Б-100135-13',date'2015-03-03',2, 3, 3, 'RUR', 1, 18, date'2015-03-06', date'2015-03-07', 1001351, 1, to_date('2016-05-08 00:00:00','YYYY-MM-DD HH24:MI:SS'), 50000, 9000, 0, 224, 0, 'c1', 8,null);insert into xxxx_oebs_cash_payment_test (ID, INVOICE_ID, OEBS_PAYMENT, DOC_DATE, COMISS_DATE) values (s_xxxx_oebs_cash_payment_test.NEXTVAL, 100135, 25000, to_date('2016-05-08 00:00:00','YYYY-MM-DD HH24:MI:SS'), date'2015-05-31' );insert into xxxx_client_discount_m  (ID,CLIENT_ID,CLIENT_AVG_DISCOUNT,DT) values (s_xxxx_client_discount_m.NEXTVAL,224, 7, date'2014-03-01');</v>
      </c>
    </row>
    <row r="148" spans="1:47" ht="15" customHeight="1" x14ac:dyDescent="0.3">
      <c r="A148" s="45">
        <v>19</v>
      </c>
      <c r="B148" s="57"/>
      <c r="C148" s="12" t="str">
        <f t="shared" si="36"/>
        <v>100019</v>
      </c>
      <c r="D148" s="12" t="str">
        <f t="shared" si="37"/>
        <v>100019/13</v>
      </c>
      <c r="E148" s="13" t="s">
        <v>40</v>
      </c>
      <c r="F148" s="13" t="s">
        <v>41</v>
      </c>
      <c r="G148" s="12">
        <v>1</v>
      </c>
      <c r="H148" s="14">
        <v>100136</v>
      </c>
      <c r="I148" s="15" t="str">
        <f t="shared" si="40"/>
        <v>Б-100136-13</v>
      </c>
      <c r="J148" s="16">
        <v>2</v>
      </c>
      <c r="K148" s="12">
        <v>7</v>
      </c>
      <c r="L148" s="12" t="s">
        <v>42</v>
      </c>
      <c r="M148" s="16">
        <v>1</v>
      </c>
      <c r="N148" s="12">
        <v>18</v>
      </c>
      <c r="O148" s="13" t="s">
        <v>53</v>
      </c>
      <c r="P148" s="13" t="s">
        <v>44</v>
      </c>
      <c r="Q148" s="13" t="s">
        <v>45</v>
      </c>
      <c r="R148" s="17" t="str">
        <f t="shared" si="38"/>
        <v>1001361</v>
      </c>
      <c r="S148" s="15">
        <v>1</v>
      </c>
      <c r="T148" s="144" t="s">
        <v>148</v>
      </c>
      <c r="U148" s="12">
        <v>50000</v>
      </c>
      <c r="V148" s="12">
        <f t="shared" si="41"/>
        <v>9000</v>
      </c>
      <c r="W148" s="12">
        <v>0</v>
      </c>
      <c r="X148" s="18">
        <v>225</v>
      </c>
      <c r="Y148" s="19" t="s">
        <v>47</v>
      </c>
      <c r="Z148" s="20">
        <f t="shared" si="25"/>
        <v>41000</v>
      </c>
      <c r="AA148" s="21"/>
      <c r="AB148" s="26"/>
      <c r="AC148" s="14">
        <f t="shared" si="42"/>
        <v>25000</v>
      </c>
      <c r="AD148" s="12"/>
      <c r="AE148" s="12"/>
      <c r="AF148" s="59" t="s">
        <v>72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U14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100136, 'Б-100136-13',date'2015-03-03',2, 7, 7, 'RUR', 1, 18, date'2015-03-06', date'2015-03-07', 1001361, 1, to_date('2016-05-08 00:00:00','YYYY-MM-DD HH24:MI:SS'), 50000, 9000, 0, 225, 0, 'c1', 8,null);insert into xxxx_oebs_cash_payment_test (ID, INVOICE_ID, OEBS_PAYMENT, DOC_DATE, COMISS_DATE) values (s_xxxx_oebs_cash_payment_test.NEXTVAL, 100136, 25000, to_date('2016-05-08 00:00:00','YYYY-MM-DD HH24:MI:SS'), date'2015-05-31' );insert into xxxx_client_discount_m  (ID,CLIENT_ID,CLIENT_AVG_DISCOUNT,DT) values (s_xxxx_client_discount_m.NEXTVAL,225, 7, date'2014-03-01');</v>
      </c>
    </row>
    <row r="149" spans="1:47" ht="15" customHeight="1" x14ac:dyDescent="0.3">
      <c r="A149" s="45">
        <v>19</v>
      </c>
      <c r="B149" s="57"/>
      <c r="C149" s="12" t="str">
        <f t="shared" si="36"/>
        <v>100019</v>
      </c>
      <c r="D149" s="12" t="str">
        <f t="shared" si="37"/>
        <v>100019/13</v>
      </c>
      <c r="E149" s="13" t="s">
        <v>40</v>
      </c>
      <c r="F149" s="13" t="s">
        <v>41</v>
      </c>
      <c r="G149" s="12">
        <v>1</v>
      </c>
      <c r="H149" s="14">
        <v>100137</v>
      </c>
      <c r="I149" s="15" t="str">
        <f>"Б-"&amp;H149&amp;"-13"</f>
        <v>Б-100137-13</v>
      </c>
      <c r="J149" s="16">
        <v>2</v>
      </c>
      <c r="K149" s="28">
        <v>2</v>
      </c>
      <c r="L149" s="12" t="s">
        <v>42</v>
      </c>
      <c r="M149" s="16">
        <v>1</v>
      </c>
      <c r="N149" s="12">
        <v>18</v>
      </c>
      <c r="O149" s="13" t="s">
        <v>55</v>
      </c>
      <c r="P149" s="13" t="s">
        <v>44</v>
      </c>
      <c r="Q149" s="13" t="s">
        <v>45</v>
      </c>
      <c r="R149" s="17" t="str">
        <f t="shared" si="38"/>
        <v>1001371</v>
      </c>
      <c r="S149" s="15">
        <v>1</v>
      </c>
      <c r="T149" s="144" t="s">
        <v>149</v>
      </c>
      <c r="U149" s="12">
        <v>50000</v>
      </c>
      <c r="V149" s="12">
        <f>U149*0.18</f>
        <v>9000</v>
      </c>
      <c r="W149" s="12">
        <v>0</v>
      </c>
      <c r="X149" s="18">
        <v>226</v>
      </c>
      <c r="Y149" s="19" t="s">
        <v>47</v>
      </c>
      <c r="Z149" s="20">
        <f>U149-V149</f>
        <v>41000</v>
      </c>
      <c r="AA149" s="21"/>
      <c r="AB149" s="29"/>
      <c r="AC149" s="14">
        <f t="shared" si="42"/>
        <v>25000</v>
      </c>
      <c r="AD149" s="12"/>
      <c r="AE149" s="12"/>
      <c r="AF149" s="59" t="s">
        <v>72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U14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"&amp;A149&amp;", "&amp;C149&amp;", '"&amp;D149&amp;"', date'"&amp;E149&amp;"', date'"&amp;F149&amp;"', "&amp;G149&amp;", "&amp;H149&amp;", '"&amp;I149&amp;"',date'"&amp;O149&amp;"',"&amp;J149&amp;", "&amp;K149&amp;", "&amp;K149&amp;", '"&amp;L149&amp;"', "&amp;M149&amp;", "&amp;N149&amp;", date'"&amp;P149&amp;"', date'"&amp;Q149&amp;"', "&amp;R149&amp;", "&amp;S149&amp;", to_date('"&amp;T149&amp;"','YYYY-MM-DD HH24:MI:SS'), "&amp;U149&amp;", "&amp;V149&amp;", "&amp;W149&amp;", "&amp;X149&amp;", "&amp;AL149&amp;", '"&amp;AN149&amp;"', "&amp;AG149&amp;","&amp;AM149&amp;");"&amp;
IF(LEN(AC149)&gt;0,"insert into xxxx_oebs_cash_payment_test (ID, INVOICE_ID, OEBS_PAYMENT, DOC_DATE, COMISS_DATE) values (s_xxxx_oebs_cash_payment_test.NEXTVAL, "&amp;H149&amp;", "&amp;AC149&amp;", to_date('"&amp;T149&amp;"','YYYY-MM-DD HH24:MI:SS'), "&amp;AF149&amp;" );","")&amp;
IF(LEN(AD149)&gt;0,"insert into xxxx_oebs_cash_payment_test (ID, INVOICE_ID, OEBS_PAYMENT, DOC_DATE, COMISS_DATE) values (s_xxxx_oebs_cash_payment_test.NEXTVAL, "&amp;H149&amp;", "&amp;AD149&amp;", to_date('"&amp;T149&amp;"','YYYY-MM-DD HH24:MI:SS'), "&amp;AF149&amp;" );","")&amp;
IF(LEN(AE149)&gt;0,"insert into xxxx_oebs_cash_payment_test (ID, INVOICE_ID, OEBS_PAYMENT, DOC_DATE, COMISS_DATE) values (s_xxxx_oebs_cash_payment_test.NEXTVAL, "&amp;H149&amp;", "&amp;AE149&amp;", to_date('"&amp;T149&amp;"','YYYY-MM-DD HH24:MI:SS'), "&amp;AF149&amp;" );","")&amp;
IF(LEN(AH149)&gt;0,"insert into xxxx_client_discount_m  (ID,CLIENT_ID,CLIENT_AVG_DISCOUNT,DT) values (s_xxxx_client_discount_m.NEXTVAL,"&amp;X149&amp;", "&amp;AH149&amp;", "&amp;AI149&amp;");","")&amp;
IF(LEN(AJ149)&gt;0,"insert into xxxx_client_discount_m  (ID,CLIENT_ID,CLIENT_AVG_DISCOUNT,DT) values (s_xxxx_client_discount_m.NEXTVAL,"&amp;X149&amp;", "&amp;AJ149&amp;", "&amp;AK149&amp;");","")&amp;
IF(LEN(AO149)&gt;0,"insert into xxxx_contract_signed_attr (ID, CONTRACT_ID, CODE, KEY_NUM) values (s_xxxx_contract_signed_attr.NEXTVAL, "&amp;C149&amp;", 'SUPERCOMMISSION_BONUS' , "&amp;AO149&amp;" );","")&amp;
IF(LEN(AP149)&gt;0,"insert into xxxx_loyal_clients_contr_attr (ID, CONTRACT_ID, CLIENT_ID, LC_TURNOVER, COLLATERAL_FIRST_DT, COLLATERAL_END_DT) values (s_xxxx_loyal_clients_contr_atr.NEXTVAL, "&amp;C149&amp;", "&amp;X149&amp;", "&amp;AP149&amp;", "&amp;AQ149&amp;", "&amp;AR149&amp;"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'Б-100137-13',date'2015-03-04',2, 2, 2, 'RUR', 1, 18, date'2015-03-06', date'2015-03-07', 1001371, 1, to_date('2016-05-09 00:00:00','YYYY-MM-DD HH24:MI:SS'), 50000, 9000, 0, 226, 0, 'c1', 8,null);insert into xxxx_oebs_cash_payment_test (ID, INVOICE_ID, OEBS_PAYMENT, DOC_DATE, COMISS_DATE) values (s_xxxx_oebs_cash_payment_test.NEXTVAL, 100137, 25000, to_date('2016-05-09 00:00:00','YYYY-MM-DD HH24:MI:SS'), date'2015-05-31' );insert into xxxx_client_discount_m  (ID,CLIENT_ID,CLIENT_AVG_DISCOUNT,DT) values (s_xxxx_client_discount_m.NEXTVAL,226, 20, date'2014-03-01');</v>
      </c>
    </row>
    <row r="150" spans="1:47" ht="15" customHeight="1" x14ac:dyDescent="0.3">
      <c r="A150" s="45">
        <v>19</v>
      </c>
      <c r="B150" s="57"/>
      <c r="C150" s="12" t="str">
        <f t="shared" si="36"/>
        <v>100019</v>
      </c>
      <c r="D150" s="12" t="str">
        <f t="shared" si="37"/>
        <v>100019/13</v>
      </c>
      <c r="E150" s="13" t="s">
        <v>40</v>
      </c>
      <c r="F150" s="13" t="s">
        <v>41</v>
      </c>
      <c r="G150" s="12">
        <v>1</v>
      </c>
      <c r="H150" s="14">
        <v>100137</v>
      </c>
      <c r="I150" s="15" t="str">
        <f t="shared" si="40"/>
        <v>Б-100137-13</v>
      </c>
      <c r="J150" s="16">
        <v>2</v>
      </c>
      <c r="K150" s="28">
        <v>11</v>
      </c>
      <c r="L150" s="12" t="s">
        <v>42</v>
      </c>
      <c r="M150" s="16">
        <v>1</v>
      </c>
      <c r="N150" s="12">
        <v>18</v>
      </c>
      <c r="O150" s="13" t="s">
        <v>55</v>
      </c>
      <c r="P150" s="13" t="s">
        <v>44</v>
      </c>
      <c r="Q150" s="13" t="s">
        <v>45</v>
      </c>
      <c r="R150" s="17" t="str">
        <f t="shared" si="38"/>
        <v>1001371</v>
      </c>
      <c r="S150" s="15">
        <v>1</v>
      </c>
      <c r="T150" s="144" t="s">
        <v>149</v>
      </c>
      <c r="U150" s="12">
        <v>50000</v>
      </c>
      <c r="V150" s="12">
        <f t="shared" si="41"/>
        <v>9000</v>
      </c>
      <c r="W150" s="12">
        <v>0</v>
      </c>
      <c r="X150" s="18">
        <v>226</v>
      </c>
      <c r="Y150" s="19" t="s">
        <v>47</v>
      </c>
      <c r="Z150" s="20">
        <f t="shared" si="25"/>
        <v>41000</v>
      </c>
      <c r="AA150" s="21"/>
      <c r="AB150" s="29"/>
      <c r="AC150" s="14">
        <f t="shared" si="42"/>
        <v>25000</v>
      </c>
      <c r="AD150" s="12"/>
      <c r="AE150" s="12"/>
      <c r="AF150" s="59" t="s">
        <v>72</v>
      </c>
      <c r="AG150" s="23">
        <v>8</v>
      </c>
      <c r="AH150" s="30">
        <v>20</v>
      </c>
      <c r="AI150" s="25" t="s">
        <v>49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U15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'Б-100137-13',date'2015-03-04',2, 11, 11, 'RUR', 1, 18, date'2015-03-06', date'2015-03-07', 1001371, 1, to_date('2016-05-09 00:00:00','YYYY-MM-DD HH24:MI:SS'), 50000, 9000, 0, 226, 0, 'c1', 8,null);insert into xxxx_oebs_cash_payment_test (ID, INVOICE_ID, OEBS_PAYMENT, DOC_DATE, COMISS_DATE) values (s_xxxx_oebs_cash_payment_test.NEXTVAL, 100137, 25000, to_date('2016-05-09 00:00:00','YYYY-MM-DD HH24:MI:SS'), date'2015-05-31' );insert into xxxx_client_discount_m  (ID,CLIENT_ID,CLIENT_AVG_DISCOUNT,DT) values (s_xxxx_client_discount_m.NEXTVAL,226, 20, date'2014-03-01');</v>
      </c>
    </row>
    <row r="151" spans="1:47" ht="15" customHeight="1" x14ac:dyDescent="0.3">
      <c r="A151" s="45">
        <v>19</v>
      </c>
      <c r="B151" s="57"/>
      <c r="C151" s="33" t="str">
        <f t="shared" si="36"/>
        <v>100019</v>
      </c>
      <c r="D151" s="33" t="str">
        <f t="shared" si="37"/>
        <v>100019/13</v>
      </c>
      <c r="E151" s="34" t="s">
        <v>40</v>
      </c>
      <c r="F151" s="34" t="s">
        <v>41</v>
      </c>
      <c r="G151" s="12">
        <v>1</v>
      </c>
      <c r="H151" s="14">
        <v>100138</v>
      </c>
      <c r="I151" s="33" t="str">
        <f t="shared" si="40"/>
        <v>Б-100138-13</v>
      </c>
      <c r="J151" s="16">
        <v>2</v>
      </c>
      <c r="K151" s="35">
        <v>1</v>
      </c>
      <c r="L151" s="33" t="s">
        <v>42</v>
      </c>
      <c r="M151" s="36">
        <v>1</v>
      </c>
      <c r="N151" s="33">
        <v>18</v>
      </c>
      <c r="O151" s="34" t="s">
        <v>57</v>
      </c>
      <c r="P151" s="34" t="s">
        <v>44</v>
      </c>
      <c r="Q151" s="34" t="s">
        <v>45</v>
      </c>
      <c r="R151" s="37" t="str">
        <f t="shared" si="38"/>
        <v>1001381</v>
      </c>
      <c r="S151" s="33">
        <v>1</v>
      </c>
      <c r="T151" s="145" t="s">
        <v>150</v>
      </c>
      <c r="U151" s="12">
        <v>50000</v>
      </c>
      <c r="V151" s="33">
        <f t="shared" si="41"/>
        <v>9000</v>
      </c>
      <c r="W151" s="33">
        <v>0</v>
      </c>
      <c r="X151" s="18">
        <v>227</v>
      </c>
      <c r="Y151" s="38" t="s">
        <v>47</v>
      </c>
      <c r="Z151" s="20">
        <f t="shared" si="25"/>
        <v>41000</v>
      </c>
      <c r="AA151" s="39"/>
      <c r="AB151" s="39"/>
      <c r="AC151" s="40">
        <f t="shared" si="42"/>
        <v>25000</v>
      </c>
      <c r="AD151" s="33"/>
      <c r="AE151" s="33"/>
      <c r="AF151" s="61" t="s">
        <v>72</v>
      </c>
      <c r="AG151" s="41">
        <v>8</v>
      </c>
      <c r="AH151" s="42">
        <v>13</v>
      </c>
      <c r="AI151" s="43" t="s">
        <v>49</v>
      </c>
      <c r="AJ151" s="34"/>
      <c r="AK151" s="34"/>
      <c r="AL151" s="37">
        <v>0</v>
      </c>
      <c r="AM151" s="33" t="s">
        <v>50</v>
      </c>
      <c r="AN151" s="33" t="s">
        <v>51</v>
      </c>
      <c r="AO151" s="33"/>
      <c r="AP151" s="37"/>
      <c r="AQ151" s="37"/>
      <c r="AR151" s="37"/>
      <c r="AS151" s="44"/>
      <c r="AU15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100138, 'Б-100138-13',date'2015-03-05',2, 1, 1, 'RUR', 1, 18, date'2015-03-06', date'2015-03-07', 1001381, 1, to_date('2016-05-11 00:00:00','YYYY-MM-DD HH24:MI:SS'), 50000, 9000, 0, 227, 0, 'c1', 8,null);insert into xxxx_oebs_cash_payment_test (ID, INVOICE_ID, OEBS_PAYMENT, DOC_DATE, COMISS_DATE) values (s_xxxx_oebs_cash_payment_test.NEXTVAL, 100138, 25000, to_date('2016-05-11 00:00:00','YYYY-MM-DD HH24:MI:SS'), date'2015-05-31' );insert into xxxx_client_discount_m  (ID,CLIENT_ID,CLIENT_AVG_DISCOUNT,DT) values (s_xxxx_client_discount_m.NEXTVAL,227, 13, date'2014-03-01');</v>
      </c>
    </row>
    <row r="152" spans="1:47" ht="15" customHeight="1" x14ac:dyDescent="0.3">
      <c r="A152" s="45">
        <v>20</v>
      </c>
      <c r="B152" s="64"/>
      <c r="C152" s="12" t="str">
        <f t="shared" si="36"/>
        <v>100020</v>
      </c>
      <c r="D152" s="12" t="str">
        <f t="shared" si="37"/>
        <v>100020/13</v>
      </c>
      <c r="E152" s="13" t="s">
        <v>40</v>
      </c>
      <c r="F152" s="13" t="s">
        <v>41</v>
      </c>
      <c r="G152" s="12">
        <v>1</v>
      </c>
      <c r="H152" s="14">
        <v>100139</v>
      </c>
      <c r="I152" s="15" t="str">
        <f t="shared" ref="I152:I183" si="43">"Б-"&amp;H152&amp;"-13"</f>
        <v>Б-100139-13</v>
      </c>
      <c r="J152" s="16">
        <v>2</v>
      </c>
      <c r="K152" s="56">
        <v>2</v>
      </c>
      <c r="L152" s="12" t="s">
        <v>42</v>
      </c>
      <c r="M152" s="16">
        <v>1</v>
      </c>
      <c r="N152" s="12">
        <v>18</v>
      </c>
      <c r="O152" s="13" t="s">
        <v>43</v>
      </c>
      <c r="P152" s="13" t="s">
        <v>44</v>
      </c>
      <c r="Q152" s="13" t="s">
        <v>45</v>
      </c>
      <c r="R152" s="17" t="str">
        <f t="shared" si="38"/>
        <v>1001391</v>
      </c>
      <c r="S152" s="15">
        <v>1</v>
      </c>
      <c r="T152" s="144" t="s">
        <v>139</v>
      </c>
      <c r="U152" s="12">
        <v>50000</v>
      </c>
      <c r="V152" s="12">
        <f t="shared" ref="V152:V183" si="44">U152*0.18</f>
        <v>9000</v>
      </c>
      <c r="W152" s="12">
        <v>0</v>
      </c>
      <c r="X152" s="18">
        <v>228</v>
      </c>
      <c r="Y152" s="19" t="s">
        <v>47</v>
      </c>
      <c r="Z152" s="20">
        <f t="shared" si="25"/>
        <v>41000</v>
      </c>
      <c r="AA152" s="21"/>
      <c r="AB152" s="22"/>
      <c r="AC152" s="14">
        <f t="shared" si="42"/>
        <v>25000</v>
      </c>
      <c r="AD152" s="12"/>
      <c r="AE152" s="12"/>
      <c r="AF152" s="13" t="s">
        <v>48</v>
      </c>
      <c r="AG152" s="23">
        <v>8</v>
      </c>
      <c r="AH152" s="24">
        <v>13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5" t="s">
        <v>65</v>
      </c>
      <c r="AU15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100139, 'Б-100139-13',date'2015-03-02',2, 2, 2, 'RUR', 1, 18, date'2015-03-06', date'2015-03-07', 1001391, 1, to_date('2016-03-07 00:00:00','YYYY-MM-DD HH24:MI:SS'), 50000, 9000, 0, 228, 0, 'c1', 8,null);insert into xxxx_oebs_cash_payment_test (ID, INVOICE_ID, OEBS_PAYMENT, DOC_DATE, COMISS_DATE) values (s_xxxx_oebs_cash_payment_test.NEXTVAL, 100139, 25000, to_date('2016-03-07 00:00:00','YYYY-MM-DD HH24:MI:SS'), date'2015-03-31' );insert into xxxx_client_discount_m  (ID,CLIENT_ID,CLIENT_AVG_DISCOUNT,DT) values (s_xxxx_client_discount_m.NEXTVAL,228, 13, date'2014-03-01');</v>
      </c>
    </row>
    <row r="153" spans="1:47" ht="15" customHeight="1" x14ac:dyDescent="0.3">
      <c r="A153" s="45">
        <v>20</v>
      </c>
      <c r="B153" s="64"/>
      <c r="C153" s="12" t="str">
        <f t="shared" si="36"/>
        <v>100020</v>
      </c>
      <c r="D153" s="12" t="str">
        <f t="shared" si="37"/>
        <v>100020/13</v>
      </c>
      <c r="E153" s="13" t="s">
        <v>40</v>
      </c>
      <c r="F153" s="13" t="s">
        <v>41</v>
      </c>
      <c r="G153" s="12">
        <v>1</v>
      </c>
      <c r="H153" s="14">
        <v>100140</v>
      </c>
      <c r="I153" s="15" t="str">
        <f t="shared" si="43"/>
        <v>Б-100140-13</v>
      </c>
      <c r="J153" s="16">
        <v>2</v>
      </c>
      <c r="K153" s="12">
        <v>7</v>
      </c>
      <c r="L153" s="12" t="s">
        <v>42</v>
      </c>
      <c r="M153" s="16">
        <v>1</v>
      </c>
      <c r="N153" s="12">
        <v>18</v>
      </c>
      <c r="O153" s="13" t="s">
        <v>53</v>
      </c>
      <c r="P153" s="13" t="s">
        <v>44</v>
      </c>
      <c r="Q153" s="13" t="s">
        <v>45</v>
      </c>
      <c r="R153" s="17" t="str">
        <f t="shared" si="38"/>
        <v>1001401</v>
      </c>
      <c r="S153" s="15">
        <v>1</v>
      </c>
      <c r="T153" s="144" t="s">
        <v>140</v>
      </c>
      <c r="U153" s="12">
        <v>50000</v>
      </c>
      <c r="V153" s="12">
        <f t="shared" si="44"/>
        <v>9000</v>
      </c>
      <c r="W153" s="12">
        <v>0</v>
      </c>
      <c r="X153" s="18">
        <v>229</v>
      </c>
      <c r="Y153" s="19" t="s">
        <v>47</v>
      </c>
      <c r="Z153" s="20">
        <f t="shared" si="25"/>
        <v>41000</v>
      </c>
      <c r="AA153" s="21"/>
      <c r="AB153" s="26"/>
      <c r="AC153" s="14">
        <f t="shared" si="42"/>
        <v>25000</v>
      </c>
      <c r="AD153" s="12"/>
      <c r="AE153" s="12"/>
      <c r="AF153" s="13" t="s">
        <v>48</v>
      </c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9" t="s">
        <v>89</v>
      </c>
      <c r="AU153" s="9" t="str">
        <f t="shared" ref="AU153:AU229" si="4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"&amp;A153&amp;", "&amp;C153&amp;", '"&amp;D153&amp;"', date'"&amp;E153&amp;"', date'"&amp;F153&amp;"', "&amp;G153&amp;", "&amp;H153&amp;", '"&amp;I153&amp;"',date'"&amp;O153&amp;"',"&amp;J153&amp;", "&amp;K153&amp;", "&amp;K153&amp;", '"&amp;L153&amp;"', "&amp;M153&amp;", "&amp;N153&amp;", date'"&amp;P153&amp;"', date'"&amp;Q153&amp;"', "&amp;R153&amp;", "&amp;S153&amp;", to_date('"&amp;T153&amp;"','YYYY-MM-DD HH24:MI:SS'), "&amp;U153&amp;", "&amp;V153&amp;", "&amp;W153&amp;", "&amp;X153&amp;", "&amp;AL153&amp;", '"&amp;AN153&amp;"', "&amp;AG153&amp;","&amp;AM153&amp;");"&amp;
IF(LEN(AC153)&gt;0,"insert into xxxx_oebs_cash_payment_test (ID, INVOICE_ID, OEBS_PAYMENT, DOC_DATE, COMISS_DATE) values (s_xxxx_oebs_cash_payment_test.NEXTVAL, "&amp;H153&amp;", "&amp;AC153&amp;", to_date('"&amp;T153&amp;"','YYYY-MM-DD HH24:MI:SS'), "&amp;AF153&amp;" );","")&amp;
IF(LEN(AD153)&gt;0,"insert into xxxx_oebs_cash_payment_test (ID, INVOICE_ID, OEBS_PAYMENT, DOC_DATE, COMISS_DATE) values (s_xxxx_oebs_cash_payment_test.NEXTVAL, "&amp;H153&amp;", "&amp;AD153&amp;", to_date('"&amp;T153&amp;"','YYYY-MM-DD HH24:MI:SS'), "&amp;AF153&amp;" );","")&amp;
IF(LEN(AE153)&gt;0,"insert into xxxx_oebs_cash_payment_test (ID, INVOICE_ID, OEBS_PAYMENT, DOC_DATE, COMISS_DATE) values (s_xxxx_oebs_cash_payment_test.NEXTVAL, "&amp;H153&amp;", "&amp;AE153&amp;", to_date('"&amp;T153&amp;"','YYYY-MM-DD HH24:MI:SS'), "&amp;AF153&amp;" );","")&amp;
IF(LEN(AH153)&gt;0,"insert into xxxx_client_discount_m  (ID,CLIENT_ID,CLIENT_AVG_DISCOUNT,DT) values (s_xxxx_client_discount_m.NEXTVAL,"&amp;X153&amp;", "&amp;AH153&amp;", "&amp;AI153&amp;");","")&amp;
IF(LEN(AJ153)&gt;0,"insert into xxxx_client_discount_m  (ID,CLIENT_ID,CLIENT_AVG_DISCOUNT,DT) values (s_xxxx_client_discount_m.NEXTVAL,"&amp;X153&amp;", "&amp;AJ153&amp;", "&amp;AK153&amp;");","")&amp;
IF(LEN(AO153)&gt;0,"insert into xxxx_contract_signed_attr (ID, CONTRACT_ID, CODE, KEY_NUM) values (s_xxxx_contract_signed_attr.NEXTVAL, "&amp;C153&amp;", 'SUPERCOMMISSION_BONUS' , "&amp;AO153&amp;" );","")&amp;
IF(LEN(AP153)&gt;0,"insert into xxxx_loyal_clients_contr_attr (ID, CONTRACT_ID, CLIENT_ID, LC_TURNOVER, COLLATERAL_FIRST_DT, COLLATERAL_END_DT) values (s_xxxx_loyal_clients_contr_atr.NEXTVAL, "&amp;C153&amp;", "&amp;X153&amp;", "&amp;AP153&amp;", "&amp;AQ153&amp;", "&amp;AR153&amp;"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100140, 'Б-100140-13',date'2015-03-03',2, 7, 7, 'RUR', 1, 18, date'2015-03-06', date'2015-03-07', 1001401, 1, to_date('2016-03-08 00:00:00','YYYY-MM-DD HH24:MI:SS'), 50000, 9000, 0, 229, 0, 'c1', 8,null);insert into xxxx_oebs_cash_payment_test (ID, INVOICE_ID, OEBS_PAYMENT, DOC_DATE, COMISS_DATE) values (s_xxxx_oebs_cash_payment_test.NEXTVAL, 100140, 25000, to_date('2016-03-08 00:00:00','YYYY-MM-DD HH24:MI:SS'), date'2015-03-31' );insert into xxxx_client_discount_m  (ID,CLIENT_ID,CLIENT_AVG_DISCOUNT,DT) values (s_xxxx_client_discount_m.NEXTVAL,229, 7, date'2014-03-01');</v>
      </c>
    </row>
    <row r="154" spans="1:47" ht="15" customHeight="1" x14ac:dyDescent="0.3">
      <c r="A154" s="45">
        <v>20</v>
      </c>
      <c r="B154" s="64"/>
      <c r="C154" s="12" t="str">
        <f t="shared" si="36"/>
        <v>100020</v>
      </c>
      <c r="D154" s="12" t="str">
        <f t="shared" si="37"/>
        <v>100020/13</v>
      </c>
      <c r="E154" s="13" t="s">
        <v>40</v>
      </c>
      <c r="F154" s="13" t="s">
        <v>41</v>
      </c>
      <c r="G154" s="12">
        <v>1</v>
      </c>
      <c r="H154" s="14">
        <v>100141</v>
      </c>
      <c r="I154" s="15" t="str">
        <f t="shared" si="43"/>
        <v>Б-100141-13</v>
      </c>
      <c r="J154" s="16">
        <v>2</v>
      </c>
      <c r="K154" s="12">
        <v>7</v>
      </c>
      <c r="L154" s="56" t="s">
        <v>91</v>
      </c>
      <c r="M154" s="16">
        <v>1</v>
      </c>
      <c r="N154" s="12">
        <v>18</v>
      </c>
      <c r="O154" s="13" t="s">
        <v>53</v>
      </c>
      <c r="P154" s="13" t="s">
        <v>44</v>
      </c>
      <c r="Q154" s="13" t="s">
        <v>45</v>
      </c>
      <c r="R154" s="17" t="str">
        <f t="shared" si="38"/>
        <v>1001411</v>
      </c>
      <c r="S154" s="15">
        <v>1</v>
      </c>
      <c r="T154" s="144" t="s">
        <v>140</v>
      </c>
      <c r="U154" s="12">
        <v>50000</v>
      </c>
      <c r="V154" s="12">
        <f t="shared" si="44"/>
        <v>9000</v>
      </c>
      <c r="W154" s="12">
        <v>0</v>
      </c>
      <c r="X154" s="18">
        <v>230</v>
      </c>
      <c r="Y154" s="19" t="s">
        <v>47</v>
      </c>
      <c r="Z154" s="20">
        <f t="shared" si="25"/>
        <v>41000</v>
      </c>
      <c r="AA154" s="21"/>
      <c r="AB154" s="26"/>
      <c r="AC154" s="14">
        <v>100000</v>
      </c>
      <c r="AD154" s="12"/>
      <c r="AE154" s="12"/>
      <c r="AF154" s="13" t="s">
        <v>48</v>
      </c>
      <c r="AG154" s="23">
        <v>8</v>
      </c>
      <c r="AH154" s="27">
        <v>7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9" t="s">
        <v>90</v>
      </c>
      <c r="AU15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100141, 'Б-100141-13',date'2015-03-03',2, 7, 7, 'USD', 1, 18, date'2015-03-06', date'2015-03-07', 1001411, 1, to_date('2016-03-08 00:00:00','YYYY-MM-DD HH24:MI:SS'), 50000, 9000, 0, 230, 0, 'c1', 8,null);insert into xxxx_oebs_cash_payment_test (ID, INVOICE_ID, OEBS_PAYMENT, DOC_DATE, COMISS_DATE) values (s_xxxx_oebs_cash_payment_test.NEXTVAL, 100141, 100000, to_date('2016-03-08 00:00:00','YYYY-MM-DD HH24:MI:SS'), date'2015-03-31' );insert into xxxx_client_discount_m  (ID,CLIENT_ID,CLIENT_AVG_DISCOUNT,DT) values (s_xxxx_client_discount_m.NEXTVAL,230, 7, date'2014-03-01');</v>
      </c>
    </row>
    <row r="155" spans="1:47" ht="15" customHeight="1" x14ac:dyDescent="0.3">
      <c r="A155" s="45">
        <v>20</v>
      </c>
      <c r="B155" s="64"/>
      <c r="C155" s="12" t="str">
        <f t="shared" si="36"/>
        <v>100020</v>
      </c>
      <c r="D155" s="12" t="str">
        <f t="shared" si="37"/>
        <v>100020/13</v>
      </c>
      <c r="E155" s="13" t="s">
        <v>40</v>
      </c>
      <c r="F155" s="13" t="s">
        <v>41</v>
      </c>
      <c r="G155" s="12">
        <v>1</v>
      </c>
      <c r="H155" s="14">
        <v>100142</v>
      </c>
      <c r="I155" s="15" t="str">
        <f t="shared" si="43"/>
        <v>Б-100142-13</v>
      </c>
      <c r="J155" s="16">
        <v>2</v>
      </c>
      <c r="K155" s="28">
        <v>2</v>
      </c>
      <c r="L155" s="12" t="s">
        <v>42</v>
      </c>
      <c r="M155" s="16">
        <v>1</v>
      </c>
      <c r="N155" s="12">
        <v>18</v>
      </c>
      <c r="O155" s="13" t="s">
        <v>55</v>
      </c>
      <c r="P155" s="13" t="s">
        <v>44</v>
      </c>
      <c r="Q155" s="13" t="s">
        <v>45</v>
      </c>
      <c r="R155" s="17" t="str">
        <f t="shared" si="38"/>
        <v>1001421</v>
      </c>
      <c r="S155" s="15">
        <v>1</v>
      </c>
      <c r="T155" s="144" t="s">
        <v>141</v>
      </c>
      <c r="U155" s="12">
        <v>50000</v>
      </c>
      <c r="V155" s="12">
        <f t="shared" si="44"/>
        <v>9000</v>
      </c>
      <c r="W155" s="12">
        <v>0</v>
      </c>
      <c r="X155" s="18">
        <v>231</v>
      </c>
      <c r="Y155" s="19" t="s">
        <v>47</v>
      </c>
      <c r="Z155" s="20">
        <f>U155-V155</f>
        <v>41000</v>
      </c>
      <c r="AA155" s="21"/>
      <c r="AB155" s="29"/>
      <c r="AC155" s="14">
        <f t="shared" ref="AC155:AC165" si="46">U155*0.5</f>
        <v>25000</v>
      </c>
      <c r="AD155" s="12"/>
      <c r="AE155" s="12"/>
      <c r="AF155" s="13" t="s">
        <v>48</v>
      </c>
      <c r="AG155" s="23">
        <v>8</v>
      </c>
      <c r="AH155" s="30">
        <v>20</v>
      </c>
      <c r="AI155" s="25" t="s">
        <v>49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U15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"&amp;A155&amp;", "&amp;C155&amp;", '"&amp;D155&amp;"', date'"&amp;E155&amp;"', date'"&amp;F155&amp;"', "&amp;G155&amp;", "&amp;H155&amp;", '"&amp;I155&amp;"',date'"&amp;O155&amp;"',"&amp;J155&amp;", "&amp;K155&amp;", "&amp;K155&amp;", '"&amp;L155&amp;"', "&amp;M155&amp;", "&amp;N155&amp;", date'"&amp;P155&amp;"', date'"&amp;Q155&amp;"', "&amp;R155&amp;", "&amp;S155&amp;", to_date('"&amp;T155&amp;"','YYYY-MM-DD HH24:MI:SS'), "&amp;U155&amp;", "&amp;V155&amp;", "&amp;W155&amp;", "&amp;X155&amp;", "&amp;AL155&amp;", '"&amp;AN155&amp;"', "&amp;AG155&amp;","&amp;AM155&amp;");"&amp;
IF(LEN(AC155)&gt;0,"insert into xxxx_oebs_cash_payment_test (ID, INVOICE_ID, OEBS_PAYMENT, DOC_DATE, COMISS_DATE) values (s_xxxx_oebs_cash_payment_test.NEXTVAL, "&amp;H155&amp;", "&amp;AC155&amp;", to_date('"&amp;T155&amp;"','YYYY-MM-DD HH24:MI:SS'), "&amp;AF155&amp;" );","")&amp;
IF(LEN(AD155)&gt;0,"insert into xxxx_oebs_cash_payment_test (ID, INVOICE_ID, OEBS_PAYMENT, DOC_DATE, COMISS_DATE) values (s_xxxx_oebs_cash_payment_test.NEXTVAL, "&amp;H155&amp;", "&amp;AD155&amp;", to_date('"&amp;T155&amp;"','YYYY-MM-DD HH24:MI:SS'), "&amp;AF155&amp;" );","")&amp;
IF(LEN(AE155)&gt;0,"insert into xxxx_oebs_cash_payment_test (ID, INVOICE_ID, OEBS_PAYMENT, DOC_DATE, COMISS_DATE) values (s_xxxx_oebs_cash_payment_test.NEXTVAL, "&amp;H155&amp;", "&amp;AE155&amp;", to_date('"&amp;T155&amp;"','YYYY-MM-DD HH24:MI:SS'), "&amp;AF155&amp;" );","")&amp;
IF(LEN(AH155)&gt;0,"insert into xxxx_client_discount_m  (ID,CLIENT_ID,CLIENT_AVG_DISCOUNT,DT) values (s_xxxx_client_discount_m.NEXTVAL,"&amp;X155&amp;", "&amp;AH155&amp;", "&amp;AI155&amp;");","")&amp;
IF(LEN(AJ155)&gt;0,"insert into xxxx_client_discount_m  (ID,CLIENT_ID,CLIENT_AVG_DISCOUNT,DT) values (s_xxxx_client_discount_m.NEXTVAL,"&amp;X155&amp;", "&amp;AJ155&amp;", "&amp;AK155&amp;");","")&amp;
IF(LEN(AO155)&gt;0,"insert into xxxx_contract_signed_attr (ID, CONTRACT_ID, CODE, KEY_NUM) values (s_xxxx_contract_signed_attr.NEXTVAL, "&amp;C155&amp;", 'SUPERCOMMISSION_BONUS' , "&amp;AO155&amp;" );","")&amp;
IF(LEN(AP155)&gt;0,"insert into xxxx_loyal_clients_contr_attr (ID, CONTRACT_ID, CLIENT_ID, LC_TURNOVER, COLLATERAL_FIRST_DT, COLLATERAL_END_DT) values (s_xxxx_loyal_clients_contr_atr.NEXTVAL, "&amp;C155&amp;", "&amp;X155&amp;", "&amp;AP155&amp;", "&amp;AQ155&amp;", "&amp;AR155&amp;"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'Б-100142-13',date'2015-03-04',2, 2, 2, 'RUR', 1, 18, date'2015-03-06', date'2015-03-07', 1001421, 1, to_date('2016-03-09 00:00:00','YYYY-MM-DD HH24:MI:SS'), 50000, 9000, 0, 231, 0, 'c1', 8,null);insert into xxxx_oebs_cash_payment_test (ID, INVOICE_ID, OEBS_PAYMENT, DOC_DATE, COMISS_DATE) values (s_xxxx_oebs_cash_payment_test.NEXTVAL, 100142, 25000, to_date('2016-03-09 00:00:00','YYYY-MM-DD HH24:MI:SS'), date'2015-03-31' );insert into xxxx_client_discount_m  (ID,CLIENT_ID,CLIENT_AVG_DISCOUNT,DT) values (s_xxxx_client_discount_m.NEXTVAL,231, 20, date'2014-03-01');</v>
      </c>
    </row>
    <row r="156" spans="1:47" ht="15" customHeight="1" x14ac:dyDescent="0.3">
      <c r="A156" s="45">
        <v>20</v>
      </c>
      <c r="B156" s="64"/>
      <c r="C156" s="12" t="str">
        <f t="shared" si="36"/>
        <v>100020</v>
      </c>
      <c r="D156" s="12" t="str">
        <f t="shared" si="37"/>
        <v>100020/13</v>
      </c>
      <c r="E156" s="13" t="s">
        <v>40</v>
      </c>
      <c r="F156" s="13" t="s">
        <v>41</v>
      </c>
      <c r="G156" s="12">
        <v>1</v>
      </c>
      <c r="H156" s="14">
        <v>100142</v>
      </c>
      <c r="I156" s="15" t="str">
        <f t="shared" si="43"/>
        <v>Б-100142-13</v>
      </c>
      <c r="J156" s="16">
        <v>2</v>
      </c>
      <c r="K156" s="56">
        <v>11</v>
      </c>
      <c r="L156" s="12" t="s">
        <v>42</v>
      </c>
      <c r="M156" s="16">
        <v>1</v>
      </c>
      <c r="N156" s="12">
        <v>18</v>
      </c>
      <c r="O156" s="13" t="s">
        <v>55</v>
      </c>
      <c r="P156" s="13" t="s">
        <v>44</v>
      </c>
      <c r="Q156" s="13" t="s">
        <v>45</v>
      </c>
      <c r="R156" s="17" t="str">
        <f t="shared" si="38"/>
        <v>1001421</v>
      </c>
      <c r="S156" s="15">
        <v>1</v>
      </c>
      <c r="T156" s="144" t="s">
        <v>141</v>
      </c>
      <c r="U156" s="12">
        <v>50000</v>
      </c>
      <c r="V156" s="12">
        <f t="shared" si="44"/>
        <v>9000</v>
      </c>
      <c r="W156" s="12">
        <v>0</v>
      </c>
      <c r="X156" s="18">
        <v>231</v>
      </c>
      <c r="Y156" s="19" t="s">
        <v>47</v>
      </c>
      <c r="Z156" s="20">
        <f t="shared" si="25"/>
        <v>41000</v>
      </c>
      <c r="AA156" s="21"/>
      <c r="AB156" s="29"/>
      <c r="AC156" s="14">
        <f t="shared" si="46"/>
        <v>25000</v>
      </c>
      <c r="AD156" s="12"/>
      <c r="AE156" s="12"/>
      <c r="AF156" s="13" t="s">
        <v>48</v>
      </c>
      <c r="AG156" s="23">
        <v>8</v>
      </c>
      <c r="AH156" s="30">
        <v>20</v>
      </c>
      <c r="AI156" s="25" t="s">
        <v>49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U15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'Б-100142-13',date'2015-03-04',2, 11, 11, 'RUR', 1, 18, date'2015-03-06', date'2015-03-07', 1001421, 1, to_date('2016-03-09 00:00:00','YYYY-MM-DD HH24:MI:SS'), 50000, 9000, 0, 231, 0, 'c1', 8,null);insert into xxxx_oebs_cash_payment_test (ID, INVOICE_ID, OEBS_PAYMENT, DOC_DATE, COMISS_DATE) values (s_xxxx_oebs_cash_payment_test.NEXTVAL, 100142, 25000, to_date('2016-03-09 00:00:00','YYYY-MM-DD HH24:MI:SS'), date'2015-03-31' );insert into xxxx_client_discount_m  (ID,CLIENT_ID,CLIENT_AVG_DISCOUNT,DT) values (s_xxxx_client_discount_m.NEXTVAL,231, 20, date'2014-03-01');</v>
      </c>
    </row>
    <row r="157" spans="1:47" ht="15" customHeight="1" x14ac:dyDescent="0.3">
      <c r="A157" s="45">
        <v>20</v>
      </c>
      <c r="B157" s="64"/>
      <c r="C157" s="12" t="str">
        <f t="shared" ref="C157:C188" si="47">"1000"&amp;A157</f>
        <v>100020</v>
      </c>
      <c r="D157" s="12" t="str">
        <f t="shared" ref="D157:D188" si="48">"1000"&amp;A157&amp;"/13"</f>
        <v>100020/13</v>
      </c>
      <c r="E157" s="13" t="s">
        <v>40</v>
      </c>
      <c r="F157" s="13" t="s">
        <v>41</v>
      </c>
      <c r="G157" s="12">
        <v>1</v>
      </c>
      <c r="H157" s="14">
        <v>100143</v>
      </c>
      <c r="I157" s="15" t="str">
        <f t="shared" si="43"/>
        <v>Б-100143-13</v>
      </c>
      <c r="J157" s="16">
        <v>2</v>
      </c>
      <c r="K157" s="28">
        <v>1</v>
      </c>
      <c r="L157" s="12" t="s">
        <v>42</v>
      </c>
      <c r="M157" s="16">
        <v>1</v>
      </c>
      <c r="N157" s="12">
        <v>18</v>
      </c>
      <c r="O157" s="13" t="s">
        <v>57</v>
      </c>
      <c r="P157" s="13" t="s">
        <v>44</v>
      </c>
      <c r="Q157" s="13" t="s">
        <v>45</v>
      </c>
      <c r="R157" s="17" t="str">
        <f t="shared" ref="R157:R188" si="49">H157&amp;"1"</f>
        <v>1001431</v>
      </c>
      <c r="S157" s="15">
        <v>1</v>
      </c>
      <c r="T157" s="144" t="s">
        <v>142</v>
      </c>
      <c r="U157" s="12">
        <v>50000</v>
      </c>
      <c r="V157" s="12">
        <f t="shared" si="44"/>
        <v>9000</v>
      </c>
      <c r="W157" s="12">
        <v>0</v>
      </c>
      <c r="X157" s="18">
        <v>232</v>
      </c>
      <c r="Y157" s="19" t="s">
        <v>47</v>
      </c>
      <c r="Z157" s="20">
        <f t="shared" si="25"/>
        <v>41000</v>
      </c>
      <c r="AA157" s="21"/>
      <c r="AB157" s="29"/>
      <c r="AC157" s="14">
        <f t="shared" si="46"/>
        <v>25000</v>
      </c>
      <c r="AD157" s="12"/>
      <c r="AE157" s="12"/>
      <c r="AF157" s="13" t="s">
        <v>48</v>
      </c>
      <c r="AG157" s="23">
        <v>8</v>
      </c>
      <c r="AH157" s="30">
        <v>13</v>
      </c>
      <c r="AI157" s="25" t="s">
        <v>49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U15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100143, 'Б-100143-13',date'2015-03-05',2, 1, 1, 'RUR', 1, 18, date'2015-03-06', date'2015-03-07', 1001431, 1, to_date('2016-03-11 00:00:00','YYYY-MM-DD HH24:MI:SS'), 50000, 9000, 0, 232, 0, 'c1', 8,null);insert into xxxx_oebs_cash_payment_test (ID, INVOICE_ID, OEBS_PAYMENT, DOC_DATE, COMISS_DATE) values (s_xxxx_oebs_cash_payment_test.NEXTVAL, 100143, 25000, to_date('2016-03-11 00:00:00','YYYY-MM-DD HH24:MI:SS'), date'2015-03-31' );insert into xxxx_client_discount_m  (ID,CLIENT_ID,CLIENT_AVG_DISCOUNT,DT) values (s_xxxx_client_discount_m.NEXTVAL,232, 13, date'2014-03-01');</v>
      </c>
    </row>
    <row r="158" spans="1:47" ht="15" customHeight="1" x14ac:dyDescent="0.3">
      <c r="A158" s="45">
        <v>20</v>
      </c>
      <c r="B158" s="64"/>
      <c r="C158" s="12" t="str">
        <f t="shared" si="47"/>
        <v>100020</v>
      </c>
      <c r="D158" s="12" t="str">
        <f t="shared" si="48"/>
        <v>100020/13</v>
      </c>
      <c r="E158" s="13" t="s">
        <v>40</v>
      </c>
      <c r="F158" s="13" t="s">
        <v>41</v>
      </c>
      <c r="G158" s="12">
        <v>1</v>
      </c>
      <c r="H158" s="14">
        <v>100144</v>
      </c>
      <c r="I158" s="15" t="str">
        <f t="shared" si="43"/>
        <v>Б-100144-13</v>
      </c>
      <c r="J158" s="16">
        <v>2</v>
      </c>
      <c r="K158" s="12">
        <v>7</v>
      </c>
      <c r="L158" s="12" t="s">
        <v>42</v>
      </c>
      <c r="M158" s="16">
        <v>1</v>
      </c>
      <c r="N158" s="12">
        <v>18</v>
      </c>
      <c r="O158" s="13" t="s">
        <v>43</v>
      </c>
      <c r="P158" s="13" t="s">
        <v>44</v>
      </c>
      <c r="Q158" s="13" t="s">
        <v>45</v>
      </c>
      <c r="R158" s="17" t="str">
        <f t="shared" si="49"/>
        <v>1001441</v>
      </c>
      <c r="S158" s="15">
        <v>1</v>
      </c>
      <c r="T158" s="144" t="s">
        <v>143</v>
      </c>
      <c r="U158" s="12">
        <v>50000</v>
      </c>
      <c r="V158" s="12">
        <f t="shared" si="44"/>
        <v>9000</v>
      </c>
      <c r="W158" s="12">
        <v>0</v>
      </c>
      <c r="X158" s="18">
        <v>233</v>
      </c>
      <c r="Y158" s="19" t="s">
        <v>47</v>
      </c>
      <c r="Z158" s="20">
        <f t="shared" si="25"/>
        <v>41000</v>
      </c>
      <c r="AA158" s="21"/>
      <c r="AB158" s="22"/>
      <c r="AC158" s="14">
        <f t="shared" si="46"/>
        <v>25000</v>
      </c>
      <c r="AD158" s="12"/>
      <c r="AE158" s="12"/>
      <c r="AF158" s="58" t="s">
        <v>67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U15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100144, 'Б-100144-13',date'2015-03-02',2, 7, 7, 'RUR', 1, 18, date'2015-03-06', date'2015-03-07', 1001441, 1, to_date('2016-04-07 00:00:00','YYYY-MM-DD HH24:MI:SS'), 50000, 9000, 0, 233, 0, 'c1', 8,null);insert into xxxx_oebs_cash_payment_test (ID, INVOICE_ID, OEBS_PAYMENT, DOC_DATE, COMISS_DATE) values (s_xxxx_oebs_cash_payment_test.NEXTVAL, 100144, 25000, to_date('2016-04-07 00:00:00','YYYY-MM-DD HH24:MI:SS'), date'2015-04-30' );insert into xxxx_client_discount_m  (ID,CLIENT_ID,CLIENT_AVG_DISCOUNT,DT) values (s_xxxx_client_discount_m.NEXTVAL,233, 13, date'2014-03-01');</v>
      </c>
    </row>
    <row r="159" spans="1:47" ht="15" customHeight="1" x14ac:dyDescent="0.3">
      <c r="A159" s="45">
        <v>20</v>
      </c>
      <c r="B159" s="64"/>
      <c r="C159" s="12" t="str">
        <f t="shared" si="47"/>
        <v>100020</v>
      </c>
      <c r="D159" s="12" t="str">
        <f t="shared" si="48"/>
        <v>100020/13</v>
      </c>
      <c r="E159" s="13" t="s">
        <v>40</v>
      </c>
      <c r="F159" s="13" t="s">
        <v>41</v>
      </c>
      <c r="G159" s="12">
        <v>1</v>
      </c>
      <c r="H159" s="14">
        <v>100145</v>
      </c>
      <c r="I159" s="15" t="str">
        <f t="shared" si="43"/>
        <v>Б-100145-13</v>
      </c>
      <c r="J159" s="16">
        <v>2</v>
      </c>
      <c r="K159" s="28">
        <v>12</v>
      </c>
      <c r="L159" s="12" t="s">
        <v>42</v>
      </c>
      <c r="M159" s="16">
        <v>1</v>
      </c>
      <c r="N159" s="12">
        <v>18</v>
      </c>
      <c r="O159" s="13" t="s">
        <v>53</v>
      </c>
      <c r="P159" s="13" t="s">
        <v>44</v>
      </c>
      <c r="Q159" s="13" t="s">
        <v>45</v>
      </c>
      <c r="R159" s="17" t="str">
        <f t="shared" si="49"/>
        <v>1001451</v>
      </c>
      <c r="S159" s="15">
        <v>1</v>
      </c>
      <c r="T159" s="144" t="s">
        <v>144</v>
      </c>
      <c r="U159" s="12">
        <v>50000</v>
      </c>
      <c r="V159" s="12">
        <f t="shared" si="44"/>
        <v>9000</v>
      </c>
      <c r="W159" s="12">
        <v>0</v>
      </c>
      <c r="X159" s="18">
        <v>234</v>
      </c>
      <c r="Y159" s="19" t="s">
        <v>47</v>
      </c>
      <c r="Z159" s="20">
        <f t="shared" si="25"/>
        <v>41000</v>
      </c>
      <c r="AA159" s="21"/>
      <c r="AB159" s="26"/>
      <c r="AC159" s="14">
        <f t="shared" si="46"/>
        <v>25000</v>
      </c>
      <c r="AD159" s="12"/>
      <c r="AE159" s="12"/>
      <c r="AF159" s="58" t="s">
        <v>67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U15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100145, 'Б-100145-13',date'2015-03-03',2, 12, 12, 'RUR', 1, 18, date'2015-03-06', date'2015-03-07', 1001451, 1, to_date('2016-04-08 00:00:00','YYYY-MM-DD HH24:MI:SS'), 50000, 9000, 0, 234, 0, 'c1', 8,null);insert into xxxx_oebs_cash_payment_test (ID, INVOICE_ID, OEBS_PAYMENT, DOC_DATE, COMISS_DATE) values (s_xxxx_oebs_cash_payment_test.NEXTVAL, 100145, 25000, to_date('2016-04-08 00:00:00','YYYY-MM-DD HH24:MI:SS'), date'2015-04-30' );insert into xxxx_client_discount_m  (ID,CLIENT_ID,CLIENT_AVG_DISCOUNT,DT) values (s_xxxx_client_discount_m.NEXTVAL,234, 7, date'2014-03-01');</v>
      </c>
    </row>
    <row r="160" spans="1:47" ht="15" customHeight="1" x14ac:dyDescent="0.3">
      <c r="A160" s="45">
        <v>20</v>
      </c>
      <c r="B160" s="64"/>
      <c r="C160" s="12" t="str">
        <f t="shared" si="47"/>
        <v>100020</v>
      </c>
      <c r="D160" s="12" t="str">
        <f t="shared" si="48"/>
        <v>100020/13</v>
      </c>
      <c r="E160" s="13" t="s">
        <v>40</v>
      </c>
      <c r="F160" s="13" t="s">
        <v>41</v>
      </c>
      <c r="G160" s="12">
        <v>1</v>
      </c>
      <c r="H160" s="14">
        <v>100146</v>
      </c>
      <c r="I160" s="15" t="str">
        <f t="shared" si="43"/>
        <v>Б-100146-13</v>
      </c>
      <c r="J160" s="16">
        <v>2</v>
      </c>
      <c r="K160" s="12">
        <v>7</v>
      </c>
      <c r="L160" s="12" t="s">
        <v>42</v>
      </c>
      <c r="M160" s="76">
        <v>0</v>
      </c>
      <c r="N160" s="12">
        <v>18</v>
      </c>
      <c r="O160" s="13" t="s">
        <v>53</v>
      </c>
      <c r="P160" s="13" t="s">
        <v>44</v>
      </c>
      <c r="Q160" s="13" t="s">
        <v>45</v>
      </c>
      <c r="R160" s="17" t="str">
        <f t="shared" si="49"/>
        <v>1001461</v>
      </c>
      <c r="S160" s="15">
        <v>1</v>
      </c>
      <c r="T160" s="144" t="s">
        <v>144</v>
      </c>
      <c r="U160" s="12">
        <v>50000</v>
      </c>
      <c r="V160" s="12">
        <f t="shared" si="44"/>
        <v>9000</v>
      </c>
      <c r="W160" s="12">
        <v>0</v>
      </c>
      <c r="X160" s="18">
        <v>235</v>
      </c>
      <c r="Y160" s="19" t="s">
        <v>47</v>
      </c>
      <c r="Z160" s="20">
        <f t="shared" si="25"/>
        <v>41000</v>
      </c>
      <c r="AA160" s="21"/>
      <c r="AB160" s="26"/>
      <c r="AC160" s="14">
        <f t="shared" si="46"/>
        <v>25000</v>
      </c>
      <c r="AD160" s="12"/>
      <c r="AE160" s="12"/>
      <c r="AF160" s="58" t="s">
        <v>67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U16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100146, 'Б-100146-13',date'2015-03-03',2, 7, 7, 'RUR', 0, 18, date'2015-03-06', date'2015-03-07', 1001461, 1, to_date('2016-04-08 00:00:00','YYYY-MM-DD HH24:MI:SS'), 50000, 9000, 0, 235, 0, 'c1', 8,null);insert into xxxx_oebs_cash_payment_test (ID, INVOICE_ID, OEBS_PAYMENT, DOC_DATE, COMISS_DATE) values (s_xxxx_oebs_cash_payment_test.NEXTVAL, 100146, 25000, to_date('2016-04-08 00:00:00','YYYY-MM-DD HH24:MI:SS'), date'2015-04-30' );insert into xxxx_client_discount_m  (ID,CLIENT_ID,CLIENT_AVG_DISCOUNT,DT) values (s_xxxx_client_discount_m.NEXTVAL,235, 7, date'2014-03-01');</v>
      </c>
    </row>
    <row r="161" spans="1:47" ht="15" customHeight="1" x14ac:dyDescent="0.3">
      <c r="A161" s="45">
        <v>20</v>
      </c>
      <c r="B161" s="64"/>
      <c r="C161" s="12" t="str">
        <f t="shared" si="47"/>
        <v>100020</v>
      </c>
      <c r="D161" s="12" t="str">
        <f t="shared" si="48"/>
        <v>100020/13</v>
      </c>
      <c r="E161" s="13" t="s">
        <v>40</v>
      </c>
      <c r="F161" s="13" t="s">
        <v>41</v>
      </c>
      <c r="G161" s="12">
        <v>1</v>
      </c>
      <c r="H161" s="14">
        <v>100147</v>
      </c>
      <c r="I161" s="15" t="str">
        <f t="shared" si="43"/>
        <v>Б-100147-13</v>
      </c>
      <c r="J161" s="16">
        <v>2</v>
      </c>
      <c r="K161" s="28">
        <v>2</v>
      </c>
      <c r="L161" s="12" t="s">
        <v>42</v>
      </c>
      <c r="M161" s="16">
        <v>1</v>
      </c>
      <c r="N161" s="12">
        <v>18</v>
      </c>
      <c r="O161" s="13" t="s">
        <v>55</v>
      </c>
      <c r="P161" s="13" t="s">
        <v>44</v>
      </c>
      <c r="Q161" s="13" t="s">
        <v>45</v>
      </c>
      <c r="R161" s="17" t="str">
        <f t="shared" si="49"/>
        <v>1001471</v>
      </c>
      <c r="S161" s="15">
        <v>1</v>
      </c>
      <c r="T161" s="144" t="s">
        <v>145</v>
      </c>
      <c r="U161" s="12">
        <v>50000</v>
      </c>
      <c r="V161" s="12">
        <f t="shared" si="44"/>
        <v>9000</v>
      </c>
      <c r="W161" s="12">
        <v>0</v>
      </c>
      <c r="X161" s="18">
        <v>236</v>
      </c>
      <c r="Y161" s="19" t="s">
        <v>47</v>
      </c>
      <c r="Z161" s="20">
        <f>U161-V161</f>
        <v>41000</v>
      </c>
      <c r="AA161" s="21"/>
      <c r="AB161" s="29"/>
      <c r="AC161" s="14">
        <f t="shared" si="46"/>
        <v>25000</v>
      </c>
      <c r="AD161" s="12"/>
      <c r="AE161" s="12"/>
      <c r="AF161" s="58" t="s">
        <v>67</v>
      </c>
      <c r="AG161" s="23">
        <v>8</v>
      </c>
      <c r="AH161" s="30">
        <v>20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U16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"&amp;A161&amp;", "&amp;C161&amp;", '"&amp;D161&amp;"', date'"&amp;E161&amp;"', date'"&amp;F161&amp;"', "&amp;G161&amp;", "&amp;H161&amp;", '"&amp;I161&amp;"',date'"&amp;O161&amp;"',"&amp;J161&amp;", "&amp;K161&amp;", "&amp;K161&amp;", '"&amp;L161&amp;"', "&amp;M161&amp;", "&amp;N161&amp;", date'"&amp;P161&amp;"', date'"&amp;Q161&amp;"', "&amp;R161&amp;", "&amp;S161&amp;", to_date('"&amp;T161&amp;"','YYYY-MM-DD HH24:MI:SS'), "&amp;U161&amp;", "&amp;V161&amp;", "&amp;W161&amp;", "&amp;X161&amp;", "&amp;AL161&amp;", '"&amp;AN161&amp;"', "&amp;AG161&amp;","&amp;AM161&amp;");"&amp;
IF(LEN(AC161)&gt;0,"insert into xxxx_oebs_cash_payment_test (ID, INVOICE_ID, OEBS_PAYMENT, DOC_DATE, COMISS_DATE) values (s_xxxx_oebs_cash_payment_test.NEXTVAL, "&amp;H161&amp;", "&amp;AC161&amp;", to_date('"&amp;T161&amp;"','YYYY-MM-DD HH24:MI:SS'), "&amp;AF161&amp;" );","")&amp;
IF(LEN(AD161)&gt;0,"insert into xxxx_oebs_cash_payment_test (ID, INVOICE_ID, OEBS_PAYMENT, DOC_DATE, COMISS_DATE) values (s_xxxx_oebs_cash_payment_test.NEXTVAL, "&amp;H161&amp;", "&amp;AD161&amp;", to_date('"&amp;T161&amp;"','YYYY-MM-DD HH24:MI:SS'), "&amp;AF161&amp;" );","")&amp;
IF(LEN(AE161)&gt;0,"insert into xxxx_oebs_cash_payment_test (ID, INVOICE_ID, OEBS_PAYMENT, DOC_DATE, COMISS_DATE) values (s_xxxx_oebs_cash_payment_test.NEXTVAL, "&amp;H161&amp;", "&amp;AE161&amp;", to_date('"&amp;T161&amp;"','YYYY-MM-DD HH24:MI:SS'), "&amp;AF161&amp;" );","")&amp;
IF(LEN(AH161)&gt;0,"insert into xxxx_client_discount_m  (ID,CLIENT_ID,CLIENT_AVG_DISCOUNT,DT) values (s_xxxx_client_discount_m.NEXTVAL,"&amp;X161&amp;", "&amp;AH161&amp;", "&amp;AI161&amp;");","")&amp;
IF(LEN(AJ161)&gt;0,"insert into xxxx_client_discount_m  (ID,CLIENT_ID,CLIENT_AVG_DISCOUNT,DT) values (s_xxxx_client_discount_m.NEXTVAL,"&amp;X161&amp;", "&amp;AJ161&amp;", "&amp;AK161&amp;");","")&amp;
IF(LEN(AO161)&gt;0,"insert into xxxx_contract_signed_attr (ID, CONTRACT_ID, CODE, KEY_NUM) values (s_xxxx_contract_signed_attr.NEXTVAL, "&amp;C161&amp;", 'SUPERCOMMISSION_BONUS' , "&amp;AO161&amp;" );","")&amp;
IF(LEN(AP161)&gt;0,"insert into xxxx_loyal_clients_contr_attr (ID, CONTRACT_ID, CLIENT_ID, LC_TURNOVER, COLLATERAL_FIRST_DT, COLLATERAL_END_DT) values (s_xxxx_loyal_clients_contr_atr.NEXTVAL, "&amp;C161&amp;", "&amp;X161&amp;", "&amp;AP161&amp;", "&amp;AQ161&amp;", "&amp;AR161&amp;"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'Б-100147-13',date'2015-03-04',2, 2, 2, 'RUR', 1, 18, date'2015-03-06', date'2015-03-07', 1001471, 1, to_date('2016-04-09 00:00:00','YYYY-MM-DD HH24:MI:SS'), 50000, 9000, 0, 236, 0, 'c1', 8,null);insert into xxxx_oebs_cash_payment_test (ID, INVOICE_ID, OEBS_PAYMENT, DOC_DATE, COMISS_DATE) values (s_xxxx_oebs_cash_payment_test.NEXTVAL, 100147, 25000, to_date('2016-04-09 00:00:00','YYYY-MM-DD HH24:MI:SS'), date'2015-04-30' );insert into xxxx_client_discount_m  (ID,CLIENT_ID,CLIENT_AVG_DISCOUNT,DT) values (s_xxxx_client_discount_m.NEXTVAL,236, 20, date'2014-03-01');</v>
      </c>
    </row>
    <row r="162" spans="1:47" ht="15" customHeight="1" x14ac:dyDescent="0.3">
      <c r="A162" s="45">
        <v>20</v>
      </c>
      <c r="B162" s="64"/>
      <c r="C162" s="12" t="str">
        <f t="shared" si="47"/>
        <v>100020</v>
      </c>
      <c r="D162" s="12" t="str">
        <f t="shared" si="48"/>
        <v>100020/13</v>
      </c>
      <c r="E162" s="13" t="s">
        <v>40</v>
      </c>
      <c r="F162" s="13" t="s">
        <v>41</v>
      </c>
      <c r="G162" s="12">
        <v>1</v>
      </c>
      <c r="H162" s="14">
        <v>100147</v>
      </c>
      <c r="I162" s="15" t="str">
        <f t="shared" si="43"/>
        <v>Б-100147-13</v>
      </c>
      <c r="J162" s="16">
        <v>2</v>
      </c>
      <c r="K162" s="28">
        <v>11</v>
      </c>
      <c r="L162" s="12" t="s">
        <v>42</v>
      </c>
      <c r="M162" s="16">
        <v>1</v>
      </c>
      <c r="N162" s="12">
        <v>18</v>
      </c>
      <c r="O162" s="13" t="s">
        <v>55</v>
      </c>
      <c r="P162" s="13" t="s">
        <v>44</v>
      </c>
      <c r="Q162" s="13" t="s">
        <v>45</v>
      </c>
      <c r="R162" s="17" t="str">
        <f t="shared" si="49"/>
        <v>1001471</v>
      </c>
      <c r="S162" s="15">
        <v>1</v>
      </c>
      <c r="T162" s="144" t="s">
        <v>145</v>
      </c>
      <c r="U162" s="12">
        <v>50000</v>
      </c>
      <c r="V162" s="12">
        <f t="shared" si="44"/>
        <v>9000</v>
      </c>
      <c r="W162" s="12">
        <v>0</v>
      </c>
      <c r="X162" s="18">
        <v>236</v>
      </c>
      <c r="Y162" s="19" t="s">
        <v>47</v>
      </c>
      <c r="Z162" s="20">
        <f t="shared" si="25"/>
        <v>41000</v>
      </c>
      <c r="AA162" s="21"/>
      <c r="AB162" s="29"/>
      <c r="AC162" s="14">
        <f t="shared" si="46"/>
        <v>25000</v>
      </c>
      <c r="AD162" s="12"/>
      <c r="AE162" s="12"/>
      <c r="AF162" s="58" t="s">
        <v>67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U16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'Б-100147-13',date'2015-03-04',2, 11, 11, 'RUR', 1, 18, date'2015-03-06', date'2015-03-07', 1001471, 1, to_date('2016-04-09 00:00:00','YYYY-MM-DD HH24:MI:SS'), 50000, 9000, 0, 236, 0, 'c1', 8,null);insert into xxxx_oebs_cash_payment_test (ID, INVOICE_ID, OEBS_PAYMENT, DOC_DATE, COMISS_DATE) values (s_xxxx_oebs_cash_payment_test.NEXTVAL, 100147, 25000, to_date('2016-04-09 00:00:00','YYYY-MM-DD HH24:MI:SS'), date'2015-04-30' );insert into xxxx_client_discount_m  (ID,CLIENT_ID,CLIENT_AVG_DISCOUNT,DT) values (s_xxxx_client_discount_m.NEXTVAL,236, 20, date'2014-03-01');</v>
      </c>
    </row>
    <row r="163" spans="1:47" ht="15" customHeight="1" x14ac:dyDescent="0.3">
      <c r="A163" s="45">
        <v>20</v>
      </c>
      <c r="B163" s="64"/>
      <c r="C163" s="12" t="str">
        <f t="shared" si="47"/>
        <v>100020</v>
      </c>
      <c r="D163" s="12" t="str">
        <f t="shared" si="48"/>
        <v>100020/13</v>
      </c>
      <c r="E163" s="13" t="s">
        <v>40</v>
      </c>
      <c r="F163" s="13" t="s">
        <v>41</v>
      </c>
      <c r="G163" s="12">
        <v>1</v>
      </c>
      <c r="H163" s="14">
        <v>100148</v>
      </c>
      <c r="I163" s="15" t="str">
        <f t="shared" si="43"/>
        <v>Б-100148-13</v>
      </c>
      <c r="J163" s="16">
        <v>2</v>
      </c>
      <c r="K163" s="28">
        <v>1</v>
      </c>
      <c r="L163" s="12" t="s">
        <v>42</v>
      </c>
      <c r="M163" s="16">
        <v>1</v>
      </c>
      <c r="N163" s="12">
        <v>18</v>
      </c>
      <c r="O163" s="13" t="s">
        <v>57</v>
      </c>
      <c r="P163" s="13" t="s">
        <v>44</v>
      </c>
      <c r="Q163" s="13" t="s">
        <v>45</v>
      </c>
      <c r="R163" s="17" t="str">
        <f t="shared" si="49"/>
        <v>1001481</v>
      </c>
      <c r="S163" s="15">
        <v>1</v>
      </c>
      <c r="T163" s="144" t="s">
        <v>146</v>
      </c>
      <c r="U163" s="12">
        <v>50000</v>
      </c>
      <c r="V163" s="12">
        <f t="shared" si="44"/>
        <v>9000</v>
      </c>
      <c r="W163" s="12">
        <v>0</v>
      </c>
      <c r="X163" s="18">
        <v>237</v>
      </c>
      <c r="Y163" s="19" t="s">
        <v>47</v>
      </c>
      <c r="Z163" s="20">
        <f t="shared" ref="Z163:Z187" si="50">U163-V163</f>
        <v>41000</v>
      </c>
      <c r="AA163" s="21"/>
      <c r="AB163" s="29"/>
      <c r="AC163" s="14">
        <f t="shared" si="46"/>
        <v>25000</v>
      </c>
      <c r="AD163" s="12"/>
      <c r="AE163" s="12"/>
      <c r="AF163" s="58" t="s">
        <v>67</v>
      </c>
      <c r="AG163" s="23">
        <v>8</v>
      </c>
      <c r="AH163" s="30">
        <v>13</v>
      </c>
      <c r="AI163" s="25" t="s">
        <v>49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100148, 'Б-100148-13',date'2015-03-05',2, 1, 1, 'RUR', 1, 18, date'2015-03-06', date'2015-03-07', 1001481, 1, to_date('2016-04-11 00:00:00','YYYY-MM-DD HH24:MI:SS'), 50000, 9000, 0, 237, 0, 'c1', 8,null);insert into xxxx_oebs_cash_payment_test (ID, INVOICE_ID, OEBS_PAYMENT, DOC_DATE, COMISS_DATE) values (s_xxxx_oebs_cash_payment_test.NEXTVAL, 100148, 25000, to_date('2016-04-11 00:00:00','YYYY-MM-DD HH24:MI:SS'), date'2015-04-30' );insert into xxxx_client_discount_m  (ID,CLIENT_ID,CLIENT_AVG_DISCOUNT,DT) values (s_xxxx_client_discount_m.NEXTVAL,237, 13, date'2014-03-01');</v>
      </c>
    </row>
    <row r="164" spans="1:47" ht="15" customHeight="1" x14ac:dyDescent="0.3">
      <c r="A164" s="45">
        <v>20</v>
      </c>
      <c r="B164" s="64"/>
      <c r="C164" s="12" t="str">
        <f t="shared" si="47"/>
        <v>100020</v>
      </c>
      <c r="D164" s="12" t="str">
        <f t="shared" si="48"/>
        <v>100020/13</v>
      </c>
      <c r="E164" s="13" t="s">
        <v>40</v>
      </c>
      <c r="F164" s="13" t="s">
        <v>41</v>
      </c>
      <c r="G164" s="12">
        <v>1</v>
      </c>
      <c r="H164" s="14">
        <v>100149</v>
      </c>
      <c r="I164" s="15" t="str">
        <f t="shared" si="43"/>
        <v>Б-100149-13</v>
      </c>
      <c r="J164" s="16">
        <v>2</v>
      </c>
      <c r="K164" s="12">
        <v>7</v>
      </c>
      <c r="L164" s="12" t="s">
        <v>42</v>
      </c>
      <c r="M164" s="16">
        <v>1</v>
      </c>
      <c r="N164" s="12">
        <v>18</v>
      </c>
      <c r="O164" s="13" t="s">
        <v>43</v>
      </c>
      <c r="P164" s="13" t="s">
        <v>44</v>
      </c>
      <c r="Q164" s="13" t="s">
        <v>45</v>
      </c>
      <c r="R164" s="17" t="str">
        <f t="shared" si="49"/>
        <v>1001491</v>
      </c>
      <c r="S164" s="15">
        <v>1</v>
      </c>
      <c r="T164" s="144" t="s">
        <v>147</v>
      </c>
      <c r="U164" s="12">
        <v>50000</v>
      </c>
      <c r="V164" s="12">
        <f t="shared" si="44"/>
        <v>9000</v>
      </c>
      <c r="W164" s="12">
        <v>0</v>
      </c>
      <c r="X164" s="18">
        <v>238</v>
      </c>
      <c r="Y164" s="19" t="s">
        <v>47</v>
      </c>
      <c r="Z164" s="20">
        <f t="shared" si="50"/>
        <v>41000</v>
      </c>
      <c r="AA164" s="21"/>
      <c r="AB164" s="22"/>
      <c r="AC164" s="14">
        <f t="shared" si="46"/>
        <v>25000</v>
      </c>
      <c r="AD164" s="12"/>
      <c r="AE164" s="12"/>
      <c r="AF164" s="59" t="s">
        <v>72</v>
      </c>
      <c r="AG164" s="23">
        <v>8</v>
      </c>
      <c r="AH164" s="24">
        <v>13</v>
      </c>
      <c r="AI164" s="25" t="s">
        <v>49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100149, 'Б-100149-13',date'2015-03-02',2, 7, 7, 'RUR', 1, 18, date'2015-03-06', date'2015-03-07', 1001491, 1, to_date('2016-05-07 00:00:00','YYYY-MM-DD HH24:MI:SS'), 50000, 9000, 0, 238, 0, 'c1', 8,null);insert into xxxx_oebs_cash_payment_test (ID, INVOICE_ID, OEBS_PAYMENT, DOC_DATE, COMISS_DATE) values (s_xxxx_oebs_cash_payment_test.NEXTVAL, 100149, 25000, to_date('2016-05-07 00:00:00','YYYY-MM-DD HH24:MI:SS'), date'2015-05-31' );insert into xxxx_client_discount_m  (ID,CLIENT_ID,CLIENT_AVG_DISCOUNT,DT) values (s_xxxx_client_discount_m.NEXTVAL,238, 13, date'2014-03-01');</v>
      </c>
    </row>
    <row r="165" spans="1:47" ht="15" customHeight="1" x14ac:dyDescent="0.3">
      <c r="A165" s="45">
        <v>20</v>
      </c>
      <c r="B165" s="64"/>
      <c r="C165" s="12" t="str">
        <f t="shared" si="47"/>
        <v>100020</v>
      </c>
      <c r="D165" s="12" t="str">
        <f t="shared" si="48"/>
        <v>100020/13</v>
      </c>
      <c r="E165" s="13" t="s">
        <v>40</v>
      </c>
      <c r="F165" s="13" t="s">
        <v>41</v>
      </c>
      <c r="G165" s="12">
        <v>1</v>
      </c>
      <c r="H165" s="14">
        <v>100150</v>
      </c>
      <c r="I165" s="15" t="str">
        <f t="shared" si="43"/>
        <v>Б-100150-13</v>
      </c>
      <c r="J165" s="16">
        <v>2</v>
      </c>
      <c r="K165" s="56">
        <v>3</v>
      </c>
      <c r="L165" s="12" t="s">
        <v>42</v>
      </c>
      <c r="M165" s="16">
        <v>1</v>
      </c>
      <c r="N165" s="12">
        <v>18</v>
      </c>
      <c r="O165" s="13" t="s">
        <v>53</v>
      </c>
      <c r="P165" s="13" t="s">
        <v>44</v>
      </c>
      <c r="Q165" s="13" t="s">
        <v>45</v>
      </c>
      <c r="R165" s="17" t="str">
        <f t="shared" si="49"/>
        <v>1001501</v>
      </c>
      <c r="S165" s="15">
        <v>1</v>
      </c>
      <c r="T165" s="144" t="s">
        <v>148</v>
      </c>
      <c r="U165" s="12">
        <v>50000</v>
      </c>
      <c r="V165" s="12">
        <f t="shared" si="44"/>
        <v>9000</v>
      </c>
      <c r="W165" s="12">
        <v>0</v>
      </c>
      <c r="X165" s="18">
        <v>239</v>
      </c>
      <c r="Y165" s="19" t="s">
        <v>47</v>
      </c>
      <c r="Z165" s="20">
        <f t="shared" si="50"/>
        <v>41000</v>
      </c>
      <c r="AA165" s="21"/>
      <c r="AB165" s="26"/>
      <c r="AC165" s="14">
        <f t="shared" si="46"/>
        <v>25000</v>
      </c>
      <c r="AD165" s="12"/>
      <c r="AE165" s="12"/>
      <c r="AF165" s="59" t="s">
        <v>72</v>
      </c>
      <c r="AG165" s="23">
        <v>8</v>
      </c>
      <c r="AH165" s="27">
        <v>7</v>
      </c>
      <c r="AI165" s="25" t="s">
        <v>49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100150, 'Б-100150-13',date'2015-03-03',2, 3, 3, 'RUR', 1, 18, date'2015-03-06', date'2015-03-07', 1001501, 1, to_date('2016-05-08 00:00:00','YYYY-MM-DD HH24:MI:SS'), 50000, 9000, 0, 239, 0, 'c1', 8,null);insert into xxxx_oebs_cash_payment_test (ID, INVOICE_ID, OEBS_PAYMENT, DOC_DATE, COMISS_DATE) values (s_xxxx_oebs_cash_payment_test.NEXTVAL, 100150, 25000, to_date('2016-05-08 00:00:00','YYYY-MM-DD HH24:MI:SS'), date'2015-05-31' );insert into xxxx_client_discount_m  (ID,CLIENT_ID,CLIENT_AVG_DISCOUNT,DT) values (s_xxxx_client_discount_m.NEXTVAL,239, 7, date'2014-03-01');</v>
      </c>
    </row>
    <row r="166" spans="1:47" ht="15" customHeight="1" x14ac:dyDescent="0.3">
      <c r="A166" s="45">
        <v>20</v>
      </c>
      <c r="B166" s="64"/>
      <c r="C166" s="12" t="str">
        <f t="shared" si="47"/>
        <v>100020</v>
      </c>
      <c r="D166" s="12" t="str">
        <f t="shared" si="48"/>
        <v>100020/13</v>
      </c>
      <c r="E166" s="13" t="s">
        <v>40</v>
      </c>
      <c r="F166" s="13" t="s">
        <v>41</v>
      </c>
      <c r="G166" s="12">
        <v>1</v>
      </c>
      <c r="H166" s="14">
        <v>100151</v>
      </c>
      <c r="I166" s="15" t="str">
        <f t="shared" si="43"/>
        <v>Б-100151-13</v>
      </c>
      <c r="J166" s="16">
        <v>2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53</v>
      </c>
      <c r="P166" s="13" t="s">
        <v>44</v>
      </c>
      <c r="Q166" s="13" t="s">
        <v>45</v>
      </c>
      <c r="R166" s="17" t="str">
        <f t="shared" si="49"/>
        <v>1001511</v>
      </c>
      <c r="S166" s="15">
        <v>1</v>
      </c>
      <c r="T166" s="144" t="s">
        <v>148</v>
      </c>
      <c r="U166" s="12">
        <v>50000</v>
      </c>
      <c r="V166" s="12">
        <f t="shared" si="44"/>
        <v>9000</v>
      </c>
      <c r="W166" s="12">
        <v>0</v>
      </c>
      <c r="X166" s="18">
        <v>240</v>
      </c>
      <c r="Y166" s="19" t="s">
        <v>47</v>
      </c>
      <c r="Z166" s="20">
        <f t="shared" si="50"/>
        <v>41000</v>
      </c>
      <c r="AA166" s="21"/>
      <c r="AB166" s="26"/>
      <c r="AC166" s="14">
        <v>200000</v>
      </c>
      <c r="AD166" s="12"/>
      <c r="AE166" s="12"/>
      <c r="AF166" s="59" t="s">
        <v>72</v>
      </c>
      <c r="AG166" s="23">
        <v>8</v>
      </c>
      <c r="AH166" s="27">
        <v>7</v>
      </c>
      <c r="AI166" s="25" t="s">
        <v>49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100151, 'Б-100151-13',date'2015-03-03',2, 7, 7, 'RUR', 1, 18, date'2015-03-06', date'2015-03-07', 1001511, 1, to_date('2016-05-08 00:00:00','YYYY-MM-DD HH24:MI:SS'), 50000, 9000, 0, 240, 0, 'c1', 8,null);insert into xxxx_oebs_cash_payment_test (ID, INVOICE_ID, OEBS_PAYMENT, DOC_DATE, COMISS_DATE) values (s_xxxx_oebs_cash_payment_test.NEXTVAL, 100151, 200000, to_date('2016-05-08 00:00:00','YYYY-MM-DD HH24:MI:SS'), date'2015-05-31' );insert into xxxx_client_discount_m  (ID,CLIENT_ID,CLIENT_AVG_DISCOUNT,DT) values (s_xxxx_client_discount_m.NEXTVAL,240, 7, date'2014-03-01');</v>
      </c>
    </row>
    <row r="167" spans="1:47" ht="15" customHeight="1" x14ac:dyDescent="0.3">
      <c r="A167" s="45">
        <v>20</v>
      </c>
      <c r="B167" s="64"/>
      <c r="C167" s="12" t="str">
        <f t="shared" si="47"/>
        <v>100020</v>
      </c>
      <c r="D167" s="12" t="str">
        <f t="shared" si="48"/>
        <v>100020/13</v>
      </c>
      <c r="E167" s="13" t="s">
        <v>40</v>
      </c>
      <c r="F167" s="13" t="s">
        <v>41</v>
      </c>
      <c r="G167" s="12">
        <v>1</v>
      </c>
      <c r="H167" s="14">
        <v>100152</v>
      </c>
      <c r="I167" s="15" t="str">
        <f t="shared" si="43"/>
        <v>Б-100152-13</v>
      </c>
      <c r="J167" s="16">
        <v>2</v>
      </c>
      <c r="K167" s="28">
        <v>2</v>
      </c>
      <c r="L167" s="12" t="s">
        <v>42</v>
      </c>
      <c r="M167" s="16">
        <v>1</v>
      </c>
      <c r="N167" s="12">
        <v>18</v>
      </c>
      <c r="O167" s="13" t="s">
        <v>55</v>
      </c>
      <c r="P167" s="13" t="s">
        <v>44</v>
      </c>
      <c r="Q167" s="13" t="s">
        <v>45</v>
      </c>
      <c r="R167" s="17" t="str">
        <f t="shared" si="49"/>
        <v>1001521</v>
      </c>
      <c r="S167" s="15">
        <v>1</v>
      </c>
      <c r="T167" s="144" t="s">
        <v>149</v>
      </c>
      <c r="U167" s="12">
        <v>50000</v>
      </c>
      <c r="V167" s="12">
        <f t="shared" si="44"/>
        <v>9000</v>
      </c>
      <c r="W167" s="12">
        <v>0</v>
      </c>
      <c r="X167" s="18">
        <v>241</v>
      </c>
      <c r="Y167" s="19" t="s">
        <v>47</v>
      </c>
      <c r="Z167" s="20">
        <f>U167-V167</f>
        <v>41000</v>
      </c>
      <c r="AA167" s="21"/>
      <c r="AB167" s="29"/>
      <c r="AC167" s="14">
        <f t="shared" ref="AC167:AC189" si="51">U167*0.5</f>
        <v>25000</v>
      </c>
      <c r="AD167" s="12"/>
      <c r="AE167" s="12"/>
      <c r="AF167" s="59" t="s">
        <v>72</v>
      </c>
      <c r="AG167" s="23">
        <v>8</v>
      </c>
      <c r="AH167" s="30">
        <v>20</v>
      </c>
      <c r="AI167" s="25" t="s">
        <v>49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"&amp;A167&amp;", "&amp;C167&amp;", '"&amp;D167&amp;"', date'"&amp;E167&amp;"', date'"&amp;F167&amp;"', "&amp;G167&amp;", "&amp;H167&amp;", '"&amp;I167&amp;"',date'"&amp;O167&amp;"',"&amp;J167&amp;", "&amp;K167&amp;", "&amp;K167&amp;", '"&amp;L167&amp;"', "&amp;M167&amp;", "&amp;N167&amp;", date'"&amp;P167&amp;"', date'"&amp;Q167&amp;"', "&amp;R167&amp;", "&amp;S167&amp;", to_date('"&amp;T167&amp;"','YYYY-MM-DD HH24:MI:SS'), "&amp;U167&amp;", "&amp;V167&amp;", "&amp;W167&amp;", "&amp;X167&amp;", "&amp;AL167&amp;", '"&amp;AN167&amp;"', "&amp;AG167&amp;","&amp;AM167&amp;");"&amp;
IF(LEN(AC167)&gt;0,"insert into xxxx_oebs_cash_payment_test (ID, INVOICE_ID, OEBS_PAYMENT, DOC_DATE, COMISS_DATE) values (s_xxxx_oebs_cash_payment_test.NEXTVAL, "&amp;H167&amp;", "&amp;AC167&amp;", to_date('"&amp;T167&amp;"','YYYY-MM-DD HH24:MI:SS'), "&amp;AF167&amp;" );","")&amp;
IF(LEN(AD167)&gt;0,"insert into xxxx_oebs_cash_payment_test (ID, INVOICE_ID, OEBS_PAYMENT, DOC_DATE, COMISS_DATE) values (s_xxxx_oebs_cash_payment_test.NEXTVAL, "&amp;H167&amp;", "&amp;AD167&amp;", to_date('"&amp;T167&amp;"','YYYY-MM-DD HH24:MI:SS'), "&amp;AF167&amp;" );","")&amp;
IF(LEN(AE167)&gt;0,"insert into xxxx_oebs_cash_payment_test (ID, INVOICE_ID, OEBS_PAYMENT, DOC_DATE, COMISS_DATE) values (s_xxxx_oebs_cash_payment_test.NEXTVAL, "&amp;H167&amp;", "&amp;AE167&amp;", to_date('"&amp;T167&amp;"','YYYY-MM-DD HH24:MI:SS'), "&amp;AF167&amp;" );","")&amp;
IF(LEN(AH167)&gt;0,"insert into xxxx_client_discount_m  (ID,CLIENT_ID,CLIENT_AVG_DISCOUNT,DT) values (s_xxxx_client_discount_m.NEXTVAL,"&amp;X167&amp;", "&amp;AH167&amp;", "&amp;AI167&amp;");","")&amp;
IF(LEN(AJ167)&gt;0,"insert into xxxx_client_discount_m  (ID,CLIENT_ID,CLIENT_AVG_DISCOUNT,DT) values (s_xxxx_client_discount_m.NEXTVAL,"&amp;X167&amp;", "&amp;AJ167&amp;", "&amp;AK167&amp;");","")&amp;
IF(LEN(AO167)&gt;0,"insert into xxxx_contract_signed_attr (ID, CONTRACT_ID, CODE, KEY_NUM) values (s_xxxx_contract_signed_attr.NEXTVAL, "&amp;C167&amp;", 'SUPERCOMMISSION_BONUS' , "&amp;AO167&amp;" );","")&amp;
IF(LEN(AP167)&gt;0,"insert into xxxx_loyal_clients_contr_attr (ID, CONTRACT_ID, CLIENT_ID, LC_TURNOVER, COLLATERAL_FIRST_DT, COLLATERAL_END_DT) values (s_xxxx_loyal_clients_contr_atr.NEXTVAL, "&amp;C167&amp;", "&amp;X167&amp;", "&amp;AP167&amp;", "&amp;AQ167&amp;", "&amp;AR167&amp;"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'Б-100152-13',date'2015-03-04',2, 2, 2, 'RUR', 1, 18, date'2015-03-06', date'2015-03-07', 1001521, 1, to_date('2016-05-09 00:00:00','YYYY-MM-DD HH24:MI:SS'), 50000, 9000, 0, 241, 0, 'c1', 8,null);insert into xxxx_oebs_cash_payment_test (ID, INVOICE_ID, OEBS_PAYMENT, DOC_DATE, COMISS_DATE) values (s_xxxx_oebs_cash_payment_test.NEXTVAL, 100152, 25000, to_date('2016-05-09 00:00:00','YYYY-MM-DD HH24:MI:SS'), date'2015-05-31' );insert into xxxx_client_discount_m  (ID,CLIENT_ID,CLIENT_AVG_DISCOUNT,DT) values (s_xxxx_client_discount_m.NEXTVAL,241, 20, date'2014-03-01');</v>
      </c>
    </row>
    <row r="168" spans="1:47" ht="15" customHeight="1" x14ac:dyDescent="0.3">
      <c r="A168" s="45">
        <v>20</v>
      </c>
      <c r="B168" s="64"/>
      <c r="C168" s="12" t="str">
        <f t="shared" si="47"/>
        <v>100020</v>
      </c>
      <c r="D168" s="12" t="str">
        <f t="shared" si="48"/>
        <v>100020/13</v>
      </c>
      <c r="E168" s="13" t="s">
        <v>40</v>
      </c>
      <c r="F168" s="13" t="s">
        <v>41</v>
      </c>
      <c r="G168" s="12">
        <v>1</v>
      </c>
      <c r="H168" s="14">
        <v>100152</v>
      </c>
      <c r="I168" s="15" t="str">
        <f t="shared" si="43"/>
        <v>Б-100152-13</v>
      </c>
      <c r="J168" s="16">
        <v>2</v>
      </c>
      <c r="K168" s="28">
        <v>11</v>
      </c>
      <c r="L168" s="12" t="s">
        <v>42</v>
      </c>
      <c r="M168" s="16">
        <v>1</v>
      </c>
      <c r="N168" s="12">
        <v>18</v>
      </c>
      <c r="O168" s="13" t="s">
        <v>55</v>
      </c>
      <c r="P168" s="13" t="s">
        <v>44</v>
      </c>
      <c r="Q168" s="13" t="s">
        <v>45</v>
      </c>
      <c r="R168" s="17" t="str">
        <f t="shared" si="49"/>
        <v>1001521</v>
      </c>
      <c r="S168" s="15">
        <v>1</v>
      </c>
      <c r="T168" s="144" t="s">
        <v>149</v>
      </c>
      <c r="U168" s="12">
        <v>50000</v>
      </c>
      <c r="V168" s="12">
        <f t="shared" si="44"/>
        <v>9000</v>
      </c>
      <c r="W168" s="12">
        <v>0</v>
      </c>
      <c r="X168" s="18">
        <v>241</v>
      </c>
      <c r="Y168" s="19" t="s">
        <v>47</v>
      </c>
      <c r="Z168" s="20">
        <f t="shared" si="50"/>
        <v>41000</v>
      </c>
      <c r="AA168" s="21"/>
      <c r="AB168" s="29"/>
      <c r="AC168" s="14">
        <f t="shared" si="51"/>
        <v>25000</v>
      </c>
      <c r="AD168" s="12"/>
      <c r="AE168" s="12"/>
      <c r="AF168" s="59" t="s">
        <v>72</v>
      </c>
      <c r="AG168" s="23">
        <v>8</v>
      </c>
      <c r="AH168" s="30">
        <v>20</v>
      </c>
      <c r="AI168" s="25" t="s">
        <v>49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'Б-100152-13',date'2015-03-04',2, 11, 11, 'RUR', 1, 18, date'2015-03-06', date'2015-03-07', 1001521, 1, to_date('2016-05-09 00:00:00','YYYY-MM-DD HH24:MI:SS'), 50000, 9000, 0, 241, 0, 'c1', 8,null);insert into xxxx_oebs_cash_payment_test (ID, INVOICE_ID, OEBS_PAYMENT, DOC_DATE, COMISS_DATE) values (s_xxxx_oebs_cash_payment_test.NEXTVAL, 100152, 25000, to_date('2016-05-09 00:00:00','YYYY-MM-DD HH24:MI:SS'), date'2015-05-31' );insert into xxxx_client_discount_m  (ID,CLIENT_ID,CLIENT_AVG_DISCOUNT,DT) values (s_xxxx_client_discount_m.NEXTVAL,241, 20, date'2014-03-01');</v>
      </c>
    </row>
    <row r="169" spans="1:47" ht="15" customHeight="1" x14ac:dyDescent="0.3">
      <c r="A169" s="45">
        <v>20</v>
      </c>
      <c r="B169" s="64"/>
      <c r="C169" s="33" t="str">
        <f t="shared" si="47"/>
        <v>100020</v>
      </c>
      <c r="D169" s="33" t="str">
        <f t="shared" si="48"/>
        <v>100020/13</v>
      </c>
      <c r="E169" s="34" t="s">
        <v>40</v>
      </c>
      <c r="F169" s="34" t="s">
        <v>41</v>
      </c>
      <c r="G169" s="12">
        <v>1</v>
      </c>
      <c r="H169" s="14">
        <v>100153</v>
      </c>
      <c r="I169" s="33" t="str">
        <f t="shared" si="43"/>
        <v>Б-100153-13</v>
      </c>
      <c r="J169" s="16">
        <v>2</v>
      </c>
      <c r="K169" s="35">
        <v>1</v>
      </c>
      <c r="L169" s="33" t="s">
        <v>42</v>
      </c>
      <c r="M169" s="36">
        <v>1</v>
      </c>
      <c r="N169" s="33">
        <v>18</v>
      </c>
      <c r="O169" s="34" t="s">
        <v>57</v>
      </c>
      <c r="P169" s="34" t="s">
        <v>44</v>
      </c>
      <c r="Q169" s="34" t="s">
        <v>45</v>
      </c>
      <c r="R169" s="37" t="str">
        <f t="shared" si="49"/>
        <v>1001531</v>
      </c>
      <c r="S169" s="33">
        <v>1</v>
      </c>
      <c r="T169" s="145" t="s">
        <v>150</v>
      </c>
      <c r="U169" s="12">
        <v>50000</v>
      </c>
      <c r="V169" s="33">
        <f t="shared" si="44"/>
        <v>9000</v>
      </c>
      <c r="W169" s="33">
        <v>0</v>
      </c>
      <c r="X169" s="18">
        <v>242</v>
      </c>
      <c r="Y169" s="38" t="s">
        <v>47</v>
      </c>
      <c r="Z169" s="20">
        <f t="shared" si="50"/>
        <v>41000</v>
      </c>
      <c r="AA169" s="39"/>
      <c r="AB169" s="39"/>
      <c r="AC169" s="40">
        <f t="shared" si="51"/>
        <v>25000</v>
      </c>
      <c r="AD169" s="33"/>
      <c r="AE169" s="33"/>
      <c r="AF169" s="61" t="s">
        <v>72</v>
      </c>
      <c r="AG169" s="41">
        <v>8</v>
      </c>
      <c r="AH169" s="42">
        <v>13</v>
      </c>
      <c r="AI169" s="43" t="s">
        <v>49</v>
      </c>
      <c r="AJ169" s="34"/>
      <c r="AK169" s="34"/>
      <c r="AL169" s="37">
        <v>0</v>
      </c>
      <c r="AM169" s="33" t="s">
        <v>50</v>
      </c>
      <c r="AN169" s="33" t="s">
        <v>51</v>
      </c>
      <c r="AO169" s="33"/>
      <c r="AP169" s="37"/>
      <c r="AQ169" s="37"/>
      <c r="AR169" s="37"/>
      <c r="AS169" s="44"/>
      <c r="AU16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100153, 'Б-100153-13',date'2015-03-05',2, 1, 1, 'RUR', 1, 18, date'2015-03-06', date'2015-03-07', 1001531, 1, to_date('2016-05-11 00:00:00','YYYY-MM-DD HH24:MI:SS'), 50000, 9000, 0, 242, 0, 'c1', 8,null);insert into xxxx_oebs_cash_payment_test (ID, INVOICE_ID, OEBS_PAYMENT, DOC_DATE, COMISS_DATE) values (s_xxxx_oebs_cash_payment_test.NEXTVAL, 100153, 25000, to_date('2016-05-11 00:00:00','YYYY-MM-DD HH24:MI:SS'), date'2015-05-31' );insert into xxxx_client_discount_m  (ID,CLIENT_ID,CLIENT_AVG_DISCOUNT,DT) values (s_xxxx_client_discount_m.NEXTVAL,242, 13, date'2014-03-01');</v>
      </c>
    </row>
    <row r="170" spans="1:47" ht="15" customHeight="1" x14ac:dyDescent="0.3">
      <c r="A170" s="45">
        <v>21</v>
      </c>
      <c r="B170" s="64"/>
      <c r="C170" s="12" t="str">
        <f t="shared" si="47"/>
        <v>100021</v>
      </c>
      <c r="D170" s="12" t="str">
        <f t="shared" si="48"/>
        <v>100021/13</v>
      </c>
      <c r="E170" s="13" t="s">
        <v>40</v>
      </c>
      <c r="F170" s="13" t="s">
        <v>41</v>
      </c>
      <c r="G170" s="12">
        <v>1</v>
      </c>
      <c r="H170" s="14">
        <v>100154</v>
      </c>
      <c r="I170" s="15" t="str">
        <f t="shared" si="43"/>
        <v>Б-100154-13</v>
      </c>
      <c r="J170" s="16">
        <v>2</v>
      </c>
      <c r="K170" s="56">
        <v>2</v>
      </c>
      <c r="L170" s="56" t="s">
        <v>91</v>
      </c>
      <c r="M170" s="16">
        <v>1</v>
      </c>
      <c r="N170" s="12">
        <v>18</v>
      </c>
      <c r="O170" s="13" t="s">
        <v>43</v>
      </c>
      <c r="P170" s="13" t="s">
        <v>44</v>
      </c>
      <c r="Q170" s="13" t="s">
        <v>45</v>
      </c>
      <c r="R170" s="17" t="str">
        <f t="shared" si="49"/>
        <v>1001541</v>
      </c>
      <c r="S170" s="15">
        <v>1</v>
      </c>
      <c r="T170" s="144" t="s">
        <v>139</v>
      </c>
      <c r="U170" s="12">
        <v>50000</v>
      </c>
      <c r="V170" s="12">
        <f t="shared" si="44"/>
        <v>9000</v>
      </c>
      <c r="W170" s="12">
        <v>0</v>
      </c>
      <c r="X170" s="18">
        <v>243</v>
      </c>
      <c r="Y170" s="19" t="s">
        <v>47</v>
      </c>
      <c r="Z170" s="20">
        <f t="shared" si="50"/>
        <v>41000</v>
      </c>
      <c r="AA170" s="21"/>
      <c r="AB170" s="22"/>
      <c r="AC170" s="14">
        <f t="shared" si="51"/>
        <v>25000</v>
      </c>
      <c r="AD170" s="12"/>
      <c r="AE170" s="12"/>
      <c r="AF170" s="13" t="s">
        <v>48</v>
      </c>
      <c r="AG170" s="23">
        <v>8</v>
      </c>
      <c r="AH170" s="24">
        <v>13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S170" s="15" t="s">
        <v>99</v>
      </c>
      <c r="AU17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100154, 'Б-100154-13',date'2015-03-02',2, 2, 2, 'USD', 1, 18, date'2015-03-06', date'2015-03-07', 1001541, 1, to_date('2016-03-07 00:00:00','YYYY-MM-DD HH24:MI:SS'), 50000, 9000, 0, 243, 0, 'c1', 8,null);insert into xxxx_oebs_cash_payment_test (ID, INVOICE_ID, OEBS_PAYMENT, DOC_DATE, COMISS_DATE) values (s_xxxx_oebs_cash_payment_test.NEXTVAL, 100154, 25000, to_date('2016-03-07 00:00:00','YYYY-MM-DD HH24:MI:SS'), date'2015-03-31' );insert into xxxx_client_discount_m  (ID,CLIENT_ID,CLIENT_AVG_DISCOUNT,DT) values (s_xxxx_client_discount_m.NEXTVAL,243, 13, date'2014-03-01');</v>
      </c>
    </row>
    <row r="171" spans="1:47" ht="15" customHeight="1" x14ac:dyDescent="0.3">
      <c r="A171" s="45">
        <v>21</v>
      </c>
      <c r="B171" s="64"/>
      <c r="C171" s="12" t="str">
        <f t="shared" si="47"/>
        <v>100021</v>
      </c>
      <c r="D171" s="12" t="str">
        <f t="shared" si="48"/>
        <v>100021/13</v>
      </c>
      <c r="E171" s="13" t="s">
        <v>40</v>
      </c>
      <c r="F171" s="13" t="s">
        <v>41</v>
      </c>
      <c r="G171" s="12">
        <v>1</v>
      </c>
      <c r="H171" s="14">
        <v>100155</v>
      </c>
      <c r="I171" s="15" t="str">
        <f t="shared" si="43"/>
        <v>Б-100155-13</v>
      </c>
      <c r="J171" s="16">
        <v>2</v>
      </c>
      <c r="K171" s="12">
        <v>7</v>
      </c>
      <c r="L171" s="56" t="s">
        <v>91</v>
      </c>
      <c r="M171" s="16">
        <v>1</v>
      </c>
      <c r="N171" s="12">
        <v>18</v>
      </c>
      <c r="O171" s="13" t="s">
        <v>53</v>
      </c>
      <c r="P171" s="13" t="s">
        <v>44</v>
      </c>
      <c r="Q171" s="13" t="s">
        <v>45</v>
      </c>
      <c r="R171" s="17" t="str">
        <f t="shared" si="49"/>
        <v>1001551</v>
      </c>
      <c r="S171" s="15">
        <v>1</v>
      </c>
      <c r="T171" s="144" t="s">
        <v>140</v>
      </c>
      <c r="U171" s="12">
        <v>50000</v>
      </c>
      <c r="V171" s="12">
        <f t="shared" si="44"/>
        <v>9000</v>
      </c>
      <c r="W171" s="12">
        <v>0</v>
      </c>
      <c r="X171" s="18">
        <v>244</v>
      </c>
      <c r="Y171" s="19" t="s">
        <v>47</v>
      </c>
      <c r="Z171" s="20">
        <f t="shared" si="50"/>
        <v>41000</v>
      </c>
      <c r="AA171" s="21"/>
      <c r="AB171" s="26"/>
      <c r="AC171" s="14">
        <f t="shared" si="51"/>
        <v>25000</v>
      </c>
      <c r="AD171" s="12"/>
      <c r="AE171" s="12"/>
      <c r="AF171" s="13" t="s">
        <v>48</v>
      </c>
      <c r="AG171" s="23">
        <v>8</v>
      </c>
      <c r="AH171" s="27">
        <v>7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S171" s="9" t="s">
        <v>100</v>
      </c>
      <c r="AU17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100155, 'Б-100155-13',date'2015-03-03',2, 7, 7, 'USD', 1, 18, date'2015-03-06', date'2015-03-07', 1001551, 1, to_date('2016-03-08 00:00:00','YYYY-MM-DD HH24:MI:SS'), 50000, 9000, 0, 244, 0, 'c1', 8,null);insert into xxxx_oebs_cash_payment_test (ID, INVOICE_ID, OEBS_PAYMENT, DOC_DATE, COMISS_DATE) values (s_xxxx_oebs_cash_payment_test.NEXTVAL, 100155, 25000, to_date('2016-03-08 00:00:00','YYYY-MM-DD HH24:MI:SS'), date'2015-03-31' );insert into xxxx_client_discount_m  (ID,CLIENT_ID,CLIENT_AVG_DISCOUNT,DT) values (s_xxxx_client_discount_m.NEXTVAL,244, 7, date'2014-03-01');</v>
      </c>
    </row>
    <row r="172" spans="1:47" ht="15" customHeight="1" x14ac:dyDescent="0.3">
      <c r="A172" s="45">
        <v>21</v>
      </c>
      <c r="B172" s="64"/>
      <c r="C172" s="12" t="str">
        <f t="shared" si="47"/>
        <v>100021</v>
      </c>
      <c r="D172" s="12" t="str">
        <f t="shared" si="48"/>
        <v>100021/13</v>
      </c>
      <c r="E172" s="13" t="s">
        <v>40</v>
      </c>
      <c r="F172" s="13" t="s">
        <v>41</v>
      </c>
      <c r="G172" s="12">
        <v>1</v>
      </c>
      <c r="H172" s="14">
        <v>100156</v>
      </c>
      <c r="I172" s="15" t="str">
        <f t="shared" si="43"/>
        <v>Б-100156-13</v>
      </c>
      <c r="J172" s="16">
        <v>2</v>
      </c>
      <c r="K172" s="12">
        <v>7</v>
      </c>
      <c r="L172" s="56" t="s">
        <v>91</v>
      </c>
      <c r="M172" s="16">
        <v>1</v>
      </c>
      <c r="N172" s="12">
        <v>18</v>
      </c>
      <c r="O172" s="13" t="s">
        <v>53</v>
      </c>
      <c r="P172" s="13" t="s">
        <v>44</v>
      </c>
      <c r="Q172" s="13" t="s">
        <v>45</v>
      </c>
      <c r="R172" s="17" t="str">
        <f t="shared" si="49"/>
        <v>1001561</v>
      </c>
      <c r="S172" s="15">
        <v>1</v>
      </c>
      <c r="T172" s="144" t="s">
        <v>140</v>
      </c>
      <c r="U172" s="12">
        <v>50000</v>
      </c>
      <c r="V172" s="12">
        <f t="shared" si="44"/>
        <v>9000</v>
      </c>
      <c r="W172" s="12">
        <v>0</v>
      </c>
      <c r="X172" s="18">
        <v>245</v>
      </c>
      <c r="Y172" s="19" t="s">
        <v>47</v>
      </c>
      <c r="Z172" s="20">
        <f t="shared" si="50"/>
        <v>41000</v>
      </c>
      <c r="AA172" s="21"/>
      <c r="AB172" s="26"/>
      <c r="AC172" s="14">
        <f t="shared" si="51"/>
        <v>25000</v>
      </c>
      <c r="AD172" s="12"/>
      <c r="AE172" s="12"/>
      <c r="AF172" s="13" t="s">
        <v>48</v>
      </c>
      <c r="AG172" s="23">
        <v>8</v>
      </c>
      <c r="AH172" s="27">
        <v>7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S172" s="9" t="s">
        <v>89</v>
      </c>
      <c r="AU17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100156, 'Б-100156-13',date'2015-03-03',2, 7, 7, 'USD', 1, 18, date'2015-03-06', date'2015-03-07', 1001561, 1, to_date('2016-03-08 00:00:00','YYYY-MM-DD HH24:MI:SS'), 50000, 9000, 0, 245, 0, 'c1', 8,null);insert into xxxx_oebs_cash_payment_test (ID, INVOICE_ID, OEBS_PAYMENT, DOC_DATE, COMISS_DATE) values (s_xxxx_oebs_cash_payment_test.NEXTVAL, 100156, 25000, to_date('2016-03-08 00:00:00','YYYY-MM-DD HH24:MI:SS'), date'2015-03-31' );insert into xxxx_client_discount_m  (ID,CLIENT_ID,CLIENT_AVG_DISCOUNT,DT) values (s_xxxx_client_discount_m.NEXTVAL,245, 7, date'2014-03-01');</v>
      </c>
    </row>
    <row r="173" spans="1:47" ht="15" customHeight="1" x14ac:dyDescent="0.3">
      <c r="A173" s="45">
        <v>21</v>
      </c>
      <c r="B173" s="64"/>
      <c r="C173" s="12" t="str">
        <f t="shared" si="47"/>
        <v>100021</v>
      </c>
      <c r="D173" s="12" t="str">
        <f t="shared" si="48"/>
        <v>100021/13</v>
      </c>
      <c r="E173" s="13" t="s">
        <v>40</v>
      </c>
      <c r="F173" s="13" t="s">
        <v>41</v>
      </c>
      <c r="G173" s="12">
        <v>1</v>
      </c>
      <c r="H173" s="14">
        <v>100157</v>
      </c>
      <c r="I173" s="15" t="str">
        <f t="shared" si="43"/>
        <v>Б-100157-13</v>
      </c>
      <c r="J173" s="16">
        <v>2</v>
      </c>
      <c r="K173" s="28">
        <v>2</v>
      </c>
      <c r="L173" s="56" t="s">
        <v>91</v>
      </c>
      <c r="M173" s="16">
        <v>1</v>
      </c>
      <c r="N173" s="12">
        <v>18</v>
      </c>
      <c r="O173" s="13" t="s">
        <v>55</v>
      </c>
      <c r="P173" s="13" t="s">
        <v>44</v>
      </c>
      <c r="Q173" s="13" t="s">
        <v>45</v>
      </c>
      <c r="R173" s="17" t="str">
        <f t="shared" si="49"/>
        <v>1001571</v>
      </c>
      <c r="S173" s="15">
        <v>1</v>
      </c>
      <c r="T173" s="144" t="s">
        <v>141</v>
      </c>
      <c r="U173" s="12">
        <v>50000</v>
      </c>
      <c r="V173" s="12">
        <f t="shared" si="44"/>
        <v>9000</v>
      </c>
      <c r="W173" s="12">
        <v>0</v>
      </c>
      <c r="X173" s="18">
        <v>246</v>
      </c>
      <c r="Y173" s="19" t="s">
        <v>47</v>
      </c>
      <c r="Z173" s="20">
        <f>U173-V173</f>
        <v>41000</v>
      </c>
      <c r="AA173" s="21"/>
      <c r="AB173" s="29"/>
      <c r="AC173" s="14">
        <f t="shared" si="51"/>
        <v>25000</v>
      </c>
      <c r="AD173" s="12"/>
      <c r="AE173" s="12"/>
      <c r="AF173" s="13" t="s">
        <v>48</v>
      </c>
      <c r="AG173" s="23">
        <v>8</v>
      </c>
      <c r="AH173" s="30">
        <v>20</v>
      </c>
      <c r="AI173" s="25" t="s">
        <v>49</v>
      </c>
      <c r="AJ173" s="13"/>
      <c r="AK173" s="13"/>
      <c r="AL173" s="17">
        <v>0</v>
      </c>
      <c r="AM173" s="15" t="s">
        <v>50</v>
      </c>
      <c r="AN173" s="12" t="s">
        <v>51</v>
      </c>
      <c r="AO173" s="12"/>
      <c r="AP173" s="17"/>
      <c r="AQ173" s="17"/>
      <c r="AR173" s="17"/>
      <c r="AS173" s="9" t="s">
        <v>90</v>
      </c>
      <c r="AU17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"&amp;A173&amp;", "&amp;C173&amp;", '"&amp;D173&amp;"', date'"&amp;E173&amp;"', date'"&amp;F173&amp;"', "&amp;G173&amp;", "&amp;H173&amp;", '"&amp;I173&amp;"',date'"&amp;O173&amp;"',"&amp;J173&amp;", "&amp;K173&amp;", "&amp;K173&amp;", '"&amp;L173&amp;"', "&amp;M173&amp;", "&amp;N173&amp;", date'"&amp;P173&amp;"', date'"&amp;Q173&amp;"', "&amp;R173&amp;", "&amp;S173&amp;", to_date('"&amp;T173&amp;"','YYYY-MM-DD HH24:MI:SS'), "&amp;U173&amp;", "&amp;V173&amp;", "&amp;W173&amp;", "&amp;X173&amp;", "&amp;AL173&amp;", '"&amp;AN173&amp;"', "&amp;AG173&amp;","&amp;AM173&amp;");"&amp;
IF(LEN(AC173)&gt;0,"insert into xxxx_oebs_cash_payment_test (ID, INVOICE_ID, OEBS_PAYMENT, DOC_DATE, COMISS_DATE) values (s_xxxx_oebs_cash_payment_test.NEXTVAL, "&amp;H173&amp;", "&amp;AC173&amp;", to_date('"&amp;T173&amp;"','YYYY-MM-DD HH24:MI:SS'), "&amp;AF173&amp;" );","")&amp;
IF(LEN(AD173)&gt;0,"insert into xxxx_oebs_cash_payment_test (ID, INVOICE_ID, OEBS_PAYMENT, DOC_DATE, COMISS_DATE) values (s_xxxx_oebs_cash_payment_test.NEXTVAL, "&amp;H173&amp;", "&amp;AD173&amp;", to_date('"&amp;T173&amp;"','YYYY-MM-DD HH24:MI:SS'), "&amp;AF173&amp;" );","")&amp;
IF(LEN(AE173)&gt;0,"insert into xxxx_oebs_cash_payment_test (ID, INVOICE_ID, OEBS_PAYMENT, DOC_DATE, COMISS_DATE) values (s_xxxx_oebs_cash_payment_test.NEXTVAL, "&amp;H173&amp;", "&amp;AE173&amp;", to_date('"&amp;T173&amp;"','YYYY-MM-DD HH24:MI:SS'), "&amp;AF173&amp;" );","")&amp;
IF(LEN(AH173)&gt;0,"insert into xxxx_client_discount_m  (ID,CLIENT_ID,CLIENT_AVG_DISCOUNT,DT) values (s_xxxx_client_discount_m.NEXTVAL,"&amp;X173&amp;", "&amp;AH173&amp;", "&amp;AI173&amp;");","")&amp;
IF(LEN(AJ173)&gt;0,"insert into xxxx_client_discount_m  (ID,CLIENT_ID,CLIENT_AVG_DISCOUNT,DT) values (s_xxxx_client_discount_m.NEXTVAL,"&amp;X173&amp;", "&amp;AJ173&amp;", "&amp;AK173&amp;");","")&amp;
IF(LEN(AO173)&gt;0,"insert into xxxx_contract_signed_attr (ID, CONTRACT_ID, CODE, KEY_NUM) values (s_xxxx_contract_signed_attr.NEXTVAL, "&amp;C173&amp;", 'SUPERCOMMISSION_BONUS' , "&amp;AO173&amp;" );","")&amp;
IF(LEN(AP173)&gt;0,"insert into xxxx_loyal_clients_contr_attr (ID, CONTRACT_ID, CLIENT_ID, LC_TURNOVER, COLLATERAL_FIRST_DT, COLLATERAL_END_DT) values (s_xxxx_loyal_clients_contr_atr.NEXTVAL, "&amp;C173&amp;", "&amp;X173&amp;", "&amp;AP173&amp;", "&amp;AQ173&amp;", "&amp;AR173&amp;"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'Б-100157-13',date'2015-03-04',2, 2, 2, 'USD', 1, 18, date'2015-03-06', date'2015-03-07', 1001571, 1, to_date('2016-03-09 00:00:00','YYYY-MM-DD HH24:MI:SS'), 50000, 9000, 0, 246, 0, 'c1', 8,null);insert into xxxx_oebs_cash_payment_test (ID, INVOICE_ID, OEBS_PAYMENT, DOC_DATE, COMISS_DATE) values (s_xxxx_oebs_cash_payment_test.NEXTVAL, 100157, 25000, to_date('2016-03-09 00:00:00','YYYY-MM-DD HH24:MI:SS'), date'2015-03-31' );insert into xxxx_client_discount_m  (ID,CLIENT_ID,CLIENT_AVG_DISCOUNT,DT) values (s_xxxx_client_discount_m.NEXTVAL,246, 20, date'2014-03-01');</v>
      </c>
    </row>
    <row r="174" spans="1:47" ht="15" customHeight="1" x14ac:dyDescent="0.3">
      <c r="A174" s="45">
        <v>21</v>
      </c>
      <c r="B174" s="64"/>
      <c r="C174" s="12" t="str">
        <f t="shared" si="47"/>
        <v>100021</v>
      </c>
      <c r="D174" s="12" t="str">
        <f t="shared" si="48"/>
        <v>100021/13</v>
      </c>
      <c r="E174" s="13" t="s">
        <v>40</v>
      </c>
      <c r="F174" s="13" t="s">
        <v>41</v>
      </c>
      <c r="G174" s="12">
        <v>1</v>
      </c>
      <c r="H174" s="14">
        <v>100157</v>
      </c>
      <c r="I174" s="15" t="str">
        <f t="shared" si="43"/>
        <v>Б-100157-13</v>
      </c>
      <c r="J174" s="16">
        <v>2</v>
      </c>
      <c r="K174" s="56">
        <v>11</v>
      </c>
      <c r="L174" s="56" t="s">
        <v>91</v>
      </c>
      <c r="M174" s="16">
        <v>1</v>
      </c>
      <c r="N174" s="12">
        <v>18</v>
      </c>
      <c r="O174" s="13" t="s">
        <v>55</v>
      </c>
      <c r="P174" s="13" t="s">
        <v>44</v>
      </c>
      <c r="Q174" s="13" t="s">
        <v>45</v>
      </c>
      <c r="R174" s="17" t="str">
        <f t="shared" si="49"/>
        <v>1001571</v>
      </c>
      <c r="S174" s="15">
        <v>1</v>
      </c>
      <c r="T174" s="144" t="s">
        <v>141</v>
      </c>
      <c r="U174" s="12">
        <v>50000</v>
      </c>
      <c r="V174" s="12">
        <f t="shared" si="44"/>
        <v>9000</v>
      </c>
      <c r="W174" s="12">
        <v>0</v>
      </c>
      <c r="X174" s="18">
        <v>246</v>
      </c>
      <c r="Y174" s="19" t="s">
        <v>47</v>
      </c>
      <c r="Z174" s="20">
        <f t="shared" si="50"/>
        <v>41000</v>
      </c>
      <c r="AA174" s="21"/>
      <c r="AB174" s="29"/>
      <c r="AC174" s="14">
        <f t="shared" si="51"/>
        <v>25000</v>
      </c>
      <c r="AD174" s="12"/>
      <c r="AE174" s="12"/>
      <c r="AF174" s="13" t="s">
        <v>48</v>
      </c>
      <c r="AG174" s="23">
        <v>8</v>
      </c>
      <c r="AH174" s="30">
        <v>20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9" t="s">
        <v>90</v>
      </c>
      <c r="AU17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'Б-100157-13',date'2015-03-04',2, 11, 11, 'USD', 1, 18, date'2015-03-06', date'2015-03-07', 1001571, 1, to_date('2016-03-09 00:00:00','YYYY-MM-DD HH24:MI:SS'), 50000, 9000, 0, 246, 0, 'c1', 8,null);insert into xxxx_oebs_cash_payment_test (ID, INVOICE_ID, OEBS_PAYMENT, DOC_DATE, COMISS_DATE) values (s_xxxx_oebs_cash_payment_test.NEXTVAL, 100157, 25000, to_date('2016-03-09 00:00:00','YYYY-MM-DD HH24:MI:SS'), date'2015-03-31' );insert into xxxx_client_discount_m  (ID,CLIENT_ID,CLIENT_AVG_DISCOUNT,DT) values (s_xxxx_client_discount_m.NEXTVAL,246, 20, date'2014-03-01');</v>
      </c>
    </row>
    <row r="175" spans="1:47" ht="15" customHeight="1" x14ac:dyDescent="0.3">
      <c r="A175" s="45">
        <v>21</v>
      </c>
      <c r="B175" s="64"/>
      <c r="C175" s="12" t="str">
        <f t="shared" si="47"/>
        <v>100021</v>
      </c>
      <c r="D175" s="12" t="str">
        <f t="shared" si="48"/>
        <v>100021/13</v>
      </c>
      <c r="E175" s="13" t="s">
        <v>40</v>
      </c>
      <c r="F175" s="13" t="s">
        <v>41</v>
      </c>
      <c r="G175" s="12">
        <v>1</v>
      </c>
      <c r="H175" s="14">
        <v>100158</v>
      </c>
      <c r="I175" s="15" t="str">
        <f t="shared" si="43"/>
        <v>Б-100158-13</v>
      </c>
      <c r="J175" s="16">
        <v>2</v>
      </c>
      <c r="K175" s="28">
        <v>1</v>
      </c>
      <c r="L175" s="56" t="s">
        <v>91</v>
      </c>
      <c r="M175" s="16">
        <v>1</v>
      </c>
      <c r="N175" s="12">
        <v>18</v>
      </c>
      <c r="O175" s="13" t="s">
        <v>57</v>
      </c>
      <c r="P175" s="13" t="s">
        <v>44</v>
      </c>
      <c r="Q175" s="13" t="s">
        <v>45</v>
      </c>
      <c r="R175" s="17" t="str">
        <f t="shared" si="49"/>
        <v>1001581</v>
      </c>
      <c r="S175" s="15">
        <v>1</v>
      </c>
      <c r="T175" s="144" t="s">
        <v>142</v>
      </c>
      <c r="U175" s="12">
        <v>50000</v>
      </c>
      <c r="V175" s="12">
        <f t="shared" si="44"/>
        <v>9000</v>
      </c>
      <c r="W175" s="12">
        <v>0</v>
      </c>
      <c r="X175" s="18">
        <v>247</v>
      </c>
      <c r="Y175" s="19" t="s">
        <v>47</v>
      </c>
      <c r="Z175" s="20">
        <f t="shared" si="50"/>
        <v>41000</v>
      </c>
      <c r="AA175" s="21"/>
      <c r="AB175" s="29"/>
      <c r="AC175" s="14">
        <f t="shared" si="51"/>
        <v>25000</v>
      </c>
      <c r="AD175" s="12"/>
      <c r="AE175" s="12"/>
      <c r="AF175" s="13" t="s">
        <v>48</v>
      </c>
      <c r="AG175" s="23">
        <v>8</v>
      </c>
      <c r="AH175" s="30">
        <v>13</v>
      </c>
      <c r="AI175" s="25" t="s">
        <v>49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U17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100158, 'Б-100158-13',date'2015-03-05',2, 1, 1, 'USD', 1, 18, date'2015-03-06', date'2015-03-07', 1001581, 1, to_date('2016-03-11 00:00:00','YYYY-MM-DD HH24:MI:SS'), 50000, 9000, 0, 247, 0, 'c1', 8,null);insert into xxxx_oebs_cash_payment_test (ID, INVOICE_ID, OEBS_PAYMENT, DOC_DATE, COMISS_DATE) values (s_xxxx_oebs_cash_payment_test.NEXTVAL, 100158, 25000, to_date('2016-03-11 00:00:00','YYYY-MM-DD HH24:MI:SS'), date'2015-03-31' );insert into xxxx_client_discount_m  (ID,CLIENT_ID,CLIENT_AVG_DISCOUNT,DT) values (s_xxxx_client_discount_m.NEXTVAL,247, 13, date'2014-03-01');</v>
      </c>
    </row>
    <row r="176" spans="1:47" ht="15" customHeight="1" x14ac:dyDescent="0.3">
      <c r="A176" s="45">
        <v>21</v>
      </c>
      <c r="B176" s="64"/>
      <c r="C176" s="12" t="str">
        <f t="shared" si="47"/>
        <v>100021</v>
      </c>
      <c r="D176" s="12" t="str">
        <f t="shared" si="48"/>
        <v>100021/13</v>
      </c>
      <c r="E176" s="13" t="s">
        <v>40</v>
      </c>
      <c r="F176" s="13" t="s">
        <v>41</v>
      </c>
      <c r="G176" s="12">
        <v>1</v>
      </c>
      <c r="H176" s="14">
        <v>100159</v>
      </c>
      <c r="I176" s="15" t="str">
        <f t="shared" si="43"/>
        <v>Б-100159-13</v>
      </c>
      <c r="J176" s="16">
        <v>2</v>
      </c>
      <c r="K176" s="12">
        <v>7</v>
      </c>
      <c r="L176" s="12" t="s">
        <v>42</v>
      </c>
      <c r="M176" s="16">
        <v>1</v>
      </c>
      <c r="N176" s="12">
        <v>18</v>
      </c>
      <c r="O176" s="13" t="s">
        <v>43</v>
      </c>
      <c r="P176" s="13" t="s">
        <v>44</v>
      </c>
      <c r="Q176" s="13" t="s">
        <v>45</v>
      </c>
      <c r="R176" s="17" t="str">
        <f t="shared" si="49"/>
        <v>1001591</v>
      </c>
      <c r="S176" s="15">
        <v>1</v>
      </c>
      <c r="T176" s="144" t="s">
        <v>143</v>
      </c>
      <c r="U176" s="12">
        <v>50000</v>
      </c>
      <c r="V176" s="12">
        <f t="shared" si="44"/>
        <v>9000</v>
      </c>
      <c r="W176" s="12">
        <v>0</v>
      </c>
      <c r="X176" s="18">
        <v>248</v>
      </c>
      <c r="Y176" s="19" t="s">
        <v>47</v>
      </c>
      <c r="Z176" s="20">
        <f t="shared" si="50"/>
        <v>41000</v>
      </c>
      <c r="AA176" s="21"/>
      <c r="AB176" s="22"/>
      <c r="AC176" s="14">
        <f t="shared" si="51"/>
        <v>25000</v>
      </c>
      <c r="AD176" s="12"/>
      <c r="AE176" s="12"/>
      <c r="AF176" s="58" t="s">
        <v>67</v>
      </c>
      <c r="AG176" s="23">
        <v>8</v>
      </c>
      <c r="AH176" s="24">
        <v>13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U17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100159, 'Б-100159-13',date'2015-03-02',2, 7, 7, 'RUR', 1, 18, date'2015-03-06', date'2015-03-07', 1001591, 1, to_date('2016-04-07 00:00:00','YYYY-MM-DD HH24:MI:SS'), 50000, 9000, 0, 248, 0, 'c1', 8,null);insert into xxxx_oebs_cash_payment_test (ID, INVOICE_ID, OEBS_PAYMENT, DOC_DATE, COMISS_DATE) values (s_xxxx_oebs_cash_payment_test.NEXTVAL, 100159, 25000, to_date('2016-04-07 00:00:00','YYYY-MM-DD HH24:MI:SS'), date'2015-04-30' );insert into xxxx_client_discount_m  (ID,CLIENT_ID,CLIENT_AVG_DISCOUNT,DT) values (s_xxxx_client_discount_m.NEXTVAL,248, 13, date'2014-03-01');</v>
      </c>
    </row>
    <row r="177" spans="1:47" ht="15" customHeight="1" x14ac:dyDescent="0.3">
      <c r="A177" s="45">
        <v>21</v>
      </c>
      <c r="B177" s="64"/>
      <c r="C177" s="12" t="str">
        <f t="shared" si="47"/>
        <v>100021</v>
      </c>
      <c r="D177" s="12" t="str">
        <f t="shared" si="48"/>
        <v>100021/13</v>
      </c>
      <c r="E177" s="13" t="s">
        <v>40</v>
      </c>
      <c r="F177" s="13" t="s">
        <v>41</v>
      </c>
      <c r="G177" s="12">
        <v>1</v>
      </c>
      <c r="H177" s="14">
        <v>100160</v>
      </c>
      <c r="I177" s="15" t="str">
        <f t="shared" si="43"/>
        <v>Б-100160-13</v>
      </c>
      <c r="J177" s="16">
        <v>2</v>
      </c>
      <c r="K177" s="28">
        <v>12</v>
      </c>
      <c r="L177" s="12" t="s">
        <v>42</v>
      </c>
      <c r="M177" s="16">
        <v>1</v>
      </c>
      <c r="N177" s="12">
        <v>18</v>
      </c>
      <c r="O177" s="13" t="s">
        <v>53</v>
      </c>
      <c r="P177" s="13" t="s">
        <v>44</v>
      </c>
      <c r="Q177" s="13" t="s">
        <v>45</v>
      </c>
      <c r="R177" s="17" t="str">
        <f t="shared" si="49"/>
        <v>1001601</v>
      </c>
      <c r="S177" s="15">
        <v>1</v>
      </c>
      <c r="T177" s="144" t="s">
        <v>144</v>
      </c>
      <c r="U177" s="12">
        <v>50000</v>
      </c>
      <c r="V177" s="12">
        <f t="shared" si="44"/>
        <v>9000</v>
      </c>
      <c r="W177" s="12">
        <v>0</v>
      </c>
      <c r="X177" s="18">
        <v>249</v>
      </c>
      <c r="Y177" s="19" t="s">
        <v>47</v>
      </c>
      <c r="Z177" s="20">
        <f t="shared" si="50"/>
        <v>41000</v>
      </c>
      <c r="AA177" s="21"/>
      <c r="AB177" s="26"/>
      <c r="AC177" s="14">
        <f t="shared" si="51"/>
        <v>25000</v>
      </c>
      <c r="AD177" s="12"/>
      <c r="AE177" s="12"/>
      <c r="AF177" s="58" t="s">
        <v>67</v>
      </c>
      <c r="AG177" s="23">
        <v>8</v>
      </c>
      <c r="AH177" s="27">
        <v>7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U17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100160, 'Б-100160-13',date'2015-03-03',2, 12, 12, 'RUR', 1, 18, date'2015-03-06', date'2015-03-07', 1001601, 1, to_date('2016-04-08 00:00:00','YYYY-MM-DD HH24:MI:SS'), 50000, 9000, 0, 249, 0, 'c1', 8,null);insert into xxxx_oebs_cash_payment_test (ID, INVOICE_ID, OEBS_PAYMENT, DOC_DATE, COMISS_DATE) values (s_xxxx_oebs_cash_payment_test.NEXTVAL, 100160, 25000, to_date('2016-04-08 00:00:00','YYYY-MM-DD HH24:MI:SS'), date'2015-04-30' );insert into xxxx_client_discount_m  (ID,CLIENT_ID,CLIENT_AVG_DISCOUNT,DT) values (s_xxxx_client_discount_m.NEXTVAL,249, 7, date'2014-03-01');</v>
      </c>
    </row>
    <row r="178" spans="1:47" ht="15" customHeight="1" x14ac:dyDescent="0.3">
      <c r="A178" s="45">
        <v>21</v>
      </c>
      <c r="B178" s="64"/>
      <c r="C178" s="12" t="str">
        <f t="shared" si="47"/>
        <v>100021</v>
      </c>
      <c r="D178" s="12" t="str">
        <f t="shared" si="48"/>
        <v>100021/13</v>
      </c>
      <c r="E178" s="13" t="s">
        <v>40</v>
      </c>
      <c r="F178" s="13" t="s">
        <v>41</v>
      </c>
      <c r="G178" s="12">
        <v>1</v>
      </c>
      <c r="H178" s="14">
        <v>100161</v>
      </c>
      <c r="I178" s="15" t="str">
        <f t="shared" si="43"/>
        <v>Б-100161-13</v>
      </c>
      <c r="J178" s="16">
        <v>2</v>
      </c>
      <c r="K178" s="12">
        <v>7</v>
      </c>
      <c r="L178" s="12" t="s">
        <v>42</v>
      </c>
      <c r="M178" s="76">
        <v>0</v>
      </c>
      <c r="N178" s="12">
        <v>18</v>
      </c>
      <c r="O178" s="13" t="s">
        <v>53</v>
      </c>
      <c r="P178" s="13" t="s">
        <v>44</v>
      </c>
      <c r="Q178" s="13" t="s">
        <v>45</v>
      </c>
      <c r="R178" s="17" t="str">
        <f t="shared" si="49"/>
        <v>1001611</v>
      </c>
      <c r="S178" s="15">
        <v>1</v>
      </c>
      <c r="T178" s="144" t="s">
        <v>144</v>
      </c>
      <c r="U178" s="12">
        <v>50000</v>
      </c>
      <c r="V178" s="12">
        <f t="shared" si="44"/>
        <v>9000</v>
      </c>
      <c r="W178" s="12">
        <v>0</v>
      </c>
      <c r="X178" s="18">
        <v>250</v>
      </c>
      <c r="Y178" s="19" t="s">
        <v>47</v>
      </c>
      <c r="Z178" s="20">
        <f t="shared" si="50"/>
        <v>41000</v>
      </c>
      <c r="AA178" s="21"/>
      <c r="AB178" s="26"/>
      <c r="AC178" s="14">
        <f t="shared" si="51"/>
        <v>25000</v>
      </c>
      <c r="AD178" s="12"/>
      <c r="AE178" s="12"/>
      <c r="AF178" s="58" t="s">
        <v>67</v>
      </c>
      <c r="AG178" s="23">
        <v>8</v>
      </c>
      <c r="AH178" s="27">
        <v>7</v>
      </c>
      <c r="AI178" s="25" t="s">
        <v>49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U17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100161, 'Б-100161-13',date'2015-03-03',2, 7, 7, 'RUR', 0, 18, date'2015-03-06', date'2015-03-07', 1001611, 1, to_date('2016-04-08 00:00:00','YYYY-MM-DD HH24:MI:SS'), 50000, 9000, 0, 250, 0, 'c1', 8,null);insert into xxxx_oebs_cash_payment_test (ID, INVOICE_ID, OEBS_PAYMENT, DOC_DATE, COMISS_DATE) values (s_xxxx_oebs_cash_payment_test.NEXTVAL, 100161, 25000, to_date('2016-04-08 00:00:00','YYYY-MM-DD HH24:MI:SS'), date'2015-04-30' );insert into xxxx_client_discount_m  (ID,CLIENT_ID,CLIENT_AVG_DISCOUNT,DT) values (s_xxxx_client_discount_m.NEXTVAL,250, 7, date'2014-03-01');</v>
      </c>
    </row>
    <row r="179" spans="1:47" ht="15" customHeight="1" x14ac:dyDescent="0.3">
      <c r="A179" s="45">
        <v>21</v>
      </c>
      <c r="B179" s="64"/>
      <c r="C179" s="12" t="str">
        <f t="shared" si="47"/>
        <v>100021</v>
      </c>
      <c r="D179" s="12" t="str">
        <f t="shared" si="48"/>
        <v>100021/13</v>
      </c>
      <c r="E179" s="13" t="s">
        <v>40</v>
      </c>
      <c r="F179" s="13" t="s">
        <v>41</v>
      </c>
      <c r="G179" s="12">
        <v>1</v>
      </c>
      <c r="H179" s="14">
        <v>100162</v>
      </c>
      <c r="I179" s="15" t="str">
        <f t="shared" si="43"/>
        <v>Б-100162-13</v>
      </c>
      <c r="J179" s="16">
        <v>2</v>
      </c>
      <c r="K179" s="28">
        <v>2</v>
      </c>
      <c r="L179" s="12" t="s">
        <v>42</v>
      </c>
      <c r="M179" s="16">
        <v>1</v>
      </c>
      <c r="N179" s="12">
        <v>18</v>
      </c>
      <c r="O179" s="13" t="s">
        <v>55</v>
      </c>
      <c r="P179" s="13" t="s">
        <v>44</v>
      </c>
      <c r="Q179" s="13" t="s">
        <v>45</v>
      </c>
      <c r="R179" s="17" t="str">
        <f t="shared" si="49"/>
        <v>1001621</v>
      </c>
      <c r="S179" s="15">
        <v>1</v>
      </c>
      <c r="T179" s="144" t="s">
        <v>145</v>
      </c>
      <c r="U179" s="12">
        <v>50000</v>
      </c>
      <c r="V179" s="12">
        <f t="shared" si="44"/>
        <v>9000</v>
      </c>
      <c r="W179" s="12">
        <v>0</v>
      </c>
      <c r="X179" s="18">
        <v>251</v>
      </c>
      <c r="Y179" s="19" t="s">
        <v>47</v>
      </c>
      <c r="Z179" s="20">
        <f>U179-V179</f>
        <v>41000</v>
      </c>
      <c r="AA179" s="21"/>
      <c r="AB179" s="29"/>
      <c r="AC179" s="14">
        <f t="shared" si="51"/>
        <v>25000</v>
      </c>
      <c r="AD179" s="12"/>
      <c r="AE179" s="12"/>
      <c r="AF179" s="58" t="s">
        <v>67</v>
      </c>
      <c r="AG179" s="23">
        <v>8</v>
      </c>
      <c r="AH179" s="30">
        <v>20</v>
      </c>
      <c r="AI179" s="25" t="s">
        <v>49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U17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"&amp;A179&amp;", "&amp;C179&amp;", '"&amp;D179&amp;"', date'"&amp;E179&amp;"', date'"&amp;F179&amp;"', "&amp;G179&amp;", "&amp;H179&amp;", '"&amp;I179&amp;"',date'"&amp;O179&amp;"',"&amp;J179&amp;", "&amp;K179&amp;", "&amp;K179&amp;", '"&amp;L179&amp;"', "&amp;M179&amp;", "&amp;N179&amp;", date'"&amp;P179&amp;"', date'"&amp;Q179&amp;"', "&amp;R179&amp;", "&amp;S179&amp;", to_date('"&amp;T179&amp;"','YYYY-MM-DD HH24:MI:SS'), "&amp;U179&amp;", "&amp;V179&amp;", "&amp;W179&amp;", "&amp;X179&amp;", "&amp;AL179&amp;", '"&amp;AN179&amp;"', "&amp;AG179&amp;","&amp;AM179&amp;");"&amp;
IF(LEN(AC179)&gt;0,"insert into xxxx_oebs_cash_payment_test (ID, INVOICE_ID, OEBS_PAYMENT, DOC_DATE, COMISS_DATE) values (s_xxxx_oebs_cash_payment_test.NEXTVAL, "&amp;H179&amp;", "&amp;AC179&amp;", to_date('"&amp;T179&amp;"','YYYY-MM-DD HH24:MI:SS'), "&amp;AF179&amp;" );","")&amp;
IF(LEN(AD179)&gt;0,"insert into xxxx_oebs_cash_payment_test (ID, INVOICE_ID, OEBS_PAYMENT, DOC_DATE, COMISS_DATE) values (s_xxxx_oebs_cash_payment_test.NEXTVAL, "&amp;H179&amp;", "&amp;AD179&amp;", to_date('"&amp;T179&amp;"','YYYY-MM-DD HH24:MI:SS'), "&amp;AF179&amp;" );","")&amp;
IF(LEN(AE179)&gt;0,"insert into xxxx_oebs_cash_payment_test (ID, INVOICE_ID, OEBS_PAYMENT, DOC_DATE, COMISS_DATE) values (s_xxxx_oebs_cash_payment_test.NEXTVAL, "&amp;H179&amp;", "&amp;AE179&amp;", to_date('"&amp;T179&amp;"','YYYY-MM-DD HH24:MI:SS'), "&amp;AF179&amp;" );","")&amp;
IF(LEN(AH179)&gt;0,"insert into xxxx_client_discount_m  (ID,CLIENT_ID,CLIENT_AVG_DISCOUNT,DT) values (s_xxxx_client_discount_m.NEXTVAL,"&amp;X179&amp;", "&amp;AH179&amp;", "&amp;AI179&amp;");","")&amp;
IF(LEN(AJ179)&gt;0,"insert into xxxx_client_discount_m  (ID,CLIENT_ID,CLIENT_AVG_DISCOUNT,DT) values (s_xxxx_client_discount_m.NEXTVAL,"&amp;X179&amp;", "&amp;AJ179&amp;", "&amp;AK179&amp;");","")&amp;
IF(LEN(AO179)&gt;0,"insert into xxxx_contract_signed_attr (ID, CONTRACT_ID, CODE, KEY_NUM) values (s_xxxx_contract_signed_attr.NEXTVAL, "&amp;C179&amp;", 'SUPERCOMMISSION_BONUS' , "&amp;AO179&amp;" );","")&amp;
IF(LEN(AP179)&gt;0,"insert into xxxx_loyal_clients_contr_attr (ID, CONTRACT_ID, CLIENT_ID, LC_TURNOVER, COLLATERAL_FIRST_DT, COLLATERAL_END_DT) values (s_xxxx_loyal_clients_contr_atr.NEXTVAL, "&amp;C179&amp;", "&amp;X179&amp;", "&amp;AP179&amp;", "&amp;AQ179&amp;", "&amp;AR179&amp;"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'Б-100162-13',date'2015-03-04',2, 2, 2, 'RUR', 1, 18, date'2015-03-06', date'2015-03-07', 1001621, 1, to_date('2016-04-09 00:00:00','YYYY-MM-DD HH24:MI:SS'), 50000, 9000, 0, 251, 0, 'c1', 8,null);insert into xxxx_oebs_cash_payment_test (ID, INVOICE_ID, OEBS_PAYMENT, DOC_DATE, COMISS_DATE) values (s_xxxx_oebs_cash_payment_test.NEXTVAL, 100162, 25000, to_date('2016-04-09 00:00:00','YYYY-MM-DD HH24:MI:SS'), date'2015-04-30' );insert into xxxx_client_discount_m  (ID,CLIENT_ID,CLIENT_AVG_DISCOUNT,DT) values (s_xxxx_client_discount_m.NEXTVAL,251, 20, date'2014-03-01');</v>
      </c>
    </row>
    <row r="180" spans="1:47" ht="15" customHeight="1" x14ac:dyDescent="0.3">
      <c r="A180" s="45">
        <v>21</v>
      </c>
      <c r="B180" s="64"/>
      <c r="C180" s="12" t="str">
        <f t="shared" si="47"/>
        <v>100021</v>
      </c>
      <c r="D180" s="12" t="str">
        <f t="shared" si="48"/>
        <v>100021/13</v>
      </c>
      <c r="E180" s="13" t="s">
        <v>40</v>
      </c>
      <c r="F180" s="13" t="s">
        <v>41</v>
      </c>
      <c r="G180" s="12">
        <v>1</v>
      </c>
      <c r="H180" s="14">
        <v>100162</v>
      </c>
      <c r="I180" s="15" t="str">
        <f t="shared" si="43"/>
        <v>Б-100162-13</v>
      </c>
      <c r="J180" s="16">
        <v>2</v>
      </c>
      <c r="K180" s="28">
        <v>11</v>
      </c>
      <c r="L180" s="12" t="s">
        <v>42</v>
      </c>
      <c r="M180" s="16">
        <v>1</v>
      </c>
      <c r="N180" s="12">
        <v>18</v>
      </c>
      <c r="O180" s="13" t="s">
        <v>55</v>
      </c>
      <c r="P180" s="13" t="s">
        <v>44</v>
      </c>
      <c r="Q180" s="13" t="s">
        <v>45</v>
      </c>
      <c r="R180" s="17" t="str">
        <f t="shared" si="49"/>
        <v>1001621</v>
      </c>
      <c r="S180" s="15">
        <v>1</v>
      </c>
      <c r="T180" s="144" t="s">
        <v>145</v>
      </c>
      <c r="U180" s="12">
        <v>50000</v>
      </c>
      <c r="V180" s="12">
        <f t="shared" si="44"/>
        <v>9000</v>
      </c>
      <c r="W180" s="12">
        <v>0</v>
      </c>
      <c r="X180" s="18">
        <v>251</v>
      </c>
      <c r="Y180" s="19" t="s">
        <v>47</v>
      </c>
      <c r="Z180" s="20">
        <f t="shared" si="50"/>
        <v>41000</v>
      </c>
      <c r="AA180" s="21"/>
      <c r="AB180" s="29"/>
      <c r="AC180" s="14">
        <f t="shared" si="51"/>
        <v>25000</v>
      </c>
      <c r="AD180" s="12"/>
      <c r="AE180" s="12"/>
      <c r="AF180" s="58" t="s">
        <v>67</v>
      </c>
      <c r="AG180" s="23">
        <v>8</v>
      </c>
      <c r="AH180" s="30">
        <v>20</v>
      </c>
      <c r="AI180" s="25" t="s">
        <v>49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U18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'Б-100162-13',date'2015-03-04',2, 11, 11, 'RUR', 1, 18, date'2015-03-06', date'2015-03-07', 1001621, 1, to_date('2016-04-09 00:00:00','YYYY-MM-DD HH24:MI:SS'), 50000, 9000, 0, 251, 0, 'c1', 8,null);insert into xxxx_oebs_cash_payment_test (ID, INVOICE_ID, OEBS_PAYMENT, DOC_DATE, COMISS_DATE) values (s_xxxx_oebs_cash_payment_test.NEXTVAL, 100162, 25000, to_date('2016-04-09 00:00:00','YYYY-MM-DD HH24:MI:SS'), date'2015-04-30' );insert into xxxx_client_discount_m  (ID,CLIENT_ID,CLIENT_AVG_DISCOUNT,DT) values (s_xxxx_client_discount_m.NEXTVAL,251, 20, date'2014-03-01');</v>
      </c>
    </row>
    <row r="181" spans="1:47" ht="15" customHeight="1" x14ac:dyDescent="0.3">
      <c r="A181" s="45">
        <v>21</v>
      </c>
      <c r="B181" s="64"/>
      <c r="C181" s="12" t="str">
        <f t="shared" si="47"/>
        <v>100021</v>
      </c>
      <c r="D181" s="12" t="str">
        <f t="shared" si="48"/>
        <v>100021/13</v>
      </c>
      <c r="E181" s="13" t="s">
        <v>40</v>
      </c>
      <c r="F181" s="13" t="s">
        <v>41</v>
      </c>
      <c r="G181" s="12">
        <v>1</v>
      </c>
      <c r="H181" s="14">
        <v>100163</v>
      </c>
      <c r="I181" s="15" t="str">
        <f t="shared" si="43"/>
        <v>Б-100163-13</v>
      </c>
      <c r="J181" s="16">
        <v>2</v>
      </c>
      <c r="K181" s="28">
        <v>1</v>
      </c>
      <c r="L181" s="12" t="s">
        <v>42</v>
      </c>
      <c r="M181" s="16">
        <v>1</v>
      </c>
      <c r="N181" s="12">
        <v>18</v>
      </c>
      <c r="O181" s="13" t="s">
        <v>57</v>
      </c>
      <c r="P181" s="13" t="s">
        <v>44</v>
      </c>
      <c r="Q181" s="13" t="s">
        <v>45</v>
      </c>
      <c r="R181" s="17" t="str">
        <f t="shared" si="49"/>
        <v>1001631</v>
      </c>
      <c r="S181" s="15">
        <v>1</v>
      </c>
      <c r="T181" s="144" t="s">
        <v>146</v>
      </c>
      <c r="U181" s="12">
        <v>50000</v>
      </c>
      <c r="V181" s="12">
        <f t="shared" si="44"/>
        <v>9000</v>
      </c>
      <c r="W181" s="12">
        <v>0</v>
      </c>
      <c r="X181" s="18">
        <v>252</v>
      </c>
      <c r="Y181" s="19" t="s">
        <v>47</v>
      </c>
      <c r="Z181" s="20">
        <f t="shared" si="50"/>
        <v>41000</v>
      </c>
      <c r="AA181" s="21"/>
      <c r="AB181" s="29"/>
      <c r="AC181" s="14">
        <f t="shared" si="51"/>
        <v>25000</v>
      </c>
      <c r="AD181" s="12"/>
      <c r="AE181" s="12"/>
      <c r="AF181" s="58" t="s">
        <v>67</v>
      </c>
      <c r="AG181" s="23">
        <v>8</v>
      </c>
      <c r="AH181" s="30">
        <v>13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U18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100163, 'Б-100163-13',date'2015-03-05',2, 1, 1, 'RUR', 1, 18, date'2015-03-06', date'2015-03-07', 1001631, 1, to_date('2016-04-11 00:00:00','YYYY-MM-DD HH24:MI:SS'), 50000, 9000, 0, 252, 0, 'c1', 8,null);insert into xxxx_oebs_cash_payment_test (ID, INVOICE_ID, OEBS_PAYMENT, DOC_DATE, COMISS_DATE) values (s_xxxx_oebs_cash_payment_test.NEXTVAL, 100163, 25000, to_date('2016-04-11 00:00:00','YYYY-MM-DD HH24:MI:SS'), date'2015-04-30' );insert into xxxx_client_discount_m  (ID,CLIENT_ID,CLIENT_AVG_DISCOUNT,DT) values (s_xxxx_client_discount_m.NEXTVAL,252, 13, date'2014-03-01');</v>
      </c>
    </row>
    <row r="182" spans="1:47" ht="15" customHeight="1" x14ac:dyDescent="0.3">
      <c r="A182" s="45">
        <v>21</v>
      </c>
      <c r="B182" s="64"/>
      <c r="C182" s="12" t="str">
        <f t="shared" si="47"/>
        <v>100021</v>
      </c>
      <c r="D182" s="12" t="str">
        <f t="shared" si="48"/>
        <v>100021/13</v>
      </c>
      <c r="E182" s="13" t="s">
        <v>40</v>
      </c>
      <c r="F182" s="13" t="s">
        <v>41</v>
      </c>
      <c r="G182" s="12">
        <v>1</v>
      </c>
      <c r="H182" s="14">
        <v>100164</v>
      </c>
      <c r="I182" s="15" t="str">
        <f t="shared" si="43"/>
        <v>Б-100164-13</v>
      </c>
      <c r="J182" s="16">
        <v>2</v>
      </c>
      <c r="K182" s="12">
        <v>7</v>
      </c>
      <c r="L182" s="12" t="s">
        <v>42</v>
      </c>
      <c r="M182" s="16">
        <v>1</v>
      </c>
      <c r="N182" s="12">
        <v>18</v>
      </c>
      <c r="O182" s="13" t="s">
        <v>43</v>
      </c>
      <c r="P182" s="13" t="s">
        <v>44</v>
      </c>
      <c r="Q182" s="13" t="s">
        <v>45</v>
      </c>
      <c r="R182" s="17" t="str">
        <f t="shared" si="49"/>
        <v>1001641</v>
      </c>
      <c r="S182" s="15">
        <v>1</v>
      </c>
      <c r="T182" s="144" t="s">
        <v>147</v>
      </c>
      <c r="U182" s="12">
        <v>50000</v>
      </c>
      <c r="V182" s="12">
        <f t="shared" si="44"/>
        <v>9000</v>
      </c>
      <c r="W182" s="12">
        <v>0</v>
      </c>
      <c r="X182" s="18">
        <v>253</v>
      </c>
      <c r="Y182" s="19" t="s">
        <v>47</v>
      </c>
      <c r="Z182" s="20">
        <f t="shared" si="50"/>
        <v>41000</v>
      </c>
      <c r="AA182" s="21"/>
      <c r="AB182" s="22"/>
      <c r="AC182" s="14">
        <f t="shared" si="51"/>
        <v>25000</v>
      </c>
      <c r="AD182" s="12"/>
      <c r="AE182" s="12"/>
      <c r="AF182" s="59" t="s">
        <v>72</v>
      </c>
      <c r="AG182" s="23">
        <v>8</v>
      </c>
      <c r="AH182" s="24">
        <v>13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U18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100164, 'Б-100164-13',date'2015-03-02',2, 7, 7, 'RUR', 1, 18, date'2015-03-06', date'2015-03-07', 1001641, 1, to_date('2016-05-07 00:00:00','YYYY-MM-DD HH24:MI:SS'), 50000, 9000, 0, 253, 0, 'c1', 8,null);insert into xxxx_oebs_cash_payment_test (ID, INVOICE_ID, OEBS_PAYMENT, DOC_DATE, COMISS_DATE) values (s_xxxx_oebs_cash_payment_test.NEXTVAL, 100164, 25000, to_date('2016-05-07 00:00:00','YYYY-MM-DD HH24:MI:SS'), date'2015-05-31' );insert into xxxx_client_discount_m  (ID,CLIENT_ID,CLIENT_AVG_DISCOUNT,DT) values (s_xxxx_client_discount_m.NEXTVAL,253, 13, date'2014-03-01');</v>
      </c>
    </row>
    <row r="183" spans="1:47" ht="15" customHeight="1" x14ac:dyDescent="0.3">
      <c r="A183" s="45">
        <v>21</v>
      </c>
      <c r="B183" s="64"/>
      <c r="C183" s="12" t="str">
        <f t="shared" si="47"/>
        <v>100021</v>
      </c>
      <c r="D183" s="12" t="str">
        <f t="shared" si="48"/>
        <v>100021/13</v>
      </c>
      <c r="E183" s="13" t="s">
        <v>40</v>
      </c>
      <c r="F183" s="13" t="s">
        <v>41</v>
      </c>
      <c r="G183" s="12">
        <v>1</v>
      </c>
      <c r="H183" s="14">
        <v>100165</v>
      </c>
      <c r="I183" s="15" t="str">
        <f t="shared" si="43"/>
        <v>Б-100165-13</v>
      </c>
      <c r="J183" s="16">
        <v>2</v>
      </c>
      <c r="K183" s="56">
        <v>3</v>
      </c>
      <c r="L183" s="12" t="s">
        <v>42</v>
      </c>
      <c r="M183" s="16">
        <v>1</v>
      </c>
      <c r="N183" s="12">
        <v>18</v>
      </c>
      <c r="O183" s="13" t="s">
        <v>53</v>
      </c>
      <c r="P183" s="13" t="s">
        <v>44</v>
      </c>
      <c r="Q183" s="13" t="s">
        <v>45</v>
      </c>
      <c r="R183" s="17" t="str">
        <f t="shared" si="49"/>
        <v>1001651</v>
      </c>
      <c r="S183" s="15">
        <v>1</v>
      </c>
      <c r="T183" s="144" t="s">
        <v>148</v>
      </c>
      <c r="U183" s="12">
        <v>50000</v>
      </c>
      <c r="V183" s="12">
        <f t="shared" si="44"/>
        <v>9000</v>
      </c>
      <c r="W183" s="12">
        <v>0</v>
      </c>
      <c r="X183" s="18">
        <v>254</v>
      </c>
      <c r="Y183" s="19" t="s">
        <v>47</v>
      </c>
      <c r="Z183" s="20">
        <f t="shared" si="50"/>
        <v>41000</v>
      </c>
      <c r="AA183" s="21"/>
      <c r="AB183" s="26"/>
      <c r="AC183" s="14">
        <f t="shared" si="51"/>
        <v>25000</v>
      </c>
      <c r="AD183" s="12"/>
      <c r="AE183" s="12"/>
      <c r="AF183" s="59" t="s">
        <v>72</v>
      </c>
      <c r="AG183" s="23">
        <v>8</v>
      </c>
      <c r="AH183" s="27">
        <v>7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U18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100165, 'Б-100165-13',date'2015-03-03',2, 3, 3, 'RUR', 1, 18, date'2015-03-06', date'2015-03-07', 1001651, 1, to_date('2016-05-08 00:00:00','YYYY-MM-DD HH24:MI:SS'), 50000, 9000, 0, 254, 0, 'c1', 8,null);insert into xxxx_oebs_cash_payment_test (ID, INVOICE_ID, OEBS_PAYMENT, DOC_DATE, COMISS_DATE) values (s_xxxx_oebs_cash_payment_test.NEXTVAL, 100165, 25000, to_date('2016-05-08 00:00:00','YYYY-MM-DD HH24:MI:SS'), date'2015-05-31' );insert into xxxx_client_discount_m  (ID,CLIENT_ID,CLIENT_AVG_DISCOUNT,DT) values (s_xxxx_client_discount_m.NEXTVAL,254, 7, date'2014-03-01');</v>
      </c>
    </row>
    <row r="184" spans="1:47" ht="15" customHeight="1" x14ac:dyDescent="0.3">
      <c r="A184" s="45">
        <v>21</v>
      </c>
      <c r="B184" s="64"/>
      <c r="C184" s="12" t="str">
        <f t="shared" si="47"/>
        <v>100021</v>
      </c>
      <c r="D184" s="12" t="str">
        <f t="shared" si="48"/>
        <v>100021/13</v>
      </c>
      <c r="E184" s="13" t="s">
        <v>40</v>
      </c>
      <c r="F184" s="13" t="s">
        <v>41</v>
      </c>
      <c r="G184" s="12">
        <v>1</v>
      </c>
      <c r="H184" s="14">
        <v>100166</v>
      </c>
      <c r="I184" s="15" t="str">
        <f t="shared" ref="I184:I215" si="52">"Б-"&amp;H184&amp;"-13"</f>
        <v>Б-100166-13</v>
      </c>
      <c r="J184" s="16">
        <v>2</v>
      </c>
      <c r="K184" s="12">
        <v>7</v>
      </c>
      <c r="L184" s="12" t="s">
        <v>42</v>
      </c>
      <c r="M184" s="16">
        <v>1</v>
      </c>
      <c r="N184" s="12">
        <v>18</v>
      </c>
      <c r="O184" s="13" t="s">
        <v>53</v>
      </c>
      <c r="P184" s="13" t="s">
        <v>44</v>
      </c>
      <c r="Q184" s="13" t="s">
        <v>45</v>
      </c>
      <c r="R184" s="17" t="str">
        <f t="shared" si="49"/>
        <v>1001661</v>
      </c>
      <c r="S184" s="15">
        <v>1</v>
      </c>
      <c r="T184" s="144" t="s">
        <v>148</v>
      </c>
      <c r="U184" s="12">
        <v>50000</v>
      </c>
      <c r="V184" s="12">
        <f t="shared" ref="V184:V215" si="53">U184*0.18</f>
        <v>9000</v>
      </c>
      <c r="W184" s="12">
        <v>0</v>
      </c>
      <c r="X184" s="18">
        <v>255</v>
      </c>
      <c r="Y184" s="19" t="s">
        <v>47</v>
      </c>
      <c r="Z184" s="20">
        <f t="shared" si="50"/>
        <v>41000</v>
      </c>
      <c r="AA184" s="21"/>
      <c r="AB184" s="26"/>
      <c r="AC184" s="14">
        <f t="shared" si="51"/>
        <v>25000</v>
      </c>
      <c r="AD184" s="12"/>
      <c r="AE184" s="12"/>
      <c r="AF184" s="59" t="s">
        <v>72</v>
      </c>
      <c r="AG184" s="23">
        <v>8</v>
      </c>
      <c r="AH184" s="27">
        <v>7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U18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100166, 'Б-100166-13',date'2015-03-03',2, 7, 7, 'RUR', 1, 18, date'2015-03-06', date'2015-03-07', 1001661, 1, to_date('2016-05-08 00:00:00','YYYY-MM-DD HH24:MI:SS'), 50000, 9000, 0, 255, 0, 'c1', 8,null);insert into xxxx_oebs_cash_payment_test (ID, INVOICE_ID, OEBS_PAYMENT, DOC_DATE, COMISS_DATE) values (s_xxxx_oebs_cash_payment_test.NEXTVAL, 100166, 25000, to_date('2016-05-08 00:00:00','YYYY-MM-DD HH24:MI:SS'), date'2015-05-31' );insert into xxxx_client_discount_m  (ID,CLIENT_ID,CLIENT_AVG_DISCOUNT,DT) values (s_xxxx_client_discount_m.NEXTVAL,255, 7, date'2014-03-01');</v>
      </c>
    </row>
    <row r="185" spans="1:47" ht="15" customHeight="1" x14ac:dyDescent="0.3">
      <c r="A185" s="45">
        <v>21</v>
      </c>
      <c r="B185" s="64"/>
      <c r="C185" s="12" t="str">
        <f t="shared" si="47"/>
        <v>100021</v>
      </c>
      <c r="D185" s="12" t="str">
        <f t="shared" si="48"/>
        <v>100021/13</v>
      </c>
      <c r="E185" s="13" t="s">
        <v>40</v>
      </c>
      <c r="F185" s="13" t="s">
        <v>41</v>
      </c>
      <c r="G185" s="12">
        <v>1</v>
      </c>
      <c r="H185" s="14">
        <v>100167</v>
      </c>
      <c r="I185" s="15" t="str">
        <f t="shared" si="52"/>
        <v>Б-100167-13</v>
      </c>
      <c r="J185" s="16">
        <v>2</v>
      </c>
      <c r="K185" s="28">
        <v>2</v>
      </c>
      <c r="L185" s="12" t="s">
        <v>42</v>
      </c>
      <c r="M185" s="16">
        <v>1</v>
      </c>
      <c r="N185" s="12">
        <v>18</v>
      </c>
      <c r="O185" s="13" t="s">
        <v>55</v>
      </c>
      <c r="P185" s="13" t="s">
        <v>44</v>
      </c>
      <c r="Q185" s="13" t="s">
        <v>45</v>
      </c>
      <c r="R185" s="17" t="str">
        <f t="shared" si="49"/>
        <v>1001671</v>
      </c>
      <c r="S185" s="15">
        <v>1</v>
      </c>
      <c r="T185" s="144" t="s">
        <v>149</v>
      </c>
      <c r="U185" s="12">
        <v>50000</v>
      </c>
      <c r="V185" s="12">
        <f t="shared" si="53"/>
        <v>9000</v>
      </c>
      <c r="W185" s="12">
        <v>0</v>
      </c>
      <c r="X185" s="18">
        <v>256</v>
      </c>
      <c r="Y185" s="19" t="s">
        <v>47</v>
      </c>
      <c r="Z185" s="20">
        <f>U185-V185</f>
        <v>41000</v>
      </c>
      <c r="AA185" s="21"/>
      <c r="AB185" s="29"/>
      <c r="AC185" s="14">
        <f t="shared" si="51"/>
        <v>25000</v>
      </c>
      <c r="AD185" s="12"/>
      <c r="AE185" s="12"/>
      <c r="AF185" s="59" t="s">
        <v>72</v>
      </c>
      <c r="AG185" s="23">
        <v>8</v>
      </c>
      <c r="AH185" s="30">
        <v>20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U18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"&amp;A185&amp;", "&amp;C185&amp;", '"&amp;D185&amp;"', date'"&amp;E185&amp;"', date'"&amp;F185&amp;"', "&amp;G185&amp;", "&amp;H185&amp;", '"&amp;I185&amp;"',date'"&amp;O185&amp;"',"&amp;J185&amp;", "&amp;K185&amp;", "&amp;K185&amp;", '"&amp;L185&amp;"', "&amp;M185&amp;", "&amp;N185&amp;", date'"&amp;P185&amp;"', date'"&amp;Q185&amp;"', "&amp;R185&amp;", "&amp;S185&amp;", to_date('"&amp;T185&amp;"','YYYY-MM-DD HH24:MI:SS'), "&amp;U185&amp;", "&amp;V185&amp;", "&amp;W185&amp;", "&amp;X185&amp;", "&amp;AL185&amp;", '"&amp;AN185&amp;"', "&amp;AG185&amp;","&amp;AM185&amp;");"&amp;
IF(LEN(AC185)&gt;0,"insert into xxxx_oebs_cash_payment_test (ID, INVOICE_ID, OEBS_PAYMENT, DOC_DATE, COMISS_DATE) values (s_xxxx_oebs_cash_payment_test.NEXTVAL, "&amp;H185&amp;", "&amp;AC185&amp;", to_date('"&amp;T185&amp;"','YYYY-MM-DD HH24:MI:SS'), "&amp;AF185&amp;" );","")&amp;
IF(LEN(AD185)&gt;0,"insert into xxxx_oebs_cash_payment_test (ID, INVOICE_ID, OEBS_PAYMENT, DOC_DATE, COMISS_DATE) values (s_xxxx_oebs_cash_payment_test.NEXTVAL, "&amp;H185&amp;", "&amp;AD185&amp;", to_date('"&amp;T185&amp;"','YYYY-MM-DD HH24:MI:SS'), "&amp;AF185&amp;" );","")&amp;
IF(LEN(AE185)&gt;0,"insert into xxxx_oebs_cash_payment_test (ID, INVOICE_ID, OEBS_PAYMENT, DOC_DATE, COMISS_DATE) values (s_xxxx_oebs_cash_payment_test.NEXTVAL, "&amp;H185&amp;", "&amp;AE185&amp;", to_date('"&amp;T185&amp;"','YYYY-MM-DD HH24:MI:SS'), "&amp;AF185&amp;" );","")&amp;
IF(LEN(AH185)&gt;0,"insert into xxxx_client_discount_m  (ID,CLIENT_ID,CLIENT_AVG_DISCOUNT,DT) values (s_xxxx_client_discount_m.NEXTVAL,"&amp;X185&amp;", "&amp;AH185&amp;", "&amp;AI185&amp;");","")&amp;
IF(LEN(AJ185)&gt;0,"insert into xxxx_client_discount_m  (ID,CLIENT_ID,CLIENT_AVG_DISCOUNT,DT) values (s_xxxx_client_discount_m.NEXTVAL,"&amp;X185&amp;", "&amp;AJ185&amp;", "&amp;AK185&amp;");","")&amp;
IF(LEN(AO185)&gt;0,"insert into xxxx_contract_signed_attr (ID, CONTRACT_ID, CODE, KEY_NUM) values (s_xxxx_contract_signed_attr.NEXTVAL, "&amp;C185&amp;", 'SUPERCOMMISSION_BONUS' , "&amp;AO185&amp;" );","")&amp;
IF(LEN(AP185)&gt;0,"insert into xxxx_loyal_clients_contr_attr (ID, CONTRACT_ID, CLIENT_ID, LC_TURNOVER, COLLATERAL_FIRST_DT, COLLATERAL_END_DT) values (s_xxxx_loyal_clients_contr_atr.NEXTVAL, "&amp;C185&amp;", "&amp;X185&amp;", "&amp;AP185&amp;", "&amp;AQ185&amp;", "&amp;AR185&amp;"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'Б-100167-13',date'2015-03-04',2, 2, 2, 'RUR', 1, 18, date'2015-03-06', date'2015-03-07', 1001671, 1, to_date('2016-05-09 00:00:00','YYYY-MM-DD HH24:MI:SS'), 50000, 9000, 0, 256, 0, 'c1', 8,null);insert into xxxx_oebs_cash_payment_test (ID, INVOICE_ID, OEBS_PAYMENT, DOC_DATE, COMISS_DATE) values (s_xxxx_oebs_cash_payment_test.NEXTVAL, 100167, 25000, to_date('2016-05-09 00:00:00','YYYY-MM-DD HH24:MI:SS'), date'2015-05-31' );insert into xxxx_client_discount_m  (ID,CLIENT_ID,CLIENT_AVG_DISCOUNT,DT) values (s_xxxx_client_discount_m.NEXTVAL,256, 20, date'2014-03-01');</v>
      </c>
    </row>
    <row r="186" spans="1:47" ht="15" customHeight="1" x14ac:dyDescent="0.3">
      <c r="A186" s="45">
        <v>21</v>
      </c>
      <c r="B186" s="64"/>
      <c r="C186" s="12" t="str">
        <f t="shared" si="47"/>
        <v>100021</v>
      </c>
      <c r="D186" s="12" t="str">
        <f t="shared" si="48"/>
        <v>100021/13</v>
      </c>
      <c r="E186" s="13" t="s">
        <v>40</v>
      </c>
      <c r="F186" s="13" t="s">
        <v>41</v>
      </c>
      <c r="G186" s="12">
        <v>1</v>
      </c>
      <c r="H186" s="14">
        <v>100167</v>
      </c>
      <c r="I186" s="15" t="str">
        <f t="shared" si="52"/>
        <v>Б-100167-13</v>
      </c>
      <c r="J186" s="16">
        <v>2</v>
      </c>
      <c r="K186" s="28">
        <v>11</v>
      </c>
      <c r="L186" s="12" t="s">
        <v>42</v>
      </c>
      <c r="M186" s="16">
        <v>1</v>
      </c>
      <c r="N186" s="12">
        <v>18</v>
      </c>
      <c r="O186" s="13" t="s">
        <v>55</v>
      </c>
      <c r="P186" s="13" t="s">
        <v>44</v>
      </c>
      <c r="Q186" s="13" t="s">
        <v>45</v>
      </c>
      <c r="R186" s="17" t="str">
        <f t="shared" si="49"/>
        <v>1001671</v>
      </c>
      <c r="S186" s="15">
        <v>1</v>
      </c>
      <c r="T186" s="144" t="s">
        <v>149</v>
      </c>
      <c r="U186" s="12">
        <v>50000</v>
      </c>
      <c r="V186" s="12">
        <f t="shared" si="53"/>
        <v>9000</v>
      </c>
      <c r="W186" s="12">
        <v>0</v>
      </c>
      <c r="X186" s="18">
        <v>256</v>
      </c>
      <c r="Y186" s="19" t="s">
        <v>47</v>
      </c>
      <c r="Z186" s="20">
        <f t="shared" si="50"/>
        <v>41000</v>
      </c>
      <c r="AA186" s="21"/>
      <c r="AB186" s="29"/>
      <c r="AC186" s="14">
        <f t="shared" si="51"/>
        <v>25000</v>
      </c>
      <c r="AD186" s="12"/>
      <c r="AE186" s="12"/>
      <c r="AF186" s="59" t="s">
        <v>72</v>
      </c>
      <c r="AG186" s="23">
        <v>8</v>
      </c>
      <c r="AH186" s="30">
        <v>20</v>
      </c>
      <c r="AI186" s="25" t="s">
        <v>49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U18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'Б-100167-13',date'2015-03-04',2, 11, 11, 'RUR', 1, 18, date'2015-03-06', date'2015-03-07', 1001671, 1, to_date('2016-05-09 00:00:00','YYYY-MM-DD HH24:MI:SS'), 50000, 9000, 0, 256, 0, 'c1', 8,null);insert into xxxx_oebs_cash_payment_test (ID, INVOICE_ID, OEBS_PAYMENT, DOC_DATE, COMISS_DATE) values (s_xxxx_oebs_cash_payment_test.NEXTVAL, 100167, 25000, to_date('2016-05-09 00:00:00','YYYY-MM-DD HH24:MI:SS'), date'2015-05-31' );insert into xxxx_client_discount_m  (ID,CLIENT_ID,CLIENT_AVG_DISCOUNT,DT) values (s_xxxx_client_discount_m.NEXTVAL,256, 20, date'2014-03-01');</v>
      </c>
    </row>
    <row r="187" spans="1:47" ht="15" customHeight="1" x14ac:dyDescent="0.3">
      <c r="A187" s="45">
        <v>21</v>
      </c>
      <c r="B187" s="64"/>
      <c r="C187" s="33" t="str">
        <f t="shared" si="47"/>
        <v>100021</v>
      </c>
      <c r="D187" s="33" t="str">
        <f t="shared" si="48"/>
        <v>100021/13</v>
      </c>
      <c r="E187" s="34" t="s">
        <v>40</v>
      </c>
      <c r="F187" s="34" t="s">
        <v>41</v>
      </c>
      <c r="G187" s="12">
        <v>1</v>
      </c>
      <c r="H187" s="14">
        <v>100168</v>
      </c>
      <c r="I187" s="33" t="str">
        <f t="shared" si="52"/>
        <v>Б-100168-13</v>
      </c>
      <c r="J187" s="16">
        <v>2</v>
      </c>
      <c r="K187" s="35">
        <v>1</v>
      </c>
      <c r="L187" s="33" t="s">
        <v>42</v>
      </c>
      <c r="M187" s="36">
        <v>1</v>
      </c>
      <c r="N187" s="33">
        <v>18</v>
      </c>
      <c r="O187" s="34" t="s">
        <v>57</v>
      </c>
      <c r="P187" s="34" t="s">
        <v>44</v>
      </c>
      <c r="Q187" s="34" t="s">
        <v>45</v>
      </c>
      <c r="R187" s="37" t="str">
        <f t="shared" si="49"/>
        <v>1001681</v>
      </c>
      <c r="S187" s="33">
        <v>1</v>
      </c>
      <c r="T187" s="145" t="s">
        <v>150</v>
      </c>
      <c r="U187" s="12">
        <v>50000</v>
      </c>
      <c r="V187" s="33">
        <f t="shared" si="53"/>
        <v>9000</v>
      </c>
      <c r="W187" s="33">
        <v>0</v>
      </c>
      <c r="X187" s="18">
        <v>257</v>
      </c>
      <c r="Y187" s="38" t="s">
        <v>47</v>
      </c>
      <c r="Z187" s="20">
        <f t="shared" si="50"/>
        <v>41000</v>
      </c>
      <c r="AA187" s="39"/>
      <c r="AB187" s="39"/>
      <c r="AC187" s="40">
        <f t="shared" si="51"/>
        <v>25000</v>
      </c>
      <c r="AD187" s="33"/>
      <c r="AE187" s="33"/>
      <c r="AF187" s="61" t="s">
        <v>72</v>
      </c>
      <c r="AG187" s="41">
        <v>8</v>
      </c>
      <c r="AH187" s="42">
        <v>13</v>
      </c>
      <c r="AI187" s="43" t="s">
        <v>49</v>
      </c>
      <c r="AJ187" s="34"/>
      <c r="AK187" s="34"/>
      <c r="AL187" s="37">
        <v>0</v>
      </c>
      <c r="AM187" s="33" t="s">
        <v>50</v>
      </c>
      <c r="AN187" s="33" t="s">
        <v>51</v>
      </c>
      <c r="AO187" s="33"/>
      <c r="AP187" s="37"/>
      <c r="AQ187" s="37"/>
      <c r="AR187" s="37"/>
      <c r="AS187" s="44"/>
      <c r="AU18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100168, 'Б-100168-13',date'2015-03-05',2, 1, 1, 'RUR', 1, 18, date'2015-03-06', date'2015-03-07', 1001681, 1, to_date('2016-05-11 00:00:00','YYYY-MM-DD HH24:MI:SS'), 50000, 9000, 0, 257, 0, 'c1', 8,null);insert into xxxx_oebs_cash_payment_test (ID, INVOICE_ID, OEBS_PAYMENT, DOC_DATE, COMISS_DATE) values (s_xxxx_oebs_cash_payment_test.NEXTVAL, 100168, 25000, to_date('2016-05-11 00:00:00','YYYY-MM-DD HH24:MI:SS'), date'2015-05-31' );insert into xxxx_client_discount_m  (ID,CLIENT_ID,CLIENT_AVG_DISCOUNT,DT) values (s_xxxx_client_discount_m.NEXTVAL,257, 13, date'2014-03-01');</v>
      </c>
    </row>
    <row r="188" spans="1:47" ht="15" customHeight="1" x14ac:dyDescent="0.3">
      <c r="A188" s="45">
        <v>22</v>
      </c>
      <c r="B188" s="57"/>
      <c r="C188" s="12" t="str">
        <f t="shared" si="47"/>
        <v>100022</v>
      </c>
      <c r="D188" s="12" t="str">
        <f t="shared" si="48"/>
        <v>100022/13</v>
      </c>
      <c r="E188" s="13" t="s">
        <v>40</v>
      </c>
      <c r="F188" s="13" t="s">
        <v>41</v>
      </c>
      <c r="G188" s="12">
        <v>1</v>
      </c>
      <c r="H188" s="14">
        <v>100169</v>
      </c>
      <c r="I188" s="15" t="str">
        <f t="shared" si="52"/>
        <v>Б-100169-13</v>
      </c>
      <c r="J188" s="16">
        <v>2</v>
      </c>
      <c r="K188" s="56">
        <v>2</v>
      </c>
      <c r="L188" s="12" t="s">
        <v>42</v>
      </c>
      <c r="M188" s="16">
        <v>1</v>
      </c>
      <c r="N188" s="12">
        <v>18</v>
      </c>
      <c r="O188" s="13" t="s">
        <v>43</v>
      </c>
      <c r="P188" s="13" t="s">
        <v>44</v>
      </c>
      <c r="Q188" s="13" t="s">
        <v>45</v>
      </c>
      <c r="R188" s="17" t="str">
        <f t="shared" si="49"/>
        <v>1001691</v>
      </c>
      <c r="S188" s="15">
        <v>1</v>
      </c>
      <c r="T188" s="144" t="s">
        <v>139</v>
      </c>
      <c r="U188" s="12">
        <v>50000</v>
      </c>
      <c r="V188" s="12">
        <f t="shared" si="53"/>
        <v>9000</v>
      </c>
      <c r="W188" s="12">
        <v>0</v>
      </c>
      <c r="X188" s="18">
        <v>258</v>
      </c>
      <c r="Y188" s="19" t="s">
        <v>47</v>
      </c>
      <c r="Z188" s="20"/>
      <c r="AA188" s="21"/>
      <c r="AB188" s="22"/>
      <c r="AC188" s="14">
        <f t="shared" si="51"/>
        <v>25000</v>
      </c>
      <c r="AD188" s="12"/>
      <c r="AE188" s="12"/>
      <c r="AF188" s="13" t="s">
        <v>48</v>
      </c>
      <c r="AG188" s="23">
        <v>8</v>
      </c>
      <c r="AH188" s="24">
        <v>13</v>
      </c>
      <c r="AI188" s="2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15" t="s">
        <v>99</v>
      </c>
      <c r="AU18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100169, 'Б-100169-13',date'2015-03-02',2, 2, 2, 'RUR', 1, 18, date'2015-03-06', date'2015-03-07', 1001691, 1, to_date('2016-03-07 00:00:00','YYYY-MM-DD HH24:MI:SS'), 50000, 9000, 0, 258, 0, 'c1', 8,null);insert into xxxx_oebs_cash_payment_test (ID, INVOICE_ID, OEBS_PAYMENT, DOC_DATE, COMISS_DATE) values (s_xxxx_oebs_cash_payment_test.NEXTVAL, 100169, 25000, to_date('2016-03-07 00:00:00','YYYY-MM-DD HH24:MI:SS'), date'2015-03-31' );insert into xxxx_client_discount_m  (ID,CLIENT_ID,CLIENT_AVG_DISCOUNT,DT) values (s_xxxx_client_discount_m.NEXTVAL,258, 13, date'2014-03-01');</v>
      </c>
    </row>
    <row r="189" spans="1:47" ht="15" customHeight="1" x14ac:dyDescent="0.3">
      <c r="A189" s="45">
        <v>22</v>
      </c>
      <c r="B189" s="57"/>
      <c r="C189" s="12" t="str">
        <f t="shared" ref="C189:C220" si="54">"1000"&amp;A189</f>
        <v>100022</v>
      </c>
      <c r="D189" s="12" t="str">
        <f t="shared" ref="D189:D220" si="55">"1000"&amp;A189&amp;"/13"</f>
        <v>100022/13</v>
      </c>
      <c r="E189" s="13" t="s">
        <v>40</v>
      </c>
      <c r="F189" s="13" t="s">
        <v>41</v>
      </c>
      <c r="G189" s="12">
        <v>1</v>
      </c>
      <c r="H189" s="14">
        <v>100170</v>
      </c>
      <c r="I189" s="15" t="str">
        <f t="shared" si="52"/>
        <v>Б-100170-13</v>
      </c>
      <c r="J189" s="16">
        <v>2</v>
      </c>
      <c r="K189" s="12">
        <v>7</v>
      </c>
      <c r="L189" s="12" t="s">
        <v>42</v>
      </c>
      <c r="M189" s="16">
        <v>1</v>
      </c>
      <c r="N189" s="12">
        <v>18</v>
      </c>
      <c r="O189" s="13" t="s">
        <v>53</v>
      </c>
      <c r="P189" s="13" t="s">
        <v>44</v>
      </c>
      <c r="Q189" s="13" t="s">
        <v>45</v>
      </c>
      <c r="R189" s="17" t="str">
        <f t="shared" ref="R189:R220" si="56">H189&amp;"1"</f>
        <v>1001701</v>
      </c>
      <c r="S189" s="15">
        <v>1</v>
      </c>
      <c r="T189" s="144" t="s">
        <v>140</v>
      </c>
      <c r="U189" s="12">
        <v>50000</v>
      </c>
      <c r="V189" s="12">
        <f t="shared" si="53"/>
        <v>9000</v>
      </c>
      <c r="W189" s="12">
        <v>0</v>
      </c>
      <c r="X189" s="18">
        <v>259</v>
      </c>
      <c r="Y189" s="19" t="s">
        <v>47</v>
      </c>
      <c r="Z189" s="20"/>
      <c r="AA189" s="21"/>
      <c r="AB189" s="26"/>
      <c r="AC189" s="14">
        <f t="shared" si="51"/>
        <v>25000</v>
      </c>
      <c r="AD189" s="12"/>
      <c r="AE189" s="12"/>
      <c r="AF189" s="13" t="s">
        <v>48</v>
      </c>
      <c r="AG189" s="23">
        <v>8</v>
      </c>
      <c r="AH189" s="27">
        <v>7</v>
      </c>
      <c r="AI189" s="2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9" t="s">
        <v>100</v>
      </c>
      <c r="AU18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100170, 'Б-100170-13',date'2015-03-03',2, 7, 7, 'RUR', 1, 18, date'2015-03-06', date'2015-03-07', 1001701, 1, to_date('2016-03-08 00:00:00','YYYY-MM-DD HH24:MI:SS'), 50000, 9000, 0, 259, 0, 'c1', 8,null);insert into xxxx_oebs_cash_payment_test (ID, INVOICE_ID, OEBS_PAYMENT, DOC_DATE, COMISS_DATE) values (s_xxxx_oebs_cash_payment_test.NEXTVAL, 100170, 25000, to_date('2016-03-08 00:00:00','YYYY-MM-DD HH24:MI:SS'), date'2015-03-31' );insert into xxxx_client_discount_m  (ID,CLIENT_ID,CLIENT_AVG_DISCOUNT,DT) values (s_xxxx_client_discount_m.NEXTVAL,259, 7, date'2014-03-01');</v>
      </c>
    </row>
    <row r="190" spans="1:47" ht="15" customHeight="1" x14ac:dyDescent="0.3">
      <c r="A190" s="45">
        <v>22</v>
      </c>
      <c r="B190" s="57"/>
      <c r="C190" s="12" t="str">
        <f t="shared" si="54"/>
        <v>100022</v>
      </c>
      <c r="D190" s="12" t="str">
        <f t="shared" si="55"/>
        <v>100022/13</v>
      </c>
      <c r="E190" s="13" t="s">
        <v>40</v>
      </c>
      <c r="F190" s="13" t="s">
        <v>41</v>
      </c>
      <c r="G190" s="12">
        <v>1</v>
      </c>
      <c r="H190" s="14">
        <v>100171</v>
      </c>
      <c r="I190" s="15" t="str">
        <f t="shared" si="52"/>
        <v>Б-100171-13</v>
      </c>
      <c r="J190" s="16">
        <v>2</v>
      </c>
      <c r="K190" s="12">
        <v>7</v>
      </c>
      <c r="L190" s="12" t="s">
        <v>42</v>
      </c>
      <c r="M190" s="16">
        <v>1</v>
      </c>
      <c r="N190" s="12">
        <v>18</v>
      </c>
      <c r="O190" s="13" t="s">
        <v>53</v>
      </c>
      <c r="P190" s="13" t="s">
        <v>44</v>
      </c>
      <c r="Q190" s="13" t="s">
        <v>45</v>
      </c>
      <c r="R190" s="17" t="str">
        <f t="shared" si="56"/>
        <v>1001711</v>
      </c>
      <c r="S190" s="15">
        <v>1</v>
      </c>
      <c r="T190" s="144" t="s">
        <v>140</v>
      </c>
      <c r="U190" s="12">
        <v>50000</v>
      </c>
      <c r="V190" s="12">
        <f t="shared" si="53"/>
        <v>9000</v>
      </c>
      <c r="W190" s="12">
        <v>0</v>
      </c>
      <c r="X190" s="18">
        <v>260</v>
      </c>
      <c r="Y190" s="19" t="s">
        <v>47</v>
      </c>
      <c r="Z190" s="20"/>
      <c r="AA190" s="21"/>
      <c r="AB190" s="26"/>
      <c r="AC190" s="14">
        <v>100000</v>
      </c>
      <c r="AD190" s="12"/>
      <c r="AE190" s="12"/>
      <c r="AF190" s="13" t="s">
        <v>48</v>
      </c>
      <c r="AG190" s="23">
        <v>8</v>
      </c>
      <c r="AH190" s="27">
        <v>7</v>
      </c>
      <c r="AI190" s="25" t="s">
        <v>49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U19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100171, 'Б-100171-13',date'2015-03-03',2, 7, 7, 'RUR', 1, 18, date'2015-03-06', date'2015-03-07', 1001711, 1, to_date('2016-03-08 00:00:00','YYYY-MM-DD HH24:MI:SS'), 50000, 9000, 0, 260, 0, 'c1', 8,null);insert into xxxx_oebs_cash_payment_test (ID, INVOICE_ID, OEBS_PAYMENT, DOC_DATE, COMISS_DATE) values (s_xxxx_oebs_cash_payment_test.NEXTVAL, 100171, 100000, to_date('2016-03-08 00:00:00','YYYY-MM-DD HH24:MI:SS'), date'2015-03-31' );insert into xxxx_client_discount_m  (ID,CLIENT_ID,CLIENT_AVG_DISCOUNT,DT) values (s_xxxx_client_discount_m.NEXTVAL,260, 7, date'2014-03-01');</v>
      </c>
    </row>
    <row r="191" spans="1:47" ht="15" customHeight="1" x14ac:dyDescent="0.3">
      <c r="A191" s="45">
        <v>22</v>
      </c>
      <c r="B191" s="57"/>
      <c r="C191" s="12" t="str">
        <f t="shared" si="54"/>
        <v>100022</v>
      </c>
      <c r="D191" s="12" t="str">
        <f t="shared" si="55"/>
        <v>100022/13</v>
      </c>
      <c r="E191" s="13" t="s">
        <v>40</v>
      </c>
      <c r="F191" s="13" t="s">
        <v>41</v>
      </c>
      <c r="G191" s="12">
        <v>1</v>
      </c>
      <c r="H191" s="14">
        <v>100172</v>
      </c>
      <c r="I191" s="15" t="str">
        <f t="shared" si="52"/>
        <v>Б-100172-13</v>
      </c>
      <c r="J191" s="16">
        <v>2</v>
      </c>
      <c r="K191" s="28">
        <v>2</v>
      </c>
      <c r="L191" s="12" t="s">
        <v>42</v>
      </c>
      <c r="M191" s="16">
        <v>1</v>
      </c>
      <c r="N191" s="12">
        <v>18</v>
      </c>
      <c r="O191" s="13" t="s">
        <v>55</v>
      </c>
      <c r="P191" s="13" t="s">
        <v>44</v>
      </c>
      <c r="Q191" s="13" t="s">
        <v>45</v>
      </c>
      <c r="R191" s="17" t="str">
        <f t="shared" si="56"/>
        <v>1001721</v>
      </c>
      <c r="S191" s="15">
        <v>1</v>
      </c>
      <c r="T191" s="144" t="s">
        <v>141</v>
      </c>
      <c r="U191" s="12">
        <v>50000</v>
      </c>
      <c r="V191" s="12">
        <f t="shared" si="53"/>
        <v>9000</v>
      </c>
      <c r="W191" s="12">
        <v>0</v>
      </c>
      <c r="X191" s="18">
        <v>261</v>
      </c>
      <c r="Y191" s="19" t="s">
        <v>47</v>
      </c>
      <c r="Z191" s="20"/>
      <c r="AA191" s="29">
        <f>SUM(AC187:AC192)/1.18</f>
        <v>190677.96610169494</v>
      </c>
      <c r="AB191" s="29"/>
      <c r="AC191" s="14">
        <f t="shared" ref="AC191:AC202" si="57">U191*0.5</f>
        <v>25000</v>
      </c>
      <c r="AD191" s="12"/>
      <c r="AE191" s="12"/>
      <c r="AF191" s="13" t="s">
        <v>48</v>
      </c>
      <c r="AG191" s="23">
        <v>8</v>
      </c>
      <c r="AH191" s="30">
        <v>20</v>
      </c>
      <c r="AI191" s="2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U19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"&amp;A191&amp;", "&amp;C191&amp;", '"&amp;D191&amp;"', date'"&amp;E191&amp;"', date'"&amp;F191&amp;"', "&amp;G191&amp;", "&amp;H191&amp;", '"&amp;I191&amp;"',date'"&amp;O191&amp;"',"&amp;J191&amp;", "&amp;K191&amp;", "&amp;K191&amp;", '"&amp;L191&amp;"', "&amp;M191&amp;", "&amp;N191&amp;", date'"&amp;P191&amp;"', date'"&amp;Q191&amp;"', "&amp;R191&amp;", "&amp;S191&amp;", to_date('"&amp;T191&amp;"','YYYY-MM-DD HH24:MI:SS'), "&amp;U191&amp;", "&amp;V191&amp;", "&amp;W191&amp;", "&amp;X191&amp;", "&amp;AL191&amp;", '"&amp;AN191&amp;"', "&amp;AG191&amp;","&amp;AM191&amp;");"&amp;
IF(LEN(AC191)&gt;0,"insert into xxxx_oebs_cash_payment_test (ID, INVOICE_ID, OEBS_PAYMENT, DOC_DATE, COMISS_DATE) values (s_xxxx_oebs_cash_payment_test.NEXTVAL, "&amp;H191&amp;", "&amp;AC191&amp;", to_date('"&amp;T191&amp;"','YYYY-MM-DD HH24:MI:SS'), "&amp;AF191&amp;" );","")&amp;
IF(LEN(AD191)&gt;0,"insert into xxxx_oebs_cash_payment_test (ID, INVOICE_ID, OEBS_PAYMENT, DOC_DATE, COMISS_DATE) values (s_xxxx_oebs_cash_payment_test.NEXTVAL, "&amp;H191&amp;", "&amp;AD191&amp;", to_date('"&amp;T191&amp;"','YYYY-MM-DD HH24:MI:SS'), "&amp;AF191&amp;" );","")&amp;
IF(LEN(AE191)&gt;0,"insert into xxxx_oebs_cash_payment_test (ID, INVOICE_ID, OEBS_PAYMENT, DOC_DATE, COMISS_DATE) values (s_xxxx_oebs_cash_payment_test.NEXTVAL, "&amp;H191&amp;", "&amp;AE191&amp;", to_date('"&amp;T191&amp;"','YYYY-MM-DD HH24:MI:SS'), "&amp;AF191&amp;" );","")&amp;
IF(LEN(AH191)&gt;0,"insert into xxxx_client_discount_m  (ID,CLIENT_ID,CLIENT_AVG_DISCOUNT,DT) values (s_xxxx_client_discount_m.NEXTVAL,"&amp;X191&amp;", "&amp;AH191&amp;", "&amp;AI191&amp;");","")&amp;
IF(LEN(AJ191)&gt;0,"insert into xxxx_client_discount_m  (ID,CLIENT_ID,CLIENT_AVG_DISCOUNT,DT) values (s_xxxx_client_discount_m.NEXTVAL,"&amp;X191&amp;", "&amp;AJ191&amp;", "&amp;AK191&amp;");","")&amp;
IF(LEN(AO191)&gt;0,"insert into xxxx_contract_signed_attr (ID, CONTRACT_ID, CODE, KEY_NUM) values (s_xxxx_contract_signed_attr.NEXTVAL, "&amp;C191&amp;", 'SUPERCOMMISSION_BONUS' , "&amp;AO191&amp;" );","")&amp;
IF(LEN(AP191)&gt;0,"insert into xxxx_loyal_clients_contr_attr (ID, CONTRACT_ID, CLIENT_ID, LC_TURNOVER, COLLATERAL_FIRST_DT, COLLATERAL_END_DT) values (s_xxxx_loyal_clients_contr_atr.NEXTVAL, "&amp;C191&amp;", "&amp;X191&amp;", "&amp;AP191&amp;", "&amp;AQ191&amp;", "&amp;AR191&amp;"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'Б-100172-13',date'2015-03-04',2, 2, 2, 'RUR', 1, 18, date'2015-03-06', date'2015-03-07', 1001721, 1, to_date('2016-03-09 00:00:00','YYYY-MM-DD HH24:MI:SS'), 50000, 9000, 0, 261, 0, 'c1', 8,null);insert into xxxx_oebs_cash_payment_test (ID, INVOICE_ID, OEBS_PAYMENT, DOC_DATE, COMISS_DATE) values (s_xxxx_oebs_cash_payment_test.NEXTVAL, 100172, 25000, to_date('2016-03-09 00:00:00','YYYY-MM-DD HH24:MI:SS'), date'2015-03-31' );insert into xxxx_client_discount_m  (ID,CLIENT_ID,CLIENT_AVG_DISCOUNT,DT) values (s_xxxx_client_discount_m.NEXTVAL,261, 20, date'2014-03-01');</v>
      </c>
    </row>
    <row r="192" spans="1:47" ht="15" customHeight="1" x14ac:dyDescent="0.3">
      <c r="A192" s="45">
        <v>22</v>
      </c>
      <c r="B192" s="57"/>
      <c r="C192" s="12" t="str">
        <f t="shared" si="54"/>
        <v>100022</v>
      </c>
      <c r="D192" s="12" t="str">
        <f t="shared" si="55"/>
        <v>100022/13</v>
      </c>
      <c r="E192" s="13" t="s">
        <v>40</v>
      </c>
      <c r="F192" s="13" t="s">
        <v>41</v>
      </c>
      <c r="G192" s="12">
        <v>1</v>
      </c>
      <c r="H192" s="14">
        <v>100172</v>
      </c>
      <c r="I192" s="15" t="str">
        <f t="shared" si="52"/>
        <v>Б-100172-13</v>
      </c>
      <c r="J192" s="16">
        <v>2</v>
      </c>
      <c r="K192" s="56">
        <v>11</v>
      </c>
      <c r="L192" s="12" t="s">
        <v>42</v>
      </c>
      <c r="M192" s="16">
        <v>1</v>
      </c>
      <c r="N192" s="12">
        <v>18</v>
      </c>
      <c r="O192" s="13" t="s">
        <v>55</v>
      </c>
      <c r="P192" s="13" t="s">
        <v>44</v>
      </c>
      <c r="Q192" s="13" t="s">
        <v>45</v>
      </c>
      <c r="R192" s="17" t="str">
        <f t="shared" si="56"/>
        <v>1001721</v>
      </c>
      <c r="S192" s="15">
        <v>1</v>
      </c>
      <c r="T192" s="144" t="s">
        <v>141</v>
      </c>
      <c r="U192" s="12">
        <v>50000</v>
      </c>
      <c r="V192" s="12">
        <f t="shared" si="53"/>
        <v>9000</v>
      </c>
      <c r="W192" s="12">
        <v>0</v>
      </c>
      <c r="X192" s="18">
        <v>261</v>
      </c>
      <c r="Y192" s="19" t="s">
        <v>47</v>
      </c>
      <c r="Z192" s="20"/>
      <c r="AA192" s="29">
        <f>SUM(AC188:AC193)/1.18</f>
        <v>190677.96610169494</v>
      </c>
      <c r="AB192" s="29"/>
      <c r="AC192" s="14">
        <f t="shared" si="57"/>
        <v>25000</v>
      </c>
      <c r="AD192" s="12"/>
      <c r="AE192" s="12"/>
      <c r="AF192" s="13" t="s">
        <v>48</v>
      </c>
      <c r="AG192" s="23">
        <v>8</v>
      </c>
      <c r="AH192" s="30">
        <v>20</v>
      </c>
      <c r="AI192" s="25" t="s">
        <v>49</v>
      </c>
      <c r="AJ192" s="13"/>
      <c r="AK192" s="13"/>
      <c r="AL192" s="17">
        <v>0</v>
      </c>
      <c r="AM192" s="15" t="s">
        <v>50</v>
      </c>
      <c r="AN192" s="12" t="s">
        <v>51</v>
      </c>
      <c r="AO192" s="12"/>
      <c r="AP192" s="17"/>
      <c r="AQ192" s="17"/>
      <c r="AR192" s="17"/>
      <c r="AU19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'Б-100172-13',date'2015-03-04',2, 11, 11, 'RUR', 1, 18, date'2015-03-06', date'2015-03-07', 1001721, 1, to_date('2016-03-09 00:00:00','YYYY-MM-DD HH24:MI:SS'), 50000, 9000, 0, 261, 0, 'c1', 8,null);insert into xxxx_oebs_cash_payment_test (ID, INVOICE_ID, OEBS_PAYMENT, DOC_DATE, COMISS_DATE) values (s_xxxx_oebs_cash_payment_test.NEXTVAL, 100172, 25000, to_date('2016-03-09 00:00:00','YYYY-MM-DD HH24:MI:SS'), date'2015-03-31' );insert into xxxx_client_discount_m  (ID,CLIENT_ID,CLIENT_AVG_DISCOUNT,DT) values (s_xxxx_client_discount_m.NEXTVAL,261, 20, date'2014-03-01');</v>
      </c>
    </row>
    <row r="193" spans="1:47" ht="15" customHeight="1" x14ac:dyDescent="0.3">
      <c r="A193" s="45">
        <v>22</v>
      </c>
      <c r="B193" s="57"/>
      <c r="C193" s="12" t="str">
        <f t="shared" si="54"/>
        <v>100022</v>
      </c>
      <c r="D193" s="12" t="str">
        <f t="shared" si="55"/>
        <v>100022/13</v>
      </c>
      <c r="E193" s="13" t="s">
        <v>40</v>
      </c>
      <c r="F193" s="13" t="s">
        <v>41</v>
      </c>
      <c r="G193" s="12">
        <v>1</v>
      </c>
      <c r="H193" s="14">
        <v>100173</v>
      </c>
      <c r="I193" s="15" t="str">
        <f t="shared" si="52"/>
        <v>Б-100173-13</v>
      </c>
      <c r="J193" s="16">
        <v>2</v>
      </c>
      <c r="K193" s="28">
        <v>1</v>
      </c>
      <c r="L193" s="12" t="s">
        <v>42</v>
      </c>
      <c r="M193" s="16">
        <v>1</v>
      </c>
      <c r="N193" s="12">
        <v>18</v>
      </c>
      <c r="O193" s="13" t="s">
        <v>57</v>
      </c>
      <c r="P193" s="13" t="s">
        <v>44</v>
      </c>
      <c r="Q193" s="13" t="s">
        <v>45</v>
      </c>
      <c r="R193" s="17" t="str">
        <f t="shared" si="56"/>
        <v>1001731</v>
      </c>
      <c r="S193" s="15">
        <v>1</v>
      </c>
      <c r="T193" s="144" t="s">
        <v>142</v>
      </c>
      <c r="U193" s="12">
        <v>50000</v>
      </c>
      <c r="V193" s="12">
        <f t="shared" si="53"/>
        <v>9000</v>
      </c>
      <c r="W193" s="12">
        <v>0</v>
      </c>
      <c r="X193" s="18">
        <v>262</v>
      </c>
      <c r="Y193" s="19" t="s">
        <v>47</v>
      </c>
      <c r="Z193" s="20">
        <f>SUM(U188:U193)-SUM(V188:V193)</f>
        <v>246000</v>
      </c>
      <c r="AA193" s="29">
        <v>169491</v>
      </c>
      <c r="AB193" s="29">
        <f>Z193-AA193</f>
        <v>76509</v>
      </c>
      <c r="AC193" s="14">
        <f t="shared" si="57"/>
        <v>25000</v>
      </c>
      <c r="AD193" s="12"/>
      <c r="AE193" s="12"/>
      <c r="AF193" s="13" t="s">
        <v>48</v>
      </c>
      <c r="AG193" s="23">
        <v>8</v>
      </c>
      <c r="AH193" s="30">
        <v>13</v>
      </c>
      <c r="AI193" s="25" t="s">
        <v>49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U19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100173, 'Б-100173-13',date'2015-03-05',2, 1, 1, 'RUR', 1, 18, date'2015-03-06', date'2015-03-07', 1001731, 1, to_date('2016-03-11 00:00:00','YYYY-MM-DD HH24:MI:SS'), 50000, 9000, 0, 262, 0, 'c1', 8,null);insert into xxxx_oebs_cash_payment_test (ID, INVOICE_ID, OEBS_PAYMENT, DOC_DATE, COMISS_DATE) values (s_xxxx_oebs_cash_payment_test.NEXTVAL, 100173, 25000, to_date('2016-03-11 00:00:00','YYYY-MM-DD HH24:MI:SS'), date'2015-03-31' );insert into xxxx_client_discount_m  (ID,CLIENT_ID,CLIENT_AVG_DISCOUNT,DT) values (s_xxxx_client_discount_m.NEXTVAL,262, 13, date'2014-03-01');</v>
      </c>
    </row>
    <row r="194" spans="1:47" ht="15" customHeight="1" x14ac:dyDescent="0.3">
      <c r="A194" s="45">
        <v>22</v>
      </c>
      <c r="B194" s="57"/>
      <c r="C194" s="12" t="str">
        <f t="shared" si="54"/>
        <v>100022</v>
      </c>
      <c r="D194" s="12" t="str">
        <f t="shared" si="55"/>
        <v>100022/13</v>
      </c>
      <c r="E194" s="13" t="s">
        <v>40</v>
      </c>
      <c r="F194" s="13" t="s">
        <v>41</v>
      </c>
      <c r="G194" s="12">
        <v>1</v>
      </c>
      <c r="H194" s="14">
        <v>100174</v>
      </c>
      <c r="I194" s="15" t="str">
        <f t="shared" si="52"/>
        <v>Б-100174-13</v>
      </c>
      <c r="J194" s="16">
        <v>2</v>
      </c>
      <c r="K194" s="12">
        <v>7</v>
      </c>
      <c r="L194" s="12" t="s">
        <v>42</v>
      </c>
      <c r="M194" s="16">
        <v>1</v>
      </c>
      <c r="N194" s="12">
        <v>18</v>
      </c>
      <c r="O194" s="13" t="s">
        <v>43</v>
      </c>
      <c r="P194" s="13" t="s">
        <v>44</v>
      </c>
      <c r="Q194" s="13" t="s">
        <v>45</v>
      </c>
      <c r="R194" s="17" t="str">
        <f t="shared" si="56"/>
        <v>1001741</v>
      </c>
      <c r="S194" s="15">
        <v>1</v>
      </c>
      <c r="T194" s="144" t="s">
        <v>147</v>
      </c>
      <c r="U194" s="12">
        <v>50000</v>
      </c>
      <c r="V194" s="12">
        <f t="shared" si="53"/>
        <v>9000</v>
      </c>
      <c r="W194" s="12">
        <v>0</v>
      </c>
      <c r="X194" s="18">
        <v>263</v>
      </c>
      <c r="Y194" s="19" t="s">
        <v>47</v>
      </c>
      <c r="Z194" s="20"/>
      <c r="AA194" s="21"/>
      <c r="AB194" s="22"/>
      <c r="AC194" s="14">
        <f t="shared" si="57"/>
        <v>25000</v>
      </c>
      <c r="AD194" s="12"/>
      <c r="AE194" s="12"/>
      <c r="AF194" s="59" t="s">
        <v>72</v>
      </c>
      <c r="AG194" s="23">
        <v>8</v>
      </c>
      <c r="AH194" s="24">
        <v>13</v>
      </c>
      <c r="AI194" s="25" t="s">
        <v>49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U19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100174, 'Б-100174-13',date'2015-03-02',2, 7, 7, 'RUR', 1, 18, date'2015-03-06', date'2015-03-07', 1001741, 1, to_date('2016-05-07 00:00:00','YYYY-MM-DD HH24:MI:SS'), 50000, 9000, 0, 263, 0, 'c1', 8,null);insert into xxxx_oebs_cash_payment_test (ID, INVOICE_ID, OEBS_PAYMENT, DOC_DATE, COMISS_DATE) values (s_xxxx_oebs_cash_payment_test.NEXTVAL, 100174, 25000, to_date('2016-05-07 00:00:00','YYYY-MM-DD HH24:MI:SS'), date'2015-05-31' );insert into xxxx_client_discount_m  (ID,CLIENT_ID,CLIENT_AVG_DISCOUNT,DT) values (s_xxxx_client_discount_m.NEXTVAL,263, 13, date'2014-03-01');</v>
      </c>
    </row>
    <row r="195" spans="1:47" ht="15" customHeight="1" x14ac:dyDescent="0.3">
      <c r="A195" s="45">
        <v>22</v>
      </c>
      <c r="B195" s="57"/>
      <c r="C195" s="12" t="str">
        <f t="shared" si="54"/>
        <v>100022</v>
      </c>
      <c r="D195" s="12" t="str">
        <f t="shared" si="55"/>
        <v>100022/13</v>
      </c>
      <c r="E195" s="13" t="s">
        <v>40</v>
      </c>
      <c r="F195" s="13" t="s">
        <v>41</v>
      </c>
      <c r="G195" s="12">
        <v>1</v>
      </c>
      <c r="H195" s="14">
        <v>100175</v>
      </c>
      <c r="I195" s="15" t="str">
        <f t="shared" si="52"/>
        <v>Б-100175-13</v>
      </c>
      <c r="J195" s="16">
        <v>2</v>
      </c>
      <c r="K195" s="28">
        <v>12</v>
      </c>
      <c r="L195" s="12" t="s">
        <v>42</v>
      </c>
      <c r="M195" s="16">
        <v>1</v>
      </c>
      <c r="N195" s="12">
        <v>18</v>
      </c>
      <c r="O195" s="13" t="s">
        <v>53</v>
      </c>
      <c r="P195" s="13" t="s">
        <v>44</v>
      </c>
      <c r="Q195" s="13" t="s">
        <v>45</v>
      </c>
      <c r="R195" s="17" t="str">
        <f t="shared" si="56"/>
        <v>1001751</v>
      </c>
      <c r="S195" s="15">
        <v>1</v>
      </c>
      <c r="T195" s="144" t="s">
        <v>148</v>
      </c>
      <c r="U195" s="12">
        <v>50000</v>
      </c>
      <c r="V195" s="12">
        <f t="shared" si="53"/>
        <v>9000</v>
      </c>
      <c r="W195" s="12">
        <v>0</v>
      </c>
      <c r="X195" s="18">
        <v>264</v>
      </c>
      <c r="Y195" s="19" t="s">
        <v>47</v>
      </c>
      <c r="Z195" s="20"/>
      <c r="AA195" s="21"/>
      <c r="AB195" s="26"/>
      <c r="AC195" s="14">
        <f t="shared" si="57"/>
        <v>25000</v>
      </c>
      <c r="AD195" s="12"/>
      <c r="AE195" s="12"/>
      <c r="AF195" s="59" t="s">
        <v>72</v>
      </c>
      <c r="AG195" s="23">
        <v>8</v>
      </c>
      <c r="AH195" s="27">
        <v>7</v>
      </c>
      <c r="AI195" s="25" t="s">
        <v>49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100175, 'Б-100175-13',date'2015-03-03',2, 12, 12, 'RUR', 1, 18, date'2015-03-06', date'2015-03-07', 1001751, 1, to_date('2016-05-08 00:00:00','YYYY-MM-DD HH24:MI:SS'), 50000, 9000, 0, 264, 0, 'c1', 8,null);insert into xxxx_oebs_cash_payment_test (ID, INVOICE_ID, OEBS_PAYMENT, DOC_DATE, COMISS_DATE) values (s_xxxx_oebs_cash_payment_test.NEXTVAL, 100175, 25000, to_date('2016-05-08 00:00:00','YYYY-MM-DD HH24:MI:SS'), date'2015-05-31' );insert into xxxx_client_discount_m  (ID,CLIENT_ID,CLIENT_AVG_DISCOUNT,DT) values (s_xxxx_client_discount_m.NEXTVAL,264, 7, date'2014-03-01');</v>
      </c>
    </row>
    <row r="196" spans="1:47" ht="15" customHeight="1" x14ac:dyDescent="0.3">
      <c r="A196" s="45">
        <v>22</v>
      </c>
      <c r="B196" s="57"/>
      <c r="C196" s="12" t="str">
        <f t="shared" si="54"/>
        <v>100022</v>
      </c>
      <c r="D196" s="12" t="str">
        <f t="shared" si="55"/>
        <v>100022/13</v>
      </c>
      <c r="E196" s="13" t="s">
        <v>40</v>
      </c>
      <c r="F196" s="13" t="s">
        <v>41</v>
      </c>
      <c r="G196" s="12">
        <v>1</v>
      </c>
      <c r="H196" s="14">
        <v>100176</v>
      </c>
      <c r="I196" s="15" t="str">
        <f t="shared" si="52"/>
        <v>Б-100176-13</v>
      </c>
      <c r="J196" s="16">
        <v>2</v>
      </c>
      <c r="K196" s="12">
        <v>7</v>
      </c>
      <c r="L196" s="12" t="s">
        <v>42</v>
      </c>
      <c r="M196" s="16">
        <v>1</v>
      </c>
      <c r="N196" s="12">
        <v>18</v>
      </c>
      <c r="O196" s="13" t="s">
        <v>53</v>
      </c>
      <c r="P196" s="13" t="s">
        <v>44</v>
      </c>
      <c r="Q196" s="13" t="s">
        <v>45</v>
      </c>
      <c r="R196" s="17" t="str">
        <f t="shared" si="56"/>
        <v>1001761</v>
      </c>
      <c r="S196" s="15">
        <v>1</v>
      </c>
      <c r="T196" s="144" t="s">
        <v>148</v>
      </c>
      <c r="U196" s="12">
        <v>50000</v>
      </c>
      <c r="V196" s="12">
        <f t="shared" si="53"/>
        <v>9000</v>
      </c>
      <c r="W196" s="12">
        <v>0</v>
      </c>
      <c r="X196" s="18">
        <v>265</v>
      </c>
      <c r="Y196" s="19" t="s">
        <v>47</v>
      </c>
      <c r="Z196" s="20"/>
      <c r="AA196" s="21"/>
      <c r="AB196" s="26"/>
      <c r="AC196" s="14">
        <f t="shared" si="57"/>
        <v>25000</v>
      </c>
      <c r="AD196" s="12"/>
      <c r="AE196" s="12"/>
      <c r="AF196" s="59" t="s">
        <v>72</v>
      </c>
      <c r="AG196" s="23">
        <v>8</v>
      </c>
      <c r="AH196" s="27">
        <v>7</v>
      </c>
      <c r="AI196" s="25" t="s">
        <v>49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100176, 'Б-100176-13',date'2015-03-03',2, 7, 7, 'RUR', 1, 18, date'2015-03-06', date'2015-03-07', 1001761, 1, to_date('2016-05-08 00:00:00','YYYY-MM-DD HH24:MI:SS'), 50000, 9000, 0, 265, 0, 'c1', 8,null);insert into xxxx_oebs_cash_payment_test (ID, INVOICE_ID, OEBS_PAYMENT, DOC_DATE, COMISS_DATE) values (s_xxxx_oebs_cash_payment_test.NEXTVAL, 100176, 25000, to_date('2016-05-08 00:00:00','YYYY-MM-DD HH24:MI:SS'), date'2015-05-31' );insert into xxxx_client_discount_m  (ID,CLIENT_ID,CLIENT_AVG_DISCOUNT,DT) values (s_xxxx_client_discount_m.NEXTVAL,265, 7, date'2014-03-01');</v>
      </c>
    </row>
    <row r="197" spans="1:47" ht="15" customHeight="1" x14ac:dyDescent="0.3">
      <c r="A197" s="45">
        <v>22</v>
      </c>
      <c r="B197" s="57"/>
      <c r="C197" s="12" t="str">
        <f t="shared" si="54"/>
        <v>100022</v>
      </c>
      <c r="D197" s="12" t="str">
        <f t="shared" si="55"/>
        <v>100022/13</v>
      </c>
      <c r="E197" s="13" t="s">
        <v>40</v>
      </c>
      <c r="F197" s="13" t="s">
        <v>41</v>
      </c>
      <c r="G197" s="12">
        <v>1</v>
      </c>
      <c r="H197" s="14">
        <v>100177</v>
      </c>
      <c r="I197" s="15" t="str">
        <f t="shared" si="52"/>
        <v>Б-100177-13</v>
      </c>
      <c r="J197" s="16">
        <v>2</v>
      </c>
      <c r="K197" s="28">
        <v>2</v>
      </c>
      <c r="L197" s="12" t="s">
        <v>42</v>
      </c>
      <c r="M197" s="16">
        <v>1</v>
      </c>
      <c r="N197" s="12">
        <v>18</v>
      </c>
      <c r="O197" s="13" t="s">
        <v>55</v>
      </c>
      <c r="P197" s="13" t="s">
        <v>44</v>
      </c>
      <c r="Q197" s="13" t="s">
        <v>45</v>
      </c>
      <c r="R197" s="17" t="str">
        <f t="shared" si="56"/>
        <v>1001771</v>
      </c>
      <c r="S197" s="15">
        <v>1</v>
      </c>
      <c r="T197" s="144" t="s">
        <v>149</v>
      </c>
      <c r="U197" s="12">
        <v>50000</v>
      </c>
      <c r="V197" s="12">
        <f t="shared" si="53"/>
        <v>9000</v>
      </c>
      <c r="W197" s="12">
        <v>0</v>
      </c>
      <c r="X197" s="18">
        <v>266</v>
      </c>
      <c r="Y197" s="19" t="s">
        <v>47</v>
      </c>
      <c r="Z197" s="20"/>
      <c r="AA197" s="29">
        <f>SUM(AC193:AC198)/1.18</f>
        <v>127118.64406779662</v>
      </c>
      <c r="AB197" s="29"/>
      <c r="AC197" s="14">
        <f t="shared" si="57"/>
        <v>25000</v>
      </c>
      <c r="AD197" s="12"/>
      <c r="AE197" s="12"/>
      <c r="AF197" s="59" t="s">
        <v>72</v>
      </c>
      <c r="AG197" s="23">
        <v>8</v>
      </c>
      <c r="AH197" s="30">
        <v>20</v>
      </c>
      <c r="AI197" s="25" t="s">
        <v>49</v>
      </c>
      <c r="AJ197" s="13"/>
      <c r="AK197" s="13"/>
      <c r="AL197" s="17">
        <v>0</v>
      </c>
      <c r="AM197" s="15" t="s">
        <v>50</v>
      </c>
      <c r="AN197" s="12" t="s">
        <v>51</v>
      </c>
      <c r="AO197" s="12"/>
      <c r="AP197" s="17"/>
      <c r="AQ197" s="17"/>
      <c r="AR197" s="17"/>
      <c r="AU19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"&amp;A197&amp;", "&amp;C197&amp;", '"&amp;D197&amp;"', date'"&amp;E197&amp;"', date'"&amp;F197&amp;"', "&amp;G197&amp;", "&amp;H197&amp;", '"&amp;I197&amp;"',date'"&amp;O197&amp;"',"&amp;J197&amp;", "&amp;K197&amp;", "&amp;K197&amp;", '"&amp;L197&amp;"', "&amp;M197&amp;", "&amp;N197&amp;", date'"&amp;P197&amp;"', date'"&amp;Q197&amp;"', "&amp;R197&amp;", "&amp;S197&amp;", to_date('"&amp;T197&amp;"','YYYY-MM-DD HH24:MI:SS'), "&amp;U197&amp;", "&amp;V197&amp;", "&amp;W197&amp;", "&amp;X197&amp;", "&amp;AL197&amp;", '"&amp;AN197&amp;"', "&amp;AG197&amp;","&amp;AM197&amp;");"&amp;
IF(LEN(AC197)&gt;0,"insert into xxxx_oebs_cash_payment_test (ID, INVOICE_ID, OEBS_PAYMENT, DOC_DATE, COMISS_DATE) values (s_xxxx_oebs_cash_payment_test.NEXTVAL, "&amp;H197&amp;", "&amp;AC197&amp;", to_date('"&amp;T197&amp;"','YYYY-MM-DD HH24:MI:SS'), "&amp;AF197&amp;" );","")&amp;
IF(LEN(AD197)&gt;0,"insert into xxxx_oebs_cash_payment_test (ID, INVOICE_ID, OEBS_PAYMENT, DOC_DATE, COMISS_DATE) values (s_xxxx_oebs_cash_payment_test.NEXTVAL, "&amp;H197&amp;", "&amp;AD197&amp;", to_date('"&amp;T197&amp;"','YYYY-MM-DD HH24:MI:SS'), "&amp;AF197&amp;" );","")&amp;
IF(LEN(AE197)&gt;0,"insert into xxxx_oebs_cash_payment_test (ID, INVOICE_ID, OEBS_PAYMENT, DOC_DATE, COMISS_DATE) values (s_xxxx_oebs_cash_payment_test.NEXTVAL, "&amp;H197&amp;", "&amp;AE197&amp;", to_date('"&amp;T197&amp;"','YYYY-MM-DD HH24:MI:SS'), "&amp;AF197&amp;" );","")&amp;
IF(LEN(AH197)&gt;0,"insert into xxxx_client_discount_m  (ID,CLIENT_ID,CLIENT_AVG_DISCOUNT,DT) values (s_xxxx_client_discount_m.NEXTVAL,"&amp;X197&amp;", "&amp;AH197&amp;", "&amp;AI197&amp;");","")&amp;
IF(LEN(AJ197)&gt;0,"insert into xxxx_client_discount_m  (ID,CLIENT_ID,CLIENT_AVG_DISCOUNT,DT) values (s_xxxx_client_discount_m.NEXTVAL,"&amp;X197&amp;", "&amp;AJ197&amp;", "&amp;AK197&amp;");","")&amp;
IF(LEN(AO197)&gt;0,"insert into xxxx_contract_signed_attr (ID, CONTRACT_ID, CODE, KEY_NUM) values (s_xxxx_contract_signed_attr.NEXTVAL, "&amp;C197&amp;", 'SUPERCOMMISSION_BONUS' , "&amp;AO197&amp;" );","")&amp;
IF(LEN(AP197)&gt;0,"insert into xxxx_loyal_clients_contr_attr (ID, CONTRACT_ID, CLIENT_ID, LC_TURNOVER, COLLATERAL_FIRST_DT, COLLATERAL_END_DT) values (s_xxxx_loyal_clients_contr_atr.NEXTVAL, "&amp;C197&amp;", "&amp;X197&amp;", "&amp;AP197&amp;", "&amp;AQ197&amp;", "&amp;AR197&amp;"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'Б-100177-13',date'2015-03-04',2, 2, 2, 'RUR', 1, 18, date'2015-03-06', date'2015-03-07', 1001771, 1, to_date('2016-05-09 00:00:00','YYYY-MM-DD HH24:MI:SS'), 50000, 9000, 0, 266, 0, 'c1', 8,null);insert into xxxx_oebs_cash_payment_test (ID, INVOICE_ID, OEBS_PAYMENT, DOC_DATE, COMISS_DATE) values (s_xxxx_oebs_cash_payment_test.NEXTVAL, 100177, 25000, to_date('2016-05-09 00:00:00','YYYY-MM-DD HH24:MI:SS'), date'2015-05-31' );insert into xxxx_client_discount_m  (ID,CLIENT_ID,CLIENT_AVG_DISCOUNT,DT) values (s_xxxx_client_discount_m.NEXTVAL,266, 20, date'2014-03-01');</v>
      </c>
    </row>
    <row r="198" spans="1:47" ht="15" customHeight="1" x14ac:dyDescent="0.3">
      <c r="A198" s="45">
        <v>22</v>
      </c>
      <c r="B198" s="57"/>
      <c r="C198" s="12" t="str">
        <f t="shared" si="54"/>
        <v>100022</v>
      </c>
      <c r="D198" s="12" t="str">
        <f t="shared" si="55"/>
        <v>100022/13</v>
      </c>
      <c r="E198" s="13" t="s">
        <v>40</v>
      </c>
      <c r="F198" s="13" t="s">
        <v>41</v>
      </c>
      <c r="G198" s="12">
        <v>1</v>
      </c>
      <c r="H198" s="14">
        <v>100177</v>
      </c>
      <c r="I198" s="15" t="str">
        <f t="shared" si="52"/>
        <v>Б-100177-13</v>
      </c>
      <c r="J198" s="16">
        <v>2</v>
      </c>
      <c r="K198" s="28">
        <v>11</v>
      </c>
      <c r="L198" s="12" t="s">
        <v>42</v>
      </c>
      <c r="M198" s="16">
        <v>1</v>
      </c>
      <c r="N198" s="12">
        <v>18</v>
      </c>
      <c r="O198" s="13" t="s">
        <v>55</v>
      </c>
      <c r="P198" s="13" t="s">
        <v>44</v>
      </c>
      <c r="Q198" s="13" t="s">
        <v>45</v>
      </c>
      <c r="R198" s="17" t="str">
        <f t="shared" si="56"/>
        <v>1001771</v>
      </c>
      <c r="S198" s="15">
        <v>1</v>
      </c>
      <c r="T198" s="144" t="s">
        <v>149</v>
      </c>
      <c r="U198" s="12">
        <v>50000</v>
      </c>
      <c r="V198" s="12">
        <f t="shared" si="53"/>
        <v>9000</v>
      </c>
      <c r="W198" s="12">
        <v>0</v>
      </c>
      <c r="X198" s="18">
        <v>266</v>
      </c>
      <c r="Y198" s="19" t="s">
        <v>47</v>
      </c>
      <c r="Z198" s="20"/>
      <c r="AA198" s="29">
        <f>SUM(AC194:AC199)/1.18</f>
        <v>127118.64406779662</v>
      </c>
      <c r="AB198" s="29"/>
      <c r="AC198" s="14">
        <f t="shared" si="57"/>
        <v>25000</v>
      </c>
      <c r="AD198" s="12"/>
      <c r="AE198" s="12"/>
      <c r="AF198" s="59" t="s">
        <v>72</v>
      </c>
      <c r="AG198" s="23">
        <v>8</v>
      </c>
      <c r="AH198" s="30">
        <v>20</v>
      </c>
      <c r="AI198" s="25" t="s">
        <v>49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U19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'Б-100177-13',date'2015-03-04',2, 11, 11, 'RUR', 1, 18, date'2015-03-06', date'2015-03-07', 1001771, 1, to_date('2016-05-09 00:00:00','YYYY-MM-DD HH24:MI:SS'), 50000, 9000, 0, 266, 0, 'c1', 8,null);insert into xxxx_oebs_cash_payment_test (ID, INVOICE_ID, OEBS_PAYMENT, DOC_DATE, COMISS_DATE) values (s_xxxx_oebs_cash_payment_test.NEXTVAL, 100177, 25000, to_date('2016-05-09 00:00:00','YYYY-MM-DD HH24:MI:SS'), date'2015-05-31' );insert into xxxx_client_discount_m  (ID,CLIENT_ID,CLIENT_AVG_DISCOUNT,DT) values (s_xxxx_client_discount_m.NEXTVAL,266, 20, date'2014-03-01');</v>
      </c>
    </row>
    <row r="199" spans="1:47" ht="15" customHeight="1" x14ac:dyDescent="0.3">
      <c r="A199" s="45">
        <v>22</v>
      </c>
      <c r="B199" s="57"/>
      <c r="C199" s="12" t="str">
        <f t="shared" si="54"/>
        <v>100022</v>
      </c>
      <c r="D199" s="12" t="str">
        <f t="shared" si="55"/>
        <v>100022/13</v>
      </c>
      <c r="E199" s="13" t="s">
        <v>40</v>
      </c>
      <c r="F199" s="13" t="s">
        <v>41</v>
      </c>
      <c r="G199" s="12">
        <v>1</v>
      </c>
      <c r="H199" s="14">
        <v>100178</v>
      </c>
      <c r="I199" s="15" t="str">
        <f t="shared" si="52"/>
        <v>Б-100178-13</v>
      </c>
      <c r="J199" s="16">
        <v>2</v>
      </c>
      <c r="K199" s="28">
        <v>1</v>
      </c>
      <c r="L199" s="12" t="s">
        <v>42</v>
      </c>
      <c r="M199" s="16">
        <v>1</v>
      </c>
      <c r="N199" s="12">
        <v>18</v>
      </c>
      <c r="O199" s="13" t="s">
        <v>57</v>
      </c>
      <c r="P199" s="13" t="s">
        <v>44</v>
      </c>
      <c r="Q199" s="13" t="s">
        <v>45</v>
      </c>
      <c r="R199" s="17" t="str">
        <f t="shared" si="56"/>
        <v>1001781</v>
      </c>
      <c r="S199" s="15">
        <v>1</v>
      </c>
      <c r="T199" s="145" t="s">
        <v>150</v>
      </c>
      <c r="U199" s="12">
        <v>50000</v>
      </c>
      <c r="V199" s="12">
        <f t="shared" si="53"/>
        <v>9000</v>
      </c>
      <c r="W199" s="12">
        <v>0</v>
      </c>
      <c r="X199" s="18">
        <v>267</v>
      </c>
      <c r="Y199" s="19" t="s">
        <v>47</v>
      </c>
      <c r="Z199" s="20">
        <f>SUM(U194:U199)-SUM(V194:V199)</f>
        <v>246000</v>
      </c>
      <c r="AA199" s="21">
        <v>105932.20338983051</v>
      </c>
      <c r="AB199" s="29">
        <f>Z199-AA199</f>
        <v>140067.79661016949</v>
      </c>
      <c r="AC199" s="14">
        <f t="shared" si="57"/>
        <v>25000</v>
      </c>
      <c r="AD199" s="12"/>
      <c r="AE199" s="12"/>
      <c r="AF199" s="61" t="s">
        <v>72</v>
      </c>
      <c r="AG199" s="23">
        <v>8</v>
      </c>
      <c r="AH199" s="30">
        <v>13</v>
      </c>
      <c r="AI199" s="25" t="s">
        <v>49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U19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100178, 'Б-100178-13',date'2015-03-05',2, 1, 1, 'RUR', 1, 18, date'2015-03-06', date'2015-03-07', 1001781, 1, to_date('2016-05-11 00:00:00','YYYY-MM-DD HH24:MI:SS'), 50000, 9000, 0, 267, 0, 'c1', 8,null);insert into xxxx_oebs_cash_payment_test (ID, INVOICE_ID, OEBS_PAYMENT, DOC_DATE, COMISS_DATE) values (s_xxxx_oebs_cash_payment_test.NEXTVAL, 100178, 25000, to_date('2016-05-11 00:00:00','YYYY-MM-DD HH24:MI:SS'), date'2015-05-31' );insert into xxxx_client_discount_m  (ID,CLIENT_ID,CLIENT_AVG_DISCOUNT,DT) values (s_xxxx_client_discount_m.NEXTVAL,267, 13, date'2014-03-01');</v>
      </c>
    </row>
    <row r="200" spans="1:47" ht="15" customHeight="1" x14ac:dyDescent="0.3">
      <c r="A200" s="45">
        <v>22</v>
      </c>
      <c r="B200" s="57"/>
      <c r="C200" s="12" t="str">
        <f t="shared" si="54"/>
        <v>100022</v>
      </c>
      <c r="D200" s="12" t="str">
        <f t="shared" si="55"/>
        <v>100022/13</v>
      </c>
      <c r="E200" s="13" t="s">
        <v>40</v>
      </c>
      <c r="F200" s="13" t="s">
        <v>41</v>
      </c>
      <c r="G200" s="12">
        <v>1</v>
      </c>
      <c r="H200" s="14">
        <v>100179</v>
      </c>
      <c r="I200" s="15" t="str">
        <f t="shared" si="52"/>
        <v>Б-100179-13</v>
      </c>
      <c r="J200" s="16">
        <v>2</v>
      </c>
      <c r="K200" s="12">
        <v>7</v>
      </c>
      <c r="L200" s="12" t="s">
        <v>42</v>
      </c>
      <c r="M200" s="16">
        <v>1</v>
      </c>
      <c r="N200" s="12">
        <v>18</v>
      </c>
      <c r="O200" s="13" t="s">
        <v>43</v>
      </c>
      <c r="P200" s="13" t="s">
        <v>44</v>
      </c>
      <c r="Q200" s="13" t="s">
        <v>45</v>
      </c>
      <c r="R200" s="17" t="str">
        <f t="shared" si="56"/>
        <v>1001791</v>
      </c>
      <c r="S200" s="15">
        <v>1</v>
      </c>
      <c r="T200" s="144" t="s">
        <v>152</v>
      </c>
      <c r="U200" s="12">
        <v>50000</v>
      </c>
      <c r="V200" s="12">
        <f t="shared" si="53"/>
        <v>9000</v>
      </c>
      <c r="W200" s="12">
        <v>0</v>
      </c>
      <c r="X200" s="18">
        <v>268</v>
      </c>
      <c r="Y200" s="19" t="s">
        <v>47</v>
      </c>
      <c r="Z200" s="20"/>
      <c r="AA200" s="21"/>
      <c r="AB200" s="22"/>
      <c r="AC200" s="14">
        <f t="shared" si="57"/>
        <v>25000</v>
      </c>
      <c r="AD200" s="12"/>
      <c r="AE200" s="12"/>
      <c r="AF200" s="58" t="s">
        <v>102</v>
      </c>
      <c r="AG200" s="23">
        <v>8</v>
      </c>
      <c r="AH200" s="24">
        <v>13</v>
      </c>
      <c r="AI200" s="25" t="s">
        <v>49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U20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100179, 'Б-100179-13',date'2015-03-02',2, 7, 7, 'RUR', 1, 18, date'2015-03-06', date'2015-03-07', 1001791, 1, to_date('2016-06-07 00:00:00','YYYY-MM-DD HH24:MI:SS'), 50000, 9000, 0, 268, 0, 'c1', 8,null);insert into xxxx_oebs_cash_payment_test (ID, INVOICE_ID, OEBS_PAYMENT, DOC_DATE, COMISS_DATE) values (s_xxxx_oebs_cash_payment_test.NEXTVAL, 100179, 25000, to_date('2016-06-07 00:00:00','YYYY-MM-DD HH24:MI:SS'), date'2015-06-30' );insert into xxxx_client_discount_m  (ID,CLIENT_ID,CLIENT_AVG_DISCOUNT,DT) values (s_xxxx_client_discount_m.NEXTVAL,268, 13, date'2014-03-01');</v>
      </c>
    </row>
    <row r="201" spans="1:47" ht="15" customHeight="1" x14ac:dyDescent="0.3">
      <c r="A201" s="45">
        <v>22</v>
      </c>
      <c r="B201" s="57"/>
      <c r="C201" s="12" t="str">
        <f t="shared" si="54"/>
        <v>100022</v>
      </c>
      <c r="D201" s="12" t="str">
        <f t="shared" si="55"/>
        <v>100022/13</v>
      </c>
      <c r="E201" s="13" t="s">
        <v>40</v>
      </c>
      <c r="F201" s="13" t="s">
        <v>41</v>
      </c>
      <c r="G201" s="12">
        <v>1</v>
      </c>
      <c r="H201" s="14">
        <v>100180</v>
      </c>
      <c r="I201" s="15" t="str">
        <f t="shared" si="52"/>
        <v>Б-100180-13</v>
      </c>
      <c r="J201" s="16">
        <v>2</v>
      </c>
      <c r="K201" s="56">
        <v>3</v>
      </c>
      <c r="L201" s="12" t="s">
        <v>42</v>
      </c>
      <c r="M201" s="16">
        <v>1</v>
      </c>
      <c r="N201" s="12">
        <v>18</v>
      </c>
      <c r="O201" s="13" t="s">
        <v>53</v>
      </c>
      <c r="P201" s="13" t="s">
        <v>44</v>
      </c>
      <c r="Q201" s="13" t="s">
        <v>45</v>
      </c>
      <c r="R201" s="17" t="str">
        <f t="shared" si="56"/>
        <v>1001801</v>
      </c>
      <c r="S201" s="15">
        <v>1</v>
      </c>
      <c r="T201" s="144" t="s">
        <v>153</v>
      </c>
      <c r="U201" s="12">
        <v>50000</v>
      </c>
      <c r="V201" s="12">
        <f t="shared" si="53"/>
        <v>9000</v>
      </c>
      <c r="W201" s="12">
        <v>0</v>
      </c>
      <c r="X201" s="18">
        <v>269</v>
      </c>
      <c r="Y201" s="19" t="s">
        <v>47</v>
      </c>
      <c r="Z201" s="20"/>
      <c r="AA201" s="21"/>
      <c r="AB201" s="26"/>
      <c r="AC201" s="14">
        <f t="shared" si="57"/>
        <v>25000</v>
      </c>
      <c r="AD201" s="12"/>
      <c r="AE201" s="12"/>
      <c r="AF201" s="58" t="s">
        <v>102</v>
      </c>
      <c r="AG201" s="23">
        <v>8</v>
      </c>
      <c r="AH201" s="27">
        <v>7</v>
      </c>
      <c r="AI201" s="25" t="s">
        <v>49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U20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100180, 'Б-100180-13',date'2015-03-03',2, 3, 3, 'RUR', 1, 18, date'2015-03-06', date'2015-03-07', 1001801, 1, to_date('2016-06-08 00:00:00','YYYY-MM-DD HH24:MI:SS'), 50000, 9000, 0, 269, 0, 'c1', 8,null);insert into xxxx_oebs_cash_payment_test (ID, INVOICE_ID, OEBS_PAYMENT, DOC_DATE, COMISS_DATE) values (s_xxxx_oebs_cash_payment_test.NEXTVAL, 100180, 25000, to_date('2016-06-08 00:00:00','YYYY-MM-DD HH24:MI:SS'), date'2015-06-30' );insert into xxxx_client_discount_m  (ID,CLIENT_ID,CLIENT_AVG_DISCOUNT,DT) values (s_xxxx_client_discount_m.NEXTVAL,269, 7, date'2014-03-01');</v>
      </c>
    </row>
    <row r="202" spans="1:47" ht="15" customHeight="1" x14ac:dyDescent="0.3">
      <c r="A202" s="45">
        <v>22</v>
      </c>
      <c r="B202" s="57"/>
      <c r="C202" s="12" t="str">
        <f t="shared" si="54"/>
        <v>100022</v>
      </c>
      <c r="D202" s="12" t="str">
        <f t="shared" si="55"/>
        <v>100022/13</v>
      </c>
      <c r="E202" s="13" t="s">
        <v>40</v>
      </c>
      <c r="F202" s="13" t="s">
        <v>41</v>
      </c>
      <c r="G202" s="12">
        <v>1</v>
      </c>
      <c r="H202" s="14">
        <v>100181</v>
      </c>
      <c r="I202" s="15" t="str">
        <f t="shared" si="52"/>
        <v>Б-100181-13</v>
      </c>
      <c r="J202" s="16">
        <v>2</v>
      </c>
      <c r="K202" s="12">
        <v>7</v>
      </c>
      <c r="L202" s="12" t="s">
        <v>42</v>
      </c>
      <c r="M202" s="16">
        <v>1</v>
      </c>
      <c r="N202" s="12">
        <v>18</v>
      </c>
      <c r="O202" s="13" t="s">
        <v>53</v>
      </c>
      <c r="P202" s="13" t="s">
        <v>44</v>
      </c>
      <c r="Q202" s="13" t="s">
        <v>45</v>
      </c>
      <c r="R202" s="17" t="str">
        <f t="shared" si="56"/>
        <v>1001811</v>
      </c>
      <c r="S202" s="15">
        <v>1</v>
      </c>
      <c r="T202" s="144" t="s">
        <v>154</v>
      </c>
      <c r="U202" s="12">
        <v>50000</v>
      </c>
      <c r="V202" s="12">
        <f t="shared" si="53"/>
        <v>9000</v>
      </c>
      <c r="W202" s="12">
        <v>0</v>
      </c>
      <c r="X202" s="18">
        <v>270</v>
      </c>
      <c r="Y202" s="19" t="s">
        <v>47</v>
      </c>
      <c r="Z202" s="20"/>
      <c r="AA202" s="21"/>
      <c r="AB202" s="26"/>
      <c r="AC202" s="14">
        <f t="shared" si="57"/>
        <v>25000</v>
      </c>
      <c r="AD202" s="12"/>
      <c r="AE202" s="12"/>
      <c r="AF202" s="58" t="s">
        <v>102</v>
      </c>
      <c r="AG202" s="23">
        <v>8</v>
      </c>
      <c r="AH202" s="27">
        <v>7</v>
      </c>
      <c r="AI202" s="25" t="s">
        <v>49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100181, 'Б-100181-13',date'2015-03-03',2, 7, 7, 'RUR', 1, 18, date'2015-03-06', date'2015-03-07', 1001811, 1, to_date('2016-06-07 00:00:01','YYYY-MM-DD HH24:MI:SS'), 50000, 9000, 0, 270, 0, 'c1', 8,null);insert into xxxx_oebs_cash_payment_test (ID, INVOICE_ID, OEBS_PAYMENT, DOC_DATE, COMISS_DATE) values (s_xxxx_oebs_cash_payment_test.NEXTVAL, 100181, 25000, to_date('2016-06-07 00:00:01','YYYY-MM-DD HH24:MI:SS'), date'2015-06-30' );insert into xxxx_client_discount_m  (ID,CLIENT_ID,CLIENT_AVG_DISCOUNT,DT) values (s_xxxx_client_discount_m.NEXTVAL,270, 7, date'2014-03-01');</v>
      </c>
    </row>
    <row r="203" spans="1:47" ht="15" customHeight="1" x14ac:dyDescent="0.3">
      <c r="A203" s="45">
        <v>22</v>
      </c>
      <c r="B203" s="57"/>
      <c r="C203" s="12" t="str">
        <f t="shared" si="54"/>
        <v>100022</v>
      </c>
      <c r="D203" s="12" t="str">
        <f t="shared" si="55"/>
        <v>100022/13</v>
      </c>
      <c r="E203" s="13" t="s">
        <v>40</v>
      </c>
      <c r="F203" s="13" t="s">
        <v>41</v>
      </c>
      <c r="G203" s="12">
        <v>1</v>
      </c>
      <c r="H203" s="14">
        <v>100182</v>
      </c>
      <c r="I203" s="15" t="str">
        <f t="shared" si="52"/>
        <v>Б-100182-13</v>
      </c>
      <c r="J203" s="16">
        <v>2</v>
      </c>
      <c r="K203" s="28">
        <v>2</v>
      </c>
      <c r="L203" s="12" t="s">
        <v>42</v>
      </c>
      <c r="M203" s="16">
        <v>1</v>
      </c>
      <c r="N203" s="12">
        <v>18</v>
      </c>
      <c r="O203" s="13" t="s">
        <v>55</v>
      </c>
      <c r="P203" s="13" t="s">
        <v>44</v>
      </c>
      <c r="Q203" s="13" t="s">
        <v>45</v>
      </c>
      <c r="R203" s="17" t="str">
        <f t="shared" si="56"/>
        <v>1001821</v>
      </c>
      <c r="S203" s="15">
        <v>1</v>
      </c>
      <c r="T203" s="144" t="s">
        <v>155</v>
      </c>
      <c r="U203" s="12">
        <v>50000</v>
      </c>
      <c r="V203" s="12">
        <f t="shared" si="53"/>
        <v>9000</v>
      </c>
      <c r="W203" s="12">
        <v>0</v>
      </c>
      <c r="X203" s="18">
        <v>271</v>
      </c>
      <c r="Y203" s="19" t="s">
        <v>47</v>
      </c>
      <c r="Z203" s="20"/>
      <c r="AA203" s="29">
        <f>SUM(AC199:AC204)/1.18</f>
        <v>762711.86440677976</v>
      </c>
      <c r="AB203" s="29"/>
      <c r="AC203" s="14">
        <v>400000</v>
      </c>
      <c r="AD203" s="12"/>
      <c r="AE203" s="12"/>
      <c r="AF203" s="58" t="s">
        <v>102</v>
      </c>
      <c r="AG203" s="23">
        <v>8</v>
      </c>
      <c r="AH203" s="30">
        <v>20</v>
      </c>
      <c r="AI203" s="25" t="s">
        <v>49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"&amp;A203&amp;", "&amp;C203&amp;", '"&amp;D203&amp;"', date'"&amp;E203&amp;"', date'"&amp;F203&amp;"', "&amp;G203&amp;", "&amp;H203&amp;", '"&amp;I203&amp;"',date'"&amp;O203&amp;"',"&amp;J203&amp;", "&amp;K203&amp;", "&amp;K203&amp;", '"&amp;L203&amp;"', "&amp;M203&amp;", "&amp;N203&amp;", date'"&amp;P203&amp;"', date'"&amp;Q203&amp;"', "&amp;R203&amp;", "&amp;S203&amp;", to_date('"&amp;T203&amp;"','YYYY-MM-DD HH24:MI:SS'), "&amp;U203&amp;", "&amp;V203&amp;", "&amp;W203&amp;", "&amp;X203&amp;", "&amp;AL203&amp;", '"&amp;AN203&amp;"', "&amp;AG203&amp;","&amp;AM203&amp;");"&amp;
IF(LEN(AC203)&gt;0,"insert into xxxx_oebs_cash_payment_test (ID, INVOICE_ID, OEBS_PAYMENT, DOC_DATE, COMISS_DATE) values (s_xxxx_oebs_cash_payment_test.NEXTVAL, "&amp;H203&amp;", "&amp;AC203&amp;", to_date('"&amp;T203&amp;"','YYYY-MM-DD HH24:MI:SS'), "&amp;AF203&amp;" );","")&amp;
IF(LEN(AD203)&gt;0,"insert into xxxx_oebs_cash_payment_test (ID, INVOICE_ID, OEBS_PAYMENT, DOC_DATE, COMISS_DATE) values (s_xxxx_oebs_cash_payment_test.NEXTVAL, "&amp;H203&amp;", "&amp;AD203&amp;", to_date('"&amp;T203&amp;"','YYYY-MM-DD HH24:MI:SS'), "&amp;AF203&amp;" );","")&amp;
IF(LEN(AE203)&gt;0,"insert into xxxx_oebs_cash_payment_test (ID, INVOICE_ID, OEBS_PAYMENT, DOC_DATE, COMISS_DATE) values (s_xxxx_oebs_cash_payment_test.NEXTVAL, "&amp;H203&amp;", "&amp;AE203&amp;", to_date('"&amp;T203&amp;"','YYYY-MM-DD HH24:MI:SS'), "&amp;AF203&amp;" );","")&amp;
IF(LEN(AH203)&gt;0,"insert into xxxx_client_discount_m  (ID,CLIENT_ID,CLIENT_AVG_DISCOUNT,DT) values (s_xxxx_client_discount_m.NEXTVAL,"&amp;X203&amp;", "&amp;AH203&amp;", "&amp;AI203&amp;");","")&amp;
IF(LEN(AJ203)&gt;0,"insert into xxxx_client_discount_m  (ID,CLIENT_ID,CLIENT_AVG_DISCOUNT,DT) values (s_xxxx_client_discount_m.NEXTVAL,"&amp;X203&amp;", "&amp;AJ203&amp;", "&amp;AK203&amp;");","")&amp;
IF(LEN(AO203)&gt;0,"insert into xxxx_contract_signed_attr (ID, CONTRACT_ID, CODE, KEY_NUM) values (s_xxxx_contract_signed_attr.NEXTVAL, "&amp;C203&amp;", 'SUPERCOMMISSION_BONUS' , "&amp;AO203&amp;" );","")&amp;
IF(LEN(AP203)&gt;0,"insert into xxxx_loyal_clients_contr_attr (ID, CONTRACT_ID, CLIENT_ID, LC_TURNOVER, COLLATERAL_FIRST_DT, COLLATERAL_END_DT) values (s_xxxx_loyal_clients_contr_atr.NEXTVAL, "&amp;C203&amp;", "&amp;X203&amp;", "&amp;AP203&amp;", "&amp;AQ203&amp;", "&amp;AR203&amp;"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'Б-100182-13',date'2015-03-04',2, 2, 2, 'RUR', 1, 18, date'2015-03-06', date'2015-03-07', 1001821, 1, to_date('2016-06-08 00:00:01','YYYY-MM-DD HH24:MI:SS'), 50000, 9000, 0, 271, 0, 'c1', 8,null);insert into xxxx_oebs_cash_payment_test (ID, INVOICE_ID, OEBS_PAYMENT, DOC_DATE, COMISS_DATE) values (s_xxxx_oebs_cash_payment_test.NEXTVAL, 100182, 400000, to_date('2016-06-08 00:00:01','YYYY-MM-DD HH24:MI:SS'), date'2015-06-30' );insert into xxxx_client_discount_m  (ID,CLIENT_ID,CLIENT_AVG_DISCOUNT,DT) values (s_xxxx_client_discount_m.NEXTVAL,271, 20, date'2014-03-01');</v>
      </c>
    </row>
    <row r="204" spans="1:47" ht="15" customHeight="1" x14ac:dyDescent="0.3">
      <c r="A204" s="45">
        <v>22</v>
      </c>
      <c r="B204" s="57"/>
      <c r="C204" s="12" t="str">
        <f t="shared" si="54"/>
        <v>100022</v>
      </c>
      <c r="D204" s="12" t="str">
        <f t="shared" si="55"/>
        <v>100022/13</v>
      </c>
      <c r="E204" s="13" t="s">
        <v>40</v>
      </c>
      <c r="F204" s="13" t="s">
        <v>41</v>
      </c>
      <c r="G204" s="12">
        <v>1</v>
      </c>
      <c r="H204" s="14">
        <v>100182</v>
      </c>
      <c r="I204" s="15" t="str">
        <f t="shared" si="52"/>
        <v>Б-100182-13</v>
      </c>
      <c r="J204" s="16">
        <v>2</v>
      </c>
      <c r="K204" s="28">
        <v>11</v>
      </c>
      <c r="L204" s="12" t="s">
        <v>42</v>
      </c>
      <c r="M204" s="16">
        <v>1</v>
      </c>
      <c r="N204" s="12">
        <v>18</v>
      </c>
      <c r="O204" s="13" t="s">
        <v>55</v>
      </c>
      <c r="P204" s="13" t="s">
        <v>44</v>
      </c>
      <c r="Q204" s="13" t="s">
        <v>45</v>
      </c>
      <c r="R204" s="17" t="str">
        <f t="shared" si="56"/>
        <v>1001821</v>
      </c>
      <c r="S204" s="15">
        <v>1</v>
      </c>
      <c r="T204" s="144" t="s">
        <v>155</v>
      </c>
      <c r="U204" s="12">
        <v>50000</v>
      </c>
      <c r="V204" s="12">
        <f t="shared" si="53"/>
        <v>9000</v>
      </c>
      <c r="W204" s="12">
        <v>0</v>
      </c>
      <c r="X204" s="18">
        <v>271</v>
      </c>
      <c r="Y204" s="19" t="s">
        <v>47</v>
      </c>
      <c r="Z204" s="20"/>
      <c r="AA204" s="29">
        <f>SUM(AC200:AC205)/1.18</f>
        <v>762711.86440677976</v>
      </c>
      <c r="AB204" s="29"/>
      <c r="AC204" s="14">
        <v>400000</v>
      </c>
      <c r="AD204" s="12"/>
      <c r="AE204" s="12"/>
      <c r="AF204" s="58" t="s">
        <v>102</v>
      </c>
      <c r="AG204" s="23">
        <v>8</v>
      </c>
      <c r="AH204" s="30">
        <v>20</v>
      </c>
      <c r="AI204" s="25" t="s">
        <v>49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'Б-100182-13',date'2015-03-04',2, 11, 11, 'RUR', 1, 18, date'2015-03-06', date'2015-03-07', 1001821, 1, to_date('2016-06-08 00:00:01','YYYY-MM-DD HH24:MI:SS'), 50000, 9000, 0, 271, 0, 'c1', 8,null);insert into xxxx_oebs_cash_payment_test (ID, INVOICE_ID, OEBS_PAYMENT, DOC_DATE, COMISS_DATE) values (s_xxxx_oebs_cash_payment_test.NEXTVAL, 100182, 400000, to_date('2016-06-08 00:00:01','YYYY-MM-DD HH24:MI:SS'), date'2015-06-30' );insert into xxxx_client_discount_m  (ID,CLIENT_ID,CLIENT_AVG_DISCOUNT,DT) values (s_xxxx_client_discount_m.NEXTVAL,271, 20, date'2014-03-01');</v>
      </c>
    </row>
    <row r="205" spans="1:47" ht="15" customHeight="1" x14ac:dyDescent="0.3">
      <c r="A205" s="45">
        <v>22</v>
      </c>
      <c r="B205" s="57"/>
      <c r="C205" s="33" t="str">
        <f t="shared" si="54"/>
        <v>100022</v>
      </c>
      <c r="D205" s="33" t="str">
        <f t="shared" si="55"/>
        <v>100022/13</v>
      </c>
      <c r="E205" s="34" t="s">
        <v>40</v>
      </c>
      <c r="F205" s="34" t="s">
        <v>41</v>
      </c>
      <c r="G205" s="12">
        <v>1</v>
      </c>
      <c r="H205" s="14">
        <v>100183</v>
      </c>
      <c r="I205" s="33" t="str">
        <f t="shared" si="52"/>
        <v>Б-100183-13</v>
      </c>
      <c r="J205" s="16">
        <v>2</v>
      </c>
      <c r="K205" s="35">
        <v>1</v>
      </c>
      <c r="L205" s="33" t="s">
        <v>42</v>
      </c>
      <c r="M205" s="36">
        <v>1</v>
      </c>
      <c r="N205" s="33">
        <v>18</v>
      </c>
      <c r="O205" s="34" t="s">
        <v>57</v>
      </c>
      <c r="P205" s="34" t="s">
        <v>44</v>
      </c>
      <c r="Q205" s="34" t="s">
        <v>45</v>
      </c>
      <c r="R205" s="37" t="str">
        <f t="shared" si="56"/>
        <v>1001831</v>
      </c>
      <c r="S205" s="33">
        <v>1</v>
      </c>
      <c r="T205" s="144" t="s">
        <v>156</v>
      </c>
      <c r="U205" s="12">
        <v>50000</v>
      </c>
      <c r="V205" s="33">
        <f t="shared" si="53"/>
        <v>9000</v>
      </c>
      <c r="W205" s="33">
        <v>0</v>
      </c>
      <c r="X205" s="18">
        <v>272</v>
      </c>
      <c r="Y205" s="38" t="s">
        <v>47</v>
      </c>
      <c r="Z205" s="20">
        <f>SUM(U200:U205)-SUM(V200:V205)</f>
        <v>246000</v>
      </c>
      <c r="AA205" s="39"/>
      <c r="AB205" s="39"/>
      <c r="AC205" s="40">
        <f>U205*0.5</f>
        <v>25000</v>
      </c>
      <c r="AD205" s="33"/>
      <c r="AE205" s="33"/>
      <c r="AF205" s="58" t="s">
        <v>102</v>
      </c>
      <c r="AG205" s="41">
        <v>8</v>
      </c>
      <c r="AH205" s="42">
        <v>13</v>
      </c>
      <c r="AI205" s="43" t="s">
        <v>49</v>
      </c>
      <c r="AJ205" s="34"/>
      <c r="AK205" s="34"/>
      <c r="AL205" s="37">
        <v>0</v>
      </c>
      <c r="AM205" s="33" t="s">
        <v>50</v>
      </c>
      <c r="AN205" s="33" t="s">
        <v>51</v>
      </c>
      <c r="AO205" s="33"/>
      <c r="AP205" s="37"/>
      <c r="AQ205" s="37"/>
      <c r="AR205" s="37"/>
      <c r="AS205" s="44"/>
      <c r="AU20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100183, 'Б-100183-13',date'2015-03-05',2, 1, 1, 'RUR', 1, 18, date'2015-03-06', date'2015-03-07', 1001831, 1, to_date('2016-06-07 00:00:02','YYYY-MM-DD HH24:MI:SS'), 50000, 9000, 0, 272, 0, 'c1', 8,null);insert into xxxx_oebs_cash_payment_test (ID, INVOICE_ID, OEBS_PAYMENT, DOC_DATE, COMISS_DATE) values (s_xxxx_oebs_cash_payment_test.NEXTVAL, 100183, 25000, to_date('2016-06-07 00:00:02','YYYY-MM-DD HH24:MI:SS'), date'2015-06-30' );insert into xxxx_client_discount_m  (ID,CLIENT_ID,CLIENT_AVG_DISCOUNT,DT) values (s_xxxx_client_discount_m.NEXTVAL,272, 13, date'2014-03-01');</v>
      </c>
    </row>
    <row r="206" spans="1:47" ht="15" customHeight="1" x14ac:dyDescent="0.3">
      <c r="A206" s="45">
        <v>23</v>
      </c>
      <c r="B206" s="57"/>
      <c r="C206" s="12" t="str">
        <f t="shared" si="54"/>
        <v>100023</v>
      </c>
      <c r="D206" s="12" t="str">
        <f t="shared" si="55"/>
        <v>100023/13</v>
      </c>
      <c r="E206" s="13" t="s">
        <v>40</v>
      </c>
      <c r="F206" s="13" t="s">
        <v>41</v>
      </c>
      <c r="G206" s="12">
        <v>1</v>
      </c>
      <c r="H206" s="14">
        <v>100184</v>
      </c>
      <c r="I206" s="15" t="str">
        <f t="shared" si="52"/>
        <v>Б-100184-13</v>
      </c>
      <c r="J206" s="16">
        <v>2</v>
      </c>
      <c r="K206" s="56">
        <v>2</v>
      </c>
      <c r="L206" s="12" t="s">
        <v>42</v>
      </c>
      <c r="M206" s="16">
        <v>1</v>
      </c>
      <c r="N206" s="12">
        <v>18</v>
      </c>
      <c r="O206" s="13" t="s">
        <v>43</v>
      </c>
      <c r="P206" s="13" t="s">
        <v>44</v>
      </c>
      <c r="Q206" s="13" t="s">
        <v>45</v>
      </c>
      <c r="R206" s="17" t="str">
        <f t="shared" si="56"/>
        <v>1001841</v>
      </c>
      <c r="S206" s="15">
        <v>1</v>
      </c>
      <c r="T206" s="144" t="s">
        <v>139</v>
      </c>
      <c r="U206" s="12">
        <v>50000</v>
      </c>
      <c r="V206" s="12">
        <f t="shared" si="53"/>
        <v>9000</v>
      </c>
      <c r="W206" s="12">
        <v>0</v>
      </c>
      <c r="X206" s="18">
        <v>273</v>
      </c>
      <c r="Y206" s="19" t="s">
        <v>47</v>
      </c>
      <c r="Z206" s="20"/>
      <c r="AA206" s="21"/>
      <c r="AB206" s="22"/>
      <c r="AC206" s="14">
        <f>U206*0.5</f>
        <v>25000</v>
      </c>
      <c r="AD206" s="12"/>
      <c r="AE206" s="12"/>
      <c r="AF206" s="13" t="s">
        <v>48</v>
      </c>
      <c r="AG206" s="23">
        <v>8</v>
      </c>
      <c r="AH206" s="24">
        <v>13</v>
      </c>
      <c r="AI206" s="25" t="s">
        <v>49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S206" s="15" t="s">
        <v>99</v>
      </c>
      <c r="AU20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'Б-100184-13',date'2015-03-02',2, 2, 2, 'RUR', 1, 18, date'2015-03-06', date'2015-03-07', 1001841, 1, to_date('2016-03-07 00:00:00','YYYY-MM-DD HH24:MI:SS'), 50000, 9000, 0, 273, 0, 'c1', 8,null);insert into xxxx_oebs_cash_payment_test (ID, INVOICE_ID, OEBS_PAYMENT, DOC_DATE, COMISS_DATE) values (s_xxxx_oebs_cash_payment_test.NEXTVAL, 100184, 25000, to_date('2016-03-07 00:00:00','YYYY-MM-DD HH24:MI:SS'), date'2015-03-31' );insert into xxxx_client_discount_m  (ID,CLIENT_ID,CLIENT_AVG_DISCOUNT,DT) values (s_xxxx_client_discount_m.NEXTVAL,273, 13, date'2014-03-01');</v>
      </c>
    </row>
    <row r="207" spans="1:47" ht="15" customHeight="1" x14ac:dyDescent="0.3">
      <c r="A207" s="45">
        <v>23</v>
      </c>
      <c r="B207" s="57"/>
      <c r="C207" s="12" t="str">
        <f t="shared" si="54"/>
        <v>100023</v>
      </c>
      <c r="D207" s="12" t="str">
        <f t="shared" si="55"/>
        <v>100023/13</v>
      </c>
      <c r="E207" s="13" t="s">
        <v>40</v>
      </c>
      <c r="F207" s="13" t="s">
        <v>41</v>
      </c>
      <c r="G207" s="12">
        <v>1</v>
      </c>
      <c r="H207" s="14">
        <v>100185</v>
      </c>
      <c r="I207" s="15" t="str">
        <f t="shared" si="52"/>
        <v>Б-100185-13</v>
      </c>
      <c r="J207" s="16">
        <v>2</v>
      </c>
      <c r="K207" s="12">
        <v>7</v>
      </c>
      <c r="L207" s="12" t="s">
        <v>42</v>
      </c>
      <c r="M207" s="16">
        <v>1</v>
      </c>
      <c r="N207" s="12">
        <v>18</v>
      </c>
      <c r="O207" s="13" t="s">
        <v>53</v>
      </c>
      <c r="P207" s="13" t="s">
        <v>44</v>
      </c>
      <c r="Q207" s="13" t="s">
        <v>45</v>
      </c>
      <c r="R207" s="17" t="str">
        <f t="shared" si="56"/>
        <v>1001851</v>
      </c>
      <c r="S207" s="15">
        <v>1</v>
      </c>
      <c r="T207" s="144" t="s">
        <v>140</v>
      </c>
      <c r="U207" s="12">
        <v>50000</v>
      </c>
      <c r="V207" s="12">
        <f t="shared" si="53"/>
        <v>9000</v>
      </c>
      <c r="W207" s="12">
        <v>0</v>
      </c>
      <c r="X207" s="18">
        <v>274</v>
      </c>
      <c r="Y207" s="19" t="s">
        <v>47</v>
      </c>
      <c r="Z207" s="20"/>
      <c r="AA207" s="21"/>
      <c r="AB207" s="26"/>
      <c r="AC207" s="14">
        <f>U207*0.5</f>
        <v>25000</v>
      </c>
      <c r="AD207" s="12"/>
      <c r="AE207" s="12"/>
      <c r="AF207" s="58" t="s">
        <v>67</v>
      </c>
      <c r="AG207" s="23">
        <v>8</v>
      </c>
      <c r="AH207" s="27">
        <v>7</v>
      </c>
      <c r="AI207" s="25" t="s">
        <v>49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S207" s="9" t="s">
        <v>100</v>
      </c>
      <c r="AU20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'Б-100185-13',date'2015-03-03',2, 7, 7, 'RUR', 1, 18, date'2015-03-06', date'2015-03-07', 1001851, 1, to_date('2016-03-08 00:00:00','YYYY-MM-DD HH24:MI:SS'), 50000, 9000, 0, 274, 0, 'c1', 8,null);insert into xxxx_oebs_cash_payment_test (ID, INVOICE_ID, OEBS_PAYMENT, DOC_DATE, COMISS_DATE) values (s_xxxx_oebs_cash_payment_test.NEXTVAL, 100185, 25000, to_date('2016-03-08 00:00:00','YYYY-MM-DD HH24:MI:SS'), date'2015-04-30' );insert into xxxx_client_discount_m  (ID,CLIENT_ID,CLIENT_AVG_DISCOUNT,DT) values (s_xxxx_client_discount_m.NEXTVAL,274, 7, date'2014-03-01');</v>
      </c>
    </row>
    <row r="208" spans="1:47" ht="15" customHeight="1" x14ac:dyDescent="0.3">
      <c r="A208" s="45">
        <v>23</v>
      </c>
      <c r="B208" s="57"/>
      <c r="C208" s="12" t="str">
        <f t="shared" si="54"/>
        <v>100023</v>
      </c>
      <c r="D208" s="12" t="str">
        <f t="shared" si="55"/>
        <v>100023/13</v>
      </c>
      <c r="E208" s="13" t="s">
        <v>40</v>
      </c>
      <c r="F208" s="13" t="s">
        <v>41</v>
      </c>
      <c r="G208" s="12">
        <v>1</v>
      </c>
      <c r="H208" s="14">
        <v>100186</v>
      </c>
      <c r="I208" s="15" t="str">
        <f t="shared" si="52"/>
        <v>Б-100186-13</v>
      </c>
      <c r="J208" s="16">
        <v>2</v>
      </c>
      <c r="K208" s="12">
        <v>7</v>
      </c>
      <c r="L208" s="12" t="s">
        <v>42</v>
      </c>
      <c r="M208" s="16">
        <v>1</v>
      </c>
      <c r="N208" s="12">
        <v>18</v>
      </c>
      <c r="O208" s="13" t="s">
        <v>53</v>
      </c>
      <c r="P208" s="13" t="s">
        <v>44</v>
      </c>
      <c r="Q208" s="13" t="s">
        <v>45</v>
      </c>
      <c r="R208" s="17" t="str">
        <f t="shared" si="56"/>
        <v>1001861</v>
      </c>
      <c r="S208" s="15">
        <v>1</v>
      </c>
      <c r="T208" s="144" t="s">
        <v>140</v>
      </c>
      <c r="U208" s="12">
        <v>50000</v>
      </c>
      <c r="V208" s="12">
        <f t="shared" si="53"/>
        <v>9000</v>
      </c>
      <c r="W208" s="12">
        <v>0</v>
      </c>
      <c r="X208" s="18">
        <v>275</v>
      </c>
      <c r="Y208" s="19" t="s">
        <v>47</v>
      </c>
      <c r="Z208" s="20"/>
      <c r="AA208" s="21"/>
      <c r="AB208" s="26"/>
      <c r="AC208" s="14">
        <v>100000</v>
      </c>
      <c r="AD208" s="12"/>
      <c r="AE208" s="12"/>
      <c r="AF208" s="13" t="s">
        <v>48</v>
      </c>
      <c r="AG208" s="23">
        <v>8</v>
      </c>
      <c r="AH208" s="27">
        <v>7</v>
      </c>
      <c r="AI208" s="25" t="s">
        <v>49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U20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'Б-100186-13',date'2015-03-03',2, 7, 7, 'RUR', 1, 18, date'2015-03-06', date'2015-03-07', 1001861, 1, to_date('2016-03-08 00:00:00','YYYY-MM-DD HH24:MI:SS'), 50000, 9000, 0, 275, 0, 'c1', 8,null);insert into xxxx_oebs_cash_payment_test (ID, INVOICE_ID, OEBS_PAYMENT, DOC_DATE, COMISS_DATE) values (s_xxxx_oebs_cash_payment_test.NEXTVAL, 100186, 100000, to_date('2016-03-08 00:00:00','YYYY-MM-DD HH24:MI:SS'), date'2015-03-31' );insert into xxxx_client_discount_m  (ID,CLIENT_ID,CLIENT_AVG_DISCOUNT,DT) values (s_xxxx_client_discount_m.NEXTVAL,275, 7, date'2014-03-01');</v>
      </c>
    </row>
    <row r="209" spans="1:47" ht="15" customHeight="1" x14ac:dyDescent="0.3">
      <c r="A209" s="45">
        <v>23</v>
      </c>
      <c r="B209" s="57"/>
      <c r="C209" s="12" t="str">
        <f t="shared" si="54"/>
        <v>100023</v>
      </c>
      <c r="D209" s="12" t="str">
        <f t="shared" si="55"/>
        <v>100023/13</v>
      </c>
      <c r="E209" s="13" t="s">
        <v>40</v>
      </c>
      <c r="F209" s="13" t="s">
        <v>41</v>
      </c>
      <c r="G209" s="12">
        <v>1</v>
      </c>
      <c r="H209" s="14">
        <v>100187</v>
      </c>
      <c r="I209" s="15" t="str">
        <f t="shared" si="52"/>
        <v>Б-100187-13</v>
      </c>
      <c r="J209" s="16">
        <v>2</v>
      </c>
      <c r="K209" s="28">
        <v>2</v>
      </c>
      <c r="L209" s="12" t="s">
        <v>42</v>
      </c>
      <c r="M209" s="16">
        <v>1</v>
      </c>
      <c r="N209" s="12">
        <v>18</v>
      </c>
      <c r="O209" s="13" t="s">
        <v>55</v>
      </c>
      <c r="P209" s="13" t="s">
        <v>44</v>
      </c>
      <c r="Q209" s="13" t="s">
        <v>45</v>
      </c>
      <c r="R209" s="17" t="str">
        <f t="shared" si="56"/>
        <v>1001871</v>
      </c>
      <c r="S209" s="15">
        <v>1</v>
      </c>
      <c r="T209" s="144" t="s">
        <v>141</v>
      </c>
      <c r="U209" s="12">
        <v>50000</v>
      </c>
      <c r="V209" s="12">
        <f t="shared" si="53"/>
        <v>9000</v>
      </c>
      <c r="W209" s="12">
        <v>0</v>
      </c>
      <c r="X209" s="18">
        <v>276</v>
      </c>
      <c r="Y209" s="19" t="s">
        <v>47</v>
      </c>
      <c r="Z209" s="20"/>
      <c r="AA209" s="29"/>
      <c r="AB209" s="29"/>
      <c r="AC209" s="14">
        <f t="shared" ref="AC209:AC220" si="58">U209*0.5</f>
        <v>25000</v>
      </c>
      <c r="AD209" s="12"/>
      <c r="AE209" s="12"/>
      <c r="AF209" s="58" t="s">
        <v>67</v>
      </c>
      <c r="AG209" s="23">
        <v>8</v>
      </c>
      <c r="AH209" s="30">
        <v>20</v>
      </c>
      <c r="AI209" s="25" t="s">
        <v>49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U20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"&amp;A209&amp;", "&amp;C209&amp;", '"&amp;D209&amp;"', date'"&amp;E209&amp;"', date'"&amp;F209&amp;"', "&amp;G209&amp;", "&amp;H209&amp;", '"&amp;I209&amp;"',date'"&amp;O209&amp;"',"&amp;J209&amp;", "&amp;K209&amp;", "&amp;K209&amp;", '"&amp;L209&amp;"', "&amp;M209&amp;", "&amp;N209&amp;", date'"&amp;P209&amp;"', date'"&amp;Q209&amp;"', "&amp;R209&amp;", "&amp;S209&amp;", to_date('"&amp;T209&amp;"','YYYY-MM-DD HH24:MI:SS'), "&amp;U209&amp;", "&amp;V209&amp;", "&amp;W209&amp;", "&amp;X209&amp;", "&amp;AL209&amp;", '"&amp;AN209&amp;"', "&amp;AG209&amp;","&amp;AM209&amp;");"&amp;
IF(LEN(AC209)&gt;0,"insert into xxxx_oebs_cash_payment_test (ID, INVOICE_ID, OEBS_PAYMENT, DOC_DATE, COMISS_DATE) values (s_xxxx_oebs_cash_payment_test.NEXTVAL, "&amp;H209&amp;", "&amp;AC209&amp;", to_date('"&amp;T209&amp;"','YYYY-MM-DD HH24:MI:SS'), "&amp;AF209&amp;" );","")&amp;
IF(LEN(AD209)&gt;0,"insert into xxxx_oebs_cash_payment_test (ID, INVOICE_ID, OEBS_PAYMENT, DOC_DATE, COMISS_DATE) values (s_xxxx_oebs_cash_payment_test.NEXTVAL, "&amp;H209&amp;", "&amp;AD209&amp;", to_date('"&amp;T209&amp;"','YYYY-MM-DD HH24:MI:SS'), "&amp;AF209&amp;" );","")&amp;
IF(LEN(AE209)&gt;0,"insert into xxxx_oebs_cash_payment_test (ID, INVOICE_ID, OEBS_PAYMENT, DOC_DATE, COMISS_DATE) values (s_xxxx_oebs_cash_payment_test.NEXTVAL, "&amp;H209&amp;", "&amp;AE209&amp;", to_date('"&amp;T209&amp;"','YYYY-MM-DD HH24:MI:SS'), "&amp;AF209&amp;" );","")&amp;
IF(LEN(AH209)&gt;0,"insert into xxxx_client_discount_m  (ID,CLIENT_ID,CLIENT_AVG_DISCOUNT,DT) values (s_xxxx_client_discount_m.NEXTVAL,"&amp;X209&amp;", "&amp;AH209&amp;", "&amp;AI209&amp;");","")&amp;
IF(LEN(AJ209)&gt;0,"insert into xxxx_client_discount_m  (ID,CLIENT_ID,CLIENT_AVG_DISCOUNT,DT) values (s_xxxx_client_discount_m.NEXTVAL,"&amp;X209&amp;", "&amp;AJ209&amp;", "&amp;AK209&amp;");","")&amp;
IF(LEN(AO209)&gt;0,"insert into xxxx_contract_signed_attr (ID, CONTRACT_ID, CODE, KEY_NUM) values (s_xxxx_contract_signed_attr.NEXTVAL, "&amp;C209&amp;", 'SUPERCOMMISSION_BONUS' , "&amp;AO209&amp;" );","")&amp;
IF(LEN(AP209)&gt;0,"insert into xxxx_loyal_clients_contr_attr (ID, CONTRACT_ID, CLIENT_ID, LC_TURNOVER, COLLATERAL_FIRST_DT, COLLATERAL_END_DT) values (s_xxxx_loyal_clients_contr_atr.NEXTVAL, "&amp;C209&amp;", "&amp;X209&amp;", "&amp;AP209&amp;", "&amp;AQ209&amp;", "&amp;AR209&amp;"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'Б-100187-13',date'2015-03-04',2, 2, 2, 'RUR', 1, 18, date'2015-03-06', date'2015-03-07', 1001871, 1, to_date('2016-03-09 00:00:00','YYYY-MM-DD HH24:MI:SS'), 50000, 9000, 0, 276, 0, 'c1', 8,null);insert into xxxx_oebs_cash_payment_test (ID, INVOICE_ID, OEBS_PAYMENT, DOC_DATE, COMISS_DATE) values (s_xxxx_oebs_cash_payment_test.NEXTVAL, 100187, 25000, to_date('2016-03-09 00:00:00','YYYY-MM-DD HH24:MI:SS'), date'2015-04-30' );insert into xxxx_client_discount_m  (ID,CLIENT_ID,CLIENT_AVG_DISCOUNT,DT) values (s_xxxx_client_discount_m.NEXTVAL,276, 20, date'2014-03-01');</v>
      </c>
    </row>
    <row r="210" spans="1:47" ht="15" customHeight="1" x14ac:dyDescent="0.3">
      <c r="A210" s="45">
        <v>23</v>
      </c>
      <c r="B210" s="57"/>
      <c r="C210" s="12" t="str">
        <f t="shared" si="54"/>
        <v>100023</v>
      </c>
      <c r="D210" s="12" t="str">
        <f t="shared" si="55"/>
        <v>100023/13</v>
      </c>
      <c r="E210" s="13" t="s">
        <v>40</v>
      </c>
      <c r="F210" s="13" t="s">
        <v>41</v>
      </c>
      <c r="G210" s="12">
        <v>1</v>
      </c>
      <c r="H210" s="14">
        <v>100187</v>
      </c>
      <c r="I210" s="15" t="str">
        <f t="shared" si="52"/>
        <v>Б-100187-13</v>
      </c>
      <c r="J210" s="16">
        <v>2</v>
      </c>
      <c r="K210" s="56">
        <v>11</v>
      </c>
      <c r="L210" s="12" t="s">
        <v>42</v>
      </c>
      <c r="M210" s="16">
        <v>1</v>
      </c>
      <c r="N210" s="12">
        <v>18</v>
      </c>
      <c r="O210" s="13" t="s">
        <v>55</v>
      </c>
      <c r="P210" s="13" t="s">
        <v>44</v>
      </c>
      <c r="Q210" s="13" t="s">
        <v>45</v>
      </c>
      <c r="R210" s="17" t="str">
        <f t="shared" si="56"/>
        <v>1001871</v>
      </c>
      <c r="S210" s="15">
        <v>1</v>
      </c>
      <c r="T210" s="144" t="s">
        <v>141</v>
      </c>
      <c r="U210" s="12">
        <v>50000</v>
      </c>
      <c r="V210" s="12">
        <f t="shared" si="53"/>
        <v>9000</v>
      </c>
      <c r="W210" s="12">
        <v>0</v>
      </c>
      <c r="X210" s="18">
        <v>276</v>
      </c>
      <c r="Y210" s="19" t="s">
        <v>47</v>
      </c>
      <c r="Z210" s="20"/>
      <c r="AA210" s="29"/>
      <c r="AB210" s="29"/>
      <c r="AC210" s="14">
        <f t="shared" si="58"/>
        <v>25000</v>
      </c>
      <c r="AD210" s="12"/>
      <c r="AE210" s="12"/>
      <c r="AF210" s="58" t="s">
        <v>67</v>
      </c>
      <c r="AG210" s="23">
        <v>8</v>
      </c>
      <c r="AH210" s="30">
        <v>20</v>
      </c>
      <c r="AI210" s="25" t="s">
        <v>49</v>
      </c>
      <c r="AJ210" s="13"/>
      <c r="AK210" s="13"/>
      <c r="AL210" s="17">
        <v>0</v>
      </c>
      <c r="AM210" s="15" t="s">
        <v>50</v>
      </c>
      <c r="AN210" s="12" t="s">
        <v>51</v>
      </c>
      <c r="AO210" s="12"/>
      <c r="AP210" s="17"/>
      <c r="AQ210" s="17"/>
      <c r="AR210" s="17"/>
      <c r="AU21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'Б-100187-13',date'2015-03-04',2, 11, 11, 'RUR', 1, 18, date'2015-03-06', date'2015-03-07', 1001871, 1, to_date('2016-03-09 00:00:00','YYYY-MM-DD HH24:MI:SS'), 50000, 9000, 0, 276, 0, 'c1', 8,null);insert into xxxx_oebs_cash_payment_test (ID, INVOICE_ID, OEBS_PAYMENT, DOC_DATE, COMISS_DATE) values (s_xxxx_oebs_cash_payment_test.NEXTVAL, 100187, 25000, to_date('2016-03-09 00:00:00','YYYY-MM-DD HH24:MI:SS'), date'2015-04-30' );insert into xxxx_client_discount_m  (ID,CLIENT_ID,CLIENT_AVG_DISCOUNT,DT) values (s_xxxx_client_discount_m.NEXTVAL,276, 20, date'2014-03-01');</v>
      </c>
    </row>
    <row r="211" spans="1:47" ht="15" customHeight="1" x14ac:dyDescent="0.3">
      <c r="A211" s="45">
        <v>23</v>
      </c>
      <c r="B211" s="57"/>
      <c r="C211" s="12" t="str">
        <f t="shared" si="54"/>
        <v>100023</v>
      </c>
      <c r="D211" s="12" t="str">
        <f t="shared" si="55"/>
        <v>100023/13</v>
      </c>
      <c r="E211" s="13" t="s">
        <v>40</v>
      </c>
      <c r="F211" s="13" t="s">
        <v>41</v>
      </c>
      <c r="G211" s="12">
        <v>1</v>
      </c>
      <c r="H211" s="14">
        <v>100188</v>
      </c>
      <c r="I211" s="15" t="str">
        <f t="shared" si="52"/>
        <v>Б-100188-13</v>
      </c>
      <c r="J211" s="16">
        <v>2</v>
      </c>
      <c r="K211" s="28">
        <v>1</v>
      </c>
      <c r="L211" s="12" t="s">
        <v>42</v>
      </c>
      <c r="M211" s="16">
        <v>1</v>
      </c>
      <c r="N211" s="12">
        <v>18</v>
      </c>
      <c r="O211" s="13" t="s">
        <v>57</v>
      </c>
      <c r="P211" s="13" t="s">
        <v>44</v>
      </c>
      <c r="Q211" s="13" t="s">
        <v>45</v>
      </c>
      <c r="R211" s="17" t="str">
        <f t="shared" si="56"/>
        <v>1001881</v>
      </c>
      <c r="S211" s="15">
        <v>1</v>
      </c>
      <c r="T211" s="144" t="s">
        <v>142</v>
      </c>
      <c r="U211" s="12">
        <v>50000</v>
      </c>
      <c r="V211" s="12">
        <f t="shared" si="53"/>
        <v>9000</v>
      </c>
      <c r="W211" s="12">
        <v>0</v>
      </c>
      <c r="X211" s="18">
        <v>277</v>
      </c>
      <c r="Y211" s="19" t="s">
        <v>47</v>
      </c>
      <c r="Z211" s="20">
        <f>SUM(U206:U211)-SUM(V206:V211)</f>
        <v>246000</v>
      </c>
      <c r="AA211" s="29">
        <f>(AC206+AC208+AC211)/1.18</f>
        <v>127118.64406779662</v>
      </c>
      <c r="AB211" s="29">
        <f>Z211-AA211</f>
        <v>118881.35593220338</v>
      </c>
      <c r="AC211" s="14">
        <f t="shared" si="58"/>
        <v>25000</v>
      </c>
      <c r="AD211" s="12"/>
      <c r="AE211" s="12"/>
      <c r="AF211" s="13" t="s">
        <v>48</v>
      </c>
      <c r="AG211" s="23">
        <v>8</v>
      </c>
      <c r="AH211" s="30">
        <v>13</v>
      </c>
      <c r="AI211" s="25" t="s">
        <v>49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U21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'Б-100188-13',date'2015-03-05',2, 1, 1, 'RUR', 1, 18, date'2015-03-06', date'2015-03-07', 1001881, 1, to_date('2016-03-11 00:00:00','YYYY-MM-DD HH24:MI:SS'), 50000, 9000, 0, 277, 0, 'c1', 8,null);insert into xxxx_oebs_cash_payment_test (ID, INVOICE_ID, OEBS_PAYMENT, DOC_DATE, COMISS_DATE) values (s_xxxx_oebs_cash_payment_test.NEXTVAL, 100188, 25000, to_date('2016-03-11 00:00:00','YYYY-MM-DD HH24:MI:SS'), date'2015-03-31' );insert into xxxx_client_discount_m  (ID,CLIENT_ID,CLIENT_AVG_DISCOUNT,DT) values (s_xxxx_client_discount_m.NEXTVAL,277, 13, date'2014-03-01');</v>
      </c>
    </row>
    <row r="212" spans="1:47" ht="15" customHeight="1" x14ac:dyDescent="0.3">
      <c r="A212" s="45">
        <v>23</v>
      </c>
      <c r="B212" s="57"/>
      <c r="C212" s="12" t="str">
        <f t="shared" si="54"/>
        <v>100023</v>
      </c>
      <c r="D212" s="12" t="str">
        <f t="shared" si="55"/>
        <v>100023/13</v>
      </c>
      <c r="E212" s="13" t="s">
        <v>40</v>
      </c>
      <c r="F212" s="13" t="s">
        <v>41</v>
      </c>
      <c r="G212" s="12">
        <v>1</v>
      </c>
      <c r="H212" s="14">
        <v>100189</v>
      </c>
      <c r="I212" s="15" t="str">
        <f t="shared" si="52"/>
        <v>Б-100189-13</v>
      </c>
      <c r="J212" s="16">
        <v>2</v>
      </c>
      <c r="K212" s="12">
        <v>7</v>
      </c>
      <c r="L212" s="12" t="s">
        <v>42</v>
      </c>
      <c r="M212" s="16">
        <v>1</v>
      </c>
      <c r="N212" s="12">
        <v>18</v>
      </c>
      <c r="O212" s="13" t="s">
        <v>43</v>
      </c>
      <c r="P212" s="13" t="s">
        <v>44</v>
      </c>
      <c r="Q212" s="13" t="s">
        <v>45</v>
      </c>
      <c r="R212" s="17" t="str">
        <f t="shared" si="56"/>
        <v>1001891</v>
      </c>
      <c r="S212" s="15">
        <v>1</v>
      </c>
      <c r="T212" s="144" t="s">
        <v>147</v>
      </c>
      <c r="U212" s="12">
        <v>50000</v>
      </c>
      <c r="V212" s="12">
        <f t="shared" si="53"/>
        <v>9000</v>
      </c>
      <c r="W212" s="12">
        <v>0</v>
      </c>
      <c r="X212" s="18">
        <v>278</v>
      </c>
      <c r="Y212" s="19" t="s">
        <v>47</v>
      </c>
      <c r="Z212" s="20"/>
      <c r="AA212" s="21"/>
      <c r="AB212" s="22"/>
      <c r="AC212" s="14">
        <f t="shared" si="58"/>
        <v>25000</v>
      </c>
      <c r="AD212" s="12"/>
      <c r="AE212" s="12"/>
      <c r="AF212" s="59" t="s">
        <v>72</v>
      </c>
      <c r="AG212" s="23">
        <v>8</v>
      </c>
      <c r="AH212" s="24">
        <v>13</v>
      </c>
      <c r="AI212" s="25" t="s">
        <v>49</v>
      </c>
      <c r="AJ212" s="13"/>
      <c r="AK212" s="13"/>
      <c r="AL212" s="17">
        <v>0</v>
      </c>
      <c r="AM212" s="15" t="s">
        <v>50</v>
      </c>
      <c r="AN212" s="12" t="s">
        <v>51</v>
      </c>
      <c r="AO212" s="12"/>
      <c r="AP212" s="17"/>
      <c r="AQ212" s="17"/>
      <c r="AR212" s="17"/>
      <c r="AU21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'Б-100189-13',date'2015-03-02',2, 7, 7, 'RUR', 1, 18, date'2015-03-06', date'2015-03-07', 1001891, 1, to_date('2016-05-07 00:00:00','YYYY-MM-DD HH24:MI:SS'), 50000, 9000, 0, 278, 0, 'c1', 8,null);insert into xxxx_oebs_cash_payment_test (ID, INVOICE_ID, OEBS_PAYMENT, DOC_DATE, COMISS_DATE) values (s_xxxx_oebs_cash_payment_test.NEXTVAL, 100189, 25000, to_date('2016-05-07 00:00:00','YYYY-MM-DD HH24:MI:SS'), date'2015-05-31' );insert into xxxx_client_discount_m  (ID,CLIENT_ID,CLIENT_AVG_DISCOUNT,DT) values (s_xxxx_client_discount_m.NEXTVAL,278, 13, date'2014-03-01');</v>
      </c>
    </row>
    <row r="213" spans="1:47" ht="15" customHeight="1" x14ac:dyDescent="0.3">
      <c r="A213" s="45">
        <v>23</v>
      </c>
      <c r="B213" s="57"/>
      <c r="C213" s="12" t="str">
        <f t="shared" si="54"/>
        <v>100023</v>
      </c>
      <c r="D213" s="12" t="str">
        <f t="shared" si="55"/>
        <v>100023/13</v>
      </c>
      <c r="E213" s="13" t="s">
        <v>40</v>
      </c>
      <c r="F213" s="13" t="s">
        <v>41</v>
      </c>
      <c r="G213" s="12">
        <v>1</v>
      </c>
      <c r="H213" s="14">
        <v>100190</v>
      </c>
      <c r="I213" s="15" t="str">
        <f t="shared" si="52"/>
        <v>Б-100190-13</v>
      </c>
      <c r="J213" s="16">
        <v>2</v>
      </c>
      <c r="K213" s="28">
        <v>12</v>
      </c>
      <c r="L213" s="12" t="s">
        <v>42</v>
      </c>
      <c r="M213" s="16">
        <v>1</v>
      </c>
      <c r="N213" s="12">
        <v>18</v>
      </c>
      <c r="O213" s="13" t="s">
        <v>53</v>
      </c>
      <c r="P213" s="13" t="s">
        <v>44</v>
      </c>
      <c r="Q213" s="13" t="s">
        <v>45</v>
      </c>
      <c r="R213" s="17" t="str">
        <f t="shared" si="56"/>
        <v>1001901</v>
      </c>
      <c r="S213" s="15">
        <v>1</v>
      </c>
      <c r="T213" s="144" t="s">
        <v>148</v>
      </c>
      <c r="U213" s="12">
        <v>50000</v>
      </c>
      <c r="V213" s="12">
        <f t="shared" si="53"/>
        <v>9000</v>
      </c>
      <c r="W213" s="12">
        <v>0</v>
      </c>
      <c r="X213" s="18">
        <v>279</v>
      </c>
      <c r="Y213" s="19" t="s">
        <v>47</v>
      </c>
      <c r="Z213" s="20"/>
      <c r="AA213" s="21"/>
      <c r="AB213" s="26"/>
      <c r="AC213" s="14">
        <f t="shared" si="58"/>
        <v>25000</v>
      </c>
      <c r="AD213" s="12"/>
      <c r="AE213" s="12"/>
      <c r="AF213" s="59" t="s">
        <v>72</v>
      </c>
      <c r="AG213" s="23">
        <v>8</v>
      </c>
      <c r="AH213" s="27">
        <v>7</v>
      </c>
      <c r="AI213" s="25" t="s">
        <v>49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U21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'Б-100190-13',date'2015-03-03',2, 12, 12, 'RUR', 1, 18, date'2015-03-06', date'2015-03-07', 1001901, 1, to_date('2016-05-08 00:00:00','YYYY-MM-DD HH24:MI:SS'), 50000, 9000, 0, 279, 0, 'c1', 8,null);insert into xxxx_oebs_cash_payment_test (ID, INVOICE_ID, OEBS_PAYMENT, DOC_DATE, COMISS_DATE) values (s_xxxx_oebs_cash_payment_test.NEXTVAL, 100190, 25000, to_date('2016-05-08 00:00:00','YYYY-MM-DD HH24:MI:SS'), date'2015-05-31' );insert into xxxx_client_discount_m  (ID,CLIENT_ID,CLIENT_AVG_DISCOUNT,DT) values (s_xxxx_client_discount_m.NEXTVAL,279, 7, date'2014-03-01');</v>
      </c>
    </row>
    <row r="214" spans="1:47" x14ac:dyDescent="0.3">
      <c r="A214" s="45">
        <v>23</v>
      </c>
      <c r="B214" s="57"/>
      <c r="C214" s="12" t="str">
        <f t="shared" si="54"/>
        <v>100023</v>
      </c>
      <c r="D214" s="12" t="str">
        <f t="shared" si="55"/>
        <v>100023/13</v>
      </c>
      <c r="E214" s="13" t="s">
        <v>40</v>
      </c>
      <c r="F214" s="13" t="s">
        <v>41</v>
      </c>
      <c r="G214" s="12">
        <v>1</v>
      </c>
      <c r="H214" s="14">
        <v>100191</v>
      </c>
      <c r="I214" s="15" t="str">
        <f t="shared" si="52"/>
        <v>Б-100191-13</v>
      </c>
      <c r="J214" s="16">
        <v>2</v>
      </c>
      <c r="K214" s="12">
        <v>7</v>
      </c>
      <c r="L214" s="12" t="s">
        <v>42</v>
      </c>
      <c r="M214" s="16">
        <v>1</v>
      </c>
      <c r="N214" s="12">
        <v>18</v>
      </c>
      <c r="O214" s="13" t="s">
        <v>53</v>
      </c>
      <c r="P214" s="13" t="s">
        <v>44</v>
      </c>
      <c r="Q214" s="13" t="s">
        <v>45</v>
      </c>
      <c r="R214" s="17" t="str">
        <f t="shared" si="56"/>
        <v>1001911</v>
      </c>
      <c r="S214" s="15">
        <v>1</v>
      </c>
      <c r="T214" s="144" t="s">
        <v>148</v>
      </c>
      <c r="U214" s="12">
        <v>50000</v>
      </c>
      <c r="V214" s="12">
        <f t="shared" si="53"/>
        <v>9000</v>
      </c>
      <c r="W214" s="12">
        <v>0</v>
      </c>
      <c r="X214" s="18">
        <v>280</v>
      </c>
      <c r="Y214" s="19" t="s">
        <v>47</v>
      </c>
      <c r="Z214" s="20"/>
      <c r="AA214" s="21"/>
      <c r="AB214" s="26"/>
      <c r="AC214" s="14">
        <f t="shared" si="58"/>
        <v>25000</v>
      </c>
      <c r="AD214" s="12"/>
      <c r="AE214" s="12"/>
      <c r="AF214" s="58" t="s">
        <v>102</v>
      </c>
      <c r="AG214" s="23">
        <v>8</v>
      </c>
      <c r="AH214" s="27">
        <v>7</v>
      </c>
      <c r="AI214" s="25" t="s">
        <v>49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U21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'Б-100191-13',date'2015-03-03',2, 7, 7, 'RUR', 1, 18, date'2015-03-06', date'2015-03-07', 1001911, 1, to_date('2016-05-08 00:00:00','YYYY-MM-DD HH24:MI:SS'), 50000, 9000, 0, 280, 0, 'c1', 8,null);insert into xxxx_oebs_cash_payment_test (ID, INVOICE_ID, OEBS_PAYMENT, DOC_DATE, COMISS_DATE) values (s_xxxx_oebs_cash_payment_test.NEXTVAL, 100191, 25000, to_date('2016-05-08 00:00:00','YYYY-MM-DD HH24:MI:SS'), date'2015-06-30' );insert into xxxx_client_discount_m  (ID,CLIENT_ID,CLIENT_AVG_DISCOUNT,DT) values (s_xxxx_client_discount_m.NEXTVAL,280, 7, date'2014-03-01');</v>
      </c>
    </row>
    <row r="215" spans="1:47" ht="17.25" customHeight="1" x14ac:dyDescent="0.3">
      <c r="A215" s="45">
        <v>23</v>
      </c>
      <c r="B215" s="57"/>
      <c r="C215" s="12" t="str">
        <f t="shared" si="54"/>
        <v>100023</v>
      </c>
      <c r="D215" s="12" t="str">
        <f t="shared" si="55"/>
        <v>100023/13</v>
      </c>
      <c r="E215" s="13" t="s">
        <v>40</v>
      </c>
      <c r="F215" s="13" t="s">
        <v>41</v>
      </c>
      <c r="G215" s="12">
        <v>1</v>
      </c>
      <c r="H215" s="14">
        <v>100192</v>
      </c>
      <c r="I215" s="15" t="str">
        <f t="shared" si="52"/>
        <v>Б-100192-13</v>
      </c>
      <c r="J215" s="16">
        <v>2</v>
      </c>
      <c r="K215" s="28">
        <v>2</v>
      </c>
      <c r="L215" s="12" t="s">
        <v>42</v>
      </c>
      <c r="M215" s="16">
        <v>1</v>
      </c>
      <c r="N215" s="12">
        <v>18</v>
      </c>
      <c r="O215" s="13" t="s">
        <v>55</v>
      </c>
      <c r="P215" s="13" t="s">
        <v>44</v>
      </c>
      <c r="Q215" s="13" t="s">
        <v>45</v>
      </c>
      <c r="R215" s="17" t="str">
        <f t="shared" si="56"/>
        <v>1001921</v>
      </c>
      <c r="S215" s="15">
        <v>1</v>
      </c>
      <c r="T215" s="144" t="s">
        <v>149</v>
      </c>
      <c r="U215" s="12">
        <v>50000</v>
      </c>
      <c r="V215" s="12">
        <f t="shared" si="53"/>
        <v>9000</v>
      </c>
      <c r="W215" s="12">
        <v>0</v>
      </c>
      <c r="X215" s="18">
        <v>281</v>
      </c>
      <c r="Y215" s="19" t="s">
        <v>47</v>
      </c>
      <c r="Z215" s="20"/>
      <c r="AA215" s="29"/>
      <c r="AB215" s="29"/>
      <c r="AC215" s="14">
        <f t="shared" si="58"/>
        <v>25000</v>
      </c>
      <c r="AD215" s="12"/>
      <c r="AE215" s="12"/>
      <c r="AF215" s="58" t="s">
        <v>102</v>
      </c>
      <c r="AG215" s="23">
        <v>8</v>
      </c>
      <c r="AH215" s="30">
        <v>20</v>
      </c>
      <c r="AI215" s="25" t="s">
        <v>49</v>
      </c>
      <c r="AJ215" s="13"/>
      <c r="AK215" s="13"/>
      <c r="AL215" s="17">
        <v>0</v>
      </c>
      <c r="AM215" s="15" t="s">
        <v>50</v>
      </c>
      <c r="AN215" s="12" t="s">
        <v>51</v>
      </c>
      <c r="AO215" s="12"/>
      <c r="AP215" s="17"/>
      <c r="AQ215" s="17"/>
      <c r="AR215" s="17"/>
      <c r="AU21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"&amp;A215&amp;", "&amp;C215&amp;", '"&amp;D215&amp;"', date'"&amp;E215&amp;"', date'"&amp;F215&amp;"', "&amp;G215&amp;", "&amp;H215&amp;", '"&amp;I215&amp;"',date'"&amp;O215&amp;"',"&amp;J215&amp;", "&amp;K215&amp;", "&amp;K215&amp;", '"&amp;L215&amp;"', "&amp;M215&amp;", "&amp;N215&amp;", date'"&amp;P215&amp;"', date'"&amp;Q215&amp;"', "&amp;R215&amp;", "&amp;S215&amp;", to_date('"&amp;T215&amp;"','YYYY-MM-DD HH24:MI:SS'), "&amp;U215&amp;", "&amp;V215&amp;", "&amp;W215&amp;", "&amp;X215&amp;", "&amp;AL215&amp;", '"&amp;AN215&amp;"', "&amp;AG215&amp;","&amp;AM215&amp;");"&amp;
IF(LEN(AC215)&gt;0,"insert into xxxx_oebs_cash_payment_test (ID, INVOICE_ID, OEBS_PAYMENT, DOC_DATE, COMISS_DATE) values (s_xxxx_oebs_cash_payment_test.NEXTVAL, "&amp;H215&amp;", "&amp;AC215&amp;", to_date('"&amp;T215&amp;"','YYYY-MM-DD HH24:MI:SS'), "&amp;AF215&amp;" );","")&amp;
IF(LEN(AD215)&gt;0,"insert into xxxx_oebs_cash_payment_test (ID, INVOICE_ID, OEBS_PAYMENT, DOC_DATE, COMISS_DATE) values (s_xxxx_oebs_cash_payment_test.NEXTVAL, "&amp;H215&amp;", "&amp;AD215&amp;", to_date('"&amp;T215&amp;"','YYYY-MM-DD HH24:MI:SS'), "&amp;AF215&amp;" );","")&amp;
IF(LEN(AE215)&gt;0,"insert into xxxx_oebs_cash_payment_test (ID, INVOICE_ID, OEBS_PAYMENT, DOC_DATE, COMISS_DATE) values (s_xxxx_oebs_cash_payment_test.NEXTVAL, "&amp;H215&amp;", "&amp;AE215&amp;", to_date('"&amp;T215&amp;"','YYYY-MM-DD HH24:MI:SS'), "&amp;AF215&amp;" );","")&amp;
IF(LEN(AH215)&gt;0,"insert into xxxx_client_discount_m  (ID,CLIENT_ID,CLIENT_AVG_DISCOUNT,DT) values (s_xxxx_client_discount_m.NEXTVAL,"&amp;X215&amp;", "&amp;AH215&amp;", "&amp;AI215&amp;");","")&amp;
IF(LEN(AJ215)&gt;0,"insert into xxxx_client_discount_m  (ID,CLIENT_ID,CLIENT_AVG_DISCOUNT,DT) values (s_xxxx_client_discount_m.NEXTVAL,"&amp;X215&amp;", "&amp;AJ215&amp;", "&amp;AK215&amp;");","")&amp;
IF(LEN(AO215)&gt;0,"insert into xxxx_contract_signed_attr (ID, CONTRACT_ID, CODE, KEY_NUM) values (s_xxxx_contract_signed_attr.NEXTVAL, "&amp;C215&amp;", 'SUPERCOMMISSION_BONUS' , "&amp;AO215&amp;" );","")&amp;
IF(LEN(AP215)&gt;0,"insert into xxxx_loyal_clients_contr_attr (ID, CONTRACT_ID, CLIENT_ID, LC_TURNOVER, COLLATERAL_FIRST_DT, COLLATERAL_END_DT) values (s_xxxx_loyal_clients_contr_atr.NEXTVAL, "&amp;C215&amp;", "&amp;X215&amp;", "&amp;AP215&amp;", "&amp;AQ215&amp;", "&amp;AR215&amp;"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'Б-100192-13',date'2015-03-04',2, 2, 2, 'RUR', 1, 18, date'2015-03-06', date'2015-03-07', 1001921, 1, to_date('2016-05-09 00:00:00','YYYY-MM-DD HH24:MI:SS'), 50000, 9000, 0, 281, 0, 'c1', 8,null);insert into xxxx_oebs_cash_payment_test (ID, INVOICE_ID, OEBS_PAYMENT, DOC_DATE, COMISS_DATE) values (s_xxxx_oebs_cash_payment_test.NEXTVAL, 100192, 25000, to_date('2016-05-09 00:00:00','YYYY-MM-DD HH24:MI:SS'), date'2015-06-30' );insert into xxxx_client_discount_m  (ID,CLIENT_ID,CLIENT_AVG_DISCOUNT,DT) values (s_xxxx_client_discount_m.NEXTVAL,281, 20, date'2014-03-01');</v>
      </c>
    </row>
    <row r="216" spans="1:47" ht="17.25" customHeight="1" x14ac:dyDescent="0.3">
      <c r="A216" s="45">
        <v>23</v>
      </c>
      <c r="B216" s="57"/>
      <c r="C216" s="12" t="str">
        <f t="shared" si="54"/>
        <v>100023</v>
      </c>
      <c r="D216" s="12" t="str">
        <f t="shared" si="55"/>
        <v>100023/13</v>
      </c>
      <c r="E216" s="13" t="s">
        <v>40</v>
      </c>
      <c r="F216" s="13" t="s">
        <v>41</v>
      </c>
      <c r="G216" s="12">
        <v>1</v>
      </c>
      <c r="H216" s="14">
        <v>100192</v>
      </c>
      <c r="I216" s="15" t="str">
        <f t="shared" ref="I216:I247" si="59">"Б-"&amp;H216&amp;"-13"</f>
        <v>Б-100192-13</v>
      </c>
      <c r="J216" s="16">
        <v>2</v>
      </c>
      <c r="K216" s="28">
        <v>11</v>
      </c>
      <c r="L216" s="12" t="s">
        <v>42</v>
      </c>
      <c r="M216" s="16">
        <v>1</v>
      </c>
      <c r="N216" s="12">
        <v>18</v>
      </c>
      <c r="O216" s="13" t="s">
        <v>55</v>
      </c>
      <c r="P216" s="13" t="s">
        <v>44</v>
      </c>
      <c r="Q216" s="13" t="s">
        <v>45</v>
      </c>
      <c r="R216" s="17" t="str">
        <f t="shared" si="56"/>
        <v>1001921</v>
      </c>
      <c r="S216" s="15">
        <v>1</v>
      </c>
      <c r="T216" s="144" t="s">
        <v>149</v>
      </c>
      <c r="U216" s="12">
        <v>50000</v>
      </c>
      <c r="V216" s="12">
        <f t="shared" ref="V216:V247" si="60">U216*0.18</f>
        <v>9000</v>
      </c>
      <c r="W216" s="12">
        <v>0</v>
      </c>
      <c r="X216" s="18">
        <v>281</v>
      </c>
      <c r="Y216" s="19" t="s">
        <v>47</v>
      </c>
      <c r="Z216" s="20"/>
      <c r="AA216" s="29"/>
      <c r="AB216" s="29"/>
      <c r="AC216" s="14">
        <f t="shared" si="58"/>
        <v>25000</v>
      </c>
      <c r="AD216" s="12"/>
      <c r="AE216" s="12"/>
      <c r="AF216" s="58" t="s">
        <v>102</v>
      </c>
      <c r="AG216" s="23">
        <v>8</v>
      </c>
      <c r="AH216" s="30">
        <v>20</v>
      </c>
      <c r="AI216" s="25" t="s">
        <v>49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U21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'Б-100192-13',date'2015-03-04',2, 11, 11, 'RUR', 1, 18, date'2015-03-06', date'2015-03-07', 1001921, 1, to_date('2016-05-09 00:00:00','YYYY-MM-DD HH24:MI:SS'), 50000, 9000, 0, 281, 0, 'c1', 8,null);insert into xxxx_oebs_cash_payment_test (ID, INVOICE_ID, OEBS_PAYMENT, DOC_DATE, COMISS_DATE) values (s_xxxx_oebs_cash_payment_test.NEXTVAL, 100192, 25000, to_date('2016-05-09 00:00:00','YYYY-MM-DD HH24:MI:SS'), date'2015-06-30' );insert into xxxx_client_discount_m  (ID,CLIENT_ID,CLIENT_AVG_DISCOUNT,DT) values (s_xxxx_client_discount_m.NEXTVAL,281, 20, date'2014-03-01');</v>
      </c>
    </row>
    <row r="217" spans="1:47" ht="16.5" customHeight="1" x14ac:dyDescent="0.3">
      <c r="A217" s="45">
        <v>23</v>
      </c>
      <c r="B217" s="57"/>
      <c r="C217" s="12" t="str">
        <f t="shared" si="54"/>
        <v>100023</v>
      </c>
      <c r="D217" s="12" t="str">
        <f t="shared" si="55"/>
        <v>100023/13</v>
      </c>
      <c r="E217" s="13" t="s">
        <v>40</v>
      </c>
      <c r="F217" s="13" t="s">
        <v>41</v>
      </c>
      <c r="G217" s="12">
        <v>1</v>
      </c>
      <c r="H217" s="14">
        <v>100193</v>
      </c>
      <c r="I217" s="15" t="str">
        <f t="shared" si="59"/>
        <v>Б-100193-13</v>
      </c>
      <c r="J217" s="16">
        <v>2</v>
      </c>
      <c r="K217" s="28">
        <v>1</v>
      </c>
      <c r="L217" s="12" t="s">
        <v>42</v>
      </c>
      <c r="M217" s="16">
        <v>1</v>
      </c>
      <c r="N217" s="12">
        <v>18</v>
      </c>
      <c r="O217" s="13" t="s">
        <v>57</v>
      </c>
      <c r="P217" s="13" t="s">
        <v>44</v>
      </c>
      <c r="Q217" s="13" t="s">
        <v>45</v>
      </c>
      <c r="R217" s="17" t="str">
        <f t="shared" si="56"/>
        <v>1001931</v>
      </c>
      <c r="S217" s="15">
        <v>1</v>
      </c>
      <c r="T217" s="145" t="s">
        <v>150</v>
      </c>
      <c r="U217" s="12">
        <v>50000</v>
      </c>
      <c r="V217" s="12">
        <f t="shared" si="60"/>
        <v>9000</v>
      </c>
      <c r="W217" s="12">
        <v>0</v>
      </c>
      <c r="X217" s="18">
        <v>282</v>
      </c>
      <c r="Y217" s="19" t="s">
        <v>47</v>
      </c>
      <c r="Z217" s="20">
        <f>SUM(U212:U217)-SUM(V212:V217)</f>
        <v>246000</v>
      </c>
      <c r="AA217" s="29">
        <f>(AC217+AC213+AC212)/1.18</f>
        <v>63559.322033898308</v>
      </c>
      <c r="AB217" s="29">
        <f>Z217-AA217</f>
        <v>182440.67796610168</v>
      </c>
      <c r="AC217" s="14">
        <f t="shared" si="58"/>
        <v>25000</v>
      </c>
      <c r="AD217" s="12"/>
      <c r="AE217" s="12"/>
      <c r="AF217" s="61" t="s">
        <v>72</v>
      </c>
      <c r="AG217" s="23">
        <v>8</v>
      </c>
      <c r="AH217" s="30">
        <v>13</v>
      </c>
      <c r="AI217" s="25" t="s">
        <v>49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U21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'Б-100193-13',date'2015-03-05',2, 1, 1, 'RUR', 1, 18, date'2015-03-06', date'2015-03-07', 1001931, 1, to_date('2016-05-11 00:00:00','YYYY-MM-DD HH24:MI:SS'), 50000, 9000, 0, 282, 0, 'c1', 8,null);insert into xxxx_oebs_cash_payment_test (ID, INVOICE_ID, OEBS_PAYMENT, DOC_DATE, COMISS_DATE) values (s_xxxx_oebs_cash_payment_test.NEXTVAL, 100193, 25000, to_date('2016-05-11 00:00:00','YYYY-MM-DD HH24:MI:SS'), date'2015-05-31' );insert into xxxx_client_discount_m  (ID,CLIENT_ID,CLIENT_AVG_DISCOUNT,DT) values (s_xxxx_client_discount_m.NEXTVAL,282, 13, date'2014-03-01');</v>
      </c>
    </row>
    <row r="218" spans="1:47" ht="17.25" customHeight="1" x14ac:dyDescent="0.3">
      <c r="A218" s="45">
        <v>23</v>
      </c>
      <c r="B218" s="57"/>
      <c r="C218" s="12" t="str">
        <f t="shared" si="54"/>
        <v>100023</v>
      </c>
      <c r="D218" s="12" t="str">
        <f t="shared" si="55"/>
        <v>100023/13</v>
      </c>
      <c r="E218" s="13" t="s">
        <v>40</v>
      </c>
      <c r="F218" s="13" t="s">
        <v>41</v>
      </c>
      <c r="G218" s="12">
        <v>1</v>
      </c>
      <c r="H218" s="14">
        <v>100194</v>
      </c>
      <c r="I218" s="15" t="str">
        <f t="shared" si="59"/>
        <v>Б-100194-13</v>
      </c>
      <c r="J218" s="16">
        <v>2</v>
      </c>
      <c r="K218" s="12">
        <v>7</v>
      </c>
      <c r="L218" s="12" t="s">
        <v>42</v>
      </c>
      <c r="M218" s="16">
        <v>1</v>
      </c>
      <c r="N218" s="12">
        <v>18</v>
      </c>
      <c r="O218" s="13" t="s">
        <v>43</v>
      </c>
      <c r="P218" s="13" t="s">
        <v>44</v>
      </c>
      <c r="Q218" s="13" t="s">
        <v>45</v>
      </c>
      <c r="R218" s="17" t="str">
        <f t="shared" si="56"/>
        <v>1001941</v>
      </c>
      <c r="S218" s="15">
        <v>1</v>
      </c>
      <c r="T218" s="144" t="s">
        <v>152</v>
      </c>
      <c r="U218" s="12">
        <v>50000</v>
      </c>
      <c r="V218" s="12">
        <f t="shared" si="60"/>
        <v>9000</v>
      </c>
      <c r="W218" s="12">
        <v>0</v>
      </c>
      <c r="X218" s="18">
        <v>283</v>
      </c>
      <c r="Y218" s="19" t="s">
        <v>47</v>
      </c>
      <c r="Z218" s="20"/>
      <c r="AA218" s="21"/>
      <c r="AB218" s="22"/>
      <c r="AC218" s="14">
        <f t="shared" si="58"/>
        <v>25000</v>
      </c>
      <c r="AD218" s="12"/>
      <c r="AE218" s="12"/>
      <c r="AF218" s="58" t="s">
        <v>102</v>
      </c>
      <c r="AG218" s="23">
        <v>8</v>
      </c>
      <c r="AH218" s="24">
        <v>13</v>
      </c>
      <c r="AI218" s="25" t="s">
        <v>49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U21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'Б-100194-13',date'2015-03-02',2, 7, 7, 'RUR', 1, 18, date'2015-03-06', date'2015-03-07', 1001941, 1, to_date('2016-06-07 00:00:00','YYYY-MM-DD HH24:MI:SS'), 50000, 9000, 0, 283, 0, 'c1', 8,null);insert into xxxx_oebs_cash_payment_test (ID, INVOICE_ID, OEBS_PAYMENT, DOC_DATE, COMISS_DATE) values (s_xxxx_oebs_cash_payment_test.NEXTVAL, 100194, 25000, to_date('2016-06-07 00:00:00','YYYY-MM-DD HH24:MI:SS'), date'2015-06-30' );insert into xxxx_client_discount_m  (ID,CLIENT_ID,CLIENT_AVG_DISCOUNT,DT) values (s_xxxx_client_discount_m.NEXTVAL,283, 13, date'2014-03-01');</v>
      </c>
    </row>
    <row r="219" spans="1:47" x14ac:dyDescent="0.3">
      <c r="A219" s="45">
        <v>23</v>
      </c>
      <c r="B219" s="57"/>
      <c r="C219" s="12" t="str">
        <f t="shared" si="54"/>
        <v>100023</v>
      </c>
      <c r="D219" s="12" t="str">
        <f t="shared" si="55"/>
        <v>100023/13</v>
      </c>
      <c r="E219" s="13" t="s">
        <v>40</v>
      </c>
      <c r="F219" s="13" t="s">
        <v>41</v>
      </c>
      <c r="G219" s="12">
        <v>1</v>
      </c>
      <c r="H219" s="14">
        <v>100195</v>
      </c>
      <c r="I219" s="15" t="str">
        <f t="shared" si="59"/>
        <v>Б-100195-13</v>
      </c>
      <c r="J219" s="16">
        <v>2</v>
      </c>
      <c r="K219" s="56">
        <v>3</v>
      </c>
      <c r="L219" s="12" t="s">
        <v>42</v>
      </c>
      <c r="M219" s="16">
        <v>1</v>
      </c>
      <c r="N219" s="12">
        <v>18</v>
      </c>
      <c r="O219" s="13" t="s">
        <v>53</v>
      </c>
      <c r="P219" s="13" t="s">
        <v>44</v>
      </c>
      <c r="Q219" s="13" t="s">
        <v>45</v>
      </c>
      <c r="R219" s="17" t="str">
        <f t="shared" si="56"/>
        <v>1001951</v>
      </c>
      <c r="S219" s="15">
        <v>1</v>
      </c>
      <c r="T219" s="144" t="s">
        <v>153</v>
      </c>
      <c r="U219" s="12">
        <v>50000</v>
      </c>
      <c r="V219" s="12">
        <f t="shared" si="60"/>
        <v>9000</v>
      </c>
      <c r="W219" s="12">
        <v>0</v>
      </c>
      <c r="X219" s="18">
        <v>284</v>
      </c>
      <c r="Y219" s="19" t="s">
        <v>47</v>
      </c>
      <c r="Z219" s="20"/>
      <c r="AA219" s="21"/>
      <c r="AB219" s="26"/>
      <c r="AC219" s="14">
        <f t="shared" si="58"/>
        <v>25000</v>
      </c>
      <c r="AD219" s="12"/>
      <c r="AE219" s="12"/>
      <c r="AF219" s="58" t="s">
        <v>102</v>
      </c>
      <c r="AG219" s="23">
        <v>8</v>
      </c>
      <c r="AH219" s="27">
        <v>7</v>
      </c>
      <c r="AI219" s="25" t="s">
        <v>49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U21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'Б-100195-13',date'2015-03-03',2, 3, 3, 'RUR', 1, 18, date'2015-03-06', date'2015-03-07', 1001951, 1, to_date('2016-06-08 00:00:00','YYYY-MM-DD HH24:MI:SS'), 50000, 9000, 0, 284, 0, 'c1', 8,null);insert into xxxx_oebs_cash_payment_test (ID, INVOICE_ID, OEBS_PAYMENT, DOC_DATE, COMISS_DATE) values (s_xxxx_oebs_cash_payment_test.NEXTVAL, 100195, 25000, to_date('2016-06-08 00:00:00','YYYY-MM-DD HH24:MI:SS'), date'2015-06-30' );insert into xxxx_client_discount_m  (ID,CLIENT_ID,CLIENT_AVG_DISCOUNT,DT) values (s_xxxx_client_discount_m.NEXTVAL,284, 7, date'2014-03-01');</v>
      </c>
    </row>
    <row r="220" spans="1:47" x14ac:dyDescent="0.3">
      <c r="A220" s="45">
        <v>23</v>
      </c>
      <c r="B220" s="57"/>
      <c r="C220" s="12" t="str">
        <f t="shared" si="54"/>
        <v>100023</v>
      </c>
      <c r="D220" s="12" t="str">
        <f t="shared" si="55"/>
        <v>100023/13</v>
      </c>
      <c r="E220" s="13" t="s">
        <v>40</v>
      </c>
      <c r="F220" s="13" t="s">
        <v>41</v>
      </c>
      <c r="G220" s="12">
        <v>1</v>
      </c>
      <c r="H220" s="14">
        <v>100196</v>
      </c>
      <c r="I220" s="15" t="str">
        <f t="shared" si="59"/>
        <v>Б-100196-13</v>
      </c>
      <c r="J220" s="16">
        <v>2</v>
      </c>
      <c r="K220" s="12">
        <v>7</v>
      </c>
      <c r="L220" s="12" t="s">
        <v>42</v>
      </c>
      <c r="M220" s="16">
        <v>1</v>
      </c>
      <c r="N220" s="12">
        <v>18</v>
      </c>
      <c r="O220" s="13" t="s">
        <v>53</v>
      </c>
      <c r="P220" s="13" t="s">
        <v>44</v>
      </c>
      <c r="Q220" s="13" t="s">
        <v>45</v>
      </c>
      <c r="R220" s="17" t="str">
        <f t="shared" si="56"/>
        <v>1001961</v>
      </c>
      <c r="S220" s="15">
        <v>1</v>
      </c>
      <c r="T220" s="144" t="s">
        <v>154</v>
      </c>
      <c r="U220" s="12">
        <v>50000</v>
      </c>
      <c r="V220" s="12">
        <f t="shared" si="60"/>
        <v>9000</v>
      </c>
      <c r="W220" s="12">
        <v>0</v>
      </c>
      <c r="X220" s="18">
        <v>285</v>
      </c>
      <c r="Y220" s="19" t="s">
        <v>47</v>
      </c>
      <c r="Z220" s="20"/>
      <c r="AA220" s="21"/>
      <c r="AB220" s="26"/>
      <c r="AC220" s="14">
        <f t="shared" si="58"/>
        <v>25000</v>
      </c>
      <c r="AD220" s="12"/>
      <c r="AE220" s="12"/>
      <c r="AF220" s="58" t="s">
        <v>102</v>
      </c>
      <c r="AG220" s="23">
        <v>8</v>
      </c>
      <c r="AH220" s="27">
        <v>7</v>
      </c>
      <c r="AI220" s="25" t="s">
        <v>49</v>
      </c>
      <c r="AJ220" s="13"/>
      <c r="AK220" s="13"/>
      <c r="AL220" s="17">
        <v>0</v>
      </c>
      <c r="AM220" s="15" t="s">
        <v>50</v>
      </c>
      <c r="AN220" s="12" t="s">
        <v>51</v>
      </c>
      <c r="AO220" s="12"/>
      <c r="AP220" s="17"/>
      <c r="AQ220" s="17"/>
      <c r="AR220" s="17"/>
      <c r="AU22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'Б-100196-13',date'2015-03-03',2, 7, 7, 'RUR', 1, 18, date'2015-03-06', date'2015-03-07', 1001961, 1, to_date('2016-06-07 00:00:01','YYYY-MM-DD HH24:MI:SS'), 50000, 9000, 0, 285, 0, 'c1', 8,null);insert into xxxx_oebs_cash_payment_test (ID, INVOICE_ID, OEBS_PAYMENT, DOC_DATE, COMISS_DATE) values (s_xxxx_oebs_cash_payment_test.NEXTVAL, 100196, 25000, to_date('2016-06-07 00:00:01','YYYY-MM-DD HH24:MI:SS'), date'2015-06-30' );insert into xxxx_client_discount_m  (ID,CLIENT_ID,CLIENT_AVG_DISCOUNT,DT) values (s_xxxx_client_discount_m.NEXTVAL,285, 7, date'2014-03-01');</v>
      </c>
    </row>
    <row r="221" spans="1:47" x14ac:dyDescent="0.3">
      <c r="A221" s="45">
        <v>23</v>
      </c>
      <c r="B221" s="57"/>
      <c r="C221" s="12" t="str">
        <f t="shared" ref="C221:C252" si="61">"1000"&amp;A221</f>
        <v>100023</v>
      </c>
      <c r="D221" s="12" t="str">
        <f t="shared" ref="D221:D252" si="62">"1000"&amp;A221&amp;"/13"</f>
        <v>100023/13</v>
      </c>
      <c r="E221" s="13" t="s">
        <v>40</v>
      </c>
      <c r="F221" s="13" t="s">
        <v>41</v>
      </c>
      <c r="G221" s="12">
        <v>1</v>
      </c>
      <c r="H221" s="14">
        <v>100197</v>
      </c>
      <c r="I221" s="15" t="str">
        <f t="shared" si="59"/>
        <v>Б-100197-13</v>
      </c>
      <c r="J221" s="16">
        <v>2</v>
      </c>
      <c r="K221" s="28">
        <v>2</v>
      </c>
      <c r="L221" s="12" t="s">
        <v>42</v>
      </c>
      <c r="M221" s="16">
        <v>1</v>
      </c>
      <c r="N221" s="12">
        <v>18</v>
      </c>
      <c r="O221" s="13" t="s">
        <v>55</v>
      </c>
      <c r="P221" s="13" t="s">
        <v>44</v>
      </c>
      <c r="Q221" s="13" t="s">
        <v>45</v>
      </c>
      <c r="R221" s="17" t="str">
        <f t="shared" ref="R221:R252" si="63">H221&amp;"1"</f>
        <v>1001971</v>
      </c>
      <c r="S221" s="15">
        <v>1</v>
      </c>
      <c r="T221" s="144" t="s">
        <v>155</v>
      </c>
      <c r="U221" s="12">
        <v>50000</v>
      </c>
      <c r="V221" s="12">
        <f t="shared" si="60"/>
        <v>9000</v>
      </c>
      <c r="W221" s="12">
        <v>0</v>
      </c>
      <c r="X221" s="18">
        <v>286</v>
      </c>
      <c r="Y221" s="19" t="s">
        <v>47</v>
      </c>
      <c r="Z221" s="20"/>
      <c r="AA221" s="29"/>
      <c r="AB221" s="29"/>
      <c r="AC221" s="14">
        <v>400000</v>
      </c>
      <c r="AD221" s="12"/>
      <c r="AE221" s="12"/>
      <c r="AF221" s="58" t="s">
        <v>107</v>
      </c>
      <c r="AG221" s="23">
        <v>8</v>
      </c>
      <c r="AH221" s="30">
        <v>20</v>
      </c>
      <c r="AI221" s="25" t="s">
        <v>49</v>
      </c>
      <c r="AJ221" s="13"/>
      <c r="AK221" s="13"/>
      <c r="AL221" s="17">
        <v>0</v>
      </c>
      <c r="AM221" s="15" t="s">
        <v>50</v>
      </c>
      <c r="AN221" s="12" t="s">
        <v>51</v>
      </c>
      <c r="AO221" s="12"/>
      <c r="AP221" s="17"/>
      <c r="AQ221" s="17"/>
      <c r="AR221" s="17"/>
      <c r="AU22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"&amp;A221&amp;", "&amp;C221&amp;", '"&amp;D221&amp;"', date'"&amp;E221&amp;"', date'"&amp;F221&amp;"', "&amp;G221&amp;", "&amp;H221&amp;", '"&amp;I221&amp;"',date'"&amp;O221&amp;"',"&amp;J221&amp;", "&amp;K221&amp;", "&amp;K221&amp;", '"&amp;L221&amp;"', "&amp;M221&amp;", "&amp;N221&amp;", date'"&amp;P221&amp;"', date'"&amp;Q221&amp;"', "&amp;R221&amp;", "&amp;S221&amp;", to_date('"&amp;T221&amp;"','YYYY-MM-DD HH24:MI:SS'), "&amp;U221&amp;", "&amp;V221&amp;", "&amp;W221&amp;", "&amp;X221&amp;", "&amp;AL221&amp;", '"&amp;AN221&amp;"', "&amp;AG221&amp;","&amp;AM221&amp;");"&amp;
IF(LEN(AC221)&gt;0,"insert into xxxx_oebs_cash_payment_test (ID, INVOICE_ID, OEBS_PAYMENT, DOC_DATE, COMISS_DATE) values (s_xxxx_oebs_cash_payment_test.NEXTVAL, "&amp;H221&amp;", "&amp;AC221&amp;", to_date('"&amp;T221&amp;"','YYYY-MM-DD HH24:MI:SS'), "&amp;AF221&amp;" );","")&amp;
IF(LEN(AD221)&gt;0,"insert into xxxx_oebs_cash_payment_test (ID, INVOICE_ID, OEBS_PAYMENT, DOC_DATE, COMISS_DATE) values (s_xxxx_oebs_cash_payment_test.NEXTVAL, "&amp;H221&amp;", "&amp;AD221&amp;", to_date('"&amp;T221&amp;"','YYYY-MM-DD HH24:MI:SS'), "&amp;AF221&amp;" );","")&amp;
IF(LEN(AE221)&gt;0,"insert into xxxx_oebs_cash_payment_test (ID, INVOICE_ID, OEBS_PAYMENT, DOC_DATE, COMISS_DATE) values (s_xxxx_oebs_cash_payment_test.NEXTVAL, "&amp;H221&amp;", "&amp;AE221&amp;", to_date('"&amp;T221&amp;"','YYYY-MM-DD HH24:MI:SS'), "&amp;AF221&amp;" );","")&amp;
IF(LEN(AH221)&gt;0,"insert into xxxx_client_discount_m  (ID,CLIENT_ID,CLIENT_AVG_DISCOUNT,DT) values (s_xxxx_client_discount_m.NEXTVAL,"&amp;X221&amp;", "&amp;AH221&amp;", "&amp;AI221&amp;");","")&amp;
IF(LEN(AJ221)&gt;0,"insert into xxxx_client_discount_m  (ID,CLIENT_ID,CLIENT_AVG_DISCOUNT,DT) values (s_xxxx_client_discount_m.NEXTVAL,"&amp;X221&amp;", "&amp;AJ221&amp;", "&amp;AK221&amp;");","")&amp;
IF(LEN(AO221)&gt;0,"insert into xxxx_contract_signed_attr (ID, CONTRACT_ID, CODE, KEY_NUM) values (s_xxxx_contract_signed_attr.NEXTVAL, "&amp;C221&amp;", 'SUPERCOMMISSION_BONUS' , "&amp;AO221&amp;" );","")&amp;
IF(LEN(AP221)&gt;0,"insert into xxxx_loyal_clients_contr_attr (ID, CONTRACT_ID, CLIENT_ID, LC_TURNOVER, COLLATERAL_FIRST_DT, COLLATERAL_END_DT) values (s_xxxx_loyal_clients_contr_atr.NEXTVAL, "&amp;C221&amp;", "&amp;X221&amp;", "&amp;AP221&amp;", "&amp;AQ221&amp;", "&amp;AR221&amp;"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'Б-100197-13',date'2015-03-04',2, 2, 2, 'RUR', 1, 18, date'2015-03-06', date'2015-03-07', 1001971, 1, to_date('2016-06-08 00:00:01','YYYY-MM-DD HH24:MI:SS'), 50000, 9000, 0, 286, 0, 'c1', 8,null);insert into xxxx_oebs_cash_payment_test (ID, INVOICE_ID, OEBS_PAYMENT, DOC_DATE, COMISS_DATE) values (s_xxxx_oebs_cash_payment_test.NEXTVAL, 100197, 400000, to_date('2016-06-08 00:00:01','YYYY-MM-DD HH24:MI:SS'), date'2015-07-31' );insert into xxxx_client_discount_m  (ID,CLIENT_ID,CLIENT_AVG_DISCOUNT,DT) values (s_xxxx_client_discount_m.NEXTVAL,286, 20, date'2014-03-01');</v>
      </c>
    </row>
    <row r="222" spans="1:47" x14ac:dyDescent="0.3">
      <c r="A222" s="45">
        <v>23</v>
      </c>
      <c r="B222" s="57"/>
      <c r="C222" s="12" t="str">
        <f t="shared" si="61"/>
        <v>100023</v>
      </c>
      <c r="D222" s="12" t="str">
        <f t="shared" si="62"/>
        <v>100023/13</v>
      </c>
      <c r="E222" s="13" t="s">
        <v>40</v>
      </c>
      <c r="F222" s="13" t="s">
        <v>41</v>
      </c>
      <c r="G222" s="12">
        <v>1</v>
      </c>
      <c r="H222" s="14">
        <v>100197</v>
      </c>
      <c r="I222" s="15" t="str">
        <f t="shared" si="59"/>
        <v>Б-100197-13</v>
      </c>
      <c r="J222" s="16">
        <v>2</v>
      </c>
      <c r="K222" s="28">
        <v>11</v>
      </c>
      <c r="L222" s="12" t="s">
        <v>42</v>
      </c>
      <c r="M222" s="16">
        <v>1</v>
      </c>
      <c r="N222" s="12">
        <v>18</v>
      </c>
      <c r="O222" s="13" t="s">
        <v>55</v>
      </c>
      <c r="P222" s="13" t="s">
        <v>44</v>
      </c>
      <c r="Q222" s="13" t="s">
        <v>45</v>
      </c>
      <c r="R222" s="17" t="str">
        <f t="shared" si="63"/>
        <v>1001971</v>
      </c>
      <c r="S222" s="15">
        <v>1</v>
      </c>
      <c r="T222" s="144" t="s">
        <v>155</v>
      </c>
      <c r="U222" s="12">
        <v>50000</v>
      </c>
      <c r="V222" s="12">
        <f t="shared" si="60"/>
        <v>9000</v>
      </c>
      <c r="W222" s="12">
        <v>0</v>
      </c>
      <c r="X222" s="18">
        <v>286</v>
      </c>
      <c r="Y222" s="19" t="s">
        <v>47</v>
      </c>
      <c r="Z222" s="20"/>
      <c r="AA222" s="29"/>
      <c r="AB222" s="29"/>
      <c r="AC222" s="14">
        <v>400000</v>
      </c>
      <c r="AD222" s="12"/>
      <c r="AE222" s="12"/>
      <c r="AF222" s="58" t="s">
        <v>107</v>
      </c>
      <c r="AG222" s="23">
        <v>8</v>
      </c>
      <c r="AH222" s="30">
        <v>20</v>
      </c>
      <c r="AI222" s="25" t="s">
        <v>49</v>
      </c>
      <c r="AJ222" s="13"/>
      <c r="AK222" s="13"/>
      <c r="AL222" s="17">
        <v>0</v>
      </c>
      <c r="AM222" s="15" t="s">
        <v>50</v>
      </c>
      <c r="AN222" s="12" t="s">
        <v>51</v>
      </c>
      <c r="AO222" s="12"/>
      <c r="AP222" s="17"/>
      <c r="AQ222" s="17"/>
      <c r="AR222" s="17"/>
      <c r="AU22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'Б-100197-13',date'2015-03-04',2, 11, 11, 'RUR', 1, 18, date'2015-03-06', date'2015-03-07', 1001971, 1, to_date('2016-06-08 00:00:01','YYYY-MM-DD HH24:MI:SS'), 50000, 9000, 0, 286, 0, 'c1', 8,null);insert into xxxx_oebs_cash_payment_test (ID, INVOICE_ID, OEBS_PAYMENT, DOC_DATE, COMISS_DATE) values (s_xxxx_oebs_cash_payment_test.NEXTVAL, 100197, 400000, to_date('2016-06-08 00:00:01','YYYY-MM-DD HH24:MI:SS'), date'2015-07-31' );insert into xxxx_client_discount_m  (ID,CLIENT_ID,CLIENT_AVG_DISCOUNT,DT) values (s_xxxx_client_discount_m.NEXTVAL,286, 20, date'2014-03-01');</v>
      </c>
    </row>
    <row r="223" spans="1:47" x14ac:dyDescent="0.3">
      <c r="A223" s="45">
        <v>23</v>
      </c>
      <c r="B223" s="57"/>
      <c r="C223" s="33" t="str">
        <f t="shared" si="61"/>
        <v>100023</v>
      </c>
      <c r="D223" s="33" t="str">
        <f t="shared" si="62"/>
        <v>100023/13</v>
      </c>
      <c r="E223" s="34" t="s">
        <v>40</v>
      </c>
      <c r="F223" s="34" t="s">
        <v>41</v>
      </c>
      <c r="G223" s="12">
        <v>1</v>
      </c>
      <c r="H223" s="14">
        <v>100198</v>
      </c>
      <c r="I223" s="33" t="str">
        <f t="shared" si="59"/>
        <v>Б-100198-13</v>
      </c>
      <c r="J223" s="16">
        <v>2</v>
      </c>
      <c r="K223" s="35">
        <v>1</v>
      </c>
      <c r="L223" s="33" t="s">
        <v>42</v>
      </c>
      <c r="M223" s="36">
        <v>1</v>
      </c>
      <c r="N223" s="33">
        <v>18</v>
      </c>
      <c r="O223" s="34" t="s">
        <v>57</v>
      </c>
      <c r="P223" s="34" t="s">
        <v>44</v>
      </c>
      <c r="Q223" s="34" t="s">
        <v>45</v>
      </c>
      <c r="R223" s="37" t="str">
        <f t="shared" si="63"/>
        <v>1001981</v>
      </c>
      <c r="S223" s="33">
        <v>1</v>
      </c>
      <c r="T223" s="144" t="s">
        <v>156</v>
      </c>
      <c r="U223" s="12">
        <v>50000</v>
      </c>
      <c r="V223" s="33">
        <f t="shared" si="60"/>
        <v>9000</v>
      </c>
      <c r="W223" s="33">
        <v>0</v>
      </c>
      <c r="X223" s="18">
        <v>287</v>
      </c>
      <c r="Y223" s="38" t="s">
        <v>47</v>
      </c>
      <c r="Z223" s="20">
        <f>SUM(U218:U223)-SUM(V218:V223)</f>
        <v>246000</v>
      </c>
      <c r="AA223" s="39">
        <f>(AC214+AC216+AC218+AC219+AC220)/1.18</f>
        <v>105932.20338983051</v>
      </c>
      <c r="AB223" s="39"/>
      <c r="AC223" s="40">
        <f>U223*0.5</f>
        <v>25000</v>
      </c>
      <c r="AD223" s="33"/>
      <c r="AE223" s="33"/>
      <c r="AF223" s="58" t="s">
        <v>108</v>
      </c>
      <c r="AG223" s="41">
        <v>8</v>
      </c>
      <c r="AH223" s="42">
        <v>13</v>
      </c>
      <c r="AI223" s="43" t="s">
        <v>49</v>
      </c>
      <c r="AJ223" s="34"/>
      <c r="AK223" s="34"/>
      <c r="AL223" s="37">
        <v>0</v>
      </c>
      <c r="AM223" s="33" t="s">
        <v>50</v>
      </c>
      <c r="AN223" s="33" t="s">
        <v>51</v>
      </c>
      <c r="AO223" s="33"/>
      <c r="AP223" s="37"/>
      <c r="AQ223" s="37"/>
      <c r="AR223" s="37"/>
      <c r="AS223" s="44"/>
      <c r="AU22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'Б-100198-13',date'2015-03-05',2, 1, 1, 'RUR', 1, 18, date'2015-03-06', date'2015-03-07', 1001981, 1, to_date('2016-06-07 00:00:02','YYYY-MM-DD HH24:MI:SS'), 50000, 9000, 0, 287, 0, 'c1', 8,null);insert into xxxx_oebs_cash_payment_test (ID, INVOICE_ID, OEBS_PAYMENT, DOC_DATE, COMISS_DATE) values (s_xxxx_oebs_cash_payment_test.NEXTVAL, 100198, 25000, to_date('2016-06-07 00:00:02','YYYY-MM-DD HH24:MI:SS'), date'2015-08-31' );insert into xxxx_client_discount_m  (ID,CLIENT_ID,CLIENT_AVG_DISCOUNT,DT) values (s_xxxx_client_discount_m.NEXTVAL,287, 13, date'2014-03-01');</v>
      </c>
    </row>
    <row r="224" spans="1:47" x14ac:dyDescent="0.3">
      <c r="A224" s="45">
        <v>24</v>
      </c>
      <c r="B224" s="57"/>
      <c r="C224" s="12" t="str">
        <f t="shared" si="61"/>
        <v>100024</v>
      </c>
      <c r="D224" s="12" t="str">
        <f t="shared" si="62"/>
        <v>100024/13</v>
      </c>
      <c r="E224" s="13" t="s">
        <v>40</v>
      </c>
      <c r="F224" s="13" t="s">
        <v>41</v>
      </c>
      <c r="G224" s="12">
        <v>1</v>
      </c>
      <c r="H224" s="14">
        <v>100199</v>
      </c>
      <c r="I224" s="15" t="str">
        <f t="shared" si="59"/>
        <v>Б-100199-13</v>
      </c>
      <c r="J224" s="16">
        <v>2</v>
      </c>
      <c r="K224" s="56">
        <v>2</v>
      </c>
      <c r="L224" s="12" t="s">
        <v>42</v>
      </c>
      <c r="M224" s="16">
        <v>1</v>
      </c>
      <c r="N224" s="12">
        <v>18</v>
      </c>
      <c r="O224" s="13" t="s">
        <v>43</v>
      </c>
      <c r="P224" s="13" t="s">
        <v>44</v>
      </c>
      <c r="Q224" s="13" t="s">
        <v>45</v>
      </c>
      <c r="R224" s="17" t="str">
        <f t="shared" si="63"/>
        <v>1001991</v>
      </c>
      <c r="S224" s="15">
        <v>1</v>
      </c>
      <c r="T224" s="144" t="s">
        <v>139</v>
      </c>
      <c r="U224" s="12">
        <v>50000</v>
      </c>
      <c r="V224" s="12">
        <f t="shared" si="60"/>
        <v>9000</v>
      </c>
      <c r="W224" s="12">
        <v>0</v>
      </c>
      <c r="X224" s="18">
        <v>288</v>
      </c>
      <c r="Y224" s="19" t="s">
        <v>47</v>
      </c>
      <c r="Z224" s="20"/>
      <c r="AA224" s="21"/>
      <c r="AB224" s="22"/>
      <c r="AC224" s="14">
        <f>U224*0.5</f>
        <v>25000</v>
      </c>
      <c r="AD224" s="12"/>
      <c r="AE224" s="12"/>
      <c r="AF224" s="58" t="s">
        <v>67</v>
      </c>
      <c r="AG224" s="23">
        <v>8</v>
      </c>
      <c r="AH224" s="24">
        <v>13</v>
      </c>
      <c r="AI224" s="25" t="s">
        <v>49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S224" s="15" t="s">
        <v>99</v>
      </c>
      <c r="AU22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'Б-100199-13',date'2015-03-02',2, 2, 2, 'RUR', 1, 18, date'2015-03-06', date'2015-03-07', 1001991, 1, to_date('2016-03-07 00:00:00','YYYY-MM-DD HH24:MI:SS'), 50000, 9000, 0, 288, 0, 'c1', 8,null);insert into xxxx_oebs_cash_payment_test (ID, INVOICE_ID, OEBS_PAYMENT, DOC_DATE, COMISS_DATE) values (s_xxxx_oebs_cash_payment_test.NEXTVAL, 100199, 25000, to_date('2016-03-07 00:00:00','YYYY-MM-DD HH24:MI:SS'), date'2015-04-30' );insert into xxxx_client_discount_m  (ID,CLIENT_ID,CLIENT_AVG_DISCOUNT,DT) values (s_xxxx_client_discount_m.NEXTVAL,288, 13, date'2014-03-01');</v>
      </c>
    </row>
    <row r="225" spans="1:47" x14ac:dyDescent="0.3">
      <c r="A225" s="45">
        <v>24</v>
      </c>
      <c r="B225" s="57"/>
      <c r="C225" s="12" t="str">
        <f t="shared" si="61"/>
        <v>100024</v>
      </c>
      <c r="D225" s="12" t="str">
        <f t="shared" si="62"/>
        <v>100024/13</v>
      </c>
      <c r="E225" s="13" t="s">
        <v>40</v>
      </c>
      <c r="F225" s="13" t="s">
        <v>41</v>
      </c>
      <c r="G225" s="12">
        <v>1</v>
      </c>
      <c r="H225" s="14">
        <v>100200</v>
      </c>
      <c r="I225" s="15" t="str">
        <f t="shared" si="59"/>
        <v>Б-100200-13</v>
      </c>
      <c r="J225" s="16">
        <v>2</v>
      </c>
      <c r="K225" s="12">
        <v>7</v>
      </c>
      <c r="L225" s="12" t="s">
        <v>42</v>
      </c>
      <c r="M225" s="16">
        <v>1</v>
      </c>
      <c r="N225" s="12">
        <v>18</v>
      </c>
      <c r="O225" s="13" t="s">
        <v>53</v>
      </c>
      <c r="P225" s="13" t="s">
        <v>44</v>
      </c>
      <c r="Q225" s="13" t="s">
        <v>45</v>
      </c>
      <c r="R225" s="17" t="str">
        <f t="shared" si="63"/>
        <v>1002001</v>
      </c>
      <c r="S225" s="15">
        <v>1</v>
      </c>
      <c r="T225" s="144" t="s">
        <v>140</v>
      </c>
      <c r="U225" s="12">
        <v>50000</v>
      </c>
      <c r="V225" s="12">
        <f t="shared" si="60"/>
        <v>9000</v>
      </c>
      <c r="W225" s="12">
        <v>0</v>
      </c>
      <c r="X225" s="18">
        <v>289</v>
      </c>
      <c r="Y225" s="19" t="s">
        <v>47</v>
      </c>
      <c r="Z225" s="20"/>
      <c r="AA225" s="21"/>
      <c r="AB225" s="26"/>
      <c r="AC225" s="14">
        <f>U225*0.5</f>
        <v>25000</v>
      </c>
      <c r="AD225" s="12"/>
      <c r="AE225" s="12"/>
      <c r="AF225" s="58" t="s">
        <v>67</v>
      </c>
      <c r="AG225" s="23">
        <v>8</v>
      </c>
      <c r="AH225" s="27">
        <v>7</v>
      </c>
      <c r="AI225" s="25" t="s">
        <v>49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S225" s="9" t="s">
        <v>100</v>
      </c>
      <c r="AU22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'Б-100200-13',date'2015-03-03',2, 7, 7, 'RUR', 1, 18, date'2015-03-06', date'2015-03-07', 1002001, 1, to_date('2016-03-08 00:00:00','YYYY-MM-DD HH24:MI:SS'), 50000, 9000, 0, 289, 0, 'c1', 8,null);insert into xxxx_oebs_cash_payment_test (ID, INVOICE_ID, OEBS_PAYMENT, DOC_DATE, COMISS_DATE) values (s_xxxx_oebs_cash_payment_test.NEXTVAL, 100200, 25000, to_date('2016-03-08 00:00:00','YYYY-MM-DD HH24:MI:SS'), date'2015-04-30' );insert into xxxx_client_discount_m  (ID,CLIENT_ID,CLIENT_AVG_DISCOUNT,DT) values (s_xxxx_client_discount_m.NEXTVAL,289, 7, date'2014-03-01');</v>
      </c>
    </row>
    <row r="226" spans="1:47" x14ac:dyDescent="0.3">
      <c r="A226" s="45">
        <v>24</v>
      </c>
      <c r="B226" s="57"/>
      <c r="C226" s="12" t="str">
        <f t="shared" si="61"/>
        <v>100024</v>
      </c>
      <c r="D226" s="12" t="str">
        <f t="shared" si="62"/>
        <v>100024/13</v>
      </c>
      <c r="E226" s="13" t="s">
        <v>40</v>
      </c>
      <c r="F226" s="13" t="s">
        <v>41</v>
      </c>
      <c r="G226" s="12">
        <v>1</v>
      </c>
      <c r="H226" s="14">
        <v>100201</v>
      </c>
      <c r="I226" s="15" t="str">
        <f t="shared" si="59"/>
        <v>Б-100201-13</v>
      </c>
      <c r="J226" s="16">
        <v>2</v>
      </c>
      <c r="K226" s="12">
        <v>7</v>
      </c>
      <c r="L226" s="12" t="s">
        <v>42</v>
      </c>
      <c r="M226" s="16">
        <v>1</v>
      </c>
      <c r="N226" s="12">
        <v>18</v>
      </c>
      <c r="O226" s="13" t="s">
        <v>53</v>
      </c>
      <c r="P226" s="13" t="s">
        <v>44</v>
      </c>
      <c r="Q226" s="13" t="s">
        <v>45</v>
      </c>
      <c r="R226" s="17" t="str">
        <f t="shared" si="63"/>
        <v>1002011</v>
      </c>
      <c r="S226" s="15">
        <v>1</v>
      </c>
      <c r="T226" s="144" t="s">
        <v>140</v>
      </c>
      <c r="U226" s="12">
        <v>50000</v>
      </c>
      <c r="V226" s="12">
        <f t="shared" si="60"/>
        <v>9000</v>
      </c>
      <c r="W226" s="12">
        <v>0</v>
      </c>
      <c r="X226" s="18">
        <v>290</v>
      </c>
      <c r="Y226" s="19" t="s">
        <v>47</v>
      </c>
      <c r="Z226" s="20"/>
      <c r="AA226" s="21"/>
      <c r="AB226" s="26"/>
      <c r="AC226" s="14">
        <v>100000</v>
      </c>
      <c r="AD226" s="12"/>
      <c r="AE226" s="12"/>
      <c r="AF226" s="58" t="s">
        <v>67</v>
      </c>
      <c r="AG226" s="23">
        <v>8</v>
      </c>
      <c r="AH226" s="27">
        <v>7</v>
      </c>
      <c r="AI226" s="25" t="s">
        <v>49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U22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'Б-100201-13',date'2015-03-03',2, 7, 7, 'RUR', 1, 18, date'2015-03-06', date'2015-03-07', 1002011, 1, to_date('2016-03-08 00:00:00','YYYY-MM-DD HH24:MI:SS'), 50000, 9000, 0, 290, 0, 'c1', 8,null);insert into xxxx_oebs_cash_payment_test (ID, INVOICE_ID, OEBS_PAYMENT, DOC_DATE, COMISS_DATE) values (s_xxxx_oebs_cash_payment_test.NEXTVAL, 100201, 100000, to_date('2016-03-08 00:00:00','YYYY-MM-DD HH24:MI:SS'), date'2015-04-30' );insert into xxxx_client_discount_m  (ID,CLIENT_ID,CLIENT_AVG_DISCOUNT,DT) values (s_xxxx_client_discount_m.NEXTVAL,290, 7, date'2014-03-01');</v>
      </c>
    </row>
    <row r="227" spans="1:47" x14ac:dyDescent="0.3">
      <c r="A227" s="45">
        <v>24</v>
      </c>
      <c r="B227" s="57"/>
      <c r="C227" s="12" t="str">
        <f t="shared" si="61"/>
        <v>100024</v>
      </c>
      <c r="D227" s="12" t="str">
        <f t="shared" si="62"/>
        <v>100024/13</v>
      </c>
      <c r="E227" s="13" t="s">
        <v>40</v>
      </c>
      <c r="F227" s="13" t="s">
        <v>41</v>
      </c>
      <c r="G227" s="12">
        <v>1</v>
      </c>
      <c r="H227" s="14">
        <v>100202</v>
      </c>
      <c r="I227" s="15" t="str">
        <f t="shared" si="59"/>
        <v>Б-100202-13</v>
      </c>
      <c r="J227" s="16">
        <v>2</v>
      </c>
      <c r="K227" s="28">
        <v>2</v>
      </c>
      <c r="L227" s="12" t="s">
        <v>42</v>
      </c>
      <c r="M227" s="16">
        <v>1</v>
      </c>
      <c r="N227" s="12">
        <v>18</v>
      </c>
      <c r="O227" s="13" t="s">
        <v>55</v>
      </c>
      <c r="P227" s="13" t="s">
        <v>44</v>
      </c>
      <c r="Q227" s="13" t="s">
        <v>45</v>
      </c>
      <c r="R227" s="17" t="str">
        <f t="shared" si="63"/>
        <v>1002021</v>
      </c>
      <c r="S227" s="15">
        <v>1</v>
      </c>
      <c r="T227" s="144" t="s">
        <v>141</v>
      </c>
      <c r="U227" s="12">
        <v>50000</v>
      </c>
      <c r="V227" s="12">
        <f t="shared" si="60"/>
        <v>9000</v>
      </c>
      <c r="W227" s="12">
        <v>0</v>
      </c>
      <c r="X227" s="18">
        <v>291</v>
      </c>
      <c r="Y227" s="19" t="s">
        <v>47</v>
      </c>
      <c r="Z227" s="20"/>
      <c r="AA227" s="29">
        <f>SUM(AC223:AC228)/1.18</f>
        <v>190677.96610169494</v>
      </c>
      <c r="AB227" s="29"/>
      <c r="AC227" s="14">
        <f t="shared" ref="AC227:AC238" si="64">U227*0.5</f>
        <v>25000</v>
      </c>
      <c r="AD227" s="12"/>
      <c r="AE227" s="12"/>
      <c r="AF227" s="58" t="s">
        <v>67</v>
      </c>
      <c r="AG227" s="23">
        <v>8</v>
      </c>
      <c r="AH227" s="30">
        <v>20</v>
      </c>
      <c r="AI227" s="25" t="s">
        <v>49</v>
      </c>
      <c r="AJ227" s="13"/>
      <c r="AK227" s="13"/>
      <c r="AL227" s="17">
        <v>0</v>
      </c>
      <c r="AM227" s="15" t="s">
        <v>50</v>
      </c>
      <c r="AN227" s="12" t="s">
        <v>51</v>
      </c>
      <c r="AO227" s="12"/>
      <c r="AP227" s="17"/>
      <c r="AQ227" s="17"/>
      <c r="AR227" s="17"/>
      <c r="AU22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"&amp;A227&amp;", "&amp;C227&amp;", '"&amp;D227&amp;"', date'"&amp;E227&amp;"', date'"&amp;F227&amp;"', "&amp;G227&amp;", "&amp;H227&amp;", '"&amp;I227&amp;"',date'"&amp;O227&amp;"',"&amp;J227&amp;", "&amp;K227&amp;", "&amp;K227&amp;", '"&amp;L227&amp;"', "&amp;M227&amp;", "&amp;N227&amp;", date'"&amp;P227&amp;"', date'"&amp;Q227&amp;"', "&amp;R227&amp;", "&amp;S227&amp;", to_date('"&amp;T227&amp;"','YYYY-MM-DD HH24:MI:SS'), "&amp;U227&amp;", "&amp;V227&amp;", "&amp;W227&amp;", "&amp;X227&amp;", "&amp;AL227&amp;", '"&amp;AN227&amp;"', "&amp;AG227&amp;","&amp;AM227&amp;");"&amp;
IF(LEN(AC227)&gt;0,"insert into xxxx_oebs_cash_payment_test (ID, INVOICE_ID, OEBS_PAYMENT, DOC_DATE, COMISS_DATE) values (s_xxxx_oebs_cash_payment_test.NEXTVAL, "&amp;H227&amp;", "&amp;AC227&amp;", to_date('"&amp;T227&amp;"','YYYY-MM-DD HH24:MI:SS'), "&amp;AF227&amp;" );","")&amp;
IF(LEN(AD227)&gt;0,"insert into xxxx_oebs_cash_payment_test (ID, INVOICE_ID, OEBS_PAYMENT, DOC_DATE, COMISS_DATE) values (s_xxxx_oebs_cash_payment_test.NEXTVAL, "&amp;H227&amp;", "&amp;AD227&amp;", to_date('"&amp;T227&amp;"','YYYY-MM-DD HH24:MI:SS'), "&amp;AF227&amp;" );","")&amp;
IF(LEN(AE227)&gt;0,"insert into xxxx_oebs_cash_payment_test (ID, INVOICE_ID, OEBS_PAYMENT, DOC_DATE, COMISS_DATE) values (s_xxxx_oebs_cash_payment_test.NEXTVAL, "&amp;H227&amp;", "&amp;AE227&amp;", to_date('"&amp;T227&amp;"','YYYY-MM-DD HH24:MI:SS'), "&amp;AF227&amp;" );","")&amp;
IF(LEN(AH227)&gt;0,"insert into xxxx_client_discount_m  (ID,CLIENT_ID,CLIENT_AVG_DISCOUNT,DT) values (s_xxxx_client_discount_m.NEXTVAL,"&amp;X227&amp;", "&amp;AH227&amp;", "&amp;AI227&amp;");","")&amp;
IF(LEN(AJ227)&gt;0,"insert into xxxx_client_discount_m  (ID,CLIENT_ID,CLIENT_AVG_DISCOUNT,DT) values (s_xxxx_client_discount_m.NEXTVAL,"&amp;X227&amp;", "&amp;AJ227&amp;", "&amp;AK227&amp;");","")&amp;
IF(LEN(AO227)&gt;0,"insert into xxxx_contract_signed_attr (ID, CONTRACT_ID, CODE, KEY_NUM) values (s_xxxx_contract_signed_attr.NEXTVAL, "&amp;C227&amp;", 'SUPERCOMMISSION_BONUS' , "&amp;AO227&amp;" );","")&amp;
IF(LEN(AP227)&gt;0,"insert into xxxx_loyal_clients_contr_attr (ID, CONTRACT_ID, CLIENT_ID, LC_TURNOVER, COLLATERAL_FIRST_DT, COLLATERAL_END_DT) values (s_xxxx_loyal_clients_contr_atr.NEXTVAL, "&amp;C227&amp;", "&amp;X227&amp;", "&amp;AP227&amp;", "&amp;AQ227&amp;", "&amp;AR227&amp;"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'Б-100202-13',date'2015-03-04',2, 2, 2, 'RUR', 1, 18, date'2015-03-06', date'2015-03-07', 1002021, 1, to_date('2016-03-09 00:00:00','YYYY-MM-DD HH24:MI:SS'), 50000, 9000, 0, 291, 0, 'c1', 8,null);insert into xxxx_oebs_cash_payment_test (ID, INVOICE_ID, OEBS_PAYMENT, DOC_DATE, COMISS_DATE) values (s_xxxx_oebs_cash_payment_test.NEXTVAL, 100202, 25000, to_date('2016-03-09 00:00:00','YYYY-MM-DD HH24:MI:SS'), date'2015-04-30' );insert into xxxx_client_discount_m  (ID,CLIENT_ID,CLIENT_AVG_DISCOUNT,DT) values (s_xxxx_client_discount_m.NEXTVAL,291, 20, date'2014-03-01');</v>
      </c>
    </row>
    <row r="228" spans="1:47" x14ac:dyDescent="0.3">
      <c r="A228" s="45">
        <v>24</v>
      </c>
      <c r="B228" s="57"/>
      <c r="C228" s="12" t="str">
        <f t="shared" si="61"/>
        <v>100024</v>
      </c>
      <c r="D228" s="12" t="str">
        <f t="shared" si="62"/>
        <v>100024/13</v>
      </c>
      <c r="E228" s="13" t="s">
        <v>40</v>
      </c>
      <c r="F228" s="13" t="s">
        <v>41</v>
      </c>
      <c r="G228" s="12">
        <v>1</v>
      </c>
      <c r="H228" s="14">
        <v>100202</v>
      </c>
      <c r="I228" s="15" t="str">
        <f t="shared" si="59"/>
        <v>Б-100202-13</v>
      </c>
      <c r="J228" s="16">
        <v>2</v>
      </c>
      <c r="K228" s="56">
        <v>11</v>
      </c>
      <c r="L228" s="12" t="s">
        <v>42</v>
      </c>
      <c r="M228" s="16">
        <v>1</v>
      </c>
      <c r="N228" s="12">
        <v>18</v>
      </c>
      <c r="O228" s="13" t="s">
        <v>55</v>
      </c>
      <c r="P228" s="13" t="s">
        <v>44</v>
      </c>
      <c r="Q228" s="13" t="s">
        <v>45</v>
      </c>
      <c r="R228" s="17" t="str">
        <f t="shared" si="63"/>
        <v>1002021</v>
      </c>
      <c r="S228" s="15">
        <v>1</v>
      </c>
      <c r="T228" s="144" t="s">
        <v>141</v>
      </c>
      <c r="U228" s="12">
        <v>50000</v>
      </c>
      <c r="V228" s="12">
        <f t="shared" si="60"/>
        <v>9000</v>
      </c>
      <c r="W228" s="12">
        <v>0</v>
      </c>
      <c r="X228" s="18">
        <v>291</v>
      </c>
      <c r="Y228" s="19" t="s">
        <v>47</v>
      </c>
      <c r="Z228" s="20"/>
      <c r="AA228" s="29">
        <f>SUM(AC224:AC229)/1.18</f>
        <v>190677.96610169494</v>
      </c>
      <c r="AB228" s="29"/>
      <c r="AC228" s="14">
        <f t="shared" si="64"/>
        <v>25000</v>
      </c>
      <c r="AD228" s="12"/>
      <c r="AE228" s="12"/>
      <c r="AF228" s="58" t="s">
        <v>67</v>
      </c>
      <c r="AG228" s="23">
        <v>8</v>
      </c>
      <c r="AH228" s="30">
        <v>20</v>
      </c>
      <c r="AI228" s="25" t="s">
        <v>49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U22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'Б-100202-13',date'2015-03-04',2, 11, 11, 'RUR', 1, 18, date'2015-03-06', date'2015-03-07', 1002021, 1, to_date('2016-03-09 00:00:00','YYYY-MM-DD HH24:MI:SS'), 50000, 9000, 0, 291, 0, 'c1', 8,null);insert into xxxx_oebs_cash_payment_test (ID, INVOICE_ID, OEBS_PAYMENT, DOC_DATE, COMISS_DATE) values (s_xxxx_oebs_cash_payment_test.NEXTVAL, 100202, 25000, to_date('2016-03-09 00:00:00','YYYY-MM-DD HH24:MI:SS'), date'2015-04-30' );insert into xxxx_client_discount_m  (ID,CLIENT_ID,CLIENT_AVG_DISCOUNT,DT) values (s_xxxx_client_discount_m.NEXTVAL,291, 20, date'2014-03-01');</v>
      </c>
    </row>
    <row r="229" spans="1:47" x14ac:dyDescent="0.3">
      <c r="A229" s="45">
        <v>24</v>
      </c>
      <c r="B229" s="57"/>
      <c r="C229" s="12" t="str">
        <f t="shared" si="61"/>
        <v>100024</v>
      </c>
      <c r="D229" s="12" t="str">
        <f t="shared" si="62"/>
        <v>100024/13</v>
      </c>
      <c r="E229" s="13" t="s">
        <v>40</v>
      </c>
      <c r="F229" s="13" t="s">
        <v>41</v>
      </c>
      <c r="G229" s="12">
        <v>1</v>
      </c>
      <c r="H229" s="14">
        <v>100203</v>
      </c>
      <c r="I229" s="15" t="str">
        <f t="shared" si="59"/>
        <v>Б-100203-13</v>
      </c>
      <c r="J229" s="16">
        <v>2</v>
      </c>
      <c r="K229" s="28">
        <v>1</v>
      </c>
      <c r="L229" s="12" t="s">
        <v>42</v>
      </c>
      <c r="M229" s="16">
        <v>1</v>
      </c>
      <c r="N229" s="12">
        <v>18</v>
      </c>
      <c r="O229" s="13" t="s">
        <v>57</v>
      </c>
      <c r="P229" s="13" t="s">
        <v>44</v>
      </c>
      <c r="Q229" s="13" t="s">
        <v>45</v>
      </c>
      <c r="R229" s="17" t="str">
        <f t="shared" si="63"/>
        <v>1002031</v>
      </c>
      <c r="S229" s="15">
        <v>1</v>
      </c>
      <c r="T229" s="144" t="s">
        <v>142</v>
      </c>
      <c r="U229" s="12">
        <v>50000</v>
      </c>
      <c r="V229" s="12">
        <f t="shared" si="60"/>
        <v>9000</v>
      </c>
      <c r="W229" s="12">
        <v>0</v>
      </c>
      <c r="X229" s="18">
        <v>292</v>
      </c>
      <c r="Y229" s="19" t="s">
        <v>47</v>
      </c>
      <c r="Z229" s="20">
        <f>SUM(U224:U229)-SUM(V224:V229)</f>
        <v>246000</v>
      </c>
      <c r="AA229" s="29">
        <v>169491</v>
      </c>
      <c r="AB229" s="29">
        <f>Z229-AA229</f>
        <v>76509</v>
      </c>
      <c r="AC229" s="14">
        <f t="shared" si="64"/>
        <v>25000</v>
      </c>
      <c r="AD229" s="12"/>
      <c r="AE229" s="12"/>
      <c r="AF229" s="58" t="s">
        <v>67</v>
      </c>
      <c r="AG229" s="23">
        <v>8</v>
      </c>
      <c r="AH229" s="30">
        <v>13</v>
      </c>
      <c r="AI229" s="25" t="s">
        <v>49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U22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'Б-100203-13',date'2015-03-05',2, 1, 1, 'RUR', 1, 18, date'2015-03-06', date'2015-03-07', 1002031, 1, to_date('2016-03-11 00:00:00','YYYY-MM-DD HH24:MI:SS'), 50000, 9000, 0, 292, 0, 'c1', 8,null);insert into xxxx_oebs_cash_payment_test (ID, INVOICE_ID, OEBS_PAYMENT, DOC_DATE, COMISS_DATE) values (s_xxxx_oebs_cash_payment_test.NEXTVAL, 100203, 25000, to_date('2016-03-11 00:00:00','YYYY-MM-DD HH24:MI:SS'), date'2015-04-30' );insert into xxxx_client_discount_m  (ID,CLIENT_ID,CLIENT_AVG_DISCOUNT,DT) values (s_xxxx_client_discount_m.NEXTVAL,292, 13, date'2014-03-01');</v>
      </c>
    </row>
    <row r="230" spans="1:47" x14ac:dyDescent="0.3">
      <c r="A230" s="45">
        <v>24</v>
      </c>
      <c r="B230" s="57"/>
      <c r="C230" s="12" t="str">
        <f t="shared" si="61"/>
        <v>100024</v>
      </c>
      <c r="D230" s="12" t="str">
        <f t="shared" si="62"/>
        <v>100024/13</v>
      </c>
      <c r="E230" s="13" t="s">
        <v>40</v>
      </c>
      <c r="F230" s="13" t="s">
        <v>41</v>
      </c>
      <c r="G230" s="12">
        <v>1</v>
      </c>
      <c r="H230" s="14">
        <v>100204</v>
      </c>
      <c r="I230" s="15" t="str">
        <f t="shared" si="59"/>
        <v>Б-100204-13</v>
      </c>
      <c r="J230" s="16">
        <v>2</v>
      </c>
      <c r="K230" s="12">
        <v>7</v>
      </c>
      <c r="L230" s="12" t="s">
        <v>42</v>
      </c>
      <c r="M230" s="16">
        <v>1</v>
      </c>
      <c r="N230" s="12">
        <v>18</v>
      </c>
      <c r="O230" s="13" t="s">
        <v>43</v>
      </c>
      <c r="P230" s="13" t="s">
        <v>44</v>
      </c>
      <c r="Q230" s="13" t="s">
        <v>45</v>
      </c>
      <c r="R230" s="17" t="str">
        <f t="shared" si="63"/>
        <v>1002041</v>
      </c>
      <c r="S230" s="15">
        <v>1</v>
      </c>
      <c r="T230" s="144" t="s">
        <v>147</v>
      </c>
      <c r="U230" s="12">
        <v>50000</v>
      </c>
      <c r="V230" s="12">
        <f t="shared" si="60"/>
        <v>9000</v>
      </c>
      <c r="W230" s="12">
        <v>0</v>
      </c>
      <c r="X230" s="18">
        <v>293</v>
      </c>
      <c r="Y230" s="19" t="s">
        <v>47</v>
      </c>
      <c r="Z230" s="20"/>
      <c r="AA230" s="21"/>
      <c r="AB230" s="22"/>
      <c r="AC230" s="14">
        <f t="shared" si="64"/>
        <v>25000</v>
      </c>
      <c r="AD230" s="12"/>
      <c r="AE230" s="12"/>
      <c r="AF230" s="59" t="s">
        <v>107</v>
      </c>
      <c r="AG230" s="23">
        <v>8</v>
      </c>
      <c r="AH230" s="24">
        <v>13</v>
      </c>
      <c r="AI230" s="25" t="s">
        <v>49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U230" s="9" t="str">
        <f t="shared" ref="AU230:AU259" si="6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"&amp;A230&amp;", "&amp;C230&amp;", '"&amp;D230&amp;"', date'"&amp;E230&amp;"', date'"&amp;F230&amp;"', "&amp;G230&amp;", "&amp;H230&amp;", '"&amp;I230&amp;"',date'"&amp;O230&amp;"',"&amp;J230&amp;", "&amp;K230&amp;", "&amp;K230&amp;", '"&amp;L230&amp;"', "&amp;M230&amp;", "&amp;N230&amp;", date'"&amp;P230&amp;"', date'"&amp;Q230&amp;"', "&amp;R230&amp;", "&amp;S230&amp;", to_date('"&amp;T230&amp;"','YYYY-MM-DD HH24:MI:SS'), "&amp;U230&amp;", "&amp;V230&amp;", "&amp;W230&amp;", "&amp;X230&amp;", "&amp;AL230&amp;", '"&amp;AN230&amp;"', "&amp;AG230&amp;","&amp;AM230&amp;");"&amp;
IF(LEN(AC230)&gt;0,"insert into xxxx_oebs_cash_payment_test (ID, INVOICE_ID, OEBS_PAYMENT, DOC_DATE, COMISS_DATE) values (s_xxxx_oebs_cash_payment_test.NEXTVAL, "&amp;H230&amp;", "&amp;AC230&amp;", to_date('"&amp;T230&amp;"','YYYY-MM-DD HH24:MI:SS'), "&amp;AF230&amp;" );","")&amp;
IF(LEN(AD230)&gt;0,"insert into xxxx_oebs_cash_payment_test (ID, INVOICE_ID, OEBS_PAYMENT, DOC_DATE, COMISS_DATE) values (s_xxxx_oebs_cash_payment_test.NEXTVAL, "&amp;H230&amp;", "&amp;AD230&amp;", to_date('"&amp;T230&amp;"','YYYY-MM-DD HH24:MI:SS'), "&amp;AF230&amp;" );","")&amp;
IF(LEN(AE230)&gt;0,"insert into xxxx_oebs_cash_payment_test (ID, INVOICE_ID, OEBS_PAYMENT, DOC_DATE, COMISS_DATE) values (s_xxxx_oebs_cash_payment_test.NEXTVAL, "&amp;H230&amp;", "&amp;AE230&amp;", to_date('"&amp;T230&amp;"','YYYY-MM-DD HH24:MI:SS'), "&amp;AF230&amp;" );","")&amp;
IF(LEN(AH230)&gt;0,"insert into xxxx_client_discount_m  (ID,CLIENT_ID,CLIENT_AVG_DISCOUNT,DT) values (s_xxxx_client_discount_m.NEXTVAL,"&amp;X230&amp;", "&amp;AH230&amp;", "&amp;AI230&amp;");","")&amp;
IF(LEN(AJ230)&gt;0,"insert into xxxx_client_discount_m  (ID,CLIENT_ID,CLIENT_AVG_DISCOUNT,DT) values (s_xxxx_client_discount_m.NEXTVAL,"&amp;X230&amp;", "&amp;AJ230&amp;", "&amp;AK230&amp;");","")&amp;
IF(LEN(AO230)&gt;0,"insert into xxxx_contract_signed_attr (ID, CONTRACT_ID, CODE, KEY_NUM) values (s_xxxx_contract_signed_attr.NEXTVAL, "&amp;C230&amp;", 'SUPERCOMMISSION_BONUS' , "&amp;AO230&amp;" );","")&amp;
IF(LEN(AP230)&gt;0,"insert into xxxx_loyal_clients_contr_attr (ID, CONTRACT_ID, CLIENT_ID, LC_TURNOVER, COLLATERAL_FIRST_DT, COLLATERAL_END_DT) values (s_xxxx_loyal_clients_contr_atr.NEXTVAL, "&amp;C230&amp;", "&amp;X230&amp;", "&amp;AP230&amp;", "&amp;AQ230&amp;", "&amp;AR230&amp;"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'Б-100204-13',date'2015-03-02',2, 7, 7, 'RUR', 1, 18, date'2015-03-06', date'2015-03-07', 1002041, 1, to_date('2016-05-07 00:00:00','YYYY-MM-DD HH24:MI:SS'), 50000, 9000, 0, 293, 0, 'c1', 8,null);insert into xxxx_oebs_cash_payment_test (ID, INVOICE_ID, OEBS_PAYMENT, DOC_DATE, COMISS_DATE) values (s_xxxx_oebs_cash_payment_test.NEXTVAL, 100204, 25000, to_date('2016-05-07 00:00:00','YYYY-MM-DD HH24:MI:SS'), date'2015-07-31' );insert into xxxx_client_discount_m  (ID,CLIENT_ID,CLIENT_AVG_DISCOUNT,DT) values (s_xxxx_client_discount_m.NEXTVAL,293, 13, date'2014-03-01');</v>
      </c>
    </row>
    <row r="231" spans="1:47" x14ac:dyDescent="0.3">
      <c r="A231" s="45">
        <v>24</v>
      </c>
      <c r="B231" s="57"/>
      <c r="C231" s="12" t="str">
        <f t="shared" si="61"/>
        <v>100024</v>
      </c>
      <c r="D231" s="12" t="str">
        <f t="shared" si="62"/>
        <v>100024/13</v>
      </c>
      <c r="E231" s="13" t="s">
        <v>40</v>
      </c>
      <c r="F231" s="13" t="s">
        <v>41</v>
      </c>
      <c r="G231" s="12">
        <v>1</v>
      </c>
      <c r="H231" s="14">
        <v>100205</v>
      </c>
      <c r="I231" s="15" t="str">
        <f t="shared" si="59"/>
        <v>Б-100205-13</v>
      </c>
      <c r="J231" s="16">
        <v>2</v>
      </c>
      <c r="K231" s="28">
        <v>12</v>
      </c>
      <c r="L231" s="12" t="s">
        <v>42</v>
      </c>
      <c r="M231" s="16">
        <v>1</v>
      </c>
      <c r="N231" s="12">
        <v>18</v>
      </c>
      <c r="O231" s="13" t="s">
        <v>53</v>
      </c>
      <c r="P231" s="13" t="s">
        <v>44</v>
      </c>
      <c r="Q231" s="13" t="s">
        <v>45</v>
      </c>
      <c r="R231" s="17" t="str">
        <f t="shared" si="63"/>
        <v>1002051</v>
      </c>
      <c r="S231" s="15">
        <v>1</v>
      </c>
      <c r="T231" s="144" t="s">
        <v>148</v>
      </c>
      <c r="U231" s="12">
        <v>50000</v>
      </c>
      <c r="V231" s="12">
        <f t="shared" si="60"/>
        <v>9000</v>
      </c>
      <c r="W231" s="12">
        <v>0</v>
      </c>
      <c r="X231" s="18">
        <v>294</v>
      </c>
      <c r="Y231" s="19" t="s">
        <v>47</v>
      </c>
      <c r="Z231" s="20"/>
      <c r="AA231" s="21"/>
      <c r="AB231" s="26"/>
      <c r="AC231" s="14">
        <f t="shared" si="64"/>
        <v>25000</v>
      </c>
      <c r="AD231" s="12"/>
      <c r="AE231" s="12"/>
      <c r="AF231" s="59" t="s">
        <v>107</v>
      </c>
      <c r="AG231" s="23">
        <v>8</v>
      </c>
      <c r="AH231" s="27">
        <v>7</v>
      </c>
      <c r="AI231" s="25" t="s">
        <v>49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U231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'Б-100205-13',date'2015-03-03',2, 12, 12, 'RUR', 1, 18, date'2015-03-06', date'2015-03-07', 1002051, 1, to_date('2016-05-08 00:00:00','YYYY-MM-DD HH24:MI:SS'), 50000, 9000, 0, 294, 0, 'c1', 8,null);insert into xxxx_oebs_cash_payment_test (ID, INVOICE_ID, OEBS_PAYMENT, DOC_DATE, COMISS_DATE) values (s_xxxx_oebs_cash_payment_test.NEXTVAL, 100205, 25000, to_date('2016-05-08 00:00:00','YYYY-MM-DD HH24:MI:SS'), date'2015-07-31' );insert into xxxx_client_discount_m  (ID,CLIENT_ID,CLIENT_AVG_DISCOUNT,DT) values (s_xxxx_client_discount_m.NEXTVAL,294, 7, date'2014-03-01');</v>
      </c>
    </row>
    <row r="232" spans="1:47" x14ac:dyDescent="0.3">
      <c r="A232" s="45">
        <v>24</v>
      </c>
      <c r="B232" s="57"/>
      <c r="C232" s="12" t="str">
        <f t="shared" si="61"/>
        <v>100024</v>
      </c>
      <c r="D232" s="12" t="str">
        <f t="shared" si="62"/>
        <v>100024/13</v>
      </c>
      <c r="E232" s="13" t="s">
        <v>40</v>
      </c>
      <c r="F232" s="13" t="s">
        <v>41</v>
      </c>
      <c r="G232" s="12">
        <v>1</v>
      </c>
      <c r="H232" s="14">
        <v>100206</v>
      </c>
      <c r="I232" s="15" t="str">
        <f t="shared" si="59"/>
        <v>Б-100206-13</v>
      </c>
      <c r="J232" s="16">
        <v>2</v>
      </c>
      <c r="K232" s="12">
        <v>7</v>
      </c>
      <c r="L232" s="12" t="s">
        <v>42</v>
      </c>
      <c r="M232" s="16">
        <v>1</v>
      </c>
      <c r="N232" s="12">
        <v>18</v>
      </c>
      <c r="O232" s="13" t="s">
        <v>53</v>
      </c>
      <c r="P232" s="13" t="s">
        <v>44</v>
      </c>
      <c r="Q232" s="13" t="s">
        <v>45</v>
      </c>
      <c r="R232" s="17" t="str">
        <f t="shared" si="63"/>
        <v>1002061</v>
      </c>
      <c r="S232" s="15">
        <v>1</v>
      </c>
      <c r="T232" s="144" t="s">
        <v>148</v>
      </c>
      <c r="U232" s="12">
        <v>50000</v>
      </c>
      <c r="V232" s="12">
        <f t="shared" si="60"/>
        <v>9000</v>
      </c>
      <c r="W232" s="12">
        <v>0</v>
      </c>
      <c r="X232" s="18">
        <v>295</v>
      </c>
      <c r="Y232" s="19" t="s">
        <v>47</v>
      </c>
      <c r="Z232" s="20"/>
      <c r="AA232" s="21"/>
      <c r="AB232" s="26"/>
      <c r="AC232" s="14">
        <f t="shared" si="64"/>
        <v>25000</v>
      </c>
      <c r="AD232" s="12"/>
      <c r="AE232" s="12"/>
      <c r="AF232" s="59" t="s">
        <v>107</v>
      </c>
      <c r="AG232" s="23">
        <v>8</v>
      </c>
      <c r="AH232" s="27">
        <v>7</v>
      </c>
      <c r="AI232" s="25" t="s">
        <v>49</v>
      </c>
      <c r="AJ232" s="13"/>
      <c r="AK232" s="13"/>
      <c r="AL232" s="17">
        <v>0</v>
      </c>
      <c r="AM232" s="15" t="s">
        <v>50</v>
      </c>
      <c r="AN232" s="12" t="s">
        <v>51</v>
      </c>
      <c r="AO232" s="12"/>
      <c r="AP232" s="17"/>
      <c r="AQ232" s="17"/>
      <c r="AR232" s="17"/>
      <c r="AU23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'Б-100206-13',date'2015-03-03',2, 7, 7, 'RUR', 1, 18, date'2015-03-06', date'2015-03-07', 1002061, 1, to_date('2016-05-08 00:00:00','YYYY-MM-DD HH24:MI:SS'), 50000, 9000, 0, 295, 0, 'c1', 8,null);insert into xxxx_oebs_cash_payment_test (ID, INVOICE_ID, OEBS_PAYMENT, DOC_DATE, COMISS_DATE) values (s_xxxx_oebs_cash_payment_test.NEXTVAL, 100206, 25000, to_date('2016-05-08 00:00:00','YYYY-MM-DD HH24:MI:SS'), date'2015-07-31' );insert into xxxx_client_discount_m  (ID,CLIENT_ID,CLIENT_AVG_DISCOUNT,DT) values (s_xxxx_client_discount_m.NEXTVAL,295, 7, date'2014-03-01');</v>
      </c>
    </row>
    <row r="233" spans="1:47" x14ac:dyDescent="0.3">
      <c r="A233" s="45">
        <v>24</v>
      </c>
      <c r="B233" s="57"/>
      <c r="C233" s="12" t="str">
        <f t="shared" si="61"/>
        <v>100024</v>
      </c>
      <c r="D233" s="12" t="str">
        <f t="shared" si="62"/>
        <v>100024/13</v>
      </c>
      <c r="E233" s="13" t="s">
        <v>40</v>
      </c>
      <c r="F233" s="13" t="s">
        <v>41</v>
      </c>
      <c r="G233" s="12">
        <v>1</v>
      </c>
      <c r="H233" s="14">
        <v>100207</v>
      </c>
      <c r="I233" s="15" t="str">
        <f t="shared" si="59"/>
        <v>Б-100207-13</v>
      </c>
      <c r="J233" s="16">
        <v>2</v>
      </c>
      <c r="K233" s="28">
        <v>2</v>
      </c>
      <c r="L233" s="12" t="s">
        <v>42</v>
      </c>
      <c r="M233" s="16">
        <v>1</v>
      </c>
      <c r="N233" s="12">
        <v>18</v>
      </c>
      <c r="O233" s="13" t="s">
        <v>55</v>
      </c>
      <c r="P233" s="13" t="s">
        <v>44</v>
      </c>
      <c r="Q233" s="13" t="s">
        <v>45</v>
      </c>
      <c r="R233" s="17" t="str">
        <f t="shared" si="63"/>
        <v>1002071</v>
      </c>
      <c r="S233" s="15">
        <v>1</v>
      </c>
      <c r="T233" s="144" t="s">
        <v>149</v>
      </c>
      <c r="U233" s="12">
        <v>50000</v>
      </c>
      <c r="V233" s="12">
        <f t="shared" si="60"/>
        <v>9000</v>
      </c>
      <c r="W233" s="12">
        <v>0</v>
      </c>
      <c r="X233" s="18">
        <v>296</v>
      </c>
      <c r="Y233" s="19" t="s">
        <v>47</v>
      </c>
      <c r="Z233" s="20"/>
      <c r="AA233" s="29">
        <f>SUM(AC229:AC234)/1.18</f>
        <v>127118.64406779662</v>
      </c>
      <c r="AB233" s="29"/>
      <c r="AC233" s="14">
        <f t="shared" si="64"/>
        <v>25000</v>
      </c>
      <c r="AD233" s="12"/>
      <c r="AE233" s="12"/>
      <c r="AF233" s="59" t="s">
        <v>107</v>
      </c>
      <c r="AG233" s="23">
        <v>8</v>
      </c>
      <c r="AH233" s="30">
        <v>20</v>
      </c>
      <c r="AI233" s="25" t="s">
        <v>49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U23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"&amp;A233&amp;", "&amp;C233&amp;", '"&amp;D233&amp;"', date'"&amp;E233&amp;"', date'"&amp;F233&amp;"', "&amp;G233&amp;", "&amp;H233&amp;", '"&amp;I233&amp;"',date'"&amp;O233&amp;"',"&amp;J233&amp;", "&amp;K233&amp;", "&amp;K233&amp;", '"&amp;L233&amp;"', "&amp;M233&amp;", "&amp;N233&amp;", date'"&amp;P233&amp;"', date'"&amp;Q233&amp;"', "&amp;R233&amp;", "&amp;S233&amp;", to_date('"&amp;T233&amp;"','YYYY-MM-DD HH24:MI:SS'), "&amp;U233&amp;", "&amp;V233&amp;", "&amp;W233&amp;", "&amp;X233&amp;", "&amp;AL233&amp;", '"&amp;AN233&amp;"', "&amp;AG233&amp;","&amp;AM233&amp;");"&amp;
IF(LEN(AC233)&gt;0,"insert into xxxx_oebs_cash_payment_test (ID, INVOICE_ID, OEBS_PAYMENT, DOC_DATE, COMISS_DATE) values (s_xxxx_oebs_cash_payment_test.NEXTVAL, "&amp;H233&amp;", "&amp;AC233&amp;", to_date('"&amp;T233&amp;"','YYYY-MM-DD HH24:MI:SS'), "&amp;AF233&amp;" );","")&amp;
IF(LEN(AD233)&gt;0,"insert into xxxx_oebs_cash_payment_test (ID, INVOICE_ID, OEBS_PAYMENT, DOC_DATE, COMISS_DATE) values (s_xxxx_oebs_cash_payment_test.NEXTVAL, "&amp;H233&amp;", "&amp;AD233&amp;", to_date('"&amp;T233&amp;"','YYYY-MM-DD HH24:MI:SS'), "&amp;AF233&amp;" );","")&amp;
IF(LEN(AE233)&gt;0,"insert into xxxx_oebs_cash_payment_test (ID, INVOICE_ID, OEBS_PAYMENT, DOC_DATE, COMISS_DATE) values (s_xxxx_oebs_cash_payment_test.NEXTVAL, "&amp;H233&amp;", "&amp;AE233&amp;", to_date('"&amp;T233&amp;"','YYYY-MM-DD HH24:MI:SS'), "&amp;AF233&amp;" );","")&amp;
IF(LEN(AH233)&gt;0,"insert into xxxx_client_discount_m  (ID,CLIENT_ID,CLIENT_AVG_DISCOUNT,DT) values (s_xxxx_client_discount_m.NEXTVAL,"&amp;X233&amp;", "&amp;AH233&amp;", "&amp;AI233&amp;");","")&amp;
IF(LEN(AJ233)&gt;0,"insert into xxxx_client_discount_m  (ID,CLIENT_ID,CLIENT_AVG_DISCOUNT,DT) values (s_xxxx_client_discount_m.NEXTVAL,"&amp;X233&amp;", "&amp;AJ233&amp;", "&amp;AK233&amp;");","")&amp;
IF(LEN(AO233)&gt;0,"insert into xxxx_contract_signed_attr (ID, CONTRACT_ID, CODE, KEY_NUM) values (s_xxxx_contract_signed_attr.NEXTVAL, "&amp;C233&amp;", 'SUPERCOMMISSION_BONUS' , "&amp;AO233&amp;" );","")&amp;
IF(LEN(AP233)&gt;0,"insert into xxxx_loyal_clients_contr_attr (ID, CONTRACT_ID, CLIENT_ID, LC_TURNOVER, COLLATERAL_FIRST_DT, COLLATERAL_END_DT) values (s_xxxx_loyal_clients_contr_atr.NEXTVAL, "&amp;C233&amp;", "&amp;X233&amp;", "&amp;AP233&amp;", "&amp;AQ233&amp;", "&amp;AR233&amp;"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'Б-100207-13',date'2015-03-04',2, 2, 2, 'RUR', 1, 18, date'2015-03-06', date'2015-03-07', 1002071, 1, to_date('2016-05-09 00:00:00','YYYY-MM-DD HH24:MI:SS'), 50000, 9000, 0, 296, 0, 'c1', 8,null);insert into xxxx_oebs_cash_payment_test (ID, INVOICE_ID, OEBS_PAYMENT, DOC_DATE, COMISS_DATE) values (s_xxxx_oebs_cash_payment_test.NEXTVAL, 100207, 25000, to_date('2016-05-09 00:00:00','YYYY-MM-DD HH24:MI:SS'), date'2015-07-31' );insert into xxxx_client_discount_m  (ID,CLIENT_ID,CLIENT_AVG_DISCOUNT,DT) values (s_xxxx_client_discount_m.NEXTVAL,296, 20, date'2014-03-01');</v>
      </c>
    </row>
    <row r="234" spans="1:47" x14ac:dyDescent="0.3">
      <c r="A234" s="45">
        <v>24</v>
      </c>
      <c r="B234" s="57"/>
      <c r="C234" s="12" t="str">
        <f t="shared" si="61"/>
        <v>100024</v>
      </c>
      <c r="D234" s="12" t="str">
        <f t="shared" si="62"/>
        <v>100024/13</v>
      </c>
      <c r="E234" s="13" t="s">
        <v>40</v>
      </c>
      <c r="F234" s="13" t="s">
        <v>41</v>
      </c>
      <c r="G234" s="12">
        <v>1</v>
      </c>
      <c r="H234" s="14">
        <v>100207</v>
      </c>
      <c r="I234" s="15" t="str">
        <f t="shared" si="59"/>
        <v>Б-100207-13</v>
      </c>
      <c r="J234" s="16">
        <v>2</v>
      </c>
      <c r="K234" s="28">
        <v>11</v>
      </c>
      <c r="L234" s="12" t="s">
        <v>42</v>
      </c>
      <c r="M234" s="16">
        <v>1</v>
      </c>
      <c r="N234" s="12">
        <v>18</v>
      </c>
      <c r="O234" s="13" t="s">
        <v>55</v>
      </c>
      <c r="P234" s="13" t="s">
        <v>44</v>
      </c>
      <c r="Q234" s="13" t="s">
        <v>45</v>
      </c>
      <c r="R234" s="17" t="str">
        <f t="shared" si="63"/>
        <v>1002071</v>
      </c>
      <c r="S234" s="15">
        <v>1</v>
      </c>
      <c r="T234" s="144" t="s">
        <v>149</v>
      </c>
      <c r="U234" s="12">
        <v>50000</v>
      </c>
      <c r="V234" s="12">
        <f t="shared" si="60"/>
        <v>9000</v>
      </c>
      <c r="W234" s="12">
        <v>0</v>
      </c>
      <c r="X234" s="18">
        <v>296</v>
      </c>
      <c r="Y234" s="19" t="s">
        <v>47</v>
      </c>
      <c r="Z234" s="20"/>
      <c r="AA234" s="29">
        <f>SUM(AC230:AC235)/1.18</f>
        <v>127118.64406779662</v>
      </c>
      <c r="AB234" s="29"/>
      <c r="AC234" s="14">
        <f t="shared" si="64"/>
        <v>25000</v>
      </c>
      <c r="AD234" s="12"/>
      <c r="AE234" s="12"/>
      <c r="AF234" s="59" t="s">
        <v>107</v>
      </c>
      <c r="AG234" s="23">
        <v>8</v>
      </c>
      <c r="AH234" s="30">
        <v>20</v>
      </c>
      <c r="AI234" s="25" t="s">
        <v>49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U23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'Б-100207-13',date'2015-03-04',2, 11, 11, 'RUR', 1, 18, date'2015-03-06', date'2015-03-07', 1002071, 1, to_date('2016-05-09 00:00:00','YYYY-MM-DD HH24:MI:SS'), 50000, 9000, 0, 296, 0, 'c1', 8,null);insert into xxxx_oebs_cash_payment_test (ID, INVOICE_ID, OEBS_PAYMENT, DOC_DATE, COMISS_DATE) values (s_xxxx_oebs_cash_payment_test.NEXTVAL, 100207, 25000, to_date('2016-05-09 00:00:00','YYYY-MM-DD HH24:MI:SS'), date'2015-07-31' );insert into xxxx_client_discount_m  (ID,CLIENT_ID,CLIENT_AVG_DISCOUNT,DT) values (s_xxxx_client_discount_m.NEXTVAL,296, 20, date'2014-03-01');</v>
      </c>
    </row>
    <row r="235" spans="1:47" x14ac:dyDescent="0.3">
      <c r="A235" s="45">
        <v>24</v>
      </c>
      <c r="B235" s="57"/>
      <c r="C235" s="12" t="str">
        <f t="shared" si="61"/>
        <v>100024</v>
      </c>
      <c r="D235" s="12" t="str">
        <f t="shared" si="62"/>
        <v>100024/13</v>
      </c>
      <c r="E235" s="13" t="s">
        <v>40</v>
      </c>
      <c r="F235" s="13" t="s">
        <v>41</v>
      </c>
      <c r="G235" s="12">
        <v>1</v>
      </c>
      <c r="H235" s="14">
        <v>100208</v>
      </c>
      <c r="I235" s="15" t="str">
        <f t="shared" si="59"/>
        <v>Б-100208-13</v>
      </c>
      <c r="J235" s="16">
        <v>2</v>
      </c>
      <c r="K235" s="28">
        <v>1</v>
      </c>
      <c r="L235" s="12" t="s">
        <v>42</v>
      </c>
      <c r="M235" s="16">
        <v>1</v>
      </c>
      <c r="N235" s="12">
        <v>18</v>
      </c>
      <c r="O235" s="13" t="s">
        <v>57</v>
      </c>
      <c r="P235" s="13" t="s">
        <v>44</v>
      </c>
      <c r="Q235" s="13" t="s">
        <v>45</v>
      </c>
      <c r="R235" s="17" t="str">
        <f t="shared" si="63"/>
        <v>1002081</v>
      </c>
      <c r="S235" s="15">
        <v>1</v>
      </c>
      <c r="T235" s="145" t="s">
        <v>150</v>
      </c>
      <c r="U235" s="12">
        <v>50000</v>
      </c>
      <c r="V235" s="12">
        <f t="shared" si="60"/>
        <v>9000</v>
      </c>
      <c r="W235" s="12">
        <v>0</v>
      </c>
      <c r="X235" s="18">
        <v>297</v>
      </c>
      <c r="Y235" s="19" t="s">
        <v>47</v>
      </c>
      <c r="Z235" s="20">
        <f>SUM(U230:U235)-SUM(V230:V235)</f>
        <v>246000</v>
      </c>
      <c r="AA235" s="21">
        <v>105932.20338983051</v>
      </c>
      <c r="AB235" s="29">
        <f>Z235-AA235</f>
        <v>140067.79661016949</v>
      </c>
      <c r="AC235" s="14">
        <f t="shared" si="64"/>
        <v>25000</v>
      </c>
      <c r="AD235" s="12"/>
      <c r="AE235" s="12"/>
      <c r="AF235" s="59" t="s">
        <v>107</v>
      </c>
      <c r="AG235" s="23">
        <v>8</v>
      </c>
      <c r="AH235" s="30">
        <v>13</v>
      </c>
      <c r="AI235" s="25" t="s">
        <v>49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U235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'Б-100208-13',date'2015-03-05',2, 1, 1, 'RUR', 1, 18, date'2015-03-06', date'2015-03-07', 1002081, 1, to_date('2016-05-11 00:00:00','YYYY-MM-DD HH24:MI:SS'), 50000, 9000, 0, 297, 0, 'c1', 8,null);insert into xxxx_oebs_cash_payment_test (ID, INVOICE_ID, OEBS_PAYMENT, DOC_DATE, COMISS_DATE) values (s_xxxx_oebs_cash_payment_test.NEXTVAL, 100208, 25000, to_date('2016-05-11 00:00:00','YYYY-MM-DD HH24:MI:SS'), date'2015-07-31' );insert into xxxx_client_discount_m  (ID,CLIENT_ID,CLIENT_AVG_DISCOUNT,DT) values (s_xxxx_client_discount_m.NEXTVAL,297, 13, date'2014-03-01');</v>
      </c>
    </row>
    <row r="236" spans="1:47" x14ac:dyDescent="0.3">
      <c r="A236" s="45">
        <v>24</v>
      </c>
      <c r="B236" s="57"/>
      <c r="C236" s="12" t="str">
        <f t="shared" si="61"/>
        <v>100024</v>
      </c>
      <c r="D236" s="12" t="str">
        <f t="shared" si="62"/>
        <v>100024/13</v>
      </c>
      <c r="E236" s="13" t="s">
        <v>40</v>
      </c>
      <c r="F236" s="13" t="s">
        <v>41</v>
      </c>
      <c r="G236" s="12">
        <v>1</v>
      </c>
      <c r="H236" s="14">
        <v>100209</v>
      </c>
      <c r="I236" s="15" t="str">
        <f t="shared" si="59"/>
        <v>Б-100209-13</v>
      </c>
      <c r="J236" s="16">
        <v>2</v>
      </c>
      <c r="K236" s="12">
        <v>7</v>
      </c>
      <c r="L236" s="12" t="s">
        <v>42</v>
      </c>
      <c r="M236" s="16">
        <v>1</v>
      </c>
      <c r="N236" s="12">
        <v>18</v>
      </c>
      <c r="O236" s="13" t="s">
        <v>43</v>
      </c>
      <c r="P236" s="13" t="s">
        <v>44</v>
      </c>
      <c r="Q236" s="13" t="s">
        <v>45</v>
      </c>
      <c r="R236" s="17" t="str">
        <f t="shared" si="63"/>
        <v>1002091</v>
      </c>
      <c r="S236" s="15">
        <v>1</v>
      </c>
      <c r="T236" s="144" t="s">
        <v>152</v>
      </c>
      <c r="U236" s="12">
        <v>50000</v>
      </c>
      <c r="V236" s="12">
        <f t="shared" si="60"/>
        <v>9000</v>
      </c>
      <c r="W236" s="12">
        <v>0</v>
      </c>
      <c r="X236" s="18">
        <v>298</v>
      </c>
      <c r="Y236" s="19" t="s">
        <v>47</v>
      </c>
      <c r="Z236" s="20"/>
      <c r="AA236" s="21"/>
      <c r="AB236" s="22"/>
      <c r="AC236" s="14">
        <f t="shared" si="64"/>
        <v>25000</v>
      </c>
      <c r="AD236" s="12"/>
      <c r="AE236" s="12"/>
      <c r="AF236" s="58" t="s">
        <v>109</v>
      </c>
      <c r="AG236" s="23">
        <v>8</v>
      </c>
      <c r="AH236" s="24">
        <v>13</v>
      </c>
      <c r="AI236" s="25" t="s">
        <v>49</v>
      </c>
      <c r="AJ236" s="13"/>
      <c r="AK236" s="13"/>
      <c r="AL236" s="17">
        <v>0</v>
      </c>
      <c r="AM236" s="15" t="s">
        <v>50</v>
      </c>
      <c r="AN236" s="12" t="s">
        <v>51</v>
      </c>
      <c r="AO236" s="12"/>
      <c r="AP236" s="17"/>
      <c r="AQ236" s="17"/>
      <c r="AR236" s="17"/>
      <c r="AU23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'Б-100209-13',date'2015-03-02',2, 7, 7, 'RUR', 1, 18, date'2015-03-06', date'2015-03-07', 1002091, 1, to_date('2016-06-07 00:00:00','YYYY-MM-DD HH24:MI:SS'), 50000, 9000, 0, 298, 0, 'c1', 8,null);insert into xxxx_oebs_cash_payment_test (ID, INVOICE_ID, OEBS_PAYMENT, DOC_DATE, COMISS_DATE) values (s_xxxx_oebs_cash_payment_test.NEXTVAL, 100209, 25000, to_date('2016-06-07 00:00:00','YYYY-MM-DD HH24:MI:SS'), date'2015-08-30' );insert into xxxx_client_discount_m  (ID,CLIENT_ID,CLIENT_AVG_DISCOUNT,DT) values (s_xxxx_client_discount_m.NEXTVAL,298, 13, date'2014-03-01');</v>
      </c>
    </row>
    <row r="237" spans="1:47" x14ac:dyDescent="0.3">
      <c r="A237" s="45">
        <v>24</v>
      </c>
      <c r="B237" s="57"/>
      <c r="C237" s="12" t="str">
        <f t="shared" si="61"/>
        <v>100024</v>
      </c>
      <c r="D237" s="12" t="str">
        <f t="shared" si="62"/>
        <v>100024/13</v>
      </c>
      <c r="E237" s="13" t="s">
        <v>40</v>
      </c>
      <c r="F237" s="13" t="s">
        <v>41</v>
      </c>
      <c r="G237" s="12">
        <v>1</v>
      </c>
      <c r="H237" s="14">
        <v>100210</v>
      </c>
      <c r="I237" s="15" t="str">
        <f t="shared" si="59"/>
        <v>Б-100210-13</v>
      </c>
      <c r="J237" s="16">
        <v>2</v>
      </c>
      <c r="K237" s="56">
        <v>3</v>
      </c>
      <c r="L237" s="12" t="s">
        <v>42</v>
      </c>
      <c r="M237" s="16">
        <v>1</v>
      </c>
      <c r="N237" s="12">
        <v>18</v>
      </c>
      <c r="O237" s="13" t="s">
        <v>53</v>
      </c>
      <c r="P237" s="13" t="s">
        <v>44</v>
      </c>
      <c r="Q237" s="13" t="s">
        <v>45</v>
      </c>
      <c r="R237" s="17" t="str">
        <f t="shared" si="63"/>
        <v>1002101</v>
      </c>
      <c r="S237" s="15">
        <v>1</v>
      </c>
      <c r="T237" s="144" t="s">
        <v>153</v>
      </c>
      <c r="U237" s="12">
        <v>50000</v>
      </c>
      <c r="V237" s="12">
        <f t="shared" si="60"/>
        <v>9000</v>
      </c>
      <c r="W237" s="12">
        <v>0</v>
      </c>
      <c r="X237" s="18">
        <v>299</v>
      </c>
      <c r="Y237" s="19" t="s">
        <v>47</v>
      </c>
      <c r="Z237" s="20"/>
      <c r="AA237" s="21"/>
      <c r="AB237" s="26"/>
      <c r="AC237" s="14">
        <f t="shared" si="64"/>
        <v>25000</v>
      </c>
      <c r="AD237" s="12"/>
      <c r="AE237" s="12"/>
      <c r="AF237" s="58" t="s">
        <v>109</v>
      </c>
      <c r="AG237" s="23">
        <v>8</v>
      </c>
      <c r="AH237" s="27">
        <v>7</v>
      </c>
      <c r="AI237" s="25" t="s">
        <v>49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U237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'Б-100210-13',date'2015-03-03',2, 3, 3, 'RUR', 1, 18, date'2015-03-06', date'2015-03-07', 1002101, 1, to_date('2016-06-08 00:00:00','YYYY-MM-DD HH24:MI:SS'), 50000, 9000, 0, 299, 0, 'c1', 8,null);insert into xxxx_oebs_cash_payment_test (ID, INVOICE_ID, OEBS_PAYMENT, DOC_DATE, COMISS_DATE) values (s_xxxx_oebs_cash_payment_test.NEXTVAL, 100210, 25000, to_date('2016-06-08 00:00:00','YYYY-MM-DD HH24:MI:SS'), date'2015-08-30' );insert into xxxx_client_discount_m  (ID,CLIENT_ID,CLIENT_AVG_DISCOUNT,DT) values (s_xxxx_client_discount_m.NEXTVAL,299, 7, date'2014-03-01');</v>
      </c>
    </row>
    <row r="238" spans="1:47" x14ac:dyDescent="0.3">
      <c r="A238" s="45">
        <v>24</v>
      </c>
      <c r="B238" s="57"/>
      <c r="C238" s="12" t="str">
        <f t="shared" si="61"/>
        <v>100024</v>
      </c>
      <c r="D238" s="12" t="str">
        <f t="shared" si="62"/>
        <v>100024/13</v>
      </c>
      <c r="E238" s="13" t="s">
        <v>40</v>
      </c>
      <c r="F238" s="13" t="s">
        <v>41</v>
      </c>
      <c r="G238" s="12">
        <v>1</v>
      </c>
      <c r="H238" s="14">
        <v>100211</v>
      </c>
      <c r="I238" s="15" t="str">
        <f t="shared" si="59"/>
        <v>Б-100211-13</v>
      </c>
      <c r="J238" s="16">
        <v>2</v>
      </c>
      <c r="K238" s="12">
        <v>7</v>
      </c>
      <c r="L238" s="12" t="s">
        <v>42</v>
      </c>
      <c r="M238" s="16">
        <v>1</v>
      </c>
      <c r="N238" s="12">
        <v>18</v>
      </c>
      <c r="O238" s="13" t="s">
        <v>53</v>
      </c>
      <c r="P238" s="13" t="s">
        <v>44</v>
      </c>
      <c r="Q238" s="13" t="s">
        <v>45</v>
      </c>
      <c r="R238" s="17" t="str">
        <f t="shared" si="63"/>
        <v>1002111</v>
      </c>
      <c r="S238" s="15">
        <v>1</v>
      </c>
      <c r="T238" s="144" t="s">
        <v>154</v>
      </c>
      <c r="U238" s="12">
        <v>50000</v>
      </c>
      <c r="V238" s="12">
        <f t="shared" si="60"/>
        <v>9000</v>
      </c>
      <c r="W238" s="12">
        <v>0</v>
      </c>
      <c r="X238" s="18">
        <v>300</v>
      </c>
      <c r="Y238" s="19" t="s">
        <v>47</v>
      </c>
      <c r="Z238" s="20"/>
      <c r="AA238" s="21"/>
      <c r="AB238" s="26"/>
      <c r="AC238" s="14">
        <f t="shared" si="64"/>
        <v>25000</v>
      </c>
      <c r="AD238" s="12"/>
      <c r="AE238" s="12"/>
      <c r="AF238" s="58" t="s">
        <v>109</v>
      </c>
      <c r="AG238" s="23">
        <v>8</v>
      </c>
      <c r="AH238" s="27">
        <v>7</v>
      </c>
      <c r="AI238" s="25" t="s">
        <v>49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U23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'Б-100211-13',date'2015-03-03',2, 7, 7, 'RUR', 1, 18, date'2015-03-06', date'2015-03-07', 1002111, 1, to_date('2016-06-07 00:00:01','YYYY-MM-DD HH24:MI:SS'), 50000, 9000, 0, 300, 0, 'c1', 8,null);insert into xxxx_oebs_cash_payment_test (ID, INVOICE_ID, OEBS_PAYMENT, DOC_DATE, COMISS_DATE) values (s_xxxx_oebs_cash_payment_test.NEXTVAL, 100211, 25000, to_date('2016-06-07 00:00:01','YYYY-MM-DD HH24:MI:SS'), date'2015-08-30' );insert into xxxx_client_discount_m  (ID,CLIENT_ID,CLIENT_AVG_DISCOUNT,DT) values (s_xxxx_client_discount_m.NEXTVAL,300, 7, date'2014-03-01');</v>
      </c>
    </row>
    <row r="239" spans="1:47" x14ac:dyDescent="0.3">
      <c r="A239" s="45">
        <v>24</v>
      </c>
      <c r="B239" s="57"/>
      <c r="C239" s="12" t="str">
        <f t="shared" si="61"/>
        <v>100024</v>
      </c>
      <c r="D239" s="12" t="str">
        <f t="shared" si="62"/>
        <v>100024/13</v>
      </c>
      <c r="E239" s="13" t="s">
        <v>40</v>
      </c>
      <c r="F239" s="13" t="s">
        <v>41</v>
      </c>
      <c r="G239" s="12">
        <v>1</v>
      </c>
      <c r="H239" s="14">
        <v>100212</v>
      </c>
      <c r="I239" s="15" t="str">
        <f t="shared" si="59"/>
        <v>Б-100212-13</v>
      </c>
      <c r="J239" s="16">
        <v>2</v>
      </c>
      <c r="K239" s="28">
        <v>2</v>
      </c>
      <c r="L239" s="12" t="s">
        <v>42</v>
      </c>
      <c r="M239" s="16">
        <v>1</v>
      </c>
      <c r="N239" s="12">
        <v>18</v>
      </c>
      <c r="O239" s="13" t="s">
        <v>55</v>
      </c>
      <c r="P239" s="13" t="s">
        <v>44</v>
      </c>
      <c r="Q239" s="13" t="s">
        <v>45</v>
      </c>
      <c r="R239" s="17" t="str">
        <f t="shared" si="63"/>
        <v>1002121</v>
      </c>
      <c r="S239" s="15">
        <v>1</v>
      </c>
      <c r="T239" s="144" t="s">
        <v>155</v>
      </c>
      <c r="U239" s="12">
        <v>50000</v>
      </c>
      <c r="V239" s="12">
        <f t="shared" si="60"/>
        <v>9000</v>
      </c>
      <c r="W239" s="12">
        <v>0</v>
      </c>
      <c r="X239" s="18">
        <v>301</v>
      </c>
      <c r="Y239" s="19" t="s">
        <v>47</v>
      </c>
      <c r="Z239" s="20"/>
      <c r="AA239" s="29">
        <f>SUM(AC235:AC240)/1.18</f>
        <v>423728.81355932204</v>
      </c>
      <c r="AB239" s="29"/>
      <c r="AC239" s="14">
        <v>200000</v>
      </c>
      <c r="AD239" s="12"/>
      <c r="AE239" s="12"/>
      <c r="AF239" s="58" t="s">
        <v>109</v>
      </c>
      <c r="AG239" s="23">
        <v>8</v>
      </c>
      <c r="AH239" s="30">
        <v>20</v>
      </c>
      <c r="AI239" s="25" t="s">
        <v>49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U23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"&amp;A239&amp;", "&amp;C239&amp;", '"&amp;D239&amp;"', date'"&amp;E239&amp;"', date'"&amp;F239&amp;"', "&amp;G239&amp;", "&amp;H239&amp;", '"&amp;I239&amp;"',date'"&amp;O239&amp;"',"&amp;J239&amp;", "&amp;K239&amp;", "&amp;K239&amp;", '"&amp;L239&amp;"', "&amp;M239&amp;", "&amp;N239&amp;", date'"&amp;P239&amp;"', date'"&amp;Q239&amp;"', "&amp;R239&amp;", "&amp;S239&amp;", to_date('"&amp;T239&amp;"','YYYY-MM-DD HH24:MI:SS'), "&amp;U239&amp;", "&amp;V239&amp;", "&amp;W239&amp;", "&amp;X239&amp;", "&amp;AL239&amp;", '"&amp;AN239&amp;"', "&amp;AG239&amp;","&amp;AM239&amp;");"&amp;
IF(LEN(AC239)&gt;0,"insert into xxxx_oebs_cash_payment_test (ID, INVOICE_ID, OEBS_PAYMENT, DOC_DATE, COMISS_DATE) values (s_xxxx_oebs_cash_payment_test.NEXTVAL, "&amp;H239&amp;", "&amp;AC239&amp;", to_date('"&amp;T239&amp;"','YYYY-MM-DD HH24:MI:SS'), "&amp;AF239&amp;" );","")&amp;
IF(LEN(AD239)&gt;0,"insert into xxxx_oebs_cash_payment_test (ID, INVOICE_ID, OEBS_PAYMENT, DOC_DATE, COMISS_DATE) values (s_xxxx_oebs_cash_payment_test.NEXTVAL, "&amp;H239&amp;", "&amp;AD239&amp;", to_date('"&amp;T239&amp;"','YYYY-MM-DD HH24:MI:SS'), "&amp;AF239&amp;" );","")&amp;
IF(LEN(AE239)&gt;0,"insert into xxxx_oebs_cash_payment_test (ID, INVOICE_ID, OEBS_PAYMENT, DOC_DATE, COMISS_DATE) values (s_xxxx_oebs_cash_payment_test.NEXTVAL, "&amp;H239&amp;", "&amp;AE239&amp;", to_date('"&amp;T239&amp;"','YYYY-MM-DD HH24:MI:SS'), "&amp;AF239&amp;" );","")&amp;
IF(LEN(AH239)&gt;0,"insert into xxxx_client_discount_m  (ID,CLIENT_ID,CLIENT_AVG_DISCOUNT,DT) values (s_xxxx_client_discount_m.NEXTVAL,"&amp;X239&amp;", "&amp;AH239&amp;", "&amp;AI239&amp;");","")&amp;
IF(LEN(AJ239)&gt;0,"insert into xxxx_client_discount_m  (ID,CLIENT_ID,CLIENT_AVG_DISCOUNT,DT) values (s_xxxx_client_discount_m.NEXTVAL,"&amp;X239&amp;", "&amp;AJ239&amp;", "&amp;AK239&amp;");","")&amp;
IF(LEN(AO239)&gt;0,"insert into xxxx_contract_signed_attr (ID, CONTRACT_ID, CODE, KEY_NUM) values (s_xxxx_contract_signed_attr.NEXTVAL, "&amp;C239&amp;", 'SUPERCOMMISSION_BONUS' , "&amp;AO239&amp;" );","")&amp;
IF(LEN(AP239)&gt;0,"insert into xxxx_loyal_clients_contr_attr (ID, CONTRACT_ID, CLIENT_ID, LC_TURNOVER, COLLATERAL_FIRST_DT, COLLATERAL_END_DT) values (s_xxxx_loyal_clients_contr_atr.NEXTVAL, "&amp;C239&amp;", "&amp;X239&amp;", "&amp;AP239&amp;", "&amp;AQ239&amp;", "&amp;AR239&amp;"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'Б-100212-13',date'2015-03-04',2, 2, 2, 'RUR', 1, 18, date'2015-03-06', date'2015-03-07', 1002121, 1, to_date('2016-06-08 00:00:01','YYYY-MM-DD HH24:MI:SS'), 50000, 9000, 0, 301, 0, 'c1', 8,null);insert into xxxx_oebs_cash_payment_test (ID, INVOICE_ID, OEBS_PAYMENT, DOC_DATE, COMISS_DATE) values (s_xxxx_oebs_cash_payment_test.NEXTVAL, 100212, 200000, to_date('2016-06-08 00:00:01','YYYY-MM-DD HH24:MI:SS'), date'2015-08-30' );insert into xxxx_client_discount_m  (ID,CLIENT_ID,CLIENT_AVG_DISCOUNT,DT) values (s_xxxx_client_discount_m.NEXTVAL,301, 20, date'2014-03-01');</v>
      </c>
    </row>
    <row r="240" spans="1:47" x14ac:dyDescent="0.3">
      <c r="A240" s="45">
        <v>24</v>
      </c>
      <c r="B240" s="57"/>
      <c r="C240" s="12" t="str">
        <f t="shared" si="61"/>
        <v>100024</v>
      </c>
      <c r="D240" s="12" t="str">
        <f t="shared" si="62"/>
        <v>100024/13</v>
      </c>
      <c r="E240" s="13" t="s">
        <v>40</v>
      </c>
      <c r="F240" s="13" t="s">
        <v>41</v>
      </c>
      <c r="G240" s="12">
        <v>1</v>
      </c>
      <c r="H240" s="14">
        <v>100212</v>
      </c>
      <c r="I240" s="15" t="str">
        <f t="shared" si="59"/>
        <v>Б-100212-13</v>
      </c>
      <c r="J240" s="16">
        <v>2</v>
      </c>
      <c r="K240" s="28">
        <v>11</v>
      </c>
      <c r="L240" s="12" t="s">
        <v>42</v>
      </c>
      <c r="M240" s="16">
        <v>1</v>
      </c>
      <c r="N240" s="12">
        <v>18</v>
      </c>
      <c r="O240" s="13" t="s">
        <v>55</v>
      </c>
      <c r="P240" s="13" t="s">
        <v>44</v>
      </c>
      <c r="Q240" s="13" t="s">
        <v>45</v>
      </c>
      <c r="R240" s="17" t="str">
        <f t="shared" si="63"/>
        <v>1002121</v>
      </c>
      <c r="S240" s="15">
        <v>1</v>
      </c>
      <c r="T240" s="144" t="s">
        <v>155</v>
      </c>
      <c r="U240" s="12">
        <v>50000</v>
      </c>
      <c r="V240" s="12">
        <f t="shared" si="60"/>
        <v>9000</v>
      </c>
      <c r="W240" s="12">
        <v>0</v>
      </c>
      <c r="X240" s="18">
        <v>301</v>
      </c>
      <c r="Y240" s="19" t="s">
        <v>47</v>
      </c>
      <c r="Z240" s="20"/>
      <c r="AA240" s="29">
        <f>SUM(AC236:AC241)/1.18</f>
        <v>423728.81355932204</v>
      </c>
      <c r="AB240" s="29"/>
      <c r="AC240" s="14">
        <v>200000</v>
      </c>
      <c r="AD240" s="12"/>
      <c r="AE240" s="12"/>
      <c r="AF240" s="58" t="s">
        <v>109</v>
      </c>
      <c r="AG240" s="23">
        <v>8</v>
      </c>
      <c r="AH240" s="30">
        <v>20</v>
      </c>
      <c r="AI240" s="25" t="s">
        <v>49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U240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'Б-100212-13',date'2015-03-04',2, 11, 11, 'RUR', 1, 18, date'2015-03-06', date'2015-03-07', 1002121, 1, to_date('2016-06-08 00:00:01','YYYY-MM-DD HH24:MI:SS'), 50000, 9000, 0, 301, 0, 'c1', 8,null);insert into xxxx_oebs_cash_payment_test (ID, INVOICE_ID, OEBS_PAYMENT, DOC_DATE, COMISS_DATE) values (s_xxxx_oebs_cash_payment_test.NEXTVAL, 100212, 200000, to_date('2016-06-08 00:00:01','YYYY-MM-DD HH24:MI:SS'), date'2015-08-30' );insert into xxxx_client_discount_m  (ID,CLIENT_ID,CLIENT_AVG_DISCOUNT,DT) values (s_xxxx_client_discount_m.NEXTVAL,301, 20, date'2014-03-01');</v>
      </c>
    </row>
    <row r="241" spans="1:47" x14ac:dyDescent="0.3">
      <c r="A241" s="45">
        <v>24</v>
      </c>
      <c r="B241" s="57"/>
      <c r="C241" s="33" t="str">
        <f t="shared" si="61"/>
        <v>100024</v>
      </c>
      <c r="D241" s="33" t="str">
        <f t="shared" si="62"/>
        <v>100024/13</v>
      </c>
      <c r="E241" s="34" t="s">
        <v>40</v>
      </c>
      <c r="F241" s="34" t="s">
        <v>41</v>
      </c>
      <c r="G241" s="12">
        <v>1</v>
      </c>
      <c r="H241" s="14">
        <v>100213</v>
      </c>
      <c r="I241" s="33" t="str">
        <f t="shared" si="59"/>
        <v>Б-100213-13</v>
      </c>
      <c r="J241" s="16">
        <v>2</v>
      </c>
      <c r="K241" s="35">
        <v>1</v>
      </c>
      <c r="L241" s="33" t="s">
        <v>42</v>
      </c>
      <c r="M241" s="36">
        <v>1</v>
      </c>
      <c r="N241" s="33">
        <v>18</v>
      </c>
      <c r="O241" s="34" t="s">
        <v>57</v>
      </c>
      <c r="P241" s="34" t="s">
        <v>44</v>
      </c>
      <c r="Q241" s="34" t="s">
        <v>45</v>
      </c>
      <c r="R241" s="37" t="str">
        <f t="shared" si="63"/>
        <v>1002131</v>
      </c>
      <c r="S241" s="33">
        <v>1</v>
      </c>
      <c r="T241" s="144" t="s">
        <v>156</v>
      </c>
      <c r="U241" s="12">
        <v>50000</v>
      </c>
      <c r="V241" s="33">
        <f t="shared" si="60"/>
        <v>9000</v>
      </c>
      <c r="W241" s="33">
        <v>0</v>
      </c>
      <c r="X241" s="18">
        <v>302</v>
      </c>
      <c r="Y241" s="38" t="s">
        <v>47</v>
      </c>
      <c r="Z241" s="20">
        <f>SUM(U236:U241)-SUM(V236:V241)</f>
        <v>246000</v>
      </c>
      <c r="AA241" s="39"/>
      <c r="AB241" s="39"/>
      <c r="AC241" s="40">
        <f t="shared" ref="AC241:AC259" si="66">U241*0.5</f>
        <v>25000</v>
      </c>
      <c r="AD241" s="33"/>
      <c r="AE241" s="33"/>
      <c r="AF241" s="58" t="s">
        <v>109</v>
      </c>
      <c r="AG241" s="41">
        <v>8</v>
      </c>
      <c r="AH241" s="42">
        <v>13</v>
      </c>
      <c r="AI241" s="43" t="s">
        <v>49</v>
      </c>
      <c r="AJ241" s="34"/>
      <c r="AK241" s="34"/>
      <c r="AL241" s="37">
        <v>0</v>
      </c>
      <c r="AM241" s="33" t="s">
        <v>50</v>
      </c>
      <c r="AN241" s="33" t="s">
        <v>51</v>
      </c>
      <c r="AO241" s="33"/>
      <c r="AP241" s="37"/>
      <c r="AQ241" s="37"/>
      <c r="AR241" s="37"/>
      <c r="AS241" s="44"/>
      <c r="AU241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'Б-100213-13',date'2015-03-05',2, 1, 1, 'RUR', 1, 18, date'2015-03-06', date'2015-03-07', 1002131, 1, to_date('2016-06-07 00:00:02','YYYY-MM-DD HH24:MI:SS'), 50000, 9000, 0, 302, 0, 'c1', 8,null);insert into xxxx_oebs_cash_payment_test (ID, INVOICE_ID, OEBS_PAYMENT, DOC_DATE, COMISS_DATE) values (s_xxxx_oebs_cash_payment_test.NEXTVAL, 100213, 25000, to_date('2016-06-07 00:00:02','YYYY-MM-DD HH24:MI:SS'), date'2015-08-30' );insert into xxxx_client_discount_m  (ID,CLIENT_ID,CLIENT_AVG_DISCOUNT,DT) values (s_xxxx_client_discount_m.NEXTVAL,302, 13, date'2014-03-01');</v>
      </c>
    </row>
    <row r="242" spans="1:47" ht="15" customHeight="1" x14ac:dyDescent="0.3">
      <c r="A242" s="45">
        <v>25</v>
      </c>
      <c r="B242" s="57"/>
      <c r="C242" s="12" t="str">
        <f t="shared" si="61"/>
        <v>100025</v>
      </c>
      <c r="D242" s="12" t="str">
        <f t="shared" si="62"/>
        <v>100025/13</v>
      </c>
      <c r="E242" s="13" t="s">
        <v>40</v>
      </c>
      <c r="F242" s="13" t="s">
        <v>41</v>
      </c>
      <c r="G242" s="12">
        <v>1</v>
      </c>
      <c r="H242" s="14">
        <v>100214</v>
      </c>
      <c r="I242" s="15" t="str">
        <f t="shared" si="59"/>
        <v>Б-100214-13</v>
      </c>
      <c r="J242" s="16">
        <v>2</v>
      </c>
      <c r="K242" s="12">
        <v>7</v>
      </c>
      <c r="L242" s="12" t="s">
        <v>42</v>
      </c>
      <c r="M242" s="16">
        <v>1</v>
      </c>
      <c r="N242" s="12">
        <v>18</v>
      </c>
      <c r="O242" s="13" t="s">
        <v>43</v>
      </c>
      <c r="P242" s="13" t="s">
        <v>44</v>
      </c>
      <c r="Q242" s="13" t="s">
        <v>45</v>
      </c>
      <c r="R242" s="17" t="str">
        <f t="shared" si="63"/>
        <v>1002141</v>
      </c>
      <c r="S242" s="15">
        <v>1</v>
      </c>
      <c r="T242" s="144" t="s">
        <v>157</v>
      </c>
      <c r="U242" s="12">
        <v>30000</v>
      </c>
      <c r="V242" s="12">
        <f t="shared" si="60"/>
        <v>5400</v>
      </c>
      <c r="W242" s="12">
        <v>0</v>
      </c>
      <c r="X242" s="18">
        <v>303</v>
      </c>
      <c r="Y242" s="19" t="s">
        <v>47</v>
      </c>
      <c r="Z242" s="20">
        <f t="shared" ref="Z242:Z259" si="67">U242-V242</f>
        <v>24600</v>
      </c>
      <c r="AA242" s="21"/>
      <c r="AB242" s="22"/>
      <c r="AC242" s="14">
        <f t="shared" si="66"/>
        <v>15000</v>
      </c>
      <c r="AD242" s="12"/>
      <c r="AE242" s="12"/>
      <c r="AF242" s="13" t="s">
        <v>48</v>
      </c>
      <c r="AG242" s="23">
        <v>8</v>
      </c>
      <c r="AH242" s="24">
        <v>13</v>
      </c>
      <c r="AI242" s="25" t="s">
        <v>49</v>
      </c>
      <c r="AJ242" s="13"/>
      <c r="AK242" s="13"/>
      <c r="AL242" s="17">
        <v>0</v>
      </c>
      <c r="AM242" s="15" t="s">
        <v>50</v>
      </c>
      <c r="AN242" s="12" t="s">
        <v>51</v>
      </c>
      <c r="AO242" s="12"/>
      <c r="AP242" s="17"/>
      <c r="AQ242" s="17"/>
      <c r="AR242" s="17"/>
      <c r="AS242" s="65" t="s">
        <v>79</v>
      </c>
      <c r="AU24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100214, 'Б-100214-13',date'2015-03-02',2, 7, 7, 'RUR', 1, 18, date'2015-03-06', date'2015-03-07', 1002141, 1, to_date('2016-06-30 00:00:00','YYYY-MM-DD HH24:MI:SS'), 30000, 5400, 0, 303, 0, 'c1', 8,null);insert into xxxx_oebs_cash_payment_test (ID, INVOICE_ID, OEBS_PAYMENT, DOC_DATE, COMISS_DATE) values (s_xxxx_oebs_cash_payment_test.NEXTVAL, 100214, 15000, to_date('2016-06-30 00:00:00','YYYY-MM-DD HH24:MI:SS'), date'2015-03-31' );insert into xxxx_client_discount_m  (ID,CLIENT_ID,CLIENT_AVG_DISCOUNT,DT) values (s_xxxx_client_discount_m.NEXTVAL,303, 13, date'2014-03-01');</v>
      </c>
    </row>
    <row r="243" spans="1:47" ht="15" customHeight="1" x14ac:dyDescent="0.3">
      <c r="A243" s="45">
        <v>25</v>
      </c>
      <c r="B243" s="57"/>
      <c r="C243" s="12" t="str">
        <f t="shared" si="61"/>
        <v>100025</v>
      </c>
      <c r="D243" s="12" t="str">
        <f t="shared" si="62"/>
        <v>100025/13</v>
      </c>
      <c r="E243" s="13" t="s">
        <v>40</v>
      </c>
      <c r="F243" s="13" t="s">
        <v>41</v>
      </c>
      <c r="G243" s="12">
        <v>1</v>
      </c>
      <c r="H243" s="14">
        <v>100215</v>
      </c>
      <c r="I243" s="15" t="str">
        <f t="shared" si="59"/>
        <v>Б-100215-13</v>
      </c>
      <c r="J243" s="16">
        <v>2</v>
      </c>
      <c r="K243" s="12">
        <v>7</v>
      </c>
      <c r="L243" s="12" t="s">
        <v>42</v>
      </c>
      <c r="M243" s="16">
        <v>1</v>
      </c>
      <c r="N243" s="12">
        <v>18</v>
      </c>
      <c r="O243" s="13" t="s">
        <v>53</v>
      </c>
      <c r="P243" s="13" t="s">
        <v>44</v>
      </c>
      <c r="Q243" s="13" t="s">
        <v>45</v>
      </c>
      <c r="R243" s="17" t="str">
        <f t="shared" si="63"/>
        <v>1002151</v>
      </c>
      <c r="S243" s="15">
        <v>1</v>
      </c>
      <c r="T243" s="144" t="s">
        <v>158</v>
      </c>
      <c r="U243" s="12">
        <v>30000</v>
      </c>
      <c r="V243" s="12">
        <f t="shared" si="60"/>
        <v>5400</v>
      </c>
      <c r="W243" s="12">
        <v>0</v>
      </c>
      <c r="X243" s="18">
        <v>304</v>
      </c>
      <c r="Y243" s="19" t="s">
        <v>47</v>
      </c>
      <c r="Z243" s="20">
        <f t="shared" si="67"/>
        <v>24600</v>
      </c>
      <c r="AA243" s="21"/>
      <c r="AB243" s="26"/>
      <c r="AC243" s="14">
        <f t="shared" si="66"/>
        <v>15000</v>
      </c>
      <c r="AD243" s="12"/>
      <c r="AE243" s="12"/>
      <c r="AF243" s="13" t="s">
        <v>48</v>
      </c>
      <c r="AG243" s="23">
        <v>8</v>
      </c>
      <c r="AH243" s="27">
        <v>7</v>
      </c>
      <c r="AI243" s="25" t="s">
        <v>49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7" t="s">
        <v>112</v>
      </c>
      <c r="AU243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100215, 'Б-100215-13',date'2015-03-03',2, 7, 7, 'RUR', 1, 18, date'2015-03-06', date'2015-03-07', 1002151, 1, to_date('2016-06-30 00:00:01','YYYY-MM-DD HH24:MI:SS'), 30000, 5400, 0, 304, 0, 'c1', 8,null);insert into xxxx_oebs_cash_payment_test (ID, INVOICE_ID, OEBS_PAYMENT, DOC_DATE, COMISS_DATE) values (s_xxxx_oebs_cash_payment_test.NEXTVAL, 100215, 15000, to_date('2016-06-30 00:00:01','YYYY-MM-DD HH24:MI:SS'), date'2015-03-31' );insert into xxxx_client_discount_m  (ID,CLIENT_ID,CLIENT_AVG_DISCOUNT,DT) values (s_xxxx_client_discount_m.NEXTVAL,304, 7, date'2014-03-01');</v>
      </c>
    </row>
    <row r="244" spans="1:47" ht="15" customHeight="1" x14ac:dyDescent="0.3">
      <c r="A244" s="45">
        <v>25</v>
      </c>
      <c r="B244" s="57"/>
      <c r="C244" s="12" t="str">
        <f t="shared" si="61"/>
        <v>100025</v>
      </c>
      <c r="D244" s="12" t="str">
        <f t="shared" si="62"/>
        <v>100025/13</v>
      </c>
      <c r="E244" s="13" t="s">
        <v>40</v>
      </c>
      <c r="F244" s="13" t="s">
        <v>41</v>
      </c>
      <c r="G244" s="12">
        <v>1</v>
      </c>
      <c r="H244" s="14">
        <v>100216</v>
      </c>
      <c r="I244" s="15" t="str">
        <f t="shared" si="59"/>
        <v>Б-100216-13</v>
      </c>
      <c r="J244" s="16">
        <v>2</v>
      </c>
      <c r="K244" s="12">
        <v>7</v>
      </c>
      <c r="L244" s="12" t="s">
        <v>42</v>
      </c>
      <c r="M244" s="16">
        <v>1</v>
      </c>
      <c r="N244" s="12">
        <v>18</v>
      </c>
      <c r="O244" s="13" t="s">
        <v>53</v>
      </c>
      <c r="P244" s="13" t="s">
        <v>44</v>
      </c>
      <c r="Q244" s="13" t="s">
        <v>45</v>
      </c>
      <c r="R244" s="17" t="str">
        <f t="shared" si="63"/>
        <v>1002161</v>
      </c>
      <c r="S244" s="15">
        <v>1</v>
      </c>
      <c r="T244" s="144" t="s">
        <v>159</v>
      </c>
      <c r="U244" s="12">
        <v>20000</v>
      </c>
      <c r="V244" s="12">
        <f t="shared" si="60"/>
        <v>3600</v>
      </c>
      <c r="W244" s="12">
        <v>0</v>
      </c>
      <c r="X244" s="18">
        <v>305</v>
      </c>
      <c r="Y244" s="19" t="s">
        <v>47</v>
      </c>
      <c r="Z244" s="20">
        <f t="shared" si="67"/>
        <v>16400</v>
      </c>
      <c r="AA244" s="21"/>
      <c r="AB244" s="26"/>
      <c r="AC244" s="14">
        <f t="shared" si="66"/>
        <v>10000</v>
      </c>
      <c r="AD244" s="12"/>
      <c r="AE244" s="12"/>
      <c r="AF244" s="13" t="s">
        <v>48</v>
      </c>
      <c r="AG244" s="23">
        <v>8</v>
      </c>
      <c r="AH244" s="27">
        <v>7</v>
      </c>
      <c r="AI244" s="25" t="s">
        <v>49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S244" s="17" t="s">
        <v>114</v>
      </c>
      <c r="AU24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100216, 'Б-100216-13',date'2015-03-03',2, 7, 7, 'RUR', 1, 18, date'2015-03-06', date'2015-03-07', 1002161, 1, to_date('2016-06-30 00:00:02','YYYY-MM-DD HH24:MI:SS'), 20000, 3600, 0, 305, 0, 'c1', 8,null);insert into xxxx_oebs_cash_payment_test (ID, INVOICE_ID, OEBS_PAYMENT, DOC_DATE, COMISS_DATE) values (s_xxxx_oebs_cash_payment_test.NEXTVAL, 100216, 10000, to_date('2016-06-30 00:00:02','YYYY-MM-DD HH24:MI:SS'), date'2015-03-31' );insert into xxxx_client_discount_m  (ID,CLIENT_ID,CLIENT_AVG_DISCOUNT,DT) values (s_xxxx_client_discount_m.NEXTVAL,305, 7, date'2014-03-01');</v>
      </c>
    </row>
    <row r="245" spans="1:47" ht="15" customHeight="1" x14ac:dyDescent="0.3">
      <c r="A245" s="45">
        <v>25</v>
      </c>
      <c r="B245" s="57"/>
      <c r="C245" s="12" t="str">
        <f t="shared" si="61"/>
        <v>100025</v>
      </c>
      <c r="D245" s="12" t="str">
        <f t="shared" si="62"/>
        <v>100025/13</v>
      </c>
      <c r="E245" s="13" t="s">
        <v>40</v>
      </c>
      <c r="F245" s="13" t="s">
        <v>41</v>
      </c>
      <c r="G245" s="12">
        <v>1</v>
      </c>
      <c r="H245" s="14">
        <v>100217</v>
      </c>
      <c r="I245" s="15" t="str">
        <f t="shared" si="59"/>
        <v>Б-100217-13</v>
      </c>
      <c r="J245" s="16">
        <v>2</v>
      </c>
      <c r="K245" s="28">
        <v>2</v>
      </c>
      <c r="L245" s="12" t="s">
        <v>42</v>
      </c>
      <c r="M245" s="16">
        <v>1</v>
      </c>
      <c r="N245" s="12">
        <v>18</v>
      </c>
      <c r="O245" s="13" t="s">
        <v>55</v>
      </c>
      <c r="P245" s="13" t="s">
        <v>44</v>
      </c>
      <c r="Q245" s="13" t="s">
        <v>45</v>
      </c>
      <c r="R245" s="17" t="str">
        <f t="shared" si="63"/>
        <v>1002171</v>
      </c>
      <c r="S245" s="15">
        <v>1</v>
      </c>
      <c r="T245" s="144" t="s">
        <v>160</v>
      </c>
      <c r="U245" s="12">
        <v>30000</v>
      </c>
      <c r="V245" s="12">
        <f t="shared" si="60"/>
        <v>5400</v>
      </c>
      <c r="W245" s="12">
        <v>0</v>
      </c>
      <c r="X245" s="18">
        <v>306</v>
      </c>
      <c r="Y245" s="19" t="s">
        <v>47</v>
      </c>
      <c r="Z245" s="20">
        <f>U245-V245</f>
        <v>24600</v>
      </c>
      <c r="AA245" s="21"/>
      <c r="AB245" s="29"/>
      <c r="AC245" s="14">
        <f t="shared" si="66"/>
        <v>15000</v>
      </c>
      <c r="AD245" s="12"/>
      <c r="AE245" s="12"/>
      <c r="AF245" s="13" t="s">
        <v>48</v>
      </c>
      <c r="AG245" s="23">
        <v>8</v>
      </c>
      <c r="AH245" s="30">
        <v>20</v>
      </c>
      <c r="AI245" s="25" t="s">
        <v>49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S245" s="17"/>
      <c r="AU24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"&amp;A245&amp;", "&amp;C245&amp;", '"&amp;D245&amp;"', date'"&amp;E245&amp;"', date'"&amp;F245&amp;"', "&amp;G245&amp;", "&amp;H245&amp;", '"&amp;I245&amp;"',date'"&amp;O245&amp;"',"&amp;J245&amp;", "&amp;K245&amp;", "&amp;K245&amp;", '"&amp;L245&amp;"', "&amp;M245&amp;", "&amp;N245&amp;", date'"&amp;P245&amp;"', date'"&amp;Q245&amp;"', "&amp;R245&amp;", "&amp;S245&amp;", to_date('"&amp;T245&amp;"','YYYY-MM-DD HH24:MI:SS'), "&amp;U245&amp;", "&amp;V245&amp;", "&amp;W245&amp;", "&amp;X245&amp;", "&amp;AL245&amp;", '"&amp;AN245&amp;"', "&amp;AG245&amp;","&amp;AM245&amp;");"&amp;
IF(LEN(AC245)&gt;0,"insert into xxxx_oebs_cash_payment_test (ID, INVOICE_ID, OEBS_PAYMENT, DOC_DATE, COMISS_DATE) values (s_xxxx_oebs_cash_payment_test.NEXTVAL, "&amp;H245&amp;", "&amp;AC245&amp;", to_date('"&amp;T245&amp;"','YYYY-MM-DD HH24:MI:SS'), "&amp;AF245&amp;" );","")&amp;
IF(LEN(AD245)&gt;0,"insert into xxxx_oebs_cash_payment_test (ID, INVOICE_ID, OEBS_PAYMENT, DOC_DATE, COMISS_DATE) values (s_xxxx_oebs_cash_payment_test.NEXTVAL, "&amp;H245&amp;", "&amp;AD245&amp;", to_date('"&amp;T245&amp;"','YYYY-MM-DD HH24:MI:SS'), "&amp;AF245&amp;" );","")&amp;
IF(LEN(AE245)&gt;0,"insert into xxxx_oebs_cash_payment_test (ID, INVOICE_ID, OEBS_PAYMENT, DOC_DATE, COMISS_DATE) values (s_xxxx_oebs_cash_payment_test.NEXTVAL, "&amp;H245&amp;", "&amp;AE245&amp;", to_date('"&amp;T245&amp;"','YYYY-MM-DD HH24:MI:SS'), "&amp;AF245&amp;" );","")&amp;
IF(LEN(AH245)&gt;0,"insert into xxxx_client_discount_m  (ID,CLIENT_ID,CLIENT_AVG_DISCOUNT,DT) values (s_xxxx_client_discount_m.NEXTVAL,"&amp;X245&amp;", "&amp;AH245&amp;", "&amp;AI245&amp;");","")&amp;
IF(LEN(AJ245)&gt;0,"insert into xxxx_client_discount_m  (ID,CLIENT_ID,CLIENT_AVG_DISCOUNT,DT) values (s_xxxx_client_discount_m.NEXTVAL,"&amp;X245&amp;", "&amp;AJ245&amp;", "&amp;AK245&amp;");","")&amp;
IF(LEN(AO245)&gt;0,"insert into xxxx_contract_signed_attr (ID, CONTRACT_ID, CODE, KEY_NUM) values (s_xxxx_contract_signed_attr.NEXTVAL, "&amp;C245&amp;", 'SUPERCOMMISSION_BONUS' , "&amp;AO245&amp;" );","")&amp;
IF(LEN(AP245)&gt;0,"insert into xxxx_loyal_clients_contr_attr (ID, CONTRACT_ID, CLIENT_ID, LC_TURNOVER, COLLATERAL_FIRST_DT, COLLATERAL_END_DT) values (s_xxxx_loyal_clients_contr_atr.NEXTVAL, "&amp;C245&amp;", "&amp;X245&amp;", "&amp;AP245&amp;", "&amp;AQ245&amp;", "&amp;AR245&amp;"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'Б-100217-13',date'2015-03-04',2, 2, 2, 'RUR', 1, 18, date'2015-03-06', date'2015-03-07', 1002171, 1, to_date('2016-06-30 00:00:03','YYYY-MM-DD HH24:MI:SS'), 30000, 5400, 0, 306, 0, 'c1', 8,null);insert into xxxx_oebs_cash_payment_test (ID, INVOICE_ID, OEBS_PAYMENT, DOC_DATE, COMISS_DATE) values (s_xxxx_oebs_cash_payment_test.NEXTVAL, 100217, 15000, to_date('2016-06-30 00:00:03','YYYY-MM-DD HH24:MI:SS'), date'2015-03-31' );insert into xxxx_client_discount_m  (ID,CLIENT_ID,CLIENT_AVG_DISCOUNT,DT) values (s_xxxx_client_discount_m.NEXTVAL,306, 20, date'2014-03-01');</v>
      </c>
    </row>
    <row r="246" spans="1:47" ht="15" customHeight="1" x14ac:dyDescent="0.3">
      <c r="A246" s="45">
        <v>25</v>
      </c>
      <c r="B246" s="57"/>
      <c r="C246" s="12" t="str">
        <f t="shared" si="61"/>
        <v>100025</v>
      </c>
      <c r="D246" s="12" t="str">
        <f t="shared" si="62"/>
        <v>100025/13</v>
      </c>
      <c r="E246" s="13" t="s">
        <v>40</v>
      </c>
      <c r="F246" s="13" t="s">
        <v>41</v>
      </c>
      <c r="G246" s="12">
        <v>1</v>
      </c>
      <c r="H246" s="14">
        <v>100217</v>
      </c>
      <c r="I246" s="15" t="str">
        <f t="shared" si="59"/>
        <v>Б-100217-13</v>
      </c>
      <c r="J246" s="16">
        <v>2</v>
      </c>
      <c r="K246" s="28">
        <v>11</v>
      </c>
      <c r="L246" s="12" t="s">
        <v>42</v>
      </c>
      <c r="M246" s="16">
        <v>1</v>
      </c>
      <c r="N246" s="12">
        <v>18</v>
      </c>
      <c r="O246" s="13" t="s">
        <v>55</v>
      </c>
      <c r="P246" s="13" t="s">
        <v>44</v>
      </c>
      <c r="Q246" s="13" t="s">
        <v>45</v>
      </c>
      <c r="R246" s="17" t="str">
        <f t="shared" si="63"/>
        <v>1002171</v>
      </c>
      <c r="S246" s="15">
        <v>1</v>
      </c>
      <c r="T246" s="144" t="s">
        <v>160</v>
      </c>
      <c r="U246" s="12">
        <v>30000</v>
      </c>
      <c r="V246" s="12">
        <f t="shared" si="60"/>
        <v>5400</v>
      </c>
      <c r="W246" s="12">
        <v>0</v>
      </c>
      <c r="X246" s="18">
        <v>306</v>
      </c>
      <c r="Y246" s="19" t="s">
        <v>47</v>
      </c>
      <c r="Z246" s="20">
        <f t="shared" si="67"/>
        <v>24600</v>
      </c>
      <c r="AA246" s="21"/>
      <c r="AB246" s="29"/>
      <c r="AC246" s="14">
        <f t="shared" si="66"/>
        <v>15000</v>
      </c>
      <c r="AD246" s="12"/>
      <c r="AE246" s="12"/>
      <c r="AF246" s="13" t="s">
        <v>48</v>
      </c>
      <c r="AG246" s="23">
        <v>8</v>
      </c>
      <c r="AH246" s="30">
        <v>20</v>
      </c>
      <c r="AI246" s="25" t="s">
        <v>49</v>
      </c>
      <c r="AJ246" s="13"/>
      <c r="AK246" s="13"/>
      <c r="AL246" s="17">
        <v>0</v>
      </c>
      <c r="AM246" s="15" t="s">
        <v>50</v>
      </c>
      <c r="AN246" s="12" t="s">
        <v>51</v>
      </c>
      <c r="AO246" s="12"/>
      <c r="AP246" s="17"/>
      <c r="AQ246" s="17"/>
      <c r="AR246" s="17"/>
      <c r="AS246" s="17"/>
      <c r="AU24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'Б-100217-13',date'2015-03-04',2, 11, 11, 'RUR', 1, 18, date'2015-03-06', date'2015-03-07', 1002171, 1, to_date('2016-06-30 00:00:03','YYYY-MM-DD HH24:MI:SS'), 30000, 5400, 0, 306, 0, 'c1', 8,null);insert into xxxx_oebs_cash_payment_test (ID, INVOICE_ID, OEBS_PAYMENT, DOC_DATE, COMISS_DATE) values (s_xxxx_oebs_cash_payment_test.NEXTVAL, 100217, 15000, to_date('2016-06-30 00:00:03','YYYY-MM-DD HH24:MI:SS'), date'2015-03-31' );insert into xxxx_client_discount_m  (ID,CLIENT_ID,CLIENT_AVG_DISCOUNT,DT) values (s_xxxx_client_discount_m.NEXTVAL,306, 20, date'2014-03-01');</v>
      </c>
    </row>
    <row r="247" spans="1:47" s="44" customFormat="1" ht="15" customHeight="1" x14ac:dyDescent="0.3">
      <c r="A247" s="45">
        <v>25</v>
      </c>
      <c r="B247" s="57"/>
      <c r="C247" s="33" t="str">
        <f t="shared" si="61"/>
        <v>100025</v>
      </c>
      <c r="D247" s="33" t="str">
        <f t="shared" si="62"/>
        <v>100025/13</v>
      </c>
      <c r="E247" s="34" t="s">
        <v>40</v>
      </c>
      <c r="F247" s="34" t="s">
        <v>41</v>
      </c>
      <c r="G247" s="12">
        <v>1</v>
      </c>
      <c r="H247" s="14">
        <v>100218</v>
      </c>
      <c r="I247" s="33" t="str">
        <f t="shared" si="59"/>
        <v>Б-100218-13</v>
      </c>
      <c r="J247" s="16">
        <v>2</v>
      </c>
      <c r="K247" s="35">
        <v>1</v>
      </c>
      <c r="L247" s="33" t="s">
        <v>42</v>
      </c>
      <c r="M247" s="36">
        <v>1</v>
      </c>
      <c r="N247" s="33">
        <v>18</v>
      </c>
      <c r="O247" s="34" t="s">
        <v>57</v>
      </c>
      <c r="P247" s="34" t="s">
        <v>44</v>
      </c>
      <c r="Q247" s="34" t="s">
        <v>45</v>
      </c>
      <c r="R247" s="37" t="str">
        <f t="shared" si="63"/>
        <v>1002181</v>
      </c>
      <c r="S247" s="33">
        <v>1</v>
      </c>
      <c r="T247" s="144" t="s">
        <v>161</v>
      </c>
      <c r="U247" s="33">
        <v>11952</v>
      </c>
      <c r="V247" s="33">
        <f t="shared" si="60"/>
        <v>2151.36</v>
      </c>
      <c r="W247" s="33">
        <v>0</v>
      </c>
      <c r="X247" s="18">
        <v>307</v>
      </c>
      <c r="Y247" s="38" t="s">
        <v>47</v>
      </c>
      <c r="Z247" s="20">
        <f t="shared" si="67"/>
        <v>9800.64</v>
      </c>
      <c r="AA247" s="39"/>
      <c r="AB247" s="39"/>
      <c r="AC247" s="40">
        <f t="shared" si="66"/>
        <v>5976</v>
      </c>
      <c r="AD247" s="33"/>
      <c r="AE247" s="33"/>
      <c r="AF247" s="34" t="s">
        <v>48</v>
      </c>
      <c r="AG247" s="41">
        <v>8</v>
      </c>
      <c r="AH247" s="42">
        <v>13</v>
      </c>
      <c r="AI247" s="43" t="s">
        <v>49</v>
      </c>
      <c r="AJ247" s="34"/>
      <c r="AK247" s="34"/>
      <c r="AL247" s="37">
        <v>0</v>
      </c>
      <c r="AM247" s="33" t="s">
        <v>50</v>
      </c>
      <c r="AN247" s="33" t="s">
        <v>51</v>
      </c>
      <c r="AO247" s="33"/>
      <c r="AP247" s="37"/>
      <c r="AQ247" s="37"/>
      <c r="AR247" s="37"/>
      <c r="AS247" s="37"/>
      <c r="AU247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100218, 'Б-100218-13',date'2015-03-05',2, 1, 1, 'RUR', 1, 18, date'2015-03-06', date'2015-03-07', 1002181, 1, to_date('2016-06-30 00:00:04','YYYY-MM-DD HH24:MI:SS'), 11952, 2151.36, 0, 307, 0, 'c1', 8,null);insert into xxxx_oebs_cash_payment_test (ID, INVOICE_ID, OEBS_PAYMENT, DOC_DATE, COMISS_DATE) values (s_xxxx_oebs_cash_payment_test.NEXTVAL, 100218, 5976, to_date('2016-06-30 00:00:04','YYYY-MM-DD HH24:MI:SS'), date'2015-03-31' );insert into xxxx_client_discount_m  (ID,CLIENT_ID,CLIENT_AVG_DISCOUNT,DT) values (s_xxxx_client_discount_m.NEXTVAL,307, 13, date'2014-03-01');</v>
      </c>
    </row>
    <row r="248" spans="1:47" ht="15" customHeight="1" x14ac:dyDescent="0.3">
      <c r="A248" s="45">
        <v>26</v>
      </c>
      <c r="B248" s="64"/>
      <c r="C248" s="12" t="str">
        <f t="shared" si="61"/>
        <v>100026</v>
      </c>
      <c r="D248" s="12" t="str">
        <f t="shared" si="62"/>
        <v>100026/13</v>
      </c>
      <c r="E248" s="13" t="s">
        <v>40</v>
      </c>
      <c r="F248" s="13" t="s">
        <v>41</v>
      </c>
      <c r="G248" s="12">
        <v>1</v>
      </c>
      <c r="H248" s="14">
        <v>100219</v>
      </c>
      <c r="I248" s="15" t="str">
        <f t="shared" ref="I248:I259" si="68">"Б-"&amp;H248&amp;"-13"</f>
        <v>Б-100219-13</v>
      </c>
      <c r="J248" s="16">
        <v>2</v>
      </c>
      <c r="K248" s="12">
        <v>7</v>
      </c>
      <c r="L248" s="12" t="s">
        <v>42</v>
      </c>
      <c r="M248" s="16">
        <v>1</v>
      </c>
      <c r="N248" s="12">
        <v>18</v>
      </c>
      <c r="O248" s="13" t="s">
        <v>43</v>
      </c>
      <c r="P248" s="13" t="s">
        <v>44</v>
      </c>
      <c r="Q248" s="13" t="s">
        <v>45</v>
      </c>
      <c r="R248" s="17" t="str">
        <f t="shared" si="63"/>
        <v>1002191</v>
      </c>
      <c r="S248" s="15">
        <v>1</v>
      </c>
      <c r="T248" s="144" t="s">
        <v>162</v>
      </c>
      <c r="U248" s="12">
        <v>30000</v>
      </c>
      <c r="V248" s="12">
        <f t="shared" ref="V248:V259" si="69">U248*0.18</f>
        <v>5400</v>
      </c>
      <c r="W248" s="12">
        <v>0</v>
      </c>
      <c r="X248" s="18">
        <v>308</v>
      </c>
      <c r="Y248" s="19" t="s">
        <v>47</v>
      </c>
      <c r="Z248" s="20">
        <f t="shared" si="67"/>
        <v>24600</v>
      </c>
      <c r="AA248" s="21"/>
      <c r="AB248" s="22"/>
      <c r="AC248" s="14">
        <f t="shared" si="66"/>
        <v>15000</v>
      </c>
      <c r="AD248" s="12"/>
      <c r="AE248" s="12"/>
      <c r="AF248" s="13" t="s">
        <v>48</v>
      </c>
      <c r="AG248" s="23">
        <v>8</v>
      </c>
      <c r="AH248" s="24">
        <v>13</v>
      </c>
      <c r="AI248" s="25" t="s">
        <v>49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S248" s="65" t="s">
        <v>79</v>
      </c>
      <c r="AU24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100219, 'Б-100219-13',date'2015-03-02',2, 7, 7, 'RUR', 1, 18, date'2015-03-06', date'2015-03-07', 1002191, 1, to_date('2016-07-01 00:00:00','YYYY-MM-DD HH24:MI:SS'), 30000, 5400, 0, 308, 0, 'c1', 8,null);insert into xxxx_oebs_cash_payment_test (ID, INVOICE_ID, OEBS_PAYMENT, DOC_DATE, COMISS_DATE) values (s_xxxx_oebs_cash_payment_test.NEXTVAL, 100219, 15000, to_date('2016-07-01 00:00:00','YYYY-MM-DD HH24:MI:SS'), date'2015-03-31' );insert into xxxx_client_discount_m  (ID,CLIENT_ID,CLIENT_AVG_DISCOUNT,DT) values (s_xxxx_client_discount_m.NEXTVAL,308, 13, date'2014-03-01');</v>
      </c>
    </row>
    <row r="249" spans="1:47" ht="15" customHeight="1" x14ac:dyDescent="0.3">
      <c r="A249" s="45">
        <v>26</v>
      </c>
      <c r="B249" s="64"/>
      <c r="C249" s="12" t="str">
        <f t="shared" si="61"/>
        <v>100026</v>
      </c>
      <c r="D249" s="12" t="str">
        <f t="shared" si="62"/>
        <v>100026/13</v>
      </c>
      <c r="E249" s="13" t="s">
        <v>40</v>
      </c>
      <c r="F249" s="13" t="s">
        <v>41</v>
      </c>
      <c r="G249" s="12">
        <v>1</v>
      </c>
      <c r="H249" s="14">
        <v>100220</v>
      </c>
      <c r="I249" s="15" t="str">
        <f t="shared" si="68"/>
        <v>Б-100220-13</v>
      </c>
      <c r="J249" s="16">
        <v>2</v>
      </c>
      <c r="K249" s="12">
        <v>7</v>
      </c>
      <c r="L249" s="12" t="s">
        <v>42</v>
      </c>
      <c r="M249" s="16">
        <v>1</v>
      </c>
      <c r="N249" s="12">
        <v>18</v>
      </c>
      <c r="O249" s="13" t="s">
        <v>53</v>
      </c>
      <c r="P249" s="13" t="s">
        <v>44</v>
      </c>
      <c r="Q249" s="13" t="s">
        <v>45</v>
      </c>
      <c r="R249" s="17" t="str">
        <f t="shared" si="63"/>
        <v>1002201</v>
      </c>
      <c r="S249" s="15">
        <v>1</v>
      </c>
      <c r="T249" s="144" t="s">
        <v>163</v>
      </c>
      <c r="U249" s="12">
        <v>30000</v>
      </c>
      <c r="V249" s="12">
        <f t="shared" si="69"/>
        <v>5400</v>
      </c>
      <c r="W249" s="12">
        <v>0</v>
      </c>
      <c r="X249" s="18">
        <v>309</v>
      </c>
      <c r="Y249" s="19" t="s">
        <v>47</v>
      </c>
      <c r="Z249" s="20">
        <f t="shared" si="67"/>
        <v>24600</v>
      </c>
      <c r="AA249" s="21"/>
      <c r="AB249" s="26"/>
      <c r="AC249" s="14">
        <f t="shared" si="66"/>
        <v>15000</v>
      </c>
      <c r="AD249" s="12"/>
      <c r="AE249" s="12"/>
      <c r="AF249" s="13" t="s">
        <v>48</v>
      </c>
      <c r="AG249" s="23">
        <v>8</v>
      </c>
      <c r="AH249" s="27">
        <v>7</v>
      </c>
      <c r="AI249" s="25" t="s">
        <v>49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S249" s="17" t="s">
        <v>119</v>
      </c>
      <c r="AU249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100220, 'Б-100220-13',date'2015-03-03',2, 7, 7, 'RUR', 1, 18, date'2015-03-06', date'2015-03-07', 1002201, 1, to_date('2016-07-01 00:00:01','YYYY-MM-DD HH24:MI:SS'), 30000, 5400, 0, 309, 0, 'c1', 8,null);insert into xxxx_oebs_cash_payment_test (ID, INVOICE_ID, OEBS_PAYMENT, DOC_DATE, COMISS_DATE) values (s_xxxx_oebs_cash_payment_test.NEXTVAL, 100220, 15000, to_date('2016-07-01 00:00:01','YYYY-MM-DD HH24:MI:SS'), date'2015-03-31' );insert into xxxx_client_discount_m  (ID,CLIENT_ID,CLIENT_AVG_DISCOUNT,DT) values (s_xxxx_client_discount_m.NEXTVAL,309, 7, date'2014-03-01');</v>
      </c>
    </row>
    <row r="250" spans="1:47" ht="15" customHeight="1" x14ac:dyDescent="0.3">
      <c r="A250" s="45">
        <v>26</v>
      </c>
      <c r="B250" s="64"/>
      <c r="C250" s="12" t="str">
        <f t="shared" si="61"/>
        <v>100026</v>
      </c>
      <c r="D250" s="12" t="str">
        <f t="shared" si="62"/>
        <v>100026/13</v>
      </c>
      <c r="E250" s="13" t="s">
        <v>40</v>
      </c>
      <c r="F250" s="13" t="s">
        <v>41</v>
      </c>
      <c r="G250" s="12">
        <v>1</v>
      </c>
      <c r="H250" s="14">
        <v>100221</v>
      </c>
      <c r="I250" s="15" t="str">
        <f t="shared" si="68"/>
        <v>Б-100221-13</v>
      </c>
      <c r="J250" s="16">
        <v>2</v>
      </c>
      <c r="K250" s="12">
        <v>7</v>
      </c>
      <c r="L250" s="12" t="s">
        <v>42</v>
      </c>
      <c r="M250" s="16">
        <v>1</v>
      </c>
      <c r="N250" s="12">
        <v>18</v>
      </c>
      <c r="O250" s="13" t="s">
        <v>53</v>
      </c>
      <c r="P250" s="13" t="s">
        <v>44</v>
      </c>
      <c r="Q250" s="13" t="s">
        <v>45</v>
      </c>
      <c r="R250" s="17" t="str">
        <f t="shared" si="63"/>
        <v>1002211</v>
      </c>
      <c r="S250" s="15">
        <v>1</v>
      </c>
      <c r="T250" s="144" t="s">
        <v>164</v>
      </c>
      <c r="U250" s="12">
        <v>20000</v>
      </c>
      <c r="V250" s="12">
        <f t="shared" si="69"/>
        <v>3600</v>
      </c>
      <c r="W250" s="12">
        <v>0</v>
      </c>
      <c r="X250" s="18">
        <v>310</v>
      </c>
      <c r="Y250" s="19" t="s">
        <v>47</v>
      </c>
      <c r="Z250" s="20">
        <f t="shared" si="67"/>
        <v>16400</v>
      </c>
      <c r="AA250" s="21"/>
      <c r="AB250" s="26"/>
      <c r="AC250" s="14">
        <f t="shared" si="66"/>
        <v>10000</v>
      </c>
      <c r="AD250" s="12"/>
      <c r="AE250" s="12"/>
      <c r="AF250" s="13" t="s">
        <v>48</v>
      </c>
      <c r="AG250" s="23">
        <v>8</v>
      </c>
      <c r="AH250" s="27">
        <v>7</v>
      </c>
      <c r="AI250" s="25" t="s">
        <v>49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S250" s="17" t="s">
        <v>121</v>
      </c>
      <c r="AU250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100221, 'Б-100221-13',date'2015-03-03',2, 7, 7, 'RUR', 1, 18, date'2015-03-06', date'2015-03-07', 1002211, 1, to_date('2016-07-01 00:00:02','YYYY-MM-DD HH24:MI:SS'), 20000, 3600, 0, 310, 0, 'c1', 8,null);insert into xxxx_oebs_cash_payment_test (ID, INVOICE_ID, OEBS_PAYMENT, DOC_DATE, COMISS_DATE) values (s_xxxx_oebs_cash_payment_test.NEXTVAL, 100221, 10000, to_date('2016-07-01 00:00:02','YYYY-MM-DD HH24:MI:SS'), date'2015-03-31' );insert into xxxx_client_discount_m  (ID,CLIENT_ID,CLIENT_AVG_DISCOUNT,DT) values (s_xxxx_client_discount_m.NEXTVAL,310, 7, date'2014-03-01');</v>
      </c>
    </row>
    <row r="251" spans="1:47" ht="15" customHeight="1" x14ac:dyDescent="0.3">
      <c r="A251" s="45">
        <v>26</v>
      </c>
      <c r="B251" s="64"/>
      <c r="C251" s="12" t="str">
        <f t="shared" si="61"/>
        <v>100026</v>
      </c>
      <c r="D251" s="12" t="str">
        <f t="shared" si="62"/>
        <v>100026/13</v>
      </c>
      <c r="E251" s="13" t="s">
        <v>40</v>
      </c>
      <c r="F251" s="13" t="s">
        <v>41</v>
      </c>
      <c r="G251" s="12">
        <v>1</v>
      </c>
      <c r="H251" s="14">
        <v>100222</v>
      </c>
      <c r="I251" s="15" t="str">
        <f t="shared" si="68"/>
        <v>Б-100222-13</v>
      </c>
      <c r="J251" s="16">
        <v>2</v>
      </c>
      <c r="K251" s="28">
        <v>2</v>
      </c>
      <c r="L251" s="12" t="s">
        <v>42</v>
      </c>
      <c r="M251" s="16">
        <v>1</v>
      </c>
      <c r="N251" s="12">
        <v>18</v>
      </c>
      <c r="O251" s="13" t="s">
        <v>55</v>
      </c>
      <c r="P251" s="13" t="s">
        <v>44</v>
      </c>
      <c r="Q251" s="13" t="s">
        <v>45</v>
      </c>
      <c r="R251" s="17" t="str">
        <f t="shared" si="63"/>
        <v>1002221</v>
      </c>
      <c r="S251" s="15">
        <v>1</v>
      </c>
      <c r="T251" s="144" t="s">
        <v>165</v>
      </c>
      <c r="U251" s="12">
        <v>30000</v>
      </c>
      <c r="V251" s="12">
        <f t="shared" si="69"/>
        <v>5400</v>
      </c>
      <c r="W251" s="12">
        <v>0</v>
      </c>
      <c r="X251" s="18">
        <v>311</v>
      </c>
      <c r="Y251" s="19" t="s">
        <v>47</v>
      </c>
      <c r="Z251" s="20">
        <f>U251-V251</f>
        <v>24600</v>
      </c>
      <c r="AA251" s="21"/>
      <c r="AB251" s="29"/>
      <c r="AC251" s="14">
        <f t="shared" si="66"/>
        <v>15000</v>
      </c>
      <c r="AD251" s="12"/>
      <c r="AE251" s="12"/>
      <c r="AF251" s="13" t="s">
        <v>48</v>
      </c>
      <c r="AG251" s="23">
        <v>8</v>
      </c>
      <c r="AH251" s="30">
        <v>20</v>
      </c>
      <c r="AI251" s="25" t="s">
        <v>49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S251" s="17"/>
      <c r="AU25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"&amp;A251&amp;", "&amp;C251&amp;", '"&amp;D251&amp;"', date'"&amp;E251&amp;"', date'"&amp;F251&amp;"', "&amp;G251&amp;", "&amp;H251&amp;", '"&amp;I251&amp;"',date'"&amp;O251&amp;"',"&amp;J251&amp;", "&amp;K251&amp;", "&amp;K251&amp;", '"&amp;L251&amp;"', "&amp;M251&amp;", "&amp;N251&amp;", date'"&amp;P251&amp;"', date'"&amp;Q251&amp;"', "&amp;R251&amp;", "&amp;S251&amp;", to_date('"&amp;T251&amp;"','YYYY-MM-DD HH24:MI:SS'), "&amp;U251&amp;", "&amp;V251&amp;", "&amp;W251&amp;", "&amp;X251&amp;", "&amp;AL251&amp;", '"&amp;AN251&amp;"', "&amp;AG251&amp;","&amp;AM251&amp;");"&amp;
IF(LEN(AC251)&gt;0,"insert into xxxx_oebs_cash_payment_test (ID, INVOICE_ID, OEBS_PAYMENT, DOC_DATE, COMISS_DATE) values (s_xxxx_oebs_cash_payment_test.NEXTVAL, "&amp;H251&amp;", "&amp;AC251&amp;", to_date('"&amp;T251&amp;"','YYYY-MM-DD HH24:MI:SS'), "&amp;AF251&amp;" );","")&amp;
IF(LEN(AD251)&gt;0,"insert into xxxx_oebs_cash_payment_test (ID, INVOICE_ID, OEBS_PAYMENT, DOC_DATE, COMISS_DATE) values (s_xxxx_oebs_cash_payment_test.NEXTVAL, "&amp;H251&amp;", "&amp;AD251&amp;", to_date('"&amp;T251&amp;"','YYYY-MM-DD HH24:MI:SS'), "&amp;AF251&amp;" );","")&amp;
IF(LEN(AE251)&gt;0,"insert into xxxx_oebs_cash_payment_test (ID, INVOICE_ID, OEBS_PAYMENT, DOC_DATE, COMISS_DATE) values (s_xxxx_oebs_cash_payment_test.NEXTVAL, "&amp;H251&amp;", "&amp;AE251&amp;", to_date('"&amp;T251&amp;"','YYYY-MM-DD HH24:MI:SS'), "&amp;AF251&amp;" );","")&amp;
IF(LEN(AH251)&gt;0,"insert into xxxx_client_discount_m  (ID,CLIENT_ID,CLIENT_AVG_DISCOUNT,DT) values (s_xxxx_client_discount_m.NEXTVAL,"&amp;X251&amp;", "&amp;AH251&amp;", "&amp;AI251&amp;");","")&amp;
IF(LEN(AJ251)&gt;0,"insert into xxxx_client_discount_m  (ID,CLIENT_ID,CLIENT_AVG_DISCOUNT,DT) values (s_xxxx_client_discount_m.NEXTVAL,"&amp;X251&amp;", "&amp;AJ251&amp;", "&amp;AK251&amp;");","")&amp;
IF(LEN(AO251)&gt;0,"insert into xxxx_contract_signed_attr (ID, CONTRACT_ID, CODE, KEY_NUM) values (s_xxxx_contract_signed_attr.NEXTVAL, "&amp;C251&amp;", 'SUPERCOMMISSION_BONUS' , "&amp;AO251&amp;" );","")&amp;
IF(LEN(AP251)&gt;0,"insert into xxxx_loyal_clients_contr_attr (ID, CONTRACT_ID, CLIENT_ID, LC_TURNOVER, COLLATERAL_FIRST_DT, COLLATERAL_END_DT) values (s_xxxx_loyal_clients_contr_atr.NEXTVAL, "&amp;C251&amp;", "&amp;X251&amp;", "&amp;AP251&amp;", "&amp;AQ251&amp;", "&amp;AR251&amp;"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'Б-100222-13',date'2015-03-04',2, 2, 2, 'RUR', 1, 18, date'2015-03-06', date'2015-03-07', 1002221, 1, to_date('2016-07-01 00:00:03','YYYY-MM-DD HH24:MI:SS'), 30000, 5400, 0, 311, 0, 'c1', 8,null);insert into xxxx_oebs_cash_payment_test (ID, INVOICE_ID, OEBS_PAYMENT, DOC_DATE, COMISS_DATE) values (s_xxxx_oebs_cash_payment_test.NEXTVAL, 100222, 15000, to_date('2016-07-01 00:00:03','YYYY-MM-DD HH24:MI:SS'), date'2015-03-31' );insert into xxxx_client_discount_m  (ID,CLIENT_ID,CLIENT_AVG_DISCOUNT,DT) values (s_xxxx_client_discount_m.NEXTVAL,311, 20, date'2014-03-01');</v>
      </c>
    </row>
    <row r="252" spans="1:47" ht="15" customHeight="1" x14ac:dyDescent="0.3">
      <c r="A252" s="45">
        <v>26</v>
      </c>
      <c r="B252" s="64"/>
      <c r="C252" s="12" t="str">
        <f t="shared" si="61"/>
        <v>100026</v>
      </c>
      <c r="D252" s="12" t="str">
        <f t="shared" si="62"/>
        <v>100026/13</v>
      </c>
      <c r="E252" s="13" t="s">
        <v>40</v>
      </c>
      <c r="F252" s="13" t="s">
        <v>41</v>
      </c>
      <c r="G252" s="12">
        <v>1</v>
      </c>
      <c r="H252" s="14">
        <v>100222</v>
      </c>
      <c r="I252" s="15" t="str">
        <f t="shared" si="68"/>
        <v>Б-100222-13</v>
      </c>
      <c r="J252" s="16">
        <v>2</v>
      </c>
      <c r="K252" s="28">
        <v>11</v>
      </c>
      <c r="L252" s="12" t="s">
        <v>42</v>
      </c>
      <c r="M252" s="16">
        <v>1</v>
      </c>
      <c r="N252" s="12">
        <v>18</v>
      </c>
      <c r="O252" s="13" t="s">
        <v>55</v>
      </c>
      <c r="P252" s="13" t="s">
        <v>44</v>
      </c>
      <c r="Q252" s="13" t="s">
        <v>45</v>
      </c>
      <c r="R252" s="17" t="str">
        <f t="shared" si="63"/>
        <v>1002221</v>
      </c>
      <c r="S252" s="15">
        <v>1</v>
      </c>
      <c r="T252" s="144" t="s">
        <v>165</v>
      </c>
      <c r="U252" s="12">
        <v>30000</v>
      </c>
      <c r="V252" s="12">
        <f t="shared" si="69"/>
        <v>5400</v>
      </c>
      <c r="W252" s="12">
        <v>0</v>
      </c>
      <c r="X252" s="18">
        <v>311</v>
      </c>
      <c r="Y252" s="19" t="s">
        <v>47</v>
      </c>
      <c r="Z252" s="20">
        <f t="shared" si="67"/>
        <v>24600</v>
      </c>
      <c r="AA252" s="21"/>
      <c r="AB252" s="29"/>
      <c r="AC252" s="14">
        <f t="shared" si="66"/>
        <v>15000</v>
      </c>
      <c r="AD252" s="12"/>
      <c r="AE252" s="12"/>
      <c r="AF252" s="13" t="s">
        <v>48</v>
      </c>
      <c r="AG252" s="23">
        <v>8</v>
      </c>
      <c r="AH252" s="30">
        <v>20</v>
      </c>
      <c r="AI252" s="25" t="s">
        <v>49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S252" s="17"/>
      <c r="AU25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'Б-100222-13',date'2015-03-04',2, 11, 11, 'RUR', 1, 18, date'2015-03-06', date'2015-03-07', 1002221, 1, to_date('2016-07-01 00:00:03','YYYY-MM-DD HH24:MI:SS'), 30000, 5400, 0, 311, 0, 'c1', 8,null);insert into xxxx_oebs_cash_payment_test (ID, INVOICE_ID, OEBS_PAYMENT, DOC_DATE, COMISS_DATE) values (s_xxxx_oebs_cash_payment_test.NEXTVAL, 100222, 15000, to_date('2016-07-01 00:00:03','YYYY-MM-DD HH24:MI:SS'), date'2015-03-31' );insert into xxxx_client_discount_m  (ID,CLIENT_ID,CLIENT_AVG_DISCOUNT,DT) values (s_xxxx_client_discount_m.NEXTVAL,311, 20, date'2014-03-01');</v>
      </c>
    </row>
    <row r="253" spans="1:47" s="44" customFormat="1" ht="15" customHeight="1" x14ac:dyDescent="0.3">
      <c r="A253" s="45">
        <v>26</v>
      </c>
      <c r="B253" s="48"/>
      <c r="C253" s="33" t="str">
        <f t="shared" ref="C253:C259" si="70">"1000"&amp;A253</f>
        <v>100026</v>
      </c>
      <c r="D253" s="33" t="str">
        <f t="shared" ref="D253:D259" si="71">"1000"&amp;A253&amp;"/13"</f>
        <v>100026/13</v>
      </c>
      <c r="E253" s="34" t="s">
        <v>40</v>
      </c>
      <c r="F253" s="34" t="s">
        <v>41</v>
      </c>
      <c r="G253" s="12">
        <v>1</v>
      </c>
      <c r="H253" s="14">
        <v>100223</v>
      </c>
      <c r="I253" s="33" t="str">
        <f t="shared" si="68"/>
        <v>Б-100223-13</v>
      </c>
      <c r="J253" s="16">
        <v>2</v>
      </c>
      <c r="K253" s="35">
        <v>1</v>
      </c>
      <c r="L253" s="33" t="s">
        <v>42</v>
      </c>
      <c r="M253" s="36">
        <v>1</v>
      </c>
      <c r="N253" s="33">
        <v>18</v>
      </c>
      <c r="O253" s="34" t="s">
        <v>57</v>
      </c>
      <c r="P253" s="34" t="s">
        <v>44</v>
      </c>
      <c r="Q253" s="34" t="s">
        <v>45</v>
      </c>
      <c r="R253" s="37" t="str">
        <f t="shared" ref="R253:R259" si="72">H253&amp;"1"</f>
        <v>1002231</v>
      </c>
      <c r="S253" s="33">
        <v>1</v>
      </c>
      <c r="T253" s="144" t="s">
        <v>166</v>
      </c>
      <c r="U253" s="33">
        <v>11952</v>
      </c>
      <c r="V253" s="33">
        <f t="shared" si="69"/>
        <v>2151.36</v>
      </c>
      <c r="W253" s="33">
        <v>0</v>
      </c>
      <c r="X253" s="18">
        <v>312</v>
      </c>
      <c r="Y253" s="38" t="s">
        <v>47</v>
      </c>
      <c r="Z253" s="20">
        <f t="shared" si="67"/>
        <v>9800.64</v>
      </c>
      <c r="AA253" s="39"/>
      <c r="AB253" s="39"/>
      <c r="AC253" s="40">
        <f t="shared" si="66"/>
        <v>5976</v>
      </c>
      <c r="AD253" s="33"/>
      <c r="AE253" s="33"/>
      <c r="AF253" s="34" t="s">
        <v>48</v>
      </c>
      <c r="AG253" s="41">
        <v>8</v>
      </c>
      <c r="AH253" s="42">
        <v>13</v>
      </c>
      <c r="AI253" s="43" t="s">
        <v>49</v>
      </c>
      <c r="AJ253" s="34"/>
      <c r="AK253" s="34"/>
      <c r="AL253" s="37">
        <v>0</v>
      </c>
      <c r="AM253" s="33" t="s">
        <v>50</v>
      </c>
      <c r="AN253" s="33" t="s">
        <v>51</v>
      </c>
      <c r="AO253" s="33"/>
      <c r="AP253" s="37"/>
      <c r="AQ253" s="37"/>
      <c r="AR253" s="37"/>
      <c r="AS253" s="37"/>
      <c r="AU253" s="44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100223, 'Б-100223-13',date'2015-03-05',2, 1, 1, 'RUR', 1, 18, date'2015-03-06', date'2015-03-07', 1002231, 1, to_date('2016-07-01 00:00:04','YYYY-MM-DD HH24:MI:SS'), 11952, 2151.36, 0, 312, 0, 'c1', 8,null);insert into xxxx_oebs_cash_payment_test (ID, INVOICE_ID, OEBS_PAYMENT, DOC_DATE, COMISS_DATE) values (s_xxxx_oebs_cash_payment_test.NEXTVAL, 100223, 5976, to_date('2016-07-01 00:00:04','YYYY-MM-DD HH24:MI:SS'), date'2015-03-31' );insert into xxxx_client_discount_m  (ID,CLIENT_ID,CLIENT_AVG_DISCOUNT,DT) values (s_xxxx_client_discount_m.NEXTVAL,312, 13, date'2014-03-01');</v>
      </c>
    </row>
    <row r="254" spans="1:47" ht="15" customHeight="1" x14ac:dyDescent="0.3">
      <c r="A254" s="45">
        <v>27</v>
      </c>
      <c r="B254" s="57"/>
      <c r="C254" s="12" t="str">
        <f t="shared" si="70"/>
        <v>100027</v>
      </c>
      <c r="D254" s="12" t="str">
        <f t="shared" si="71"/>
        <v>100027/13</v>
      </c>
      <c r="E254" s="13" t="s">
        <v>40</v>
      </c>
      <c r="F254" s="13" t="s">
        <v>41</v>
      </c>
      <c r="G254" s="12">
        <v>1</v>
      </c>
      <c r="H254" s="14">
        <v>100224</v>
      </c>
      <c r="I254" s="15" t="str">
        <f t="shared" si="68"/>
        <v>Б-100224-13</v>
      </c>
      <c r="J254" s="16">
        <v>2</v>
      </c>
      <c r="K254" s="12">
        <v>7</v>
      </c>
      <c r="L254" s="12" t="s">
        <v>42</v>
      </c>
      <c r="M254" s="16">
        <v>1</v>
      </c>
      <c r="N254" s="12">
        <v>18</v>
      </c>
      <c r="O254" s="13" t="s">
        <v>43</v>
      </c>
      <c r="P254" s="13" t="s">
        <v>44</v>
      </c>
      <c r="Q254" s="13" t="s">
        <v>45</v>
      </c>
      <c r="R254" s="17" t="str">
        <f t="shared" si="72"/>
        <v>1002241</v>
      </c>
      <c r="S254" s="15">
        <v>1</v>
      </c>
      <c r="T254" s="144" t="s">
        <v>162</v>
      </c>
      <c r="U254" s="12">
        <v>55000</v>
      </c>
      <c r="V254" s="12">
        <f t="shared" si="69"/>
        <v>9900</v>
      </c>
      <c r="W254" s="12">
        <v>0</v>
      </c>
      <c r="X254" s="18">
        <v>313</v>
      </c>
      <c r="Y254" s="19" t="s">
        <v>47</v>
      </c>
      <c r="Z254" s="20">
        <f t="shared" si="67"/>
        <v>45100</v>
      </c>
      <c r="AA254" s="21"/>
      <c r="AB254" s="22"/>
      <c r="AC254" s="14">
        <f t="shared" si="66"/>
        <v>27500</v>
      </c>
      <c r="AD254" s="12"/>
      <c r="AE254" s="12"/>
      <c r="AF254" s="13" t="s">
        <v>48</v>
      </c>
      <c r="AG254" s="23">
        <v>8</v>
      </c>
      <c r="AH254" s="24">
        <v>13</v>
      </c>
      <c r="AI254" s="25" t="s">
        <v>49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S254" s="79">
        <v>200040.64</v>
      </c>
      <c r="AU25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100224, 'Б-100224-13',date'2015-03-02',2, 7, 7, 'RUR', 1, 18, date'2015-03-06', date'2015-03-07', 1002241, 1, to_date('2016-07-01 00:00:00','YYYY-MM-DD HH24:MI:SS'), 55000, 9900, 0, 313, 0, 'c1', 8,null);insert into xxxx_oebs_cash_payment_test (ID, INVOICE_ID, OEBS_PAYMENT, DOC_DATE, COMISS_DATE) values (s_xxxx_oebs_cash_payment_test.NEXTVAL, 100224, 27500, to_date('2016-07-01 00:00:00','YYYY-MM-DD HH24:MI:SS'), date'2015-03-31' );insert into xxxx_client_discount_m  (ID,CLIENT_ID,CLIENT_AVG_DISCOUNT,DT) values (s_xxxx_client_discount_m.NEXTVAL,313, 13, date'2014-03-01');</v>
      </c>
    </row>
    <row r="255" spans="1:47" ht="15" customHeight="1" x14ac:dyDescent="0.3">
      <c r="A255" s="45">
        <v>27</v>
      </c>
      <c r="B255" s="57"/>
      <c r="C255" s="12" t="str">
        <f t="shared" si="70"/>
        <v>100027</v>
      </c>
      <c r="D255" s="12" t="str">
        <f t="shared" si="71"/>
        <v>100027/13</v>
      </c>
      <c r="E255" s="13" t="s">
        <v>40</v>
      </c>
      <c r="F255" s="13" t="s">
        <v>41</v>
      </c>
      <c r="G255" s="12">
        <v>1</v>
      </c>
      <c r="H255" s="14">
        <v>100225</v>
      </c>
      <c r="I255" s="15" t="str">
        <f t="shared" si="68"/>
        <v>Б-100225-13</v>
      </c>
      <c r="J255" s="16">
        <v>2</v>
      </c>
      <c r="K255" s="12">
        <v>7</v>
      </c>
      <c r="L255" s="12" t="s">
        <v>42</v>
      </c>
      <c r="M255" s="16">
        <v>1</v>
      </c>
      <c r="N255" s="12">
        <v>18</v>
      </c>
      <c r="O255" s="13" t="s">
        <v>53</v>
      </c>
      <c r="P255" s="13" t="s">
        <v>44</v>
      </c>
      <c r="Q255" s="13" t="s">
        <v>45</v>
      </c>
      <c r="R255" s="17" t="str">
        <f t="shared" si="72"/>
        <v>1002251</v>
      </c>
      <c r="S255" s="15">
        <v>1</v>
      </c>
      <c r="T255" s="144" t="s">
        <v>163</v>
      </c>
      <c r="U255" s="12">
        <v>55000</v>
      </c>
      <c r="V255" s="12">
        <f t="shared" si="69"/>
        <v>9900</v>
      </c>
      <c r="W255" s="12">
        <v>0</v>
      </c>
      <c r="X255" s="18">
        <v>314</v>
      </c>
      <c r="Y255" s="19" t="s">
        <v>47</v>
      </c>
      <c r="Z255" s="20">
        <f t="shared" si="67"/>
        <v>45100</v>
      </c>
      <c r="AA255" s="21"/>
      <c r="AB255" s="26"/>
      <c r="AC255" s="14">
        <f t="shared" si="66"/>
        <v>27500</v>
      </c>
      <c r="AD255" s="12"/>
      <c r="AE255" s="12"/>
      <c r="AF255" s="13" t="s">
        <v>48</v>
      </c>
      <c r="AG255" s="23">
        <v>8</v>
      </c>
      <c r="AH255" s="27">
        <v>7</v>
      </c>
      <c r="AI255" s="25" t="s">
        <v>49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S255" s="17" t="s">
        <v>119</v>
      </c>
      <c r="AU255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100225, 'Б-100225-13',date'2015-03-03',2, 7, 7, 'RUR', 1, 18, date'2015-03-06', date'2015-03-07', 1002251, 1, to_date('2016-07-01 00:00:01','YYYY-MM-DD HH24:MI:SS'), 55000, 9900, 0, 314, 0, 'c1', 8,null);insert into xxxx_oebs_cash_payment_test (ID, INVOICE_ID, OEBS_PAYMENT, DOC_DATE, COMISS_DATE) values (s_xxxx_oebs_cash_payment_test.NEXTVAL, 100225, 27500, to_date('2016-07-01 00:00:01','YYYY-MM-DD HH24:MI:SS'), date'2015-03-31' );insert into xxxx_client_discount_m  (ID,CLIENT_ID,CLIENT_AVG_DISCOUNT,DT) values (s_xxxx_client_discount_m.NEXTVAL,314, 7, date'2014-03-01');</v>
      </c>
    </row>
    <row r="256" spans="1:47" ht="15" customHeight="1" x14ac:dyDescent="0.3">
      <c r="A256" s="45">
        <v>27</v>
      </c>
      <c r="B256" s="57"/>
      <c r="C256" s="12" t="str">
        <f t="shared" si="70"/>
        <v>100027</v>
      </c>
      <c r="D256" s="12" t="str">
        <f t="shared" si="71"/>
        <v>100027/13</v>
      </c>
      <c r="E256" s="13" t="s">
        <v>40</v>
      </c>
      <c r="F256" s="13" t="s">
        <v>41</v>
      </c>
      <c r="G256" s="12">
        <v>1</v>
      </c>
      <c r="H256" s="14">
        <v>100226</v>
      </c>
      <c r="I256" s="15" t="str">
        <f t="shared" si="68"/>
        <v>Б-100226-13</v>
      </c>
      <c r="J256" s="16">
        <v>2</v>
      </c>
      <c r="K256" s="12">
        <v>7</v>
      </c>
      <c r="L256" s="12" t="s">
        <v>42</v>
      </c>
      <c r="M256" s="16">
        <v>1</v>
      </c>
      <c r="N256" s="12">
        <v>18</v>
      </c>
      <c r="O256" s="13" t="s">
        <v>53</v>
      </c>
      <c r="P256" s="13" t="s">
        <v>44</v>
      </c>
      <c r="Q256" s="13" t="s">
        <v>45</v>
      </c>
      <c r="R256" s="17" t="str">
        <f t="shared" si="72"/>
        <v>1002261</v>
      </c>
      <c r="S256" s="15">
        <v>1</v>
      </c>
      <c r="T256" s="144" t="s">
        <v>164</v>
      </c>
      <c r="U256" s="12">
        <v>50000</v>
      </c>
      <c r="V256" s="12">
        <f t="shared" si="69"/>
        <v>9000</v>
      </c>
      <c r="W256" s="12">
        <v>0</v>
      </c>
      <c r="X256" s="18">
        <v>315</v>
      </c>
      <c r="Y256" s="19" t="s">
        <v>47</v>
      </c>
      <c r="Z256" s="20">
        <f t="shared" si="67"/>
        <v>41000</v>
      </c>
      <c r="AA256" s="21"/>
      <c r="AB256" s="26"/>
      <c r="AC256" s="14">
        <f t="shared" si="66"/>
        <v>25000</v>
      </c>
      <c r="AD256" s="12"/>
      <c r="AE256" s="12"/>
      <c r="AF256" s="13" t="s">
        <v>48</v>
      </c>
      <c r="AG256" s="23">
        <v>8</v>
      </c>
      <c r="AH256" s="27">
        <v>7</v>
      </c>
      <c r="AI256" s="25" t="s">
        <v>49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S256" s="17" t="s">
        <v>124</v>
      </c>
      <c r="AU25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100226, 'Б-100226-13',date'2015-03-03',2, 7, 7, 'RUR', 1, 18, date'2015-03-06', date'2015-03-07', 1002261, 1, to_date('2016-07-01 00:00:02','YYYY-MM-DD HH24:MI:SS'), 50000, 9000, 0, 315, 0, 'c1', 8,null);insert into xxxx_oebs_cash_payment_test (ID, INVOICE_ID, OEBS_PAYMENT, DOC_DATE, COMISS_DATE) values (s_xxxx_oebs_cash_payment_test.NEXTVAL, 100226, 25000, to_date('2016-07-01 00:00:02','YYYY-MM-DD HH24:MI:SS'), date'2015-03-31' );insert into xxxx_client_discount_m  (ID,CLIENT_ID,CLIENT_AVG_DISCOUNT,DT) values (s_xxxx_client_discount_m.NEXTVAL,315, 7, date'2014-03-01');</v>
      </c>
    </row>
    <row r="257" spans="1:47" ht="15" customHeight="1" x14ac:dyDescent="0.3">
      <c r="A257" s="45">
        <v>27</v>
      </c>
      <c r="B257" s="57"/>
      <c r="C257" s="12" t="str">
        <f t="shared" si="70"/>
        <v>100027</v>
      </c>
      <c r="D257" s="12" t="str">
        <f t="shared" si="71"/>
        <v>100027/13</v>
      </c>
      <c r="E257" s="13" t="s">
        <v>40</v>
      </c>
      <c r="F257" s="13" t="s">
        <v>41</v>
      </c>
      <c r="G257" s="12">
        <v>1</v>
      </c>
      <c r="H257" s="14">
        <v>100227</v>
      </c>
      <c r="I257" s="15" t="str">
        <f t="shared" si="68"/>
        <v>Б-100227-13</v>
      </c>
      <c r="J257" s="16">
        <v>2</v>
      </c>
      <c r="K257" s="28">
        <v>2</v>
      </c>
      <c r="L257" s="12" t="s">
        <v>42</v>
      </c>
      <c r="M257" s="16">
        <v>1</v>
      </c>
      <c r="N257" s="12">
        <v>18</v>
      </c>
      <c r="O257" s="13" t="s">
        <v>55</v>
      </c>
      <c r="P257" s="13" t="s">
        <v>44</v>
      </c>
      <c r="Q257" s="13" t="s">
        <v>45</v>
      </c>
      <c r="R257" s="17" t="str">
        <f t="shared" si="72"/>
        <v>1002271</v>
      </c>
      <c r="S257" s="15">
        <v>1</v>
      </c>
      <c r="T257" s="144" t="s">
        <v>165</v>
      </c>
      <c r="U257" s="12">
        <v>50000</v>
      </c>
      <c r="V257" s="12">
        <f t="shared" si="69"/>
        <v>9000</v>
      </c>
      <c r="W257" s="12">
        <v>0</v>
      </c>
      <c r="X257" s="18">
        <v>316</v>
      </c>
      <c r="Y257" s="19" t="s">
        <v>47</v>
      </c>
      <c r="Z257" s="20">
        <f>U257-V257</f>
        <v>41000</v>
      </c>
      <c r="AA257" s="21"/>
      <c r="AB257" s="29"/>
      <c r="AC257" s="14">
        <f t="shared" si="66"/>
        <v>25000</v>
      </c>
      <c r="AD257" s="12"/>
      <c r="AE257" s="12"/>
      <c r="AF257" s="13" t="s">
        <v>48</v>
      </c>
      <c r="AG257" s="23">
        <v>8</v>
      </c>
      <c r="AH257" s="30">
        <v>20</v>
      </c>
      <c r="AI257" s="25" t="s">
        <v>49</v>
      </c>
      <c r="AJ257" s="13"/>
      <c r="AK257" s="13"/>
      <c r="AL257" s="17">
        <v>0</v>
      </c>
      <c r="AM257" s="15" t="s">
        <v>50</v>
      </c>
      <c r="AN257" s="12" t="s">
        <v>51</v>
      </c>
      <c r="AO257" s="12"/>
      <c r="AP257" s="17"/>
      <c r="AQ257" s="17"/>
      <c r="AR257" s="17"/>
      <c r="AS257" s="17"/>
      <c r="AU25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"&amp;A257&amp;", "&amp;C257&amp;", '"&amp;D257&amp;"', date'"&amp;E257&amp;"', date'"&amp;F257&amp;"', "&amp;G257&amp;", "&amp;H257&amp;", '"&amp;I257&amp;"',date'"&amp;O257&amp;"',"&amp;J257&amp;", "&amp;K257&amp;", "&amp;K257&amp;", '"&amp;L257&amp;"', "&amp;M257&amp;", "&amp;N257&amp;", date'"&amp;P257&amp;"', date'"&amp;Q257&amp;"', "&amp;R257&amp;", "&amp;S257&amp;", to_date('"&amp;T257&amp;"','YYYY-MM-DD HH24:MI:SS'), "&amp;U257&amp;", "&amp;V257&amp;", "&amp;W257&amp;", "&amp;X257&amp;", "&amp;AL257&amp;", '"&amp;AN257&amp;"', "&amp;AG257&amp;","&amp;AM257&amp;");"&amp;
IF(LEN(AC257)&gt;0,"insert into xxxx_oebs_cash_payment_test (ID, INVOICE_ID, OEBS_PAYMENT, DOC_DATE, COMISS_DATE) values (s_xxxx_oebs_cash_payment_test.NEXTVAL, "&amp;H257&amp;", "&amp;AC257&amp;", to_date('"&amp;T257&amp;"','YYYY-MM-DD HH24:MI:SS'), "&amp;AF257&amp;" );","")&amp;
IF(LEN(AD257)&gt;0,"insert into xxxx_oebs_cash_payment_test (ID, INVOICE_ID, OEBS_PAYMENT, DOC_DATE, COMISS_DATE) values (s_xxxx_oebs_cash_payment_test.NEXTVAL, "&amp;H257&amp;", "&amp;AD257&amp;", to_date('"&amp;T257&amp;"','YYYY-MM-DD HH24:MI:SS'), "&amp;AF257&amp;" );","")&amp;
IF(LEN(AE257)&gt;0,"insert into xxxx_oebs_cash_payment_test (ID, INVOICE_ID, OEBS_PAYMENT, DOC_DATE, COMISS_DATE) values (s_xxxx_oebs_cash_payment_test.NEXTVAL, "&amp;H257&amp;", "&amp;AE257&amp;", to_date('"&amp;T257&amp;"','YYYY-MM-DD HH24:MI:SS'), "&amp;AF257&amp;" );","")&amp;
IF(LEN(AH257)&gt;0,"insert into xxxx_client_discount_m  (ID,CLIENT_ID,CLIENT_AVG_DISCOUNT,DT) values (s_xxxx_client_discount_m.NEXTVAL,"&amp;X257&amp;", "&amp;AH257&amp;", "&amp;AI257&amp;");","")&amp;
IF(LEN(AJ257)&gt;0,"insert into xxxx_client_discount_m  (ID,CLIENT_ID,CLIENT_AVG_DISCOUNT,DT) values (s_xxxx_client_discount_m.NEXTVAL,"&amp;X257&amp;", "&amp;AJ257&amp;", "&amp;AK257&amp;");","")&amp;
IF(LEN(AO257)&gt;0,"insert into xxxx_contract_signed_attr (ID, CONTRACT_ID, CODE, KEY_NUM) values (s_xxxx_contract_signed_attr.NEXTVAL, "&amp;C257&amp;", 'SUPERCOMMISSION_BONUS' , "&amp;AO257&amp;" );","")&amp;
IF(LEN(AP257)&gt;0,"insert into xxxx_loyal_clients_contr_attr (ID, CONTRACT_ID, CLIENT_ID, LC_TURNOVER, COLLATERAL_FIRST_DT, COLLATERAL_END_DT) values (s_xxxx_loyal_clients_contr_atr.NEXTVAL, "&amp;C257&amp;", "&amp;X257&amp;", "&amp;AP257&amp;", "&amp;AQ257&amp;", "&amp;AR257&amp;"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'Б-100227-13',date'2015-03-04',2, 2, 2, 'RUR', 1, 18, date'2015-03-06', date'2015-03-07', 1002271, 1, to_date('2016-07-01 00:00:03','YYYY-MM-DD HH24:MI:SS'), 50000, 9000, 0, 316, 0, 'c1', 8,null);insert into xxxx_oebs_cash_payment_test (ID, INVOICE_ID, OEBS_PAYMENT, DOC_DATE, COMISS_DATE) values (s_xxxx_oebs_cash_payment_test.NEXTVAL, 100227, 25000, to_date('2016-07-01 00:00:03','YYYY-MM-DD HH24:MI:SS'), date'2015-03-31' );insert into xxxx_client_discount_m  (ID,CLIENT_ID,CLIENT_AVG_DISCOUNT,DT) values (s_xxxx_client_discount_m.NEXTVAL,316, 20, date'2014-03-01');</v>
      </c>
    </row>
    <row r="258" spans="1:47" ht="15" customHeight="1" x14ac:dyDescent="0.3">
      <c r="A258" s="45">
        <v>27</v>
      </c>
      <c r="B258" s="57"/>
      <c r="C258" s="12" t="str">
        <f t="shared" si="70"/>
        <v>100027</v>
      </c>
      <c r="D258" s="12" t="str">
        <f t="shared" si="71"/>
        <v>100027/13</v>
      </c>
      <c r="E258" s="13" t="s">
        <v>40</v>
      </c>
      <c r="F258" s="13" t="s">
        <v>41</v>
      </c>
      <c r="G258" s="12">
        <v>1</v>
      </c>
      <c r="H258" s="14">
        <v>100227</v>
      </c>
      <c r="I258" s="15" t="str">
        <f t="shared" si="68"/>
        <v>Б-100227-13</v>
      </c>
      <c r="J258" s="16">
        <v>2</v>
      </c>
      <c r="K258" s="28">
        <v>11</v>
      </c>
      <c r="L258" s="12" t="s">
        <v>42</v>
      </c>
      <c r="M258" s="16">
        <v>1</v>
      </c>
      <c r="N258" s="12">
        <v>18</v>
      </c>
      <c r="O258" s="13" t="s">
        <v>55</v>
      </c>
      <c r="P258" s="13" t="s">
        <v>44</v>
      </c>
      <c r="Q258" s="13" t="s">
        <v>45</v>
      </c>
      <c r="R258" s="17" t="str">
        <f t="shared" si="72"/>
        <v>1002271</v>
      </c>
      <c r="S258" s="15">
        <v>1</v>
      </c>
      <c r="T258" s="144" t="s">
        <v>165</v>
      </c>
      <c r="U258" s="12">
        <v>50000</v>
      </c>
      <c r="V258" s="12">
        <f t="shared" si="69"/>
        <v>9000</v>
      </c>
      <c r="W258" s="12">
        <v>0</v>
      </c>
      <c r="X258" s="18">
        <v>316</v>
      </c>
      <c r="Y258" s="19" t="s">
        <v>47</v>
      </c>
      <c r="Z258" s="20">
        <f t="shared" si="67"/>
        <v>41000</v>
      </c>
      <c r="AA258" s="21"/>
      <c r="AB258" s="29"/>
      <c r="AC258" s="14">
        <f t="shared" si="66"/>
        <v>25000</v>
      </c>
      <c r="AD258" s="12"/>
      <c r="AE258" s="12"/>
      <c r="AF258" s="13" t="s">
        <v>48</v>
      </c>
      <c r="AG258" s="23">
        <v>8</v>
      </c>
      <c r="AH258" s="30">
        <v>20</v>
      </c>
      <c r="AI258" s="25" t="s">
        <v>49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S258" s="17"/>
      <c r="AU25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'Б-100227-13',date'2015-03-04',2, 11, 11, 'RUR', 1, 18, date'2015-03-06', date'2015-03-07', 1002271, 1, to_date('2016-07-01 00:00:03','YYYY-MM-DD HH24:MI:SS'), 50000, 9000, 0, 316, 0, 'c1', 8,null);insert into xxxx_oebs_cash_payment_test (ID, INVOICE_ID, OEBS_PAYMENT, DOC_DATE, COMISS_DATE) values (s_xxxx_oebs_cash_payment_test.NEXTVAL, 100227, 25000, to_date('2016-07-01 00:00:03','YYYY-MM-DD HH24:MI:SS'), date'2015-03-31' );insert into xxxx_client_discount_m  (ID,CLIENT_ID,CLIENT_AVG_DISCOUNT,DT) values (s_xxxx_client_discount_m.NEXTVAL,316, 20, date'2014-03-01');</v>
      </c>
    </row>
    <row r="259" spans="1:47" s="44" customFormat="1" ht="15" customHeight="1" x14ac:dyDescent="0.3">
      <c r="A259" s="45">
        <v>27</v>
      </c>
      <c r="B259" s="60"/>
      <c r="C259" s="33" t="str">
        <f t="shared" si="70"/>
        <v>100027</v>
      </c>
      <c r="D259" s="33" t="str">
        <f t="shared" si="71"/>
        <v>100027/13</v>
      </c>
      <c r="E259" s="34" t="s">
        <v>40</v>
      </c>
      <c r="F259" s="34" t="s">
        <v>41</v>
      </c>
      <c r="G259" s="12">
        <v>1</v>
      </c>
      <c r="H259" s="14">
        <v>100228</v>
      </c>
      <c r="I259" s="33" t="str">
        <f t="shared" si="68"/>
        <v>Б-100228-13</v>
      </c>
      <c r="J259" s="16">
        <v>2</v>
      </c>
      <c r="K259" s="35">
        <v>1</v>
      </c>
      <c r="L259" s="33" t="s">
        <v>42</v>
      </c>
      <c r="M259" s="36">
        <v>1</v>
      </c>
      <c r="N259" s="33">
        <v>18</v>
      </c>
      <c r="O259" s="34" t="s">
        <v>57</v>
      </c>
      <c r="P259" s="34" t="s">
        <v>44</v>
      </c>
      <c r="Q259" s="34" t="s">
        <v>45</v>
      </c>
      <c r="R259" s="37" t="str">
        <f t="shared" si="72"/>
        <v>1002281</v>
      </c>
      <c r="S259" s="33">
        <v>1</v>
      </c>
      <c r="T259" s="144" t="s">
        <v>166</v>
      </c>
      <c r="U259" s="33">
        <v>33952</v>
      </c>
      <c r="V259" s="33">
        <f t="shared" si="69"/>
        <v>6111.36</v>
      </c>
      <c r="W259" s="33">
        <v>0</v>
      </c>
      <c r="X259" s="18">
        <v>317</v>
      </c>
      <c r="Y259" s="38" t="s">
        <v>47</v>
      </c>
      <c r="Z259" s="20">
        <f t="shared" si="67"/>
        <v>27840.639999999999</v>
      </c>
      <c r="AA259" s="39"/>
      <c r="AB259" s="39"/>
      <c r="AC259" s="40">
        <f t="shared" si="66"/>
        <v>16976</v>
      </c>
      <c r="AD259" s="33"/>
      <c r="AE259" s="33"/>
      <c r="AF259" s="34" t="s">
        <v>48</v>
      </c>
      <c r="AG259" s="41">
        <v>8</v>
      </c>
      <c r="AH259" s="42">
        <v>13</v>
      </c>
      <c r="AI259" s="43" t="s">
        <v>49</v>
      </c>
      <c r="AJ259" s="34"/>
      <c r="AK259" s="34"/>
      <c r="AL259" s="37">
        <v>0</v>
      </c>
      <c r="AM259" s="33" t="s">
        <v>50</v>
      </c>
      <c r="AN259" s="33" t="s">
        <v>51</v>
      </c>
      <c r="AO259" s="33"/>
      <c r="AP259" s="37"/>
      <c r="AQ259" s="37"/>
      <c r="AR259" s="37"/>
      <c r="AS259" s="37"/>
      <c r="AU259" s="44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100228, 'Б-100228-13',date'2015-03-05',2, 1, 1, 'RUR', 1, 18, date'2015-03-06', date'2015-03-07', 1002281, 1, to_date('2016-07-01 00:00:04','YYYY-MM-DD HH24:MI:SS'), 33952, 6111.36, 0, 317, 0, 'c1', 8,null);insert into xxxx_oebs_cash_payment_test (ID, INVOICE_ID, OEBS_PAYMENT, DOC_DATE, COMISS_DATE) values (s_xxxx_oebs_cash_payment_test.NEXTVAL, 100228, 16976, to_date('2016-07-01 00:00:04','YYYY-MM-DD HH24:MI:SS'), date'2015-03-31' );insert into xxxx_client_discount_m  (ID,CLIENT_ID,CLIENT_AVG_DISCOUNT,DT) values (s_xxxx_client_discount_m.NEXTVAL,317, 13, date'2014-03-01');</v>
      </c>
    </row>
    <row r="260" spans="1:47" s="80" customFormat="1" x14ac:dyDescent="0.3">
      <c r="T260" s="146"/>
      <c r="Z260" s="81"/>
      <c r="AA260" s="81"/>
      <c r="AB260" s="81"/>
    </row>
    <row r="261" spans="1:47" s="80" customFormat="1" x14ac:dyDescent="0.3">
      <c r="T261" s="146"/>
      <c r="Z261" s="81"/>
      <c r="AA261" s="81"/>
      <c r="AB261" s="81"/>
    </row>
    <row r="262" spans="1:47" x14ac:dyDescent="0.3">
      <c r="A262" s="10">
        <v>1</v>
      </c>
      <c r="B262" s="11"/>
      <c r="C262" s="12" t="str">
        <f>"1000"&amp;A262</f>
        <v>10001</v>
      </c>
      <c r="D262" s="12" t="str">
        <f>"1000"&amp;A262&amp;"/13"</f>
        <v>10001/13</v>
      </c>
      <c r="E262" s="13" t="s">
        <v>40</v>
      </c>
      <c r="F262" s="13" t="s">
        <v>41</v>
      </c>
      <c r="G262" s="12">
        <v>1</v>
      </c>
      <c r="H262" s="14">
        <v>100011</v>
      </c>
      <c r="I262" s="15" t="str">
        <f>"Б-"&amp;H262&amp;"-13"</f>
        <v>Б-100011-13</v>
      </c>
      <c r="J262" s="16">
        <v>3</v>
      </c>
      <c r="K262" s="12">
        <v>7</v>
      </c>
      <c r="L262" s="12" t="s">
        <v>42</v>
      </c>
      <c r="M262" s="16">
        <v>1</v>
      </c>
      <c r="N262" s="12">
        <v>18</v>
      </c>
      <c r="O262" s="13" t="s">
        <v>43</v>
      </c>
      <c r="P262" s="13" t="s">
        <v>44</v>
      </c>
      <c r="Q262" s="13" t="s">
        <v>45</v>
      </c>
      <c r="R262" s="17" t="str">
        <f>H262&amp;"1"</f>
        <v>1000111</v>
      </c>
      <c r="S262" s="15">
        <v>1</v>
      </c>
      <c r="T262" s="144" t="s">
        <v>139</v>
      </c>
      <c r="U262" s="12">
        <v>100000</v>
      </c>
      <c r="V262" s="12">
        <f t="shared" ref="V262:V309" si="73">U262*0.18</f>
        <v>18000</v>
      </c>
      <c r="W262" s="12">
        <v>0</v>
      </c>
      <c r="X262" s="18">
        <v>100</v>
      </c>
      <c r="Y262" s="19" t="s">
        <v>47</v>
      </c>
      <c r="Z262" s="20">
        <f>U262-V262</f>
        <v>82000</v>
      </c>
      <c r="AA262" s="21"/>
      <c r="AB262" s="22"/>
      <c r="AC262" s="14">
        <f t="shared" ref="AC262:AC278" si="74">U262*0.5</f>
        <v>50000</v>
      </c>
      <c r="AD262" s="12"/>
      <c r="AE262" s="12"/>
      <c r="AF262" s="13" t="s">
        <v>48</v>
      </c>
      <c r="AG262" s="23">
        <v>8</v>
      </c>
      <c r="AH262" s="24">
        <v>13</v>
      </c>
      <c r="AI262" s="25" t="s">
        <v>49</v>
      </c>
      <c r="AJ262" s="13"/>
      <c r="AK262" s="13"/>
      <c r="AL262" s="17">
        <v>0</v>
      </c>
      <c r="AM262" s="15" t="s">
        <v>50</v>
      </c>
      <c r="AN262" s="12" t="s">
        <v>51</v>
      </c>
      <c r="AO262" s="12"/>
      <c r="AP262" s="17"/>
      <c r="AQ262" s="17"/>
      <c r="AR262" s="17"/>
      <c r="AS262" s="17" t="s">
        <v>52</v>
      </c>
      <c r="AU26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"&amp;A262&amp;", "&amp;C262&amp;", '"&amp;D262&amp;"', date'"&amp;E262&amp;"', date'"&amp;F262&amp;"', "&amp;G262&amp;", "&amp;H262&amp;", '"&amp;I262&amp;"',date'"&amp;O262&amp;"',"&amp;J262&amp;", "&amp;K262&amp;", "&amp;K262&amp;", '"&amp;L262&amp;"', "&amp;M262&amp;", "&amp;N262&amp;", date'"&amp;P262&amp;"', date'"&amp;Q262&amp;"', "&amp;R262&amp;", "&amp;S262&amp;", to_date('"&amp;T262&amp;"','YYYY-MM-DD HH24:MI:SS'), "&amp;U262&amp;", "&amp;V262&amp;", "&amp;W262&amp;", "&amp;X262&amp;", "&amp;AL262&amp;", '"&amp;AN262&amp;"', "&amp;AG262&amp;","&amp;AM262&amp;");"&amp;
IF(LEN(AC262)&gt;0,"insert into xxxx_oebs_cash_payment_test (ID, INVOICE_ID, OEBS_PAYMENT, DOC_DATE, COMISS_DATE) values (s_xxxx_oebs_cash_payment_test.NEXTVAL, "&amp;H262&amp;", "&amp;AC262&amp;", to_date('"&amp;T262&amp;"','YYYY-MM-DD HH24:MI:SS'), "&amp;AF262&amp;" );","")&amp;
IF(LEN(AD262)&gt;0,"insert into xxxx_oebs_cash_payment_test (ID, INVOICE_ID, OEBS_PAYMENT, DOC_DATE, COMISS_DATE) values (s_xxxx_oebs_cash_payment_test.NEXTVAL, "&amp;H262&amp;", "&amp;AD262&amp;", to_date('"&amp;T262&amp;"','YYYY-MM-DD HH24:MI:SS'), "&amp;AF262&amp;" );","")&amp;
IF(LEN(AE262)&gt;0,"insert into xxxx_oebs_cash_payment_test (ID, INVOICE_ID, OEBS_PAYMENT, DOC_DATE, COMISS_DATE) values (s_xxxx_oebs_cash_payment_test.NEXTVAL, "&amp;H262&amp;", "&amp;AE262&amp;", to_date('"&amp;T262&amp;"','YYYY-MM-DD HH24:MI:SS'), "&amp;AF262&amp;" );","")&amp;
IF(LEN(AH262)&gt;0,"insert into xxxx_client_discount_m  (ID,CLIENT_ID,CLIENT_AVG_DISCOUNT,DT) values (s_xxxx_client_discount_m.NEXTVAL,"&amp;X262&amp;", "&amp;AH262&amp;", "&amp;AI262&amp;");","")&amp;
IF(LEN(AJ262)&gt;0,"insert into xxxx_client_discount_m  (ID,CLIENT_ID,CLIENT_AVG_DISCOUNT,DT) values (s_xxxx_client_discount_m.NEXTVAL,"&amp;X262&amp;", "&amp;AJ262&amp;", "&amp;AK262&amp;");","")&amp;
IF(LEN(AO262)&gt;0,"insert into xxxx_contract_signed_attr (ID, CONTRACT_ID, CODE, KEY_NUM) values (s_xxxx_contract_signed_attr.NEXTVAL, "&amp;C262&amp;", 'SUPERCOMMISSION_BONUS' , "&amp;AO262&amp;" );","")&amp;
IF(LEN(AP262)&gt;0,"insert into xxxx_loyal_clients_contr_attr (ID, CONTRACT_ID, CLIENT_ID, LC_TURNOVER, COLLATERAL_FIRST_DT, COLLATERAL_END_DT) values (s_xxxx_loyal_clients_contr_atr.NEXTVAL, "&amp;C262&amp;", "&amp;X262&amp;", "&amp;AP262&amp;", "&amp;AQ262&amp;", "&amp;AR262&amp;"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'Б-100011-13',date'2015-03-02',3, 7, 7, 'RUR', 1, 18, date'2015-03-06', date'2015-03-07',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date'2015-03-31' );insert into xxxx_client_discount_m  (ID,CLIENT_ID,CLIENT_AVG_DISCOUNT,DT) values (s_xxxx_client_discount_m.NEXTVAL,100, 13, date'2014-03-01');</v>
      </c>
    </row>
    <row r="263" spans="1:47" ht="15" customHeight="1" x14ac:dyDescent="0.3">
      <c r="A263" s="10">
        <v>1</v>
      </c>
      <c r="B263" s="11"/>
      <c r="C263" s="12" t="str">
        <f t="shared" ref="C263:C273" si="75">"1000"&amp;A263</f>
        <v>10001</v>
      </c>
      <c r="D263" s="12" t="str">
        <f t="shared" ref="D263:D273" si="76">"1000"&amp;A263&amp;"/13"</f>
        <v>10001/13</v>
      </c>
      <c r="E263" s="13" t="s">
        <v>40</v>
      </c>
      <c r="F263" s="13" t="s">
        <v>41</v>
      </c>
      <c r="G263" s="12">
        <v>1</v>
      </c>
      <c r="H263" s="14">
        <v>100012</v>
      </c>
      <c r="I263" s="15" t="str">
        <f t="shared" ref="I263:I273" si="77">"Б-"&amp;H263&amp;"-13"</f>
        <v>Б-100012-13</v>
      </c>
      <c r="J263" s="16">
        <v>3</v>
      </c>
      <c r="K263" s="12">
        <v>7</v>
      </c>
      <c r="L263" s="12" t="s">
        <v>42</v>
      </c>
      <c r="M263" s="16">
        <v>1</v>
      </c>
      <c r="N263" s="12">
        <v>18</v>
      </c>
      <c r="O263" s="13" t="s">
        <v>53</v>
      </c>
      <c r="P263" s="13" t="s">
        <v>44</v>
      </c>
      <c r="Q263" s="13" t="s">
        <v>45</v>
      </c>
      <c r="R263" s="17" t="str">
        <f t="shared" ref="R263:R273" si="78">H263&amp;"1"</f>
        <v>1000121</v>
      </c>
      <c r="S263" s="15">
        <v>1</v>
      </c>
      <c r="T263" s="144" t="s">
        <v>140</v>
      </c>
      <c r="U263" s="12">
        <v>90000</v>
      </c>
      <c r="V263" s="12">
        <f t="shared" si="73"/>
        <v>16200</v>
      </c>
      <c r="W263" s="12">
        <v>0</v>
      </c>
      <c r="X263" s="18">
        <v>101</v>
      </c>
      <c r="Y263" s="19" t="s">
        <v>47</v>
      </c>
      <c r="Z263" s="20">
        <f t="shared" ref="Z263:Z331" si="79">U263-V263</f>
        <v>73800</v>
      </c>
      <c r="AA263" s="21"/>
      <c r="AB263" s="26"/>
      <c r="AC263" s="14">
        <f t="shared" si="74"/>
        <v>45000</v>
      </c>
      <c r="AD263" s="12"/>
      <c r="AE263" s="12"/>
      <c r="AF263" s="13" t="s">
        <v>48</v>
      </c>
      <c r="AG263" s="23">
        <v>8</v>
      </c>
      <c r="AH263" s="27">
        <v>7</v>
      </c>
      <c r="AI263" s="25" t="s">
        <v>49</v>
      </c>
      <c r="AJ263" s="13"/>
      <c r="AK263" s="13"/>
      <c r="AL263" s="17">
        <v>0</v>
      </c>
      <c r="AM263" s="15" t="s">
        <v>50</v>
      </c>
      <c r="AN263" s="12" t="s">
        <v>51</v>
      </c>
      <c r="AO263" s="12"/>
      <c r="AP263" s="17"/>
      <c r="AQ263" s="17"/>
      <c r="AR263" s="17"/>
      <c r="AS263" s="17" t="s">
        <v>125</v>
      </c>
      <c r="AU263" s="9" t="str">
        <f t="shared" ref="AU263:AU339" si="8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"&amp;A263&amp;", "&amp;C263&amp;", '"&amp;D263&amp;"', date'"&amp;E263&amp;"', date'"&amp;F263&amp;"', "&amp;G263&amp;", "&amp;H263&amp;", '"&amp;I263&amp;"',date'"&amp;O263&amp;"',"&amp;J263&amp;", "&amp;K263&amp;", "&amp;K263&amp;", '"&amp;L263&amp;"', "&amp;M263&amp;", "&amp;N263&amp;", date'"&amp;P263&amp;"', date'"&amp;Q263&amp;"', "&amp;R263&amp;", "&amp;S263&amp;", to_date('"&amp;T263&amp;"','YYYY-MM-DD HH24:MI:SS'), "&amp;U263&amp;", "&amp;V263&amp;", "&amp;W263&amp;", "&amp;X263&amp;", "&amp;AL263&amp;", '"&amp;AN263&amp;"', "&amp;AG263&amp;","&amp;AM263&amp;");"&amp;
IF(LEN(AC263)&gt;0,"insert into xxxx_oebs_cash_payment_test (ID, INVOICE_ID, OEBS_PAYMENT, DOC_DATE, COMISS_DATE) values (s_xxxx_oebs_cash_payment_test.NEXTVAL, "&amp;H263&amp;", "&amp;AC263&amp;", to_date('"&amp;T263&amp;"','YYYY-MM-DD HH24:MI:SS'), "&amp;AF263&amp;" );","")&amp;
IF(LEN(AD263)&gt;0,"insert into xxxx_oebs_cash_payment_test (ID, INVOICE_ID, OEBS_PAYMENT, DOC_DATE, COMISS_DATE) values (s_xxxx_oebs_cash_payment_test.NEXTVAL, "&amp;H263&amp;", "&amp;AD263&amp;", to_date('"&amp;T263&amp;"','YYYY-MM-DD HH24:MI:SS'), "&amp;AF263&amp;" );","")&amp;
IF(LEN(AE263)&gt;0,"insert into xxxx_oebs_cash_payment_test (ID, INVOICE_ID, OEBS_PAYMENT, DOC_DATE, COMISS_DATE) values (s_xxxx_oebs_cash_payment_test.NEXTVAL, "&amp;H263&amp;", "&amp;AE263&amp;", to_date('"&amp;T263&amp;"','YYYY-MM-DD HH24:MI:SS'), "&amp;AF263&amp;" );","")&amp;
IF(LEN(AH263)&gt;0,"insert into xxxx_client_discount_m  (ID,CLIENT_ID,CLIENT_AVG_DISCOUNT,DT) values (s_xxxx_client_discount_m.NEXTVAL,"&amp;X263&amp;", "&amp;AH263&amp;", "&amp;AI263&amp;");","")&amp;
IF(LEN(AJ263)&gt;0,"insert into xxxx_client_discount_m  (ID,CLIENT_ID,CLIENT_AVG_DISCOUNT,DT) values (s_xxxx_client_discount_m.NEXTVAL,"&amp;X263&amp;", "&amp;AJ263&amp;", "&amp;AK263&amp;");","")&amp;
IF(LEN(AO263)&gt;0,"insert into xxxx_contract_signed_attr (ID, CONTRACT_ID, CODE, KEY_NUM) values (s_xxxx_contract_signed_attr.NEXTVAL, "&amp;C263&amp;", 'SUPERCOMMISSION_BONUS' , "&amp;AO263&amp;" );","")&amp;
IF(LEN(AP263)&gt;0,"insert into xxxx_loyal_clients_contr_attr (ID, CONTRACT_ID, CLIENT_ID, LC_TURNOVER, COLLATERAL_FIRST_DT, COLLATERAL_END_DT) values (s_xxxx_loyal_clients_contr_atr.NEXTVAL, "&amp;C263&amp;", "&amp;X263&amp;", "&amp;AP263&amp;", "&amp;AQ263&amp;", "&amp;AR263&amp;"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'Б-100012-13',date'2015-03-03',3, 7, 7, 'RUR', 1, 18, date'2015-03-06', date'2015-03-07',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date'2015-03-31' );insert into xxxx_client_discount_m  (ID,CLIENT_ID,CLIENT_AVG_DISCOUNT,DT) values (s_xxxx_client_discount_m.NEXTVAL,101, 7, date'2014-03-01');</v>
      </c>
    </row>
    <row r="264" spans="1:47" ht="15" customHeight="1" x14ac:dyDescent="0.3">
      <c r="A264" s="10">
        <v>1</v>
      </c>
      <c r="B264" s="11"/>
      <c r="C264" s="12" t="str">
        <f t="shared" si="75"/>
        <v>10001</v>
      </c>
      <c r="D264" s="12" t="str">
        <f t="shared" si="76"/>
        <v>10001/13</v>
      </c>
      <c r="E264" s="13" t="s">
        <v>40</v>
      </c>
      <c r="F264" s="13" t="s">
        <v>41</v>
      </c>
      <c r="G264" s="12">
        <v>1</v>
      </c>
      <c r="H264" s="14">
        <v>100013</v>
      </c>
      <c r="I264" s="15" t="str">
        <f t="shared" si="77"/>
        <v>Б-100013-13</v>
      </c>
      <c r="J264" s="16">
        <v>3</v>
      </c>
      <c r="K264" s="12">
        <v>7</v>
      </c>
      <c r="L264" s="12" t="s">
        <v>42</v>
      </c>
      <c r="M264" s="16">
        <v>1</v>
      </c>
      <c r="N264" s="12">
        <v>18</v>
      </c>
      <c r="O264" s="13" t="s">
        <v>53</v>
      </c>
      <c r="P264" s="13" t="s">
        <v>44</v>
      </c>
      <c r="Q264" s="13" t="s">
        <v>45</v>
      </c>
      <c r="R264" s="17" t="str">
        <f t="shared" si="78"/>
        <v>1000131</v>
      </c>
      <c r="S264" s="15">
        <v>1</v>
      </c>
      <c r="T264" s="144" t="s">
        <v>140</v>
      </c>
      <c r="U264" s="12">
        <v>90000</v>
      </c>
      <c r="V264" s="12">
        <f t="shared" si="73"/>
        <v>16200</v>
      </c>
      <c r="W264" s="12">
        <v>0</v>
      </c>
      <c r="X264" s="18">
        <v>102</v>
      </c>
      <c r="Y264" s="19" t="s">
        <v>47</v>
      </c>
      <c r="Z264" s="20">
        <f t="shared" si="79"/>
        <v>73800</v>
      </c>
      <c r="AA264" s="21"/>
      <c r="AB264" s="26"/>
      <c r="AC264" s="14">
        <f t="shared" si="74"/>
        <v>45000</v>
      </c>
      <c r="AD264" s="12"/>
      <c r="AE264" s="12"/>
      <c r="AF264" s="13" t="s">
        <v>48</v>
      </c>
      <c r="AG264" s="23">
        <v>8</v>
      </c>
      <c r="AH264" s="27">
        <v>7</v>
      </c>
      <c r="AI264" s="25" t="s">
        <v>49</v>
      </c>
      <c r="AJ264" s="13"/>
      <c r="AK264" s="13"/>
      <c r="AL264" s="17">
        <v>0</v>
      </c>
      <c r="AM264" s="15" t="s">
        <v>50</v>
      </c>
      <c r="AN264" s="12" t="s">
        <v>51</v>
      </c>
      <c r="AO264" s="12"/>
      <c r="AP264" s="17"/>
      <c r="AQ264" s="17"/>
      <c r="AR264" s="17"/>
      <c r="AS264" s="17"/>
      <c r="AU26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'Б-100013-13',date'2015-03-03',3, 7, 7, 'RUR', 1, 18, date'2015-03-06', date'2015-03-07',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date'2015-03-31' );insert into xxxx_client_discount_m  (ID,CLIENT_ID,CLIENT_AVG_DISCOUNT,DT) values (s_xxxx_client_discount_m.NEXTVAL,102, 7, date'2014-03-01');</v>
      </c>
    </row>
    <row r="265" spans="1:47" ht="15" customHeight="1" x14ac:dyDescent="0.3">
      <c r="A265" s="10">
        <v>1</v>
      </c>
      <c r="B265" s="11"/>
      <c r="C265" s="12" t="str">
        <f>"1000"&amp;A265</f>
        <v>10001</v>
      </c>
      <c r="D265" s="12" t="str">
        <f>"1000"&amp;A265&amp;"/13"</f>
        <v>10001/13</v>
      </c>
      <c r="E265" s="13" t="s">
        <v>40</v>
      </c>
      <c r="F265" s="13" t="s">
        <v>41</v>
      </c>
      <c r="G265" s="12">
        <v>1</v>
      </c>
      <c r="H265" s="14">
        <v>100014</v>
      </c>
      <c r="I265" s="15" t="str">
        <f>"Б-"&amp;H265&amp;"-13"</f>
        <v>Б-100014-13</v>
      </c>
      <c r="J265" s="16">
        <v>3</v>
      </c>
      <c r="K265" s="28">
        <v>2</v>
      </c>
      <c r="L265" s="12" t="s">
        <v>42</v>
      </c>
      <c r="M265" s="16">
        <v>1</v>
      </c>
      <c r="N265" s="12">
        <v>18</v>
      </c>
      <c r="O265" s="13" t="s">
        <v>55</v>
      </c>
      <c r="P265" s="13" t="s">
        <v>44</v>
      </c>
      <c r="Q265" s="13" t="s">
        <v>45</v>
      </c>
      <c r="R265" s="17" t="str">
        <f>H265&amp;"1"</f>
        <v>1000141</v>
      </c>
      <c r="S265" s="15">
        <v>1</v>
      </c>
      <c r="T265" s="144" t="s">
        <v>141</v>
      </c>
      <c r="U265" s="12">
        <v>80000</v>
      </c>
      <c r="V265" s="12">
        <f t="shared" si="73"/>
        <v>14400</v>
      </c>
      <c r="W265" s="12">
        <v>0</v>
      </c>
      <c r="X265" s="18">
        <v>103</v>
      </c>
      <c r="Y265" s="19" t="s">
        <v>47</v>
      </c>
      <c r="Z265" s="20">
        <f>U265-V265</f>
        <v>65600</v>
      </c>
      <c r="AA265" s="21"/>
      <c r="AB265" s="29"/>
      <c r="AC265" s="14">
        <f t="shared" si="74"/>
        <v>40000</v>
      </c>
      <c r="AD265" s="12"/>
      <c r="AE265" s="12"/>
      <c r="AF265" s="13" t="s">
        <v>48</v>
      </c>
      <c r="AG265" s="23">
        <v>8</v>
      </c>
      <c r="AH265" s="30">
        <v>20</v>
      </c>
      <c r="AI265" s="25" t="s">
        <v>49</v>
      </c>
      <c r="AJ265" s="13"/>
      <c r="AK265" s="13"/>
      <c r="AL265" s="17">
        <v>0</v>
      </c>
      <c r="AM265" s="15" t="s">
        <v>50</v>
      </c>
      <c r="AN265" s="12" t="s">
        <v>51</v>
      </c>
      <c r="AO265" s="12"/>
      <c r="AP265" s="17"/>
      <c r="AQ265" s="17"/>
      <c r="AR265" s="17"/>
      <c r="AS265" s="17"/>
      <c r="AU26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"&amp;A265&amp;", "&amp;C265&amp;", '"&amp;D265&amp;"', date'"&amp;E265&amp;"', date'"&amp;F265&amp;"', "&amp;G265&amp;", "&amp;H265&amp;", '"&amp;I265&amp;"',date'"&amp;O265&amp;"',"&amp;J265&amp;", "&amp;K265&amp;", "&amp;K265&amp;", '"&amp;L265&amp;"', "&amp;M265&amp;", "&amp;N265&amp;", date'"&amp;P265&amp;"', date'"&amp;Q265&amp;"', "&amp;R265&amp;", "&amp;S265&amp;", to_date('"&amp;T265&amp;"','YYYY-MM-DD HH24:MI:SS'), "&amp;U265&amp;", "&amp;V265&amp;", "&amp;W265&amp;", "&amp;X265&amp;", "&amp;AL265&amp;", '"&amp;AN265&amp;"', "&amp;AG265&amp;","&amp;AM265&amp;");"&amp;
IF(LEN(AC265)&gt;0,"insert into xxxx_oebs_cash_payment_test (ID, INVOICE_ID, OEBS_PAYMENT, DOC_DATE, COMISS_DATE) values (s_xxxx_oebs_cash_payment_test.NEXTVAL, "&amp;H265&amp;", "&amp;AC265&amp;", to_date('"&amp;T265&amp;"','YYYY-MM-DD HH24:MI:SS'), "&amp;AF265&amp;" );","")&amp;
IF(LEN(AD265)&gt;0,"insert into xxxx_oebs_cash_payment_test (ID, INVOICE_ID, OEBS_PAYMENT, DOC_DATE, COMISS_DATE) values (s_xxxx_oebs_cash_payment_test.NEXTVAL, "&amp;H265&amp;", "&amp;AD265&amp;", to_date('"&amp;T265&amp;"','YYYY-MM-DD HH24:MI:SS'), "&amp;AF265&amp;" );","")&amp;
IF(LEN(AE265)&gt;0,"insert into xxxx_oebs_cash_payment_test (ID, INVOICE_ID, OEBS_PAYMENT, DOC_DATE, COMISS_DATE) values (s_xxxx_oebs_cash_payment_test.NEXTVAL, "&amp;H265&amp;", "&amp;AE265&amp;", to_date('"&amp;T265&amp;"','YYYY-MM-DD HH24:MI:SS'), "&amp;AF265&amp;" );","")&amp;
IF(LEN(AH265)&gt;0,"insert into xxxx_client_discount_m  (ID,CLIENT_ID,CLIENT_AVG_DISCOUNT,DT) values (s_xxxx_client_discount_m.NEXTVAL,"&amp;X265&amp;", "&amp;AH265&amp;", "&amp;AI265&amp;");","")&amp;
IF(LEN(AJ265)&gt;0,"insert into xxxx_client_discount_m  (ID,CLIENT_ID,CLIENT_AVG_DISCOUNT,DT) values (s_xxxx_client_discount_m.NEXTVAL,"&amp;X265&amp;", "&amp;AJ265&amp;", "&amp;AK265&amp;");","")&amp;
IF(LEN(AO265)&gt;0,"insert into xxxx_contract_signed_attr (ID, CONTRACT_ID, CODE, KEY_NUM) values (s_xxxx_contract_signed_attr.NEXTVAL, "&amp;C265&amp;", 'SUPERCOMMISSION_BONUS' , "&amp;AO265&amp;" );","")&amp;
IF(LEN(AP265)&gt;0,"insert into xxxx_loyal_clients_contr_attr (ID, CONTRACT_ID, CLIENT_ID, LC_TURNOVER, COLLATERAL_FIRST_DT, COLLATERAL_END_DT) values (s_xxxx_loyal_clients_contr_atr.NEXTVAL, "&amp;C265&amp;", "&amp;X265&amp;", "&amp;AP265&amp;", "&amp;AQ265&amp;", "&amp;AR265&amp;"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'Б-100014-13',date'2015-03-04',3, 2, 2,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266" spans="1:47" ht="15" customHeight="1" x14ac:dyDescent="0.3">
      <c r="A266" s="10">
        <v>1</v>
      </c>
      <c r="B266" s="11"/>
      <c r="C266" s="12" t="str">
        <f t="shared" si="75"/>
        <v>10001</v>
      </c>
      <c r="D266" s="12" t="str">
        <f t="shared" si="76"/>
        <v>10001/13</v>
      </c>
      <c r="E266" s="13" t="s">
        <v>40</v>
      </c>
      <c r="F266" s="13" t="s">
        <v>41</v>
      </c>
      <c r="G266" s="12">
        <v>1</v>
      </c>
      <c r="H266" s="14">
        <v>100015</v>
      </c>
      <c r="I266" s="15" t="str">
        <f t="shared" si="77"/>
        <v>Б-100015-13</v>
      </c>
      <c r="J266" s="16">
        <v>3</v>
      </c>
      <c r="K266" s="28">
        <v>11</v>
      </c>
      <c r="L266" s="12" t="s">
        <v>42</v>
      </c>
      <c r="M266" s="16">
        <v>1</v>
      </c>
      <c r="N266" s="12">
        <v>18</v>
      </c>
      <c r="O266" s="13" t="s">
        <v>55</v>
      </c>
      <c r="P266" s="13" t="s">
        <v>44</v>
      </c>
      <c r="Q266" s="13" t="s">
        <v>45</v>
      </c>
      <c r="R266" s="17" t="str">
        <f t="shared" si="78"/>
        <v>1000151</v>
      </c>
      <c r="S266" s="15">
        <v>1</v>
      </c>
      <c r="T266" s="144" t="s">
        <v>141</v>
      </c>
      <c r="U266" s="12">
        <v>80000</v>
      </c>
      <c r="V266" s="12">
        <f t="shared" si="73"/>
        <v>14400</v>
      </c>
      <c r="W266" s="12">
        <v>0</v>
      </c>
      <c r="X266" s="18">
        <v>103</v>
      </c>
      <c r="Y266" s="19" t="s">
        <v>47</v>
      </c>
      <c r="Z266" s="20">
        <f t="shared" si="79"/>
        <v>65600</v>
      </c>
      <c r="AA266" s="21"/>
      <c r="AB266" s="29"/>
      <c r="AC266" s="14">
        <f t="shared" si="74"/>
        <v>40000</v>
      </c>
      <c r="AD266" s="12"/>
      <c r="AE266" s="12"/>
      <c r="AF266" s="13" t="s">
        <v>48</v>
      </c>
      <c r="AG266" s="23">
        <v>8</v>
      </c>
      <c r="AH266" s="30">
        <v>20</v>
      </c>
      <c r="AI266" s="25" t="s">
        <v>49</v>
      </c>
      <c r="AJ266" s="13"/>
      <c r="AK266" s="13"/>
      <c r="AL266" s="17">
        <v>0</v>
      </c>
      <c r="AM266" s="15" t="s">
        <v>50</v>
      </c>
      <c r="AN266" s="12" t="s">
        <v>51</v>
      </c>
      <c r="AO266" s="12"/>
      <c r="AP266" s="17"/>
      <c r="AQ266" s="17"/>
      <c r="AR266" s="17"/>
      <c r="AS266" s="17"/>
      <c r="AU26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'Б-100015-13',date'2015-03-04',3, 11, 11, 'RUR', 1, 18, date'2015-03-06', date'2015-03-07', 1000151, 1, to_date('2016-03-09 00:00:00','YYYY-MM-DD HH24:MI:SS'), 80000, 14400, 0, 103, 0, 'c1', 8,null);insert into xxxx_oebs_cash_payment_test (ID, INVOICE_ID, OEBS_PAYMENT, DOC_DATE, COMISS_DATE) values (s_xxxx_oebs_cash_payment_test.NEXTVAL, 100015, 40000, to_date('2016-03-09 00:00:00','YYYY-MM-DD HH24:MI:SS'), date'2015-03-31' );insert into xxxx_client_discount_m  (ID,CLIENT_ID,CLIENT_AVG_DISCOUNT,DT) values (s_xxxx_client_discount_m.NEXTVAL,103, 20, date'2014-03-01');</v>
      </c>
    </row>
    <row r="267" spans="1:47" s="44" customFormat="1" ht="15" customHeight="1" x14ac:dyDescent="0.3">
      <c r="A267" s="31">
        <v>1</v>
      </c>
      <c r="B267" s="32"/>
      <c r="C267" s="33" t="str">
        <f t="shared" si="75"/>
        <v>10001</v>
      </c>
      <c r="D267" s="33" t="str">
        <f t="shared" si="76"/>
        <v>10001/13</v>
      </c>
      <c r="E267" s="34" t="s">
        <v>40</v>
      </c>
      <c r="F267" s="34" t="s">
        <v>41</v>
      </c>
      <c r="G267" s="12">
        <v>1</v>
      </c>
      <c r="H267" s="14">
        <v>100016</v>
      </c>
      <c r="I267" s="33" t="str">
        <f t="shared" si="77"/>
        <v>Б-100016-13</v>
      </c>
      <c r="J267" s="16">
        <v>3</v>
      </c>
      <c r="K267" s="35">
        <v>1</v>
      </c>
      <c r="L267" s="33" t="s">
        <v>42</v>
      </c>
      <c r="M267" s="36">
        <v>1</v>
      </c>
      <c r="N267" s="33">
        <v>18</v>
      </c>
      <c r="O267" s="34" t="s">
        <v>57</v>
      </c>
      <c r="P267" s="34" t="s">
        <v>44</v>
      </c>
      <c r="Q267" s="34" t="s">
        <v>45</v>
      </c>
      <c r="R267" s="37" t="str">
        <f t="shared" si="78"/>
        <v>1000161</v>
      </c>
      <c r="S267" s="33">
        <v>1</v>
      </c>
      <c r="T267" s="145" t="s">
        <v>142</v>
      </c>
      <c r="U267" s="33">
        <v>60000</v>
      </c>
      <c r="V267" s="33">
        <f t="shared" si="73"/>
        <v>10800</v>
      </c>
      <c r="W267" s="33">
        <v>0</v>
      </c>
      <c r="X267" s="18">
        <v>104</v>
      </c>
      <c r="Y267" s="38" t="s">
        <v>47</v>
      </c>
      <c r="Z267" s="20">
        <f t="shared" si="79"/>
        <v>49200</v>
      </c>
      <c r="AA267" s="39"/>
      <c r="AB267" s="39"/>
      <c r="AC267" s="40">
        <f t="shared" si="74"/>
        <v>30000</v>
      </c>
      <c r="AD267" s="12"/>
      <c r="AE267" s="33"/>
      <c r="AF267" s="34" t="s">
        <v>48</v>
      </c>
      <c r="AG267" s="41">
        <v>8</v>
      </c>
      <c r="AH267" s="42">
        <v>13</v>
      </c>
      <c r="AI267" s="43" t="s">
        <v>49</v>
      </c>
      <c r="AJ267" s="34"/>
      <c r="AK267" s="34"/>
      <c r="AL267" s="37">
        <v>0</v>
      </c>
      <c r="AM267" s="33" t="s">
        <v>50</v>
      </c>
      <c r="AN267" s="33" t="s">
        <v>51</v>
      </c>
      <c r="AO267" s="33"/>
      <c r="AP267" s="37"/>
      <c r="AQ267" s="37"/>
      <c r="AR267" s="37"/>
      <c r="AS267" s="37"/>
      <c r="AU26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100016, 'Б-100016-13',date'2015-03-05',3, 1, 1, 'RUR', 1, 18, date'2015-03-06', date'2015-03-07', 1000161, 1, to_date('2016-03-11 00:00:00','YYYY-MM-DD HH24:MI:SS'), 60000, 10800, 0, 104, 0, 'c1', 8,null);insert into xxxx_oebs_cash_payment_test (ID, INVOICE_ID, OEBS_PAYMENT, DOC_DATE, COMISS_DATE) values (s_xxxx_oebs_cash_payment_test.NEXTVAL, 100016, 30000, to_date('2016-03-11 00:00:00','YYYY-MM-DD HH24:MI:SS'), date'2015-03-31' );insert into xxxx_client_discount_m  (ID,CLIENT_ID,CLIENT_AVG_DISCOUNT,DT) values (s_xxxx_client_discount_m.NEXTVAL,104, 13, date'2014-03-01');</v>
      </c>
    </row>
    <row r="268" spans="1:47" ht="15" customHeight="1" x14ac:dyDescent="0.3">
      <c r="A268" s="45">
        <v>2</v>
      </c>
      <c r="B268" s="46"/>
      <c r="C268" s="12" t="str">
        <f t="shared" si="75"/>
        <v>10002</v>
      </c>
      <c r="D268" s="12" t="str">
        <f t="shared" si="76"/>
        <v>10002/13</v>
      </c>
      <c r="E268" s="13" t="s">
        <v>40</v>
      </c>
      <c r="F268" s="13" t="s">
        <v>41</v>
      </c>
      <c r="G268" s="12">
        <v>2</v>
      </c>
      <c r="H268" s="14">
        <v>100017</v>
      </c>
      <c r="I268" s="15" t="str">
        <f t="shared" si="77"/>
        <v>Б-100017-13</v>
      </c>
      <c r="J268" s="16">
        <v>3</v>
      </c>
      <c r="K268" s="12">
        <v>7</v>
      </c>
      <c r="L268" s="12" t="s">
        <v>42</v>
      </c>
      <c r="M268" s="16">
        <v>1</v>
      </c>
      <c r="N268" s="12">
        <v>18</v>
      </c>
      <c r="O268" s="13" t="s">
        <v>43</v>
      </c>
      <c r="P268" s="13" t="s">
        <v>44</v>
      </c>
      <c r="Q268" s="13" t="s">
        <v>45</v>
      </c>
      <c r="R268" s="17" t="str">
        <f t="shared" si="78"/>
        <v>1000171</v>
      </c>
      <c r="S268" s="15">
        <v>1</v>
      </c>
      <c r="T268" s="144" t="s">
        <v>139</v>
      </c>
      <c r="U268" s="12">
        <v>100000</v>
      </c>
      <c r="V268" s="12">
        <f t="shared" si="73"/>
        <v>18000</v>
      </c>
      <c r="W268" s="12">
        <v>0</v>
      </c>
      <c r="X268" s="18">
        <v>105</v>
      </c>
      <c r="Y268" s="19" t="s">
        <v>47</v>
      </c>
      <c r="Z268" s="20">
        <f t="shared" si="79"/>
        <v>82000</v>
      </c>
      <c r="AA268" s="21"/>
      <c r="AB268" s="22"/>
      <c r="AC268" s="14">
        <f t="shared" si="74"/>
        <v>50000</v>
      </c>
      <c r="AD268" s="12"/>
      <c r="AE268" s="12"/>
      <c r="AF268" s="13" t="s">
        <v>48</v>
      </c>
      <c r="AG268" s="23">
        <v>8</v>
      </c>
      <c r="AH268" s="24">
        <v>13</v>
      </c>
      <c r="AI268" s="25" t="s">
        <v>49</v>
      </c>
      <c r="AJ268" s="13"/>
      <c r="AK268" s="13"/>
      <c r="AL268" s="17">
        <v>0</v>
      </c>
      <c r="AM268" s="15" t="s">
        <v>50</v>
      </c>
      <c r="AN268" s="12" t="s">
        <v>51</v>
      </c>
      <c r="AO268" s="12"/>
      <c r="AP268" s="17"/>
      <c r="AQ268" s="17"/>
      <c r="AR268" s="17"/>
      <c r="AS268" s="17" t="s">
        <v>59</v>
      </c>
      <c r="AT268" s="47"/>
      <c r="AU26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'Б-100017-13',date'2015-03-02',3, 7, 7, 'RUR', 1, 18, date'2015-03-06', date'2015-03-07', 1000171, 1, to_date('2016-03-07 00:00:00','YYYY-MM-DD HH24:MI:SS'), 100000, 18000, 0, 105, 0, 'c1', 8,null);insert into xxxx_oebs_cash_payment_test (ID, INVOICE_ID, OEBS_PAYMENT, DOC_DATE, COMISS_DATE) values (s_xxxx_oebs_cash_payment_test.NEXTVAL, 100017, 50000, to_date('2016-03-07 00:00:00','YYYY-MM-DD HH24:MI:SS'), date'2015-03-31' );insert into xxxx_client_discount_m  (ID,CLIENT_ID,CLIENT_AVG_DISCOUNT,DT) values (s_xxxx_client_discount_m.NEXTVAL,105, 13, date'2014-03-01');</v>
      </c>
    </row>
    <row r="269" spans="1:47" ht="15" customHeight="1" x14ac:dyDescent="0.3">
      <c r="A269" s="45">
        <v>2</v>
      </c>
      <c r="B269" s="46"/>
      <c r="C269" s="12" t="str">
        <f t="shared" si="75"/>
        <v>10002</v>
      </c>
      <c r="D269" s="12" t="str">
        <f t="shared" si="76"/>
        <v>10002/13</v>
      </c>
      <c r="E269" s="13" t="s">
        <v>40</v>
      </c>
      <c r="F269" s="13" t="s">
        <v>41</v>
      </c>
      <c r="G269" s="12">
        <v>2</v>
      </c>
      <c r="H269" s="14">
        <v>100018</v>
      </c>
      <c r="I269" s="15" t="str">
        <f t="shared" si="77"/>
        <v>Б-100018-13</v>
      </c>
      <c r="J269" s="16">
        <v>3</v>
      </c>
      <c r="K269" s="12">
        <v>7</v>
      </c>
      <c r="L269" s="12" t="s">
        <v>42</v>
      </c>
      <c r="M269" s="16">
        <v>1</v>
      </c>
      <c r="N269" s="12">
        <v>18</v>
      </c>
      <c r="O269" s="13" t="s">
        <v>53</v>
      </c>
      <c r="P269" s="13" t="s">
        <v>44</v>
      </c>
      <c r="Q269" s="13" t="s">
        <v>45</v>
      </c>
      <c r="R269" s="17" t="str">
        <f t="shared" si="78"/>
        <v>1000181</v>
      </c>
      <c r="S269" s="15">
        <v>1</v>
      </c>
      <c r="T269" s="144" t="s">
        <v>140</v>
      </c>
      <c r="U269" s="12">
        <v>90000</v>
      </c>
      <c r="V269" s="12">
        <f t="shared" si="73"/>
        <v>16200</v>
      </c>
      <c r="W269" s="12">
        <v>0</v>
      </c>
      <c r="X269" s="18">
        <v>106</v>
      </c>
      <c r="Y269" s="19" t="s">
        <v>47</v>
      </c>
      <c r="Z269" s="20">
        <f t="shared" si="79"/>
        <v>73800</v>
      </c>
      <c r="AA269" s="21"/>
      <c r="AB269" s="26"/>
      <c r="AC269" s="14">
        <f t="shared" si="74"/>
        <v>45000</v>
      </c>
      <c r="AD269" s="12"/>
      <c r="AE269" s="12"/>
      <c r="AF269" s="13" t="s">
        <v>48</v>
      </c>
      <c r="AG269" s="23">
        <v>8</v>
      </c>
      <c r="AH269" s="27">
        <v>7</v>
      </c>
      <c r="AI269" s="25" t="s">
        <v>49</v>
      </c>
      <c r="AJ269" s="13"/>
      <c r="AK269" s="13"/>
      <c r="AL269" s="17">
        <v>0</v>
      </c>
      <c r="AM269" s="15" t="s">
        <v>50</v>
      </c>
      <c r="AN269" s="12" t="s">
        <v>51</v>
      </c>
      <c r="AO269" s="12"/>
      <c r="AP269" s="17"/>
      <c r="AQ269" s="17"/>
      <c r="AR269" s="17"/>
      <c r="AS269" s="17"/>
      <c r="AT269" s="47"/>
      <c r="AU26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'Б-100018-13',date'2015-03-03',3, 7, 7, 'RUR', 1, 18, date'2015-03-06', date'2015-03-07', 1000181, 1, to_date('2016-03-08 00:00:00','YYYY-MM-DD HH24:MI:SS'), 90000, 16200, 0, 106, 0, 'c1', 8,null);insert into xxxx_oebs_cash_payment_test (ID, INVOICE_ID, OEBS_PAYMENT, DOC_DATE, COMISS_DATE) values (s_xxxx_oebs_cash_payment_test.NEXTVAL, 100018, 45000, to_date('2016-03-08 00:00:00','YYYY-MM-DD HH24:MI:SS'), date'2015-03-31' );insert into xxxx_client_discount_m  (ID,CLIENT_ID,CLIENT_AVG_DISCOUNT,DT) values (s_xxxx_client_discount_m.NEXTVAL,106, 7, date'2014-03-01');</v>
      </c>
    </row>
    <row r="270" spans="1:47" ht="15" customHeight="1" x14ac:dyDescent="0.3">
      <c r="A270" s="45">
        <v>2</v>
      </c>
      <c r="B270" s="46"/>
      <c r="C270" s="12" t="str">
        <f t="shared" si="75"/>
        <v>10002</v>
      </c>
      <c r="D270" s="12" t="str">
        <f t="shared" si="76"/>
        <v>10002/13</v>
      </c>
      <c r="E270" s="13" t="s">
        <v>40</v>
      </c>
      <c r="F270" s="13" t="s">
        <v>41</v>
      </c>
      <c r="G270" s="12">
        <v>2</v>
      </c>
      <c r="H270" s="14">
        <v>100019</v>
      </c>
      <c r="I270" s="15" t="str">
        <f t="shared" si="77"/>
        <v>Б-100019-13</v>
      </c>
      <c r="J270" s="16">
        <v>3</v>
      </c>
      <c r="K270" s="12">
        <v>7</v>
      </c>
      <c r="L270" s="12" t="s">
        <v>42</v>
      </c>
      <c r="M270" s="16">
        <v>1</v>
      </c>
      <c r="N270" s="12">
        <v>18</v>
      </c>
      <c r="O270" s="13" t="s">
        <v>53</v>
      </c>
      <c r="P270" s="13" t="s">
        <v>44</v>
      </c>
      <c r="Q270" s="13" t="s">
        <v>45</v>
      </c>
      <c r="R270" s="17" t="str">
        <f t="shared" si="78"/>
        <v>1000191</v>
      </c>
      <c r="S270" s="15">
        <v>1</v>
      </c>
      <c r="T270" s="144" t="s">
        <v>140</v>
      </c>
      <c r="U270" s="12">
        <v>90000</v>
      </c>
      <c r="V270" s="12">
        <f t="shared" si="73"/>
        <v>16200</v>
      </c>
      <c r="W270" s="12">
        <v>0</v>
      </c>
      <c r="X270" s="18">
        <v>107</v>
      </c>
      <c r="Y270" s="19" t="s">
        <v>47</v>
      </c>
      <c r="Z270" s="20">
        <f t="shared" si="79"/>
        <v>73800</v>
      </c>
      <c r="AA270" s="21"/>
      <c r="AB270" s="26"/>
      <c r="AC270" s="14">
        <f t="shared" si="74"/>
        <v>45000</v>
      </c>
      <c r="AD270" s="12"/>
      <c r="AE270" s="12"/>
      <c r="AF270" s="13" t="s">
        <v>48</v>
      </c>
      <c r="AG270" s="23">
        <v>8</v>
      </c>
      <c r="AH270" s="27">
        <v>7</v>
      </c>
      <c r="AI270" s="25" t="s">
        <v>49</v>
      </c>
      <c r="AJ270" s="13"/>
      <c r="AK270" s="13"/>
      <c r="AL270" s="17">
        <v>0</v>
      </c>
      <c r="AM270" s="15" t="s">
        <v>50</v>
      </c>
      <c r="AN270" s="12" t="s">
        <v>51</v>
      </c>
      <c r="AO270" s="12"/>
      <c r="AP270" s="17"/>
      <c r="AQ270" s="17"/>
      <c r="AR270" s="17"/>
      <c r="AS270" s="17"/>
      <c r="AT270" s="47"/>
      <c r="AU27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'Б-100019-13',date'2015-03-03',3, 7, 7, 'RUR', 1, 18, date'2015-03-06', date'2015-03-07', 1000191, 1, to_date('2016-03-08 00:00:00','YYYY-MM-DD HH24:MI:SS'), 90000, 16200, 0, 107, 0, 'c1', 8,null);insert into xxxx_oebs_cash_payment_test (ID, INVOICE_ID, OEBS_PAYMENT, DOC_DATE, COMISS_DATE) values (s_xxxx_oebs_cash_payment_test.NEXTVAL, 100019, 45000, to_date('2016-03-08 00:00:00','YYYY-MM-DD HH24:MI:SS'), date'2015-03-31' );insert into xxxx_client_discount_m  (ID,CLIENT_ID,CLIENT_AVG_DISCOUNT,DT) values (s_xxxx_client_discount_m.NEXTVAL,107, 7, date'2014-03-01');</v>
      </c>
    </row>
    <row r="271" spans="1:47" ht="15" customHeight="1" x14ac:dyDescent="0.3">
      <c r="A271" s="45">
        <v>2</v>
      </c>
      <c r="B271" s="46"/>
      <c r="C271" s="12" t="str">
        <f>"1000"&amp;A271</f>
        <v>10002</v>
      </c>
      <c r="D271" s="12" t="str">
        <f>"1000"&amp;A271&amp;"/13"</f>
        <v>10002/13</v>
      </c>
      <c r="E271" s="13" t="s">
        <v>40</v>
      </c>
      <c r="F271" s="13" t="s">
        <v>41</v>
      </c>
      <c r="G271" s="12">
        <v>2</v>
      </c>
      <c r="H271" s="14">
        <v>100020</v>
      </c>
      <c r="I271" s="15" t="str">
        <f>"Б-"&amp;H271&amp;"-13"</f>
        <v>Б-100020-13</v>
      </c>
      <c r="J271" s="16">
        <v>3</v>
      </c>
      <c r="K271" s="28">
        <v>2</v>
      </c>
      <c r="L271" s="12" t="s">
        <v>42</v>
      </c>
      <c r="M271" s="16">
        <v>1</v>
      </c>
      <c r="N271" s="12">
        <v>18</v>
      </c>
      <c r="O271" s="13" t="s">
        <v>55</v>
      </c>
      <c r="P271" s="13" t="s">
        <v>44</v>
      </c>
      <c r="Q271" s="13" t="s">
        <v>45</v>
      </c>
      <c r="R271" s="17" t="str">
        <f>H271&amp;"1"</f>
        <v>1000201</v>
      </c>
      <c r="S271" s="15">
        <v>1</v>
      </c>
      <c r="T271" s="144" t="s">
        <v>141</v>
      </c>
      <c r="U271" s="12">
        <v>80000</v>
      </c>
      <c r="V271" s="12">
        <f t="shared" si="73"/>
        <v>14400</v>
      </c>
      <c r="W271" s="12">
        <v>0</v>
      </c>
      <c r="X271" s="18">
        <v>108</v>
      </c>
      <c r="Y271" s="19" t="s">
        <v>47</v>
      </c>
      <c r="Z271" s="20">
        <f>U271-V271</f>
        <v>65600</v>
      </c>
      <c r="AA271" s="21"/>
      <c r="AB271" s="29"/>
      <c r="AC271" s="14">
        <f t="shared" si="74"/>
        <v>40000</v>
      </c>
      <c r="AD271" s="12"/>
      <c r="AE271" s="12"/>
      <c r="AF271" s="13" t="s">
        <v>48</v>
      </c>
      <c r="AG271" s="23">
        <v>8</v>
      </c>
      <c r="AH271" s="30">
        <v>20</v>
      </c>
      <c r="AI271" s="25" t="s">
        <v>49</v>
      </c>
      <c r="AJ271" s="13"/>
      <c r="AK271" s="13"/>
      <c r="AL271" s="17">
        <v>0</v>
      </c>
      <c r="AM271" s="15" t="s">
        <v>50</v>
      </c>
      <c r="AN271" s="12" t="s">
        <v>51</v>
      </c>
      <c r="AO271" s="12"/>
      <c r="AP271" s="17"/>
      <c r="AQ271" s="17"/>
      <c r="AR271" s="17"/>
      <c r="AS271" s="17"/>
      <c r="AT271" s="47"/>
      <c r="AU27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"&amp;A271&amp;", "&amp;C271&amp;", '"&amp;D271&amp;"', date'"&amp;E271&amp;"', date'"&amp;F271&amp;"', "&amp;G271&amp;", "&amp;H271&amp;", '"&amp;I271&amp;"',date'"&amp;O271&amp;"',"&amp;J271&amp;", "&amp;K271&amp;", "&amp;K271&amp;", '"&amp;L271&amp;"', "&amp;M271&amp;", "&amp;N271&amp;", date'"&amp;P271&amp;"', date'"&amp;Q271&amp;"', "&amp;R271&amp;", "&amp;S271&amp;", to_date('"&amp;T271&amp;"','YYYY-MM-DD HH24:MI:SS'), "&amp;U271&amp;", "&amp;V271&amp;", "&amp;W271&amp;", "&amp;X271&amp;", "&amp;AL271&amp;", '"&amp;AN271&amp;"', "&amp;AG271&amp;","&amp;AM271&amp;");"&amp;
IF(LEN(AC271)&gt;0,"insert into xxxx_oebs_cash_payment_test (ID, INVOICE_ID, OEBS_PAYMENT, DOC_DATE, COMISS_DATE) values (s_xxxx_oebs_cash_payment_test.NEXTVAL, "&amp;H271&amp;", "&amp;AC271&amp;", to_date('"&amp;T271&amp;"','YYYY-MM-DD HH24:MI:SS'), "&amp;AF271&amp;" );","")&amp;
IF(LEN(AD271)&gt;0,"insert into xxxx_oebs_cash_payment_test (ID, INVOICE_ID, OEBS_PAYMENT, DOC_DATE, COMISS_DATE) values (s_xxxx_oebs_cash_payment_test.NEXTVAL, "&amp;H271&amp;", "&amp;AD271&amp;", to_date('"&amp;T271&amp;"','YYYY-MM-DD HH24:MI:SS'), "&amp;AF271&amp;" );","")&amp;
IF(LEN(AE271)&gt;0,"insert into xxxx_oebs_cash_payment_test (ID, INVOICE_ID, OEBS_PAYMENT, DOC_DATE, COMISS_DATE) values (s_xxxx_oebs_cash_payment_test.NEXTVAL, "&amp;H271&amp;", "&amp;AE271&amp;", to_date('"&amp;T271&amp;"','YYYY-MM-DD HH24:MI:SS'), "&amp;AF271&amp;" );","")&amp;
IF(LEN(AH271)&gt;0,"insert into xxxx_client_discount_m  (ID,CLIENT_ID,CLIENT_AVG_DISCOUNT,DT) values (s_xxxx_client_discount_m.NEXTVAL,"&amp;X271&amp;", "&amp;AH271&amp;", "&amp;AI271&amp;");","")&amp;
IF(LEN(AJ271)&gt;0,"insert into xxxx_client_discount_m  (ID,CLIENT_ID,CLIENT_AVG_DISCOUNT,DT) values (s_xxxx_client_discount_m.NEXTVAL,"&amp;X271&amp;", "&amp;AJ271&amp;", "&amp;AK271&amp;");","")&amp;
IF(LEN(AO271)&gt;0,"insert into xxxx_contract_signed_attr (ID, CONTRACT_ID, CODE, KEY_NUM) values (s_xxxx_contract_signed_attr.NEXTVAL, "&amp;C271&amp;", 'SUPERCOMMISSION_BONUS' , "&amp;AO271&amp;" );","")&amp;
IF(LEN(AP271)&gt;0,"insert into xxxx_loyal_clients_contr_attr (ID, CONTRACT_ID, CLIENT_ID, LC_TURNOVER, COLLATERAL_FIRST_DT, COLLATERAL_END_DT) values (s_xxxx_loyal_clients_contr_atr.NEXTVAL, "&amp;C271&amp;", "&amp;X271&amp;", "&amp;AP271&amp;", "&amp;AQ271&amp;", "&amp;AR271&amp;"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'Б-100020-13',date'2015-03-04',3, 2, 2, 'RUR', 1, 18, date'2015-03-06', date'2015-03-07', 1000201, 1, to_date('2016-03-09 00:00:00','YYYY-MM-DD HH24:MI:SS'), 80000, 14400, 0, 108, 0, 'c1', 8,null);insert into xxxx_oebs_cash_payment_test (ID, INVOICE_ID, OEBS_PAYMENT, DOC_DATE, COMISS_DATE) values (s_xxxx_oebs_cash_payment_test.NEXTVAL, 100020, 40000, to_date('2016-03-09 00:00:00','YYYY-MM-DD HH24:MI:SS'), date'2015-03-31' );insert into xxxx_client_discount_m  (ID,CLIENT_ID,CLIENT_AVG_DISCOUNT,DT) values (s_xxxx_client_discount_m.NEXTVAL,108, 20, date'2014-03-01');</v>
      </c>
    </row>
    <row r="272" spans="1:47" ht="15" customHeight="1" x14ac:dyDescent="0.3">
      <c r="A272" s="45">
        <v>2</v>
      </c>
      <c r="B272" s="46"/>
      <c r="C272" s="12" t="str">
        <f t="shared" si="75"/>
        <v>10002</v>
      </c>
      <c r="D272" s="12" t="str">
        <f t="shared" si="76"/>
        <v>10002/13</v>
      </c>
      <c r="E272" s="13" t="s">
        <v>40</v>
      </c>
      <c r="F272" s="13" t="s">
        <v>41</v>
      </c>
      <c r="G272" s="12">
        <v>2</v>
      </c>
      <c r="H272" s="14">
        <v>100021</v>
      </c>
      <c r="I272" s="15" t="str">
        <f t="shared" si="77"/>
        <v>Б-100021-13</v>
      </c>
      <c r="J272" s="16">
        <v>3</v>
      </c>
      <c r="K272" s="28">
        <v>11</v>
      </c>
      <c r="L272" s="12" t="s">
        <v>42</v>
      </c>
      <c r="M272" s="16">
        <v>1</v>
      </c>
      <c r="N272" s="12">
        <v>18</v>
      </c>
      <c r="O272" s="13" t="s">
        <v>55</v>
      </c>
      <c r="P272" s="13" t="s">
        <v>44</v>
      </c>
      <c r="Q272" s="13" t="s">
        <v>45</v>
      </c>
      <c r="R272" s="17" t="str">
        <f t="shared" si="78"/>
        <v>1000211</v>
      </c>
      <c r="S272" s="15">
        <v>1</v>
      </c>
      <c r="T272" s="144" t="s">
        <v>141</v>
      </c>
      <c r="U272" s="12">
        <v>80000</v>
      </c>
      <c r="V272" s="12">
        <f t="shared" si="73"/>
        <v>14400</v>
      </c>
      <c r="W272" s="12">
        <v>0</v>
      </c>
      <c r="X272" s="18">
        <v>108</v>
      </c>
      <c r="Y272" s="19" t="s">
        <v>47</v>
      </c>
      <c r="Z272" s="20">
        <f t="shared" si="79"/>
        <v>65600</v>
      </c>
      <c r="AA272" s="21"/>
      <c r="AB272" s="29"/>
      <c r="AC272" s="14">
        <f t="shared" si="74"/>
        <v>40000</v>
      </c>
      <c r="AD272" s="12"/>
      <c r="AE272" s="12"/>
      <c r="AF272" s="13" t="s">
        <v>48</v>
      </c>
      <c r="AG272" s="23">
        <v>8</v>
      </c>
      <c r="AH272" s="30">
        <v>20</v>
      </c>
      <c r="AI272" s="25" t="s">
        <v>49</v>
      </c>
      <c r="AJ272" s="13"/>
      <c r="AK272" s="13"/>
      <c r="AL272" s="17">
        <v>0</v>
      </c>
      <c r="AM272" s="15" t="s">
        <v>50</v>
      </c>
      <c r="AN272" s="12" t="s">
        <v>51</v>
      </c>
      <c r="AO272" s="12"/>
      <c r="AP272" s="17"/>
      <c r="AQ272" s="17"/>
      <c r="AR272" s="17"/>
      <c r="AS272" s="17"/>
      <c r="AT272" s="47"/>
      <c r="AU272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100021, 'Б-100021-13',date'2015-03-04',3, 11, 11, 'RUR', 1, 18, date'2015-03-06', date'2015-03-07', 1000211, 1, to_date('2016-03-09 00:00:00','YYYY-MM-DD HH24:MI:SS'), 80000, 14400, 0, 108, 0, 'c1', 8,null);insert into xxxx_oebs_cash_payment_test (ID, INVOICE_ID, OEBS_PAYMENT, DOC_DATE, COMISS_DATE) values (s_xxxx_oebs_cash_payment_test.NEXTVAL, 100021, 40000, to_date('2016-03-09 00:00:00','YYYY-MM-DD HH24:MI:SS'), date'2015-03-31' );insert into xxxx_client_discount_m  (ID,CLIENT_ID,CLIENT_AVG_DISCOUNT,DT) values (s_xxxx_client_discount_m.NEXTVAL,108, 20, date'2014-03-01');</v>
      </c>
    </row>
    <row r="273" spans="1:47" s="44" customFormat="1" ht="15" customHeight="1" x14ac:dyDescent="0.3">
      <c r="A273" s="31">
        <v>2</v>
      </c>
      <c r="B273" s="48"/>
      <c r="C273" s="33" t="str">
        <f t="shared" si="75"/>
        <v>10002</v>
      </c>
      <c r="D273" s="33" t="str">
        <f t="shared" si="76"/>
        <v>10002/13</v>
      </c>
      <c r="E273" s="34" t="s">
        <v>40</v>
      </c>
      <c r="F273" s="34" t="s">
        <v>41</v>
      </c>
      <c r="G273" s="12">
        <v>2</v>
      </c>
      <c r="H273" s="14">
        <v>100022</v>
      </c>
      <c r="I273" s="33" t="str">
        <f t="shared" si="77"/>
        <v>Б-100022-13</v>
      </c>
      <c r="J273" s="16">
        <v>3</v>
      </c>
      <c r="K273" s="35">
        <v>1</v>
      </c>
      <c r="L273" s="33" t="s">
        <v>42</v>
      </c>
      <c r="M273" s="36">
        <v>1</v>
      </c>
      <c r="N273" s="33">
        <v>18</v>
      </c>
      <c r="O273" s="34" t="s">
        <v>57</v>
      </c>
      <c r="P273" s="34" t="s">
        <v>44</v>
      </c>
      <c r="Q273" s="34" t="s">
        <v>45</v>
      </c>
      <c r="R273" s="37" t="str">
        <f t="shared" si="78"/>
        <v>1000221</v>
      </c>
      <c r="S273" s="33">
        <v>1</v>
      </c>
      <c r="T273" s="145" t="s">
        <v>142</v>
      </c>
      <c r="U273" s="33">
        <v>60000</v>
      </c>
      <c r="V273" s="33">
        <f t="shared" si="73"/>
        <v>10800</v>
      </c>
      <c r="W273" s="33">
        <v>0</v>
      </c>
      <c r="X273" s="18">
        <v>109</v>
      </c>
      <c r="Y273" s="38" t="s">
        <v>47</v>
      </c>
      <c r="Z273" s="20">
        <f t="shared" si="79"/>
        <v>49200</v>
      </c>
      <c r="AA273" s="39"/>
      <c r="AB273" s="39"/>
      <c r="AC273" s="40">
        <f t="shared" si="74"/>
        <v>30000</v>
      </c>
      <c r="AD273" s="12"/>
      <c r="AE273" s="33"/>
      <c r="AF273" s="34" t="s">
        <v>48</v>
      </c>
      <c r="AG273" s="41">
        <v>8</v>
      </c>
      <c r="AH273" s="42">
        <v>13</v>
      </c>
      <c r="AI273" s="43" t="s">
        <v>49</v>
      </c>
      <c r="AJ273" s="34"/>
      <c r="AK273" s="34"/>
      <c r="AL273" s="37">
        <v>0</v>
      </c>
      <c r="AM273" s="33" t="s">
        <v>50</v>
      </c>
      <c r="AN273" s="33" t="s">
        <v>51</v>
      </c>
      <c r="AO273" s="33"/>
      <c r="AP273" s="37"/>
      <c r="AQ273" s="37"/>
      <c r="AR273" s="37"/>
      <c r="AS273" s="37"/>
      <c r="AU27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100022, 'Б-100022-13',date'2015-03-05',3, 1, 1, 'RUR', 1, 18, date'2015-03-06', date'2015-03-07', 1000221, 1, to_date('2016-03-11 00:00:00','YYYY-MM-DD HH24:MI:SS'), 60000, 10800, 0, 109, 0, 'c1', 8,null);insert into xxxx_oebs_cash_payment_test (ID, INVOICE_ID, OEBS_PAYMENT, DOC_DATE, COMISS_DATE) values (s_xxxx_oebs_cash_payment_test.NEXTVAL, 100022, 30000, to_date('2016-03-11 00:00:00','YYYY-MM-DD HH24:MI:SS'), date'2015-03-31' );insert into xxxx_client_discount_m  (ID,CLIENT_ID,CLIENT_AVG_DISCOUNT,DT) values (s_xxxx_client_discount_m.NEXTVAL,109, 13, date'2014-03-01');</v>
      </c>
    </row>
    <row r="274" spans="1:47" ht="15" customHeight="1" x14ac:dyDescent="0.3">
      <c r="A274" s="10">
        <v>3</v>
      </c>
      <c r="B274" s="49"/>
      <c r="C274" s="12" t="str">
        <f t="shared" ref="C274:C309" si="81">"1000"&amp;A274</f>
        <v>10003</v>
      </c>
      <c r="D274" s="12" t="str">
        <f t="shared" ref="D274:D309" si="82">"1000"&amp;A274&amp;"/13"</f>
        <v>10003/13</v>
      </c>
      <c r="E274" s="13" t="s">
        <v>40</v>
      </c>
      <c r="F274" s="13" t="s">
        <v>41</v>
      </c>
      <c r="G274" s="12">
        <v>1</v>
      </c>
      <c r="H274" s="14">
        <v>100023</v>
      </c>
      <c r="I274" s="15" t="str">
        <f t="shared" ref="I274:I309" si="83">"Б-"&amp;H274&amp;"-13"</f>
        <v>Б-100023-13</v>
      </c>
      <c r="J274" s="16">
        <v>3</v>
      </c>
      <c r="K274" s="12">
        <v>7</v>
      </c>
      <c r="L274" s="12" t="s">
        <v>42</v>
      </c>
      <c r="M274" s="16">
        <v>1</v>
      </c>
      <c r="N274" s="12">
        <v>18</v>
      </c>
      <c r="O274" s="13" t="s">
        <v>43</v>
      </c>
      <c r="P274" s="13" t="s">
        <v>44</v>
      </c>
      <c r="Q274" s="13" t="s">
        <v>45</v>
      </c>
      <c r="R274" s="17" t="str">
        <f t="shared" ref="R274:R309" si="84">H274&amp;"1"</f>
        <v>1000231</v>
      </c>
      <c r="S274" s="15">
        <v>1</v>
      </c>
      <c r="T274" s="144" t="s">
        <v>139</v>
      </c>
      <c r="U274" s="12">
        <v>100000</v>
      </c>
      <c r="V274" s="12">
        <f t="shared" si="73"/>
        <v>18000</v>
      </c>
      <c r="W274" s="12">
        <v>0</v>
      </c>
      <c r="X274" s="18">
        <v>110</v>
      </c>
      <c r="Y274" s="19" t="s">
        <v>47</v>
      </c>
      <c r="Z274" s="20">
        <f t="shared" si="79"/>
        <v>82000</v>
      </c>
      <c r="AA274" s="21"/>
      <c r="AB274" s="22"/>
      <c r="AC274" s="14">
        <f t="shared" si="74"/>
        <v>50000</v>
      </c>
      <c r="AD274" s="12"/>
      <c r="AE274" s="12"/>
      <c r="AF274" s="13" t="s">
        <v>48</v>
      </c>
      <c r="AG274" s="23">
        <v>8</v>
      </c>
      <c r="AH274" s="24">
        <v>13</v>
      </c>
      <c r="AI274" s="25" t="s">
        <v>49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 t="s">
        <v>60</v>
      </c>
      <c r="AT274" s="47"/>
      <c r="AU27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'Б-100023-13',date'2015-03-02',3, 7, 7, 'RUR', 1, 18, date'2015-03-06', date'2015-03-07', 1000231, 1, to_date('2016-03-07 00:00:00','YYYY-MM-DD HH24:MI:SS'), 100000, 18000, 0, 110, 0, 'c1', 8,null);insert into xxxx_oebs_cash_payment_test (ID, INVOICE_ID, OEBS_PAYMENT, DOC_DATE, COMISS_DATE) values (s_xxxx_oebs_cash_payment_test.NEXTVAL, 100023, 50000, to_date('2016-03-07 00:00:00','YYYY-MM-DD HH24:MI:SS'), date'2015-03-31' );insert into xxxx_client_discount_m  (ID,CLIENT_ID,CLIENT_AVG_DISCOUNT,DT) values (s_xxxx_client_discount_m.NEXTVAL,110, 13, date'2014-03-01');</v>
      </c>
    </row>
    <row r="275" spans="1:47" ht="15" customHeight="1" x14ac:dyDescent="0.3">
      <c r="A275" s="10">
        <v>3</v>
      </c>
      <c r="B275" s="49"/>
      <c r="C275" s="12" t="str">
        <f t="shared" si="81"/>
        <v>10003</v>
      </c>
      <c r="D275" s="12" t="str">
        <f t="shared" si="82"/>
        <v>10003/13</v>
      </c>
      <c r="E275" s="13" t="s">
        <v>40</v>
      </c>
      <c r="F275" s="13" t="s">
        <v>41</v>
      </c>
      <c r="G275" s="12">
        <v>1</v>
      </c>
      <c r="H275" s="14">
        <v>100024</v>
      </c>
      <c r="I275" s="15" t="str">
        <f t="shared" si="83"/>
        <v>Б-100024-13</v>
      </c>
      <c r="J275" s="16">
        <v>3</v>
      </c>
      <c r="K275" s="12">
        <v>7</v>
      </c>
      <c r="L275" s="12" t="s">
        <v>42</v>
      </c>
      <c r="M275" s="16">
        <v>1</v>
      </c>
      <c r="N275" s="12">
        <v>18</v>
      </c>
      <c r="O275" s="13" t="s">
        <v>53</v>
      </c>
      <c r="P275" s="13" t="s">
        <v>44</v>
      </c>
      <c r="Q275" s="13" t="s">
        <v>45</v>
      </c>
      <c r="R275" s="17" t="str">
        <f t="shared" si="84"/>
        <v>1000241</v>
      </c>
      <c r="S275" s="15">
        <v>1</v>
      </c>
      <c r="T275" s="144" t="s">
        <v>140</v>
      </c>
      <c r="U275" s="12">
        <v>90000</v>
      </c>
      <c r="V275" s="12">
        <f t="shared" si="73"/>
        <v>16200</v>
      </c>
      <c r="W275" s="12">
        <v>0</v>
      </c>
      <c r="X275" s="18">
        <v>111</v>
      </c>
      <c r="Y275" s="19" t="s">
        <v>47</v>
      </c>
      <c r="Z275" s="20">
        <f t="shared" si="79"/>
        <v>73800</v>
      </c>
      <c r="AA275" s="21"/>
      <c r="AB275" s="26"/>
      <c r="AC275" s="14">
        <f t="shared" si="74"/>
        <v>45000</v>
      </c>
      <c r="AD275" s="12"/>
      <c r="AE275" s="12"/>
      <c r="AF275" s="13" t="s">
        <v>48</v>
      </c>
      <c r="AG275" s="23">
        <v>8</v>
      </c>
      <c r="AH275" s="27">
        <v>7</v>
      </c>
      <c r="AI275" s="25" t="s">
        <v>49</v>
      </c>
      <c r="AJ275" s="13"/>
      <c r="AK275" s="13"/>
      <c r="AL275" s="17">
        <v>0</v>
      </c>
      <c r="AM275" s="15" t="s">
        <v>50</v>
      </c>
      <c r="AN275" s="12" t="s">
        <v>51</v>
      </c>
      <c r="AO275" s="12"/>
      <c r="AP275" s="17"/>
      <c r="AQ275" s="17"/>
      <c r="AR275" s="17"/>
      <c r="AS275" s="17"/>
      <c r="AT275" s="47"/>
      <c r="AU27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'Б-100024-13',date'2015-03-03',3, 7, 7, 'RUR', 1, 18, date'2015-03-06', date'2015-03-07', 1000241, 1, to_date('2016-03-08 00:00:00','YYYY-MM-DD HH24:MI:SS'), 90000, 16200, 0, 111, 0, 'c1', 8,null);insert into xxxx_oebs_cash_payment_test (ID, INVOICE_ID, OEBS_PAYMENT, DOC_DATE, COMISS_DATE) values (s_xxxx_oebs_cash_payment_test.NEXTVAL, 100024, 45000, to_date('2016-03-08 00:00:00','YYYY-MM-DD HH24:MI:SS'), date'2015-03-31' );insert into xxxx_client_discount_m  (ID,CLIENT_ID,CLIENT_AVG_DISCOUNT,DT) values (s_xxxx_client_discount_m.NEXTVAL,111, 7, date'2014-03-01');</v>
      </c>
    </row>
    <row r="276" spans="1:47" ht="15" customHeight="1" x14ac:dyDescent="0.3">
      <c r="A276" s="10">
        <v>3</v>
      </c>
      <c r="B276" s="49"/>
      <c r="C276" s="12" t="str">
        <f t="shared" si="81"/>
        <v>10003</v>
      </c>
      <c r="D276" s="12" t="str">
        <f t="shared" si="82"/>
        <v>10003/13</v>
      </c>
      <c r="E276" s="13" t="s">
        <v>40</v>
      </c>
      <c r="F276" s="13" t="s">
        <v>41</v>
      </c>
      <c r="G276" s="12">
        <v>1</v>
      </c>
      <c r="H276" s="14">
        <v>100025</v>
      </c>
      <c r="I276" s="15" t="str">
        <f t="shared" si="83"/>
        <v>Б-100025-13</v>
      </c>
      <c r="J276" s="16">
        <v>3</v>
      </c>
      <c r="K276" s="12">
        <v>7</v>
      </c>
      <c r="L276" s="12" t="s">
        <v>42</v>
      </c>
      <c r="M276" s="16">
        <v>1</v>
      </c>
      <c r="N276" s="12">
        <v>18</v>
      </c>
      <c r="O276" s="13" t="s">
        <v>53</v>
      </c>
      <c r="P276" s="13" t="s">
        <v>44</v>
      </c>
      <c r="Q276" s="13" t="s">
        <v>45</v>
      </c>
      <c r="R276" s="17" t="str">
        <f t="shared" si="84"/>
        <v>1000251</v>
      </c>
      <c r="S276" s="15">
        <v>1</v>
      </c>
      <c r="T276" s="144" t="s">
        <v>140</v>
      </c>
      <c r="U276" s="12">
        <v>90000</v>
      </c>
      <c r="V276" s="12">
        <f t="shared" si="73"/>
        <v>16200</v>
      </c>
      <c r="W276" s="12">
        <v>0</v>
      </c>
      <c r="X276" s="18">
        <v>112</v>
      </c>
      <c r="Y276" s="19" t="s">
        <v>47</v>
      </c>
      <c r="Z276" s="20">
        <f t="shared" si="79"/>
        <v>73800</v>
      </c>
      <c r="AA276" s="21"/>
      <c r="AB276" s="26"/>
      <c r="AC276" s="14">
        <f t="shared" si="74"/>
        <v>45000</v>
      </c>
      <c r="AD276" s="12"/>
      <c r="AE276" s="12"/>
      <c r="AF276" s="13" t="s">
        <v>48</v>
      </c>
      <c r="AG276" s="23">
        <v>8</v>
      </c>
      <c r="AH276" s="27">
        <v>7</v>
      </c>
      <c r="AI276" s="25" t="s">
        <v>49</v>
      </c>
      <c r="AJ276" s="13"/>
      <c r="AK276" s="13"/>
      <c r="AL276" s="17">
        <v>0</v>
      </c>
      <c r="AM276" s="15" t="s">
        <v>50</v>
      </c>
      <c r="AN276" s="12" t="s">
        <v>51</v>
      </c>
      <c r="AO276" s="12"/>
      <c r="AP276" s="17"/>
      <c r="AQ276" s="17"/>
      <c r="AR276" s="17"/>
      <c r="AS276" s="17"/>
      <c r="AT276" s="47"/>
      <c r="AU27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100025, 'Б-100025-13',date'2015-03-03',3, 7, 7, 'RUR', 1, 18, date'2015-03-06', date'2015-03-07', 1000251, 1, to_date('2016-03-08 00:00:00','YYYY-MM-DD HH24:MI:SS'), 90000, 16200, 0, 112, 0, 'c1', 8,null);insert into xxxx_oebs_cash_payment_test (ID, INVOICE_ID, OEBS_PAYMENT, DOC_DATE, COMISS_DATE) values (s_xxxx_oebs_cash_payment_test.NEXTVAL, 100025, 45000, to_date('2016-03-08 00:00:00','YYYY-MM-DD HH24:MI:SS'), date'2015-03-31' );insert into xxxx_client_discount_m  (ID,CLIENT_ID,CLIENT_AVG_DISCOUNT,DT) values (s_xxxx_client_discount_m.NEXTVAL,112, 7, date'2014-03-01');</v>
      </c>
    </row>
    <row r="277" spans="1:47" s="44" customFormat="1" ht="15" customHeight="1" x14ac:dyDescent="0.3">
      <c r="A277" s="31">
        <v>3</v>
      </c>
      <c r="B277" s="50"/>
      <c r="C277" s="33" t="str">
        <f t="shared" si="81"/>
        <v>10003</v>
      </c>
      <c r="D277" s="33" t="str">
        <f t="shared" si="82"/>
        <v>10003/13</v>
      </c>
      <c r="E277" s="34" t="s">
        <v>40</v>
      </c>
      <c r="F277" s="34" t="s">
        <v>41</v>
      </c>
      <c r="G277" s="12">
        <v>1</v>
      </c>
      <c r="H277" s="14">
        <v>100026</v>
      </c>
      <c r="I277" s="33" t="str">
        <f t="shared" si="83"/>
        <v>Б-100026-13</v>
      </c>
      <c r="J277" s="16">
        <v>3</v>
      </c>
      <c r="K277" s="28">
        <v>2</v>
      </c>
      <c r="L277" s="33" t="s">
        <v>42</v>
      </c>
      <c r="M277" s="36">
        <v>1</v>
      </c>
      <c r="N277" s="33">
        <v>18</v>
      </c>
      <c r="O277" s="34" t="s">
        <v>55</v>
      </c>
      <c r="P277" s="34" t="s">
        <v>44</v>
      </c>
      <c r="Q277" s="34" t="s">
        <v>45</v>
      </c>
      <c r="R277" s="37" t="str">
        <f t="shared" si="84"/>
        <v>1000261</v>
      </c>
      <c r="S277" s="33">
        <v>1</v>
      </c>
      <c r="T277" s="145" t="s">
        <v>141</v>
      </c>
      <c r="U277" s="33">
        <v>80000</v>
      </c>
      <c r="V277" s="33">
        <f t="shared" si="73"/>
        <v>14400</v>
      </c>
      <c r="W277" s="33">
        <v>0</v>
      </c>
      <c r="X277" s="18">
        <v>113</v>
      </c>
      <c r="Y277" s="38" t="s">
        <v>47</v>
      </c>
      <c r="Z277" s="20">
        <f>U277-V277</f>
        <v>65600</v>
      </c>
      <c r="AA277" s="52"/>
      <c r="AB277" s="39"/>
      <c r="AC277" s="40">
        <f t="shared" si="74"/>
        <v>40000</v>
      </c>
      <c r="AD277" s="12"/>
      <c r="AE277" s="33"/>
      <c r="AF277" s="34" t="s">
        <v>48</v>
      </c>
      <c r="AG277" s="41">
        <v>8</v>
      </c>
      <c r="AH277" s="53">
        <v>20</v>
      </c>
      <c r="AI277" s="43" t="s">
        <v>49</v>
      </c>
      <c r="AJ277" s="34"/>
      <c r="AK277" s="34"/>
      <c r="AL277" s="37">
        <v>0</v>
      </c>
      <c r="AM277" s="33" t="s">
        <v>50</v>
      </c>
      <c r="AN277" s="33" t="s">
        <v>51</v>
      </c>
      <c r="AO277" s="33"/>
      <c r="AP277" s="37"/>
      <c r="AQ277" s="37"/>
      <c r="AR277" s="37"/>
      <c r="AS277" s="37"/>
      <c r="AU2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"&amp;A277&amp;", "&amp;C277&amp;", '"&amp;D277&amp;"', date'"&amp;E277&amp;"', date'"&amp;F277&amp;"', "&amp;G277&amp;", "&amp;H277&amp;", '"&amp;I277&amp;"',date'"&amp;O277&amp;"',"&amp;J277&amp;", "&amp;K277&amp;", "&amp;K277&amp;", '"&amp;L277&amp;"', "&amp;M277&amp;", "&amp;N277&amp;", date'"&amp;P277&amp;"', date'"&amp;Q277&amp;"', "&amp;R277&amp;", "&amp;S277&amp;", to_date('"&amp;T277&amp;"','YYYY-MM-DD HH24:MI:SS'), "&amp;U277&amp;", "&amp;V277&amp;", "&amp;W277&amp;", "&amp;X277&amp;", "&amp;AL277&amp;", '"&amp;AN277&amp;"', "&amp;AG277&amp;","&amp;AM277&amp;");"&amp;
IF(LEN(AC277)&gt;0,"insert into xxxx_oebs_cash_payment_test (ID, INVOICE_ID, OEBS_PAYMENT, DOC_DATE, COMISS_DATE) values (s_xxxx_oebs_cash_payment_test.NEXTVAL, "&amp;H277&amp;", "&amp;AC277&amp;", to_date('"&amp;T277&amp;"','YYYY-MM-DD HH24:MI:SS'), "&amp;AF277&amp;" );","")&amp;
IF(LEN(AD277)&gt;0,"insert into xxxx_oebs_cash_payment_test (ID, INVOICE_ID, OEBS_PAYMENT, DOC_DATE, COMISS_DATE) values (s_xxxx_oebs_cash_payment_test.NEXTVAL, "&amp;H277&amp;", "&amp;AD277&amp;", to_date('"&amp;T277&amp;"','YYYY-MM-DD HH24:MI:SS'), "&amp;AF277&amp;" );","")&amp;
IF(LEN(AE277)&gt;0,"insert into xxxx_oebs_cash_payment_test (ID, INVOICE_ID, OEBS_PAYMENT, DOC_DATE, COMISS_DATE) values (s_xxxx_oebs_cash_payment_test.NEXTVAL, "&amp;H277&amp;", "&amp;AE277&amp;", to_date('"&amp;T277&amp;"','YYYY-MM-DD HH24:MI:SS'), "&amp;AF277&amp;" );","")&amp;
IF(LEN(AH277)&gt;0,"insert into xxxx_client_discount_m  (ID,CLIENT_ID,CLIENT_AVG_DISCOUNT,DT) values (s_xxxx_client_discount_m.NEXTVAL,"&amp;X277&amp;", "&amp;AH277&amp;", "&amp;AI277&amp;");","")&amp;
IF(LEN(AJ277)&gt;0,"insert into xxxx_client_discount_m  (ID,CLIENT_ID,CLIENT_AVG_DISCOUNT,DT) values (s_xxxx_client_discount_m.NEXTVAL,"&amp;X277&amp;", "&amp;AJ277&amp;", "&amp;AK277&amp;");","")&amp;
IF(LEN(AO277)&gt;0,"insert into xxxx_contract_signed_attr (ID, CONTRACT_ID, CODE, KEY_NUM) values (s_xxxx_contract_signed_attr.NEXTVAL, "&amp;C277&amp;", 'SUPERCOMMISSION_BONUS' , "&amp;AO277&amp;" );","")&amp;
IF(LEN(AP277)&gt;0,"insert into xxxx_loyal_clients_contr_attr (ID, CONTRACT_ID, CLIENT_ID, LC_TURNOVER, COLLATERAL_FIRST_DT, COLLATERAL_END_DT) values (s_xxxx_loyal_clients_contr_atr.NEXTVAL, "&amp;C277&amp;", "&amp;X277&amp;", "&amp;AP277&amp;", "&amp;AQ277&amp;", "&amp;AR277&amp;"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100026, 'Б-100026-13',date'2015-03-04',3, 2, 2, 'RUR', 1, 18, date'2015-03-06', date'2015-03-07', 1000261, 1, to_date('2016-03-09 00:00:00','YYYY-MM-DD HH24:MI:SS'), 80000, 14400, 0, 113, 0, 'c1', 8,null);insert into xxxx_oebs_cash_payment_test (ID, INVOICE_ID, OEBS_PAYMENT, DOC_DATE, COMISS_DATE) values (s_xxxx_oebs_cash_payment_test.NEXTVAL, 100026, 40000, to_date('2016-03-09 00:00:00','YYYY-MM-DD HH24:MI:SS'), date'2015-03-31' );insert into xxxx_client_discount_m  (ID,CLIENT_ID,CLIENT_AVG_DISCOUNT,DT) values (s_xxxx_client_discount_m.NEXTVAL,113, 20, date'2014-03-01');</v>
      </c>
    </row>
    <row r="278" spans="1:47" s="44" customFormat="1" ht="15" customHeight="1" x14ac:dyDescent="0.3">
      <c r="A278" s="31">
        <v>3</v>
      </c>
      <c r="B278" s="50"/>
      <c r="C278" s="33" t="str">
        <f t="shared" si="81"/>
        <v>10003</v>
      </c>
      <c r="D278" s="33" t="str">
        <f t="shared" si="82"/>
        <v>10003/13</v>
      </c>
      <c r="E278" s="34" t="s">
        <v>40</v>
      </c>
      <c r="F278" s="34" t="s">
        <v>41</v>
      </c>
      <c r="G278" s="12">
        <v>1</v>
      </c>
      <c r="H278" s="14">
        <v>100027</v>
      </c>
      <c r="I278" s="33" t="str">
        <f t="shared" si="83"/>
        <v>Б-100027-13</v>
      </c>
      <c r="J278" s="16">
        <v>3</v>
      </c>
      <c r="K278" s="51">
        <v>11</v>
      </c>
      <c r="L278" s="33" t="s">
        <v>42</v>
      </c>
      <c r="M278" s="36">
        <v>1</v>
      </c>
      <c r="N278" s="33">
        <v>18</v>
      </c>
      <c r="O278" s="34" t="s">
        <v>55</v>
      </c>
      <c r="P278" s="34" t="s">
        <v>44</v>
      </c>
      <c r="Q278" s="34" t="s">
        <v>45</v>
      </c>
      <c r="R278" s="37" t="str">
        <f t="shared" si="84"/>
        <v>1000271</v>
      </c>
      <c r="S278" s="33">
        <v>1</v>
      </c>
      <c r="T278" s="145" t="s">
        <v>141</v>
      </c>
      <c r="U278" s="33">
        <v>80000</v>
      </c>
      <c r="V278" s="33">
        <f t="shared" si="73"/>
        <v>14400</v>
      </c>
      <c r="W278" s="33">
        <v>0</v>
      </c>
      <c r="X278" s="18">
        <v>113</v>
      </c>
      <c r="Y278" s="38" t="s">
        <v>47</v>
      </c>
      <c r="Z278" s="20">
        <f t="shared" si="79"/>
        <v>65600</v>
      </c>
      <c r="AA278" s="52"/>
      <c r="AB278" s="39"/>
      <c r="AC278" s="40">
        <f t="shared" si="74"/>
        <v>40000</v>
      </c>
      <c r="AD278" s="12"/>
      <c r="AE278" s="33"/>
      <c r="AF278" s="34" t="s">
        <v>48</v>
      </c>
      <c r="AG278" s="41">
        <v>8</v>
      </c>
      <c r="AH278" s="53">
        <v>20</v>
      </c>
      <c r="AI278" s="43" t="s">
        <v>49</v>
      </c>
      <c r="AJ278" s="34"/>
      <c r="AK278" s="34"/>
      <c r="AL278" s="37">
        <v>0</v>
      </c>
      <c r="AM278" s="33" t="s">
        <v>50</v>
      </c>
      <c r="AN278" s="33" t="s">
        <v>51</v>
      </c>
      <c r="AO278" s="33"/>
      <c r="AP278" s="37"/>
      <c r="AQ278" s="37"/>
      <c r="AR278" s="37"/>
      <c r="AS278" s="37"/>
      <c r="AU27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100027, 'Б-100027-13',date'2015-03-04',3, 11, 11, 'RUR', 1, 18, date'2015-03-06', date'2015-03-07', 1000271, 1, to_date('2016-03-09 00:00:00','YYYY-MM-DD HH24:MI:SS'), 80000, 14400, 0, 113, 0, 'c1', 8,null);insert into xxxx_oebs_cash_payment_test (ID, INVOICE_ID, OEBS_PAYMENT, DOC_DATE, COMISS_DATE) values (s_xxxx_oebs_cash_payment_test.NEXTVAL, 100027, 40000, to_date('2016-03-09 00:00:00','YYYY-MM-DD HH24:MI:SS'), date'2015-03-31' );insert into xxxx_client_discount_m  (ID,CLIENT_ID,CLIENT_AVG_DISCOUNT,DT) values (s_xxxx_client_discount_m.NEXTVAL,113, 20, date'2014-03-01');</v>
      </c>
    </row>
    <row r="279" spans="1:47" ht="15" customHeight="1" x14ac:dyDescent="0.3">
      <c r="A279" s="45">
        <v>4</v>
      </c>
      <c r="B279" s="46"/>
      <c r="C279" s="12" t="str">
        <f t="shared" si="81"/>
        <v>10004</v>
      </c>
      <c r="D279" s="12" t="str">
        <f t="shared" si="82"/>
        <v>10004/13</v>
      </c>
      <c r="E279" s="13" t="s">
        <v>40</v>
      </c>
      <c r="F279" s="13" t="s">
        <v>41</v>
      </c>
      <c r="G279" s="12">
        <v>1</v>
      </c>
      <c r="H279" s="14">
        <v>100028</v>
      </c>
      <c r="I279" s="15" t="str">
        <f t="shared" si="83"/>
        <v>Б-100028-13</v>
      </c>
      <c r="J279" s="16">
        <v>3</v>
      </c>
      <c r="K279" s="12">
        <v>7</v>
      </c>
      <c r="L279" s="12" t="s">
        <v>42</v>
      </c>
      <c r="M279" s="16">
        <v>1</v>
      </c>
      <c r="N279" s="12">
        <v>18</v>
      </c>
      <c r="O279" s="13" t="s">
        <v>43</v>
      </c>
      <c r="P279" s="13" t="s">
        <v>44</v>
      </c>
      <c r="Q279" s="13" t="s">
        <v>45</v>
      </c>
      <c r="R279" s="17" t="str">
        <f t="shared" si="84"/>
        <v>1000281</v>
      </c>
      <c r="S279" s="54">
        <v>4</v>
      </c>
      <c r="T279" s="144" t="s">
        <v>139</v>
      </c>
      <c r="U279" s="12">
        <v>100000</v>
      </c>
      <c r="V279" s="12">
        <f t="shared" si="73"/>
        <v>18000</v>
      </c>
      <c r="W279" s="12">
        <v>0</v>
      </c>
      <c r="X279" s="18">
        <v>114</v>
      </c>
      <c r="Y279" s="19" t="s">
        <v>47</v>
      </c>
      <c r="Z279" s="20">
        <f t="shared" si="79"/>
        <v>82000</v>
      </c>
      <c r="AA279" s="21"/>
      <c r="AB279" s="22"/>
      <c r="AC279" s="14"/>
      <c r="AD279" s="12"/>
      <c r="AE279" s="12"/>
      <c r="AF279" s="13"/>
      <c r="AG279" s="23">
        <v>8</v>
      </c>
      <c r="AH279" s="24">
        <v>13</v>
      </c>
      <c r="AI279" s="25" t="s">
        <v>49</v>
      </c>
      <c r="AJ279" s="13"/>
      <c r="AK279" s="13"/>
      <c r="AL279" s="17">
        <v>0</v>
      </c>
      <c r="AM279" s="15" t="s">
        <v>50</v>
      </c>
      <c r="AN279" s="12" t="s">
        <v>51</v>
      </c>
      <c r="AO279" s="12"/>
      <c r="AP279" s="17"/>
      <c r="AQ279" s="17"/>
      <c r="AR279" s="17"/>
      <c r="AS279" s="17" t="s">
        <v>61</v>
      </c>
      <c r="AT279" s="47"/>
      <c r="AU27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'Б-100028-13',date'2015-03-02',3, 7, 7, 'RUR', 1, 18, date'2015-03-06', date'2015-03-07', 1000281, 4, to_date('2016-03-07 00:00:00','YYYY-MM-DD HH24:MI:SS'), 100000, 18000, 0, 114, 0, 'c1', 8,null);insert into xxxx_client_discount_m  (ID,CLIENT_ID,CLIENT_AVG_DISCOUNT,DT) values (s_xxxx_client_discount_m.NEXTVAL,114, 13, date'2014-03-01');</v>
      </c>
    </row>
    <row r="280" spans="1:47" ht="15" customHeight="1" x14ac:dyDescent="0.3">
      <c r="A280" s="45">
        <v>4</v>
      </c>
      <c r="B280" s="46"/>
      <c r="C280" s="12" t="str">
        <f t="shared" si="81"/>
        <v>10004</v>
      </c>
      <c r="D280" s="12" t="str">
        <f t="shared" si="82"/>
        <v>10004/13</v>
      </c>
      <c r="E280" s="13" t="s">
        <v>40</v>
      </c>
      <c r="F280" s="13" t="s">
        <v>41</v>
      </c>
      <c r="G280" s="12">
        <v>1</v>
      </c>
      <c r="H280" s="14">
        <v>100029</v>
      </c>
      <c r="I280" s="15" t="str">
        <f t="shared" si="83"/>
        <v>Б-100029-13</v>
      </c>
      <c r="J280" s="16">
        <v>3</v>
      </c>
      <c r="K280" s="12">
        <v>7</v>
      </c>
      <c r="L280" s="12" t="s">
        <v>42</v>
      </c>
      <c r="M280" s="16">
        <v>1</v>
      </c>
      <c r="N280" s="12">
        <v>18</v>
      </c>
      <c r="O280" s="13" t="s">
        <v>53</v>
      </c>
      <c r="P280" s="13" t="s">
        <v>44</v>
      </c>
      <c r="Q280" s="13" t="s">
        <v>45</v>
      </c>
      <c r="R280" s="17" t="str">
        <f t="shared" si="84"/>
        <v>1000291</v>
      </c>
      <c r="S280" s="15">
        <v>1</v>
      </c>
      <c r="T280" s="144" t="s">
        <v>140</v>
      </c>
      <c r="U280" s="12">
        <v>90000</v>
      </c>
      <c r="V280" s="12">
        <f t="shared" si="73"/>
        <v>16200</v>
      </c>
      <c r="W280" s="12">
        <v>0</v>
      </c>
      <c r="X280" s="18">
        <v>115</v>
      </c>
      <c r="Y280" s="19" t="s">
        <v>47</v>
      </c>
      <c r="Z280" s="20">
        <f t="shared" si="79"/>
        <v>73800</v>
      </c>
      <c r="AA280" s="21"/>
      <c r="AB280" s="26"/>
      <c r="AC280" s="14">
        <f t="shared" ref="AC280:AC286" si="85">U280*0.5</f>
        <v>45000</v>
      </c>
      <c r="AD280" s="12"/>
      <c r="AE280" s="12"/>
      <c r="AF280" s="13" t="s">
        <v>48</v>
      </c>
      <c r="AG280" s="23">
        <v>8</v>
      </c>
      <c r="AH280" s="27">
        <v>7</v>
      </c>
      <c r="AI280" s="25" t="s">
        <v>49</v>
      </c>
      <c r="AJ280" s="13"/>
      <c r="AK280" s="13"/>
      <c r="AL280" s="17">
        <v>0</v>
      </c>
      <c r="AM280" s="15" t="s">
        <v>50</v>
      </c>
      <c r="AN280" s="12" t="s">
        <v>51</v>
      </c>
      <c r="AO280" s="12"/>
      <c r="AP280" s="17"/>
      <c r="AQ280" s="17"/>
      <c r="AR280" s="17"/>
      <c r="AS280" s="17" t="s">
        <v>62</v>
      </c>
      <c r="AT280" s="47"/>
      <c r="AU28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'Б-100029-13',date'2015-03-03',3, 7, 7, 'RUR', 1, 18, date'2015-03-06', date'2015-03-07', 1000291, 1, to_date('2016-03-08 00:00:00','YYYY-MM-DD HH24:MI:SS'), 90000, 16200, 0, 115, 0, 'c1', 8,null);insert into xxxx_oebs_cash_payment_test (ID, INVOICE_ID, OEBS_PAYMENT, DOC_DATE, COMISS_DATE) values (s_xxxx_oebs_cash_payment_test.NEXTVAL, 100029, 45000, to_date('2016-03-08 00:00:00','YYYY-MM-DD HH24:MI:SS'), date'2015-03-31' );insert into xxxx_client_discount_m  (ID,CLIENT_ID,CLIENT_AVG_DISCOUNT,DT) values (s_xxxx_client_discount_m.NEXTVAL,115, 7, date'2014-03-01');</v>
      </c>
    </row>
    <row r="281" spans="1:47" ht="15" customHeight="1" x14ac:dyDescent="0.3">
      <c r="A281" s="45">
        <v>4</v>
      </c>
      <c r="B281" s="46"/>
      <c r="C281" s="12" t="str">
        <f t="shared" si="81"/>
        <v>10004</v>
      </c>
      <c r="D281" s="12" t="str">
        <f t="shared" si="82"/>
        <v>10004/13</v>
      </c>
      <c r="E281" s="13" t="s">
        <v>40</v>
      </c>
      <c r="F281" s="13" t="s">
        <v>41</v>
      </c>
      <c r="G281" s="12">
        <v>1</v>
      </c>
      <c r="H281" s="14">
        <v>100030</v>
      </c>
      <c r="I281" s="15" t="str">
        <f t="shared" si="83"/>
        <v>Б-100030-13</v>
      </c>
      <c r="J281" s="16">
        <v>3</v>
      </c>
      <c r="K281" s="12">
        <v>7</v>
      </c>
      <c r="L281" s="12" t="s">
        <v>42</v>
      </c>
      <c r="M281" s="16">
        <v>1</v>
      </c>
      <c r="N281" s="12">
        <v>18</v>
      </c>
      <c r="O281" s="13" t="s">
        <v>53</v>
      </c>
      <c r="P281" s="13" t="s">
        <v>44</v>
      </c>
      <c r="Q281" s="13" t="s">
        <v>45</v>
      </c>
      <c r="R281" s="17" t="str">
        <f t="shared" si="84"/>
        <v>1000301</v>
      </c>
      <c r="S281" s="15">
        <v>1</v>
      </c>
      <c r="T281" s="144" t="s">
        <v>140</v>
      </c>
      <c r="U281" s="12">
        <v>90000</v>
      </c>
      <c r="V281" s="12">
        <f t="shared" si="73"/>
        <v>16200</v>
      </c>
      <c r="W281" s="12">
        <v>0</v>
      </c>
      <c r="X281" s="18">
        <v>116</v>
      </c>
      <c r="Y281" s="19" t="s">
        <v>47</v>
      </c>
      <c r="Z281" s="20">
        <f t="shared" si="79"/>
        <v>73800</v>
      </c>
      <c r="AA281" s="21"/>
      <c r="AB281" s="26"/>
      <c r="AC281" s="14">
        <f t="shared" si="85"/>
        <v>45000</v>
      </c>
      <c r="AD281" s="12"/>
      <c r="AE281" s="12"/>
      <c r="AF281" s="13" t="s">
        <v>48</v>
      </c>
      <c r="AG281" s="23">
        <v>8</v>
      </c>
      <c r="AH281" s="27">
        <v>7</v>
      </c>
      <c r="AI281" s="25" t="s">
        <v>49</v>
      </c>
      <c r="AJ281" s="13"/>
      <c r="AK281" s="13"/>
      <c r="AL281" s="17">
        <v>0</v>
      </c>
      <c r="AM281" s="15" t="s">
        <v>50</v>
      </c>
      <c r="AN281" s="12" t="s">
        <v>51</v>
      </c>
      <c r="AO281" s="12"/>
      <c r="AP281" s="17"/>
      <c r="AQ281" s="17"/>
      <c r="AR281" s="17"/>
      <c r="AS281" s="17"/>
      <c r="AT281" s="47"/>
      <c r="AU281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100030, 'Б-100030-13',date'2015-03-03',3, 7, 7, 'RUR', 1, 18, date'2015-03-06', date'2015-03-07', 1000301, 1, to_date('2016-03-08 00:00:00','YYYY-MM-DD HH24:MI:SS'), 90000, 16200, 0, 116, 0, 'c1', 8,null);insert into xxxx_oebs_cash_payment_test (ID, INVOICE_ID, OEBS_PAYMENT, DOC_DATE, COMISS_DATE) values (s_xxxx_oebs_cash_payment_test.NEXTVAL, 100030, 45000, to_date('2016-03-08 00:00:00','YYYY-MM-DD HH24:MI:SS'), date'2015-03-31' );insert into xxxx_client_discount_m  (ID,CLIENT_ID,CLIENT_AVG_DISCOUNT,DT) values (s_xxxx_client_discount_m.NEXTVAL,116, 7, date'2014-03-01');</v>
      </c>
    </row>
    <row r="282" spans="1:47" ht="15" customHeight="1" x14ac:dyDescent="0.3">
      <c r="A282" s="45">
        <v>4</v>
      </c>
      <c r="B282" s="46"/>
      <c r="C282" s="12" t="str">
        <f t="shared" si="81"/>
        <v>10004</v>
      </c>
      <c r="D282" s="12" t="str">
        <f t="shared" si="82"/>
        <v>10004/13</v>
      </c>
      <c r="E282" s="13" t="s">
        <v>40</v>
      </c>
      <c r="F282" s="13" t="s">
        <v>41</v>
      </c>
      <c r="G282" s="12">
        <v>1</v>
      </c>
      <c r="H282" s="14">
        <v>100031</v>
      </c>
      <c r="I282" s="15" t="str">
        <f t="shared" si="83"/>
        <v>Б-100031-13</v>
      </c>
      <c r="J282" s="16">
        <v>3</v>
      </c>
      <c r="K282" s="28">
        <v>2</v>
      </c>
      <c r="L282" s="12" t="s">
        <v>42</v>
      </c>
      <c r="M282" s="16">
        <v>1</v>
      </c>
      <c r="N282" s="12">
        <v>18</v>
      </c>
      <c r="O282" s="13" t="s">
        <v>55</v>
      </c>
      <c r="P282" s="13" t="s">
        <v>44</v>
      </c>
      <c r="Q282" s="13" t="s">
        <v>45</v>
      </c>
      <c r="R282" s="17" t="str">
        <f t="shared" si="84"/>
        <v>1000311</v>
      </c>
      <c r="S282" s="15">
        <v>1</v>
      </c>
      <c r="T282" s="144" t="s">
        <v>141</v>
      </c>
      <c r="U282" s="12">
        <v>80000</v>
      </c>
      <c r="V282" s="12">
        <f t="shared" si="73"/>
        <v>14400</v>
      </c>
      <c r="W282" s="12">
        <v>0</v>
      </c>
      <c r="X282" s="18">
        <v>117</v>
      </c>
      <c r="Y282" s="19" t="s">
        <v>47</v>
      </c>
      <c r="Z282" s="20">
        <f>U282-V282</f>
        <v>65600</v>
      </c>
      <c r="AA282" s="21"/>
      <c r="AB282" s="29"/>
      <c r="AC282" s="14">
        <f t="shared" si="85"/>
        <v>40000</v>
      </c>
      <c r="AD282" s="12"/>
      <c r="AE282" s="12"/>
      <c r="AF282" s="13" t="s">
        <v>48</v>
      </c>
      <c r="AG282" s="23">
        <v>8</v>
      </c>
      <c r="AH282" s="30">
        <v>20</v>
      </c>
      <c r="AI282" s="25" t="s">
        <v>49</v>
      </c>
      <c r="AJ282" s="13"/>
      <c r="AK282" s="13"/>
      <c r="AL282" s="17">
        <v>0</v>
      </c>
      <c r="AM282" s="15" t="s">
        <v>50</v>
      </c>
      <c r="AN282" s="12" t="s">
        <v>51</v>
      </c>
      <c r="AO282" s="12"/>
      <c r="AP282" s="17"/>
      <c r="AQ282" s="17"/>
      <c r="AR282" s="17"/>
      <c r="AS282" s="17"/>
      <c r="AT282" s="47"/>
      <c r="AU28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"&amp;A282&amp;", "&amp;C282&amp;", '"&amp;D282&amp;"', date'"&amp;E282&amp;"', date'"&amp;F282&amp;"', "&amp;G282&amp;", "&amp;H282&amp;", '"&amp;I282&amp;"',date'"&amp;O282&amp;"',"&amp;J282&amp;", "&amp;K282&amp;", "&amp;K282&amp;", '"&amp;L282&amp;"', "&amp;M282&amp;", "&amp;N282&amp;", date'"&amp;P282&amp;"', date'"&amp;Q282&amp;"', "&amp;R282&amp;", "&amp;S282&amp;", to_date('"&amp;T282&amp;"','YYYY-MM-DD HH24:MI:SS'), "&amp;U282&amp;", "&amp;V282&amp;", "&amp;W282&amp;", "&amp;X282&amp;", "&amp;AL282&amp;", '"&amp;AN282&amp;"', "&amp;AG282&amp;","&amp;AM282&amp;");"&amp;
IF(LEN(AC282)&gt;0,"insert into xxxx_oebs_cash_payment_test (ID, INVOICE_ID, OEBS_PAYMENT, DOC_DATE, COMISS_DATE) values (s_xxxx_oebs_cash_payment_test.NEXTVAL, "&amp;H282&amp;", "&amp;AC282&amp;", to_date('"&amp;T282&amp;"','YYYY-MM-DD HH24:MI:SS'), "&amp;AF282&amp;" );","")&amp;
IF(LEN(AD282)&gt;0,"insert into xxxx_oebs_cash_payment_test (ID, INVOICE_ID, OEBS_PAYMENT, DOC_DATE, COMISS_DATE) values (s_xxxx_oebs_cash_payment_test.NEXTVAL, "&amp;H282&amp;", "&amp;AD282&amp;", to_date('"&amp;T282&amp;"','YYYY-MM-DD HH24:MI:SS'), "&amp;AF282&amp;" );","")&amp;
IF(LEN(AE282)&gt;0,"insert into xxxx_oebs_cash_payment_test (ID, INVOICE_ID, OEBS_PAYMENT, DOC_DATE, COMISS_DATE) values (s_xxxx_oebs_cash_payment_test.NEXTVAL, "&amp;H282&amp;", "&amp;AE282&amp;", to_date('"&amp;T282&amp;"','YYYY-MM-DD HH24:MI:SS'), "&amp;AF282&amp;" );","")&amp;
IF(LEN(AH282)&gt;0,"insert into xxxx_client_discount_m  (ID,CLIENT_ID,CLIENT_AVG_DISCOUNT,DT) values (s_xxxx_client_discount_m.NEXTVAL,"&amp;X282&amp;", "&amp;AH282&amp;", "&amp;AI282&amp;");","")&amp;
IF(LEN(AJ282)&gt;0,"insert into xxxx_client_discount_m  (ID,CLIENT_ID,CLIENT_AVG_DISCOUNT,DT) values (s_xxxx_client_discount_m.NEXTVAL,"&amp;X282&amp;", "&amp;AJ282&amp;", "&amp;AK282&amp;");","")&amp;
IF(LEN(AO282)&gt;0,"insert into xxxx_contract_signed_attr (ID, CONTRACT_ID, CODE, KEY_NUM) values (s_xxxx_contract_signed_attr.NEXTVAL, "&amp;C282&amp;", 'SUPERCOMMISSION_BONUS' , "&amp;AO282&amp;" );","")&amp;
IF(LEN(AP282)&gt;0,"insert into xxxx_loyal_clients_contr_attr (ID, CONTRACT_ID, CLIENT_ID, LC_TURNOVER, COLLATERAL_FIRST_DT, COLLATERAL_END_DT) values (s_xxxx_loyal_clients_contr_atr.NEXTVAL, "&amp;C282&amp;", "&amp;X282&amp;", "&amp;AP282&amp;", "&amp;AQ282&amp;", "&amp;AR282&amp;"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100031, 'Б-100031-13',date'2015-03-04',3, 2, 2, 'RUR', 1, 18, date'2015-03-06', date'2015-03-07', 1000311, 1, to_date('2016-03-09 00:00:00','YYYY-MM-DD HH24:MI:SS'), 80000, 14400, 0, 117, 0, 'c1', 8,null);insert into xxxx_oebs_cash_payment_test (ID, INVOICE_ID, OEBS_PAYMENT, DOC_DATE, COMISS_DATE) values (s_xxxx_oebs_cash_payment_test.NEXTVAL, 100031, 40000, to_date('2016-03-09 00:00:00','YYYY-MM-DD HH24:MI:SS'), date'2015-03-31' );insert into xxxx_client_discount_m  (ID,CLIENT_ID,CLIENT_AVG_DISCOUNT,DT) values (s_xxxx_client_discount_m.NEXTVAL,117, 20, date'2014-03-01');</v>
      </c>
    </row>
    <row r="283" spans="1:47" ht="15" customHeight="1" x14ac:dyDescent="0.3">
      <c r="A283" s="45">
        <v>4</v>
      </c>
      <c r="B283" s="46"/>
      <c r="C283" s="12" t="str">
        <f t="shared" si="81"/>
        <v>10004</v>
      </c>
      <c r="D283" s="12" t="str">
        <f t="shared" si="82"/>
        <v>10004/13</v>
      </c>
      <c r="E283" s="13" t="s">
        <v>40</v>
      </c>
      <c r="F283" s="13" t="s">
        <v>41</v>
      </c>
      <c r="G283" s="12">
        <v>1</v>
      </c>
      <c r="H283" s="14">
        <v>100032</v>
      </c>
      <c r="I283" s="15" t="str">
        <f t="shared" si="83"/>
        <v>Б-100032-13</v>
      </c>
      <c r="J283" s="16">
        <v>3</v>
      </c>
      <c r="K283" s="28">
        <v>11</v>
      </c>
      <c r="L283" s="12" t="s">
        <v>42</v>
      </c>
      <c r="M283" s="16">
        <v>1</v>
      </c>
      <c r="N283" s="12">
        <v>18</v>
      </c>
      <c r="O283" s="13" t="s">
        <v>55</v>
      </c>
      <c r="P283" s="13" t="s">
        <v>44</v>
      </c>
      <c r="Q283" s="13" t="s">
        <v>45</v>
      </c>
      <c r="R283" s="17" t="str">
        <f t="shared" si="84"/>
        <v>1000321</v>
      </c>
      <c r="S283" s="15">
        <v>1</v>
      </c>
      <c r="T283" s="144" t="s">
        <v>141</v>
      </c>
      <c r="U283" s="12">
        <v>80000</v>
      </c>
      <c r="V283" s="12">
        <f t="shared" si="73"/>
        <v>14400</v>
      </c>
      <c r="W283" s="12">
        <v>0</v>
      </c>
      <c r="X283" s="18">
        <v>117</v>
      </c>
      <c r="Y283" s="19" t="s">
        <v>47</v>
      </c>
      <c r="Z283" s="20">
        <f t="shared" si="79"/>
        <v>65600</v>
      </c>
      <c r="AA283" s="21"/>
      <c r="AB283" s="29"/>
      <c r="AC283" s="14">
        <f t="shared" si="85"/>
        <v>40000</v>
      </c>
      <c r="AD283" s="12"/>
      <c r="AE283" s="12"/>
      <c r="AF283" s="13" t="s">
        <v>48</v>
      </c>
      <c r="AG283" s="23">
        <v>8</v>
      </c>
      <c r="AH283" s="30">
        <v>20</v>
      </c>
      <c r="AI283" s="25" t="s">
        <v>49</v>
      </c>
      <c r="AJ283" s="13"/>
      <c r="AK283" s="13"/>
      <c r="AL283" s="17">
        <v>0</v>
      </c>
      <c r="AM283" s="15" t="s">
        <v>50</v>
      </c>
      <c r="AN283" s="12" t="s">
        <v>51</v>
      </c>
      <c r="AO283" s="12"/>
      <c r="AP283" s="17"/>
      <c r="AQ283" s="17"/>
      <c r="AR283" s="17"/>
      <c r="AS283" s="17"/>
      <c r="AT283" s="47"/>
      <c r="AU28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100032, 'Б-100032-13',date'2015-03-04',3, 11, 11, 'RUR', 1, 18, date'2015-03-06', date'2015-03-07', 1000321, 1, to_date('2016-03-09 00:00:00','YYYY-MM-DD HH24:MI:SS'), 80000, 14400, 0, 117, 0, 'c1', 8,null);insert into xxxx_oebs_cash_payment_test (ID, INVOICE_ID, OEBS_PAYMENT, DOC_DATE, COMISS_DATE) values (s_xxxx_oebs_cash_payment_test.NEXTVAL, 100032, 40000, to_date('2016-03-09 00:00:00','YYYY-MM-DD HH24:MI:SS'), date'2015-03-31' );insert into xxxx_client_discount_m  (ID,CLIENT_ID,CLIENT_AVG_DISCOUNT,DT) values (s_xxxx_client_discount_m.NEXTVAL,117, 20, date'2014-03-01');</v>
      </c>
    </row>
    <row r="284" spans="1:47" s="44" customFormat="1" ht="15" customHeight="1" x14ac:dyDescent="0.3">
      <c r="A284" s="31">
        <v>4</v>
      </c>
      <c r="B284" s="48"/>
      <c r="C284" s="33" t="str">
        <f t="shared" si="81"/>
        <v>10004</v>
      </c>
      <c r="D284" s="33" t="str">
        <f t="shared" si="82"/>
        <v>10004/13</v>
      </c>
      <c r="E284" s="34" t="s">
        <v>40</v>
      </c>
      <c r="F284" s="34" t="s">
        <v>41</v>
      </c>
      <c r="G284" s="12">
        <v>1</v>
      </c>
      <c r="H284" s="14">
        <v>100033</v>
      </c>
      <c r="I284" s="33" t="str">
        <f t="shared" si="83"/>
        <v>Б-100033-13</v>
      </c>
      <c r="J284" s="16">
        <v>3</v>
      </c>
      <c r="K284" s="35">
        <v>1</v>
      </c>
      <c r="L284" s="33" t="s">
        <v>42</v>
      </c>
      <c r="M284" s="36">
        <v>1</v>
      </c>
      <c r="N284" s="33">
        <v>18</v>
      </c>
      <c r="O284" s="34" t="s">
        <v>57</v>
      </c>
      <c r="P284" s="34" t="s">
        <v>44</v>
      </c>
      <c r="Q284" s="34" t="s">
        <v>45</v>
      </c>
      <c r="R284" s="37" t="str">
        <f t="shared" si="84"/>
        <v>1000331</v>
      </c>
      <c r="S284" s="33">
        <v>1</v>
      </c>
      <c r="T284" s="145" t="s">
        <v>142</v>
      </c>
      <c r="U284" s="33">
        <v>60000</v>
      </c>
      <c r="V284" s="33">
        <f t="shared" si="73"/>
        <v>10800</v>
      </c>
      <c r="W284" s="33">
        <v>0</v>
      </c>
      <c r="X284" s="18">
        <v>118</v>
      </c>
      <c r="Y284" s="38" t="s">
        <v>47</v>
      </c>
      <c r="Z284" s="20">
        <f t="shared" si="79"/>
        <v>49200</v>
      </c>
      <c r="AA284" s="39"/>
      <c r="AB284" s="39"/>
      <c r="AC284" s="40">
        <f t="shared" si="85"/>
        <v>30000</v>
      </c>
      <c r="AD284" s="12"/>
      <c r="AE284" s="33"/>
      <c r="AF284" s="34" t="s">
        <v>48</v>
      </c>
      <c r="AG284" s="41">
        <v>8</v>
      </c>
      <c r="AH284" s="42">
        <v>13</v>
      </c>
      <c r="AI284" s="43" t="s">
        <v>49</v>
      </c>
      <c r="AJ284" s="34"/>
      <c r="AK284" s="34"/>
      <c r="AL284" s="37">
        <v>0</v>
      </c>
      <c r="AM284" s="33" t="s">
        <v>50</v>
      </c>
      <c r="AN284" s="33" t="s">
        <v>51</v>
      </c>
      <c r="AO284" s="33"/>
      <c r="AP284" s="37"/>
      <c r="AQ284" s="37"/>
      <c r="AR284" s="37"/>
      <c r="AS284" s="37"/>
      <c r="AU28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100033, 'Б-100033-13',date'2015-03-05',3, 1, 1, 'RUR', 1, 18, date'2015-03-06', date'2015-03-07', 1000331, 1, to_date('2016-03-11 00:00:00','YYYY-MM-DD HH24:MI:SS'), 60000, 10800, 0, 118, 0, 'c1', 8,null);insert into xxxx_oebs_cash_payment_test (ID, INVOICE_ID, OEBS_PAYMENT, DOC_DATE, COMISS_DATE) values (s_xxxx_oebs_cash_payment_test.NEXTVAL, 100033, 30000, to_date('2016-03-11 00:00:00','YYYY-MM-DD HH24:MI:SS'), date'2015-03-31' );insert into xxxx_client_discount_m  (ID,CLIENT_ID,CLIENT_AVG_DISCOUNT,DT) values (s_xxxx_client_discount_m.NEXTVAL,118, 13, date'2014-03-01');</v>
      </c>
    </row>
    <row r="285" spans="1:47" ht="15" customHeight="1" x14ac:dyDescent="0.3">
      <c r="A285" s="45">
        <v>5</v>
      </c>
      <c r="B285" s="46"/>
      <c r="C285" s="12" t="str">
        <f t="shared" si="81"/>
        <v>10005</v>
      </c>
      <c r="D285" s="12" t="str">
        <f t="shared" si="82"/>
        <v>10005/13</v>
      </c>
      <c r="E285" s="13" t="s">
        <v>40</v>
      </c>
      <c r="F285" s="13" t="s">
        <v>41</v>
      </c>
      <c r="G285" s="12">
        <v>1</v>
      </c>
      <c r="H285" s="14">
        <v>100034</v>
      </c>
      <c r="I285" s="15" t="str">
        <f t="shared" si="83"/>
        <v>Б-100034-13</v>
      </c>
      <c r="J285" s="16">
        <v>3</v>
      </c>
      <c r="K285" s="12">
        <v>7</v>
      </c>
      <c r="L285" s="12" t="s">
        <v>42</v>
      </c>
      <c r="M285" s="16">
        <v>1</v>
      </c>
      <c r="N285" s="12">
        <v>18</v>
      </c>
      <c r="O285" s="13" t="s">
        <v>43</v>
      </c>
      <c r="P285" s="13" t="s">
        <v>44</v>
      </c>
      <c r="Q285" s="13" t="s">
        <v>45</v>
      </c>
      <c r="R285" s="17" t="str">
        <f t="shared" si="84"/>
        <v>1000341</v>
      </c>
      <c r="S285" s="54">
        <v>4</v>
      </c>
      <c r="T285" s="144" t="s">
        <v>139</v>
      </c>
      <c r="U285" s="12">
        <v>100000</v>
      </c>
      <c r="V285" s="12">
        <f t="shared" si="73"/>
        <v>18000</v>
      </c>
      <c r="W285" s="12">
        <v>0</v>
      </c>
      <c r="X285" s="18">
        <v>119</v>
      </c>
      <c r="Y285" s="19" t="s">
        <v>47</v>
      </c>
      <c r="Z285" s="20">
        <f t="shared" si="79"/>
        <v>82000</v>
      </c>
      <c r="AA285" s="21"/>
      <c r="AB285" s="22"/>
      <c r="AC285" s="14">
        <f t="shared" si="85"/>
        <v>50000</v>
      </c>
      <c r="AD285" s="12"/>
      <c r="AE285" s="12"/>
      <c r="AF285" s="13" t="s">
        <v>48</v>
      </c>
      <c r="AG285" s="23">
        <v>8</v>
      </c>
      <c r="AH285" s="24">
        <v>13</v>
      </c>
      <c r="AI285" s="25" t="s">
        <v>49</v>
      </c>
      <c r="AJ285" s="13"/>
      <c r="AK285" s="13"/>
      <c r="AL285" s="17">
        <v>0</v>
      </c>
      <c r="AM285" s="15" t="s">
        <v>50</v>
      </c>
      <c r="AN285" s="12" t="s">
        <v>51</v>
      </c>
      <c r="AO285" s="12"/>
      <c r="AP285" s="17"/>
      <c r="AQ285" s="17"/>
      <c r="AR285" s="17"/>
      <c r="AS285" s="17" t="s">
        <v>63</v>
      </c>
      <c r="AT285" s="47"/>
      <c r="AU28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'Б-100034-13',date'2015-03-02',3, 7, 7, 'RUR', 1, 18, date'2015-03-06', date'2015-03-07', 1000341, 4, to_date('2016-03-07 00:00:00','YYYY-MM-DD HH24:MI:SS'), 100000, 18000, 0, 119, 0, 'c1', 8,null);insert into xxxx_oebs_cash_payment_test (ID, INVOICE_ID, OEBS_PAYMENT, DOC_DATE, COMISS_DATE) values (s_xxxx_oebs_cash_payment_test.NEXTVAL, 100034, 50000, to_date('2016-03-07 00:00:00','YYYY-MM-DD HH24:MI:SS'), date'2015-03-31' );insert into xxxx_client_discount_m  (ID,CLIENT_ID,CLIENT_AVG_DISCOUNT,DT) values (s_xxxx_client_discount_m.NEXTVAL,119, 13, date'2014-03-01');</v>
      </c>
    </row>
    <row r="286" spans="1:47" ht="15" customHeight="1" x14ac:dyDescent="0.3">
      <c r="A286" s="45">
        <v>5</v>
      </c>
      <c r="B286" s="46"/>
      <c r="C286" s="12" t="str">
        <f t="shared" si="81"/>
        <v>10005</v>
      </c>
      <c r="D286" s="12" t="str">
        <f t="shared" si="82"/>
        <v>10005/13</v>
      </c>
      <c r="E286" s="13" t="s">
        <v>40</v>
      </c>
      <c r="F286" s="13" t="s">
        <v>41</v>
      </c>
      <c r="G286" s="12">
        <v>1</v>
      </c>
      <c r="H286" s="14">
        <v>100035</v>
      </c>
      <c r="I286" s="15" t="str">
        <f t="shared" si="83"/>
        <v>Б-100035-13</v>
      </c>
      <c r="J286" s="16">
        <v>3</v>
      </c>
      <c r="K286" s="12">
        <v>7</v>
      </c>
      <c r="L286" s="12" t="s">
        <v>42</v>
      </c>
      <c r="M286" s="16">
        <v>1</v>
      </c>
      <c r="N286" s="12">
        <v>18</v>
      </c>
      <c r="O286" s="13" t="s">
        <v>53</v>
      </c>
      <c r="P286" s="13" t="s">
        <v>44</v>
      </c>
      <c r="Q286" s="13" t="s">
        <v>45</v>
      </c>
      <c r="R286" s="17" t="str">
        <f t="shared" si="84"/>
        <v>1000351</v>
      </c>
      <c r="S286" s="15">
        <v>1</v>
      </c>
      <c r="T286" s="144" t="s">
        <v>140</v>
      </c>
      <c r="U286" s="12">
        <v>90000</v>
      </c>
      <c r="V286" s="12">
        <f t="shared" si="73"/>
        <v>16200</v>
      </c>
      <c r="W286" s="12">
        <v>0</v>
      </c>
      <c r="X286" s="18">
        <v>120</v>
      </c>
      <c r="Y286" s="19" t="s">
        <v>47</v>
      </c>
      <c r="Z286" s="20">
        <f t="shared" si="79"/>
        <v>73800</v>
      </c>
      <c r="AA286" s="21"/>
      <c r="AB286" s="26"/>
      <c r="AC286" s="14">
        <f t="shared" si="85"/>
        <v>45000</v>
      </c>
      <c r="AD286" s="12"/>
      <c r="AE286" s="12"/>
      <c r="AF286" s="13" t="s">
        <v>48</v>
      </c>
      <c r="AG286" s="23">
        <v>8</v>
      </c>
      <c r="AH286" s="27">
        <v>7</v>
      </c>
      <c r="AI286" s="25" t="s">
        <v>49</v>
      </c>
      <c r="AJ286" s="13"/>
      <c r="AK286" s="13"/>
      <c r="AL286" s="17">
        <v>0</v>
      </c>
      <c r="AM286" s="15" t="s">
        <v>50</v>
      </c>
      <c r="AN286" s="12" t="s">
        <v>51</v>
      </c>
      <c r="AO286" s="12"/>
      <c r="AP286" s="17"/>
      <c r="AQ286" s="17"/>
      <c r="AR286" s="17"/>
      <c r="AS286" s="17" t="s">
        <v>64</v>
      </c>
      <c r="AT286" s="47"/>
      <c r="AU28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100035, 'Б-100035-13',date'2015-03-03',3, 7, 7, 'RUR', 1, 18, date'2015-03-06', date'2015-03-07', 1000351, 1, to_date('2016-03-08 00:00:00','YYYY-MM-DD HH24:MI:SS'), 90000, 16200, 0, 120, 0, 'c1', 8,null);insert into xxxx_oebs_cash_payment_test (ID, INVOICE_ID, OEBS_PAYMENT, DOC_DATE, COMISS_DATE) values (s_xxxx_oebs_cash_payment_test.NEXTVAL, 100035, 45000, to_date('2016-03-08 00:00:00','YYYY-MM-DD HH24:MI:SS'), date'2015-03-31' );insert into xxxx_client_discount_m  (ID,CLIENT_ID,CLIENT_AVG_DISCOUNT,DT) values (s_xxxx_client_discount_m.NEXTVAL,120, 7, date'2014-03-01');</v>
      </c>
    </row>
    <row r="287" spans="1:47" ht="15" customHeight="1" x14ac:dyDescent="0.3">
      <c r="A287" s="45">
        <v>5</v>
      </c>
      <c r="B287" s="46"/>
      <c r="C287" s="12" t="str">
        <f t="shared" si="81"/>
        <v>10005</v>
      </c>
      <c r="D287" s="12" t="str">
        <f t="shared" si="82"/>
        <v>10005/13</v>
      </c>
      <c r="E287" s="13" t="s">
        <v>40</v>
      </c>
      <c r="F287" s="13" t="s">
        <v>41</v>
      </c>
      <c r="G287" s="12">
        <v>1</v>
      </c>
      <c r="H287" s="14">
        <v>100036</v>
      </c>
      <c r="I287" s="15" t="str">
        <f t="shared" si="83"/>
        <v>Б-100036-13</v>
      </c>
      <c r="J287" s="16">
        <v>3</v>
      </c>
      <c r="K287" s="12">
        <v>7</v>
      </c>
      <c r="L287" s="12" t="s">
        <v>42</v>
      </c>
      <c r="M287" s="16">
        <v>1</v>
      </c>
      <c r="N287" s="12">
        <v>18</v>
      </c>
      <c r="O287" s="13" t="s">
        <v>53</v>
      </c>
      <c r="P287" s="13" t="s">
        <v>44</v>
      </c>
      <c r="Q287" s="13" t="s">
        <v>45</v>
      </c>
      <c r="R287" s="17" t="str">
        <f t="shared" si="84"/>
        <v>1000361</v>
      </c>
      <c r="S287" s="15">
        <v>1</v>
      </c>
      <c r="T287" s="144" t="s">
        <v>140</v>
      </c>
      <c r="U287" s="12">
        <v>90000</v>
      </c>
      <c r="V287" s="12">
        <f t="shared" si="73"/>
        <v>16200</v>
      </c>
      <c r="W287" s="12">
        <v>0</v>
      </c>
      <c r="X287" s="18">
        <v>121</v>
      </c>
      <c r="Y287" s="19" t="s">
        <v>47</v>
      </c>
      <c r="Z287" s="20">
        <f t="shared" si="79"/>
        <v>73800</v>
      </c>
      <c r="AA287" s="21"/>
      <c r="AB287" s="26"/>
      <c r="AC287" s="14"/>
      <c r="AD287" s="12"/>
      <c r="AE287" s="12"/>
      <c r="AF287" s="13"/>
      <c r="AG287" s="23">
        <v>8</v>
      </c>
      <c r="AH287" s="27">
        <v>7</v>
      </c>
      <c r="AI287" s="25" t="s">
        <v>49</v>
      </c>
      <c r="AJ287" s="13"/>
      <c r="AK287" s="13"/>
      <c r="AL287" s="17">
        <v>0</v>
      </c>
      <c r="AM287" s="15" t="s">
        <v>50</v>
      </c>
      <c r="AN287" s="12" t="s">
        <v>51</v>
      </c>
      <c r="AO287" s="12"/>
      <c r="AP287" s="17"/>
      <c r="AQ287" s="17"/>
      <c r="AR287" s="17"/>
      <c r="AS287" s="17"/>
      <c r="AT287" s="47"/>
      <c r="AU28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100036, 'Б-100036-13',date'2015-03-03',3, 7, 7, 'RUR', 1, 18, date'2015-03-06', date'2015-03-07', 1000361, 1, to_date('2016-03-08 00:00:00','YYYY-MM-DD HH24:MI:SS'), 90000, 16200, 0, 121, 0, 'c1', 8,null);insert into xxxx_client_discount_m  (ID,CLIENT_ID,CLIENT_AVG_DISCOUNT,DT) values (s_xxxx_client_discount_m.NEXTVAL,121, 7, date'2014-03-01');</v>
      </c>
    </row>
    <row r="288" spans="1:47" ht="15" customHeight="1" x14ac:dyDescent="0.3">
      <c r="A288" s="45">
        <v>5</v>
      </c>
      <c r="B288" s="46"/>
      <c r="C288" s="12" t="str">
        <f t="shared" si="81"/>
        <v>10005</v>
      </c>
      <c r="D288" s="12" t="str">
        <f t="shared" si="82"/>
        <v>10005/13</v>
      </c>
      <c r="E288" s="13" t="s">
        <v>40</v>
      </c>
      <c r="F288" s="13" t="s">
        <v>41</v>
      </c>
      <c r="G288" s="12">
        <v>1</v>
      </c>
      <c r="H288" s="14">
        <v>100037</v>
      </c>
      <c r="I288" s="15" t="str">
        <f t="shared" si="83"/>
        <v>Б-100037-13</v>
      </c>
      <c r="J288" s="16">
        <v>3</v>
      </c>
      <c r="K288" s="28">
        <v>2</v>
      </c>
      <c r="L288" s="12" t="s">
        <v>42</v>
      </c>
      <c r="M288" s="16">
        <v>1</v>
      </c>
      <c r="N288" s="12">
        <v>18</v>
      </c>
      <c r="O288" s="13" t="s">
        <v>55</v>
      </c>
      <c r="P288" s="13" t="s">
        <v>44</v>
      </c>
      <c r="Q288" s="13" t="s">
        <v>45</v>
      </c>
      <c r="R288" s="17" t="str">
        <f t="shared" si="84"/>
        <v>1000371</v>
      </c>
      <c r="S288" s="15">
        <v>1</v>
      </c>
      <c r="T288" s="144" t="s">
        <v>141</v>
      </c>
      <c r="U288" s="12">
        <v>80000</v>
      </c>
      <c r="V288" s="12">
        <f t="shared" si="73"/>
        <v>14400</v>
      </c>
      <c r="W288" s="12">
        <v>0</v>
      </c>
      <c r="X288" s="18">
        <v>122</v>
      </c>
      <c r="Y288" s="19" t="s">
        <v>47</v>
      </c>
      <c r="Z288" s="20">
        <f>U288-V288</f>
        <v>65600</v>
      </c>
      <c r="AA288" s="21"/>
      <c r="AB288" s="29"/>
      <c r="AC288" s="14">
        <f t="shared" ref="AC288:AC309" si="86">U288*0.5</f>
        <v>40000</v>
      </c>
      <c r="AD288" s="12"/>
      <c r="AE288" s="12"/>
      <c r="AF288" s="13" t="s">
        <v>48</v>
      </c>
      <c r="AG288" s="23">
        <v>8</v>
      </c>
      <c r="AH288" s="30">
        <v>20</v>
      </c>
      <c r="AI288" s="25" t="s">
        <v>49</v>
      </c>
      <c r="AJ288" s="13"/>
      <c r="AK288" s="13"/>
      <c r="AL288" s="17">
        <v>0</v>
      </c>
      <c r="AM288" s="15" t="s">
        <v>50</v>
      </c>
      <c r="AN288" s="12" t="s">
        <v>51</v>
      </c>
      <c r="AO288" s="12"/>
      <c r="AP288" s="17"/>
      <c r="AQ288" s="17"/>
      <c r="AR288" s="17"/>
      <c r="AS288" s="17"/>
      <c r="AT288" s="47"/>
      <c r="AU28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"&amp;A288&amp;", "&amp;C288&amp;", '"&amp;D288&amp;"', date'"&amp;E288&amp;"', date'"&amp;F288&amp;"', "&amp;G288&amp;", "&amp;H288&amp;", '"&amp;I288&amp;"',date'"&amp;O288&amp;"',"&amp;J288&amp;", "&amp;K288&amp;", "&amp;K288&amp;", '"&amp;L288&amp;"', "&amp;M288&amp;", "&amp;N288&amp;", date'"&amp;P288&amp;"', date'"&amp;Q288&amp;"', "&amp;R288&amp;", "&amp;S288&amp;", to_date('"&amp;T288&amp;"','YYYY-MM-DD HH24:MI:SS'), "&amp;U288&amp;", "&amp;V288&amp;", "&amp;W288&amp;", "&amp;X288&amp;", "&amp;AL288&amp;", '"&amp;AN288&amp;"', "&amp;AG288&amp;","&amp;AM288&amp;");"&amp;
IF(LEN(AC288)&gt;0,"insert into xxxx_oebs_cash_payment_test (ID, INVOICE_ID, OEBS_PAYMENT, DOC_DATE, COMISS_DATE) values (s_xxxx_oebs_cash_payment_test.NEXTVAL, "&amp;H288&amp;", "&amp;AC288&amp;", to_date('"&amp;T288&amp;"','YYYY-MM-DD HH24:MI:SS'), "&amp;AF288&amp;" );","")&amp;
IF(LEN(AD288)&gt;0,"insert into xxxx_oebs_cash_payment_test (ID, INVOICE_ID, OEBS_PAYMENT, DOC_DATE, COMISS_DATE) values (s_xxxx_oebs_cash_payment_test.NEXTVAL, "&amp;H288&amp;", "&amp;AD288&amp;", to_date('"&amp;T288&amp;"','YYYY-MM-DD HH24:MI:SS'), "&amp;AF288&amp;" );","")&amp;
IF(LEN(AE288)&gt;0,"insert into xxxx_oebs_cash_payment_test (ID, INVOICE_ID, OEBS_PAYMENT, DOC_DATE, COMISS_DATE) values (s_xxxx_oebs_cash_payment_test.NEXTVAL, "&amp;H288&amp;", "&amp;AE288&amp;", to_date('"&amp;T288&amp;"','YYYY-MM-DD HH24:MI:SS'), "&amp;AF288&amp;" );","")&amp;
IF(LEN(AH288)&gt;0,"insert into xxxx_client_discount_m  (ID,CLIENT_ID,CLIENT_AVG_DISCOUNT,DT) values (s_xxxx_client_discount_m.NEXTVAL,"&amp;X288&amp;", "&amp;AH288&amp;", "&amp;AI288&amp;");","")&amp;
IF(LEN(AJ288)&gt;0,"insert into xxxx_client_discount_m  (ID,CLIENT_ID,CLIENT_AVG_DISCOUNT,DT) values (s_xxxx_client_discount_m.NEXTVAL,"&amp;X288&amp;", "&amp;AJ288&amp;", "&amp;AK288&amp;");","")&amp;
IF(LEN(AO288)&gt;0,"insert into xxxx_contract_signed_attr (ID, CONTRACT_ID, CODE, KEY_NUM) values (s_xxxx_contract_signed_attr.NEXTVAL, "&amp;C288&amp;", 'SUPERCOMMISSION_BONUS' , "&amp;AO288&amp;" );","")&amp;
IF(LEN(AP288)&gt;0,"insert into xxxx_loyal_clients_contr_attr (ID, CONTRACT_ID, CLIENT_ID, LC_TURNOVER, COLLATERAL_FIRST_DT, COLLATERAL_END_DT) values (s_xxxx_loyal_clients_contr_atr.NEXTVAL, "&amp;C288&amp;", "&amp;X288&amp;", "&amp;AP288&amp;", "&amp;AQ288&amp;", "&amp;AR288&amp;"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100037, 'Б-100037-13',date'2015-03-04',3, 2, 2, 'RUR', 1, 18, date'2015-03-06', date'2015-03-07', 1000371, 1, to_date('2016-03-09 00:00:00','YYYY-MM-DD HH24:MI:SS'), 80000, 14400, 0, 122, 0, 'c1', 8,null);insert into xxxx_oebs_cash_payment_test (ID, INVOICE_ID, OEBS_PAYMENT, DOC_DATE, COMISS_DATE) values (s_xxxx_oebs_cash_payment_test.NEXTVAL, 100037, 40000, to_date('2016-03-09 00:00:00','YYYY-MM-DD HH24:MI:SS'), date'2015-03-31' );insert into xxxx_client_discount_m  (ID,CLIENT_ID,CLIENT_AVG_DISCOUNT,DT) values (s_xxxx_client_discount_m.NEXTVAL,122, 20, date'2014-03-01');</v>
      </c>
    </row>
    <row r="289" spans="1:47" ht="15" customHeight="1" x14ac:dyDescent="0.3">
      <c r="A289" s="45">
        <v>5</v>
      </c>
      <c r="B289" s="46"/>
      <c r="C289" s="12" t="str">
        <f t="shared" si="81"/>
        <v>10005</v>
      </c>
      <c r="D289" s="12" t="str">
        <f t="shared" si="82"/>
        <v>10005/13</v>
      </c>
      <c r="E289" s="13" t="s">
        <v>40</v>
      </c>
      <c r="F289" s="13" t="s">
        <v>41</v>
      </c>
      <c r="G289" s="12">
        <v>1</v>
      </c>
      <c r="H289" s="14">
        <v>100038</v>
      </c>
      <c r="I289" s="15" t="str">
        <f t="shared" si="83"/>
        <v>Б-100038-13</v>
      </c>
      <c r="J289" s="16">
        <v>3</v>
      </c>
      <c r="K289" s="28">
        <v>11</v>
      </c>
      <c r="L289" s="12" t="s">
        <v>42</v>
      </c>
      <c r="M289" s="16">
        <v>1</v>
      </c>
      <c r="N289" s="12">
        <v>18</v>
      </c>
      <c r="O289" s="13" t="s">
        <v>55</v>
      </c>
      <c r="P289" s="13" t="s">
        <v>44</v>
      </c>
      <c r="Q289" s="13" t="s">
        <v>45</v>
      </c>
      <c r="R289" s="17" t="str">
        <f t="shared" si="84"/>
        <v>1000381</v>
      </c>
      <c r="S289" s="15">
        <v>1</v>
      </c>
      <c r="T289" s="144" t="s">
        <v>141</v>
      </c>
      <c r="U289" s="12">
        <v>80000</v>
      </c>
      <c r="V289" s="12">
        <f t="shared" si="73"/>
        <v>14400</v>
      </c>
      <c r="W289" s="12">
        <v>0</v>
      </c>
      <c r="X289" s="18">
        <v>122</v>
      </c>
      <c r="Y289" s="19" t="s">
        <v>47</v>
      </c>
      <c r="Z289" s="20">
        <f t="shared" si="79"/>
        <v>65600</v>
      </c>
      <c r="AA289" s="21"/>
      <c r="AB289" s="29"/>
      <c r="AC289" s="14">
        <f t="shared" si="86"/>
        <v>40000</v>
      </c>
      <c r="AD289" s="12"/>
      <c r="AE289" s="12"/>
      <c r="AF289" s="13" t="s">
        <v>48</v>
      </c>
      <c r="AG289" s="23">
        <v>8</v>
      </c>
      <c r="AH289" s="30">
        <v>20</v>
      </c>
      <c r="AI289" s="25" t="s">
        <v>49</v>
      </c>
      <c r="AJ289" s="13"/>
      <c r="AK289" s="13"/>
      <c r="AL289" s="17">
        <v>0</v>
      </c>
      <c r="AM289" s="15" t="s">
        <v>50</v>
      </c>
      <c r="AN289" s="12" t="s">
        <v>51</v>
      </c>
      <c r="AO289" s="12"/>
      <c r="AP289" s="17"/>
      <c r="AQ289" s="17"/>
      <c r="AR289" s="17"/>
      <c r="AS289" s="17"/>
      <c r="AT289" s="47"/>
      <c r="AU28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100038, 'Б-100038-13',date'2015-03-04',3, 11, 11, 'RUR', 1, 18, date'2015-03-06', date'2015-03-07', 1000381, 1, to_date('2016-03-09 00:00:00','YYYY-MM-DD HH24:MI:SS'), 80000, 14400, 0, 122,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(s_xxxx_client_discount_m.NEXTVAL,122, 20, date'2014-03-01');</v>
      </c>
    </row>
    <row r="290" spans="1:47" ht="15.75" customHeight="1" x14ac:dyDescent="0.3">
      <c r="A290" s="45">
        <v>5</v>
      </c>
      <c r="B290" s="46"/>
      <c r="C290" s="33" t="str">
        <f t="shared" si="81"/>
        <v>10005</v>
      </c>
      <c r="D290" s="33" t="str">
        <f t="shared" si="82"/>
        <v>10005/13</v>
      </c>
      <c r="E290" s="34" t="s">
        <v>40</v>
      </c>
      <c r="F290" s="34" t="s">
        <v>41</v>
      </c>
      <c r="G290" s="12">
        <v>1</v>
      </c>
      <c r="H290" s="14">
        <v>100039</v>
      </c>
      <c r="I290" s="33" t="str">
        <f t="shared" si="83"/>
        <v>Б-100039-13</v>
      </c>
      <c r="J290" s="16">
        <v>3</v>
      </c>
      <c r="K290" s="35">
        <v>1</v>
      </c>
      <c r="L290" s="33" t="s">
        <v>42</v>
      </c>
      <c r="M290" s="36">
        <v>1</v>
      </c>
      <c r="N290" s="33">
        <v>18</v>
      </c>
      <c r="O290" s="34" t="s">
        <v>57</v>
      </c>
      <c r="P290" s="34" t="s">
        <v>44</v>
      </c>
      <c r="Q290" s="34" t="s">
        <v>45</v>
      </c>
      <c r="R290" s="37" t="str">
        <f t="shared" si="84"/>
        <v>1000391</v>
      </c>
      <c r="S290" s="33">
        <v>1</v>
      </c>
      <c r="T290" s="145" t="s">
        <v>142</v>
      </c>
      <c r="U290" s="33">
        <v>60000</v>
      </c>
      <c r="V290" s="33">
        <f t="shared" si="73"/>
        <v>10800</v>
      </c>
      <c r="W290" s="33">
        <v>0</v>
      </c>
      <c r="X290" s="18">
        <v>123</v>
      </c>
      <c r="Y290" s="38" t="s">
        <v>47</v>
      </c>
      <c r="Z290" s="20">
        <f t="shared" si="79"/>
        <v>49200</v>
      </c>
      <c r="AA290" s="39"/>
      <c r="AB290" s="39"/>
      <c r="AC290" s="40">
        <f t="shared" si="86"/>
        <v>30000</v>
      </c>
      <c r="AD290" s="12"/>
      <c r="AE290" s="33"/>
      <c r="AF290" s="34" t="s">
        <v>48</v>
      </c>
      <c r="AG290" s="41">
        <v>8</v>
      </c>
      <c r="AH290" s="42">
        <v>13</v>
      </c>
      <c r="AI290" s="43" t="s">
        <v>49</v>
      </c>
      <c r="AJ290" s="34"/>
      <c r="AK290" s="34"/>
      <c r="AL290" s="37">
        <v>0</v>
      </c>
      <c r="AM290" s="33" t="s">
        <v>50</v>
      </c>
      <c r="AN290" s="33" t="s">
        <v>51</v>
      </c>
      <c r="AO290" s="33"/>
      <c r="AP290" s="37"/>
      <c r="AQ290" s="37"/>
      <c r="AR290" s="37"/>
      <c r="AS290" s="37"/>
      <c r="AT290" s="44"/>
      <c r="AU29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100039, 'Б-100039-13',date'2015-03-05',3, 1, 1, 'RUR', 1, 18, date'2015-03-06', date'2015-03-07', 1000391, 1, to_date('2016-03-11 00:00:00','YYYY-MM-DD HH24:MI:SS'), 60000, 10800, 0, 123, 0, 'c1', 8,null);insert into xxxx_oebs_cash_payment_test (ID, INVOICE_ID, OEBS_PAYMENT, DOC_DATE, COMISS_DATE) values (s_xxxx_oebs_cash_payment_test.NEXTVAL, 100039, 30000, to_date('2016-03-11 00:00:00','YYYY-MM-DD HH24:MI:SS'), date'2015-03-31' );insert into xxxx_client_discount_m  (ID,CLIENT_ID,CLIENT_AVG_DISCOUNT,DT) values (s_xxxx_client_discount_m.NEXTVAL,123, 13, date'2014-03-01');</v>
      </c>
    </row>
    <row r="291" spans="1:47" ht="15" customHeight="1" x14ac:dyDescent="0.3">
      <c r="A291" s="45">
        <v>6</v>
      </c>
      <c r="B291" s="55"/>
      <c r="C291" s="12" t="str">
        <f t="shared" si="81"/>
        <v>10006</v>
      </c>
      <c r="D291" s="12" t="str">
        <f t="shared" si="82"/>
        <v>10006/13</v>
      </c>
      <c r="E291" s="13" t="s">
        <v>40</v>
      </c>
      <c r="F291" s="13" t="s">
        <v>41</v>
      </c>
      <c r="G291" s="12">
        <v>1</v>
      </c>
      <c r="H291" s="14">
        <v>100040</v>
      </c>
      <c r="I291" s="15" t="str">
        <f t="shared" si="83"/>
        <v>Б-100040-13</v>
      </c>
      <c r="J291" s="16">
        <v>3</v>
      </c>
      <c r="K291" s="56">
        <v>2</v>
      </c>
      <c r="L291" s="12" t="s">
        <v>42</v>
      </c>
      <c r="M291" s="16">
        <v>1</v>
      </c>
      <c r="N291" s="12">
        <v>18</v>
      </c>
      <c r="O291" s="13" t="s">
        <v>43</v>
      </c>
      <c r="P291" s="13" t="s">
        <v>44</v>
      </c>
      <c r="Q291" s="13" t="s">
        <v>45</v>
      </c>
      <c r="R291" s="17" t="str">
        <f t="shared" si="84"/>
        <v>1000401</v>
      </c>
      <c r="S291" s="15">
        <v>1</v>
      </c>
      <c r="T291" s="144" t="s">
        <v>139</v>
      </c>
      <c r="U291" s="12">
        <v>100000</v>
      </c>
      <c r="V291" s="12">
        <f t="shared" si="73"/>
        <v>18000</v>
      </c>
      <c r="W291" s="12">
        <v>0</v>
      </c>
      <c r="X291" s="18">
        <v>124</v>
      </c>
      <c r="Y291" s="19" t="s">
        <v>47</v>
      </c>
      <c r="Z291" s="20">
        <f t="shared" si="79"/>
        <v>82000</v>
      </c>
      <c r="AA291" s="21">
        <f>SUM(Z291:Z296)</f>
        <v>410000</v>
      </c>
      <c r="AB291" s="22">
        <f>AC291/1.18</f>
        <v>42372.881355932208</v>
      </c>
      <c r="AC291" s="14">
        <f t="shared" si="86"/>
        <v>50000</v>
      </c>
      <c r="AD291" s="12"/>
      <c r="AE291" s="12"/>
      <c r="AF291" s="13" t="s">
        <v>48</v>
      </c>
      <c r="AG291" s="23">
        <v>8</v>
      </c>
      <c r="AH291" s="24">
        <v>13</v>
      </c>
      <c r="AI291" s="25" t="s">
        <v>49</v>
      </c>
      <c r="AJ291" s="13"/>
      <c r="AK291" s="13"/>
      <c r="AL291" s="17">
        <v>0</v>
      </c>
      <c r="AM291" s="15" t="s">
        <v>50</v>
      </c>
      <c r="AN291" s="12" t="s">
        <v>51</v>
      </c>
      <c r="AO291" s="12"/>
      <c r="AP291" s="17"/>
      <c r="AQ291" s="17"/>
      <c r="AR291" s="17"/>
      <c r="AS291" s="15" t="s">
        <v>65</v>
      </c>
      <c r="AT291" s="47"/>
      <c r="AU291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'Б-100040-13',date'2015-03-02',3, 2, 2, 'RUR', 1, 18, date'2015-03-06', date'2015-03-07', 1000401, 1, to_date('2016-03-07 00:00:00','YYYY-MM-DD HH24:MI:SS'), 100000, 18000, 0, 124, 0, 'c1', 8,null);insert into xxxx_oebs_cash_payment_test (ID, INVOICE_ID, OEBS_PAYMENT, DOC_DATE, COMISS_DATE) values (s_xxxx_oebs_cash_payment_test.NEXTVAL, 100040, 50000, to_date('2016-03-07 00:00:00','YYYY-MM-DD HH24:MI:SS'), date'2015-03-31' );insert into xxxx_client_discount_m  (ID,CLIENT_ID,CLIENT_AVG_DISCOUNT,DT) values (s_xxxx_client_discount_m.NEXTVAL,124, 13, date'2014-03-01');</v>
      </c>
    </row>
    <row r="292" spans="1:47" ht="15" customHeight="1" x14ac:dyDescent="0.3">
      <c r="A292" s="45">
        <v>6</v>
      </c>
      <c r="B292" s="57"/>
      <c r="C292" s="12" t="str">
        <f t="shared" si="81"/>
        <v>10006</v>
      </c>
      <c r="D292" s="12" t="str">
        <f t="shared" si="82"/>
        <v>10006/13</v>
      </c>
      <c r="E292" s="13" t="s">
        <v>40</v>
      </c>
      <c r="F292" s="13" t="s">
        <v>41</v>
      </c>
      <c r="G292" s="12">
        <v>1</v>
      </c>
      <c r="H292" s="14">
        <v>100041</v>
      </c>
      <c r="I292" s="15" t="str">
        <f t="shared" si="83"/>
        <v>Б-100041-13</v>
      </c>
      <c r="J292" s="16">
        <v>3</v>
      </c>
      <c r="K292" s="12">
        <v>7</v>
      </c>
      <c r="L292" s="12" t="s">
        <v>42</v>
      </c>
      <c r="M292" s="16">
        <v>1</v>
      </c>
      <c r="N292" s="12">
        <v>18</v>
      </c>
      <c r="O292" s="13" t="s">
        <v>53</v>
      </c>
      <c r="P292" s="13" t="s">
        <v>44</v>
      </c>
      <c r="Q292" s="13" t="s">
        <v>45</v>
      </c>
      <c r="R292" s="17" t="str">
        <f t="shared" si="84"/>
        <v>1000411</v>
      </c>
      <c r="S292" s="15">
        <v>1</v>
      </c>
      <c r="T292" s="144" t="s">
        <v>140</v>
      </c>
      <c r="U292" s="12">
        <v>90000</v>
      </c>
      <c r="V292" s="12">
        <f t="shared" si="73"/>
        <v>16200</v>
      </c>
      <c r="W292" s="12">
        <v>0</v>
      </c>
      <c r="X292" s="18">
        <v>125</v>
      </c>
      <c r="Y292" s="19" t="s">
        <v>47</v>
      </c>
      <c r="Z292" s="20">
        <f t="shared" si="79"/>
        <v>73800</v>
      </c>
      <c r="AA292" s="21"/>
      <c r="AB292" s="22">
        <f t="shared" ref="AB292:AB355" si="87">AC292/1.18</f>
        <v>38135.593220338982</v>
      </c>
      <c r="AC292" s="14">
        <f t="shared" si="86"/>
        <v>45000</v>
      </c>
      <c r="AD292" s="12"/>
      <c r="AE292" s="12"/>
      <c r="AF292" s="13" t="s">
        <v>48</v>
      </c>
      <c r="AG292" s="23">
        <v>8</v>
      </c>
      <c r="AH292" s="27">
        <v>7</v>
      </c>
      <c r="AI292" s="25" t="s">
        <v>49</v>
      </c>
      <c r="AJ292" s="13"/>
      <c r="AK292" s="13"/>
      <c r="AL292" s="17">
        <v>0</v>
      </c>
      <c r="AM292" s="15" t="s">
        <v>50</v>
      </c>
      <c r="AN292" s="12" t="s">
        <v>51</v>
      </c>
      <c r="AO292" s="12"/>
      <c r="AP292" s="17"/>
      <c r="AQ292" s="17"/>
      <c r="AR292" s="17"/>
      <c r="AS292" s="9" t="s">
        <v>125</v>
      </c>
      <c r="AU292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'Б-100041-13',date'2015-03-03',3, 7, 7, 'RUR', 1, 18, date'2015-03-06', date'2015-03-07', 1000411, 1, to_date('2016-03-08 00:00:00','YYYY-MM-DD HH24:MI:SS'), 90000, 16200, 0, 125, 0, 'c1', 8,null);insert into xxxx_oebs_cash_payment_test (ID, INVOICE_ID, OEBS_PAYMENT, DOC_DATE, COMISS_DATE) values (s_xxxx_oebs_cash_payment_test.NEXTVAL, 100041, 45000, to_date('2016-03-08 00:00:00','YYYY-MM-DD HH24:MI:SS'), date'2015-03-31' );insert into xxxx_client_discount_m  (ID,CLIENT_ID,CLIENT_AVG_DISCOUNT,DT) values (s_xxxx_client_discount_m.NEXTVAL,125, 7, date'2014-03-01');</v>
      </c>
    </row>
    <row r="293" spans="1:47" ht="15" customHeight="1" x14ac:dyDescent="0.3">
      <c r="A293" s="45">
        <v>6</v>
      </c>
      <c r="B293" s="57"/>
      <c r="C293" s="12" t="str">
        <f t="shared" si="81"/>
        <v>10006</v>
      </c>
      <c r="D293" s="12" t="str">
        <f t="shared" si="82"/>
        <v>10006/13</v>
      </c>
      <c r="E293" s="13" t="s">
        <v>40</v>
      </c>
      <c r="F293" s="13" t="s">
        <v>41</v>
      </c>
      <c r="G293" s="12">
        <v>1</v>
      </c>
      <c r="H293" s="14">
        <v>100042</v>
      </c>
      <c r="I293" s="15" t="str">
        <f t="shared" si="83"/>
        <v>Б-100042-13</v>
      </c>
      <c r="J293" s="16">
        <v>3</v>
      </c>
      <c r="K293" s="12">
        <v>7</v>
      </c>
      <c r="L293" s="12" t="s">
        <v>42</v>
      </c>
      <c r="M293" s="16">
        <v>1</v>
      </c>
      <c r="N293" s="12">
        <v>18</v>
      </c>
      <c r="O293" s="13" t="s">
        <v>53</v>
      </c>
      <c r="P293" s="13" t="s">
        <v>44</v>
      </c>
      <c r="Q293" s="13" t="s">
        <v>45</v>
      </c>
      <c r="R293" s="17" t="str">
        <f t="shared" si="84"/>
        <v>1000421</v>
      </c>
      <c r="S293" s="15">
        <v>1</v>
      </c>
      <c r="T293" s="144" t="s">
        <v>140</v>
      </c>
      <c r="U293" s="12">
        <v>90000</v>
      </c>
      <c r="V293" s="12">
        <f t="shared" si="73"/>
        <v>16200</v>
      </c>
      <c r="W293" s="12">
        <v>0</v>
      </c>
      <c r="X293" s="18">
        <v>126</v>
      </c>
      <c r="Y293" s="19" t="s">
        <v>47</v>
      </c>
      <c r="Z293" s="20">
        <f t="shared" si="79"/>
        <v>73800</v>
      </c>
      <c r="AA293" s="21"/>
      <c r="AB293" s="22">
        <f t="shared" si="87"/>
        <v>38135.593220338982</v>
      </c>
      <c r="AC293" s="14">
        <f t="shared" si="86"/>
        <v>45000</v>
      </c>
      <c r="AD293" s="12"/>
      <c r="AE293" s="12"/>
      <c r="AF293" s="13" t="s">
        <v>48</v>
      </c>
      <c r="AG293" s="23">
        <v>8</v>
      </c>
      <c r="AH293" s="27">
        <v>7</v>
      </c>
      <c r="AI293" s="25" t="s">
        <v>49</v>
      </c>
      <c r="AJ293" s="13"/>
      <c r="AK293" s="13"/>
      <c r="AL293" s="17">
        <v>0</v>
      </c>
      <c r="AM293" s="15" t="s">
        <v>50</v>
      </c>
      <c r="AN293" s="12" t="s">
        <v>51</v>
      </c>
      <c r="AO293" s="12"/>
      <c r="AP293" s="17"/>
      <c r="AQ293" s="17"/>
      <c r="AR293" s="17"/>
      <c r="AU29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'Б-100042-13',date'2015-03-03',3, 7, 7, 'RUR', 1, 18, date'2015-03-06', date'2015-03-07', 1000421, 1, to_date('2016-03-08 00:00:00','YYYY-MM-DD HH24:MI:SS'), 90000, 16200, 0, 126, 0, 'c1', 8,null);insert into xxxx_oebs_cash_payment_test (ID, INVOICE_ID, OEBS_PAYMENT, DOC_DATE, COMISS_DATE) values (s_xxxx_oebs_cash_payment_test.NEXTVAL, 100042, 45000, to_date('2016-03-08 00:00:00','YYYY-MM-DD HH24:MI:SS'), date'2015-03-31' );insert into xxxx_client_discount_m  (ID,CLIENT_ID,CLIENT_AVG_DISCOUNT,DT) values (s_xxxx_client_discount_m.NEXTVAL,126, 7, date'2014-03-01');</v>
      </c>
    </row>
    <row r="294" spans="1:47" ht="15" customHeight="1" x14ac:dyDescent="0.3">
      <c r="A294" s="45">
        <v>6</v>
      </c>
      <c r="B294" s="57"/>
      <c r="C294" s="12" t="str">
        <f t="shared" si="81"/>
        <v>10006</v>
      </c>
      <c r="D294" s="12" t="str">
        <f t="shared" si="82"/>
        <v>10006/13</v>
      </c>
      <c r="E294" s="13" t="s">
        <v>40</v>
      </c>
      <c r="F294" s="13" t="s">
        <v>41</v>
      </c>
      <c r="G294" s="12">
        <v>1</v>
      </c>
      <c r="H294" s="14">
        <v>100043</v>
      </c>
      <c r="I294" s="15" t="str">
        <f t="shared" si="83"/>
        <v>Б-100043-13</v>
      </c>
      <c r="J294" s="16">
        <v>3</v>
      </c>
      <c r="K294" s="28">
        <v>2</v>
      </c>
      <c r="L294" s="12" t="s">
        <v>42</v>
      </c>
      <c r="M294" s="16">
        <v>1</v>
      </c>
      <c r="N294" s="12">
        <v>18</v>
      </c>
      <c r="O294" s="13" t="s">
        <v>55</v>
      </c>
      <c r="P294" s="13" t="s">
        <v>44</v>
      </c>
      <c r="Q294" s="13" t="s">
        <v>45</v>
      </c>
      <c r="R294" s="17" t="str">
        <f t="shared" si="84"/>
        <v>1000431</v>
      </c>
      <c r="S294" s="15">
        <v>1</v>
      </c>
      <c r="T294" s="144" t="s">
        <v>141</v>
      </c>
      <c r="U294" s="12">
        <v>80000</v>
      </c>
      <c r="V294" s="12">
        <f t="shared" si="73"/>
        <v>14400</v>
      </c>
      <c r="W294" s="12">
        <v>0</v>
      </c>
      <c r="X294" s="18">
        <v>127</v>
      </c>
      <c r="Y294" s="19" t="s">
        <v>47</v>
      </c>
      <c r="Z294" s="20">
        <f>U294-V294</f>
        <v>65600</v>
      </c>
      <c r="AA294" s="21">
        <f>Z291+Z294-AC291-AC294</f>
        <v>57600</v>
      </c>
      <c r="AB294" s="22">
        <f t="shared" si="87"/>
        <v>33898.305084745763</v>
      </c>
      <c r="AC294" s="14">
        <f t="shared" si="86"/>
        <v>40000</v>
      </c>
      <c r="AD294" s="12"/>
      <c r="AE294" s="12"/>
      <c r="AF294" s="13" t="s">
        <v>48</v>
      </c>
      <c r="AG294" s="23">
        <v>8</v>
      </c>
      <c r="AH294" s="30">
        <v>20</v>
      </c>
      <c r="AI294" s="25" t="s">
        <v>49</v>
      </c>
      <c r="AJ294" s="13"/>
      <c r="AK294" s="13"/>
      <c r="AL294" s="17">
        <v>0</v>
      </c>
      <c r="AM294" s="15" t="s">
        <v>50</v>
      </c>
      <c r="AN294" s="12" t="s">
        <v>51</v>
      </c>
      <c r="AO294" s="12"/>
      <c r="AP294" s="17"/>
      <c r="AQ294" s="17"/>
      <c r="AR294" s="17"/>
      <c r="AU29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"&amp;A294&amp;", "&amp;C294&amp;", '"&amp;D294&amp;"', date'"&amp;E294&amp;"', date'"&amp;F294&amp;"', "&amp;G294&amp;", "&amp;H294&amp;", '"&amp;I294&amp;"',date'"&amp;O294&amp;"',"&amp;J294&amp;", "&amp;K294&amp;", "&amp;K294&amp;", '"&amp;L294&amp;"', "&amp;M294&amp;", "&amp;N294&amp;", date'"&amp;P294&amp;"', date'"&amp;Q294&amp;"', "&amp;R294&amp;", "&amp;S294&amp;", to_date('"&amp;T294&amp;"','YYYY-MM-DD HH24:MI:SS'), "&amp;U294&amp;", "&amp;V294&amp;", "&amp;W294&amp;", "&amp;X294&amp;", "&amp;AL294&amp;", '"&amp;AN294&amp;"', "&amp;AG294&amp;","&amp;AM294&amp;");"&amp;
IF(LEN(AC294)&gt;0,"insert into xxxx_oebs_cash_payment_test (ID, INVOICE_ID, OEBS_PAYMENT, DOC_DATE, COMISS_DATE) values (s_xxxx_oebs_cash_payment_test.NEXTVAL, "&amp;H294&amp;", "&amp;AC294&amp;", to_date('"&amp;T294&amp;"','YYYY-MM-DD HH24:MI:SS'), "&amp;AF294&amp;" );","")&amp;
IF(LEN(AD294)&gt;0,"insert into xxxx_oebs_cash_payment_test (ID, INVOICE_ID, OEBS_PAYMENT, DOC_DATE, COMISS_DATE) values (s_xxxx_oebs_cash_payment_test.NEXTVAL, "&amp;H294&amp;", "&amp;AD294&amp;", to_date('"&amp;T294&amp;"','YYYY-MM-DD HH24:MI:SS'), "&amp;AF294&amp;" );","")&amp;
IF(LEN(AE294)&gt;0,"insert into xxxx_oebs_cash_payment_test (ID, INVOICE_ID, OEBS_PAYMENT, DOC_DATE, COMISS_DATE) values (s_xxxx_oebs_cash_payment_test.NEXTVAL, "&amp;H294&amp;", "&amp;AE294&amp;", to_date('"&amp;T294&amp;"','YYYY-MM-DD HH24:MI:SS'), "&amp;AF294&amp;" );","")&amp;
IF(LEN(AH294)&gt;0,"insert into xxxx_client_discount_m  (ID,CLIENT_ID,CLIENT_AVG_DISCOUNT,DT) values (s_xxxx_client_discount_m.NEXTVAL,"&amp;X294&amp;", "&amp;AH294&amp;", "&amp;AI294&amp;");","")&amp;
IF(LEN(AJ294)&gt;0,"insert into xxxx_client_discount_m  (ID,CLIENT_ID,CLIENT_AVG_DISCOUNT,DT) values (s_xxxx_client_discount_m.NEXTVAL,"&amp;X294&amp;", "&amp;AJ294&amp;", "&amp;AK294&amp;");","")&amp;
IF(LEN(AO294)&gt;0,"insert into xxxx_contract_signed_attr (ID, CONTRACT_ID, CODE, KEY_NUM) values (s_xxxx_contract_signed_attr.NEXTVAL, "&amp;C294&amp;", 'SUPERCOMMISSION_BONUS' , "&amp;AO294&amp;" );","")&amp;
IF(LEN(AP294)&gt;0,"insert into xxxx_loyal_clients_contr_attr (ID, CONTRACT_ID, CLIENT_ID, LC_TURNOVER, COLLATERAL_FIRST_DT, COLLATERAL_END_DT) values (s_xxxx_loyal_clients_contr_atr.NEXTVAL, "&amp;C294&amp;", "&amp;X294&amp;", "&amp;AP294&amp;", "&amp;AQ294&amp;", "&amp;AR294&amp;"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'Б-100043-13',date'2015-03-04',3, 2, 2, 'RUR', 1, 18, date'2015-03-06', date'2015-03-07', 1000431, 1, to_date('2016-03-09 00:00:00','YYYY-MM-DD HH24:MI:SS'), 80000, 14400, 0, 127, 0, 'c1', 8,null);insert into xxxx_oebs_cash_payment_test (ID, INVOICE_ID, OEBS_PAYMENT, DOC_DATE, COMISS_DATE) values (s_xxxx_oebs_cash_payment_test.NEXTVAL, 100043, 40000, to_date('2016-03-09 00:00:00','YYYY-MM-DD HH24:MI:SS'), date'2015-03-31' );insert into xxxx_client_discount_m  (ID,CLIENT_ID,CLIENT_AVG_DISCOUNT,DT) values (s_xxxx_client_discount_m.NEXTVAL,127, 20, date'2014-03-01');</v>
      </c>
    </row>
    <row r="295" spans="1:47" ht="15" customHeight="1" x14ac:dyDescent="0.3">
      <c r="A295" s="45">
        <v>6</v>
      </c>
      <c r="B295" s="57"/>
      <c r="C295" s="12" t="str">
        <f t="shared" si="81"/>
        <v>10006</v>
      </c>
      <c r="D295" s="12" t="str">
        <f t="shared" si="82"/>
        <v>10006/13</v>
      </c>
      <c r="E295" s="13" t="s">
        <v>40</v>
      </c>
      <c r="F295" s="13" t="s">
        <v>41</v>
      </c>
      <c r="G295" s="12">
        <v>1</v>
      </c>
      <c r="H295" s="14">
        <v>100044</v>
      </c>
      <c r="I295" s="15" t="str">
        <f t="shared" si="83"/>
        <v>Б-100044-13</v>
      </c>
      <c r="J295" s="16">
        <v>3</v>
      </c>
      <c r="K295" s="56">
        <v>11</v>
      </c>
      <c r="L295" s="12" t="s">
        <v>42</v>
      </c>
      <c r="M295" s="16">
        <v>1</v>
      </c>
      <c r="N295" s="12">
        <v>18</v>
      </c>
      <c r="O295" s="13" t="s">
        <v>55</v>
      </c>
      <c r="P295" s="13" t="s">
        <v>44</v>
      </c>
      <c r="Q295" s="13" t="s">
        <v>45</v>
      </c>
      <c r="R295" s="17" t="str">
        <f t="shared" si="84"/>
        <v>1000441</v>
      </c>
      <c r="S295" s="15">
        <v>1</v>
      </c>
      <c r="T295" s="144" t="s">
        <v>141</v>
      </c>
      <c r="U295" s="12">
        <v>80000</v>
      </c>
      <c r="V295" s="12">
        <f t="shared" si="73"/>
        <v>14400</v>
      </c>
      <c r="W295" s="12">
        <v>0</v>
      </c>
      <c r="X295" s="18">
        <v>127</v>
      </c>
      <c r="Y295" s="19" t="s">
        <v>47</v>
      </c>
      <c r="Z295" s="20">
        <f t="shared" si="79"/>
        <v>65600</v>
      </c>
      <c r="AA295" s="21"/>
      <c r="AB295" s="22">
        <f t="shared" si="87"/>
        <v>33898.305084745763</v>
      </c>
      <c r="AC295" s="14">
        <f t="shared" si="86"/>
        <v>40000</v>
      </c>
      <c r="AD295" s="12"/>
      <c r="AE295" s="12"/>
      <c r="AF295" s="13" t="s">
        <v>48</v>
      </c>
      <c r="AG295" s="23">
        <v>8</v>
      </c>
      <c r="AH295" s="30">
        <v>20</v>
      </c>
      <c r="AI295" s="25" t="s">
        <v>49</v>
      </c>
      <c r="AJ295" s="13"/>
      <c r="AK295" s="13"/>
      <c r="AL295" s="17">
        <v>0</v>
      </c>
      <c r="AM295" s="15" t="s">
        <v>50</v>
      </c>
      <c r="AN295" s="12" t="s">
        <v>51</v>
      </c>
      <c r="AO295" s="12"/>
      <c r="AP295" s="17"/>
      <c r="AQ295" s="17"/>
      <c r="AR295" s="17"/>
      <c r="AU29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'Б-100044-13',date'2015-03-04',3, 11, 11, 'RUR', 1, 18, date'2015-03-06', date'2015-03-07', 1000441, 1, to_date('2016-03-09 00:00:00','YYYY-MM-DD HH24:MI:SS'), 80000, 14400, 0, 127, 0, 'c1', 8,null);insert into xxxx_oebs_cash_payment_test (ID, INVOICE_ID, OEBS_PAYMENT, DOC_DATE, COMISS_DATE) values (s_xxxx_oebs_cash_payment_test.NEXTVAL, 100044, 40000, to_date('2016-03-09 00:00:00','YYYY-MM-DD HH24:MI:SS'), date'2015-03-31' );insert into xxxx_client_discount_m  (ID,CLIENT_ID,CLIENT_AVG_DISCOUNT,DT) values (s_xxxx_client_discount_m.NEXTVAL,127, 20, date'2014-03-01');</v>
      </c>
    </row>
    <row r="296" spans="1:47" ht="15" customHeight="1" x14ac:dyDescent="0.3">
      <c r="A296" s="45">
        <v>6</v>
      </c>
      <c r="B296" s="57"/>
      <c r="C296" s="12" t="str">
        <f t="shared" si="81"/>
        <v>10006</v>
      </c>
      <c r="D296" s="12" t="str">
        <f t="shared" si="82"/>
        <v>10006/13</v>
      </c>
      <c r="E296" s="13" t="s">
        <v>40</v>
      </c>
      <c r="F296" s="13" t="s">
        <v>41</v>
      </c>
      <c r="G296" s="12">
        <v>1</v>
      </c>
      <c r="H296" s="14">
        <v>100045</v>
      </c>
      <c r="I296" s="15" t="str">
        <f t="shared" si="83"/>
        <v>Б-100045-13</v>
      </c>
      <c r="J296" s="16">
        <v>3</v>
      </c>
      <c r="K296" s="28">
        <v>1</v>
      </c>
      <c r="L296" s="12" t="s">
        <v>42</v>
      </c>
      <c r="M296" s="16">
        <v>1</v>
      </c>
      <c r="N296" s="12">
        <v>18</v>
      </c>
      <c r="O296" s="13" t="s">
        <v>57</v>
      </c>
      <c r="P296" s="13" t="s">
        <v>44</v>
      </c>
      <c r="Q296" s="13" t="s">
        <v>45</v>
      </c>
      <c r="R296" s="17" t="str">
        <f t="shared" si="84"/>
        <v>1000451</v>
      </c>
      <c r="S296" s="15">
        <v>1</v>
      </c>
      <c r="T296" s="144" t="s">
        <v>142</v>
      </c>
      <c r="U296" s="12">
        <v>60000</v>
      </c>
      <c r="V296" s="12">
        <f t="shared" si="73"/>
        <v>10800</v>
      </c>
      <c r="W296" s="12">
        <v>0</v>
      </c>
      <c r="X296" s="18">
        <v>128</v>
      </c>
      <c r="Y296" s="19" t="s">
        <v>47</v>
      </c>
      <c r="Z296" s="20">
        <f t="shared" si="79"/>
        <v>49200</v>
      </c>
      <c r="AA296" s="21"/>
      <c r="AB296" s="22">
        <f t="shared" si="87"/>
        <v>25423.728813559323</v>
      </c>
      <c r="AC296" s="14">
        <f t="shared" si="86"/>
        <v>30000</v>
      </c>
      <c r="AD296" s="12"/>
      <c r="AE296" s="12"/>
      <c r="AF296" s="13" t="s">
        <v>48</v>
      </c>
      <c r="AG296" s="23">
        <v>8</v>
      </c>
      <c r="AH296" s="30">
        <v>13</v>
      </c>
      <c r="AI296" s="25" t="s">
        <v>49</v>
      </c>
      <c r="AJ296" s="13"/>
      <c r="AK296" s="13"/>
      <c r="AL296" s="17">
        <v>0</v>
      </c>
      <c r="AM296" s="15" t="s">
        <v>50</v>
      </c>
      <c r="AN296" s="12" t="s">
        <v>51</v>
      </c>
      <c r="AO296" s="12"/>
      <c r="AP296" s="17"/>
      <c r="AQ296" s="17"/>
      <c r="AR296" s="17"/>
      <c r="AU29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'Б-100045-13',date'2015-03-05',3, 1, 1, 'RUR', 1, 18, date'2015-03-06', date'2015-03-07', 1000451, 1, to_date('2016-03-11 00:00:00','YYYY-MM-DD HH24:MI:SS'), 60000, 10800, 0, 128, 0, 'c1', 8,null);insert into xxxx_oebs_cash_payment_test (ID, INVOICE_ID, OEBS_PAYMENT, DOC_DATE, COMISS_DATE) values (s_xxxx_oebs_cash_payment_test.NEXTVAL, 100045, 30000, to_date('2016-03-11 00:00:00','YYYY-MM-DD HH24:MI:SS'), date'2015-03-31' );insert into xxxx_client_discount_m  (ID,CLIENT_ID,CLIENT_AVG_DISCOUNT,DT) values (s_xxxx_client_discount_m.NEXTVAL,128, 13, date'2014-03-01');</v>
      </c>
    </row>
    <row r="297" spans="1:47" ht="15" customHeight="1" x14ac:dyDescent="0.3">
      <c r="A297" s="45">
        <v>6</v>
      </c>
      <c r="B297" s="57"/>
      <c r="C297" s="12" t="str">
        <f t="shared" si="81"/>
        <v>10006</v>
      </c>
      <c r="D297" s="12" t="str">
        <f t="shared" si="82"/>
        <v>10006/13</v>
      </c>
      <c r="E297" s="13" t="s">
        <v>40</v>
      </c>
      <c r="F297" s="13" t="s">
        <v>41</v>
      </c>
      <c r="G297" s="12">
        <v>1</v>
      </c>
      <c r="H297" s="14">
        <v>100046</v>
      </c>
      <c r="I297" s="15" t="str">
        <f t="shared" si="83"/>
        <v>Б-100046-13</v>
      </c>
      <c r="J297" s="16">
        <v>3</v>
      </c>
      <c r="K297" s="12">
        <v>7</v>
      </c>
      <c r="L297" s="12" t="s">
        <v>42</v>
      </c>
      <c r="M297" s="16">
        <v>1</v>
      </c>
      <c r="N297" s="12">
        <v>18</v>
      </c>
      <c r="O297" s="13" t="s">
        <v>43</v>
      </c>
      <c r="P297" s="13" t="s">
        <v>44</v>
      </c>
      <c r="Q297" s="13" t="s">
        <v>45</v>
      </c>
      <c r="R297" s="17" t="str">
        <f t="shared" si="84"/>
        <v>1000461</v>
      </c>
      <c r="S297" s="15">
        <v>1</v>
      </c>
      <c r="T297" s="144" t="s">
        <v>143</v>
      </c>
      <c r="U297" s="12">
        <v>100000</v>
      </c>
      <c r="V297" s="12">
        <f t="shared" si="73"/>
        <v>18000</v>
      </c>
      <c r="W297" s="12">
        <v>0</v>
      </c>
      <c r="X297" s="18">
        <v>129</v>
      </c>
      <c r="Y297" s="19" t="s">
        <v>47</v>
      </c>
      <c r="Z297" s="20">
        <f t="shared" si="79"/>
        <v>82000</v>
      </c>
      <c r="AA297" s="21"/>
      <c r="AB297" s="22">
        <f t="shared" si="87"/>
        <v>42372.881355932208</v>
      </c>
      <c r="AC297" s="14">
        <f t="shared" si="86"/>
        <v>50000</v>
      </c>
      <c r="AD297" s="12"/>
      <c r="AE297" s="12"/>
      <c r="AF297" s="58" t="s">
        <v>67</v>
      </c>
      <c r="AG297" s="23">
        <v>8</v>
      </c>
      <c r="AH297" s="24">
        <v>13</v>
      </c>
      <c r="AI297" s="25" t="s">
        <v>49</v>
      </c>
      <c r="AJ297" s="13"/>
      <c r="AK297" s="13"/>
      <c r="AL297" s="17">
        <v>0</v>
      </c>
      <c r="AM297" s="15" t="s">
        <v>50</v>
      </c>
      <c r="AN297" s="12" t="s">
        <v>51</v>
      </c>
      <c r="AO297" s="12"/>
      <c r="AP297" s="17"/>
      <c r="AQ297" s="17"/>
      <c r="AR297" s="17"/>
      <c r="AU29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'Б-100046-13',date'2015-03-02',3, 7, 7, 'RUR', 1, 18, date'2015-03-06', date'2015-03-07', 1000461, 1, to_date('2016-04-07 00:00:00','YYYY-MM-DD HH24:MI:SS'), 100000, 18000, 0, 129, 0, 'c1', 8,null);insert into xxxx_oebs_cash_payment_test (ID, INVOICE_ID, OEBS_PAYMENT, DOC_DATE, COMISS_DATE) values (s_xxxx_oebs_cash_payment_test.NEXTVAL, 100046, 50000, to_date('2016-04-07 00:00:00','YYYY-MM-DD HH24:MI:SS'), date'2015-04-30' );insert into xxxx_client_discount_m  (ID,CLIENT_ID,CLIENT_AVG_DISCOUNT,DT) values (s_xxxx_client_discount_m.NEXTVAL,129, 13, date'2014-03-01');</v>
      </c>
    </row>
    <row r="298" spans="1:47" ht="15" customHeight="1" x14ac:dyDescent="0.3">
      <c r="A298" s="45">
        <v>6</v>
      </c>
      <c r="B298" s="57"/>
      <c r="C298" s="12" t="str">
        <f t="shared" si="81"/>
        <v>10006</v>
      </c>
      <c r="D298" s="12" t="str">
        <f t="shared" si="82"/>
        <v>10006/13</v>
      </c>
      <c r="E298" s="13" t="s">
        <v>40</v>
      </c>
      <c r="F298" s="13" t="s">
        <v>41</v>
      </c>
      <c r="G298" s="12">
        <v>1</v>
      </c>
      <c r="H298" s="14">
        <v>100047</v>
      </c>
      <c r="I298" s="15" t="str">
        <f t="shared" si="83"/>
        <v>Б-100047-13</v>
      </c>
      <c r="J298" s="16">
        <v>3</v>
      </c>
      <c r="K298" s="28">
        <v>12</v>
      </c>
      <c r="L298" s="12" t="s">
        <v>42</v>
      </c>
      <c r="M298" s="16">
        <v>1</v>
      </c>
      <c r="N298" s="12">
        <v>18</v>
      </c>
      <c r="O298" s="13" t="s">
        <v>53</v>
      </c>
      <c r="P298" s="13" t="s">
        <v>44</v>
      </c>
      <c r="Q298" s="13" t="s">
        <v>45</v>
      </c>
      <c r="R298" s="17" t="str">
        <f t="shared" si="84"/>
        <v>1000471</v>
      </c>
      <c r="S298" s="15">
        <v>1</v>
      </c>
      <c r="T298" s="144" t="s">
        <v>144</v>
      </c>
      <c r="U298" s="12">
        <v>90000</v>
      </c>
      <c r="V298" s="12">
        <f t="shared" si="73"/>
        <v>16200</v>
      </c>
      <c r="W298" s="12">
        <v>0</v>
      </c>
      <c r="X298" s="18">
        <v>130</v>
      </c>
      <c r="Y298" s="19" t="s">
        <v>47</v>
      </c>
      <c r="Z298" s="20">
        <f t="shared" si="79"/>
        <v>73800</v>
      </c>
      <c r="AA298" s="21">
        <f>SUM(AB291:AB296)</f>
        <v>211864.40677966099</v>
      </c>
      <c r="AB298" s="22">
        <f t="shared" si="87"/>
        <v>38135.593220338982</v>
      </c>
      <c r="AC298" s="14">
        <f t="shared" si="86"/>
        <v>45000</v>
      </c>
      <c r="AD298" s="12"/>
      <c r="AE298" s="12"/>
      <c r="AF298" s="58" t="s">
        <v>67</v>
      </c>
      <c r="AG298" s="23">
        <v>8</v>
      </c>
      <c r="AH298" s="27">
        <v>7</v>
      </c>
      <c r="AI298" s="25" t="s">
        <v>49</v>
      </c>
      <c r="AJ298" s="13"/>
      <c r="AK298" s="13"/>
      <c r="AL298" s="17">
        <v>0</v>
      </c>
      <c r="AM298" s="15" t="s">
        <v>50</v>
      </c>
      <c r="AN298" s="12" t="s">
        <v>51</v>
      </c>
      <c r="AO298" s="12"/>
      <c r="AP298" s="17"/>
      <c r="AQ298" s="17"/>
      <c r="AR298" s="17"/>
      <c r="AU29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'Б-100047-13',date'2015-03-03',3, 12, 12, 'RUR', 1, 18, date'2015-03-06', date'2015-03-07', 1000471, 1, to_date('2016-04-08 00:00:00','YYYY-MM-DD HH24:MI:SS'), 90000, 16200, 0, 130, 0, 'c1', 8,null);insert into xxxx_oebs_cash_payment_test (ID, INVOICE_ID, OEBS_PAYMENT, DOC_DATE, COMISS_DATE) values (s_xxxx_oebs_cash_payment_test.NEXTVAL, 100047, 45000, to_date('2016-04-08 00:00:00','YYYY-MM-DD HH24:MI:SS'), date'2015-04-30' );insert into xxxx_client_discount_m  (ID,CLIENT_ID,CLIENT_AVG_DISCOUNT,DT) values (s_xxxx_client_discount_m.NEXTVAL,130, 7, date'2014-03-01');</v>
      </c>
    </row>
    <row r="299" spans="1:47" ht="15" customHeight="1" x14ac:dyDescent="0.3">
      <c r="A299" s="45">
        <v>6</v>
      </c>
      <c r="B299" s="57"/>
      <c r="C299" s="12" t="str">
        <f t="shared" si="81"/>
        <v>10006</v>
      </c>
      <c r="D299" s="12" t="str">
        <f t="shared" si="82"/>
        <v>10006/13</v>
      </c>
      <c r="E299" s="13" t="s">
        <v>40</v>
      </c>
      <c r="F299" s="13" t="s">
        <v>41</v>
      </c>
      <c r="G299" s="12">
        <v>1</v>
      </c>
      <c r="H299" s="14">
        <v>100048</v>
      </c>
      <c r="I299" s="15" t="str">
        <f t="shared" si="83"/>
        <v>Б-100048-13</v>
      </c>
      <c r="J299" s="16">
        <v>3</v>
      </c>
      <c r="K299" s="12">
        <v>7</v>
      </c>
      <c r="L299" s="12" t="s">
        <v>42</v>
      </c>
      <c r="M299" s="16">
        <v>1</v>
      </c>
      <c r="N299" s="12">
        <v>18</v>
      </c>
      <c r="O299" s="13" t="s">
        <v>53</v>
      </c>
      <c r="P299" s="13" t="s">
        <v>44</v>
      </c>
      <c r="Q299" s="13" t="s">
        <v>45</v>
      </c>
      <c r="R299" s="17" t="str">
        <f t="shared" si="84"/>
        <v>1000481</v>
      </c>
      <c r="S299" s="15">
        <v>1</v>
      </c>
      <c r="T299" s="144" t="s">
        <v>144</v>
      </c>
      <c r="U299" s="12">
        <v>90000</v>
      </c>
      <c r="V299" s="12">
        <f t="shared" si="73"/>
        <v>16200</v>
      </c>
      <c r="W299" s="12">
        <v>0</v>
      </c>
      <c r="X299" s="18">
        <v>131</v>
      </c>
      <c r="Y299" s="19" t="s">
        <v>47</v>
      </c>
      <c r="Z299" s="20">
        <f t="shared" si="79"/>
        <v>73800</v>
      </c>
      <c r="AA299" s="21">
        <f>AA298*3-AA291+Z295</f>
        <v>291193.220338983</v>
      </c>
      <c r="AB299" s="22">
        <f t="shared" si="87"/>
        <v>38135.593220338982</v>
      </c>
      <c r="AC299" s="14">
        <f t="shared" si="86"/>
        <v>45000</v>
      </c>
      <c r="AD299" s="12"/>
      <c r="AE299" s="12"/>
      <c r="AF299" s="58" t="s">
        <v>67</v>
      </c>
      <c r="AG299" s="23">
        <v>8</v>
      </c>
      <c r="AH299" s="27">
        <v>7</v>
      </c>
      <c r="AI299" s="25" t="s">
        <v>49</v>
      </c>
      <c r="AJ299" s="13"/>
      <c r="AK299" s="13"/>
      <c r="AL299" s="17">
        <v>0</v>
      </c>
      <c r="AM299" s="15" t="s">
        <v>50</v>
      </c>
      <c r="AN299" s="12" t="s">
        <v>51</v>
      </c>
      <c r="AO299" s="12"/>
      <c r="AP299" s="17"/>
      <c r="AQ299" s="17"/>
      <c r="AR299" s="17"/>
      <c r="AU29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'Б-100048-13',date'2015-03-03',3, 7, 7, 'RUR', 1, 18, date'2015-03-06', date'2015-03-07', 1000481, 1, to_date('2016-04-08 00:00:00','YYYY-MM-DD HH24:MI:SS'), 90000, 16200, 0, 131, 0, 'c1', 8,null);insert into xxxx_oebs_cash_payment_test (ID, INVOICE_ID, OEBS_PAYMENT, DOC_DATE, COMISS_DATE) values (s_xxxx_oebs_cash_payment_test.NEXTVAL, 100048, 45000, to_date('2016-04-08 00:00:00','YYYY-MM-DD HH24:MI:SS'), date'2015-04-30' );insert into xxxx_client_discount_m  (ID,CLIENT_ID,CLIENT_AVG_DISCOUNT,DT) values (s_xxxx_client_discount_m.NEXTVAL,131, 7, date'2014-03-01');</v>
      </c>
    </row>
    <row r="300" spans="1:47" ht="15" customHeight="1" x14ac:dyDescent="0.3">
      <c r="A300" s="45">
        <v>6</v>
      </c>
      <c r="B300" s="57"/>
      <c r="C300" s="12" t="str">
        <f t="shared" si="81"/>
        <v>10006</v>
      </c>
      <c r="D300" s="12" t="str">
        <f t="shared" si="82"/>
        <v>10006/13</v>
      </c>
      <c r="E300" s="13" t="s">
        <v>40</v>
      </c>
      <c r="F300" s="13" t="s">
        <v>41</v>
      </c>
      <c r="G300" s="12">
        <v>1</v>
      </c>
      <c r="H300" s="14">
        <v>100049</v>
      </c>
      <c r="I300" s="15" t="str">
        <f t="shared" si="83"/>
        <v>Б-100049-13</v>
      </c>
      <c r="J300" s="16">
        <v>3</v>
      </c>
      <c r="K300" s="28">
        <v>2</v>
      </c>
      <c r="L300" s="12" t="s">
        <v>42</v>
      </c>
      <c r="M300" s="16">
        <v>1</v>
      </c>
      <c r="N300" s="12">
        <v>18</v>
      </c>
      <c r="O300" s="13" t="s">
        <v>55</v>
      </c>
      <c r="P300" s="13" t="s">
        <v>44</v>
      </c>
      <c r="Q300" s="13" t="s">
        <v>45</v>
      </c>
      <c r="R300" s="17" t="str">
        <f t="shared" si="84"/>
        <v>1000491</v>
      </c>
      <c r="S300" s="15">
        <v>1</v>
      </c>
      <c r="T300" s="144" t="s">
        <v>145</v>
      </c>
      <c r="U300" s="12">
        <v>80000</v>
      </c>
      <c r="V300" s="12">
        <f t="shared" si="73"/>
        <v>14400</v>
      </c>
      <c r="W300" s="12">
        <v>0</v>
      </c>
      <c r="X300" s="18">
        <v>132</v>
      </c>
      <c r="Y300" s="19" t="s">
        <v>47</v>
      </c>
      <c r="Z300" s="20">
        <f>U300-V300</f>
        <v>65600</v>
      </c>
      <c r="AA300" s="21"/>
      <c r="AB300" s="22">
        <f t="shared" si="87"/>
        <v>33898.305084745763</v>
      </c>
      <c r="AC300" s="14">
        <f t="shared" si="86"/>
        <v>40000</v>
      </c>
      <c r="AD300" s="12"/>
      <c r="AE300" s="12"/>
      <c r="AF300" s="58" t="s">
        <v>67</v>
      </c>
      <c r="AG300" s="23">
        <v>8</v>
      </c>
      <c r="AH300" s="30">
        <v>20</v>
      </c>
      <c r="AI300" s="25" t="s">
        <v>49</v>
      </c>
      <c r="AJ300" s="13"/>
      <c r="AK300" s="13"/>
      <c r="AL300" s="17">
        <v>0</v>
      </c>
      <c r="AM300" s="15" t="s">
        <v>50</v>
      </c>
      <c r="AN300" s="12" t="s">
        <v>51</v>
      </c>
      <c r="AO300" s="12"/>
      <c r="AP300" s="17"/>
      <c r="AQ300" s="17"/>
      <c r="AR300" s="17"/>
      <c r="AU30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"&amp;A300&amp;", "&amp;C300&amp;", '"&amp;D300&amp;"', date'"&amp;E300&amp;"', date'"&amp;F300&amp;"', "&amp;G300&amp;", "&amp;H300&amp;", '"&amp;I300&amp;"',date'"&amp;O300&amp;"',"&amp;J300&amp;", "&amp;K300&amp;", "&amp;K300&amp;", '"&amp;L300&amp;"', "&amp;M300&amp;", "&amp;N300&amp;", date'"&amp;P300&amp;"', date'"&amp;Q300&amp;"', "&amp;R300&amp;", "&amp;S300&amp;", to_date('"&amp;T300&amp;"','YYYY-MM-DD HH24:MI:SS'), "&amp;U300&amp;", "&amp;V300&amp;", "&amp;W300&amp;", "&amp;X300&amp;", "&amp;AL300&amp;", '"&amp;AN300&amp;"', "&amp;AG300&amp;","&amp;AM300&amp;");"&amp;
IF(LEN(AC300)&gt;0,"insert into xxxx_oebs_cash_payment_test (ID, INVOICE_ID, OEBS_PAYMENT, DOC_DATE, COMISS_DATE) values (s_xxxx_oebs_cash_payment_test.NEXTVAL, "&amp;H300&amp;", "&amp;AC300&amp;", to_date('"&amp;T300&amp;"','YYYY-MM-DD HH24:MI:SS'), "&amp;AF300&amp;" );","")&amp;
IF(LEN(AD300)&gt;0,"insert into xxxx_oebs_cash_payment_test (ID, INVOICE_ID, OEBS_PAYMENT, DOC_DATE, COMISS_DATE) values (s_xxxx_oebs_cash_payment_test.NEXTVAL, "&amp;H300&amp;", "&amp;AD300&amp;", to_date('"&amp;T300&amp;"','YYYY-MM-DD HH24:MI:SS'), "&amp;AF300&amp;" );","")&amp;
IF(LEN(AE300)&gt;0,"insert into xxxx_oebs_cash_payment_test (ID, INVOICE_ID, OEBS_PAYMENT, DOC_DATE, COMISS_DATE) values (s_xxxx_oebs_cash_payment_test.NEXTVAL, "&amp;H300&amp;", "&amp;AE300&amp;", to_date('"&amp;T300&amp;"','YYYY-MM-DD HH24:MI:SS'), "&amp;AF300&amp;" );","")&amp;
IF(LEN(AH300)&gt;0,"insert into xxxx_client_discount_m  (ID,CLIENT_ID,CLIENT_AVG_DISCOUNT,DT) values (s_xxxx_client_discount_m.NEXTVAL,"&amp;X300&amp;", "&amp;AH300&amp;", "&amp;AI300&amp;");","")&amp;
IF(LEN(AJ300)&gt;0,"insert into xxxx_client_discount_m  (ID,CLIENT_ID,CLIENT_AVG_DISCOUNT,DT) values (s_xxxx_client_discount_m.NEXTVAL,"&amp;X300&amp;", "&amp;AJ300&amp;", "&amp;AK300&amp;");","")&amp;
IF(LEN(AO300)&gt;0,"insert into xxxx_contract_signed_attr (ID, CONTRACT_ID, CODE, KEY_NUM) values (s_xxxx_contract_signed_attr.NEXTVAL, "&amp;C300&amp;", 'SUPERCOMMISSION_BONUS' , "&amp;AO300&amp;" );","")&amp;
IF(LEN(AP300)&gt;0,"insert into xxxx_loyal_clients_contr_attr (ID, CONTRACT_ID, CLIENT_ID, LC_TURNOVER, COLLATERAL_FIRST_DT, COLLATERAL_END_DT) values (s_xxxx_loyal_clients_contr_atr.NEXTVAL, "&amp;C300&amp;", "&amp;X300&amp;", "&amp;AP300&amp;", "&amp;AQ300&amp;", "&amp;AR300&amp;"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'Б-100049-13',date'2015-03-04',3, 2, 2, 'RUR', 1, 18, date'2015-03-06', date'2015-03-07', 1000491, 1, to_date('2016-04-09 00:00:00','YYYY-MM-DD HH24:MI:SS'), 80000, 14400, 0, 132, 0, 'c1', 8,null);insert into xxxx_oebs_cash_payment_test (ID, INVOICE_ID, OEBS_PAYMENT, DOC_DATE, COMISS_DATE) values (s_xxxx_oebs_cash_payment_test.NEXTVAL, 100049, 40000, to_date('2016-04-09 00:00:00','YYYY-MM-DD HH24:MI:SS'), date'2015-04-30' );insert into xxxx_client_discount_m  (ID,CLIENT_ID,CLIENT_AVG_DISCOUNT,DT) values (s_xxxx_client_discount_m.NEXTVAL,132, 20, date'2014-03-01');</v>
      </c>
    </row>
    <row r="301" spans="1:47" ht="15" customHeight="1" x14ac:dyDescent="0.3">
      <c r="A301" s="45">
        <v>6</v>
      </c>
      <c r="B301" s="57"/>
      <c r="C301" s="12" t="str">
        <f t="shared" si="81"/>
        <v>10006</v>
      </c>
      <c r="D301" s="12" t="str">
        <f t="shared" si="82"/>
        <v>10006/13</v>
      </c>
      <c r="E301" s="13" t="s">
        <v>40</v>
      </c>
      <c r="F301" s="13" t="s">
        <v>41</v>
      </c>
      <c r="G301" s="12">
        <v>1</v>
      </c>
      <c r="H301" s="14">
        <v>100050</v>
      </c>
      <c r="I301" s="15" t="str">
        <f t="shared" si="83"/>
        <v>Б-100050-13</v>
      </c>
      <c r="J301" s="16">
        <v>3</v>
      </c>
      <c r="K301" s="28">
        <v>11</v>
      </c>
      <c r="L301" s="12" t="s">
        <v>42</v>
      </c>
      <c r="M301" s="16">
        <v>1</v>
      </c>
      <c r="N301" s="12">
        <v>18</v>
      </c>
      <c r="O301" s="13" t="s">
        <v>55</v>
      </c>
      <c r="P301" s="13" t="s">
        <v>44</v>
      </c>
      <c r="Q301" s="13" t="s">
        <v>45</v>
      </c>
      <c r="R301" s="17" t="str">
        <f t="shared" si="84"/>
        <v>1000501</v>
      </c>
      <c r="S301" s="15">
        <v>1</v>
      </c>
      <c r="T301" s="144" t="s">
        <v>145</v>
      </c>
      <c r="U301" s="12">
        <v>80000</v>
      </c>
      <c r="V301" s="12">
        <f t="shared" si="73"/>
        <v>14400</v>
      </c>
      <c r="W301" s="12">
        <v>0</v>
      </c>
      <c r="X301" s="18">
        <v>132</v>
      </c>
      <c r="Y301" s="19" t="s">
        <v>47</v>
      </c>
      <c r="Z301" s="20">
        <f t="shared" si="79"/>
        <v>65600</v>
      </c>
      <c r="AA301" s="21"/>
      <c r="AB301" s="22">
        <f t="shared" si="87"/>
        <v>33898.305084745763</v>
      </c>
      <c r="AC301" s="14">
        <f t="shared" si="86"/>
        <v>40000</v>
      </c>
      <c r="AD301" s="12"/>
      <c r="AE301" s="12"/>
      <c r="AF301" s="58" t="s">
        <v>67</v>
      </c>
      <c r="AG301" s="23">
        <v>8</v>
      </c>
      <c r="AH301" s="30">
        <v>20</v>
      </c>
      <c r="AI301" s="25" t="s">
        <v>49</v>
      </c>
      <c r="AJ301" s="13"/>
      <c r="AK301" s="13"/>
      <c r="AL301" s="17">
        <v>0</v>
      </c>
      <c r="AM301" s="15" t="s">
        <v>50</v>
      </c>
      <c r="AN301" s="12" t="s">
        <v>51</v>
      </c>
      <c r="AO301" s="12"/>
      <c r="AP301" s="17"/>
      <c r="AQ301" s="17"/>
      <c r="AR301" s="17"/>
      <c r="AU301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100050, 'Б-100050-13',date'2015-03-04',3, 11, 11, 'RUR', 1, 18, date'2015-03-06', date'2015-03-07', 1000501, 1, to_date('2016-04-09 00:00:00','YYYY-MM-DD HH24:MI:SS'), 80000, 14400, 0, 132, 0, 'c1', 8,null);insert into xxxx_oebs_cash_payment_test (ID, INVOICE_ID, OEBS_PAYMENT, DOC_DATE, COMISS_DATE) values (s_xxxx_oebs_cash_payment_test.NEXTVAL, 100050, 40000, to_date('2016-04-09 00:00:00','YYYY-MM-DD HH24:MI:SS'), date'2015-04-30' );insert into xxxx_client_discount_m  (ID,CLIENT_ID,CLIENT_AVG_DISCOUNT,DT) values (s_xxxx_client_discount_m.NEXTVAL,132, 20, date'2014-03-01');</v>
      </c>
    </row>
    <row r="302" spans="1:47" ht="15.75" customHeight="1" x14ac:dyDescent="0.3">
      <c r="A302" s="45">
        <v>6</v>
      </c>
      <c r="B302" s="57"/>
      <c r="C302" s="12" t="str">
        <f t="shared" si="81"/>
        <v>10006</v>
      </c>
      <c r="D302" s="12" t="str">
        <f t="shared" si="82"/>
        <v>10006/13</v>
      </c>
      <c r="E302" s="13" t="s">
        <v>40</v>
      </c>
      <c r="F302" s="13" t="s">
        <v>41</v>
      </c>
      <c r="G302" s="12">
        <v>1</v>
      </c>
      <c r="H302" s="14">
        <v>100051</v>
      </c>
      <c r="I302" s="15" t="str">
        <f t="shared" si="83"/>
        <v>Б-100051-13</v>
      </c>
      <c r="J302" s="16">
        <v>3</v>
      </c>
      <c r="K302" s="28">
        <v>1</v>
      </c>
      <c r="L302" s="12" t="s">
        <v>42</v>
      </c>
      <c r="M302" s="16">
        <v>1</v>
      </c>
      <c r="N302" s="12">
        <v>18</v>
      </c>
      <c r="O302" s="13" t="s">
        <v>57</v>
      </c>
      <c r="P302" s="13" t="s">
        <v>44</v>
      </c>
      <c r="Q302" s="13" t="s">
        <v>45</v>
      </c>
      <c r="R302" s="17" t="str">
        <f t="shared" si="84"/>
        <v>1000511</v>
      </c>
      <c r="S302" s="15">
        <v>1</v>
      </c>
      <c r="T302" s="144" t="s">
        <v>146</v>
      </c>
      <c r="U302" s="12">
        <v>60000</v>
      </c>
      <c r="V302" s="12">
        <f t="shared" si="73"/>
        <v>10800</v>
      </c>
      <c r="W302" s="12">
        <v>0</v>
      </c>
      <c r="X302" s="18">
        <v>133</v>
      </c>
      <c r="Y302" s="19" t="s">
        <v>47</v>
      </c>
      <c r="Z302" s="20">
        <f t="shared" si="79"/>
        <v>49200</v>
      </c>
      <c r="AA302" s="21"/>
      <c r="AB302" s="22">
        <f t="shared" si="87"/>
        <v>25423.728813559323</v>
      </c>
      <c r="AC302" s="14">
        <f t="shared" si="86"/>
        <v>30000</v>
      </c>
      <c r="AD302" s="12"/>
      <c r="AE302" s="12"/>
      <c r="AF302" s="58" t="s">
        <v>67</v>
      </c>
      <c r="AG302" s="23">
        <v>8</v>
      </c>
      <c r="AH302" s="30">
        <v>13</v>
      </c>
      <c r="AI302" s="25" t="s">
        <v>49</v>
      </c>
      <c r="AJ302" s="13"/>
      <c r="AK302" s="13"/>
      <c r="AL302" s="17">
        <v>0</v>
      </c>
      <c r="AM302" s="15" t="s">
        <v>50</v>
      </c>
      <c r="AN302" s="12" t="s">
        <v>51</v>
      </c>
      <c r="AO302" s="12"/>
      <c r="AP302" s="17"/>
      <c r="AQ302" s="17"/>
      <c r="AR302" s="17"/>
      <c r="AU302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100051, 'Б-100051-13',date'2015-03-05',3, 1, 1, 'RUR', 1, 18, date'2015-03-06', date'2015-03-07', 1000511, 1, to_date('2016-04-11 00:00:00','YYYY-MM-DD HH24:MI:SS'), 60000, 10800, 0, 133, 0, 'c1', 8,null);insert into xxxx_oebs_cash_payment_test (ID, INVOICE_ID, OEBS_PAYMENT, DOC_DATE, COMISS_DATE) values (s_xxxx_oebs_cash_payment_test.NEXTVAL, 100051, 30000, to_date('2016-04-11 00:00:00','YYYY-MM-DD HH24:MI:SS'), date'2015-04-30' );insert into xxxx_client_discount_m  (ID,CLIENT_ID,CLIENT_AVG_DISCOUNT,DT) values (s_xxxx_client_discount_m.NEXTVAL,133, 13, date'2014-03-01');</v>
      </c>
    </row>
    <row r="303" spans="1:47" ht="15" customHeight="1" x14ac:dyDescent="0.3">
      <c r="A303" s="45">
        <v>6</v>
      </c>
      <c r="B303" s="57"/>
      <c r="C303" s="12" t="str">
        <f t="shared" si="81"/>
        <v>10006</v>
      </c>
      <c r="D303" s="12" t="str">
        <f t="shared" si="82"/>
        <v>10006/13</v>
      </c>
      <c r="E303" s="13" t="s">
        <v>40</v>
      </c>
      <c r="F303" s="13" t="s">
        <v>41</v>
      </c>
      <c r="G303" s="12">
        <v>1</v>
      </c>
      <c r="H303" s="14">
        <v>100052</v>
      </c>
      <c r="I303" s="15" t="str">
        <f t="shared" si="83"/>
        <v>Б-100052-13</v>
      </c>
      <c r="J303" s="16">
        <v>3</v>
      </c>
      <c r="K303" s="12">
        <v>7</v>
      </c>
      <c r="L303" s="12" t="s">
        <v>42</v>
      </c>
      <c r="M303" s="16">
        <v>1</v>
      </c>
      <c r="N303" s="12">
        <v>18</v>
      </c>
      <c r="O303" s="13" t="s">
        <v>43</v>
      </c>
      <c r="P303" s="13" t="s">
        <v>44</v>
      </c>
      <c r="Q303" s="13" t="s">
        <v>45</v>
      </c>
      <c r="R303" s="17" t="str">
        <f t="shared" si="84"/>
        <v>1000521</v>
      </c>
      <c r="S303" s="15">
        <v>1</v>
      </c>
      <c r="T303" s="144" t="s">
        <v>147</v>
      </c>
      <c r="U303" s="12">
        <v>100000</v>
      </c>
      <c r="V303" s="12">
        <f t="shared" si="73"/>
        <v>18000</v>
      </c>
      <c r="W303" s="12">
        <v>0</v>
      </c>
      <c r="X303" s="18">
        <v>134</v>
      </c>
      <c r="Y303" s="19" t="s">
        <v>47</v>
      </c>
      <c r="Z303" s="20">
        <f t="shared" si="79"/>
        <v>82000</v>
      </c>
      <c r="AA303" s="21">
        <f>SUM(Z303:Z308)</f>
        <v>410000</v>
      </c>
      <c r="AB303" s="22">
        <f t="shared" si="87"/>
        <v>42372.881355932208</v>
      </c>
      <c r="AC303" s="14">
        <f t="shared" si="86"/>
        <v>50000</v>
      </c>
      <c r="AD303" s="12"/>
      <c r="AE303" s="12"/>
      <c r="AF303" s="59" t="s">
        <v>72</v>
      </c>
      <c r="AG303" s="23">
        <v>8</v>
      </c>
      <c r="AH303" s="24">
        <v>13</v>
      </c>
      <c r="AI303" s="25" t="s">
        <v>49</v>
      </c>
      <c r="AJ303" s="13"/>
      <c r="AK303" s="13"/>
      <c r="AL303" s="17">
        <v>0</v>
      </c>
      <c r="AM303" s="15" t="s">
        <v>50</v>
      </c>
      <c r="AN303" s="12" t="s">
        <v>51</v>
      </c>
      <c r="AO303" s="12"/>
      <c r="AP303" s="17"/>
      <c r="AQ303" s="17"/>
      <c r="AR303" s="17"/>
      <c r="AU30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100052, 'Б-100052-13',date'2015-03-02',3, 7, 7, 'RUR', 1, 18, date'2015-03-06', date'2015-03-07', 1000521, 1, to_date('2016-05-07 00:00:00','YYYY-MM-DD HH24:MI:SS'), 100000, 18000, 0, 134, 0, 'c1', 8,null);insert into xxxx_oebs_cash_payment_test (ID, INVOICE_ID, OEBS_PAYMENT, DOC_DATE, COMISS_DATE) values (s_xxxx_oebs_cash_payment_test.NEXTVAL, 100052, 50000, to_date('2016-05-07 00:00:00','YYYY-MM-DD HH24:MI:SS'), date'2015-05-31' );insert into xxxx_client_discount_m  (ID,CLIENT_ID,CLIENT_AVG_DISCOUNT,DT) values (s_xxxx_client_discount_m.NEXTVAL,134, 13, date'2014-03-01');</v>
      </c>
    </row>
    <row r="304" spans="1:47" ht="15" customHeight="1" x14ac:dyDescent="0.3">
      <c r="A304" s="45">
        <v>6</v>
      </c>
      <c r="B304" s="57"/>
      <c r="C304" s="12" t="str">
        <f t="shared" si="81"/>
        <v>10006</v>
      </c>
      <c r="D304" s="12" t="str">
        <f t="shared" si="82"/>
        <v>10006/13</v>
      </c>
      <c r="E304" s="13" t="s">
        <v>40</v>
      </c>
      <c r="F304" s="13" t="s">
        <v>41</v>
      </c>
      <c r="G304" s="12">
        <v>1</v>
      </c>
      <c r="H304" s="14">
        <v>100053</v>
      </c>
      <c r="I304" s="15" t="str">
        <f t="shared" si="83"/>
        <v>Б-100053-13</v>
      </c>
      <c r="J304" s="16">
        <v>3</v>
      </c>
      <c r="K304" s="56">
        <v>3</v>
      </c>
      <c r="L304" s="12" t="s">
        <v>42</v>
      </c>
      <c r="M304" s="16">
        <v>1</v>
      </c>
      <c r="N304" s="12">
        <v>18</v>
      </c>
      <c r="O304" s="13" t="s">
        <v>53</v>
      </c>
      <c r="P304" s="13" t="s">
        <v>44</v>
      </c>
      <c r="Q304" s="13" t="s">
        <v>45</v>
      </c>
      <c r="R304" s="17" t="str">
        <f t="shared" si="84"/>
        <v>1000531</v>
      </c>
      <c r="S304" s="15">
        <v>1</v>
      </c>
      <c r="T304" s="144" t="s">
        <v>148</v>
      </c>
      <c r="U304" s="12">
        <v>90000</v>
      </c>
      <c r="V304" s="12">
        <f t="shared" si="73"/>
        <v>16200</v>
      </c>
      <c r="W304" s="12">
        <v>0</v>
      </c>
      <c r="X304" s="18">
        <v>135</v>
      </c>
      <c r="Y304" s="19" t="s">
        <v>47</v>
      </c>
      <c r="Z304" s="20">
        <f t="shared" si="79"/>
        <v>73800</v>
      </c>
      <c r="AA304" s="21"/>
      <c r="AB304" s="22">
        <f t="shared" si="87"/>
        <v>38135.593220338982</v>
      </c>
      <c r="AC304" s="14">
        <f t="shared" si="86"/>
        <v>45000</v>
      </c>
      <c r="AD304" s="12"/>
      <c r="AE304" s="12"/>
      <c r="AF304" s="59" t="s">
        <v>72</v>
      </c>
      <c r="AG304" s="23">
        <v>8</v>
      </c>
      <c r="AH304" s="27">
        <v>7</v>
      </c>
      <c r="AI304" s="25" t="s">
        <v>49</v>
      </c>
      <c r="AJ304" s="13"/>
      <c r="AK304" s="13"/>
      <c r="AL304" s="17">
        <v>0</v>
      </c>
      <c r="AM304" s="15" t="s">
        <v>50</v>
      </c>
      <c r="AN304" s="12" t="s">
        <v>51</v>
      </c>
      <c r="AO304" s="12"/>
      <c r="AP304" s="17"/>
      <c r="AQ304" s="17"/>
      <c r="AR304" s="17"/>
      <c r="AU30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100053, 'Б-100053-13',date'2015-03-03',3, 3, 3, 'RUR', 1, 18, date'2015-03-06', date'2015-03-07', 1000531, 1, to_date('2016-05-08 00:00:00','YYYY-MM-DD HH24:MI:SS'), 90000, 16200, 0, 135, 0, 'c1', 8,null);insert into xxxx_oebs_cash_payment_test (ID, INVOICE_ID, OEBS_PAYMENT, DOC_DATE, COMISS_DATE) values (s_xxxx_oebs_cash_payment_test.NEXTVAL, 100053, 45000, to_date('2016-05-08 00:00:00','YYYY-MM-DD HH24:MI:SS'), date'2015-05-31' );insert into xxxx_client_discount_m  (ID,CLIENT_ID,CLIENT_AVG_DISCOUNT,DT) values (s_xxxx_client_discount_m.NEXTVAL,135, 7, date'2014-03-01');</v>
      </c>
    </row>
    <row r="305" spans="1:47" ht="15" customHeight="1" x14ac:dyDescent="0.3">
      <c r="A305" s="45">
        <v>6</v>
      </c>
      <c r="B305" s="57"/>
      <c r="C305" s="12" t="str">
        <f t="shared" si="81"/>
        <v>10006</v>
      </c>
      <c r="D305" s="12" t="str">
        <f t="shared" si="82"/>
        <v>10006/13</v>
      </c>
      <c r="E305" s="13" t="s">
        <v>40</v>
      </c>
      <c r="F305" s="13" t="s">
        <v>41</v>
      </c>
      <c r="G305" s="12">
        <v>1</v>
      </c>
      <c r="H305" s="14">
        <v>100054</v>
      </c>
      <c r="I305" s="15" t="str">
        <f t="shared" si="83"/>
        <v>Б-100054-13</v>
      </c>
      <c r="J305" s="16">
        <v>3</v>
      </c>
      <c r="K305" s="12">
        <v>7</v>
      </c>
      <c r="L305" s="12" t="s">
        <v>42</v>
      </c>
      <c r="M305" s="16">
        <v>1</v>
      </c>
      <c r="N305" s="12">
        <v>18</v>
      </c>
      <c r="O305" s="13" t="s">
        <v>53</v>
      </c>
      <c r="P305" s="13" t="s">
        <v>44</v>
      </c>
      <c r="Q305" s="13" t="s">
        <v>45</v>
      </c>
      <c r="R305" s="17" t="str">
        <f t="shared" si="84"/>
        <v>1000541</v>
      </c>
      <c r="S305" s="15">
        <v>1</v>
      </c>
      <c r="T305" s="144" t="s">
        <v>148</v>
      </c>
      <c r="U305" s="12">
        <v>90000</v>
      </c>
      <c r="V305" s="12">
        <f t="shared" si="73"/>
        <v>16200</v>
      </c>
      <c r="W305" s="12">
        <v>0</v>
      </c>
      <c r="X305" s="18">
        <v>136</v>
      </c>
      <c r="Y305" s="19" t="s">
        <v>47</v>
      </c>
      <c r="Z305" s="20">
        <f t="shared" si="79"/>
        <v>73800</v>
      </c>
      <c r="AA305" s="21"/>
      <c r="AB305" s="22">
        <f t="shared" si="87"/>
        <v>38135.593220338982</v>
      </c>
      <c r="AC305" s="14">
        <f t="shared" si="86"/>
        <v>45000</v>
      </c>
      <c r="AD305" s="12"/>
      <c r="AE305" s="12"/>
      <c r="AF305" s="59" t="s">
        <v>72</v>
      </c>
      <c r="AG305" s="23">
        <v>8</v>
      </c>
      <c r="AH305" s="27">
        <v>7</v>
      </c>
      <c r="AI305" s="25" t="s">
        <v>49</v>
      </c>
      <c r="AJ305" s="13"/>
      <c r="AK305" s="13"/>
      <c r="AL305" s="17">
        <v>0</v>
      </c>
      <c r="AM305" s="15" t="s">
        <v>50</v>
      </c>
      <c r="AN305" s="12" t="s">
        <v>51</v>
      </c>
      <c r="AO305" s="12"/>
      <c r="AP305" s="17"/>
      <c r="AQ305" s="17"/>
      <c r="AR305" s="17"/>
      <c r="AU30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100054, 'Б-100054-13',date'2015-03-03',3, 7, 7, 'RUR', 1, 18, date'2015-03-06', date'2015-03-07', 1000541, 1, to_date('2016-05-08 00:00:00','YYYY-MM-DD HH24:MI:SS'), 90000, 16200, 0, 136, 0, 'c1', 8,null);insert into xxxx_oebs_cash_payment_test (ID, INVOICE_ID, OEBS_PAYMENT, DOC_DATE, COMISS_DATE) values (s_xxxx_oebs_cash_payment_test.NEXTVAL, 100054, 45000, to_date('2016-05-08 00:00:00','YYYY-MM-DD HH24:MI:SS'), date'2015-05-31' );insert into xxxx_client_discount_m  (ID,CLIENT_ID,CLIENT_AVG_DISCOUNT,DT) values (s_xxxx_client_discount_m.NEXTVAL,136, 7, date'2014-03-01');</v>
      </c>
    </row>
    <row r="306" spans="1:47" ht="15" customHeight="1" x14ac:dyDescent="0.3">
      <c r="A306" s="45">
        <v>6</v>
      </c>
      <c r="B306" s="57"/>
      <c r="C306" s="12" t="str">
        <f t="shared" si="81"/>
        <v>10006</v>
      </c>
      <c r="D306" s="12" t="str">
        <f t="shared" si="82"/>
        <v>10006/13</v>
      </c>
      <c r="E306" s="13" t="s">
        <v>40</v>
      </c>
      <c r="F306" s="13" t="s">
        <v>41</v>
      </c>
      <c r="G306" s="12">
        <v>1</v>
      </c>
      <c r="H306" s="14">
        <v>100055</v>
      </c>
      <c r="I306" s="15" t="str">
        <f t="shared" si="83"/>
        <v>Б-100055-13</v>
      </c>
      <c r="J306" s="16">
        <v>3</v>
      </c>
      <c r="K306" s="28">
        <v>2</v>
      </c>
      <c r="L306" s="12" t="s">
        <v>42</v>
      </c>
      <c r="M306" s="16">
        <v>1</v>
      </c>
      <c r="N306" s="12">
        <v>18</v>
      </c>
      <c r="O306" s="13" t="s">
        <v>55</v>
      </c>
      <c r="P306" s="13" t="s">
        <v>44</v>
      </c>
      <c r="Q306" s="13" t="s">
        <v>45</v>
      </c>
      <c r="R306" s="17" t="str">
        <f t="shared" si="84"/>
        <v>1000551</v>
      </c>
      <c r="S306" s="15">
        <v>1</v>
      </c>
      <c r="T306" s="144" t="s">
        <v>149</v>
      </c>
      <c r="U306" s="12">
        <v>80000</v>
      </c>
      <c r="V306" s="12">
        <f t="shared" si="73"/>
        <v>14400</v>
      </c>
      <c r="W306" s="12">
        <v>0</v>
      </c>
      <c r="X306" s="18">
        <v>137</v>
      </c>
      <c r="Y306" s="19" t="s">
        <v>47</v>
      </c>
      <c r="Z306" s="20">
        <f>U306-V306</f>
        <v>65600</v>
      </c>
      <c r="AA306" s="21">
        <f>AA303-AA296</f>
        <v>410000</v>
      </c>
      <c r="AB306" s="22">
        <f t="shared" si="87"/>
        <v>33898.305084745763</v>
      </c>
      <c r="AC306" s="14">
        <f t="shared" si="86"/>
        <v>40000</v>
      </c>
      <c r="AD306" s="12"/>
      <c r="AE306" s="12"/>
      <c r="AF306" s="59" t="s">
        <v>72</v>
      </c>
      <c r="AG306" s="23">
        <v>8</v>
      </c>
      <c r="AH306" s="30">
        <v>20</v>
      </c>
      <c r="AI306" s="25" t="s">
        <v>49</v>
      </c>
      <c r="AJ306" s="13"/>
      <c r="AK306" s="13"/>
      <c r="AL306" s="17">
        <v>0</v>
      </c>
      <c r="AM306" s="15" t="s">
        <v>50</v>
      </c>
      <c r="AN306" s="12" t="s">
        <v>51</v>
      </c>
      <c r="AO306" s="12"/>
      <c r="AP306" s="17"/>
      <c r="AQ306" s="17"/>
      <c r="AR306" s="17"/>
      <c r="AU30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"&amp;A306&amp;", "&amp;C306&amp;", '"&amp;D306&amp;"', date'"&amp;E306&amp;"', date'"&amp;F306&amp;"', "&amp;G306&amp;", "&amp;H306&amp;", '"&amp;I306&amp;"',date'"&amp;O306&amp;"',"&amp;J306&amp;", "&amp;K306&amp;", "&amp;K306&amp;", '"&amp;L306&amp;"', "&amp;M306&amp;", "&amp;N306&amp;", date'"&amp;P306&amp;"', date'"&amp;Q306&amp;"', "&amp;R306&amp;", "&amp;S306&amp;", to_date('"&amp;T306&amp;"','YYYY-MM-DD HH24:MI:SS'), "&amp;U306&amp;", "&amp;V306&amp;", "&amp;W306&amp;", "&amp;X306&amp;", "&amp;AL306&amp;", '"&amp;AN306&amp;"', "&amp;AG306&amp;","&amp;AM306&amp;");"&amp;
IF(LEN(AC306)&gt;0,"insert into xxxx_oebs_cash_payment_test (ID, INVOICE_ID, OEBS_PAYMENT, DOC_DATE, COMISS_DATE) values (s_xxxx_oebs_cash_payment_test.NEXTVAL, "&amp;H306&amp;", "&amp;AC306&amp;", to_date('"&amp;T306&amp;"','YYYY-MM-DD HH24:MI:SS'), "&amp;AF306&amp;" );","")&amp;
IF(LEN(AD306)&gt;0,"insert into xxxx_oebs_cash_payment_test (ID, INVOICE_ID, OEBS_PAYMENT, DOC_DATE, COMISS_DATE) values (s_xxxx_oebs_cash_payment_test.NEXTVAL, "&amp;H306&amp;", "&amp;AD306&amp;", to_date('"&amp;T306&amp;"','YYYY-MM-DD HH24:MI:SS'), "&amp;AF306&amp;" );","")&amp;
IF(LEN(AE306)&gt;0,"insert into xxxx_oebs_cash_payment_test (ID, INVOICE_ID, OEBS_PAYMENT, DOC_DATE, COMISS_DATE) values (s_xxxx_oebs_cash_payment_test.NEXTVAL, "&amp;H306&amp;", "&amp;AE306&amp;", to_date('"&amp;T306&amp;"','YYYY-MM-DD HH24:MI:SS'), "&amp;AF306&amp;" );","")&amp;
IF(LEN(AH306)&gt;0,"insert into xxxx_client_discount_m  (ID,CLIENT_ID,CLIENT_AVG_DISCOUNT,DT) values (s_xxxx_client_discount_m.NEXTVAL,"&amp;X306&amp;", "&amp;AH306&amp;", "&amp;AI306&amp;");","")&amp;
IF(LEN(AJ306)&gt;0,"insert into xxxx_client_discount_m  (ID,CLIENT_ID,CLIENT_AVG_DISCOUNT,DT) values (s_xxxx_client_discount_m.NEXTVAL,"&amp;X306&amp;", "&amp;AJ306&amp;", "&amp;AK306&amp;");","")&amp;
IF(LEN(AO306)&gt;0,"insert into xxxx_contract_signed_attr (ID, CONTRACT_ID, CODE, KEY_NUM) values (s_xxxx_contract_signed_attr.NEXTVAL, "&amp;C306&amp;", 'SUPERCOMMISSION_BONUS' , "&amp;AO306&amp;" );","")&amp;
IF(LEN(AP306)&gt;0,"insert into xxxx_loyal_clients_contr_attr (ID, CONTRACT_ID, CLIENT_ID, LC_TURNOVER, COLLATERAL_FIRST_DT, COLLATERAL_END_DT) values (s_xxxx_loyal_clients_contr_atr.NEXTVAL, "&amp;C306&amp;", "&amp;X306&amp;", "&amp;AP306&amp;", "&amp;AQ306&amp;", "&amp;AR306&amp;"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100055, 'Б-100055-13',date'2015-03-04',3, 2, 2, 'RUR', 1, 18, date'2015-03-06', date'2015-03-07', 1000551, 1, to_date('2016-05-09 00:00:00','YYYY-MM-DD HH24:MI:SS'), 80000, 14400, 0, 137, 0, 'c1', 8,null);insert into xxxx_oebs_cash_payment_test (ID, INVOICE_ID, OEBS_PAYMENT, DOC_DATE, COMISS_DATE) values (s_xxxx_oebs_cash_payment_test.NEXTVAL, 100055, 40000, to_date('2016-05-09 00:00:00','YYYY-MM-DD HH24:MI:SS'), date'2015-05-31' );insert into xxxx_client_discount_m  (ID,CLIENT_ID,CLIENT_AVG_DISCOUNT,DT) values (s_xxxx_client_discount_m.NEXTVAL,137, 20, date'2014-03-01');</v>
      </c>
    </row>
    <row r="307" spans="1:47" ht="15" customHeight="1" x14ac:dyDescent="0.3">
      <c r="A307" s="45">
        <v>6</v>
      </c>
      <c r="B307" s="57"/>
      <c r="C307" s="12" t="str">
        <f t="shared" si="81"/>
        <v>10006</v>
      </c>
      <c r="D307" s="12" t="str">
        <f t="shared" si="82"/>
        <v>10006/13</v>
      </c>
      <c r="E307" s="13" t="s">
        <v>40</v>
      </c>
      <c r="F307" s="13" t="s">
        <v>41</v>
      </c>
      <c r="G307" s="12">
        <v>1</v>
      </c>
      <c r="H307" s="14">
        <v>100056</v>
      </c>
      <c r="I307" s="15" t="str">
        <f t="shared" si="83"/>
        <v>Б-100056-13</v>
      </c>
      <c r="J307" s="16">
        <v>3</v>
      </c>
      <c r="K307" s="28">
        <v>11</v>
      </c>
      <c r="L307" s="12" t="s">
        <v>42</v>
      </c>
      <c r="M307" s="16">
        <v>1</v>
      </c>
      <c r="N307" s="12">
        <v>18</v>
      </c>
      <c r="O307" s="13" t="s">
        <v>55</v>
      </c>
      <c r="P307" s="13" t="s">
        <v>44</v>
      </c>
      <c r="Q307" s="13" t="s">
        <v>45</v>
      </c>
      <c r="R307" s="17" t="str">
        <f t="shared" si="84"/>
        <v>1000561</v>
      </c>
      <c r="S307" s="15">
        <v>1</v>
      </c>
      <c r="T307" s="144" t="s">
        <v>149</v>
      </c>
      <c r="U307" s="12">
        <v>80000</v>
      </c>
      <c r="V307" s="12">
        <f t="shared" si="73"/>
        <v>14400</v>
      </c>
      <c r="W307" s="12">
        <v>0</v>
      </c>
      <c r="X307" s="18">
        <v>137</v>
      </c>
      <c r="Y307" s="19" t="s">
        <v>47</v>
      </c>
      <c r="Z307" s="20">
        <f t="shared" si="79"/>
        <v>65600</v>
      </c>
      <c r="AA307" s="21"/>
      <c r="AB307" s="22">
        <f t="shared" si="87"/>
        <v>33898.305084745763</v>
      </c>
      <c r="AC307" s="14">
        <f t="shared" si="86"/>
        <v>40000</v>
      </c>
      <c r="AD307" s="12"/>
      <c r="AE307" s="12"/>
      <c r="AF307" s="59" t="s">
        <v>72</v>
      </c>
      <c r="AG307" s="23">
        <v>8</v>
      </c>
      <c r="AH307" s="30">
        <v>20</v>
      </c>
      <c r="AI307" s="25" t="s">
        <v>49</v>
      </c>
      <c r="AJ307" s="13"/>
      <c r="AK307" s="13"/>
      <c r="AL307" s="17">
        <v>0</v>
      </c>
      <c r="AM307" s="15" t="s">
        <v>50</v>
      </c>
      <c r="AN307" s="12" t="s">
        <v>51</v>
      </c>
      <c r="AO307" s="12"/>
      <c r="AP307" s="17"/>
      <c r="AQ307" s="17"/>
      <c r="AR307" s="17"/>
      <c r="AU30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100056, 'Б-100056-13',date'2015-03-04',3, 11, 11, 'RUR', 1, 18, date'2015-03-06', date'2015-03-07', 1000561, 1, to_date('2016-05-09 00:00:00','YYYY-MM-DD HH24:MI:SS'), 80000, 14400, 0, 137, 0, 'c1', 8,null);insert into xxxx_oebs_cash_payment_test (ID, INVOICE_ID, OEBS_PAYMENT, DOC_DATE, COMISS_DATE) values (s_xxxx_oebs_cash_payment_test.NEXTVAL, 100056, 40000, to_date('2016-05-09 00:00:00','YYYY-MM-DD HH24:MI:SS'), date'2015-05-31' );insert into xxxx_client_discount_m  (ID,CLIENT_ID,CLIENT_AVG_DISCOUNT,DT) values (s_xxxx_client_discount_m.NEXTVAL,137, 20, date'2014-03-01');</v>
      </c>
    </row>
    <row r="308" spans="1:47" s="44" customFormat="1" ht="15" customHeight="1" x14ac:dyDescent="0.3">
      <c r="A308" s="31">
        <v>6</v>
      </c>
      <c r="B308" s="60"/>
      <c r="C308" s="33" t="str">
        <f t="shared" si="81"/>
        <v>10006</v>
      </c>
      <c r="D308" s="33" t="str">
        <f t="shared" si="82"/>
        <v>10006/13</v>
      </c>
      <c r="E308" s="34" t="s">
        <v>40</v>
      </c>
      <c r="F308" s="34" t="s">
        <v>41</v>
      </c>
      <c r="G308" s="12">
        <v>1</v>
      </c>
      <c r="H308" s="14">
        <v>100057</v>
      </c>
      <c r="I308" s="33" t="str">
        <f t="shared" si="83"/>
        <v>Б-100057-13</v>
      </c>
      <c r="J308" s="16">
        <v>3</v>
      </c>
      <c r="K308" s="35">
        <v>1</v>
      </c>
      <c r="L308" s="33" t="s">
        <v>42</v>
      </c>
      <c r="M308" s="36">
        <v>1</v>
      </c>
      <c r="N308" s="33">
        <v>18</v>
      </c>
      <c r="O308" s="34" t="s">
        <v>57</v>
      </c>
      <c r="P308" s="34" t="s">
        <v>44</v>
      </c>
      <c r="Q308" s="34" t="s">
        <v>45</v>
      </c>
      <c r="R308" s="37" t="str">
        <f t="shared" si="84"/>
        <v>1000571</v>
      </c>
      <c r="S308" s="33">
        <v>1</v>
      </c>
      <c r="T308" s="145" t="s">
        <v>150</v>
      </c>
      <c r="U308" s="33">
        <v>60000</v>
      </c>
      <c r="V308" s="33">
        <f t="shared" si="73"/>
        <v>10800</v>
      </c>
      <c r="W308" s="33">
        <v>0</v>
      </c>
      <c r="X308" s="18">
        <v>138</v>
      </c>
      <c r="Y308" s="38" t="s">
        <v>47</v>
      </c>
      <c r="Z308" s="20">
        <f t="shared" si="79"/>
        <v>49200</v>
      </c>
      <c r="AA308" s="39"/>
      <c r="AB308" s="22">
        <f t="shared" si="87"/>
        <v>25423.728813559323</v>
      </c>
      <c r="AC308" s="40">
        <f t="shared" si="86"/>
        <v>30000</v>
      </c>
      <c r="AD308" s="12"/>
      <c r="AE308" s="33"/>
      <c r="AF308" s="61" t="s">
        <v>72</v>
      </c>
      <c r="AG308" s="41">
        <v>8</v>
      </c>
      <c r="AH308" s="42">
        <v>13</v>
      </c>
      <c r="AI308" s="43" t="s">
        <v>49</v>
      </c>
      <c r="AJ308" s="34"/>
      <c r="AK308" s="34"/>
      <c r="AL308" s="37">
        <v>0</v>
      </c>
      <c r="AM308" s="33" t="s">
        <v>50</v>
      </c>
      <c r="AN308" s="33" t="s">
        <v>51</v>
      </c>
      <c r="AO308" s="33"/>
      <c r="AP308" s="37"/>
      <c r="AQ308" s="37"/>
      <c r="AR308" s="37"/>
      <c r="AU30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100057, 'Б-100057-13',date'2015-03-05',3, 1, 1, 'RUR', 1, 18, date'2015-03-06', date'2015-03-07', 1000571, 1, to_date('2016-05-11 00:00:00','YYYY-MM-DD HH24:MI:SS'), 60000, 10800, 0, 138, 0, 'c1', 8,null);insert into xxxx_oebs_cash_payment_test (ID, INVOICE_ID, OEBS_PAYMENT, DOC_DATE, COMISS_DATE) values (s_xxxx_oebs_cash_payment_test.NEXTVAL, 100057, 30000, to_date('2016-05-11 00:00:00','YYYY-MM-DD HH24:MI:SS'), date'2015-05-31' );insert into xxxx_client_discount_m  (ID,CLIENT_ID,CLIENT_AVG_DISCOUNT,DT) values (s_xxxx_client_discount_m.NEXTVAL,138, 13, date'2014-03-01');</v>
      </c>
    </row>
    <row r="309" spans="1:47" ht="15" customHeight="1" x14ac:dyDescent="0.3">
      <c r="A309" s="45">
        <v>7</v>
      </c>
      <c r="B309" s="57"/>
      <c r="C309" s="12" t="str">
        <f t="shared" si="81"/>
        <v>10007</v>
      </c>
      <c r="D309" s="12" t="str">
        <f t="shared" si="82"/>
        <v>10007/13</v>
      </c>
      <c r="E309" s="13" t="s">
        <v>40</v>
      </c>
      <c r="F309" s="13" t="s">
        <v>41</v>
      </c>
      <c r="G309" s="12">
        <v>1</v>
      </c>
      <c r="H309" s="14">
        <v>100058</v>
      </c>
      <c r="I309" s="15" t="str">
        <f t="shared" si="83"/>
        <v>Б-100058-13</v>
      </c>
      <c r="J309" s="16">
        <v>3</v>
      </c>
      <c r="K309" s="56">
        <v>19</v>
      </c>
      <c r="L309" s="12" t="s">
        <v>42</v>
      </c>
      <c r="M309" s="16">
        <v>1</v>
      </c>
      <c r="N309" s="12">
        <v>18</v>
      </c>
      <c r="O309" s="13" t="s">
        <v>43</v>
      </c>
      <c r="P309" s="13" t="s">
        <v>44</v>
      </c>
      <c r="Q309" s="13" t="s">
        <v>45</v>
      </c>
      <c r="R309" s="17" t="str">
        <f t="shared" si="84"/>
        <v>1000581</v>
      </c>
      <c r="S309" s="15">
        <v>1</v>
      </c>
      <c r="T309" s="144" t="s">
        <v>139</v>
      </c>
      <c r="U309" s="12">
        <v>100000</v>
      </c>
      <c r="V309" s="12">
        <f t="shared" si="73"/>
        <v>18000</v>
      </c>
      <c r="W309" s="12">
        <v>0</v>
      </c>
      <c r="X309" s="18">
        <v>139</v>
      </c>
      <c r="Y309" s="19" t="s">
        <v>47</v>
      </c>
      <c r="Z309" s="20">
        <f t="shared" si="79"/>
        <v>82000</v>
      </c>
      <c r="AA309" s="21"/>
      <c r="AB309" s="22">
        <f t="shared" si="87"/>
        <v>42372.881355932208</v>
      </c>
      <c r="AC309" s="14">
        <f t="shared" si="86"/>
        <v>50000</v>
      </c>
      <c r="AD309" s="12"/>
      <c r="AE309" s="12"/>
      <c r="AF309" s="13" t="s">
        <v>48</v>
      </c>
      <c r="AG309" s="23">
        <v>8</v>
      </c>
      <c r="AH309" s="24">
        <v>13</v>
      </c>
      <c r="AI309" s="25" t="s">
        <v>49</v>
      </c>
      <c r="AJ309" s="13"/>
      <c r="AK309" s="13"/>
      <c r="AL309" s="17">
        <v>0</v>
      </c>
      <c r="AM309" s="15" t="s">
        <v>50</v>
      </c>
      <c r="AN309" s="12" t="s">
        <v>51</v>
      </c>
      <c r="AO309" s="12"/>
      <c r="AP309" s="17"/>
      <c r="AQ309" s="17"/>
      <c r="AR309" s="17"/>
      <c r="AS309" s="17" t="s">
        <v>76</v>
      </c>
      <c r="AU30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'Б-100058-13',date'2015-03-02',3, 19, 19, 'RUR', 1, 18, date'2015-03-06', date'2015-03-07', 1000581, 1, to_date('2016-03-07 00:00:00','YYYY-MM-DD HH24:MI:SS'), 100000, 18000, 0, 139, 0, 'c1', 8,null);insert into xxxx_oebs_cash_payment_test (ID, INVOICE_ID, OEBS_PAYMENT, DOC_DATE, COMISS_DATE) values (s_xxxx_oebs_cash_payment_test.NEXTVAL, 100058, 50000, to_date('2016-03-07 00:00:00','YYYY-MM-DD HH24:MI:SS'), date'2015-03-31' );insert into xxxx_client_discount_m  (ID,CLIENT_ID,CLIENT_AVG_DISCOUNT,DT) values (s_xxxx_client_discount_m.NEXTVAL,139, 13, date'2014-03-01');</v>
      </c>
    </row>
    <row r="310" spans="1:47" ht="15" customHeight="1" x14ac:dyDescent="0.3">
      <c r="A310" s="45">
        <v>7</v>
      </c>
      <c r="B310" s="57"/>
      <c r="C310" s="12" t="str">
        <f t="shared" ref="C310:C319" si="88">"1000"&amp;A310</f>
        <v>10007</v>
      </c>
      <c r="D310" s="12" t="str">
        <f t="shared" ref="D310:D319" si="89">"1000"&amp;A310&amp;"/13"</f>
        <v>10007/13</v>
      </c>
      <c r="E310" s="13" t="s">
        <v>40</v>
      </c>
      <c r="F310" s="13" t="s">
        <v>41</v>
      </c>
      <c r="G310" s="12">
        <v>1</v>
      </c>
      <c r="H310" s="14">
        <v>100059</v>
      </c>
      <c r="I310" s="15" t="str">
        <f t="shared" ref="I310:I319" si="90">"Б-"&amp;H310&amp;"-13"</f>
        <v>Б-100059-13</v>
      </c>
      <c r="J310" s="16">
        <v>3</v>
      </c>
      <c r="K310" s="56">
        <v>22</v>
      </c>
      <c r="L310" s="12" t="s">
        <v>42</v>
      </c>
      <c r="M310" s="16">
        <v>1</v>
      </c>
      <c r="N310" s="12">
        <v>18</v>
      </c>
      <c r="O310" s="13" t="s">
        <v>53</v>
      </c>
      <c r="P310" s="13" t="s">
        <v>44</v>
      </c>
      <c r="Q310" s="13" t="s">
        <v>45</v>
      </c>
      <c r="R310" s="17" t="str">
        <f t="shared" ref="R310:R319" si="91">H310&amp;"1"</f>
        <v>1000591</v>
      </c>
      <c r="S310" s="15">
        <v>1</v>
      </c>
      <c r="T310" s="144" t="s">
        <v>140</v>
      </c>
      <c r="U310" s="12">
        <v>90000</v>
      </c>
      <c r="V310" s="12">
        <f t="shared" ref="V310:V319" si="92">U310*0.18</f>
        <v>16200</v>
      </c>
      <c r="W310" s="12">
        <v>0</v>
      </c>
      <c r="X310" s="18">
        <v>140</v>
      </c>
      <c r="Y310" s="19" t="s">
        <v>47</v>
      </c>
      <c r="Z310" s="20">
        <f t="shared" si="79"/>
        <v>73800</v>
      </c>
      <c r="AA310" s="21"/>
      <c r="AB310" s="22">
        <f t="shared" si="87"/>
        <v>38135.593220338982</v>
      </c>
      <c r="AC310" s="14">
        <f t="shared" ref="AC310:AC319" si="93">U310*0.5</f>
        <v>45000</v>
      </c>
      <c r="AD310" s="12"/>
      <c r="AE310" s="12"/>
      <c r="AF310" s="13" t="s">
        <v>48</v>
      </c>
      <c r="AG310" s="23">
        <v>8</v>
      </c>
      <c r="AH310" s="27">
        <v>7</v>
      </c>
      <c r="AI310" s="25" t="s">
        <v>49</v>
      </c>
      <c r="AJ310" s="13"/>
      <c r="AK310" s="13"/>
      <c r="AL310" s="17">
        <v>0</v>
      </c>
      <c r="AM310" s="15" t="s">
        <v>50</v>
      </c>
      <c r="AN310" s="12" t="s">
        <v>51</v>
      </c>
      <c r="AO310" s="12"/>
      <c r="AP310" s="17"/>
      <c r="AQ310" s="17"/>
      <c r="AR310" s="17"/>
      <c r="AS310" s="17" t="s">
        <v>77</v>
      </c>
      <c r="AU31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100059, 'Б-100059-13',date'2015-03-03',3, 22, 22, 'RUR', 1, 18, date'2015-03-06', date'2015-03-07', 1000591, 1, to_date('2016-03-08 00:00:00','YYYY-MM-DD HH24:MI:SS'), 90000, 16200, 0, 140, 0, 'c1', 8,null);insert into xxxx_oebs_cash_payment_test (ID, INVOICE_ID, OEBS_PAYMENT, DOC_DATE, COMISS_DATE) values (s_xxxx_oebs_cash_payment_test.NEXTVAL, 100059, 45000, to_date('2016-03-08 00:00:00','YYYY-MM-DD HH24:MI:SS'), date'2015-03-31' );insert into xxxx_client_discount_m  (ID,CLIENT_ID,CLIENT_AVG_DISCOUNT,DT) values (s_xxxx_client_discount_m.NEXTVAL,140, 7, date'2014-03-01');</v>
      </c>
    </row>
    <row r="311" spans="1:47" ht="15" customHeight="1" x14ac:dyDescent="0.3">
      <c r="A311" s="45">
        <v>7</v>
      </c>
      <c r="B311" s="57"/>
      <c r="C311" s="12" t="str">
        <f t="shared" si="88"/>
        <v>10007</v>
      </c>
      <c r="D311" s="12" t="str">
        <f t="shared" si="89"/>
        <v>10007/13</v>
      </c>
      <c r="E311" s="13" t="s">
        <v>40</v>
      </c>
      <c r="F311" s="13" t="s">
        <v>41</v>
      </c>
      <c r="G311" s="12">
        <v>1</v>
      </c>
      <c r="H311" s="14">
        <v>100060</v>
      </c>
      <c r="I311" s="15" t="str">
        <f t="shared" si="90"/>
        <v>Б-100060-13</v>
      </c>
      <c r="J311" s="16">
        <v>3</v>
      </c>
      <c r="K311" s="12">
        <v>7</v>
      </c>
      <c r="L311" s="12" t="s">
        <v>42</v>
      </c>
      <c r="M311" s="16">
        <v>1</v>
      </c>
      <c r="N311" s="12">
        <v>18</v>
      </c>
      <c r="O311" s="13" t="s">
        <v>53</v>
      </c>
      <c r="P311" s="13" t="s">
        <v>44</v>
      </c>
      <c r="Q311" s="13" t="s">
        <v>45</v>
      </c>
      <c r="R311" s="17" t="str">
        <f t="shared" si="91"/>
        <v>1000601</v>
      </c>
      <c r="S311" s="15">
        <v>1</v>
      </c>
      <c r="T311" s="144" t="s">
        <v>140</v>
      </c>
      <c r="U311" s="12">
        <v>90000</v>
      </c>
      <c r="V311" s="12">
        <f t="shared" si="92"/>
        <v>16200</v>
      </c>
      <c r="W311" s="12">
        <v>0</v>
      </c>
      <c r="X311" s="18">
        <v>141</v>
      </c>
      <c r="Y311" s="19" t="s">
        <v>47</v>
      </c>
      <c r="Z311" s="20">
        <f t="shared" si="79"/>
        <v>73800</v>
      </c>
      <c r="AA311" s="21"/>
      <c r="AB311" s="22">
        <f t="shared" si="87"/>
        <v>38135.593220338982</v>
      </c>
      <c r="AC311" s="14">
        <f t="shared" si="93"/>
        <v>45000</v>
      </c>
      <c r="AD311" s="12"/>
      <c r="AE311" s="12"/>
      <c r="AF311" s="13" t="s">
        <v>48</v>
      </c>
      <c r="AG311" s="23">
        <v>8</v>
      </c>
      <c r="AH311" s="27">
        <v>7</v>
      </c>
      <c r="AI311" s="25" t="s">
        <v>49</v>
      </c>
      <c r="AJ311" s="13"/>
      <c r="AK311" s="13"/>
      <c r="AL311" s="17">
        <v>0</v>
      </c>
      <c r="AM311" s="15" t="s">
        <v>50</v>
      </c>
      <c r="AN311" s="12" t="s">
        <v>51</v>
      </c>
      <c r="AO311" s="12"/>
      <c r="AP311" s="17"/>
      <c r="AQ311" s="17"/>
      <c r="AR311" s="17"/>
      <c r="AS311" s="17" t="s">
        <v>78</v>
      </c>
      <c r="AU311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100060, 'Б-100060-13',date'2015-03-03',3, 7, 7, 'RUR', 1, 18, date'2015-03-06', date'2015-03-07', 1000601, 1, to_date('2016-03-08 00:00:00','YYYY-MM-DD HH24:MI:SS'), 90000, 16200, 0, 141, 0, 'c1', 8,null);insert into xxxx_oebs_cash_payment_test (ID, INVOICE_ID, OEBS_PAYMENT, DOC_DATE, COMISS_DATE) values (s_xxxx_oebs_cash_payment_test.NEXTVAL, 100060, 45000, to_date('2016-03-08 00:00:00','YYYY-MM-DD HH24:MI:SS'), date'2015-03-31' );insert into xxxx_client_discount_m  (ID,CLIENT_ID,CLIENT_AVG_DISCOUNT,DT) values (s_xxxx_client_discount_m.NEXTVAL,141, 7, date'2014-03-01');</v>
      </c>
    </row>
    <row r="312" spans="1:47" ht="15" customHeight="1" x14ac:dyDescent="0.3">
      <c r="A312" s="45">
        <v>7</v>
      </c>
      <c r="B312" s="57"/>
      <c r="C312" s="12" t="str">
        <f>"1000"&amp;A312</f>
        <v>10007</v>
      </c>
      <c r="D312" s="12" t="str">
        <f>"1000"&amp;A312&amp;"/13"</f>
        <v>10007/13</v>
      </c>
      <c r="E312" s="13" t="s">
        <v>40</v>
      </c>
      <c r="F312" s="13" t="s">
        <v>41</v>
      </c>
      <c r="G312" s="12">
        <v>1</v>
      </c>
      <c r="H312" s="14">
        <v>100061</v>
      </c>
      <c r="I312" s="15" t="str">
        <f>"Б-"&amp;H312&amp;"-13"</f>
        <v>Б-100061-13</v>
      </c>
      <c r="J312" s="16">
        <v>3</v>
      </c>
      <c r="K312" s="28">
        <v>2</v>
      </c>
      <c r="L312" s="12" t="s">
        <v>42</v>
      </c>
      <c r="M312" s="16">
        <v>1</v>
      </c>
      <c r="N312" s="12">
        <v>18</v>
      </c>
      <c r="O312" s="13" t="s">
        <v>55</v>
      </c>
      <c r="P312" s="13" t="s">
        <v>44</v>
      </c>
      <c r="Q312" s="13" t="s">
        <v>45</v>
      </c>
      <c r="R312" s="17" t="str">
        <f>H312&amp;"1"</f>
        <v>1000611</v>
      </c>
      <c r="S312" s="15">
        <v>1</v>
      </c>
      <c r="T312" s="144" t="s">
        <v>141</v>
      </c>
      <c r="U312" s="12">
        <v>80000</v>
      </c>
      <c r="V312" s="12">
        <f>U312*0.18</f>
        <v>14400</v>
      </c>
      <c r="W312" s="12">
        <v>0</v>
      </c>
      <c r="X312" s="18">
        <v>142</v>
      </c>
      <c r="Y312" s="19" t="s">
        <v>47</v>
      </c>
      <c r="Z312" s="20">
        <f>U312-V312</f>
        <v>65600</v>
      </c>
      <c r="AA312" s="21"/>
      <c r="AB312" s="22">
        <f t="shared" si="87"/>
        <v>33898.305084745763</v>
      </c>
      <c r="AC312" s="14">
        <f>U312*0.5</f>
        <v>40000</v>
      </c>
      <c r="AD312" s="12"/>
      <c r="AE312" s="12"/>
      <c r="AF312" s="13" t="s">
        <v>48</v>
      </c>
      <c r="AG312" s="23">
        <v>8</v>
      </c>
      <c r="AH312" s="30">
        <v>20</v>
      </c>
      <c r="AI312" s="25" t="s">
        <v>49</v>
      </c>
      <c r="AJ312" s="13"/>
      <c r="AK312" s="13"/>
      <c r="AL312" s="17">
        <v>0</v>
      </c>
      <c r="AM312" s="15" t="s">
        <v>50</v>
      </c>
      <c r="AN312" s="12" t="s">
        <v>51</v>
      </c>
      <c r="AO312" s="12"/>
      <c r="AP312" s="17"/>
      <c r="AQ312" s="17"/>
      <c r="AR312" s="17"/>
      <c r="AS312" s="17"/>
      <c r="AU31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"&amp;A312&amp;", "&amp;C312&amp;", '"&amp;D312&amp;"', date'"&amp;E312&amp;"', date'"&amp;F312&amp;"', "&amp;G312&amp;", "&amp;H312&amp;", '"&amp;I312&amp;"',date'"&amp;O312&amp;"',"&amp;J312&amp;", "&amp;K312&amp;", "&amp;K312&amp;", '"&amp;L312&amp;"', "&amp;M312&amp;", "&amp;N312&amp;", date'"&amp;P312&amp;"', date'"&amp;Q312&amp;"', "&amp;R312&amp;", "&amp;S312&amp;", to_date('"&amp;T312&amp;"','YYYY-MM-DD HH24:MI:SS'), "&amp;U312&amp;", "&amp;V312&amp;", "&amp;W312&amp;", "&amp;X312&amp;", "&amp;AL312&amp;", '"&amp;AN312&amp;"', "&amp;AG312&amp;","&amp;AM312&amp;");"&amp;
IF(LEN(AC312)&gt;0,"insert into xxxx_oebs_cash_payment_test (ID, INVOICE_ID, OEBS_PAYMENT, DOC_DATE, COMISS_DATE) values (s_xxxx_oebs_cash_payment_test.NEXTVAL, "&amp;H312&amp;", "&amp;AC312&amp;", to_date('"&amp;T312&amp;"','YYYY-MM-DD HH24:MI:SS'), "&amp;AF312&amp;" );","")&amp;
IF(LEN(AD312)&gt;0,"insert into xxxx_oebs_cash_payment_test (ID, INVOICE_ID, OEBS_PAYMENT, DOC_DATE, COMISS_DATE) values (s_xxxx_oebs_cash_payment_test.NEXTVAL, "&amp;H312&amp;", "&amp;AD312&amp;", to_date('"&amp;T312&amp;"','YYYY-MM-DD HH24:MI:SS'), "&amp;AF312&amp;" );","")&amp;
IF(LEN(AE312)&gt;0,"insert into xxxx_oebs_cash_payment_test (ID, INVOICE_ID, OEBS_PAYMENT, DOC_DATE, COMISS_DATE) values (s_xxxx_oebs_cash_payment_test.NEXTVAL, "&amp;H312&amp;", "&amp;AE312&amp;", to_date('"&amp;T312&amp;"','YYYY-MM-DD HH24:MI:SS'), "&amp;AF312&amp;" );","")&amp;
IF(LEN(AH312)&gt;0,"insert into xxxx_client_discount_m  (ID,CLIENT_ID,CLIENT_AVG_DISCOUNT,DT) values (s_xxxx_client_discount_m.NEXTVAL,"&amp;X312&amp;", "&amp;AH312&amp;", "&amp;AI312&amp;");","")&amp;
IF(LEN(AJ312)&gt;0,"insert into xxxx_client_discount_m  (ID,CLIENT_ID,CLIENT_AVG_DISCOUNT,DT) values (s_xxxx_client_discount_m.NEXTVAL,"&amp;X312&amp;", "&amp;AJ312&amp;", "&amp;AK312&amp;");","")&amp;
IF(LEN(AO312)&gt;0,"insert into xxxx_contract_signed_attr (ID, CONTRACT_ID, CODE, KEY_NUM) values (s_xxxx_contract_signed_attr.NEXTVAL, "&amp;C312&amp;", 'SUPERCOMMISSION_BONUS' , "&amp;AO312&amp;" );","")&amp;
IF(LEN(AP312)&gt;0,"insert into xxxx_loyal_clients_contr_attr (ID, CONTRACT_ID, CLIENT_ID, LC_TURNOVER, COLLATERAL_FIRST_DT, COLLATERAL_END_DT) values (s_xxxx_loyal_clients_contr_atr.NEXTVAL, "&amp;C312&amp;", "&amp;X312&amp;", "&amp;AP312&amp;", "&amp;AQ312&amp;", "&amp;AR312&amp;"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100061, 'Б-100061-13',date'2015-03-04',3, 2, 2, 'RUR', 1, 18, date'2015-03-06', date'2015-03-07', 1000611, 1, to_date('2016-03-09 00:00:00','YYYY-MM-DD HH24:MI:SS'), 80000, 14400, 0, 142, 0, 'c1', 8,null);insert into xxxx_oebs_cash_payment_test (ID, INVOICE_ID, OEBS_PAYMENT, DOC_DATE, COMISS_DATE) values (s_xxxx_oebs_cash_payment_test.NEXTVAL, 100061, 40000, to_date('2016-03-09 00:00:00','YYYY-MM-DD HH24:MI:SS'), date'2015-03-31' );insert into xxxx_client_discount_m  (ID,CLIENT_ID,CLIENT_AVG_DISCOUNT,DT) values (s_xxxx_client_discount_m.NEXTVAL,142, 20, date'2014-03-01');</v>
      </c>
    </row>
    <row r="313" spans="1:47" ht="15" customHeight="1" x14ac:dyDescent="0.3">
      <c r="A313" s="45">
        <v>7</v>
      </c>
      <c r="B313" s="57"/>
      <c r="C313" s="12" t="str">
        <f t="shared" si="88"/>
        <v>10007</v>
      </c>
      <c r="D313" s="12" t="str">
        <f t="shared" si="89"/>
        <v>10007/13</v>
      </c>
      <c r="E313" s="13" t="s">
        <v>40</v>
      </c>
      <c r="F313" s="13" t="s">
        <v>41</v>
      </c>
      <c r="G313" s="12">
        <v>1</v>
      </c>
      <c r="H313" s="14">
        <v>100062</v>
      </c>
      <c r="I313" s="15" t="str">
        <f t="shared" si="90"/>
        <v>Б-100062-13</v>
      </c>
      <c r="J313" s="16">
        <v>3</v>
      </c>
      <c r="K313" s="56">
        <v>11</v>
      </c>
      <c r="L313" s="12" t="s">
        <v>42</v>
      </c>
      <c r="M313" s="16">
        <v>1</v>
      </c>
      <c r="N313" s="12">
        <v>18</v>
      </c>
      <c r="O313" s="13" t="s">
        <v>55</v>
      </c>
      <c r="P313" s="13" t="s">
        <v>44</v>
      </c>
      <c r="Q313" s="13" t="s">
        <v>45</v>
      </c>
      <c r="R313" s="17" t="str">
        <f t="shared" si="91"/>
        <v>1000621</v>
      </c>
      <c r="S313" s="15">
        <v>1</v>
      </c>
      <c r="T313" s="144" t="s">
        <v>141</v>
      </c>
      <c r="U313" s="12">
        <v>80000</v>
      </c>
      <c r="V313" s="12">
        <f t="shared" si="92"/>
        <v>14400</v>
      </c>
      <c r="W313" s="12">
        <v>0</v>
      </c>
      <c r="X313" s="18">
        <v>142</v>
      </c>
      <c r="Y313" s="19" t="s">
        <v>47</v>
      </c>
      <c r="Z313" s="20">
        <f t="shared" si="79"/>
        <v>65600</v>
      </c>
      <c r="AA313" s="21"/>
      <c r="AB313" s="22">
        <f t="shared" si="87"/>
        <v>33898.305084745763</v>
      </c>
      <c r="AC313" s="14">
        <f t="shared" si="93"/>
        <v>40000</v>
      </c>
      <c r="AD313" s="12"/>
      <c r="AE313" s="12"/>
      <c r="AF313" s="13" t="s">
        <v>48</v>
      </c>
      <c r="AG313" s="23">
        <v>8</v>
      </c>
      <c r="AH313" s="30">
        <v>20</v>
      </c>
      <c r="AI313" s="25" t="s">
        <v>49</v>
      </c>
      <c r="AJ313" s="13"/>
      <c r="AK313" s="13"/>
      <c r="AL313" s="17">
        <v>0</v>
      </c>
      <c r="AM313" s="15" t="s">
        <v>50</v>
      </c>
      <c r="AN313" s="12" t="s">
        <v>51</v>
      </c>
      <c r="AO313" s="12"/>
      <c r="AP313" s="17"/>
      <c r="AQ313" s="17"/>
      <c r="AR313" s="17"/>
      <c r="AS313" s="17"/>
      <c r="AU31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100062, 'Б-100062-13',date'2015-03-04',3, 11, 11, 'RUR', 1, 18, date'2015-03-06', date'2015-03-07', 1000621, 1, to_date('2016-03-09 00:00:00','YYYY-MM-DD HH24:MI:SS'), 80000, 14400, 0, 142, 0, 'c1', 8,null);insert into xxxx_oebs_cash_payment_test (ID, INVOICE_ID, OEBS_PAYMENT, DOC_DATE, COMISS_DATE) values (s_xxxx_oebs_cash_payment_test.NEXTVAL, 100062, 40000, to_date('2016-03-09 00:00:00','YYYY-MM-DD HH24:MI:SS'), date'2015-03-31' );insert into xxxx_client_discount_m  (ID,CLIENT_ID,CLIENT_AVG_DISCOUNT,DT) values (s_xxxx_client_discount_m.NEXTVAL,142, 20, date'2014-03-01');</v>
      </c>
    </row>
    <row r="314" spans="1:47" ht="15" customHeight="1" x14ac:dyDescent="0.3">
      <c r="A314" s="45">
        <v>7</v>
      </c>
      <c r="B314" s="57"/>
      <c r="C314" s="12" t="str">
        <f t="shared" si="88"/>
        <v>10007</v>
      </c>
      <c r="D314" s="12" t="str">
        <f t="shared" si="89"/>
        <v>10007/13</v>
      </c>
      <c r="E314" s="13" t="s">
        <v>40</v>
      </c>
      <c r="F314" s="13" t="s">
        <v>41</v>
      </c>
      <c r="G314" s="12">
        <v>1</v>
      </c>
      <c r="H314" s="14">
        <v>100063</v>
      </c>
      <c r="I314" s="15" t="str">
        <f t="shared" si="90"/>
        <v>Б-100063-13</v>
      </c>
      <c r="J314" s="16">
        <v>3</v>
      </c>
      <c r="K314" s="12">
        <v>7</v>
      </c>
      <c r="L314" s="12" t="s">
        <v>42</v>
      </c>
      <c r="M314" s="16">
        <v>1</v>
      </c>
      <c r="N314" s="12">
        <v>18</v>
      </c>
      <c r="O314" s="13" t="s">
        <v>53</v>
      </c>
      <c r="P314" s="13" t="s">
        <v>44</v>
      </c>
      <c r="Q314" s="13" t="s">
        <v>45</v>
      </c>
      <c r="R314" s="17" t="str">
        <f t="shared" si="91"/>
        <v>1000631</v>
      </c>
      <c r="S314" s="15">
        <v>1</v>
      </c>
      <c r="T314" s="144" t="s">
        <v>140</v>
      </c>
      <c r="U314" s="12">
        <v>90000</v>
      </c>
      <c r="V314" s="12">
        <f t="shared" si="92"/>
        <v>16200</v>
      </c>
      <c r="W314" s="12">
        <v>0</v>
      </c>
      <c r="X314" s="18">
        <v>143</v>
      </c>
      <c r="Y314" s="19" t="s">
        <v>47</v>
      </c>
      <c r="Z314" s="20">
        <f t="shared" si="79"/>
        <v>73800</v>
      </c>
      <c r="AA314" s="21"/>
      <c r="AB314" s="22">
        <f t="shared" si="87"/>
        <v>38135.593220338982</v>
      </c>
      <c r="AC314" s="14">
        <f t="shared" si="93"/>
        <v>45000</v>
      </c>
      <c r="AD314" s="12"/>
      <c r="AE314" s="12"/>
      <c r="AF314" s="13" t="s">
        <v>48</v>
      </c>
      <c r="AG314" s="23">
        <v>8</v>
      </c>
      <c r="AH314" s="27">
        <v>7</v>
      </c>
      <c r="AI314" s="25" t="s">
        <v>49</v>
      </c>
      <c r="AJ314" s="13"/>
      <c r="AK314" s="13"/>
      <c r="AL314" s="17">
        <v>0</v>
      </c>
      <c r="AM314" s="15" t="s">
        <v>50</v>
      </c>
      <c r="AN314" s="12" t="s">
        <v>51</v>
      </c>
      <c r="AO314" s="12"/>
      <c r="AP314" s="17"/>
      <c r="AQ314" s="17"/>
      <c r="AR314" s="17"/>
      <c r="AS314" s="17" t="s">
        <v>125</v>
      </c>
      <c r="AU31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100063, 'Б-100063-13',date'2015-03-03',3, 7, 7, 'RUR', 1, 18, date'2015-03-06', date'2015-03-07', 1000631, 1, to_date('2016-03-08 00:00:00','YYYY-MM-DD HH24:MI:SS'), 90000, 16200, 0, 143, 0, 'c1', 8,null);insert into xxxx_oebs_cash_payment_test (ID, INVOICE_ID, OEBS_PAYMENT, DOC_DATE, COMISS_DATE) values (s_xxxx_oebs_cash_payment_test.NEXTVAL, 100063, 45000, to_date('2016-03-08 00:00:00','YYYY-MM-DD HH24:MI:SS'), date'2015-03-31' );insert into xxxx_client_discount_m  (ID,CLIENT_ID,CLIENT_AVG_DISCOUNT,DT) values (s_xxxx_client_discount_m.NEXTVAL,143, 7, date'2014-03-01');</v>
      </c>
    </row>
    <row r="315" spans="1:47" ht="15" customHeight="1" x14ac:dyDescent="0.3">
      <c r="A315" s="45">
        <v>7</v>
      </c>
      <c r="B315" s="57"/>
      <c r="C315" s="12" t="str">
        <f t="shared" si="88"/>
        <v>10007</v>
      </c>
      <c r="D315" s="12" t="str">
        <f t="shared" si="89"/>
        <v>10007/13</v>
      </c>
      <c r="E315" s="13" t="s">
        <v>40</v>
      </c>
      <c r="F315" s="13" t="s">
        <v>41</v>
      </c>
      <c r="G315" s="12">
        <v>1</v>
      </c>
      <c r="H315" s="14">
        <v>100064</v>
      </c>
      <c r="I315" s="15" t="str">
        <f t="shared" si="90"/>
        <v>Б-100064-13</v>
      </c>
      <c r="J315" s="16">
        <v>3</v>
      </c>
      <c r="K315" s="12">
        <v>7</v>
      </c>
      <c r="L315" s="12" t="s">
        <v>42</v>
      </c>
      <c r="M315" s="16">
        <v>1</v>
      </c>
      <c r="N315" s="12">
        <v>18</v>
      </c>
      <c r="O315" s="13" t="s">
        <v>53</v>
      </c>
      <c r="P315" s="13" t="s">
        <v>44</v>
      </c>
      <c r="Q315" s="13" t="s">
        <v>45</v>
      </c>
      <c r="R315" s="17" t="str">
        <f t="shared" si="91"/>
        <v>1000641</v>
      </c>
      <c r="S315" s="15">
        <v>1</v>
      </c>
      <c r="T315" s="144" t="s">
        <v>140</v>
      </c>
      <c r="U315" s="12">
        <v>90000</v>
      </c>
      <c r="V315" s="12">
        <f t="shared" si="92"/>
        <v>16200</v>
      </c>
      <c r="W315" s="12">
        <v>0</v>
      </c>
      <c r="X315" s="18">
        <v>144</v>
      </c>
      <c r="Y315" s="19" t="s">
        <v>47</v>
      </c>
      <c r="Z315" s="20">
        <f t="shared" si="79"/>
        <v>73800</v>
      </c>
      <c r="AA315" s="21"/>
      <c r="AB315" s="22">
        <f t="shared" si="87"/>
        <v>38135.593220338982</v>
      </c>
      <c r="AC315" s="14">
        <f t="shared" si="93"/>
        <v>45000</v>
      </c>
      <c r="AD315" s="12"/>
      <c r="AE315" s="12"/>
      <c r="AF315" s="13" t="s">
        <v>48</v>
      </c>
      <c r="AG315" s="23">
        <v>8</v>
      </c>
      <c r="AH315" s="27">
        <v>7</v>
      </c>
      <c r="AI315" s="25" t="s">
        <v>49</v>
      </c>
      <c r="AJ315" s="13"/>
      <c r="AK315" s="13"/>
      <c r="AL315" s="17">
        <v>0</v>
      </c>
      <c r="AM315" s="15" t="s">
        <v>50</v>
      </c>
      <c r="AN315" s="12" t="s">
        <v>51</v>
      </c>
      <c r="AO315" s="12"/>
      <c r="AP315" s="17"/>
      <c r="AQ315" s="17"/>
      <c r="AR315" s="17"/>
      <c r="AS315" s="17"/>
      <c r="AU31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100064, 'Б-100064-13',date'2015-03-03',3, 7, 7, 'RUR', 1, 18, date'2015-03-06', date'2015-03-07', 1000641, 1, to_date('2016-03-08 00:00:00','YYYY-MM-DD HH24:MI:SS'), 90000, 16200, 0, 144, 0, 'c1', 8,null);insert into xxxx_oebs_cash_payment_test (ID, INVOICE_ID, OEBS_PAYMENT, DOC_DATE, COMISS_DATE) values (s_xxxx_oebs_cash_payment_test.NEXTVAL, 100064, 45000, to_date('2016-03-08 00:00:00','YYYY-MM-DD HH24:MI:SS'), date'2015-03-31' );insert into xxxx_client_discount_m  (ID,CLIENT_ID,CLIENT_AVG_DISCOUNT,DT) values (s_xxxx_client_discount_m.NEXTVAL,144, 7, date'2014-03-01');</v>
      </c>
    </row>
    <row r="316" spans="1:47" ht="15" customHeight="1" x14ac:dyDescent="0.3">
      <c r="A316" s="45">
        <v>7</v>
      </c>
      <c r="B316" s="57"/>
      <c r="C316" s="12" t="str">
        <f>"1000"&amp;A316</f>
        <v>10007</v>
      </c>
      <c r="D316" s="12" t="str">
        <f>"1000"&amp;A316&amp;"/13"</f>
        <v>10007/13</v>
      </c>
      <c r="E316" s="13" t="s">
        <v>40</v>
      </c>
      <c r="F316" s="13" t="s">
        <v>41</v>
      </c>
      <c r="G316" s="12">
        <v>1</v>
      </c>
      <c r="H316" s="14">
        <v>100065</v>
      </c>
      <c r="I316" s="15" t="str">
        <f>"Б-"&amp;H316&amp;"-13"</f>
        <v>Б-100065-13</v>
      </c>
      <c r="J316" s="16">
        <v>3</v>
      </c>
      <c r="K316" s="56">
        <v>2</v>
      </c>
      <c r="L316" s="12" t="s">
        <v>42</v>
      </c>
      <c r="M316" s="16">
        <v>1</v>
      </c>
      <c r="N316" s="12">
        <v>18</v>
      </c>
      <c r="O316" s="13" t="s">
        <v>55</v>
      </c>
      <c r="P316" s="13" t="s">
        <v>44</v>
      </c>
      <c r="Q316" s="13" t="s">
        <v>45</v>
      </c>
      <c r="R316" s="17" t="str">
        <f>H316&amp;"1"</f>
        <v>1000651</v>
      </c>
      <c r="S316" s="15">
        <v>1</v>
      </c>
      <c r="T316" s="144" t="s">
        <v>141</v>
      </c>
      <c r="U316" s="12">
        <v>80000</v>
      </c>
      <c r="V316" s="12">
        <f>U316*0.18</f>
        <v>14400</v>
      </c>
      <c r="W316" s="12">
        <v>0</v>
      </c>
      <c r="X316" s="18">
        <v>145</v>
      </c>
      <c r="Y316" s="19" t="s">
        <v>47</v>
      </c>
      <c r="Z316" s="20">
        <f>U316-V316</f>
        <v>65600</v>
      </c>
      <c r="AA316" s="21"/>
      <c r="AB316" s="22">
        <f t="shared" si="87"/>
        <v>33898.305084745763</v>
      </c>
      <c r="AC316" s="14">
        <f>U316*0.5</f>
        <v>40000</v>
      </c>
      <c r="AD316" s="12"/>
      <c r="AE316" s="12"/>
      <c r="AF316" s="13" t="s">
        <v>48</v>
      </c>
      <c r="AG316" s="23">
        <v>8</v>
      </c>
      <c r="AH316" s="30">
        <v>20</v>
      </c>
      <c r="AI316" s="25" t="s">
        <v>49</v>
      </c>
      <c r="AJ316" s="13"/>
      <c r="AK316" s="13"/>
      <c r="AL316" s="17">
        <v>0</v>
      </c>
      <c r="AM316" s="15" t="s">
        <v>50</v>
      </c>
      <c r="AN316" s="12" t="s">
        <v>51</v>
      </c>
      <c r="AO316" s="12"/>
      <c r="AP316" s="17"/>
      <c r="AQ316" s="17"/>
      <c r="AR316" s="17"/>
      <c r="AS316" s="17"/>
      <c r="AU31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"&amp;A316&amp;", "&amp;C316&amp;", '"&amp;D316&amp;"', date'"&amp;E316&amp;"', date'"&amp;F316&amp;"', "&amp;G316&amp;", "&amp;H316&amp;", '"&amp;I316&amp;"',date'"&amp;O316&amp;"',"&amp;J316&amp;", "&amp;K316&amp;", "&amp;K316&amp;", '"&amp;L316&amp;"', "&amp;M316&amp;", "&amp;N316&amp;", date'"&amp;P316&amp;"', date'"&amp;Q316&amp;"', "&amp;R316&amp;", "&amp;S316&amp;", to_date('"&amp;T316&amp;"','YYYY-MM-DD HH24:MI:SS'), "&amp;U316&amp;", "&amp;V316&amp;", "&amp;W316&amp;", "&amp;X316&amp;", "&amp;AL316&amp;", '"&amp;AN316&amp;"', "&amp;AG316&amp;","&amp;AM316&amp;");"&amp;
IF(LEN(AC316)&gt;0,"insert into xxxx_oebs_cash_payment_test (ID, INVOICE_ID, OEBS_PAYMENT, DOC_DATE, COMISS_DATE) values (s_xxxx_oebs_cash_payment_test.NEXTVAL, "&amp;H316&amp;", "&amp;AC316&amp;", to_date('"&amp;T316&amp;"','YYYY-MM-DD HH24:MI:SS'), "&amp;AF316&amp;" );","")&amp;
IF(LEN(AD316)&gt;0,"insert into xxxx_oebs_cash_payment_test (ID, INVOICE_ID, OEBS_PAYMENT, DOC_DATE, COMISS_DATE) values (s_xxxx_oebs_cash_payment_test.NEXTVAL, "&amp;H316&amp;", "&amp;AD316&amp;", to_date('"&amp;T316&amp;"','YYYY-MM-DD HH24:MI:SS'), "&amp;AF316&amp;" );","")&amp;
IF(LEN(AE316)&gt;0,"insert into xxxx_oebs_cash_payment_test (ID, INVOICE_ID, OEBS_PAYMENT, DOC_DATE, COMISS_DATE) values (s_xxxx_oebs_cash_payment_test.NEXTVAL, "&amp;H316&amp;", "&amp;AE316&amp;", to_date('"&amp;T316&amp;"','YYYY-MM-DD HH24:MI:SS'), "&amp;AF316&amp;" );","")&amp;
IF(LEN(AH316)&gt;0,"insert into xxxx_client_discount_m  (ID,CLIENT_ID,CLIENT_AVG_DISCOUNT,DT) values (s_xxxx_client_discount_m.NEXTVAL,"&amp;X316&amp;", "&amp;AH316&amp;", "&amp;AI316&amp;");","")&amp;
IF(LEN(AJ316)&gt;0,"insert into xxxx_client_discount_m  (ID,CLIENT_ID,CLIENT_AVG_DISCOUNT,DT) values (s_xxxx_client_discount_m.NEXTVAL,"&amp;X316&amp;", "&amp;AJ316&amp;", "&amp;AK316&amp;");","")&amp;
IF(LEN(AO316)&gt;0,"insert into xxxx_contract_signed_attr (ID, CONTRACT_ID, CODE, KEY_NUM) values (s_xxxx_contract_signed_attr.NEXTVAL, "&amp;C316&amp;", 'SUPERCOMMISSION_BONUS' , "&amp;AO316&amp;" );","")&amp;
IF(LEN(AP316)&gt;0,"insert into xxxx_loyal_clients_contr_attr (ID, CONTRACT_ID, CLIENT_ID, LC_TURNOVER, COLLATERAL_FIRST_DT, COLLATERAL_END_DT) values (s_xxxx_loyal_clients_contr_atr.NEXTVAL, "&amp;C316&amp;", "&amp;X316&amp;", "&amp;AP316&amp;", "&amp;AQ316&amp;", "&amp;AR316&amp;"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100065, 'Б-100065-13',date'2015-03-04',3, 2, 2, 'RUR', 1, 18, date'2015-03-06', date'2015-03-07', 1000651, 1, to_date('2016-03-09 00:00:00','YYYY-MM-DD HH24:MI:SS'), 80000, 14400, 0, 145, 0, 'c1', 8,null);insert into xxxx_oebs_cash_payment_test (ID, INVOICE_ID, OEBS_PAYMENT, DOC_DATE, COMISS_DATE) values (s_xxxx_oebs_cash_payment_test.NEXTVAL, 100065, 40000, to_date('2016-03-09 00:00:00','YYYY-MM-DD HH24:MI:SS'), date'2015-03-31' );insert into xxxx_client_discount_m  (ID,CLIENT_ID,CLIENT_AVG_DISCOUNT,DT) values (s_xxxx_client_discount_m.NEXTVAL,145, 20, date'2014-03-01');</v>
      </c>
    </row>
    <row r="317" spans="1:47" ht="15" customHeight="1" x14ac:dyDescent="0.3">
      <c r="A317" s="45">
        <v>7</v>
      </c>
      <c r="B317" s="57"/>
      <c r="C317" s="12" t="str">
        <f t="shared" si="88"/>
        <v>10007</v>
      </c>
      <c r="D317" s="12" t="str">
        <f t="shared" si="89"/>
        <v>10007/13</v>
      </c>
      <c r="E317" s="13" t="s">
        <v>40</v>
      </c>
      <c r="F317" s="13" t="s">
        <v>41</v>
      </c>
      <c r="G317" s="12">
        <v>1</v>
      </c>
      <c r="H317" s="14">
        <v>100066</v>
      </c>
      <c r="I317" s="15" t="str">
        <f t="shared" si="90"/>
        <v>Б-100066-13</v>
      </c>
      <c r="J317" s="16">
        <v>3</v>
      </c>
      <c r="K317" s="56">
        <v>11</v>
      </c>
      <c r="L317" s="12" t="s">
        <v>42</v>
      </c>
      <c r="M317" s="16">
        <v>1</v>
      </c>
      <c r="N317" s="12">
        <v>18</v>
      </c>
      <c r="O317" s="13" t="s">
        <v>55</v>
      </c>
      <c r="P317" s="13" t="s">
        <v>44</v>
      </c>
      <c r="Q317" s="13" t="s">
        <v>45</v>
      </c>
      <c r="R317" s="17" t="str">
        <f t="shared" si="91"/>
        <v>1000661</v>
      </c>
      <c r="S317" s="15">
        <v>1</v>
      </c>
      <c r="T317" s="144" t="s">
        <v>141</v>
      </c>
      <c r="U317" s="12">
        <v>80000</v>
      </c>
      <c r="V317" s="12">
        <f t="shared" si="92"/>
        <v>14400</v>
      </c>
      <c r="W317" s="12">
        <v>0</v>
      </c>
      <c r="X317" s="18">
        <v>145</v>
      </c>
      <c r="Y317" s="19" t="s">
        <v>47</v>
      </c>
      <c r="Z317" s="20">
        <f t="shared" si="79"/>
        <v>65600</v>
      </c>
      <c r="AA317" s="21"/>
      <c r="AB317" s="22">
        <f t="shared" si="87"/>
        <v>33898.305084745763</v>
      </c>
      <c r="AC317" s="14">
        <f t="shared" si="93"/>
        <v>40000</v>
      </c>
      <c r="AD317" s="12"/>
      <c r="AE317" s="12"/>
      <c r="AF317" s="13" t="s">
        <v>48</v>
      </c>
      <c r="AG317" s="23">
        <v>8</v>
      </c>
      <c r="AH317" s="30">
        <v>20</v>
      </c>
      <c r="AI317" s="25" t="s">
        <v>49</v>
      </c>
      <c r="AJ317" s="13"/>
      <c r="AK317" s="13"/>
      <c r="AL317" s="17">
        <v>0</v>
      </c>
      <c r="AM317" s="15" t="s">
        <v>50</v>
      </c>
      <c r="AN317" s="12" t="s">
        <v>51</v>
      </c>
      <c r="AO317" s="12"/>
      <c r="AP317" s="17"/>
      <c r="AQ317" s="17"/>
      <c r="AR317" s="17"/>
      <c r="AS317" s="17"/>
      <c r="AU31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100066, 'Б-100066-13',date'2015-03-04',3, 11, 11, 'RUR', 1, 18, date'2015-03-06', date'2015-03-07', 1000661, 1, to_date('2016-03-09 00:00:00','YYYY-MM-DD HH24:MI:SS'), 80000, 14400, 0, 145, 0, 'c1', 8,null);insert into xxxx_oebs_cash_payment_test (ID, INVOICE_ID, OEBS_PAYMENT, DOC_DATE, COMISS_DATE) values (s_xxxx_oebs_cash_payment_test.NEXTVAL, 100066, 40000, to_date('2016-03-09 00:00:00','YYYY-MM-DD HH24:MI:SS'), date'2015-03-31' );insert into xxxx_client_discount_m  (ID,CLIENT_ID,CLIENT_AVG_DISCOUNT,DT) values (s_xxxx_client_discount_m.NEXTVAL,145, 20, date'2014-03-01');</v>
      </c>
    </row>
    <row r="318" spans="1:47" ht="15" customHeight="1" x14ac:dyDescent="0.3">
      <c r="A318" s="45">
        <v>7</v>
      </c>
      <c r="B318" s="57"/>
      <c r="C318" s="12" t="str">
        <f t="shared" si="88"/>
        <v>10007</v>
      </c>
      <c r="D318" s="12" t="str">
        <f t="shared" si="89"/>
        <v>10007/13</v>
      </c>
      <c r="E318" s="13" t="s">
        <v>40</v>
      </c>
      <c r="F318" s="13" t="s">
        <v>41</v>
      </c>
      <c r="G318" s="12">
        <v>1</v>
      </c>
      <c r="H318" s="14">
        <v>100067</v>
      </c>
      <c r="I318" s="15" t="str">
        <f t="shared" si="90"/>
        <v>Б-100067-13</v>
      </c>
      <c r="J318" s="16">
        <v>3</v>
      </c>
      <c r="K318" s="28">
        <v>14</v>
      </c>
      <c r="L318" s="12" t="s">
        <v>42</v>
      </c>
      <c r="M318" s="16">
        <v>1</v>
      </c>
      <c r="N318" s="12">
        <v>18</v>
      </c>
      <c r="O318" s="13" t="s">
        <v>55</v>
      </c>
      <c r="P318" s="13" t="s">
        <v>44</v>
      </c>
      <c r="Q318" s="13" t="s">
        <v>45</v>
      </c>
      <c r="R318" s="17" t="str">
        <f t="shared" si="91"/>
        <v>1000671</v>
      </c>
      <c r="S318" s="15">
        <v>1</v>
      </c>
      <c r="T318" s="144" t="s">
        <v>141</v>
      </c>
      <c r="U318" s="12">
        <v>80000</v>
      </c>
      <c r="V318" s="12">
        <f t="shared" si="92"/>
        <v>14400</v>
      </c>
      <c r="W318" s="12">
        <v>0</v>
      </c>
      <c r="X318" s="18">
        <v>146</v>
      </c>
      <c r="Y318" s="19" t="s">
        <v>47</v>
      </c>
      <c r="Z318" s="20">
        <f t="shared" si="79"/>
        <v>65600</v>
      </c>
      <c r="AA318" s="21"/>
      <c r="AB318" s="22">
        <f t="shared" si="87"/>
        <v>33898.305084745763</v>
      </c>
      <c r="AC318" s="14">
        <f t="shared" si="93"/>
        <v>40000</v>
      </c>
      <c r="AD318" s="12"/>
      <c r="AE318" s="12"/>
      <c r="AF318" s="13" t="s">
        <v>48</v>
      </c>
      <c r="AG318" s="23">
        <v>8</v>
      </c>
      <c r="AH318" s="30">
        <v>20</v>
      </c>
      <c r="AI318" s="25" t="s">
        <v>49</v>
      </c>
      <c r="AJ318" s="13"/>
      <c r="AK318" s="13"/>
      <c r="AL318" s="17">
        <v>0</v>
      </c>
      <c r="AM318" s="15" t="s">
        <v>50</v>
      </c>
      <c r="AN318" s="12" t="s">
        <v>51</v>
      </c>
      <c r="AO318" s="12"/>
      <c r="AP318" s="17"/>
      <c r="AQ318" s="17"/>
      <c r="AR318" s="17"/>
      <c r="AS318" s="17"/>
      <c r="AU31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100067, 'Б-100067-13',date'2015-03-04',3, 14, 14, 'RUR', 1, 18, date'2015-03-06', date'2015-03-07', 1000671, 1, to_date('2016-03-09 00:00:00','YYYY-MM-DD HH24:MI:SS'), 80000, 14400, 0, 146, 0, 'c1', 8,null);insert into xxxx_oebs_cash_payment_test (ID, INVOICE_ID, OEBS_PAYMENT, DOC_DATE, COMISS_DATE) values (s_xxxx_oebs_cash_payment_test.NEXTVAL, 100067, 40000, to_date('2016-03-09 00:00:00','YYYY-MM-DD HH24:MI:SS'), date'2015-03-31' );insert into xxxx_client_discount_m  (ID,CLIENT_ID,CLIENT_AVG_DISCOUNT,DT) values (s_xxxx_client_discount_m.NEXTVAL,146, 20, date'2014-03-01');</v>
      </c>
    </row>
    <row r="319" spans="1:47" s="44" customFormat="1" ht="15" customHeight="1" x14ac:dyDescent="0.3">
      <c r="A319" s="31">
        <v>7</v>
      </c>
      <c r="B319" s="60"/>
      <c r="C319" s="33" t="str">
        <f t="shared" si="88"/>
        <v>10007</v>
      </c>
      <c r="D319" s="33" t="str">
        <f t="shared" si="89"/>
        <v>10007/13</v>
      </c>
      <c r="E319" s="34" t="s">
        <v>40</v>
      </c>
      <c r="F319" s="34" t="s">
        <v>41</v>
      </c>
      <c r="G319" s="12">
        <v>1</v>
      </c>
      <c r="H319" s="14">
        <v>100068</v>
      </c>
      <c r="I319" s="33" t="str">
        <f t="shared" si="90"/>
        <v>Б-100068-13</v>
      </c>
      <c r="J319" s="16">
        <v>3</v>
      </c>
      <c r="K319" s="51">
        <v>8</v>
      </c>
      <c r="L319" s="33" t="s">
        <v>42</v>
      </c>
      <c r="M319" s="36">
        <v>1</v>
      </c>
      <c r="N319" s="33">
        <v>18</v>
      </c>
      <c r="O319" s="34" t="s">
        <v>53</v>
      </c>
      <c r="P319" s="34" t="s">
        <v>44</v>
      </c>
      <c r="Q319" s="34" t="s">
        <v>45</v>
      </c>
      <c r="R319" s="37" t="str">
        <f t="shared" si="91"/>
        <v>1000681</v>
      </c>
      <c r="S319" s="33">
        <v>1</v>
      </c>
      <c r="T319" s="145" t="s">
        <v>140</v>
      </c>
      <c r="U319" s="33">
        <v>90000</v>
      </c>
      <c r="V319" s="33">
        <f t="shared" si="92"/>
        <v>16200</v>
      </c>
      <c r="W319" s="33">
        <v>0</v>
      </c>
      <c r="X319" s="18">
        <v>147</v>
      </c>
      <c r="Y319" s="38" t="s">
        <v>47</v>
      </c>
      <c r="Z319" s="20">
        <f t="shared" si="79"/>
        <v>73800</v>
      </c>
      <c r="AA319" s="52"/>
      <c r="AB319" s="22">
        <f t="shared" si="87"/>
        <v>38135.593220338982</v>
      </c>
      <c r="AC319" s="40">
        <f t="shared" si="93"/>
        <v>45000</v>
      </c>
      <c r="AD319" s="12"/>
      <c r="AE319" s="33"/>
      <c r="AF319" s="34" t="s">
        <v>48</v>
      </c>
      <c r="AG319" s="41">
        <v>8</v>
      </c>
      <c r="AH319" s="63">
        <v>7</v>
      </c>
      <c r="AI319" s="43" t="s">
        <v>49</v>
      </c>
      <c r="AJ319" s="34"/>
      <c r="AK319" s="34"/>
      <c r="AL319" s="37">
        <v>0</v>
      </c>
      <c r="AM319" s="33" t="s">
        <v>50</v>
      </c>
      <c r="AN319" s="33" t="s">
        <v>51</v>
      </c>
      <c r="AO319" s="33"/>
      <c r="AP319" s="37"/>
      <c r="AQ319" s="37"/>
      <c r="AR319" s="37"/>
      <c r="AS319" s="37"/>
      <c r="AU31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100068, 'Б-100068-13',date'2015-03-03',3, 8, 8, 'RUR', 1, 18, date'2015-03-06', date'2015-03-07', 1000681, 1, to_date('2016-03-08 00:00:00','YYYY-MM-DD HH24:MI:SS'), 90000, 16200, 0, 147, 0, 'c1', 8,null);insert into xxxx_oebs_cash_payment_test (ID, INVOICE_ID, OEBS_PAYMENT, DOC_DATE, COMISS_DATE) values (s_xxxx_oebs_cash_payment_test.NEXTVAL, 100068, 45000, to_date('2016-03-08 00:00:00','YYYY-MM-DD HH24:MI:SS'), date'2015-03-31' );insert into xxxx_client_discount_m  (ID,CLIENT_ID,CLIENT_AVG_DISCOUNT,DT) values (s_xxxx_client_discount_m.NEXTVAL,147, 7, date'2014-03-01');</v>
      </c>
    </row>
    <row r="320" spans="1:47" ht="15" customHeight="1" x14ac:dyDescent="0.3">
      <c r="A320" s="45">
        <v>8</v>
      </c>
      <c r="B320" s="64"/>
      <c r="C320" s="12" t="str">
        <f t="shared" ref="C320:C351" si="94">"1000"&amp;A320</f>
        <v>10008</v>
      </c>
      <c r="D320" s="12" t="str">
        <f t="shared" ref="D320:D351" si="95">"1000"&amp;A320&amp;"/13"</f>
        <v>10008/13</v>
      </c>
      <c r="E320" s="13" t="s">
        <v>40</v>
      </c>
      <c r="F320" s="13" t="s">
        <v>41</v>
      </c>
      <c r="G320" s="12">
        <v>1</v>
      </c>
      <c r="H320" s="14">
        <v>100069</v>
      </c>
      <c r="I320" s="15" t="str">
        <f t="shared" ref="I320:I351" si="96">"Б-"&amp;H320&amp;"-13"</f>
        <v>Б-100069-13</v>
      </c>
      <c r="J320" s="16">
        <v>3</v>
      </c>
      <c r="K320" s="12">
        <v>7</v>
      </c>
      <c r="L320" s="12" t="s">
        <v>42</v>
      </c>
      <c r="M320" s="16">
        <v>1</v>
      </c>
      <c r="N320" s="12">
        <v>18</v>
      </c>
      <c r="O320" s="13" t="s">
        <v>43</v>
      </c>
      <c r="P320" s="13" t="s">
        <v>44</v>
      </c>
      <c r="Q320" s="13" t="s">
        <v>45</v>
      </c>
      <c r="R320" s="17" t="str">
        <f t="shared" ref="R320:R351" si="97">H320&amp;"1"</f>
        <v>1000691</v>
      </c>
      <c r="S320" s="15">
        <v>1</v>
      </c>
      <c r="T320" s="144" t="s">
        <v>139</v>
      </c>
      <c r="U320" s="12">
        <v>30000</v>
      </c>
      <c r="V320" s="12">
        <f t="shared" ref="V320:V351" si="98">U320*0.18</f>
        <v>5400</v>
      </c>
      <c r="W320" s="12">
        <v>0</v>
      </c>
      <c r="X320" s="18">
        <v>148</v>
      </c>
      <c r="Y320" s="19" t="s">
        <v>47</v>
      </c>
      <c r="Z320" s="20">
        <f t="shared" si="79"/>
        <v>24600</v>
      </c>
      <c r="AA320" s="21"/>
      <c r="AB320" s="22">
        <f t="shared" si="87"/>
        <v>12711.864406779661</v>
      </c>
      <c r="AC320" s="14">
        <f t="shared" ref="AC320:AC351" si="99">U320*0.5</f>
        <v>15000</v>
      </c>
      <c r="AD320" s="12"/>
      <c r="AE320" s="12"/>
      <c r="AF320" s="13" t="s">
        <v>48</v>
      </c>
      <c r="AG320" s="23">
        <v>8</v>
      </c>
      <c r="AH320" s="24">
        <v>13</v>
      </c>
      <c r="AI320" s="25" t="s">
        <v>49</v>
      </c>
      <c r="AJ320" s="13"/>
      <c r="AK320" s="13"/>
      <c r="AL320" s="17">
        <v>0</v>
      </c>
      <c r="AM320" s="15" t="s">
        <v>50</v>
      </c>
      <c r="AN320" s="12" t="s">
        <v>51</v>
      </c>
      <c r="AO320" s="12"/>
      <c r="AP320" s="17"/>
      <c r="AQ320" s="17"/>
      <c r="AR320" s="17"/>
      <c r="AS320" s="65">
        <v>99999.82</v>
      </c>
      <c r="AU32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100069, 'Б-100069-13',date'2015-03-02',3, 7, 7, 'RUR', 1, 18, date'2015-03-06', date'2015-03-07', 1000691, 1, to_date('2016-03-07 00:00:00','YYYY-MM-DD HH24:MI:SS'), 30000, 5400, 0, 148, 0, 'c1', 8,null);insert into xxxx_oebs_cash_payment_test (ID, INVOICE_ID, OEBS_PAYMENT, DOC_DATE, COMISS_DATE) values (s_xxxx_oebs_cash_payment_test.NEXTVAL, 100069, 15000, to_date('2016-03-07 00:00:00','YYYY-MM-DD HH24:MI:SS'), date'2015-03-31' );insert into xxxx_client_discount_m  (ID,CLIENT_ID,CLIENT_AVG_DISCOUNT,DT) values (s_xxxx_client_discount_m.NEXTVAL,148, 13, date'2014-03-01');</v>
      </c>
    </row>
    <row r="321" spans="1:47" ht="15" customHeight="1" x14ac:dyDescent="0.3">
      <c r="A321" s="45">
        <v>8</v>
      </c>
      <c r="B321" s="64"/>
      <c r="C321" s="12" t="str">
        <f t="shared" si="94"/>
        <v>10008</v>
      </c>
      <c r="D321" s="12" t="str">
        <f t="shared" si="95"/>
        <v>10008/13</v>
      </c>
      <c r="E321" s="13" t="s">
        <v>40</v>
      </c>
      <c r="F321" s="13" t="s">
        <v>41</v>
      </c>
      <c r="G321" s="12">
        <v>1</v>
      </c>
      <c r="H321" s="14">
        <v>100070</v>
      </c>
      <c r="I321" s="15" t="str">
        <f t="shared" si="96"/>
        <v>Б-100070-13</v>
      </c>
      <c r="J321" s="16">
        <v>3</v>
      </c>
      <c r="K321" s="12">
        <v>7</v>
      </c>
      <c r="L321" s="12" t="s">
        <v>42</v>
      </c>
      <c r="M321" s="16">
        <v>1</v>
      </c>
      <c r="N321" s="12">
        <v>18</v>
      </c>
      <c r="O321" s="13" t="s">
        <v>53</v>
      </c>
      <c r="P321" s="13" t="s">
        <v>44</v>
      </c>
      <c r="Q321" s="13" t="s">
        <v>45</v>
      </c>
      <c r="R321" s="17" t="str">
        <f t="shared" si="97"/>
        <v>1000701</v>
      </c>
      <c r="S321" s="15">
        <v>1</v>
      </c>
      <c r="T321" s="144" t="s">
        <v>140</v>
      </c>
      <c r="U321" s="12">
        <v>30000</v>
      </c>
      <c r="V321" s="12">
        <f t="shared" si="98"/>
        <v>5400</v>
      </c>
      <c r="W321" s="12">
        <v>0</v>
      </c>
      <c r="X321" s="18">
        <v>149</v>
      </c>
      <c r="Y321" s="19" t="s">
        <v>47</v>
      </c>
      <c r="Z321" s="20">
        <f t="shared" si="79"/>
        <v>24600</v>
      </c>
      <c r="AA321" s="21"/>
      <c r="AB321" s="22">
        <f t="shared" si="87"/>
        <v>12711.864406779661</v>
      </c>
      <c r="AC321" s="14">
        <f t="shared" si="99"/>
        <v>15000</v>
      </c>
      <c r="AD321" s="12"/>
      <c r="AE321" s="12"/>
      <c r="AF321" s="13" t="s">
        <v>48</v>
      </c>
      <c r="AG321" s="23">
        <v>8</v>
      </c>
      <c r="AH321" s="27">
        <v>7</v>
      </c>
      <c r="AI321" s="25" t="s">
        <v>49</v>
      </c>
      <c r="AJ321" s="13"/>
      <c r="AK321" s="13"/>
      <c r="AL321" s="17">
        <v>0</v>
      </c>
      <c r="AM321" s="15" t="s">
        <v>50</v>
      </c>
      <c r="AN321" s="12" t="s">
        <v>51</v>
      </c>
      <c r="AO321" s="12"/>
      <c r="AP321" s="17"/>
      <c r="AQ321" s="17"/>
      <c r="AR321" s="17"/>
      <c r="AS321" s="17"/>
      <c r="AU321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100070, 'Б-100070-13',date'2015-03-03',3, 7, 7, 'RUR', 1, 18, date'2015-03-06', date'2015-03-07', 1000701, 1, to_date('2016-03-08 00:00:00','YYYY-MM-DD HH24:MI:SS'), 30000, 5400, 0, 149, 0, 'c1', 8,null);insert into xxxx_oebs_cash_payment_test (ID, INVOICE_ID, OEBS_PAYMENT, DOC_DATE, COMISS_DATE) values (s_xxxx_oebs_cash_payment_test.NEXTVAL, 100070, 15000, to_date('2016-03-08 00:00:00','YYYY-MM-DD HH24:MI:SS'), date'2015-03-31' );insert into xxxx_client_discount_m  (ID,CLIENT_ID,CLIENT_AVG_DISCOUNT,DT) values (s_xxxx_client_discount_m.NEXTVAL,149, 7, date'2014-03-01');</v>
      </c>
    </row>
    <row r="322" spans="1:47" ht="15" customHeight="1" x14ac:dyDescent="0.3">
      <c r="A322" s="45">
        <v>8</v>
      </c>
      <c r="B322" s="64"/>
      <c r="C322" s="12" t="str">
        <f t="shared" si="94"/>
        <v>10008</v>
      </c>
      <c r="D322" s="12" t="str">
        <f t="shared" si="95"/>
        <v>10008/13</v>
      </c>
      <c r="E322" s="13" t="s">
        <v>40</v>
      </c>
      <c r="F322" s="13" t="s">
        <v>41</v>
      </c>
      <c r="G322" s="12">
        <v>1</v>
      </c>
      <c r="H322" s="14">
        <v>100071</v>
      </c>
      <c r="I322" s="15" t="str">
        <f t="shared" si="96"/>
        <v>Б-100071-13</v>
      </c>
      <c r="J322" s="16">
        <v>3</v>
      </c>
      <c r="K322" s="12">
        <v>7</v>
      </c>
      <c r="L322" s="12" t="s">
        <v>42</v>
      </c>
      <c r="M322" s="16">
        <v>1</v>
      </c>
      <c r="N322" s="12">
        <v>18</v>
      </c>
      <c r="O322" s="13" t="s">
        <v>53</v>
      </c>
      <c r="P322" s="13" t="s">
        <v>44</v>
      </c>
      <c r="Q322" s="13" t="s">
        <v>45</v>
      </c>
      <c r="R322" s="17" t="str">
        <f t="shared" si="97"/>
        <v>1000711</v>
      </c>
      <c r="S322" s="15">
        <v>1</v>
      </c>
      <c r="T322" s="144" t="s">
        <v>140</v>
      </c>
      <c r="U322" s="12">
        <v>20000</v>
      </c>
      <c r="V322" s="12">
        <f t="shared" si="98"/>
        <v>3600</v>
      </c>
      <c r="W322" s="12">
        <v>0</v>
      </c>
      <c r="X322" s="18">
        <v>150</v>
      </c>
      <c r="Y322" s="19" t="s">
        <v>47</v>
      </c>
      <c r="Z322" s="20">
        <f t="shared" si="79"/>
        <v>16400</v>
      </c>
      <c r="AA322" s="21"/>
      <c r="AB322" s="22">
        <f t="shared" si="87"/>
        <v>8474.5762711864409</v>
      </c>
      <c r="AC322" s="14">
        <f t="shared" si="99"/>
        <v>10000</v>
      </c>
      <c r="AD322" s="12"/>
      <c r="AE322" s="12"/>
      <c r="AF322" s="13" t="s">
        <v>48</v>
      </c>
      <c r="AG322" s="23">
        <v>8</v>
      </c>
      <c r="AH322" s="27">
        <v>7</v>
      </c>
      <c r="AI322" s="25" t="s">
        <v>49</v>
      </c>
      <c r="AJ322" s="13"/>
      <c r="AK322" s="13"/>
      <c r="AL322" s="17">
        <v>0</v>
      </c>
      <c r="AM322" s="15" t="s">
        <v>50</v>
      </c>
      <c r="AN322" s="12" t="s">
        <v>51</v>
      </c>
      <c r="AO322" s="12"/>
      <c r="AP322" s="17"/>
      <c r="AQ322" s="17"/>
      <c r="AR322" s="17"/>
      <c r="AS322" s="17"/>
      <c r="AU322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100071, 'Б-100071-13',date'2015-03-03',3, 7, 7, 'RUR', 1, 18, date'2015-03-06', date'2015-03-07', 1000711, 1, to_date('2016-03-08 00:00:00','YYYY-MM-DD HH24:MI:SS'), 20000, 3600, 0, 150, 0, 'c1', 8,null);insert into xxxx_oebs_cash_payment_test (ID, INVOICE_ID, OEBS_PAYMENT, DOC_DATE, COMISS_DATE) values (s_xxxx_oebs_cash_payment_test.NEXTVAL, 100071, 10000, to_date('2016-03-08 00:00:00','YYYY-MM-DD HH24:MI:SS'), date'2015-03-31' );insert into xxxx_client_discount_m  (ID,CLIENT_ID,CLIENT_AVG_DISCOUNT,DT) values (s_xxxx_client_discount_m.NEXTVAL,150, 7, date'2014-03-01');</v>
      </c>
    </row>
    <row r="323" spans="1:47" ht="15" customHeight="1" x14ac:dyDescent="0.3">
      <c r="A323" s="45">
        <v>8</v>
      </c>
      <c r="B323" s="64"/>
      <c r="C323" s="12" t="str">
        <f t="shared" si="94"/>
        <v>10008</v>
      </c>
      <c r="D323" s="12" t="str">
        <f t="shared" si="95"/>
        <v>10008/13</v>
      </c>
      <c r="E323" s="13" t="s">
        <v>40</v>
      </c>
      <c r="F323" s="13" t="s">
        <v>41</v>
      </c>
      <c r="G323" s="12">
        <v>1</v>
      </c>
      <c r="H323" s="14">
        <v>100072</v>
      </c>
      <c r="I323" s="15" t="str">
        <f t="shared" si="96"/>
        <v>Б-100072-13</v>
      </c>
      <c r="J323" s="16">
        <v>3</v>
      </c>
      <c r="K323" s="28">
        <v>2</v>
      </c>
      <c r="L323" s="12" t="s">
        <v>42</v>
      </c>
      <c r="M323" s="16">
        <v>1</v>
      </c>
      <c r="N323" s="12">
        <v>18</v>
      </c>
      <c r="O323" s="13" t="s">
        <v>55</v>
      </c>
      <c r="P323" s="13" t="s">
        <v>44</v>
      </c>
      <c r="Q323" s="13" t="s">
        <v>45</v>
      </c>
      <c r="R323" s="17" t="str">
        <f t="shared" si="97"/>
        <v>1000721</v>
      </c>
      <c r="S323" s="15">
        <v>1</v>
      </c>
      <c r="T323" s="144" t="s">
        <v>141</v>
      </c>
      <c r="U323" s="12">
        <v>30000</v>
      </c>
      <c r="V323" s="12">
        <f t="shared" si="98"/>
        <v>5400</v>
      </c>
      <c r="W323" s="12">
        <v>0</v>
      </c>
      <c r="X323" s="18">
        <v>151</v>
      </c>
      <c r="Y323" s="19" t="s">
        <v>47</v>
      </c>
      <c r="Z323" s="20">
        <f>U323-V323</f>
        <v>24600</v>
      </c>
      <c r="AA323" s="21"/>
      <c r="AB323" s="22">
        <f t="shared" si="87"/>
        <v>12711.864406779661</v>
      </c>
      <c r="AC323" s="14">
        <f t="shared" si="99"/>
        <v>15000</v>
      </c>
      <c r="AD323" s="12"/>
      <c r="AE323" s="12"/>
      <c r="AF323" s="13" t="s">
        <v>48</v>
      </c>
      <c r="AG323" s="23">
        <v>8</v>
      </c>
      <c r="AH323" s="30">
        <v>20</v>
      </c>
      <c r="AI323" s="25" t="s">
        <v>49</v>
      </c>
      <c r="AJ323" s="13"/>
      <c r="AK323" s="13"/>
      <c r="AL323" s="17">
        <v>0</v>
      </c>
      <c r="AM323" s="15" t="s">
        <v>50</v>
      </c>
      <c r="AN323" s="12" t="s">
        <v>51</v>
      </c>
      <c r="AO323" s="12"/>
      <c r="AP323" s="17"/>
      <c r="AQ323" s="17"/>
      <c r="AR323" s="17"/>
      <c r="AS323" s="17"/>
      <c r="AU32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"&amp;A323&amp;", "&amp;C323&amp;", '"&amp;D323&amp;"', date'"&amp;E323&amp;"', date'"&amp;F323&amp;"', "&amp;G323&amp;", "&amp;H323&amp;", '"&amp;I323&amp;"',date'"&amp;O323&amp;"',"&amp;J323&amp;", "&amp;K323&amp;", "&amp;K323&amp;", '"&amp;L323&amp;"', "&amp;M323&amp;", "&amp;N323&amp;", date'"&amp;P323&amp;"', date'"&amp;Q323&amp;"', "&amp;R323&amp;", "&amp;S323&amp;", to_date('"&amp;T323&amp;"','YYYY-MM-DD HH24:MI:SS'), "&amp;U323&amp;", "&amp;V323&amp;", "&amp;W323&amp;", "&amp;X323&amp;", "&amp;AL323&amp;", '"&amp;AN323&amp;"', "&amp;AG323&amp;","&amp;AM323&amp;");"&amp;
IF(LEN(AC323)&gt;0,"insert into xxxx_oebs_cash_payment_test (ID, INVOICE_ID, OEBS_PAYMENT, DOC_DATE, COMISS_DATE) values (s_xxxx_oebs_cash_payment_test.NEXTVAL, "&amp;H323&amp;", "&amp;AC323&amp;", to_date('"&amp;T323&amp;"','YYYY-MM-DD HH24:MI:SS'), "&amp;AF323&amp;" );","")&amp;
IF(LEN(AD323)&gt;0,"insert into xxxx_oebs_cash_payment_test (ID, INVOICE_ID, OEBS_PAYMENT, DOC_DATE, COMISS_DATE) values (s_xxxx_oebs_cash_payment_test.NEXTVAL, "&amp;H323&amp;", "&amp;AD323&amp;", to_date('"&amp;T323&amp;"','YYYY-MM-DD HH24:MI:SS'), "&amp;AF323&amp;" );","")&amp;
IF(LEN(AE323)&gt;0,"insert into xxxx_oebs_cash_payment_test (ID, INVOICE_ID, OEBS_PAYMENT, DOC_DATE, COMISS_DATE) values (s_xxxx_oebs_cash_payment_test.NEXTVAL, "&amp;H323&amp;", "&amp;AE323&amp;", to_date('"&amp;T323&amp;"','YYYY-MM-DD HH24:MI:SS'), "&amp;AF323&amp;" );","")&amp;
IF(LEN(AH323)&gt;0,"insert into xxxx_client_discount_m  (ID,CLIENT_ID,CLIENT_AVG_DISCOUNT,DT) values (s_xxxx_client_discount_m.NEXTVAL,"&amp;X323&amp;", "&amp;AH323&amp;", "&amp;AI323&amp;");","")&amp;
IF(LEN(AJ323)&gt;0,"insert into xxxx_client_discount_m  (ID,CLIENT_ID,CLIENT_AVG_DISCOUNT,DT) values (s_xxxx_client_discount_m.NEXTVAL,"&amp;X323&amp;", "&amp;AJ323&amp;", "&amp;AK323&amp;");","")&amp;
IF(LEN(AO323)&gt;0,"insert into xxxx_contract_signed_attr (ID, CONTRACT_ID, CODE, KEY_NUM) values (s_xxxx_contract_signed_attr.NEXTVAL, "&amp;C323&amp;", 'SUPERCOMMISSION_BONUS' , "&amp;AO323&amp;" );","")&amp;
IF(LEN(AP323)&gt;0,"insert into xxxx_loyal_clients_contr_attr (ID, CONTRACT_ID, CLIENT_ID, LC_TURNOVER, COLLATERAL_FIRST_DT, COLLATERAL_END_DT) values (s_xxxx_loyal_clients_contr_atr.NEXTVAL, "&amp;C323&amp;", "&amp;X323&amp;", "&amp;AP323&amp;", "&amp;AQ323&amp;", "&amp;AR323&amp;"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100072, 'Б-100072-13',date'2015-03-04',3, 2, 2, 'RUR', 1, 18, date'2015-03-06', date'2015-03-07', 1000721, 1, to_date('2016-03-09 00:00:00','YYYY-MM-DD HH24:MI:SS'), 30000, 5400, 0, 151,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(s_xxxx_client_discount_m.NEXTVAL,151, 20, date'2014-03-01');</v>
      </c>
    </row>
    <row r="324" spans="1:47" ht="15" customHeight="1" x14ac:dyDescent="0.3">
      <c r="A324" s="45">
        <v>8</v>
      </c>
      <c r="B324" s="64"/>
      <c r="C324" s="12" t="str">
        <f t="shared" si="94"/>
        <v>10008</v>
      </c>
      <c r="D324" s="12" t="str">
        <f t="shared" si="95"/>
        <v>10008/13</v>
      </c>
      <c r="E324" s="13" t="s">
        <v>40</v>
      </c>
      <c r="F324" s="13" t="s">
        <v>41</v>
      </c>
      <c r="G324" s="12">
        <v>1</v>
      </c>
      <c r="H324" s="14">
        <v>100073</v>
      </c>
      <c r="I324" s="15" t="str">
        <f t="shared" si="96"/>
        <v>Б-100073-13</v>
      </c>
      <c r="J324" s="16">
        <v>3</v>
      </c>
      <c r="K324" s="28">
        <v>11</v>
      </c>
      <c r="L324" s="12" t="s">
        <v>42</v>
      </c>
      <c r="M324" s="16">
        <v>1</v>
      </c>
      <c r="N324" s="12">
        <v>18</v>
      </c>
      <c r="O324" s="13" t="s">
        <v>55</v>
      </c>
      <c r="P324" s="13" t="s">
        <v>44</v>
      </c>
      <c r="Q324" s="13" t="s">
        <v>45</v>
      </c>
      <c r="R324" s="17" t="str">
        <f t="shared" si="97"/>
        <v>1000731</v>
      </c>
      <c r="S324" s="15">
        <v>1</v>
      </c>
      <c r="T324" s="144" t="s">
        <v>141</v>
      </c>
      <c r="U324" s="12">
        <v>30000</v>
      </c>
      <c r="V324" s="12">
        <f t="shared" si="98"/>
        <v>5400</v>
      </c>
      <c r="W324" s="12">
        <v>0</v>
      </c>
      <c r="X324" s="18">
        <v>151</v>
      </c>
      <c r="Y324" s="19" t="s">
        <v>47</v>
      </c>
      <c r="Z324" s="20">
        <f t="shared" si="79"/>
        <v>24600</v>
      </c>
      <c r="AA324" s="21"/>
      <c r="AB324" s="22">
        <f t="shared" si="87"/>
        <v>12711.864406779661</v>
      </c>
      <c r="AC324" s="14">
        <f t="shared" si="99"/>
        <v>15000</v>
      </c>
      <c r="AD324" s="12"/>
      <c r="AE324" s="12"/>
      <c r="AF324" s="13" t="s">
        <v>48</v>
      </c>
      <c r="AG324" s="23">
        <v>8</v>
      </c>
      <c r="AH324" s="30">
        <v>20</v>
      </c>
      <c r="AI324" s="25" t="s">
        <v>49</v>
      </c>
      <c r="AJ324" s="13"/>
      <c r="AK324" s="13"/>
      <c r="AL324" s="17">
        <v>0</v>
      </c>
      <c r="AM324" s="15" t="s">
        <v>50</v>
      </c>
      <c r="AN324" s="12" t="s">
        <v>51</v>
      </c>
      <c r="AO324" s="12"/>
      <c r="AP324" s="17"/>
      <c r="AQ324" s="17"/>
      <c r="AR324" s="17"/>
      <c r="AS324" s="17"/>
      <c r="AU32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100073, 'Б-100073-13',date'2015-03-04',3, 11, 11, 'RUR', 1, 18, date'2015-03-06', date'2015-03-07', 1000731, 1, to_date('2016-03-09 00:00:00','YYYY-MM-DD HH24:MI:SS'), 30000, 5400, 0, 151, 0, 'c1', 8,null);insert into xxxx_oebs_cash_payment_test (ID, INVOICE_ID, OEBS_PAYMENT, DOC_DATE, COMISS_DATE) values (s_xxxx_oebs_cash_payment_test.NEXTVAL, 100073, 15000, to_date('2016-03-09 00:00:00','YYYY-MM-DD HH24:MI:SS'), date'2015-03-31' );insert into xxxx_client_discount_m  (ID,CLIENT_ID,CLIENT_AVG_DISCOUNT,DT) values (s_xxxx_client_discount_m.NEXTVAL,151, 20, date'2014-03-01');</v>
      </c>
    </row>
    <row r="325" spans="1:47" s="44" customFormat="1" ht="15" customHeight="1" x14ac:dyDescent="0.3">
      <c r="A325" s="31">
        <v>8</v>
      </c>
      <c r="B325" s="48"/>
      <c r="C325" s="33" t="str">
        <f t="shared" si="94"/>
        <v>10008</v>
      </c>
      <c r="D325" s="33" t="str">
        <f t="shared" si="95"/>
        <v>10008/13</v>
      </c>
      <c r="E325" s="34" t="s">
        <v>40</v>
      </c>
      <c r="F325" s="34" t="s">
        <v>41</v>
      </c>
      <c r="G325" s="12">
        <v>1</v>
      </c>
      <c r="H325" s="14">
        <v>100074</v>
      </c>
      <c r="I325" s="33" t="str">
        <f t="shared" si="96"/>
        <v>Б-100074-13</v>
      </c>
      <c r="J325" s="16">
        <v>3</v>
      </c>
      <c r="K325" s="35">
        <v>1</v>
      </c>
      <c r="L325" s="33" t="s">
        <v>42</v>
      </c>
      <c r="M325" s="36">
        <v>1</v>
      </c>
      <c r="N325" s="33">
        <v>18</v>
      </c>
      <c r="O325" s="34" t="s">
        <v>57</v>
      </c>
      <c r="P325" s="34" t="s">
        <v>44</v>
      </c>
      <c r="Q325" s="34" t="s">
        <v>45</v>
      </c>
      <c r="R325" s="37" t="str">
        <f t="shared" si="97"/>
        <v>1000741</v>
      </c>
      <c r="S325" s="33">
        <v>1</v>
      </c>
      <c r="T325" s="145" t="s">
        <v>142</v>
      </c>
      <c r="U325" s="33">
        <v>11951</v>
      </c>
      <c r="V325" s="33">
        <f t="shared" si="98"/>
        <v>2151.1799999999998</v>
      </c>
      <c r="W325" s="33">
        <v>0</v>
      </c>
      <c r="X325" s="18">
        <v>152</v>
      </c>
      <c r="Y325" s="38" t="s">
        <v>47</v>
      </c>
      <c r="Z325" s="20">
        <f t="shared" si="79"/>
        <v>9799.82</v>
      </c>
      <c r="AA325" s="39"/>
      <c r="AB325" s="22">
        <f t="shared" si="87"/>
        <v>5063.9830508474579</v>
      </c>
      <c r="AC325" s="40">
        <f t="shared" si="99"/>
        <v>5975.5</v>
      </c>
      <c r="AD325" s="12"/>
      <c r="AE325" s="33"/>
      <c r="AF325" s="34" t="s">
        <v>48</v>
      </c>
      <c r="AG325" s="41">
        <v>8</v>
      </c>
      <c r="AH325" s="42">
        <v>13</v>
      </c>
      <c r="AI325" s="43" t="s">
        <v>49</v>
      </c>
      <c r="AJ325" s="34"/>
      <c r="AK325" s="34"/>
      <c r="AL325" s="37">
        <v>0</v>
      </c>
      <c r="AM325" s="33" t="s">
        <v>50</v>
      </c>
      <c r="AN325" s="33" t="s">
        <v>51</v>
      </c>
      <c r="AO325" s="33"/>
      <c r="AP325" s="37"/>
      <c r="AQ325" s="37"/>
      <c r="AR325" s="37"/>
      <c r="AS325" s="37"/>
      <c r="AU325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100074, 'Б-100074-13',date'2015-03-05',3, 1, 1, 'RUR', 1, 18, date'2015-03-06', date'2015-03-07', 1000741, 1, to_date('2016-03-11 00:00:00','YYYY-MM-DD HH24:MI:SS'), 11951, 2151.18, 0, 152, 0, 'c1', 8,null);insert into xxxx_oebs_cash_payment_test (ID, INVOICE_ID, OEBS_PAYMENT, DOC_DATE, COMISS_DATE) values (s_xxxx_oebs_cash_payment_test.NEXTVAL, 100074, 5975.5, to_date('2016-03-11 00:00:00','YYYY-MM-DD HH24:MI:SS'), date'2015-03-31' );insert into xxxx_client_discount_m  (ID,CLIENT_ID,CLIENT_AVG_DISCOUNT,DT) values (s_xxxx_client_discount_m.NEXTVAL,152, 13, date'2014-03-01');</v>
      </c>
    </row>
    <row r="326" spans="1:47" ht="15" customHeight="1" x14ac:dyDescent="0.3">
      <c r="A326" s="45">
        <v>9</v>
      </c>
      <c r="B326" s="57"/>
      <c r="C326" s="12" t="str">
        <f t="shared" si="94"/>
        <v>10009</v>
      </c>
      <c r="D326" s="12" t="str">
        <f t="shared" si="95"/>
        <v>10009/13</v>
      </c>
      <c r="E326" s="13" t="s">
        <v>40</v>
      </c>
      <c r="F326" s="13" t="s">
        <v>41</v>
      </c>
      <c r="G326" s="12">
        <v>1</v>
      </c>
      <c r="H326" s="14">
        <v>100075</v>
      </c>
      <c r="I326" s="15" t="str">
        <f t="shared" si="96"/>
        <v>Б-100075-13</v>
      </c>
      <c r="J326" s="16">
        <v>3</v>
      </c>
      <c r="K326" s="12">
        <v>7</v>
      </c>
      <c r="L326" s="12" t="s">
        <v>42</v>
      </c>
      <c r="M326" s="16">
        <v>1</v>
      </c>
      <c r="N326" s="12">
        <v>18</v>
      </c>
      <c r="O326" s="13" t="s">
        <v>43</v>
      </c>
      <c r="P326" s="13" t="s">
        <v>44</v>
      </c>
      <c r="Q326" s="13" t="s">
        <v>45</v>
      </c>
      <c r="R326" s="17" t="str">
        <f t="shared" si="97"/>
        <v>1000751</v>
      </c>
      <c r="S326" s="15">
        <v>1</v>
      </c>
      <c r="T326" s="144" t="s">
        <v>139</v>
      </c>
      <c r="U326" s="12">
        <v>30000</v>
      </c>
      <c r="V326" s="12">
        <f t="shared" si="98"/>
        <v>5400</v>
      </c>
      <c r="W326" s="12">
        <v>0</v>
      </c>
      <c r="X326" s="18">
        <v>153</v>
      </c>
      <c r="Y326" s="19" t="s">
        <v>47</v>
      </c>
      <c r="Z326" s="20">
        <f t="shared" si="79"/>
        <v>24600</v>
      </c>
      <c r="AA326" s="21"/>
      <c r="AB326" s="22">
        <f t="shared" si="87"/>
        <v>12711.864406779661</v>
      </c>
      <c r="AC326" s="14">
        <f t="shared" si="99"/>
        <v>15000</v>
      </c>
      <c r="AD326" s="12"/>
      <c r="AE326" s="12"/>
      <c r="AF326" s="13" t="s">
        <v>48</v>
      </c>
      <c r="AG326" s="23">
        <v>8</v>
      </c>
      <c r="AH326" s="24">
        <v>13</v>
      </c>
      <c r="AI326" s="25" t="s">
        <v>49</v>
      </c>
      <c r="AJ326" s="13"/>
      <c r="AK326" s="13"/>
      <c r="AL326" s="17">
        <v>0</v>
      </c>
      <c r="AM326" s="15" t="s">
        <v>50</v>
      </c>
      <c r="AN326" s="12" t="s">
        <v>51</v>
      </c>
      <c r="AO326" s="12"/>
      <c r="AP326" s="17"/>
      <c r="AQ326" s="17"/>
      <c r="AR326" s="17"/>
      <c r="AS326" s="65" t="s">
        <v>79</v>
      </c>
      <c r="AU32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100075, 'Б-100075-13',date'2015-03-02',3, 7, 7, 'RUR', 1, 18, date'2015-03-06', date'2015-03-07', 1000751, 1, to_date('2016-03-07 00:00:00','YYYY-MM-DD HH24:MI:SS'), 30000, 5400, 0, 153, 0, 'c1', 8,null);insert into xxxx_oebs_cash_payment_test (ID, INVOICE_ID, OEBS_PAYMENT, DOC_DATE, COMISS_DATE) values (s_xxxx_oebs_cash_payment_test.NEXTVAL, 100075, 15000, to_date('2016-03-07 00:00:00','YYYY-MM-DD HH24:MI:SS'), date'2015-03-31' );insert into xxxx_client_discount_m  (ID,CLIENT_ID,CLIENT_AVG_DISCOUNT,DT) values (s_xxxx_client_discount_m.NEXTVAL,153, 13, date'2014-03-01');</v>
      </c>
    </row>
    <row r="327" spans="1:47" ht="15" customHeight="1" x14ac:dyDescent="0.3">
      <c r="A327" s="45">
        <v>9</v>
      </c>
      <c r="B327" s="57"/>
      <c r="C327" s="12" t="str">
        <f t="shared" si="94"/>
        <v>10009</v>
      </c>
      <c r="D327" s="12" t="str">
        <f t="shared" si="95"/>
        <v>10009/13</v>
      </c>
      <c r="E327" s="13" t="s">
        <v>40</v>
      </c>
      <c r="F327" s="13" t="s">
        <v>41</v>
      </c>
      <c r="G327" s="12">
        <v>1</v>
      </c>
      <c r="H327" s="14">
        <v>100076</v>
      </c>
      <c r="I327" s="15" t="str">
        <f t="shared" si="96"/>
        <v>Б-100076-13</v>
      </c>
      <c r="J327" s="16">
        <v>3</v>
      </c>
      <c r="K327" s="12">
        <v>7</v>
      </c>
      <c r="L327" s="12" t="s">
        <v>42</v>
      </c>
      <c r="M327" s="16">
        <v>1</v>
      </c>
      <c r="N327" s="12">
        <v>18</v>
      </c>
      <c r="O327" s="13" t="s">
        <v>53</v>
      </c>
      <c r="P327" s="13" t="s">
        <v>44</v>
      </c>
      <c r="Q327" s="13" t="s">
        <v>45</v>
      </c>
      <c r="R327" s="17" t="str">
        <f t="shared" si="97"/>
        <v>1000761</v>
      </c>
      <c r="S327" s="15">
        <v>1</v>
      </c>
      <c r="T327" s="144" t="s">
        <v>140</v>
      </c>
      <c r="U327" s="12">
        <v>30000</v>
      </c>
      <c r="V327" s="12">
        <f t="shared" si="98"/>
        <v>5400</v>
      </c>
      <c r="W327" s="12">
        <v>0</v>
      </c>
      <c r="X327" s="18">
        <v>154</v>
      </c>
      <c r="Y327" s="19" t="s">
        <v>47</v>
      </c>
      <c r="Z327" s="20">
        <f t="shared" si="79"/>
        <v>24600</v>
      </c>
      <c r="AA327" s="21"/>
      <c r="AB327" s="22">
        <f t="shared" si="87"/>
        <v>12711.864406779661</v>
      </c>
      <c r="AC327" s="14">
        <f t="shared" si="99"/>
        <v>15000</v>
      </c>
      <c r="AD327" s="12"/>
      <c r="AE327" s="12"/>
      <c r="AF327" s="13" t="s">
        <v>48</v>
      </c>
      <c r="AG327" s="23">
        <v>8</v>
      </c>
      <c r="AH327" s="27">
        <v>7</v>
      </c>
      <c r="AI327" s="25" t="s">
        <v>49</v>
      </c>
      <c r="AJ327" s="13"/>
      <c r="AK327" s="13"/>
      <c r="AL327" s="17">
        <v>0</v>
      </c>
      <c r="AM327" s="15" t="s">
        <v>50</v>
      </c>
      <c r="AN327" s="12" t="s">
        <v>51</v>
      </c>
      <c r="AO327" s="12"/>
      <c r="AP327" s="17"/>
      <c r="AQ327" s="17"/>
      <c r="AR327" s="17"/>
      <c r="AS327" s="17" t="s">
        <v>125</v>
      </c>
      <c r="AU32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100076, 'Б-100076-13',date'2015-03-03',3, 7, 7, 'RUR', 1, 18, date'2015-03-06', date'2015-03-07', 1000761, 1, to_date('2016-03-08 00:00:00','YYYY-MM-DD HH24:MI:SS'), 30000, 5400, 0, 154, 0, 'c1', 8,null);insert into xxxx_oebs_cash_payment_test (ID, INVOICE_ID, OEBS_PAYMENT, DOC_DATE, COMISS_DATE) values (s_xxxx_oebs_cash_payment_test.NEXTVAL, 100076, 15000, to_date('2016-03-08 00:00:00','YYYY-MM-DD HH24:MI:SS'), date'2015-03-31' );insert into xxxx_client_discount_m  (ID,CLIENT_ID,CLIENT_AVG_DISCOUNT,DT) values (s_xxxx_client_discount_m.NEXTVAL,154, 7, date'2014-03-01');</v>
      </c>
    </row>
    <row r="328" spans="1:47" ht="15" customHeight="1" x14ac:dyDescent="0.3">
      <c r="A328" s="45">
        <v>9</v>
      </c>
      <c r="B328" s="57"/>
      <c r="C328" s="12" t="str">
        <f t="shared" si="94"/>
        <v>10009</v>
      </c>
      <c r="D328" s="12" t="str">
        <f t="shared" si="95"/>
        <v>10009/13</v>
      </c>
      <c r="E328" s="13" t="s">
        <v>40</v>
      </c>
      <c r="F328" s="13" t="s">
        <v>41</v>
      </c>
      <c r="G328" s="12">
        <v>1</v>
      </c>
      <c r="H328" s="14">
        <v>100077</v>
      </c>
      <c r="I328" s="15" t="str">
        <f t="shared" si="96"/>
        <v>Б-100077-13</v>
      </c>
      <c r="J328" s="16">
        <v>3</v>
      </c>
      <c r="K328" s="12">
        <v>7</v>
      </c>
      <c r="L328" s="12" t="s">
        <v>42</v>
      </c>
      <c r="M328" s="16">
        <v>1</v>
      </c>
      <c r="N328" s="12">
        <v>18</v>
      </c>
      <c r="O328" s="13" t="s">
        <v>53</v>
      </c>
      <c r="P328" s="13" t="s">
        <v>44</v>
      </c>
      <c r="Q328" s="13" t="s">
        <v>45</v>
      </c>
      <c r="R328" s="17" t="str">
        <f t="shared" si="97"/>
        <v>1000771</v>
      </c>
      <c r="S328" s="15">
        <v>1</v>
      </c>
      <c r="T328" s="144" t="s">
        <v>140</v>
      </c>
      <c r="U328" s="12">
        <v>20000</v>
      </c>
      <c r="V328" s="12">
        <f t="shared" si="98"/>
        <v>3600</v>
      </c>
      <c r="W328" s="12">
        <v>0</v>
      </c>
      <c r="X328" s="18">
        <v>155</v>
      </c>
      <c r="Y328" s="19" t="s">
        <v>47</v>
      </c>
      <c r="Z328" s="20">
        <f t="shared" si="79"/>
        <v>16400</v>
      </c>
      <c r="AA328" s="21"/>
      <c r="AB328" s="22">
        <f t="shared" si="87"/>
        <v>8474.5762711864409</v>
      </c>
      <c r="AC328" s="14">
        <f t="shared" si="99"/>
        <v>10000</v>
      </c>
      <c r="AD328" s="12"/>
      <c r="AE328" s="12"/>
      <c r="AF328" s="13" t="s">
        <v>48</v>
      </c>
      <c r="AG328" s="23">
        <v>8</v>
      </c>
      <c r="AH328" s="27">
        <v>7</v>
      </c>
      <c r="AI328" s="25" t="s">
        <v>49</v>
      </c>
      <c r="AJ328" s="13"/>
      <c r="AK328" s="13"/>
      <c r="AL328" s="17">
        <v>0</v>
      </c>
      <c r="AM328" s="15" t="s">
        <v>50</v>
      </c>
      <c r="AN328" s="12" t="s">
        <v>51</v>
      </c>
      <c r="AO328" s="12"/>
      <c r="AP328" s="17"/>
      <c r="AQ328" s="17"/>
      <c r="AR328" s="17"/>
      <c r="AS328" s="17"/>
      <c r="AU32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100077, 'Б-100077-13',date'2015-03-03',3, 7, 7, 'RUR', 1, 18, date'2015-03-06', date'2015-03-07', 1000771, 1, to_date('2016-03-08 00:00:00','YYYY-MM-DD HH24:MI:SS'), 20000, 3600, 0, 155, 0, 'c1', 8,null);insert into xxxx_oebs_cash_payment_test (ID, INVOICE_ID, OEBS_PAYMENT, DOC_DATE, COMISS_DATE) values (s_xxxx_oebs_cash_payment_test.NEXTVAL, 100077, 10000, to_date('2016-03-08 00:00:00','YYYY-MM-DD HH24:MI:SS'), date'2015-03-31' );insert into xxxx_client_discount_m  (ID,CLIENT_ID,CLIENT_AVG_DISCOUNT,DT) values (s_xxxx_client_discount_m.NEXTVAL,155, 7, date'2014-03-01');</v>
      </c>
    </row>
    <row r="329" spans="1:47" ht="15" customHeight="1" x14ac:dyDescent="0.3">
      <c r="A329" s="45">
        <v>9</v>
      </c>
      <c r="B329" s="57"/>
      <c r="C329" s="12" t="str">
        <f t="shared" si="94"/>
        <v>10009</v>
      </c>
      <c r="D329" s="12" t="str">
        <f t="shared" si="95"/>
        <v>10009/13</v>
      </c>
      <c r="E329" s="13" t="s">
        <v>40</v>
      </c>
      <c r="F329" s="13" t="s">
        <v>41</v>
      </c>
      <c r="G329" s="12">
        <v>1</v>
      </c>
      <c r="H329" s="14">
        <v>100078</v>
      </c>
      <c r="I329" s="15" t="str">
        <f t="shared" si="96"/>
        <v>Б-100078-13</v>
      </c>
      <c r="J329" s="16">
        <v>3</v>
      </c>
      <c r="K329" s="28">
        <v>11</v>
      </c>
      <c r="L329" s="12" t="s">
        <v>42</v>
      </c>
      <c r="M329" s="16">
        <v>1</v>
      </c>
      <c r="N329" s="12">
        <v>18</v>
      </c>
      <c r="O329" s="13" t="s">
        <v>55</v>
      </c>
      <c r="P329" s="13" t="s">
        <v>44</v>
      </c>
      <c r="Q329" s="13" t="s">
        <v>45</v>
      </c>
      <c r="R329" s="17" t="str">
        <f t="shared" si="97"/>
        <v>1000781</v>
      </c>
      <c r="S329" s="15">
        <v>1</v>
      </c>
      <c r="T329" s="144" t="s">
        <v>141</v>
      </c>
      <c r="U329" s="12">
        <v>30000</v>
      </c>
      <c r="V329" s="12">
        <f t="shared" si="98"/>
        <v>5400</v>
      </c>
      <c r="W329" s="12">
        <v>0</v>
      </c>
      <c r="X329" s="18">
        <v>156</v>
      </c>
      <c r="Y329" s="19" t="s">
        <v>47</v>
      </c>
      <c r="Z329" s="20">
        <f>U329-V329</f>
        <v>24600</v>
      </c>
      <c r="AA329" s="21"/>
      <c r="AB329" s="22">
        <f t="shared" si="87"/>
        <v>12711.864406779661</v>
      </c>
      <c r="AC329" s="14">
        <f t="shared" si="99"/>
        <v>15000</v>
      </c>
      <c r="AD329" s="12"/>
      <c r="AE329" s="12"/>
      <c r="AF329" s="13" t="s">
        <v>48</v>
      </c>
      <c r="AG329" s="23">
        <v>8</v>
      </c>
      <c r="AH329" s="30">
        <v>20</v>
      </c>
      <c r="AI329" s="25" t="s">
        <v>49</v>
      </c>
      <c r="AJ329" s="13"/>
      <c r="AK329" s="13"/>
      <c r="AL329" s="17">
        <v>0</v>
      </c>
      <c r="AM329" s="15" t="s">
        <v>50</v>
      </c>
      <c r="AN329" s="12" t="s">
        <v>51</v>
      </c>
      <c r="AO329" s="12"/>
      <c r="AP329" s="17"/>
      <c r="AQ329" s="17"/>
      <c r="AR329" s="17"/>
      <c r="AS329" s="17"/>
      <c r="AU32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"&amp;A329&amp;", "&amp;C329&amp;", '"&amp;D329&amp;"', date'"&amp;E329&amp;"', date'"&amp;F329&amp;"', "&amp;G329&amp;", "&amp;H329&amp;", '"&amp;I329&amp;"',date'"&amp;O329&amp;"',"&amp;J329&amp;", "&amp;K329&amp;", "&amp;K329&amp;", '"&amp;L329&amp;"', "&amp;M329&amp;", "&amp;N329&amp;", date'"&amp;P329&amp;"', date'"&amp;Q329&amp;"', "&amp;R329&amp;", "&amp;S329&amp;", to_date('"&amp;T329&amp;"','YYYY-MM-DD HH24:MI:SS'), "&amp;U329&amp;", "&amp;V329&amp;", "&amp;W329&amp;", "&amp;X329&amp;", "&amp;AL329&amp;", '"&amp;AN329&amp;"', "&amp;AG329&amp;","&amp;AM329&amp;");"&amp;
IF(LEN(AC329)&gt;0,"insert into xxxx_oebs_cash_payment_test (ID, INVOICE_ID, OEBS_PAYMENT, DOC_DATE, COMISS_DATE) values (s_xxxx_oebs_cash_payment_test.NEXTVAL, "&amp;H329&amp;", "&amp;AC329&amp;", to_date('"&amp;T329&amp;"','YYYY-MM-DD HH24:MI:SS'), "&amp;AF329&amp;" );","")&amp;
IF(LEN(AD329)&gt;0,"insert into xxxx_oebs_cash_payment_test (ID, INVOICE_ID, OEBS_PAYMENT, DOC_DATE, COMISS_DATE) values (s_xxxx_oebs_cash_payment_test.NEXTVAL, "&amp;H329&amp;", "&amp;AD329&amp;", to_date('"&amp;T329&amp;"','YYYY-MM-DD HH24:MI:SS'), "&amp;AF329&amp;" );","")&amp;
IF(LEN(AE329)&gt;0,"insert into xxxx_oebs_cash_payment_test (ID, INVOICE_ID, OEBS_PAYMENT, DOC_DATE, COMISS_DATE) values (s_xxxx_oebs_cash_payment_test.NEXTVAL, "&amp;H329&amp;", "&amp;AE329&amp;", to_date('"&amp;T329&amp;"','YYYY-MM-DD HH24:MI:SS'), "&amp;AF329&amp;" );","")&amp;
IF(LEN(AH329)&gt;0,"insert into xxxx_client_discount_m  (ID,CLIENT_ID,CLIENT_AVG_DISCOUNT,DT) values (s_xxxx_client_discount_m.NEXTVAL,"&amp;X329&amp;", "&amp;AH329&amp;", "&amp;AI329&amp;");","")&amp;
IF(LEN(AJ329)&gt;0,"insert into xxxx_client_discount_m  (ID,CLIENT_ID,CLIENT_AVG_DISCOUNT,DT) values (s_xxxx_client_discount_m.NEXTVAL,"&amp;X329&amp;", "&amp;AJ329&amp;", "&amp;AK329&amp;");","")&amp;
IF(LEN(AO329)&gt;0,"insert into xxxx_contract_signed_attr (ID, CONTRACT_ID, CODE, KEY_NUM) values (s_xxxx_contract_signed_attr.NEXTVAL, "&amp;C329&amp;", 'SUPERCOMMISSION_BONUS' , "&amp;AO329&amp;" );","")&amp;
IF(LEN(AP329)&gt;0,"insert into xxxx_loyal_clients_contr_attr (ID, CONTRACT_ID, CLIENT_ID, LC_TURNOVER, COLLATERAL_FIRST_DT, COLLATERAL_END_DT) values (s_xxxx_loyal_clients_contr_atr.NEXTVAL, "&amp;C329&amp;", "&amp;X329&amp;", "&amp;AP329&amp;", "&amp;AQ329&amp;", "&amp;AR329&amp;"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100078, 'Б-100078-13',date'2015-03-04',3, 11, 11, 'RUR', 1, 18, date'2015-03-06', date'2015-03-07', 1000781, 1, to_date('2016-03-09 00:00:00','YYYY-MM-DD HH24:MI:SS'), 30000, 5400, 0, 156, 0, 'c1', 8,null);insert into xxxx_oebs_cash_payment_test (ID, INVOICE_ID, OEBS_PAYMENT, DOC_DATE, COMISS_DATE) values (s_xxxx_oebs_cash_payment_test.NEXTVAL, 100078, 15000, to_date('2016-03-09 00:00:00','YYYY-MM-DD HH24:MI:SS'), date'2015-03-31' );insert into xxxx_client_discount_m  (ID,CLIENT_ID,CLIENT_AVG_DISCOUNT,DT) values (s_xxxx_client_discount_m.NEXTVAL,156, 20, date'2014-03-01');</v>
      </c>
    </row>
    <row r="330" spans="1:47" ht="15" customHeight="1" x14ac:dyDescent="0.3">
      <c r="A330" s="45">
        <v>9</v>
      </c>
      <c r="B330" s="57"/>
      <c r="C330" s="12" t="str">
        <f t="shared" si="94"/>
        <v>10009</v>
      </c>
      <c r="D330" s="12" t="str">
        <f t="shared" si="95"/>
        <v>10009/13</v>
      </c>
      <c r="E330" s="13" t="s">
        <v>40</v>
      </c>
      <c r="F330" s="13" t="s">
        <v>41</v>
      </c>
      <c r="G330" s="12">
        <v>1</v>
      </c>
      <c r="H330" s="14">
        <v>100079</v>
      </c>
      <c r="I330" s="15" t="str">
        <f t="shared" si="96"/>
        <v>Б-100079-13</v>
      </c>
      <c r="J330" s="16">
        <v>3</v>
      </c>
      <c r="K330" s="28">
        <v>11</v>
      </c>
      <c r="L330" s="12" t="s">
        <v>42</v>
      </c>
      <c r="M330" s="16">
        <v>1</v>
      </c>
      <c r="N330" s="12">
        <v>18</v>
      </c>
      <c r="O330" s="13" t="s">
        <v>55</v>
      </c>
      <c r="P330" s="13" t="s">
        <v>44</v>
      </c>
      <c r="Q330" s="13" t="s">
        <v>45</v>
      </c>
      <c r="R330" s="17" t="str">
        <f t="shared" si="97"/>
        <v>1000791</v>
      </c>
      <c r="S330" s="15">
        <v>1</v>
      </c>
      <c r="T330" s="144" t="s">
        <v>141</v>
      </c>
      <c r="U330" s="12">
        <v>30000</v>
      </c>
      <c r="V330" s="12">
        <f t="shared" si="98"/>
        <v>5400</v>
      </c>
      <c r="W330" s="12">
        <v>0</v>
      </c>
      <c r="X330" s="18">
        <v>156</v>
      </c>
      <c r="Y330" s="19" t="s">
        <v>47</v>
      </c>
      <c r="Z330" s="20">
        <f t="shared" si="79"/>
        <v>24600</v>
      </c>
      <c r="AA330" s="21"/>
      <c r="AB330" s="22">
        <f t="shared" si="87"/>
        <v>12711.864406779661</v>
      </c>
      <c r="AC330" s="14">
        <f t="shared" si="99"/>
        <v>15000</v>
      </c>
      <c r="AD330" s="12"/>
      <c r="AE330" s="12"/>
      <c r="AF330" s="13" t="s">
        <v>48</v>
      </c>
      <c r="AG330" s="23">
        <v>8</v>
      </c>
      <c r="AH330" s="30">
        <v>20</v>
      </c>
      <c r="AI330" s="25" t="s">
        <v>49</v>
      </c>
      <c r="AJ330" s="13"/>
      <c r="AK330" s="13"/>
      <c r="AL330" s="17">
        <v>0</v>
      </c>
      <c r="AM330" s="15" t="s">
        <v>50</v>
      </c>
      <c r="AN330" s="12" t="s">
        <v>51</v>
      </c>
      <c r="AO330" s="12"/>
      <c r="AP330" s="17"/>
      <c r="AQ330" s="17"/>
      <c r="AR330" s="17"/>
      <c r="AS330" s="17"/>
      <c r="AU330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100079, 'Б-100079-13',date'2015-03-04',3, 11, 11, 'RUR', 1, 18, date'2015-03-06', date'2015-03-07', 1000791, 1, to_date('2016-03-09 00:00:00','YYYY-MM-DD HH24:MI:SS'), 30000, 5400, 0, 156, 0, 'c1', 8,null);insert into xxxx_oebs_cash_payment_test (ID, INVOICE_ID, OEBS_PAYMENT, DOC_DATE, COMISS_DATE) values (s_xxxx_oebs_cash_payment_test.NEXTVAL, 100079, 15000, to_date('2016-03-09 00:00:00','YYYY-MM-DD HH24:MI:SS'), date'2015-03-31' );insert into xxxx_client_discount_m  (ID,CLIENT_ID,CLIENT_AVG_DISCOUNT,DT) values (s_xxxx_client_discount_m.NEXTVAL,156, 20, date'2014-03-01');</v>
      </c>
    </row>
    <row r="331" spans="1:47" s="44" customFormat="1" ht="15" customHeight="1" x14ac:dyDescent="0.3">
      <c r="A331" s="31">
        <v>9</v>
      </c>
      <c r="B331" s="60"/>
      <c r="C331" s="33" t="str">
        <f t="shared" si="94"/>
        <v>10009</v>
      </c>
      <c r="D331" s="33" t="str">
        <f t="shared" si="95"/>
        <v>10009/13</v>
      </c>
      <c r="E331" s="34" t="s">
        <v>40</v>
      </c>
      <c r="F331" s="34" t="s">
        <v>41</v>
      </c>
      <c r="G331" s="12">
        <v>1</v>
      </c>
      <c r="H331" s="14">
        <v>100080</v>
      </c>
      <c r="I331" s="33" t="str">
        <f t="shared" si="96"/>
        <v>Б-100080-13</v>
      </c>
      <c r="J331" s="16">
        <v>3</v>
      </c>
      <c r="K331" s="35">
        <v>1</v>
      </c>
      <c r="L331" s="33" t="s">
        <v>42</v>
      </c>
      <c r="M331" s="36">
        <v>1</v>
      </c>
      <c r="N331" s="33">
        <v>18</v>
      </c>
      <c r="O331" s="34" t="s">
        <v>57</v>
      </c>
      <c r="P331" s="34" t="s">
        <v>44</v>
      </c>
      <c r="Q331" s="34" t="s">
        <v>45</v>
      </c>
      <c r="R331" s="37" t="str">
        <f t="shared" si="97"/>
        <v>1000801</v>
      </c>
      <c r="S331" s="33">
        <v>1</v>
      </c>
      <c r="T331" s="145" t="s">
        <v>142</v>
      </c>
      <c r="U331" s="33">
        <v>11952</v>
      </c>
      <c r="V331" s="33">
        <f t="shared" si="98"/>
        <v>2151.36</v>
      </c>
      <c r="W331" s="33">
        <v>0</v>
      </c>
      <c r="X331" s="18">
        <v>157</v>
      </c>
      <c r="Y331" s="38" t="s">
        <v>47</v>
      </c>
      <c r="Z331" s="20">
        <f t="shared" si="79"/>
        <v>9800.64</v>
      </c>
      <c r="AA331" s="39"/>
      <c r="AB331" s="22">
        <f t="shared" si="87"/>
        <v>5064.406779661017</v>
      </c>
      <c r="AC331" s="40">
        <f t="shared" si="99"/>
        <v>5976</v>
      </c>
      <c r="AD331" s="12"/>
      <c r="AE331" s="33"/>
      <c r="AF331" s="34" t="s">
        <v>48</v>
      </c>
      <c r="AG331" s="41">
        <v>8</v>
      </c>
      <c r="AH331" s="42">
        <v>13</v>
      </c>
      <c r="AI331" s="43" t="s">
        <v>49</v>
      </c>
      <c r="AJ331" s="34"/>
      <c r="AK331" s="34"/>
      <c r="AL331" s="37">
        <v>0</v>
      </c>
      <c r="AM331" s="33" t="s">
        <v>50</v>
      </c>
      <c r="AN331" s="33" t="s">
        <v>51</v>
      </c>
      <c r="AO331" s="33"/>
      <c r="AP331" s="37"/>
      <c r="AQ331" s="37"/>
      <c r="AR331" s="37"/>
      <c r="AS331" s="37"/>
      <c r="AU331" s="44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100080, 'Б-100080-13',date'2015-03-05',3, 1, 1, 'RUR', 1, 18, date'2015-03-06', date'2015-03-07', 1000801, 1, to_date('2016-03-11 00:00:00','YYYY-MM-DD HH24:MI:SS'), 11952, 2151.36, 0, 157, 0, 'c1', 8,null);insert into xxxx_oebs_cash_payment_test (ID, INVOICE_ID, OEBS_PAYMENT, DOC_DATE, COMISS_DATE) values (s_xxxx_oebs_cash_payment_test.NEXTVAL, 100080, 5976, to_date('2016-03-11 00:00:00','YYYY-MM-DD HH24:MI:SS'), date'2015-03-31' );insert into xxxx_client_discount_m  (ID,CLIENT_ID,CLIENT_AVG_DISCOUNT,DT) values (s_xxxx_client_discount_m.NEXTVAL,157, 13, date'2014-03-01');</v>
      </c>
    </row>
    <row r="332" spans="1:47" ht="15" customHeight="1" x14ac:dyDescent="0.3">
      <c r="A332" s="45">
        <v>10</v>
      </c>
      <c r="B332" s="57"/>
      <c r="C332" s="12" t="str">
        <f t="shared" si="94"/>
        <v>100010</v>
      </c>
      <c r="D332" s="12" t="str">
        <f t="shared" si="95"/>
        <v>100010/13</v>
      </c>
      <c r="E332" s="13" t="s">
        <v>40</v>
      </c>
      <c r="F332" s="13" t="s">
        <v>41</v>
      </c>
      <c r="G332" s="12">
        <v>1</v>
      </c>
      <c r="H332" s="14">
        <v>100081</v>
      </c>
      <c r="I332" s="15" t="str">
        <f t="shared" si="96"/>
        <v>Б-100081-13</v>
      </c>
      <c r="J332" s="16">
        <v>3</v>
      </c>
      <c r="K332" s="12">
        <v>7</v>
      </c>
      <c r="L332" s="12" t="s">
        <v>42</v>
      </c>
      <c r="M332" s="16">
        <v>1</v>
      </c>
      <c r="N332" s="12">
        <v>18</v>
      </c>
      <c r="O332" s="13" t="s">
        <v>43</v>
      </c>
      <c r="P332" s="13" t="s">
        <v>44</v>
      </c>
      <c r="Q332" s="13" t="s">
        <v>45</v>
      </c>
      <c r="R332" s="17" t="str">
        <f t="shared" si="97"/>
        <v>1000811</v>
      </c>
      <c r="S332" s="15">
        <v>1</v>
      </c>
      <c r="T332" s="144" t="s">
        <v>139</v>
      </c>
      <c r="U332" s="12">
        <v>30000</v>
      </c>
      <c r="V332" s="12">
        <f t="shared" si="98"/>
        <v>5400</v>
      </c>
      <c r="W332" s="12">
        <v>0</v>
      </c>
      <c r="X332" s="18">
        <v>158</v>
      </c>
      <c r="Y332" s="19" t="s">
        <v>47</v>
      </c>
      <c r="Z332" s="20"/>
      <c r="AA332" s="21"/>
      <c r="AB332" s="22">
        <f t="shared" si="87"/>
        <v>12711.864406779661</v>
      </c>
      <c r="AC332" s="14">
        <f t="shared" si="99"/>
        <v>15000</v>
      </c>
      <c r="AD332" s="12">
        <v>15000</v>
      </c>
      <c r="AE332" s="12"/>
      <c r="AF332" s="13" t="s">
        <v>48</v>
      </c>
      <c r="AG332" s="23">
        <v>8</v>
      </c>
      <c r="AH332" s="24">
        <v>13</v>
      </c>
      <c r="AI332" s="25" t="s">
        <v>49</v>
      </c>
      <c r="AJ332" s="13"/>
      <c r="AK332" s="13"/>
      <c r="AL332" s="17">
        <v>0</v>
      </c>
      <c r="AM332" s="15" t="s">
        <v>50</v>
      </c>
      <c r="AN332" s="12" t="s">
        <v>51</v>
      </c>
      <c r="AO332" s="12"/>
      <c r="AP332" s="17"/>
      <c r="AQ332" s="17"/>
      <c r="AR332" s="17"/>
      <c r="AS332" s="66">
        <v>0.7</v>
      </c>
      <c r="AU332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'Б-100081-13',date'2015-03-02',3, 7, 7, 'RUR', 1, 18, date'2015-03-06', date'2015-03-07', 1000811, 1, to_date('2016-03-07 00:00:00','YYYY-MM-DD HH24:MI:SS'), 30000, 5400, 0, 158, 0, 'c1', 8,null);insert into xxxx_oebs_cash_payment_test (ID, INVOICE_ID, OEBS_PAYMENT, DOC_DATE, COMISS_DATE) values (s_xxxx_oebs_cash_payment_test.NEXTVAL, 100081, 15000, to_date('2016-03-07 00:00:00','YYYY-MM-DD HH24:MI:SS'), date'2015-03-31' );insert into xxxx_oebs_cash_payment_test (ID, INVOICE_ID, OEBS_PAYMENT, DOC_DATE, COMISS_DATE) values (s_xxxx_oebs_cash_payment_test.NEXTVAL, 100081, 15000, to_date('2016-03-07 00:00:00','YYYY-MM-DD HH24:MI:SS'), date'2015-03-31' );insert into xxxx_client_discount_m  (ID,CLIENT_ID,CLIENT_AVG_DISCOUNT,DT) values (s_xxxx_client_discount_m.NEXTVAL,158, 13, date'2014-03-01');</v>
      </c>
    </row>
    <row r="333" spans="1:47" ht="15" customHeight="1" x14ac:dyDescent="0.3">
      <c r="A333" s="45">
        <v>10</v>
      </c>
      <c r="B333" s="57"/>
      <c r="C333" s="12" t="str">
        <f t="shared" si="94"/>
        <v>100010</v>
      </c>
      <c r="D333" s="12" t="str">
        <f t="shared" si="95"/>
        <v>100010/13</v>
      </c>
      <c r="E333" s="13" t="s">
        <v>40</v>
      </c>
      <c r="F333" s="13" t="s">
        <v>41</v>
      </c>
      <c r="G333" s="12">
        <v>1</v>
      </c>
      <c r="H333" s="14">
        <v>100082</v>
      </c>
      <c r="I333" s="15" t="str">
        <f t="shared" si="96"/>
        <v>Б-100082-13</v>
      </c>
      <c r="J333" s="16">
        <v>3</v>
      </c>
      <c r="K333" s="56">
        <v>3</v>
      </c>
      <c r="L333" s="12" t="s">
        <v>42</v>
      </c>
      <c r="M333" s="16">
        <v>1</v>
      </c>
      <c r="N333" s="12">
        <v>18</v>
      </c>
      <c r="O333" s="13" t="s">
        <v>53</v>
      </c>
      <c r="P333" s="13" t="s">
        <v>44</v>
      </c>
      <c r="Q333" s="13" t="s">
        <v>45</v>
      </c>
      <c r="R333" s="17" t="str">
        <f t="shared" si="97"/>
        <v>1000821</v>
      </c>
      <c r="S333" s="15">
        <v>1</v>
      </c>
      <c r="T333" s="144" t="s">
        <v>140</v>
      </c>
      <c r="U333" s="12">
        <v>40000</v>
      </c>
      <c r="V333" s="12">
        <f t="shared" si="98"/>
        <v>7200</v>
      </c>
      <c r="W333" s="12">
        <v>0</v>
      </c>
      <c r="X333" s="18">
        <v>159</v>
      </c>
      <c r="Y333" s="19" t="s">
        <v>47</v>
      </c>
      <c r="Z333" s="20"/>
      <c r="AA333" s="21"/>
      <c r="AB333" s="22">
        <f t="shared" si="87"/>
        <v>16949.152542372882</v>
      </c>
      <c r="AC333" s="14">
        <f t="shared" si="99"/>
        <v>20000</v>
      </c>
      <c r="AD333" s="12">
        <v>20000</v>
      </c>
      <c r="AE333" s="12"/>
      <c r="AF333" s="13" t="s">
        <v>48</v>
      </c>
      <c r="AG333" s="23">
        <v>8</v>
      </c>
      <c r="AH333" s="27">
        <v>7</v>
      </c>
      <c r="AI333" s="25" t="s">
        <v>49</v>
      </c>
      <c r="AJ333" s="13"/>
      <c r="AK333" s="13"/>
      <c r="AL333" s="17">
        <v>0</v>
      </c>
      <c r="AM333" s="15" t="s">
        <v>50</v>
      </c>
      <c r="AN333" s="12" t="s">
        <v>51</v>
      </c>
      <c r="AO333" s="12"/>
      <c r="AP333" s="17"/>
      <c r="AQ333" s="17"/>
      <c r="AR333" s="17"/>
      <c r="AS333" s="17" t="s">
        <v>80</v>
      </c>
      <c r="AU333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'Б-100082-13',date'2015-03-03',3, 3, 3, 'RUR', 1, 18, date'2015-03-06', date'2015-03-07', 1000821, 1, to_date('2016-03-08 00:00:00','YYYY-MM-DD HH24:MI:SS'), 40000, 7200, 0, 159, 0, 'c1', 8,null);insert into xxxx_oebs_cash_payment_test (ID, INVOICE_ID, OEBS_PAYMENT, DOC_DATE, COMISS_DATE) values (s_xxxx_oebs_cash_payment_test.NEXTVAL, 100082, 20000, to_date('2016-03-08 00:00:00','YYYY-MM-DD HH24:MI:SS'), date'2015-03-31' );insert into xxxx_oebs_cash_payment_test (ID, INVOICE_ID, OEBS_PAYMENT, DOC_DATE, COMISS_DATE) values (s_xxxx_oebs_cash_payment_test.NEXTVAL, 100082, 20000, to_date('2016-03-08 00:00:00','YYYY-MM-DD HH24:MI:SS'), date'2015-03-31' );insert into xxxx_client_discount_m  (ID,CLIENT_ID,CLIENT_AVG_DISCOUNT,DT) values (s_xxxx_client_discount_m.NEXTVAL,159, 7, date'2014-03-01');</v>
      </c>
    </row>
    <row r="334" spans="1:47" ht="15" customHeight="1" x14ac:dyDescent="0.3">
      <c r="A334" s="45">
        <v>10</v>
      </c>
      <c r="B334" s="57"/>
      <c r="C334" s="12" t="str">
        <f t="shared" si="94"/>
        <v>100010</v>
      </c>
      <c r="D334" s="12" t="str">
        <f t="shared" si="95"/>
        <v>100010/13</v>
      </c>
      <c r="E334" s="13" t="s">
        <v>40</v>
      </c>
      <c r="F334" s="13" t="s">
        <v>41</v>
      </c>
      <c r="G334" s="12">
        <v>1</v>
      </c>
      <c r="H334" s="14">
        <v>100083</v>
      </c>
      <c r="I334" s="15" t="str">
        <f t="shared" si="96"/>
        <v>Б-100083-13</v>
      </c>
      <c r="J334" s="16">
        <v>3</v>
      </c>
      <c r="K334" s="12">
        <v>7</v>
      </c>
      <c r="L334" s="12" t="s">
        <v>42</v>
      </c>
      <c r="M334" s="16">
        <v>1</v>
      </c>
      <c r="N334" s="12">
        <v>18</v>
      </c>
      <c r="O334" s="13" t="s">
        <v>53</v>
      </c>
      <c r="P334" s="13" t="s">
        <v>44</v>
      </c>
      <c r="Q334" s="13" t="s">
        <v>45</v>
      </c>
      <c r="R334" s="17" t="str">
        <f t="shared" si="97"/>
        <v>1000831</v>
      </c>
      <c r="S334" s="15">
        <v>1</v>
      </c>
      <c r="T334" s="144" t="s">
        <v>140</v>
      </c>
      <c r="U334" s="12">
        <v>70000</v>
      </c>
      <c r="V334" s="12">
        <f t="shared" si="98"/>
        <v>12600</v>
      </c>
      <c r="W334" s="12">
        <v>0</v>
      </c>
      <c r="X334" s="18">
        <v>160</v>
      </c>
      <c r="Y334" s="19" t="s">
        <v>47</v>
      </c>
      <c r="Z334" s="20"/>
      <c r="AA334" s="67"/>
      <c r="AB334" s="22">
        <f t="shared" si="87"/>
        <v>29661.016949152545</v>
      </c>
      <c r="AC334" s="14">
        <f t="shared" si="99"/>
        <v>35000</v>
      </c>
      <c r="AD334" s="12">
        <v>35000</v>
      </c>
      <c r="AE334" s="12"/>
      <c r="AF334" s="13" t="s">
        <v>48</v>
      </c>
      <c r="AG334" s="23">
        <v>8</v>
      </c>
      <c r="AH334" s="27">
        <v>7</v>
      </c>
      <c r="AI334" s="25" t="s">
        <v>49</v>
      </c>
      <c r="AJ334" s="13"/>
      <c r="AK334" s="13"/>
      <c r="AL334" s="17">
        <v>0</v>
      </c>
      <c r="AM334" s="15" t="s">
        <v>50</v>
      </c>
      <c r="AN334" s="12" t="s">
        <v>51</v>
      </c>
      <c r="AO334" s="12"/>
      <c r="AP334" s="17"/>
      <c r="AQ334" s="17"/>
      <c r="AR334" s="17"/>
      <c r="AS334" s="17"/>
      <c r="AU334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'Б-100083-13',date'2015-03-03',3, 7, 7, 'RUR', 1, 18, date'2015-03-06', date'2015-03-07', 1000831, 1, to_date('2016-03-08 00:00:00','YYYY-MM-DD HH24:MI:SS'), 70000, 12600, 0, 160, 0, 'c1', 8,null);insert into xxxx_oebs_cash_payment_test (ID, INVOICE_ID, OEBS_PAYMENT, DOC_DATE, COMISS_DATE) values (s_xxxx_oebs_cash_payment_test.NEXTVAL, 100083, 35000, to_date('2016-03-08 00:00:00','YYYY-MM-DD HH24:MI:SS'), date'2015-03-31' );insert into xxxx_oebs_cash_payment_test (ID, INVOICE_ID, OEBS_PAYMENT, DOC_DATE, COMISS_DATE) values (s_xxxx_oebs_cash_payment_test.NEXTVAL, 100083, 35000, to_date('2016-03-08 00:00:00','YYYY-MM-DD HH24:MI:SS'), date'2015-03-31' );insert into xxxx_client_discount_m  (ID,CLIENT_ID,CLIENT_AVG_DISCOUNT,DT) values (s_xxxx_client_discount_m.NEXTVAL,160, 7, date'2014-03-01');</v>
      </c>
    </row>
    <row r="335" spans="1:47" ht="15" customHeight="1" x14ac:dyDescent="0.3">
      <c r="A335" s="45">
        <v>10</v>
      </c>
      <c r="B335" s="57"/>
      <c r="C335" s="12" t="str">
        <f t="shared" si="94"/>
        <v>100010</v>
      </c>
      <c r="D335" s="12" t="str">
        <f t="shared" si="95"/>
        <v>100010/13</v>
      </c>
      <c r="E335" s="13" t="s">
        <v>40</v>
      </c>
      <c r="F335" s="13" t="s">
        <v>41</v>
      </c>
      <c r="G335" s="12">
        <v>1</v>
      </c>
      <c r="H335" s="14">
        <v>100084</v>
      </c>
      <c r="I335" s="15" t="str">
        <f t="shared" si="96"/>
        <v>Б-100084-13</v>
      </c>
      <c r="J335" s="16">
        <v>3</v>
      </c>
      <c r="K335" s="28">
        <v>2</v>
      </c>
      <c r="L335" s="12" t="s">
        <v>42</v>
      </c>
      <c r="M335" s="16">
        <v>1</v>
      </c>
      <c r="N335" s="12">
        <v>18</v>
      </c>
      <c r="O335" s="13" t="s">
        <v>55</v>
      </c>
      <c r="P335" s="13" t="s">
        <v>44</v>
      </c>
      <c r="Q335" s="13" t="s">
        <v>45</v>
      </c>
      <c r="R335" s="17" t="str">
        <f t="shared" si="97"/>
        <v>1000841</v>
      </c>
      <c r="S335" s="15">
        <v>1</v>
      </c>
      <c r="T335" s="144" t="s">
        <v>141</v>
      </c>
      <c r="U335" s="12">
        <v>30000</v>
      </c>
      <c r="V335" s="12">
        <f t="shared" si="98"/>
        <v>5400</v>
      </c>
      <c r="W335" s="12">
        <v>0</v>
      </c>
      <c r="X335" s="18">
        <v>161</v>
      </c>
      <c r="Y335" s="19" t="s">
        <v>47</v>
      </c>
      <c r="Z335" s="20"/>
      <c r="AA335" s="21"/>
      <c r="AB335" s="22">
        <f t="shared" si="87"/>
        <v>12711.864406779661</v>
      </c>
      <c r="AC335" s="14">
        <f t="shared" si="99"/>
        <v>15000</v>
      </c>
      <c r="AD335" s="12">
        <v>15000</v>
      </c>
      <c r="AE335" s="12"/>
      <c r="AF335" s="13" t="s">
        <v>48</v>
      </c>
      <c r="AG335" s="23">
        <v>8</v>
      </c>
      <c r="AH335" s="30">
        <v>20</v>
      </c>
      <c r="AI335" s="25" t="s">
        <v>49</v>
      </c>
      <c r="AJ335" s="13"/>
      <c r="AK335" s="13"/>
      <c r="AL335" s="17">
        <v>0</v>
      </c>
      <c r="AM335" s="15" t="s">
        <v>50</v>
      </c>
      <c r="AN335" s="12" t="s">
        <v>51</v>
      </c>
      <c r="AO335" s="12"/>
      <c r="AP335" s="17"/>
      <c r="AQ335" s="17"/>
      <c r="AR335" s="17"/>
      <c r="AS335" s="17"/>
      <c r="AU33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"&amp;A335&amp;", "&amp;C335&amp;", '"&amp;D335&amp;"', date'"&amp;E335&amp;"', date'"&amp;F335&amp;"', "&amp;G335&amp;", "&amp;H335&amp;", '"&amp;I335&amp;"',date'"&amp;O335&amp;"',"&amp;J335&amp;", "&amp;K335&amp;", "&amp;K335&amp;", '"&amp;L335&amp;"', "&amp;M335&amp;", "&amp;N335&amp;", date'"&amp;P335&amp;"', date'"&amp;Q335&amp;"', "&amp;R335&amp;", "&amp;S335&amp;", to_date('"&amp;T335&amp;"','YYYY-MM-DD HH24:MI:SS'), "&amp;U335&amp;", "&amp;V335&amp;", "&amp;W335&amp;", "&amp;X335&amp;", "&amp;AL335&amp;", '"&amp;AN335&amp;"', "&amp;AG335&amp;","&amp;AM335&amp;");"&amp;
IF(LEN(AC335)&gt;0,"insert into xxxx_oebs_cash_payment_test (ID, INVOICE_ID, OEBS_PAYMENT, DOC_DATE, COMISS_DATE) values (s_xxxx_oebs_cash_payment_test.NEXTVAL, "&amp;H335&amp;", "&amp;AC335&amp;", to_date('"&amp;T335&amp;"','YYYY-MM-DD HH24:MI:SS'), "&amp;AF335&amp;" );","")&amp;
IF(LEN(AD335)&gt;0,"insert into xxxx_oebs_cash_payment_test (ID, INVOICE_ID, OEBS_PAYMENT, DOC_DATE, COMISS_DATE) values (s_xxxx_oebs_cash_payment_test.NEXTVAL, "&amp;H335&amp;", "&amp;AD335&amp;", to_date('"&amp;T335&amp;"','YYYY-MM-DD HH24:MI:SS'), "&amp;AF335&amp;" );","")&amp;
IF(LEN(AE335)&gt;0,"insert into xxxx_oebs_cash_payment_test (ID, INVOICE_ID, OEBS_PAYMENT, DOC_DATE, COMISS_DATE) values (s_xxxx_oebs_cash_payment_test.NEXTVAL, "&amp;H335&amp;", "&amp;AE335&amp;", to_date('"&amp;T335&amp;"','YYYY-MM-DD HH24:MI:SS'), "&amp;AF335&amp;" );","")&amp;
IF(LEN(AH335)&gt;0,"insert into xxxx_client_discount_m  (ID,CLIENT_ID,CLIENT_AVG_DISCOUNT,DT) values (s_xxxx_client_discount_m.NEXTVAL,"&amp;X335&amp;", "&amp;AH335&amp;", "&amp;AI335&amp;");","")&amp;
IF(LEN(AJ335)&gt;0,"insert into xxxx_client_discount_m  (ID,CLIENT_ID,CLIENT_AVG_DISCOUNT,DT) values (s_xxxx_client_discount_m.NEXTVAL,"&amp;X335&amp;", "&amp;AJ335&amp;", "&amp;AK335&amp;");","")&amp;
IF(LEN(AO335)&gt;0,"insert into xxxx_contract_signed_attr (ID, CONTRACT_ID, CODE, KEY_NUM) values (s_xxxx_contract_signed_attr.NEXTVAL, "&amp;C335&amp;", 'SUPERCOMMISSION_BONUS' , "&amp;AO335&amp;" );","")&amp;
IF(LEN(AP335)&gt;0,"insert into xxxx_loyal_clients_contr_attr (ID, CONTRACT_ID, CLIENT_ID, LC_TURNOVER, COLLATERAL_FIRST_DT, COLLATERAL_END_DT) values (s_xxxx_loyal_clients_contr_atr.NEXTVAL, "&amp;C335&amp;", "&amp;X335&amp;", "&amp;AP335&amp;", "&amp;AQ335&amp;", "&amp;AR335&amp;"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100084, 'Б-100084-13',date'2015-03-04',3, 2, 2, 'RUR', 1, 18, date'2015-03-06', date'2015-03-07', 1000841, 1, to_date('2016-03-09 00:00:00','YYYY-MM-DD HH24:MI:SS'), 30000, 5400, 0, 161, 0, 'c1', 8,null);insert into xxxx_oebs_cash_payment_test (ID, INVOICE_ID, OEBS_PAYMENT, DOC_DATE, COMISS_DATE) values (s_xxxx_oebs_cash_payment_test.NEXTVAL, 100084, 15000, to_date('2016-03-09 00:00:00','YYYY-MM-DD HH24:MI:SS'), date'2015-03-31' );insert into xxxx_oebs_cash_payment_test (ID, INVOICE_ID, OEBS_PAYMENT, DOC_DATE, COMISS_DATE) values (s_xxxx_oebs_cash_payment_test.NEXTVAL, 100084, 15000, to_date('2016-03-09 00:00:00','YYYY-MM-DD HH24:MI:SS'), date'2015-03-31' );insert into xxxx_client_discount_m  (ID,CLIENT_ID,CLIENT_AVG_DISCOUNT,DT) values (s_xxxx_client_discount_m.NEXTVAL,161, 20, date'2014-03-01');</v>
      </c>
    </row>
    <row r="336" spans="1:47" ht="15" customHeight="1" x14ac:dyDescent="0.3">
      <c r="A336" s="45">
        <v>10</v>
      </c>
      <c r="B336" s="57"/>
      <c r="C336" s="12" t="str">
        <f t="shared" si="94"/>
        <v>100010</v>
      </c>
      <c r="D336" s="12" t="str">
        <f t="shared" si="95"/>
        <v>100010/13</v>
      </c>
      <c r="E336" s="13" t="s">
        <v>40</v>
      </c>
      <c r="F336" s="13" t="s">
        <v>41</v>
      </c>
      <c r="G336" s="12">
        <v>1</v>
      </c>
      <c r="H336" s="14">
        <v>100085</v>
      </c>
      <c r="I336" s="15" t="str">
        <f t="shared" si="96"/>
        <v>Б-100085-13</v>
      </c>
      <c r="J336" s="16">
        <v>3</v>
      </c>
      <c r="K336" s="28">
        <v>11</v>
      </c>
      <c r="L336" s="12" t="s">
        <v>42</v>
      </c>
      <c r="M336" s="16">
        <v>1</v>
      </c>
      <c r="N336" s="12">
        <v>18</v>
      </c>
      <c r="O336" s="13" t="s">
        <v>55</v>
      </c>
      <c r="P336" s="13" t="s">
        <v>44</v>
      </c>
      <c r="Q336" s="13" t="s">
        <v>45</v>
      </c>
      <c r="R336" s="17" t="str">
        <f t="shared" si="97"/>
        <v>1000851</v>
      </c>
      <c r="S336" s="15">
        <v>1</v>
      </c>
      <c r="T336" s="144" t="s">
        <v>141</v>
      </c>
      <c r="U336" s="12">
        <v>30000</v>
      </c>
      <c r="V336" s="12">
        <f t="shared" si="98"/>
        <v>5400</v>
      </c>
      <c r="W336" s="12">
        <v>0</v>
      </c>
      <c r="X336" s="18">
        <v>161</v>
      </c>
      <c r="Y336" s="19" t="s">
        <v>47</v>
      </c>
      <c r="Z336" s="20"/>
      <c r="AA336" s="21"/>
      <c r="AB336" s="22">
        <f t="shared" si="87"/>
        <v>12711.864406779661</v>
      </c>
      <c r="AC336" s="14">
        <f t="shared" si="99"/>
        <v>15000</v>
      </c>
      <c r="AD336" s="12">
        <v>15000</v>
      </c>
      <c r="AE336" s="12"/>
      <c r="AF336" s="13" t="s">
        <v>48</v>
      </c>
      <c r="AG336" s="23">
        <v>8</v>
      </c>
      <c r="AH336" s="30">
        <v>20</v>
      </c>
      <c r="AI336" s="25" t="s">
        <v>49</v>
      </c>
      <c r="AJ336" s="13"/>
      <c r="AK336" s="13"/>
      <c r="AL336" s="17">
        <v>0</v>
      </c>
      <c r="AM336" s="15" t="s">
        <v>50</v>
      </c>
      <c r="AN336" s="12" t="s">
        <v>51</v>
      </c>
      <c r="AO336" s="12"/>
      <c r="AP336" s="17"/>
      <c r="AQ336" s="17"/>
      <c r="AR336" s="17"/>
      <c r="AS336" s="17"/>
      <c r="AU336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100085, 'Б-100085-13',date'2015-03-04',3, 11, 11, 'RUR', 1, 18, date'2015-03-06', date'2015-03-07', 1000851, 1, to_date('2016-03-09 00:00:00','YYYY-MM-DD HH24:MI:SS'), 30000, 5400, 0, 161, 0, 'c1', 8,null);insert into xxxx_oebs_cash_payment_test (ID, INVOICE_ID, OEBS_PAYMENT, DOC_DATE, COMISS_DATE) values (s_xxxx_oebs_cash_payment_test.NEXTVAL, 100085, 15000, to_date('2016-03-09 00:00:00','YYYY-MM-DD HH24:MI:SS'), date'2015-03-31' );insert into xxxx_oebs_cash_payment_test (ID, INVOICE_ID, OEBS_PAYMENT, DOC_DATE, COMISS_DATE) values (s_xxxx_oebs_cash_payment_test.NEXTVAL, 100085, 15000, to_date('2016-03-09 00:00:00','YYYY-MM-DD HH24:MI:SS'), date'2015-03-31' );insert into xxxx_client_discount_m  (ID,CLIENT_ID,CLIENT_AVG_DISCOUNT,DT) values (s_xxxx_client_discount_m.NEXTVAL,161, 20, date'2014-03-01');</v>
      </c>
    </row>
    <row r="337" spans="1:47" ht="15" customHeight="1" x14ac:dyDescent="0.3">
      <c r="A337" s="45">
        <v>10</v>
      </c>
      <c r="B337" s="57"/>
      <c r="C337" s="12" t="str">
        <f t="shared" si="94"/>
        <v>100010</v>
      </c>
      <c r="D337" s="12" t="str">
        <f t="shared" si="95"/>
        <v>100010/13</v>
      </c>
      <c r="E337" s="13" t="s">
        <v>40</v>
      </c>
      <c r="F337" s="13" t="s">
        <v>41</v>
      </c>
      <c r="G337" s="12">
        <v>1</v>
      </c>
      <c r="H337" s="14">
        <v>100086</v>
      </c>
      <c r="I337" s="15" t="str">
        <f t="shared" si="96"/>
        <v>Б-100086-13</v>
      </c>
      <c r="J337" s="16">
        <v>3</v>
      </c>
      <c r="K337" s="28">
        <v>1</v>
      </c>
      <c r="L337" s="12" t="s">
        <v>42</v>
      </c>
      <c r="M337" s="16">
        <v>1</v>
      </c>
      <c r="N337" s="12">
        <v>18</v>
      </c>
      <c r="O337" s="13" t="s">
        <v>57</v>
      </c>
      <c r="P337" s="13" t="s">
        <v>44</v>
      </c>
      <c r="Q337" s="13" t="s">
        <v>45</v>
      </c>
      <c r="R337" s="17" t="str">
        <f t="shared" si="97"/>
        <v>1000861</v>
      </c>
      <c r="S337" s="15">
        <v>1</v>
      </c>
      <c r="T337" s="144" t="s">
        <v>142</v>
      </c>
      <c r="U337" s="12">
        <v>11952</v>
      </c>
      <c r="V337" s="12">
        <f t="shared" si="98"/>
        <v>2151.36</v>
      </c>
      <c r="W337" s="12">
        <v>0</v>
      </c>
      <c r="X337" s="18">
        <v>162</v>
      </c>
      <c r="Y337" s="19" t="s">
        <v>47</v>
      </c>
      <c r="Z337" s="20"/>
      <c r="AA337" s="68"/>
      <c r="AB337" s="22">
        <f t="shared" si="87"/>
        <v>5064.406779661017</v>
      </c>
      <c r="AC337" s="14">
        <f t="shared" si="99"/>
        <v>5976</v>
      </c>
      <c r="AD337" s="12">
        <v>5976</v>
      </c>
      <c r="AE337" s="12"/>
      <c r="AF337" s="13" t="s">
        <v>48</v>
      </c>
      <c r="AG337" s="23">
        <v>8</v>
      </c>
      <c r="AH337" s="30">
        <v>13</v>
      </c>
      <c r="AI337" s="25" t="s">
        <v>49</v>
      </c>
      <c r="AJ337" s="13"/>
      <c r="AK337" s="13"/>
      <c r="AL337" s="17">
        <v>0</v>
      </c>
      <c r="AM337" s="15" t="s">
        <v>50</v>
      </c>
      <c r="AN337" s="12" t="s">
        <v>51</v>
      </c>
      <c r="AO337" s="12"/>
      <c r="AP337" s="17"/>
      <c r="AQ337" s="17"/>
      <c r="AR337" s="17"/>
      <c r="AS337" s="17"/>
      <c r="AU337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100086, 'Б-100086-13',date'2015-03-05',3, 1, 1, 'RUR', 1, 18, date'2015-03-06', date'2015-03-07', 1000861, 1, to_date('2016-03-11 00:00:00','YYYY-MM-DD HH24:MI:SS'), 11952, 2151.36, 0, 162, 0, 'c1', 8,null);insert into xxxx_oebs_cash_payment_test (ID, INVOICE_ID, OEBS_PAYMENT, DOC_DATE, COMISS_DATE) values (s_xxxx_oebs_cash_payment_test.NEXTVAL, 100086, 5976, to_date('2016-03-11 00:00:00','YYYY-MM-DD HH24:MI:SS'), date'2015-03-31' );insert into xxxx_oebs_cash_payment_test (ID, INVOICE_ID, OEBS_PAYMENT, DOC_DATE, COMISS_DATE) values (s_xxxx_oebs_cash_payment_test.NEXTVAL, 100086, 5976, to_date('2016-03-11 00:00:00','YYYY-MM-DD HH24:MI:SS'), date'2015-03-31' );insert into xxxx_client_discount_m  (ID,CLIENT_ID,CLIENT_AVG_DISCOUNT,DT) values (s_xxxx_client_discount_m.NEXTVAL,162, 13, date'2014-03-01');</v>
      </c>
    </row>
    <row r="338" spans="1:47" ht="15" customHeight="1" x14ac:dyDescent="0.3">
      <c r="A338" s="45">
        <v>10</v>
      </c>
      <c r="B338" s="57"/>
      <c r="C338" s="12" t="str">
        <f t="shared" si="94"/>
        <v>100010</v>
      </c>
      <c r="D338" s="12" t="str">
        <f t="shared" si="95"/>
        <v>100010/13</v>
      </c>
      <c r="E338" s="13" t="s">
        <v>40</v>
      </c>
      <c r="F338" s="13" t="s">
        <v>41</v>
      </c>
      <c r="G338" s="12">
        <v>1</v>
      </c>
      <c r="H338" s="14">
        <v>100087</v>
      </c>
      <c r="I338" s="15" t="str">
        <f t="shared" si="96"/>
        <v>Б-100087-13</v>
      </c>
      <c r="J338" s="16">
        <v>3</v>
      </c>
      <c r="K338" s="12">
        <v>7</v>
      </c>
      <c r="L338" s="12" t="s">
        <v>42</v>
      </c>
      <c r="M338" s="16">
        <v>1</v>
      </c>
      <c r="N338" s="12">
        <v>18</v>
      </c>
      <c r="O338" s="13" t="s">
        <v>43</v>
      </c>
      <c r="P338" s="13" t="s">
        <v>44</v>
      </c>
      <c r="Q338" s="13" t="s">
        <v>45</v>
      </c>
      <c r="R338" s="17" t="str">
        <f t="shared" si="97"/>
        <v>1000871</v>
      </c>
      <c r="S338" s="15">
        <v>1</v>
      </c>
      <c r="T338" s="144" t="s">
        <v>143</v>
      </c>
      <c r="U338" s="12">
        <v>69500</v>
      </c>
      <c r="V338" s="12">
        <f t="shared" si="98"/>
        <v>12510</v>
      </c>
      <c r="W338" s="12">
        <v>0</v>
      </c>
      <c r="X338" s="18">
        <v>163</v>
      </c>
      <c r="Y338" s="19" t="s">
        <v>47</v>
      </c>
      <c r="Z338" s="20">
        <f>U338/(U338+U340)</f>
        <v>0.69499999999999995</v>
      </c>
      <c r="AA338" s="21"/>
      <c r="AB338" s="22">
        <f t="shared" si="87"/>
        <v>29449.152542372882</v>
      </c>
      <c r="AC338" s="14">
        <f t="shared" si="99"/>
        <v>34750</v>
      </c>
      <c r="AD338" s="12">
        <v>34750</v>
      </c>
      <c r="AE338" s="12"/>
      <c r="AF338" s="58" t="s">
        <v>67</v>
      </c>
      <c r="AG338" s="23">
        <v>8</v>
      </c>
      <c r="AH338" s="24">
        <v>13</v>
      </c>
      <c r="AI338" s="25" t="s">
        <v>49</v>
      </c>
      <c r="AJ338" s="13"/>
      <c r="AK338" s="13"/>
      <c r="AL338" s="17">
        <v>0</v>
      </c>
      <c r="AM338" s="15" t="s">
        <v>50</v>
      </c>
      <c r="AN338" s="12" t="s">
        <v>51</v>
      </c>
      <c r="AO338" s="12"/>
      <c r="AP338" s="17"/>
      <c r="AQ338" s="17"/>
      <c r="AR338" s="17"/>
      <c r="AS338" s="65">
        <v>0.69499999999999995</v>
      </c>
      <c r="AU338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100087, 'Б-100087-13',date'2015-03-02',3, 7, 7, 'RUR', 1, 18, date'2015-03-06', date'2015-03-07', 1000871, 1, to_date('2016-04-07 00:00:00','YYYY-MM-DD HH24:MI:SS'), 69500, 12510, 0, 163, 0, 'c1', 8,null);insert into xxxx_oebs_cash_payment_test (ID, INVOICE_ID, OEBS_PAYMENT, DOC_DATE, COMISS_DATE) values (s_xxxx_oebs_cash_payment_test.NEXTVAL, 100087, 34750, to_date('2016-04-07 00:00:00','YYYY-MM-DD HH24:MI:SS'), date'2015-04-30' );insert into xxxx_oebs_cash_payment_test (ID, INVOICE_ID, OEBS_PAYMENT, DOC_DATE, COMISS_DATE) values (s_xxxx_oebs_cash_payment_test.NEXTVAL, 100087, 34750, to_date('2016-04-07 00:00:00','YYYY-MM-DD HH24:MI:SS'), date'2015-04-30' );insert into xxxx_client_discount_m  (ID,CLIENT_ID,CLIENT_AVG_DISCOUNT,DT) values (s_xxxx_client_discount_m.NEXTVAL,163, 13, date'2014-03-01');</v>
      </c>
    </row>
    <row r="339" spans="1:47" ht="15" customHeight="1" x14ac:dyDescent="0.3">
      <c r="A339" s="45">
        <v>10</v>
      </c>
      <c r="B339" s="57"/>
      <c r="C339" s="12" t="str">
        <f t="shared" si="94"/>
        <v>100010</v>
      </c>
      <c r="D339" s="12" t="str">
        <f t="shared" si="95"/>
        <v>100010/13</v>
      </c>
      <c r="E339" s="13" t="s">
        <v>40</v>
      </c>
      <c r="F339" s="13" t="s">
        <v>41</v>
      </c>
      <c r="G339" s="12">
        <v>1</v>
      </c>
      <c r="H339" s="14">
        <v>100088</v>
      </c>
      <c r="I339" s="15" t="str">
        <f t="shared" si="96"/>
        <v>Б-100088-13</v>
      </c>
      <c r="J339" s="16">
        <v>3</v>
      </c>
      <c r="K339" s="56">
        <v>3</v>
      </c>
      <c r="L339" s="12" t="s">
        <v>42</v>
      </c>
      <c r="M339" s="16">
        <v>1</v>
      </c>
      <c r="N339" s="12">
        <v>18</v>
      </c>
      <c r="O339" s="13" t="s">
        <v>53</v>
      </c>
      <c r="P339" s="13" t="s">
        <v>44</v>
      </c>
      <c r="Q339" s="13" t="s">
        <v>45</v>
      </c>
      <c r="R339" s="17" t="str">
        <f t="shared" si="97"/>
        <v>1000881</v>
      </c>
      <c r="S339" s="15">
        <v>1</v>
      </c>
      <c r="T339" s="144" t="s">
        <v>144</v>
      </c>
      <c r="U339" s="12">
        <v>40000</v>
      </c>
      <c r="V339" s="12">
        <f t="shared" si="98"/>
        <v>7200</v>
      </c>
      <c r="W339" s="12">
        <v>0</v>
      </c>
      <c r="X339" s="18">
        <v>164</v>
      </c>
      <c r="Y339" s="19" t="s">
        <v>47</v>
      </c>
      <c r="Z339" s="20"/>
      <c r="AA339" s="21"/>
      <c r="AB339" s="22">
        <f t="shared" si="87"/>
        <v>16949.152542372882</v>
      </c>
      <c r="AC339" s="14">
        <f t="shared" si="99"/>
        <v>20000</v>
      </c>
      <c r="AD339" s="12">
        <v>20000</v>
      </c>
      <c r="AE339" s="12"/>
      <c r="AF339" s="58" t="s">
        <v>67</v>
      </c>
      <c r="AG339" s="23">
        <v>8</v>
      </c>
      <c r="AH339" s="27">
        <v>7</v>
      </c>
      <c r="AI339" s="25" t="s">
        <v>49</v>
      </c>
      <c r="AJ339" s="13"/>
      <c r="AK339" s="13"/>
      <c r="AL339" s="17">
        <v>0</v>
      </c>
      <c r="AM339" s="15" t="s">
        <v>50</v>
      </c>
      <c r="AN339" s="12" t="s">
        <v>51</v>
      </c>
      <c r="AO339" s="12"/>
      <c r="AP339" s="17"/>
      <c r="AQ339" s="17"/>
      <c r="AR339" s="17"/>
      <c r="AS339" s="17" t="s">
        <v>80</v>
      </c>
      <c r="AU339" s="9" t="str">
        <f t="shared" si="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100088, 'Б-100088-13',date'2015-03-03',3, 3, 3, 'RUR', 1, 18, date'2015-03-06', date'2015-03-07', 1000881, 1, to_date('2016-04-08 00:00:00','YYYY-MM-DD HH24:MI:SS'), 40000, 7200, 0, 164, 0, 'c1', 8,null);insert into xxxx_oebs_cash_payment_test (ID, INVOICE_ID, OEBS_PAYMENT, DOC_DATE, COMISS_DATE) values (s_xxxx_oebs_cash_payment_test.NEXTVAL, 100088, 20000, to_date('2016-04-08 00:00:00','YYYY-MM-DD HH24:MI:SS'), date'2015-04-30' );insert into xxxx_oebs_cash_payment_test (ID, INVOICE_ID, OEBS_PAYMENT, DOC_DATE, COMISS_DATE) values (s_xxxx_oebs_cash_payment_test.NEXTVAL, 100088, 20000, to_date('2016-04-08 00:00:00','YYYY-MM-DD HH24:MI:SS'), date'2015-04-30' );insert into xxxx_client_discount_m  (ID,CLIENT_ID,CLIENT_AVG_DISCOUNT,DT) values (s_xxxx_client_discount_m.NEXTVAL,164, 7, date'2014-03-01');</v>
      </c>
    </row>
    <row r="340" spans="1:47" ht="15" customHeight="1" x14ac:dyDescent="0.3">
      <c r="A340" s="45">
        <v>10</v>
      </c>
      <c r="B340" s="57"/>
      <c r="C340" s="12" t="str">
        <f t="shared" si="94"/>
        <v>100010</v>
      </c>
      <c r="D340" s="12" t="str">
        <f t="shared" si="95"/>
        <v>100010/13</v>
      </c>
      <c r="E340" s="13" t="s">
        <v>40</v>
      </c>
      <c r="F340" s="13" t="s">
        <v>41</v>
      </c>
      <c r="G340" s="12">
        <v>1</v>
      </c>
      <c r="H340" s="14">
        <v>100089</v>
      </c>
      <c r="I340" s="15" t="str">
        <f t="shared" si="96"/>
        <v>Б-100089-13</v>
      </c>
      <c r="J340" s="16">
        <v>3</v>
      </c>
      <c r="K340" s="12">
        <v>7</v>
      </c>
      <c r="L340" s="12" t="s">
        <v>42</v>
      </c>
      <c r="M340" s="16">
        <v>1</v>
      </c>
      <c r="N340" s="12">
        <v>18</v>
      </c>
      <c r="O340" s="13" t="s">
        <v>53</v>
      </c>
      <c r="P340" s="13" t="s">
        <v>44</v>
      </c>
      <c r="Q340" s="13" t="s">
        <v>45</v>
      </c>
      <c r="R340" s="17" t="str">
        <f t="shared" si="97"/>
        <v>1000891</v>
      </c>
      <c r="S340" s="15">
        <v>1</v>
      </c>
      <c r="T340" s="144" t="s">
        <v>144</v>
      </c>
      <c r="U340" s="12">
        <v>30500</v>
      </c>
      <c r="V340" s="12">
        <f t="shared" si="98"/>
        <v>5490</v>
      </c>
      <c r="W340" s="12">
        <v>0</v>
      </c>
      <c r="X340" s="18">
        <v>165</v>
      </c>
      <c r="Y340" s="19" t="s">
        <v>47</v>
      </c>
      <c r="Z340" s="20"/>
      <c r="AA340" s="21"/>
      <c r="AB340" s="22">
        <f t="shared" si="87"/>
        <v>12923.728813559323</v>
      </c>
      <c r="AC340" s="14">
        <f t="shared" si="99"/>
        <v>15250</v>
      </c>
      <c r="AD340" s="12">
        <v>15250</v>
      </c>
      <c r="AE340" s="12"/>
      <c r="AF340" s="58" t="s">
        <v>67</v>
      </c>
      <c r="AG340" s="23">
        <v>8</v>
      </c>
      <c r="AH340" s="27">
        <v>7</v>
      </c>
      <c r="AI340" s="25" t="s">
        <v>49</v>
      </c>
      <c r="AJ340" s="13"/>
      <c r="AK340" s="13"/>
      <c r="AL340" s="17">
        <v>0</v>
      </c>
      <c r="AM340" s="15" t="s">
        <v>50</v>
      </c>
      <c r="AN340" s="12" t="s">
        <v>51</v>
      </c>
      <c r="AO340" s="12"/>
      <c r="AP340" s="17"/>
      <c r="AQ340" s="17"/>
      <c r="AR340" s="17"/>
      <c r="AS340" s="17"/>
      <c r="AU340" s="9" t="str">
        <f t="shared" ref="AU340:AU411" si="10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"&amp;A340&amp;", "&amp;C340&amp;", '"&amp;D340&amp;"', date'"&amp;E340&amp;"', date'"&amp;F340&amp;"', "&amp;G340&amp;", "&amp;H340&amp;", '"&amp;I340&amp;"',date'"&amp;O340&amp;"',"&amp;J340&amp;", "&amp;K340&amp;", "&amp;K340&amp;", '"&amp;L340&amp;"', "&amp;M340&amp;", "&amp;N340&amp;", date'"&amp;P340&amp;"', date'"&amp;Q340&amp;"', "&amp;R340&amp;", "&amp;S340&amp;", to_date('"&amp;T340&amp;"','YYYY-MM-DD HH24:MI:SS'), "&amp;U340&amp;", "&amp;V340&amp;", "&amp;W340&amp;", "&amp;X340&amp;", "&amp;AL340&amp;", '"&amp;AN340&amp;"', "&amp;AG340&amp;","&amp;AM340&amp;");"&amp;
IF(LEN(AC340)&gt;0,"insert into xxxx_oebs_cash_payment_test (ID, INVOICE_ID, OEBS_PAYMENT, DOC_DATE, COMISS_DATE) values (s_xxxx_oebs_cash_payment_test.NEXTVAL, "&amp;H340&amp;", "&amp;AC340&amp;", to_date('"&amp;T340&amp;"','YYYY-MM-DD HH24:MI:SS'), "&amp;AF340&amp;" );","")&amp;
IF(LEN(AD340)&gt;0,"insert into xxxx_oebs_cash_payment_test (ID, INVOICE_ID, OEBS_PAYMENT, DOC_DATE, COMISS_DATE) values (s_xxxx_oebs_cash_payment_test.NEXTVAL, "&amp;H340&amp;", "&amp;AD340&amp;", to_date('"&amp;T340&amp;"','YYYY-MM-DD HH24:MI:SS'), "&amp;AF340&amp;" );","")&amp;
IF(LEN(AE340)&gt;0,"insert into xxxx_oebs_cash_payment_test (ID, INVOICE_ID, OEBS_PAYMENT, DOC_DATE, COMISS_DATE) values (s_xxxx_oebs_cash_payment_test.NEXTVAL, "&amp;H340&amp;", "&amp;AE340&amp;", to_date('"&amp;T340&amp;"','YYYY-MM-DD HH24:MI:SS'), "&amp;AF340&amp;" );","")&amp;
IF(LEN(AH340)&gt;0,"insert into xxxx_client_discount_m  (ID,CLIENT_ID,CLIENT_AVG_DISCOUNT,DT) values (s_xxxx_client_discount_m.NEXTVAL,"&amp;X340&amp;", "&amp;AH340&amp;", "&amp;AI340&amp;");","")&amp;
IF(LEN(AJ340)&gt;0,"insert into xxxx_client_discount_m  (ID,CLIENT_ID,CLIENT_AVG_DISCOUNT,DT) values (s_xxxx_client_discount_m.NEXTVAL,"&amp;X340&amp;", "&amp;AJ340&amp;", "&amp;AK340&amp;");","")&amp;
IF(LEN(AO340)&gt;0,"insert into xxxx_contract_signed_attr (ID, CONTRACT_ID, CODE, KEY_NUM) values (s_xxxx_contract_signed_attr.NEXTVAL, "&amp;C340&amp;", 'SUPERCOMMISSION_BONUS' , "&amp;AO340&amp;" );","")&amp;
IF(LEN(AP340)&gt;0,"insert into xxxx_loyal_clients_contr_attr (ID, CONTRACT_ID, CLIENT_ID, LC_TURNOVER, COLLATERAL_FIRST_DT, COLLATERAL_END_DT) values (s_xxxx_loyal_clients_contr_atr.NEXTVAL, "&amp;C340&amp;", "&amp;X340&amp;", "&amp;AP340&amp;", "&amp;AQ340&amp;", "&amp;AR340&amp;"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100089, 'Б-100089-13',date'2015-03-03',3, 7, 7, 'RUR', 1, 18, date'2015-03-06', date'2015-03-07', 1000891, 1, to_date('2016-04-08 00:00:00','YYYY-MM-DD HH24:MI:SS'), 30500, 5490, 0, 165, 0, 'c1', 8,null);insert into xxxx_oebs_cash_payment_test (ID, INVOICE_ID, OEBS_PAYMENT, DOC_DATE, COMISS_DATE) values (s_xxxx_oebs_cash_payment_test.NEXTVAL, 100089, 15250, to_date('2016-04-08 00:00:00','YYYY-MM-DD HH24:MI:SS'), date'2015-04-30' );insert into xxxx_oebs_cash_payment_test (ID, INVOICE_ID, OEBS_PAYMENT, DOC_DATE, COMISS_DATE) values (s_xxxx_oebs_cash_payment_test.NEXTVAL, 100089, 15250, to_date('2016-04-08 00:00:00','YYYY-MM-DD HH24:MI:SS'), date'2015-04-30' );insert into xxxx_client_discount_m  (ID,CLIENT_ID,CLIENT_AVG_DISCOUNT,DT) values (s_xxxx_client_discount_m.NEXTVAL,165, 7, date'2014-03-01');</v>
      </c>
    </row>
    <row r="341" spans="1:47" ht="15" customHeight="1" x14ac:dyDescent="0.3">
      <c r="A341" s="45">
        <v>10</v>
      </c>
      <c r="B341" s="57"/>
      <c r="C341" s="12" t="str">
        <f t="shared" si="94"/>
        <v>100010</v>
      </c>
      <c r="D341" s="12" t="str">
        <f t="shared" si="95"/>
        <v>100010/13</v>
      </c>
      <c r="E341" s="13" t="s">
        <v>40</v>
      </c>
      <c r="F341" s="13" t="s">
        <v>41</v>
      </c>
      <c r="G341" s="12">
        <v>1</v>
      </c>
      <c r="H341" s="14">
        <v>100090</v>
      </c>
      <c r="I341" s="15" t="str">
        <f t="shared" si="96"/>
        <v>Б-100090-13</v>
      </c>
      <c r="J341" s="16">
        <v>3</v>
      </c>
      <c r="K341" s="28">
        <v>2</v>
      </c>
      <c r="L341" s="12" t="s">
        <v>42</v>
      </c>
      <c r="M341" s="16">
        <v>1</v>
      </c>
      <c r="N341" s="12">
        <v>18</v>
      </c>
      <c r="O341" s="13" t="s">
        <v>55</v>
      </c>
      <c r="P341" s="13" t="s">
        <v>44</v>
      </c>
      <c r="Q341" s="13" t="s">
        <v>45</v>
      </c>
      <c r="R341" s="17" t="str">
        <f t="shared" si="97"/>
        <v>1000901</v>
      </c>
      <c r="S341" s="15">
        <v>1</v>
      </c>
      <c r="T341" s="144" t="s">
        <v>145</v>
      </c>
      <c r="U341" s="12">
        <v>30000</v>
      </c>
      <c r="V341" s="12">
        <f t="shared" si="98"/>
        <v>5400</v>
      </c>
      <c r="W341" s="12">
        <v>0</v>
      </c>
      <c r="X341" s="18">
        <v>166</v>
      </c>
      <c r="Y341" s="19" t="s">
        <v>47</v>
      </c>
      <c r="Z341" s="20"/>
      <c r="AA341" s="21"/>
      <c r="AB341" s="22">
        <f t="shared" si="87"/>
        <v>12711.864406779661</v>
      </c>
      <c r="AC341" s="14">
        <f t="shared" si="99"/>
        <v>15000</v>
      </c>
      <c r="AD341" s="12">
        <v>15000</v>
      </c>
      <c r="AE341" s="12"/>
      <c r="AF341" s="58" t="s">
        <v>67</v>
      </c>
      <c r="AG341" s="23">
        <v>8</v>
      </c>
      <c r="AH341" s="30">
        <v>20</v>
      </c>
      <c r="AI341" s="25" t="s">
        <v>49</v>
      </c>
      <c r="AJ341" s="13"/>
      <c r="AK341" s="13"/>
      <c r="AL341" s="17">
        <v>0</v>
      </c>
      <c r="AM341" s="15" t="s">
        <v>50</v>
      </c>
      <c r="AN341" s="12" t="s">
        <v>51</v>
      </c>
      <c r="AO341" s="12"/>
      <c r="AP341" s="17"/>
      <c r="AQ341" s="17"/>
      <c r="AR341" s="17"/>
      <c r="AS341" s="17"/>
      <c r="AU34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"&amp;A341&amp;", "&amp;C341&amp;", '"&amp;D341&amp;"', date'"&amp;E341&amp;"', date'"&amp;F341&amp;"', "&amp;G341&amp;", "&amp;H341&amp;", '"&amp;I341&amp;"',date'"&amp;O341&amp;"',"&amp;J341&amp;", "&amp;K341&amp;", "&amp;K341&amp;", '"&amp;L341&amp;"', "&amp;M341&amp;", "&amp;N341&amp;", date'"&amp;P341&amp;"', date'"&amp;Q341&amp;"', "&amp;R341&amp;", "&amp;S341&amp;", to_date('"&amp;T341&amp;"','YYYY-MM-DD HH24:MI:SS'), "&amp;U341&amp;", "&amp;V341&amp;", "&amp;W341&amp;", "&amp;X341&amp;", "&amp;AL341&amp;", '"&amp;AN341&amp;"', "&amp;AG341&amp;","&amp;AM341&amp;");"&amp;
IF(LEN(AC341)&gt;0,"insert into xxxx_oebs_cash_payment_test (ID, INVOICE_ID, OEBS_PAYMENT, DOC_DATE, COMISS_DATE) values (s_xxxx_oebs_cash_payment_test.NEXTVAL, "&amp;H341&amp;", "&amp;AC341&amp;", to_date('"&amp;T341&amp;"','YYYY-MM-DD HH24:MI:SS'), "&amp;AF341&amp;" );","")&amp;
IF(LEN(AD341)&gt;0,"insert into xxxx_oebs_cash_payment_test (ID, INVOICE_ID, OEBS_PAYMENT, DOC_DATE, COMISS_DATE) values (s_xxxx_oebs_cash_payment_test.NEXTVAL, "&amp;H341&amp;", "&amp;AD341&amp;", to_date('"&amp;T341&amp;"','YYYY-MM-DD HH24:MI:SS'), "&amp;AF341&amp;" );","")&amp;
IF(LEN(AE341)&gt;0,"insert into xxxx_oebs_cash_payment_test (ID, INVOICE_ID, OEBS_PAYMENT, DOC_DATE, COMISS_DATE) values (s_xxxx_oebs_cash_payment_test.NEXTVAL, "&amp;H341&amp;", "&amp;AE341&amp;", to_date('"&amp;T341&amp;"','YYYY-MM-DD HH24:MI:SS'), "&amp;AF341&amp;" );","")&amp;
IF(LEN(AH341)&gt;0,"insert into xxxx_client_discount_m  (ID,CLIENT_ID,CLIENT_AVG_DISCOUNT,DT) values (s_xxxx_client_discount_m.NEXTVAL,"&amp;X341&amp;", "&amp;AH341&amp;", "&amp;AI341&amp;");","")&amp;
IF(LEN(AJ341)&gt;0,"insert into xxxx_client_discount_m  (ID,CLIENT_ID,CLIENT_AVG_DISCOUNT,DT) values (s_xxxx_client_discount_m.NEXTVAL,"&amp;X341&amp;", "&amp;AJ341&amp;", "&amp;AK341&amp;");","")&amp;
IF(LEN(AO341)&gt;0,"insert into xxxx_contract_signed_attr (ID, CONTRACT_ID, CODE, KEY_NUM) values (s_xxxx_contract_signed_attr.NEXTVAL, "&amp;C341&amp;", 'SUPERCOMMISSION_BONUS' , "&amp;AO341&amp;" );","")&amp;
IF(LEN(AP341)&gt;0,"insert into xxxx_loyal_clients_contr_attr (ID, CONTRACT_ID, CLIENT_ID, LC_TURNOVER, COLLATERAL_FIRST_DT, COLLATERAL_END_DT) values (s_xxxx_loyal_clients_contr_atr.NEXTVAL, "&amp;C341&amp;", "&amp;X341&amp;", "&amp;AP341&amp;", "&amp;AQ341&amp;", "&amp;AR341&amp;"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100090, 'Б-100090-13',date'2015-03-04',3, 2, 2, 'RUR', 1, 18, date'2015-03-06', date'2015-03-07', 1000901, 1, to_date('2016-04-09 00:00:00','YYYY-MM-DD HH24:MI:SS'), 30000, 5400, 0, 166, 0, 'c1', 8,null);insert into xxxx_oebs_cash_payment_test (ID, INVOICE_ID, OEBS_PAYMENT, DOC_DATE, COMISS_DATE) values (s_xxxx_oebs_cash_payment_test.NEXTVAL, 100090, 15000, to_date('2016-04-09 00:00:00','YYYY-MM-DD HH24:MI:SS'), date'2015-04-30' );insert into xxxx_oebs_cash_payment_test (ID, INVOICE_ID, OEBS_PAYMENT, DOC_DATE, COMISS_DATE) values (s_xxxx_oebs_cash_payment_test.NEXTVAL, 100090, 15000, to_date('2016-04-09 00:00:00','YYYY-MM-DD HH24:MI:SS'), date'2015-04-30' );insert into xxxx_client_discount_m  (ID,CLIENT_ID,CLIENT_AVG_DISCOUNT,DT) values (s_xxxx_client_discount_m.NEXTVAL,166, 20, date'2014-03-01');</v>
      </c>
    </row>
    <row r="342" spans="1:47" ht="15" customHeight="1" x14ac:dyDescent="0.3">
      <c r="A342" s="45">
        <v>10</v>
      </c>
      <c r="B342" s="57"/>
      <c r="C342" s="12" t="str">
        <f t="shared" si="94"/>
        <v>100010</v>
      </c>
      <c r="D342" s="12" t="str">
        <f t="shared" si="95"/>
        <v>100010/13</v>
      </c>
      <c r="E342" s="13" t="s">
        <v>40</v>
      </c>
      <c r="F342" s="13" t="s">
        <v>41</v>
      </c>
      <c r="G342" s="12">
        <v>1</v>
      </c>
      <c r="H342" s="14">
        <v>100091</v>
      </c>
      <c r="I342" s="15" t="str">
        <f t="shared" si="96"/>
        <v>Б-100091-13</v>
      </c>
      <c r="J342" s="16">
        <v>3</v>
      </c>
      <c r="K342" s="28">
        <v>11</v>
      </c>
      <c r="L342" s="12" t="s">
        <v>42</v>
      </c>
      <c r="M342" s="16">
        <v>1</v>
      </c>
      <c r="N342" s="12">
        <v>18</v>
      </c>
      <c r="O342" s="13" t="s">
        <v>55</v>
      </c>
      <c r="P342" s="13" t="s">
        <v>44</v>
      </c>
      <c r="Q342" s="13" t="s">
        <v>45</v>
      </c>
      <c r="R342" s="17" t="str">
        <f t="shared" si="97"/>
        <v>1000911</v>
      </c>
      <c r="S342" s="15">
        <v>1</v>
      </c>
      <c r="T342" s="144" t="s">
        <v>145</v>
      </c>
      <c r="U342" s="12">
        <v>30000</v>
      </c>
      <c r="V342" s="12">
        <f t="shared" si="98"/>
        <v>5400</v>
      </c>
      <c r="W342" s="12">
        <v>0</v>
      </c>
      <c r="X342" s="18">
        <v>166</v>
      </c>
      <c r="Y342" s="19" t="s">
        <v>47</v>
      </c>
      <c r="Z342" s="20"/>
      <c r="AA342" s="21"/>
      <c r="AB342" s="22">
        <f t="shared" si="87"/>
        <v>12711.864406779661</v>
      </c>
      <c r="AC342" s="14">
        <f t="shared" si="99"/>
        <v>15000</v>
      </c>
      <c r="AD342" s="12">
        <v>15000</v>
      </c>
      <c r="AE342" s="12"/>
      <c r="AF342" s="58" t="s">
        <v>67</v>
      </c>
      <c r="AG342" s="23">
        <v>8</v>
      </c>
      <c r="AH342" s="30">
        <v>20</v>
      </c>
      <c r="AI342" s="25" t="s">
        <v>49</v>
      </c>
      <c r="AJ342" s="13"/>
      <c r="AK342" s="13"/>
      <c r="AL342" s="17">
        <v>0</v>
      </c>
      <c r="AM342" s="15" t="s">
        <v>50</v>
      </c>
      <c r="AN342" s="12" t="s">
        <v>51</v>
      </c>
      <c r="AO342" s="12"/>
      <c r="AP342" s="17"/>
      <c r="AQ342" s="17"/>
      <c r="AR342" s="17"/>
      <c r="AS342" s="17"/>
      <c r="AU342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100091, 'Б-100091-13',date'2015-03-04',3, 11, 11, 'RUR', 1, 18, date'2015-03-06', date'2015-03-07', 1000911, 1, to_date('2016-04-09 00:00:00','YYYY-MM-DD HH24:MI:SS'), 30000, 5400, 0, 166, 0, 'c1', 8,null);insert into xxxx_oebs_cash_payment_test (ID, INVOICE_ID, OEBS_PAYMENT, DOC_DATE, COMISS_DATE) values (s_xxxx_oebs_cash_payment_test.NEXTVAL, 100091, 15000, to_date('2016-04-09 00:00:00','YYYY-MM-DD HH24:MI:SS'), date'2015-04-30' );insert into xxxx_oebs_cash_payment_test (ID, INVOICE_ID, OEBS_PAYMENT, DOC_DATE, COMISS_DATE) values (s_xxxx_oebs_cash_payment_test.NEXTVAL, 100091, 15000, to_date('2016-04-09 00:00:00','YYYY-MM-DD HH24:MI:SS'), date'2015-04-30' );insert into xxxx_client_discount_m  (ID,CLIENT_ID,CLIENT_AVG_DISCOUNT,DT) values (s_xxxx_client_discount_m.NEXTVAL,166, 20, date'2014-03-01');</v>
      </c>
    </row>
    <row r="343" spans="1:47" ht="15" customHeight="1" x14ac:dyDescent="0.3">
      <c r="A343" s="45">
        <v>10</v>
      </c>
      <c r="B343" s="57"/>
      <c r="C343" s="12" t="str">
        <f t="shared" si="94"/>
        <v>100010</v>
      </c>
      <c r="D343" s="12" t="str">
        <f t="shared" si="95"/>
        <v>100010/13</v>
      </c>
      <c r="E343" s="13" t="s">
        <v>40</v>
      </c>
      <c r="F343" s="13" t="s">
        <v>41</v>
      </c>
      <c r="G343" s="12">
        <v>1</v>
      </c>
      <c r="H343" s="14">
        <v>100092</v>
      </c>
      <c r="I343" s="15" t="str">
        <f t="shared" si="96"/>
        <v>Б-100092-13</v>
      </c>
      <c r="J343" s="16">
        <v>3</v>
      </c>
      <c r="K343" s="56">
        <v>1</v>
      </c>
      <c r="L343" s="12" t="s">
        <v>42</v>
      </c>
      <c r="M343" s="16">
        <v>1</v>
      </c>
      <c r="N343" s="12">
        <v>18</v>
      </c>
      <c r="O343" s="13" t="s">
        <v>57</v>
      </c>
      <c r="P343" s="13" t="s">
        <v>44</v>
      </c>
      <c r="Q343" s="13" t="s">
        <v>45</v>
      </c>
      <c r="R343" s="17" t="str">
        <f t="shared" si="97"/>
        <v>1000921</v>
      </c>
      <c r="S343" s="15">
        <v>1</v>
      </c>
      <c r="T343" s="144" t="s">
        <v>146</v>
      </c>
      <c r="U343" s="12">
        <v>11951</v>
      </c>
      <c r="V343" s="12">
        <f t="shared" si="98"/>
        <v>2151.1799999999998</v>
      </c>
      <c r="W343" s="12">
        <v>0</v>
      </c>
      <c r="X343" s="18">
        <v>167</v>
      </c>
      <c r="Y343" s="19" t="s">
        <v>47</v>
      </c>
      <c r="Z343" s="20"/>
      <c r="AA343" s="21"/>
      <c r="AB343" s="22">
        <f t="shared" si="87"/>
        <v>5063.9830508474579</v>
      </c>
      <c r="AC343" s="14">
        <f t="shared" si="99"/>
        <v>5975.5</v>
      </c>
      <c r="AD343" s="12">
        <v>5975.5</v>
      </c>
      <c r="AE343" s="12"/>
      <c r="AF343" s="58" t="s">
        <v>67</v>
      </c>
      <c r="AG343" s="23">
        <v>8</v>
      </c>
      <c r="AH343" s="27">
        <v>13</v>
      </c>
      <c r="AI343" s="25" t="s">
        <v>49</v>
      </c>
      <c r="AJ343" s="13"/>
      <c r="AK343" s="13"/>
      <c r="AL343" s="17">
        <v>0</v>
      </c>
      <c r="AM343" s="15" t="s">
        <v>50</v>
      </c>
      <c r="AN343" s="12" t="s">
        <v>51</v>
      </c>
      <c r="AO343" s="12"/>
      <c r="AP343" s="17"/>
      <c r="AQ343" s="17"/>
      <c r="AR343" s="17"/>
      <c r="AS343" s="69"/>
      <c r="AU34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100092, 'Б-100092-13',date'2015-03-05',3, 1, 1, 'RUR', 1, 18, date'2015-03-06', date'2015-03-07', 1000921, 1, to_date('2016-04-11 00:00:00','YYYY-MM-DD HH24:MI:SS'), 11951, 2151.18, 0, 167, 0, 'c1', 8,null);insert into xxxx_oebs_cash_payment_test (ID, INVOICE_ID, OEBS_PAYMENT, DOC_DATE, COMISS_DATE) values (s_xxxx_oebs_cash_payment_test.NEXTVAL, 100092, 5975.5, to_date('2016-04-11 00:00:00','YYYY-MM-DD HH24:MI:SS'), date'2015-04-30' );insert into xxxx_oebs_cash_payment_test (ID, INVOICE_ID, OEBS_PAYMENT, DOC_DATE, COMISS_DATE) values (s_xxxx_oebs_cash_payment_test.NEXTVAL, 100092, 5975.5, to_date('2016-04-11 00:00:00','YYYY-MM-DD HH24:MI:SS'), date'2015-04-30' );insert into xxxx_client_discount_m  (ID,CLIENT_ID,CLIENT_AVG_DISCOUNT,DT) values (s_xxxx_client_discount_m.NEXTVAL,167, 13, date'2014-03-01');</v>
      </c>
    </row>
    <row r="344" spans="1:47" ht="15" customHeight="1" x14ac:dyDescent="0.3">
      <c r="A344" s="45">
        <v>10</v>
      </c>
      <c r="B344" s="57"/>
      <c r="C344" s="12" t="str">
        <f t="shared" si="94"/>
        <v>100010</v>
      </c>
      <c r="D344" s="12" t="str">
        <f t="shared" si="95"/>
        <v>100010/13</v>
      </c>
      <c r="E344" s="13" t="s">
        <v>40</v>
      </c>
      <c r="F344" s="13" t="s">
        <v>41</v>
      </c>
      <c r="G344" s="12">
        <v>1</v>
      </c>
      <c r="H344" s="14">
        <v>100093</v>
      </c>
      <c r="I344" s="15" t="str">
        <f t="shared" si="96"/>
        <v>Б-100093-13</v>
      </c>
      <c r="J344" s="16">
        <v>3</v>
      </c>
      <c r="K344" s="12">
        <v>7</v>
      </c>
      <c r="L344" s="12" t="s">
        <v>42</v>
      </c>
      <c r="M344" s="16">
        <v>1</v>
      </c>
      <c r="N344" s="12">
        <v>18</v>
      </c>
      <c r="O344" s="13" t="s">
        <v>43</v>
      </c>
      <c r="P344" s="13" t="s">
        <v>44</v>
      </c>
      <c r="Q344" s="13" t="s">
        <v>45</v>
      </c>
      <c r="R344" s="17" t="str">
        <f t="shared" si="97"/>
        <v>1000931</v>
      </c>
      <c r="S344" s="15">
        <v>1</v>
      </c>
      <c r="T344" s="144" t="s">
        <v>147</v>
      </c>
      <c r="U344" s="12">
        <v>69500</v>
      </c>
      <c r="V344" s="12">
        <f t="shared" si="98"/>
        <v>12510</v>
      </c>
      <c r="W344" s="12">
        <v>0</v>
      </c>
      <c r="X344" s="18">
        <v>168</v>
      </c>
      <c r="Y344" s="19" t="s">
        <v>47</v>
      </c>
      <c r="Z344" s="20">
        <f>U344/(U344+U346)</f>
        <v>0.6949930500694993</v>
      </c>
      <c r="AA344" s="21">
        <f t="shared" ref="AA344:AA349" si="101">U344-V344</f>
        <v>56990</v>
      </c>
      <c r="AB344" s="22">
        <f t="shared" si="87"/>
        <v>29449.152542372882</v>
      </c>
      <c r="AC344" s="14">
        <f t="shared" si="99"/>
        <v>34750</v>
      </c>
      <c r="AD344" s="12">
        <v>34750</v>
      </c>
      <c r="AE344" s="12"/>
      <c r="AF344" s="59" t="s">
        <v>72</v>
      </c>
      <c r="AG344" s="23">
        <v>8</v>
      </c>
      <c r="AH344" s="24">
        <v>13</v>
      </c>
      <c r="AI344" s="25" t="s">
        <v>49</v>
      </c>
      <c r="AJ344" s="13"/>
      <c r="AK344" s="13"/>
      <c r="AL344" s="17">
        <v>0</v>
      </c>
      <c r="AM344" s="15" t="s">
        <v>50</v>
      </c>
      <c r="AN344" s="12" t="s">
        <v>51</v>
      </c>
      <c r="AO344" s="12"/>
      <c r="AP344" s="17"/>
      <c r="AQ344" s="17"/>
      <c r="AR344" s="17"/>
      <c r="AS344" s="65">
        <v>0.6949930500694993</v>
      </c>
      <c r="AU344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100093, 'Б-100093-13',date'2015-03-02',3, 7, 7, 'RUR', 1, 18, date'2015-03-06', date'2015-03-07', 1000931, 1, to_date('2016-05-07 00:00:00','YYYY-MM-DD HH24:MI:SS'), 69500, 12510, 0, 168, 0, 'c1', 8,null);insert into xxxx_oebs_cash_payment_test (ID, INVOICE_ID, OEBS_PAYMENT, DOC_DATE, COMISS_DATE) values (s_xxxx_oebs_cash_payment_test.NEXTVAL, 100093, 34750, to_date('2016-05-07 00:00:00','YYYY-MM-DD HH24:MI:SS'), date'2015-05-31' );insert into xxxx_oebs_cash_payment_test (ID, INVOICE_ID, OEBS_PAYMENT, DOC_DATE, COMISS_DATE) values (s_xxxx_oebs_cash_payment_test.NEXTVAL, 100093, 34750, to_date('2016-05-07 00:00:00','YYYY-MM-DD HH24:MI:SS'), date'2015-05-31' );insert into xxxx_client_discount_m  (ID,CLIENT_ID,CLIENT_AVG_DISCOUNT,DT) values (s_xxxx_client_discount_m.NEXTVAL,168, 13, date'2014-03-01');</v>
      </c>
    </row>
    <row r="345" spans="1:47" ht="15" customHeight="1" x14ac:dyDescent="0.3">
      <c r="A345" s="45">
        <v>10</v>
      </c>
      <c r="B345" s="57"/>
      <c r="C345" s="12" t="str">
        <f t="shared" si="94"/>
        <v>100010</v>
      </c>
      <c r="D345" s="12" t="str">
        <f t="shared" si="95"/>
        <v>100010/13</v>
      </c>
      <c r="E345" s="13" t="s">
        <v>40</v>
      </c>
      <c r="F345" s="13" t="s">
        <v>41</v>
      </c>
      <c r="G345" s="12">
        <v>1</v>
      </c>
      <c r="H345" s="14">
        <v>100094</v>
      </c>
      <c r="I345" s="15" t="str">
        <f t="shared" si="96"/>
        <v>Б-100094-13</v>
      </c>
      <c r="J345" s="16">
        <v>3</v>
      </c>
      <c r="K345" s="56">
        <v>3</v>
      </c>
      <c r="L345" s="12" t="s">
        <v>42</v>
      </c>
      <c r="M345" s="16">
        <v>1</v>
      </c>
      <c r="N345" s="12">
        <v>18</v>
      </c>
      <c r="O345" s="13" t="s">
        <v>53</v>
      </c>
      <c r="P345" s="13" t="s">
        <v>44</v>
      </c>
      <c r="Q345" s="13" t="s">
        <v>45</v>
      </c>
      <c r="R345" s="17" t="str">
        <f t="shared" si="97"/>
        <v>1000941</v>
      </c>
      <c r="S345" s="15">
        <v>1</v>
      </c>
      <c r="T345" s="144" t="s">
        <v>148</v>
      </c>
      <c r="U345" s="12">
        <v>40000</v>
      </c>
      <c r="V345" s="12">
        <f t="shared" si="98"/>
        <v>7200</v>
      </c>
      <c r="W345" s="12">
        <v>0</v>
      </c>
      <c r="X345" s="18">
        <v>169</v>
      </c>
      <c r="Y345" s="19" t="s">
        <v>47</v>
      </c>
      <c r="Z345" s="20"/>
      <c r="AA345" s="21">
        <f t="shared" si="101"/>
        <v>32800</v>
      </c>
      <c r="AB345" s="22">
        <f t="shared" si="87"/>
        <v>16949.152542372882</v>
      </c>
      <c r="AC345" s="14">
        <f t="shared" si="99"/>
        <v>20000</v>
      </c>
      <c r="AD345" s="12">
        <v>20000</v>
      </c>
      <c r="AE345" s="12"/>
      <c r="AF345" s="59" t="s">
        <v>72</v>
      </c>
      <c r="AG345" s="23">
        <v>8</v>
      </c>
      <c r="AH345" s="27">
        <v>7</v>
      </c>
      <c r="AI345" s="25" t="s">
        <v>49</v>
      </c>
      <c r="AJ345" s="13"/>
      <c r="AK345" s="13"/>
      <c r="AL345" s="17">
        <v>0</v>
      </c>
      <c r="AM345" s="15" t="s">
        <v>50</v>
      </c>
      <c r="AN345" s="12" t="s">
        <v>51</v>
      </c>
      <c r="AO345" s="12"/>
      <c r="AP345" s="17"/>
      <c r="AQ345" s="17"/>
      <c r="AR345" s="17"/>
      <c r="AS345" s="69" t="s">
        <v>81</v>
      </c>
      <c r="AU34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100094, 'Б-100094-13',date'2015-03-03',3, 3, 3, 'RUR', 1, 18, date'2015-03-06', date'2015-03-07', 1000941, 1, to_date('2016-05-08 00:00:00','YYYY-MM-DD HH24:MI:SS'), 40000, 7200, 0, 169, 0, 'c1', 8,null);insert into xxxx_oebs_cash_payment_test (ID, INVOICE_ID, OEBS_PAYMENT, DOC_DATE, COMISS_DATE) values (s_xxxx_oebs_cash_payment_test.NEXTVAL, 100094, 20000, to_date('2016-05-08 00:00:00','YYYY-MM-DD HH24:MI:SS'), date'2015-05-31' );insert into xxxx_oebs_cash_payment_test (ID, INVOICE_ID, OEBS_PAYMENT, DOC_DATE, COMISS_DATE) values (s_xxxx_oebs_cash_payment_test.NEXTVAL, 100094, 20000, to_date('2016-05-08 00:00:00','YYYY-MM-DD HH24:MI:SS'), date'2015-05-31' );insert into xxxx_client_discount_m  (ID,CLIENT_ID,CLIENT_AVG_DISCOUNT,DT) values (s_xxxx_client_discount_m.NEXTVAL,169, 7, date'2014-03-01');</v>
      </c>
    </row>
    <row r="346" spans="1:47" ht="15" customHeight="1" x14ac:dyDescent="0.3">
      <c r="A346" s="45">
        <v>10</v>
      </c>
      <c r="B346" s="57"/>
      <c r="C346" s="12" t="str">
        <f t="shared" si="94"/>
        <v>100010</v>
      </c>
      <c r="D346" s="12" t="str">
        <f t="shared" si="95"/>
        <v>100010/13</v>
      </c>
      <c r="E346" s="13" t="s">
        <v>40</v>
      </c>
      <c r="F346" s="13" t="s">
        <v>41</v>
      </c>
      <c r="G346" s="12">
        <v>1</v>
      </c>
      <c r="H346" s="14">
        <v>100095</v>
      </c>
      <c r="I346" s="15" t="str">
        <f t="shared" si="96"/>
        <v>Б-100095-13</v>
      </c>
      <c r="J346" s="16">
        <v>3</v>
      </c>
      <c r="K346" s="12">
        <v>7</v>
      </c>
      <c r="L346" s="12" t="s">
        <v>42</v>
      </c>
      <c r="M346" s="16">
        <v>1</v>
      </c>
      <c r="N346" s="12">
        <v>18</v>
      </c>
      <c r="O346" s="13" t="s">
        <v>53</v>
      </c>
      <c r="P346" s="13" t="s">
        <v>44</v>
      </c>
      <c r="Q346" s="13" t="s">
        <v>45</v>
      </c>
      <c r="R346" s="17" t="str">
        <f t="shared" si="97"/>
        <v>1000951</v>
      </c>
      <c r="S346" s="15">
        <v>1</v>
      </c>
      <c r="T346" s="144" t="s">
        <v>148</v>
      </c>
      <c r="U346" s="12">
        <v>30501</v>
      </c>
      <c r="V346" s="12">
        <f t="shared" si="98"/>
        <v>5490.1799999999994</v>
      </c>
      <c r="W346" s="12">
        <v>0</v>
      </c>
      <c r="X346" s="18">
        <v>170</v>
      </c>
      <c r="Y346" s="19" t="s">
        <v>47</v>
      </c>
      <c r="Z346" s="20"/>
      <c r="AA346" s="21">
        <f t="shared" si="101"/>
        <v>25010.82</v>
      </c>
      <c r="AB346" s="22">
        <f t="shared" si="87"/>
        <v>12924.152542372882</v>
      </c>
      <c r="AC346" s="14">
        <f t="shared" si="99"/>
        <v>15250.5</v>
      </c>
      <c r="AD346" s="12">
        <v>15250.5</v>
      </c>
      <c r="AE346" s="12"/>
      <c r="AF346" s="59" t="s">
        <v>72</v>
      </c>
      <c r="AG346" s="23">
        <v>8</v>
      </c>
      <c r="AH346" s="27">
        <v>7</v>
      </c>
      <c r="AI346" s="25" t="s">
        <v>49</v>
      </c>
      <c r="AJ346" s="13"/>
      <c r="AK346" s="13"/>
      <c r="AL346" s="17">
        <v>0</v>
      </c>
      <c r="AM346" s="15" t="s">
        <v>50</v>
      </c>
      <c r="AN346" s="12" t="s">
        <v>51</v>
      </c>
      <c r="AO346" s="12"/>
      <c r="AP346" s="17"/>
      <c r="AQ346" s="17"/>
      <c r="AR346" s="17"/>
      <c r="AS346" s="17" t="s">
        <v>126</v>
      </c>
      <c r="AU346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100095, 'Б-100095-13',date'2015-03-03',3, 7, 7, 'RUR', 1, 18, date'2015-03-06', date'2015-03-07', 1000951, 1, to_date('2016-05-08 00:00:00','YYYY-MM-DD HH24:MI:SS'), 30501, 5490.18, 0, 170, 0, 'c1', 8,null);insert into xxxx_oebs_cash_payment_test (ID, INVOICE_ID, OEBS_PAYMENT, DOC_DATE, COMISS_DATE) values (s_xxxx_oebs_cash_payment_test.NEXTVAL, 100095, 15250.5, to_date('2016-05-08 00:00:00','YYYY-MM-DD HH24:MI:SS'), date'2015-05-31' );insert into xxxx_oebs_cash_payment_test (ID, INVOICE_ID, OEBS_PAYMENT, DOC_DATE, COMISS_DATE) values (s_xxxx_oebs_cash_payment_test.NEXTVAL, 100095, 15250.5, to_date('2016-05-08 00:00:00','YYYY-MM-DD HH24:MI:SS'), date'2015-05-31' );insert into xxxx_client_discount_m  (ID,CLIENT_ID,CLIENT_AVG_DISCOUNT,DT) values (s_xxxx_client_discount_m.NEXTVAL,170, 7, date'2014-03-01');</v>
      </c>
    </row>
    <row r="347" spans="1:47" ht="15" customHeight="1" x14ac:dyDescent="0.3">
      <c r="A347" s="45">
        <v>10</v>
      </c>
      <c r="B347" s="57"/>
      <c r="C347" s="12" t="str">
        <f t="shared" si="94"/>
        <v>100010</v>
      </c>
      <c r="D347" s="12" t="str">
        <f t="shared" si="95"/>
        <v>100010/13</v>
      </c>
      <c r="E347" s="13" t="s">
        <v>40</v>
      </c>
      <c r="F347" s="13" t="s">
        <v>41</v>
      </c>
      <c r="G347" s="12">
        <v>1</v>
      </c>
      <c r="H347" s="14">
        <v>100096</v>
      </c>
      <c r="I347" s="15" t="str">
        <f t="shared" si="96"/>
        <v>Б-100096-13</v>
      </c>
      <c r="J347" s="16">
        <v>3</v>
      </c>
      <c r="K347" s="28">
        <v>2</v>
      </c>
      <c r="L347" s="12" t="s">
        <v>42</v>
      </c>
      <c r="M347" s="16">
        <v>1</v>
      </c>
      <c r="N347" s="12">
        <v>18</v>
      </c>
      <c r="O347" s="13" t="s">
        <v>55</v>
      </c>
      <c r="P347" s="13" t="s">
        <v>44</v>
      </c>
      <c r="Q347" s="13" t="s">
        <v>45</v>
      </c>
      <c r="R347" s="17" t="str">
        <f t="shared" si="97"/>
        <v>1000961</v>
      </c>
      <c r="S347" s="15">
        <v>1</v>
      </c>
      <c r="T347" s="144" t="s">
        <v>149</v>
      </c>
      <c r="U347" s="12">
        <v>3000000</v>
      </c>
      <c r="V347" s="12">
        <f t="shared" si="98"/>
        <v>540000</v>
      </c>
      <c r="W347" s="12">
        <v>0</v>
      </c>
      <c r="X347" s="18">
        <v>171</v>
      </c>
      <c r="Y347" s="19" t="s">
        <v>47</v>
      </c>
      <c r="Z347" s="20"/>
      <c r="AA347" s="21">
        <f t="shared" si="101"/>
        <v>2460000</v>
      </c>
      <c r="AB347" s="22">
        <f t="shared" si="87"/>
        <v>1271186.4406779662</v>
      </c>
      <c r="AC347" s="14">
        <f t="shared" si="99"/>
        <v>1500000</v>
      </c>
      <c r="AD347" s="12">
        <v>1500000</v>
      </c>
      <c r="AE347" s="12"/>
      <c r="AF347" s="59" t="s">
        <v>72</v>
      </c>
      <c r="AG347" s="23">
        <v>8</v>
      </c>
      <c r="AH347" s="30">
        <v>20</v>
      </c>
      <c r="AI347" s="25" t="s">
        <v>49</v>
      </c>
      <c r="AJ347" s="13"/>
      <c r="AK347" s="13"/>
      <c r="AL347" s="17">
        <v>0</v>
      </c>
      <c r="AM347" s="15" t="s">
        <v>50</v>
      </c>
      <c r="AN347" s="12" t="s">
        <v>51</v>
      </c>
      <c r="AO347" s="12"/>
      <c r="AP347" s="17"/>
      <c r="AQ347" s="17"/>
      <c r="AR347" s="17"/>
      <c r="AS347" s="17"/>
      <c r="AU34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"&amp;A347&amp;", "&amp;C347&amp;", '"&amp;D347&amp;"', date'"&amp;E347&amp;"', date'"&amp;F347&amp;"', "&amp;G347&amp;", "&amp;H347&amp;", '"&amp;I347&amp;"',date'"&amp;O347&amp;"',"&amp;J347&amp;", "&amp;K347&amp;", "&amp;K347&amp;", '"&amp;L347&amp;"', "&amp;M347&amp;", "&amp;N347&amp;", date'"&amp;P347&amp;"', date'"&amp;Q347&amp;"', "&amp;R347&amp;", "&amp;S347&amp;", to_date('"&amp;T347&amp;"','YYYY-MM-DD HH24:MI:SS'), "&amp;U347&amp;", "&amp;V347&amp;", "&amp;W347&amp;", "&amp;X347&amp;", "&amp;AL347&amp;", '"&amp;AN347&amp;"', "&amp;AG347&amp;","&amp;AM347&amp;");"&amp;
IF(LEN(AC347)&gt;0,"insert into xxxx_oebs_cash_payment_test (ID, INVOICE_ID, OEBS_PAYMENT, DOC_DATE, COMISS_DATE) values (s_xxxx_oebs_cash_payment_test.NEXTVAL, "&amp;H347&amp;", "&amp;AC347&amp;", to_date('"&amp;T347&amp;"','YYYY-MM-DD HH24:MI:SS'), "&amp;AF347&amp;" );","")&amp;
IF(LEN(AD347)&gt;0,"insert into xxxx_oebs_cash_payment_test (ID, INVOICE_ID, OEBS_PAYMENT, DOC_DATE, COMISS_DATE) values (s_xxxx_oebs_cash_payment_test.NEXTVAL, "&amp;H347&amp;", "&amp;AD347&amp;", to_date('"&amp;T347&amp;"','YYYY-MM-DD HH24:MI:SS'), "&amp;AF347&amp;" );","")&amp;
IF(LEN(AE347)&gt;0,"insert into xxxx_oebs_cash_payment_test (ID, INVOICE_ID, OEBS_PAYMENT, DOC_DATE, COMISS_DATE) values (s_xxxx_oebs_cash_payment_test.NEXTVAL, "&amp;H347&amp;", "&amp;AE347&amp;", to_date('"&amp;T347&amp;"','YYYY-MM-DD HH24:MI:SS'), "&amp;AF347&amp;" );","")&amp;
IF(LEN(AH347)&gt;0,"insert into xxxx_client_discount_m  (ID,CLIENT_ID,CLIENT_AVG_DISCOUNT,DT) values (s_xxxx_client_discount_m.NEXTVAL,"&amp;X347&amp;", "&amp;AH347&amp;", "&amp;AI347&amp;");","")&amp;
IF(LEN(AJ347)&gt;0,"insert into xxxx_client_discount_m  (ID,CLIENT_ID,CLIENT_AVG_DISCOUNT,DT) values (s_xxxx_client_discount_m.NEXTVAL,"&amp;X347&amp;", "&amp;AJ347&amp;", "&amp;AK347&amp;");","")&amp;
IF(LEN(AO347)&gt;0,"insert into xxxx_contract_signed_attr (ID, CONTRACT_ID, CODE, KEY_NUM) values (s_xxxx_contract_signed_attr.NEXTVAL, "&amp;C347&amp;", 'SUPERCOMMISSION_BONUS' , "&amp;AO347&amp;" );","")&amp;
IF(LEN(AP347)&gt;0,"insert into xxxx_loyal_clients_contr_attr (ID, CONTRACT_ID, CLIENT_ID, LC_TURNOVER, COLLATERAL_FIRST_DT, COLLATERAL_END_DT) values (s_xxxx_loyal_clients_contr_atr.NEXTVAL, "&amp;C347&amp;", "&amp;X347&amp;", "&amp;AP347&amp;", "&amp;AQ347&amp;", "&amp;AR347&amp;"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100096, 'Б-100096-13',date'2015-03-04',3, 2, 2, 'RUR', 1, 18, date'2015-03-06', date'2015-03-07', 1000961, 1, to_date('2016-05-09 00:00:00','YYYY-MM-DD HH24:MI:SS'), 3000000, 540000, 0, 171, 0, 'c1', 8,null);insert into xxxx_oebs_cash_payment_test (ID, INVOICE_ID, OEBS_PAYMENT, DOC_DATE, COMISS_DATE) values (s_xxxx_oebs_cash_payment_test.NEXTVAL, 100096, 1500000, to_date('2016-05-09 00:00:00','YYYY-MM-DD HH24:MI:SS'), date'2015-05-31' );insert into xxxx_oebs_cash_payment_test (ID, INVOICE_ID, OEBS_PAYMENT, DOC_DATE, COMISS_DATE) values (s_xxxx_oebs_cash_payment_test.NEXTVAL, 100096, 1500000, to_date('2016-05-09 00:00:00','YYYY-MM-DD HH24:MI:SS'), date'2015-05-31' );insert into xxxx_client_discount_m  (ID,CLIENT_ID,CLIENT_AVG_DISCOUNT,DT) values (s_xxxx_client_discount_m.NEXTVAL,171, 20, date'2014-03-01');</v>
      </c>
    </row>
    <row r="348" spans="1:47" ht="15" customHeight="1" x14ac:dyDescent="0.3">
      <c r="A348" s="45">
        <v>10</v>
      </c>
      <c r="B348" s="57"/>
      <c r="C348" s="12" t="str">
        <f t="shared" si="94"/>
        <v>100010</v>
      </c>
      <c r="D348" s="12" t="str">
        <f t="shared" si="95"/>
        <v>100010/13</v>
      </c>
      <c r="E348" s="13" t="s">
        <v>40</v>
      </c>
      <c r="F348" s="13" t="s">
        <v>41</v>
      </c>
      <c r="G348" s="12">
        <v>1</v>
      </c>
      <c r="H348" s="14">
        <v>100097</v>
      </c>
      <c r="I348" s="15" t="str">
        <f t="shared" si="96"/>
        <v>Б-100097-13</v>
      </c>
      <c r="J348" s="16">
        <v>3</v>
      </c>
      <c r="K348" s="28">
        <v>11</v>
      </c>
      <c r="L348" s="12" t="s">
        <v>42</v>
      </c>
      <c r="M348" s="16">
        <v>1</v>
      </c>
      <c r="N348" s="12">
        <v>18</v>
      </c>
      <c r="O348" s="13" t="s">
        <v>55</v>
      </c>
      <c r="P348" s="13" t="s">
        <v>44</v>
      </c>
      <c r="Q348" s="13" t="s">
        <v>45</v>
      </c>
      <c r="R348" s="17" t="str">
        <f t="shared" si="97"/>
        <v>1000971</v>
      </c>
      <c r="S348" s="15">
        <v>1</v>
      </c>
      <c r="T348" s="144" t="s">
        <v>149</v>
      </c>
      <c r="U348" s="12">
        <v>3000000</v>
      </c>
      <c r="V348" s="12">
        <f t="shared" si="98"/>
        <v>540000</v>
      </c>
      <c r="W348" s="12">
        <v>0</v>
      </c>
      <c r="X348" s="18">
        <v>171</v>
      </c>
      <c r="Y348" s="19" t="s">
        <v>47</v>
      </c>
      <c r="Z348" s="20"/>
      <c r="AA348" s="21">
        <f t="shared" si="101"/>
        <v>2460000</v>
      </c>
      <c r="AB348" s="22">
        <f t="shared" si="87"/>
        <v>1271186.4406779662</v>
      </c>
      <c r="AC348" s="14">
        <f t="shared" si="99"/>
        <v>1500000</v>
      </c>
      <c r="AD348" s="12">
        <v>1500000</v>
      </c>
      <c r="AE348" s="12"/>
      <c r="AF348" s="59" t="s">
        <v>72</v>
      </c>
      <c r="AG348" s="23">
        <v>8</v>
      </c>
      <c r="AH348" s="30">
        <v>20</v>
      </c>
      <c r="AI348" s="25" t="s">
        <v>49</v>
      </c>
      <c r="AJ348" s="13"/>
      <c r="AK348" s="13"/>
      <c r="AL348" s="17">
        <v>0</v>
      </c>
      <c r="AM348" s="15" t="s">
        <v>50</v>
      </c>
      <c r="AN348" s="12" t="s">
        <v>51</v>
      </c>
      <c r="AO348" s="12"/>
      <c r="AP348" s="17"/>
      <c r="AQ348" s="17"/>
      <c r="AR348" s="17"/>
      <c r="AS348" s="17"/>
      <c r="AU348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100097, 'Б-100097-13',date'2015-03-04',3, 11, 11, 'RUR', 1, 18, date'2015-03-06', date'2015-03-07', 1000971, 1, to_date('2016-05-09 00:00:00','YYYY-MM-DD HH24:MI:SS'), 3000000, 540000, 0, 171, 0, 'c1', 8,null);insert into xxxx_oebs_cash_payment_test (ID, INVOICE_ID, OEBS_PAYMENT, DOC_DATE, COMISS_DATE) values (s_xxxx_oebs_cash_payment_test.NEXTVAL, 100097, 1500000, to_date('2016-05-09 00:00:00','YYYY-MM-DD HH24:MI:SS'), date'2015-05-31' );insert into xxxx_oebs_cash_payment_test (ID, INVOICE_ID, OEBS_PAYMENT, DOC_DATE, COMISS_DATE) values (s_xxxx_oebs_cash_payment_test.NEXTVAL, 100097, 1500000, to_date('2016-05-09 00:00:00','YYYY-MM-DD HH24:MI:SS'), date'2015-05-31' );insert into xxxx_client_discount_m  (ID,CLIENT_ID,CLIENT_AVG_DISCOUNT,DT) values (s_xxxx_client_discount_m.NEXTVAL,171, 20, date'2014-03-01');</v>
      </c>
    </row>
    <row r="349" spans="1:47" s="44" customFormat="1" ht="15" customHeight="1" x14ac:dyDescent="0.3">
      <c r="A349" s="31">
        <v>10</v>
      </c>
      <c r="B349" s="60"/>
      <c r="C349" s="33" t="str">
        <f t="shared" si="94"/>
        <v>100010</v>
      </c>
      <c r="D349" s="33" t="str">
        <f t="shared" si="95"/>
        <v>100010/13</v>
      </c>
      <c r="E349" s="34" t="s">
        <v>40</v>
      </c>
      <c r="F349" s="34" t="s">
        <v>41</v>
      </c>
      <c r="G349" s="12">
        <v>1</v>
      </c>
      <c r="H349" s="14">
        <v>100098</v>
      </c>
      <c r="I349" s="33" t="str">
        <f t="shared" si="96"/>
        <v>Б-100098-13</v>
      </c>
      <c r="J349" s="16">
        <v>3</v>
      </c>
      <c r="K349" s="35">
        <v>1</v>
      </c>
      <c r="L349" s="33" t="s">
        <v>42</v>
      </c>
      <c r="M349" s="36">
        <v>1</v>
      </c>
      <c r="N349" s="33">
        <v>18</v>
      </c>
      <c r="O349" s="34" t="s">
        <v>57</v>
      </c>
      <c r="P349" s="34" t="s">
        <v>44</v>
      </c>
      <c r="Q349" s="34" t="s">
        <v>45</v>
      </c>
      <c r="R349" s="37" t="str">
        <f t="shared" si="97"/>
        <v>1000981</v>
      </c>
      <c r="S349" s="33">
        <v>1</v>
      </c>
      <c r="T349" s="145" t="s">
        <v>150</v>
      </c>
      <c r="U349" s="33">
        <v>11951</v>
      </c>
      <c r="V349" s="33">
        <f t="shared" si="98"/>
        <v>2151.1799999999998</v>
      </c>
      <c r="W349" s="33">
        <v>0</v>
      </c>
      <c r="X349" s="18">
        <v>172</v>
      </c>
      <c r="Y349" s="38" t="s">
        <v>47</v>
      </c>
      <c r="Z349" s="39"/>
      <c r="AA349" s="21">
        <f t="shared" si="101"/>
        <v>9799.82</v>
      </c>
      <c r="AB349" s="22">
        <f t="shared" si="87"/>
        <v>5063.9830508474579</v>
      </c>
      <c r="AC349" s="40">
        <f t="shared" si="99"/>
        <v>5975.5</v>
      </c>
      <c r="AD349" s="12">
        <v>5975.5</v>
      </c>
      <c r="AE349" s="33"/>
      <c r="AF349" s="61" t="s">
        <v>72</v>
      </c>
      <c r="AG349" s="41">
        <v>8</v>
      </c>
      <c r="AH349" s="42">
        <v>13</v>
      </c>
      <c r="AI349" s="43" t="s">
        <v>49</v>
      </c>
      <c r="AJ349" s="34"/>
      <c r="AK349" s="34"/>
      <c r="AL349" s="37">
        <v>0</v>
      </c>
      <c r="AM349" s="33" t="s">
        <v>50</v>
      </c>
      <c r="AN349" s="33" t="s">
        <v>51</v>
      </c>
      <c r="AO349" s="33"/>
      <c r="AP349" s="37"/>
      <c r="AQ349" s="37"/>
      <c r="AR349" s="37"/>
      <c r="AS349" s="37"/>
      <c r="AU349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100098, 'Б-100098-13',date'2015-03-05',3, 1, 1, 'RUR', 1, 18, date'2015-03-06', date'2015-03-07', 1000981, 1, to_date('2016-05-11 00:00:00','YYYY-MM-DD HH24:MI:SS'), 11951, 2151.18, 0, 172, 0, 'c1', 8,null);insert into xxxx_oebs_cash_payment_test (ID, INVOICE_ID, OEBS_PAYMENT, DOC_DATE, COMISS_DATE) values (s_xxxx_oebs_cash_payment_test.NEXTVAL, 100098, 5975.5, to_date('2016-05-11 00:00:00','YYYY-MM-DD HH24:MI:SS'), date'2015-05-31' );insert into xxxx_oebs_cash_payment_test (ID, INVOICE_ID, OEBS_PAYMENT, DOC_DATE, COMISS_DATE) values (s_xxxx_oebs_cash_payment_test.NEXTVAL, 100098, 5975.5, to_date('2016-05-11 00:00:00','YYYY-MM-DD HH24:MI:SS'), date'2015-05-31' );insert into xxxx_client_discount_m  (ID,CLIENT_ID,CLIENT_AVG_DISCOUNT,DT) values (s_xxxx_client_discount_m.NEXTVAL,172, 13, date'2014-03-01');</v>
      </c>
    </row>
    <row r="350" spans="1:47" ht="15" customHeight="1" x14ac:dyDescent="0.3">
      <c r="A350" s="45">
        <v>11</v>
      </c>
      <c r="B350" s="57"/>
      <c r="C350" s="12" t="str">
        <f t="shared" si="94"/>
        <v>100011</v>
      </c>
      <c r="D350" s="12" t="str">
        <f t="shared" si="95"/>
        <v>100011/13</v>
      </c>
      <c r="E350" s="13" t="s">
        <v>40</v>
      </c>
      <c r="F350" s="13" t="s">
        <v>41</v>
      </c>
      <c r="G350" s="12">
        <v>1</v>
      </c>
      <c r="H350" s="14">
        <v>100099</v>
      </c>
      <c r="I350" s="15" t="str">
        <f t="shared" si="96"/>
        <v>Б-100099-13</v>
      </c>
      <c r="J350" s="16">
        <v>3</v>
      </c>
      <c r="K350" s="56">
        <v>1</v>
      </c>
      <c r="L350" s="12" t="s">
        <v>42</v>
      </c>
      <c r="M350" s="16">
        <v>1</v>
      </c>
      <c r="N350" s="12">
        <v>18</v>
      </c>
      <c r="O350" s="13" t="s">
        <v>43</v>
      </c>
      <c r="P350" s="13" t="s">
        <v>44</v>
      </c>
      <c r="Q350" s="13" t="s">
        <v>45</v>
      </c>
      <c r="R350" s="17" t="str">
        <f t="shared" si="97"/>
        <v>1000991</v>
      </c>
      <c r="S350" s="15">
        <v>1</v>
      </c>
      <c r="T350" s="144" t="s">
        <v>139</v>
      </c>
      <c r="U350" s="12">
        <v>100000</v>
      </c>
      <c r="V350" s="12">
        <f t="shared" si="98"/>
        <v>18000</v>
      </c>
      <c r="W350" s="12">
        <v>0</v>
      </c>
      <c r="X350" s="18">
        <v>173</v>
      </c>
      <c r="Y350" s="19" t="s">
        <v>47</v>
      </c>
      <c r="Z350" s="20">
        <f t="shared" ref="Z350:Z421" si="102">U350-V350</f>
        <v>82000</v>
      </c>
      <c r="AA350" s="21"/>
      <c r="AB350" s="22">
        <f t="shared" si="87"/>
        <v>42372.881355932208</v>
      </c>
      <c r="AC350" s="14">
        <f t="shared" si="99"/>
        <v>50000</v>
      </c>
      <c r="AD350" s="12"/>
      <c r="AE350" s="12"/>
      <c r="AF350" s="13" t="s">
        <v>48</v>
      </c>
      <c r="AG350" s="23">
        <v>8</v>
      </c>
      <c r="AH350" s="24">
        <v>13</v>
      </c>
      <c r="AI350" s="25" t="s">
        <v>49</v>
      </c>
      <c r="AJ350" s="13"/>
      <c r="AK350" s="13"/>
      <c r="AL350" s="17">
        <v>0</v>
      </c>
      <c r="AM350" s="15" t="s">
        <v>50</v>
      </c>
      <c r="AN350" s="12" t="s">
        <v>51</v>
      </c>
      <c r="AO350" s="12"/>
      <c r="AP350" s="17"/>
      <c r="AQ350" s="17"/>
      <c r="AR350" s="17"/>
      <c r="AS350" s="17" t="s">
        <v>82</v>
      </c>
      <c r="AU350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100099, 'Б-100099-13',date'2015-03-02',3, 1, 1, 'RUR', 1, 18, date'2015-03-06', date'2015-03-07', 1000991, 1, to_date('2016-03-07 00:00:00','YYYY-MM-DD HH24:MI:SS'), 100000, 18000, 0, 173, 0, 'c1', 8,null);insert into xxxx_oebs_cash_payment_test (ID, INVOICE_ID, OEBS_PAYMENT, DOC_DATE, COMISS_DATE) values (s_xxxx_oebs_cash_payment_test.NEXTVAL, 100099, 50000, to_date('2016-03-07 00:00:00','YYYY-MM-DD HH24:MI:SS'), date'2015-03-31' );insert into xxxx_client_discount_m  (ID,CLIENT_ID,CLIENT_AVG_DISCOUNT,DT) values (s_xxxx_client_discount_m.NEXTVAL,173, 13, date'2014-03-01');</v>
      </c>
    </row>
    <row r="351" spans="1:47" ht="15" customHeight="1" x14ac:dyDescent="0.3">
      <c r="A351" s="45">
        <v>11</v>
      </c>
      <c r="B351" s="57"/>
      <c r="C351" s="12" t="str">
        <f t="shared" si="94"/>
        <v>100011</v>
      </c>
      <c r="D351" s="12" t="str">
        <f t="shared" si="95"/>
        <v>100011/13</v>
      </c>
      <c r="E351" s="13" t="s">
        <v>40</v>
      </c>
      <c r="F351" s="13" t="s">
        <v>41</v>
      </c>
      <c r="G351" s="12">
        <v>1</v>
      </c>
      <c r="H351" s="14">
        <v>100100</v>
      </c>
      <c r="I351" s="15" t="str">
        <f t="shared" si="96"/>
        <v>Б-100100-13</v>
      </c>
      <c r="J351" s="16">
        <v>3</v>
      </c>
      <c r="K351" s="28">
        <v>2</v>
      </c>
      <c r="L351" s="12" t="s">
        <v>42</v>
      </c>
      <c r="M351" s="16">
        <v>1</v>
      </c>
      <c r="N351" s="12">
        <v>18</v>
      </c>
      <c r="O351" s="13" t="s">
        <v>53</v>
      </c>
      <c r="P351" s="13" t="s">
        <v>44</v>
      </c>
      <c r="Q351" s="13" t="s">
        <v>45</v>
      </c>
      <c r="R351" s="17" t="str">
        <f t="shared" si="97"/>
        <v>1001001</v>
      </c>
      <c r="S351" s="15">
        <v>1</v>
      </c>
      <c r="T351" s="144" t="s">
        <v>140</v>
      </c>
      <c r="U351" s="12">
        <v>90000</v>
      </c>
      <c r="V351" s="12">
        <f t="shared" si="98"/>
        <v>16200</v>
      </c>
      <c r="W351" s="12">
        <v>0</v>
      </c>
      <c r="X351" s="18">
        <v>174</v>
      </c>
      <c r="Y351" s="19" t="s">
        <v>47</v>
      </c>
      <c r="Z351" s="20">
        <f t="shared" si="102"/>
        <v>73800</v>
      </c>
      <c r="AA351" s="21"/>
      <c r="AB351" s="22">
        <f t="shared" si="87"/>
        <v>38135.593220338982</v>
      </c>
      <c r="AC351" s="14">
        <f t="shared" si="99"/>
        <v>45000</v>
      </c>
      <c r="AD351" s="12"/>
      <c r="AE351" s="12"/>
      <c r="AF351" s="13" t="s">
        <v>48</v>
      </c>
      <c r="AG351" s="23">
        <v>8</v>
      </c>
      <c r="AH351" s="27">
        <v>7</v>
      </c>
      <c r="AI351" s="25" t="s">
        <v>49</v>
      </c>
      <c r="AJ351" s="13"/>
      <c r="AK351" s="13"/>
      <c r="AL351" s="17">
        <v>0</v>
      </c>
      <c r="AM351" s="15" t="s">
        <v>50</v>
      </c>
      <c r="AN351" s="12" t="s">
        <v>51</v>
      </c>
      <c r="AO351" s="12"/>
      <c r="AP351" s="17"/>
      <c r="AQ351" s="17"/>
      <c r="AR351" s="17"/>
      <c r="AS351" s="17" t="s">
        <v>127</v>
      </c>
      <c r="AU35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100100, 'Б-100100-13',date'2015-03-03',3, 2, 2, 'RUR', 1, 18, date'2015-03-06', date'2015-03-07', 1001001, 1, to_date('2016-03-08 00:00:00','YYYY-MM-DD HH24:MI:SS'), 90000, 16200, 0, 174, 0, 'c1', 8,null);insert into xxxx_oebs_cash_payment_test (ID, INVOICE_ID, OEBS_PAYMENT, DOC_DATE, COMISS_DATE) values (s_xxxx_oebs_cash_payment_test.NEXTVAL, 100100, 45000, to_date('2016-03-08 00:00:00','YYYY-MM-DD HH24:MI:SS'), date'2015-03-31' );insert into xxxx_client_discount_m  (ID,CLIENT_ID,CLIENT_AVG_DISCOUNT,DT) values (s_xxxx_client_discount_m.NEXTVAL,174, 7, date'2014-03-01');</v>
      </c>
    </row>
    <row r="352" spans="1:47" ht="15" customHeight="1" x14ac:dyDescent="0.3">
      <c r="A352" s="45">
        <v>11</v>
      </c>
      <c r="B352" s="57"/>
      <c r="C352" s="12" t="str">
        <f t="shared" ref="C352:C383" si="103">"1000"&amp;A352</f>
        <v>100011</v>
      </c>
      <c r="D352" s="12" t="str">
        <f t="shared" ref="D352:D383" si="104">"1000"&amp;A352&amp;"/13"</f>
        <v>100011/13</v>
      </c>
      <c r="E352" s="13" t="s">
        <v>40</v>
      </c>
      <c r="F352" s="13" t="s">
        <v>41</v>
      </c>
      <c r="G352" s="12">
        <v>1</v>
      </c>
      <c r="H352" s="14">
        <v>100101</v>
      </c>
      <c r="I352" s="15" t="str">
        <f t="shared" ref="I352:I383" si="105">"Б-"&amp;H352&amp;"-13"</f>
        <v>Б-100101-13</v>
      </c>
      <c r="J352" s="16">
        <v>3</v>
      </c>
      <c r="K352" s="56">
        <v>3</v>
      </c>
      <c r="L352" s="12" t="s">
        <v>42</v>
      </c>
      <c r="M352" s="16">
        <v>1</v>
      </c>
      <c r="N352" s="12">
        <v>18</v>
      </c>
      <c r="O352" s="13" t="s">
        <v>53</v>
      </c>
      <c r="P352" s="13" t="s">
        <v>44</v>
      </c>
      <c r="Q352" s="13" t="s">
        <v>45</v>
      </c>
      <c r="R352" s="17" t="str">
        <f t="shared" ref="R352:R383" si="106">H352&amp;"1"</f>
        <v>1001011</v>
      </c>
      <c r="S352" s="15">
        <v>1</v>
      </c>
      <c r="T352" s="144" t="s">
        <v>140</v>
      </c>
      <c r="U352" s="12">
        <v>90000</v>
      </c>
      <c r="V352" s="12">
        <f t="shared" ref="V352:V375" si="107">U352*0.18</f>
        <v>16200</v>
      </c>
      <c r="W352" s="12">
        <v>0</v>
      </c>
      <c r="X352" s="18">
        <v>175</v>
      </c>
      <c r="Y352" s="19" t="s">
        <v>47</v>
      </c>
      <c r="Z352" s="20">
        <f t="shared" si="102"/>
        <v>73800</v>
      </c>
      <c r="AA352" s="21"/>
      <c r="AB352" s="22">
        <f t="shared" si="87"/>
        <v>38135.593220338982</v>
      </c>
      <c r="AC352" s="14">
        <f t="shared" ref="AC352:AC383" si="108">U352*0.5</f>
        <v>45000</v>
      </c>
      <c r="AD352" s="12"/>
      <c r="AE352" s="12"/>
      <c r="AF352" s="13" t="s">
        <v>48</v>
      </c>
      <c r="AG352" s="23">
        <v>8</v>
      </c>
      <c r="AH352" s="27">
        <v>7</v>
      </c>
      <c r="AI352" s="25" t="s">
        <v>49</v>
      </c>
      <c r="AJ352" s="13"/>
      <c r="AK352" s="13"/>
      <c r="AL352" s="17">
        <v>0</v>
      </c>
      <c r="AM352" s="15" t="s">
        <v>50</v>
      </c>
      <c r="AN352" s="12" t="s">
        <v>51</v>
      </c>
      <c r="AO352" s="12"/>
      <c r="AP352" s="17"/>
      <c r="AQ352" s="17"/>
      <c r="AR352" s="17"/>
      <c r="AS352" s="17"/>
      <c r="AU352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100101, 'Б-100101-13',date'2015-03-03',3, 3, 3, 'RUR', 1, 18, date'2015-03-06', date'2015-03-07', 1001011, 1, to_date('2016-03-08 00:00:00','YYYY-MM-DD HH24:MI:SS'), 90000, 16200, 0, 175, 0, 'c1', 8,null);insert into xxxx_oebs_cash_payment_test (ID, INVOICE_ID, OEBS_PAYMENT, DOC_DATE, COMISS_DATE) values (s_xxxx_oebs_cash_payment_test.NEXTVAL, 100101, 45000, to_date('2016-03-08 00:00:00','YYYY-MM-DD HH24:MI:SS'), date'2015-03-31' );insert into xxxx_client_discount_m  (ID,CLIENT_ID,CLIENT_AVG_DISCOUNT,DT) values (s_xxxx_client_discount_m.NEXTVAL,175, 7, date'2014-03-01');</v>
      </c>
    </row>
    <row r="353" spans="1:47" ht="15" customHeight="1" x14ac:dyDescent="0.3">
      <c r="A353" s="45">
        <v>11</v>
      </c>
      <c r="B353" s="57"/>
      <c r="C353" s="12" t="str">
        <f t="shared" si="103"/>
        <v>100011</v>
      </c>
      <c r="D353" s="12" t="str">
        <f t="shared" si="104"/>
        <v>100011/13</v>
      </c>
      <c r="E353" s="13" t="s">
        <v>40</v>
      </c>
      <c r="F353" s="13" t="s">
        <v>41</v>
      </c>
      <c r="G353" s="12">
        <v>1</v>
      </c>
      <c r="H353" s="14">
        <v>100102</v>
      </c>
      <c r="I353" s="15" t="str">
        <f t="shared" si="105"/>
        <v>Б-100102-13</v>
      </c>
      <c r="J353" s="16">
        <v>3</v>
      </c>
      <c r="K353" s="28">
        <v>2</v>
      </c>
      <c r="L353" s="12" t="s">
        <v>42</v>
      </c>
      <c r="M353" s="16">
        <v>1</v>
      </c>
      <c r="N353" s="12">
        <v>18</v>
      </c>
      <c r="O353" s="13" t="s">
        <v>55</v>
      </c>
      <c r="P353" s="13" t="s">
        <v>44</v>
      </c>
      <c r="Q353" s="13" t="s">
        <v>45</v>
      </c>
      <c r="R353" s="17" t="str">
        <f t="shared" si="106"/>
        <v>1001021</v>
      </c>
      <c r="S353" s="15">
        <v>1</v>
      </c>
      <c r="T353" s="144" t="s">
        <v>141</v>
      </c>
      <c r="U353" s="12">
        <v>80000</v>
      </c>
      <c r="V353" s="12">
        <f t="shared" si="107"/>
        <v>14400</v>
      </c>
      <c r="W353" s="12">
        <v>0</v>
      </c>
      <c r="X353" s="18">
        <v>176</v>
      </c>
      <c r="Y353" s="19" t="s">
        <v>47</v>
      </c>
      <c r="Z353" s="20">
        <f t="shared" si="102"/>
        <v>65600</v>
      </c>
      <c r="AA353" s="21"/>
      <c r="AB353" s="22">
        <f t="shared" si="87"/>
        <v>33898.305084745763</v>
      </c>
      <c r="AC353" s="14">
        <f t="shared" si="108"/>
        <v>40000</v>
      </c>
      <c r="AD353" s="12"/>
      <c r="AE353" s="12"/>
      <c r="AF353" s="13" t="s">
        <v>48</v>
      </c>
      <c r="AG353" s="23">
        <v>8</v>
      </c>
      <c r="AH353" s="30">
        <v>20</v>
      </c>
      <c r="AI353" s="25" t="s">
        <v>49</v>
      </c>
      <c r="AJ353" s="13"/>
      <c r="AK353" s="13"/>
      <c r="AL353" s="17">
        <v>0</v>
      </c>
      <c r="AM353" s="15" t="s">
        <v>50</v>
      </c>
      <c r="AN353" s="12" t="s">
        <v>51</v>
      </c>
      <c r="AO353" s="12"/>
      <c r="AP353" s="17"/>
      <c r="AQ353" s="17"/>
      <c r="AR353" s="17"/>
      <c r="AS353" s="17"/>
      <c r="AU35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100102, 'Б-100102-13',date'2015-03-04',3, 2, 2, 'RUR', 1, 18, date'2015-03-06', date'2015-03-07', 1001021, 1, to_date('2016-03-09 00:00:00','YYYY-MM-DD HH24:MI:SS'), 80000, 14400, 0, 176,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(s_xxxx_client_discount_m.NEXTVAL,176, 20, date'2014-03-01');</v>
      </c>
    </row>
    <row r="354" spans="1:47" s="44" customFormat="1" ht="15" customHeight="1" x14ac:dyDescent="0.3">
      <c r="A354" s="31">
        <v>11</v>
      </c>
      <c r="B354" s="60"/>
      <c r="C354" s="33" t="str">
        <f t="shared" si="103"/>
        <v>100011</v>
      </c>
      <c r="D354" s="33" t="str">
        <f t="shared" si="104"/>
        <v>100011/13</v>
      </c>
      <c r="E354" s="34" t="s">
        <v>40</v>
      </c>
      <c r="F354" s="34" t="s">
        <v>41</v>
      </c>
      <c r="G354" s="12">
        <v>1</v>
      </c>
      <c r="H354" s="14">
        <v>100103</v>
      </c>
      <c r="I354" s="33" t="str">
        <f t="shared" si="105"/>
        <v>Б-100103-13</v>
      </c>
      <c r="J354" s="16">
        <v>3</v>
      </c>
      <c r="K354" s="35">
        <v>1</v>
      </c>
      <c r="L354" s="33" t="s">
        <v>42</v>
      </c>
      <c r="M354" s="36">
        <v>1</v>
      </c>
      <c r="N354" s="33">
        <v>18</v>
      </c>
      <c r="O354" s="34" t="s">
        <v>57</v>
      </c>
      <c r="P354" s="34" t="s">
        <v>44</v>
      </c>
      <c r="Q354" s="34" t="s">
        <v>45</v>
      </c>
      <c r="R354" s="37" t="str">
        <f t="shared" si="106"/>
        <v>1001031</v>
      </c>
      <c r="S354" s="33">
        <v>1</v>
      </c>
      <c r="T354" s="145" t="s">
        <v>142</v>
      </c>
      <c r="U354" s="33">
        <v>60000</v>
      </c>
      <c r="V354" s="33">
        <f t="shared" si="107"/>
        <v>10800</v>
      </c>
      <c r="W354" s="33">
        <v>0</v>
      </c>
      <c r="X354" s="18">
        <v>177</v>
      </c>
      <c r="Y354" s="38" t="s">
        <v>47</v>
      </c>
      <c r="Z354" s="20">
        <f t="shared" si="102"/>
        <v>49200</v>
      </c>
      <c r="AA354" s="39"/>
      <c r="AB354" s="22">
        <f t="shared" si="87"/>
        <v>25423.728813559323</v>
      </c>
      <c r="AC354" s="40">
        <f t="shared" si="108"/>
        <v>30000</v>
      </c>
      <c r="AD354" s="12"/>
      <c r="AE354" s="33"/>
      <c r="AF354" s="34" t="s">
        <v>48</v>
      </c>
      <c r="AG354" s="41">
        <v>8</v>
      </c>
      <c r="AH354" s="42">
        <v>13</v>
      </c>
      <c r="AI354" s="43" t="s">
        <v>49</v>
      </c>
      <c r="AJ354" s="34"/>
      <c r="AK354" s="34"/>
      <c r="AL354" s="37">
        <v>0</v>
      </c>
      <c r="AM354" s="33" t="s">
        <v>50</v>
      </c>
      <c r="AN354" s="33" t="s">
        <v>51</v>
      </c>
      <c r="AO354" s="33"/>
      <c r="AP354" s="37"/>
      <c r="AQ354" s="37"/>
      <c r="AR354" s="37"/>
      <c r="AS354" s="37"/>
      <c r="AU354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100103, 'Б-100103-13',date'2015-03-05',3, 1, 1, 'RUR', 1, 18, date'2015-03-06', date'2015-03-07', 1001031, 1, to_date('2016-03-11 00:00:00','YYYY-MM-DD HH24:MI:SS'), 60000, 10800, 0, 177, 0, 'c1', 8,null);insert into xxxx_oebs_cash_payment_test (ID, INVOICE_ID, OEBS_PAYMENT, DOC_DATE, COMISS_DATE) values (s_xxxx_oebs_cash_payment_test.NEXTVAL, 100103, 30000, to_date('2016-03-11 00:00:00','YYYY-MM-DD HH24:MI:SS'), date'2015-03-31' );insert into xxxx_client_discount_m  (ID,CLIENT_ID,CLIENT_AVG_DISCOUNT,DT) values (s_xxxx_client_discount_m.NEXTVAL,177, 13, date'2014-03-01');</v>
      </c>
    </row>
    <row r="355" spans="1:47" ht="15" customHeight="1" x14ac:dyDescent="0.3">
      <c r="A355" s="45">
        <v>12</v>
      </c>
      <c r="B355" s="57"/>
      <c r="C355" s="12" t="str">
        <f t="shared" si="103"/>
        <v>100012</v>
      </c>
      <c r="D355" s="12" t="str">
        <f t="shared" si="104"/>
        <v>100012/13</v>
      </c>
      <c r="E355" s="13" t="s">
        <v>40</v>
      </c>
      <c r="F355" s="13" t="s">
        <v>41</v>
      </c>
      <c r="G355" s="12">
        <v>1</v>
      </c>
      <c r="H355" s="14">
        <v>100104</v>
      </c>
      <c r="I355" s="15" t="str">
        <f t="shared" si="105"/>
        <v>Б-100104-13</v>
      </c>
      <c r="J355" s="16">
        <v>3</v>
      </c>
      <c r="K355" s="56">
        <v>1</v>
      </c>
      <c r="L355" s="12" t="s">
        <v>42</v>
      </c>
      <c r="M355" s="16">
        <v>1</v>
      </c>
      <c r="N355" s="12">
        <v>18</v>
      </c>
      <c r="O355" s="13" t="s">
        <v>43</v>
      </c>
      <c r="P355" s="13" t="s">
        <v>44</v>
      </c>
      <c r="Q355" s="13" t="s">
        <v>45</v>
      </c>
      <c r="R355" s="17" t="str">
        <f t="shared" si="106"/>
        <v>1001041</v>
      </c>
      <c r="S355" s="15">
        <v>1</v>
      </c>
      <c r="T355" s="144" t="s">
        <v>139</v>
      </c>
      <c r="U355" s="12">
        <v>100000</v>
      </c>
      <c r="V355" s="12">
        <f t="shared" si="107"/>
        <v>18000</v>
      </c>
      <c r="W355" s="12">
        <v>0</v>
      </c>
      <c r="X355" s="18">
        <v>178</v>
      </c>
      <c r="Y355" s="19" t="s">
        <v>47</v>
      </c>
      <c r="Z355" s="20">
        <f t="shared" si="102"/>
        <v>82000</v>
      </c>
      <c r="AA355" s="21"/>
      <c r="AB355" s="22">
        <f t="shared" si="87"/>
        <v>42372.881355932208</v>
      </c>
      <c r="AC355" s="14">
        <f t="shared" si="108"/>
        <v>50000</v>
      </c>
      <c r="AD355" s="12"/>
      <c r="AE355" s="12"/>
      <c r="AF355" s="13" t="s">
        <v>48</v>
      </c>
      <c r="AG355" s="23">
        <v>8</v>
      </c>
      <c r="AH355" s="24">
        <v>13</v>
      </c>
      <c r="AI355" s="25" t="s">
        <v>49</v>
      </c>
      <c r="AJ355" s="13"/>
      <c r="AK355" s="13"/>
      <c r="AL355" s="17">
        <v>0</v>
      </c>
      <c r="AM355" s="54">
        <v>1</v>
      </c>
      <c r="AN355" s="12" t="s">
        <v>51</v>
      </c>
      <c r="AO355" s="12"/>
      <c r="AP355" s="70">
        <v>10000</v>
      </c>
      <c r="AQ355" s="71" t="s">
        <v>83</v>
      </c>
      <c r="AR355" s="72" t="s">
        <v>84</v>
      </c>
      <c r="AS355" s="17" t="s">
        <v>82</v>
      </c>
      <c r="AU35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100104, 'Б-100104-13',date'2015-03-02',3, 1, 1, 'RUR', 1, 18, date'2015-03-06', date'2015-03-07', 1001041, 1, to_date('2016-03-07 00:00:00','YYYY-MM-DD HH24:MI:SS'), 100000, 18000, 0, 178, 0, 'c1', 8,1);insert into xxxx_oebs_cash_payment_test (ID, INVOICE_ID, OEBS_PAYMENT, DOC_DATE, COMISS_DATE) values (s_xxxx_oebs_cash_payment_test.NEXTVAL, 100104, 50000, to_date('2016-03-07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356" spans="1:47" ht="15" customHeight="1" x14ac:dyDescent="0.3">
      <c r="A356" s="45">
        <v>12</v>
      </c>
      <c r="B356" s="57"/>
      <c r="C356" s="12" t="str">
        <f t="shared" si="103"/>
        <v>100012</v>
      </c>
      <c r="D356" s="12" t="str">
        <f t="shared" si="104"/>
        <v>100012/13</v>
      </c>
      <c r="E356" s="13" t="s">
        <v>40</v>
      </c>
      <c r="F356" s="13" t="s">
        <v>41</v>
      </c>
      <c r="G356" s="12">
        <v>1</v>
      </c>
      <c r="H356" s="14">
        <v>100105</v>
      </c>
      <c r="I356" s="15" t="str">
        <f t="shared" si="105"/>
        <v>Б-100105-13</v>
      </c>
      <c r="J356" s="16">
        <v>3</v>
      </c>
      <c r="K356" s="28">
        <v>2</v>
      </c>
      <c r="L356" s="12" t="s">
        <v>42</v>
      </c>
      <c r="M356" s="16">
        <v>1</v>
      </c>
      <c r="N356" s="12">
        <v>18</v>
      </c>
      <c r="O356" s="13" t="s">
        <v>53</v>
      </c>
      <c r="P356" s="13" t="s">
        <v>44</v>
      </c>
      <c r="Q356" s="13" t="s">
        <v>45</v>
      </c>
      <c r="R356" s="17" t="str">
        <f t="shared" si="106"/>
        <v>1001051</v>
      </c>
      <c r="S356" s="15">
        <v>1</v>
      </c>
      <c r="T356" s="144" t="s">
        <v>140</v>
      </c>
      <c r="U356" s="12">
        <v>90000</v>
      </c>
      <c r="V356" s="12">
        <f t="shared" si="107"/>
        <v>16200</v>
      </c>
      <c r="W356" s="12">
        <v>0</v>
      </c>
      <c r="X356" s="18">
        <v>179</v>
      </c>
      <c r="Y356" s="19" t="s">
        <v>47</v>
      </c>
      <c r="Z356" s="20">
        <f t="shared" si="102"/>
        <v>73800</v>
      </c>
      <c r="AA356" s="21"/>
      <c r="AB356" s="22">
        <f t="shared" ref="AB356:AB419" si="109">AC356/1.18</f>
        <v>38135.593220338982</v>
      </c>
      <c r="AC356" s="14">
        <f t="shared" si="108"/>
        <v>45000</v>
      </c>
      <c r="AD356" s="12"/>
      <c r="AE356" s="12"/>
      <c r="AF356" s="13" t="s">
        <v>48</v>
      </c>
      <c r="AG356" s="23">
        <v>8</v>
      </c>
      <c r="AH356" s="27">
        <v>7</v>
      </c>
      <c r="AI356" s="25" t="s">
        <v>49</v>
      </c>
      <c r="AJ356" s="13"/>
      <c r="AK356" s="13"/>
      <c r="AL356" s="17">
        <v>0</v>
      </c>
      <c r="AM356" s="54">
        <v>1</v>
      </c>
      <c r="AN356" s="12" t="s">
        <v>51</v>
      </c>
      <c r="AO356" s="12"/>
      <c r="AP356" s="70">
        <v>10000</v>
      </c>
      <c r="AQ356" s="71" t="s">
        <v>83</v>
      </c>
      <c r="AR356" s="72" t="s">
        <v>84</v>
      </c>
      <c r="AS356" s="17" t="s">
        <v>127</v>
      </c>
      <c r="AU356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100105, 'Б-100105-13',date'2015-03-03',3, 2, 2, 'RUR', 1, 18, date'2015-03-06', date'2015-03-07', 1001051, 1, to_date('2016-03-08 00:00:00','YYYY-MM-DD HH24:MI:SS'), 90000, 16200, 0, 179, 0, 'c1', 8,1);insert into xxxx_oebs_cash_payment_test (ID, INVOICE_ID, OEBS_PAYMENT, DOC_DATE, COMISS_DATE) values (s_xxxx_oebs_cash_payment_test.NEXTVAL, 100105, 45000, to_date('2016-03-08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357" spans="1:47" ht="15" customHeight="1" x14ac:dyDescent="0.3">
      <c r="A357" s="45">
        <v>12</v>
      </c>
      <c r="B357" s="57"/>
      <c r="C357" s="12" t="str">
        <f t="shared" si="103"/>
        <v>100012</v>
      </c>
      <c r="D357" s="12" t="str">
        <f t="shared" si="104"/>
        <v>100012/13</v>
      </c>
      <c r="E357" s="13" t="s">
        <v>40</v>
      </c>
      <c r="F357" s="13" t="s">
        <v>41</v>
      </c>
      <c r="G357" s="12">
        <v>1</v>
      </c>
      <c r="H357" s="14">
        <v>100106</v>
      </c>
      <c r="I357" s="15" t="str">
        <f t="shared" si="105"/>
        <v>Б-100106-13</v>
      </c>
      <c r="J357" s="16">
        <v>3</v>
      </c>
      <c r="K357" s="56">
        <v>3</v>
      </c>
      <c r="L357" s="12" t="s">
        <v>42</v>
      </c>
      <c r="M357" s="16">
        <v>1</v>
      </c>
      <c r="N357" s="12">
        <v>18</v>
      </c>
      <c r="O357" s="13" t="s">
        <v>53</v>
      </c>
      <c r="P357" s="13" t="s">
        <v>44</v>
      </c>
      <c r="Q357" s="13" t="s">
        <v>45</v>
      </c>
      <c r="R357" s="17" t="str">
        <f t="shared" si="106"/>
        <v>1001061</v>
      </c>
      <c r="S357" s="15">
        <v>1</v>
      </c>
      <c r="T357" s="144" t="s">
        <v>140</v>
      </c>
      <c r="U357" s="12">
        <v>90000</v>
      </c>
      <c r="V357" s="12">
        <f t="shared" si="107"/>
        <v>16200</v>
      </c>
      <c r="W357" s="12">
        <v>0</v>
      </c>
      <c r="X357" s="18">
        <v>180</v>
      </c>
      <c r="Y357" s="19" t="s">
        <v>47</v>
      </c>
      <c r="Z357" s="20">
        <f t="shared" si="102"/>
        <v>73800</v>
      </c>
      <c r="AA357" s="21"/>
      <c r="AB357" s="22">
        <f t="shared" si="109"/>
        <v>38135.593220338982</v>
      </c>
      <c r="AC357" s="14">
        <f t="shared" si="108"/>
        <v>45000</v>
      </c>
      <c r="AD357" s="12"/>
      <c r="AE357" s="12"/>
      <c r="AF357" s="13" t="s">
        <v>48</v>
      </c>
      <c r="AG357" s="23">
        <v>8</v>
      </c>
      <c r="AH357" s="27">
        <v>7</v>
      </c>
      <c r="AI357" s="25" t="s">
        <v>49</v>
      </c>
      <c r="AJ357" s="13"/>
      <c r="AK357" s="13"/>
      <c r="AL357" s="17">
        <v>0</v>
      </c>
      <c r="AM357" s="54">
        <v>1</v>
      </c>
      <c r="AN357" s="12" t="s">
        <v>51</v>
      </c>
      <c r="AO357" s="12"/>
      <c r="AP357" s="70">
        <v>10000</v>
      </c>
      <c r="AQ357" s="71" t="s">
        <v>83</v>
      </c>
      <c r="AR357" s="72" t="s">
        <v>84</v>
      </c>
      <c r="AS357" s="17"/>
      <c r="AU357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100106, 'Б-100106-13',date'2015-03-03',3, 3, 3, 'RUR', 1, 18, date'2015-03-06', date'2015-03-07', 1001061, 1, to_date('2016-03-08 00:00:00','YYYY-MM-DD HH24:MI:SS'), 90000, 16200, 0, 180, 0, 'c1', 8,1);insert into xxxx_oebs_cash_payment_test (ID, INVOICE_ID, OEBS_PAYMENT, DOC_DATE, COMISS_DATE) values (s_xxxx_oebs_cash_payment_test.NEXTVAL, 100106, 45000, to_date('2016-03-08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358" spans="1:47" ht="15" customHeight="1" x14ac:dyDescent="0.3">
      <c r="A358" s="45">
        <v>12</v>
      </c>
      <c r="B358" s="57"/>
      <c r="C358" s="12" t="str">
        <f t="shared" si="103"/>
        <v>100012</v>
      </c>
      <c r="D358" s="12" t="str">
        <f t="shared" si="104"/>
        <v>100012/13</v>
      </c>
      <c r="E358" s="13" t="s">
        <v>40</v>
      </c>
      <c r="F358" s="13" t="s">
        <v>41</v>
      </c>
      <c r="G358" s="12">
        <v>1</v>
      </c>
      <c r="H358" s="14">
        <v>100107</v>
      </c>
      <c r="I358" s="15" t="str">
        <f t="shared" si="105"/>
        <v>Б-100107-13</v>
      </c>
      <c r="J358" s="16">
        <v>3</v>
      </c>
      <c r="K358" s="28">
        <v>2</v>
      </c>
      <c r="L358" s="12" t="s">
        <v>42</v>
      </c>
      <c r="M358" s="16">
        <v>1</v>
      </c>
      <c r="N358" s="12">
        <v>18</v>
      </c>
      <c r="O358" s="13" t="s">
        <v>55</v>
      </c>
      <c r="P358" s="13" t="s">
        <v>44</v>
      </c>
      <c r="Q358" s="13" t="s">
        <v>45</v>
      </c>
      <c r="R358" s="17" t="str">
        <f t="shared" si="106"/>
        <v>1001071</v>
      </c>
      <c r="S358" s="15">
        <v>1</v>
      </c>
      <c r="T358" s="144" t="s">
        <v>141</v>
      </c>
      <c r="U358" s="12">
        <v>80000</v>
      </c>
      <c r="V358" s="12">
        <f t="shared" si="107"/>
        <v>14400</v>
      </c>
      <c r="W358" s="12">
        <v>0</v>
      </c>
      <c r="X358" s="18">
        <v>181</v>
      </c>
      <c r="Y358" s="19" t="s">
        <v>47</v>
      </c>
      <c r="Z358" s="20">
        <f t="shared" si="102"/>
        <v>65600</v>
      </c>
      <c r="AA358" s="21"/>
      <c r="AB358" s="22">
        <f t="shared" si="109"/>
        <v>33898.305084745763</v>
      </c>
      <c r="AC358" s="14">
        <f t="shared" si="108"/>
        <v>40000</v>
      </c>
      <c r="AD358" s="12"/>
      <c r="AE358" s="12"/>
      <c r="AF358" s="13" t="s">
        <v>48</v>
      </c>
      <c r="AG358" s="23">
        <v>8</v>
      </c>
      <c r="AH358" s="30">
        <v>20</v>
      </c>
      <c r="AI358" s="25" t="s">
        <v>49</v>
      </c>
      <c r="AJ358" s="13"/>
      <c r="AK358" s="13"/>
      <c r="AL358" s="17">
        <v>0</v>
      </c>
      <c r="AM358" s="54">
        <v>1</v>
      </c>
      <c r="AN358" s="12" t="s">
        <v>51</v>
      </c>
      <c r="AO358" s="12"/>
      <c r="AP358" s="70">
        <v>10000</v>
      </c>
      <c r="AQ358" s="71" t="s">
        <v>83</v>
      </c>
      <c r="AR358" s="72" t="s">
        <v>84</v>
      </c>
      <c r="AS358" s="17"/>
      <c r="AU358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100107, 'Б-100107-13',date'2015-03-04',3, 2, 2, 'RUR', 1, 18, date'2015-03-06', date'2015-03-07', 1001071, 1, to_date('2016-03-09 00:00:00','YYYY-MM-DD HH24:MI:SS'), 80000, 14400, 0, 181, 0, 'c1', 8,1);insert into xxxx_oebs_cash_payment_test (ID, INVOICE_ID, OEBS_PAYMENT, DOC_DATE, COMISS_DATE) values (s_xxxx_oebs_cash_payment_test.NEXTVAL, 100107, 40000, to_date('2016-03-09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359" spans="1:47" s="44" customFormat="1" ht="15" customHeight="1" x14ac:dyDescent="0.3">
      <c r="A359" s="31">
        <v>12</v>
      </c>
      <c r="B359" s="60"/>
      <c r="C359" s="33" t="str">
        <f t="shared" si="103"/>
        <v>100012</v>
      </c>
      <c r="D359" s="33" t="str">
        <f t="shared" si="104"/>
        <v>100012/13</v>
      </c>
      <c r="E359" s="34" t="s">
        <v>40</v>
      </c>
      <c r="F359" s="34" t="s">
        <v>41</v>
      </c>
      <c r="G359" s="12">
        <v>1</v>
      </c>
      <c r="H359" s="14">
        <v>100108</v>
      </c>
      <c r="I359" s="33" t="str">
        <f t="shared" si="105"/>
        <v>Б-100108-13</v>
      </c>
      <c r="J359" s="16">
        <v>3</v>
      </c>
      <c r="K359" s="35">
        <v>1</v>
      </c>
      <c r="L359" s="33" t="s">
        <v>42</v>
      </c>
      <c r="M359" s="36">
        <v>1</v>
      </c>
      <c r="N359" s="33">
        <v>18</v>
      </c>
      <c r="O359" s="34" t="s">
        <v>57</v>
      </c>
      <c r="P359" s="34" t="s">
        <v>44</v>
      </c>
      <c r="Q359" s="34" t="s">
        <v>45</v>
      </c>
      <c r="R359" s="37" t="str">
        <f t="shared" si="106"/>
        <v>1001081</v>
      </c>
      <c r="S359" s="33">
        <v>1</v>
      </c>
      <c r="T359" s="145" t="s">
        <v>142</v>
      </c>
      <c r="U359" s="33">
        <v>60000</v>
      </c>
      <c r="V359" s="33">
        <f t="shared" si="107"/>
        <v>10800</v>
      </c>
      <c r="W359" s="33">
        <v>0</v>
      </c>
      <c r="X359" s="18">
        <v>182</v>
      </c>
      <c r="Y359" s="38" t="s">
        <v>47</v>
      </c>
      <c r="Z359" s="20">
        <f t="shared" si="102"/>
        <v>49200</v>
      </c>
      <c r="AA359" s="39"/>
      <c r="AB359" s="22">
        <f t="shared" si="109"/>
        <v>25423.728813559323</v>
      </c>
      <c r="AC359" s="40">
        <f t="shared" si="108"/>
        <v>30000</v>
      </c>
      <c r="AD359" s="12"/>
      <c r="AE359" s="33"/>
      <c r="AF359" s="34" t="s">
        <v>48</v>
      </c>
      <c r="AG359" s="41">
        <v>8</v>
      </c>
      <c r="AH359" s="42">
        <v>13</v>
      </c>
      <c r="AI359" s="43" t="s">
        <v>49</v>
      </c>
      <c r="AJ359" s="34"/>
      <c r="AK359" s="34"/>
      <c r="AL359" s="37">
        <v>0</v>
      </c>
      <c r="AM359" s="51">
        <v>1</v>
      </c>
      <c r="AN359" s="33" t="s">
        <v>51</v>
      </c>
      <c r="AO359" s="33"/>
      <c r="AP359" s="73">
        <v>10000</v>
      </c>
      <c r="AQ359" s="74" t="s">
        <v>83</v>
      </c>
      <c r="AR359" s="75" t="s">
        <v>84</v>
      </c>
      <c r="AS359" s="37"/>
      <c r="AU359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100108, 'Б-100108-13',date'2015-03-05',3, 1, 1, 'RUR', 1, 18, date'2015-03-06', date'2015-03-07', 1001081, 1, to_date('2016-03-11 00:00:00','YYYY-MM-DD HH24:MI:SS'), 60000, 10800, 0, 182, 0, 'c1', 8,1);insert into xxxx_oebs_cash_payment_test (ID, INVOICE_ID, OEBS_PAYMENT, DOC_DATE, COMISS_DATE) values (s_xxxx_oebs_cash_payment_test.NEXTVAL, 100108, 30000, to_date('2016-03-11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360" spans="1:47" ht="15" customHeight="1" x14ac:dyDescent="0.3">
      <c r="A360" s="45">
        <v>13</v>
      </c>
      <c r="B360" s="64"/>
      <c r="C360" s="12" t="str">
        <f t="shared" si="103"/>
        <v>100013</v>
      </c>
      <c r="D360" s="12" t="str">
        <f t="shared" si="104"/>
        <v>100013/13</v>
      </c>
      <c r="E360" s="13" t="s">
        <v>40</v>
      </c>
      <c r="F360" s="13" t="s">
        <v>41</v>
      </c>
      <c r="G360" s="12">
        <v>1</v>
      </c>
      <c r="H360" s="14">
        <v>100109</v>
      </c>
      <c r="I360" s="15" t="str">
        <f t="shared" si="105"/>
        <v>Б-100109-13</v>
      </c>
      <c r="J360" s="16">
        <v>3</v>
      </c>
      <c r="K360" s="56">
        <v>1</v>
      </c>
      <c r="L360" s="12" t="s">
        <v>42</v>
      </c>
      <c r="M360" s="16">
        <v>1</v>
      </c>
      <c r="N360" s="12">
        <v>18</v>
      </c>
      <c r="O360" s="59" t="s">
        <v>85</v>
      </c>
      <c r="P360" s="59" t="s">
        <v>86</v>
      </c>
      <c r="Q360" s="59" t="s">
        <v>87</v>
      </c>
      <c r="R360" s="17" t="str">
        <f t="shared" si="106"/>
        <v>1001091</v>
      </c>
      <c r="S360" s="15">
        <v>1</v>
      </c>
      <c r="T360" s="144" t="s">
        <v>151</v>
      </c>
      <c r="U360" s="12">
        <v>100000</v>
      </c>
      <c r="V360" s="12">
        <f t="shared" si="107"/>
        <v>18000</v>
      </c>
      <c r="W360" s="12">
        <v>0</v>
      </c>
      <c r="X360" s="18">
        <v>183</v>
      </c>
      <c r="Y360" s="19" t="s">
        <v>47</v>
      </c>
      <c r="Z360" s="20">
        <f t="shared" si="102"/>
        <v>82000</v>
      </c>
      <c r="AA360" s="21"/>
      <c r="AB360" s="22">
        <f t="shared" si="109"/>
        <v>42372.881355932208</v>
      </c>
      <c r="AC360" s="14">
        <f t="shared" si="108"/>
        <v>50000</v>
      </c>
      <c r="AD360" s="12"/>
      <c r="AE360" s="12"/>
      <c r="AF360" s="13" t="s">
        <v>48</v>
      </c>
      <c r="AG360" s="23">
        <v>8</v>
      </c>
      <c r="AH360" s="24">
        <v>13</v>
      </c>
      <c r="AI360" s="25" t="s">
        <v>49</v>
      </c>
      <c r="AJ360" s="13"/>
      <c r="AK360" s="13"/>
      <c r="AL360" s="17">
        <v>0</v>
      </c>
      <c r="AM360" s="15" t="s">
        <v>50</v>
      </c>
      <c r="AN360" s="12" t="s">
        <v>51</v>
      </c>
      <c r="AO360" s="12"/>
      <c r="AP360" s="17"/>
      <c r="AQ360" s="17"/>
      <c r="AR360" s="17"/>
      <c r="AS360" s="17" t="s">
        <v>82</v>
      </c>
      <c r="AU360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100109, 'Б-100109-13',date'2015-02-02',3, 1, 1, 'RUR', 1, 18, date'2015-02-06', date'2015-02-07', 1001091, 1, to_date('2016-02-07 00:00:00','YYYY-MM-DD HH24:MI:SS'), 100000, 18000, 0, 183, 0, 'c1', 8,null);insert into xxxx_oebs_cash_payment_test (ID, INVOICE_ID, OEBS_PAYMENT, DOC_DATE, COMISS_DATE) values (s_xxxx_oebs_cash_payment_test.NEXTVAL, 100109, 50000, to_date('2016-02-07 00:00:00','YYYY-MM-DD HH24:MI:SS'), date'2015-03-31' );insert into xxxx_client_discount_m  (ID,CLIENT_ID,CLIENT_AVG_DISCOUNT,DT) values (s_xxxx_client_discount_m.NEXTVAL,183, 13, date'2014-03-01');</v>
      </c>
    </row>
    <row r="361" spans="1:47" ht="15" customHeight="1" x14ac:dyDescent="0.3">
      <c r="A361" s="45">
        <v>13</v>
      </c>
      <c r="B361" s="64"/>
      <c r="C361" s="12" t="str">
        <f t="shared" si="103"/>
        <v>100013</v>
      </c>
      <c r="D361" s="12" t="str">
        <f t="shared" si="104"/>
        <v>100013/13</v>
      </c>
      <c r="E361" s="13" t="s">
        <v>40</v>
      </c>
      <c r="F361" s="13" t="s">
        <v>41</v>
      </c>
      <c r="G361" s="12">
        <v>1</v>
      </c>
      <c r="H361" s="14">
        <v>100110</v>
      </c>
      <c r="I361" s="15" t="str">
        <f t="shared" si="105"/>
        <v>Б-100110-13</v>
      </c>
      <c r="J361" s="16">
        <v>3</v>
      </c>
      <c r="K361" s="28">
        <v>2</v>
      </c>
      <c r="L361" s="12" t="s">
        <v>42</v>
      </c>
      <c r="M361" s="16">
        <v>1</v>
      </c>
      <c r="N361" s="12">
        <v>18</v>
      </c>
      <c r="O361" s="13" t="s">
        <v>53</v>
      </c>
      <c r="P361" s="13" t="s">
        <v>44</v>
      </c>
      <c r="Q361" s="13" t="s">
        <v>45</v>
      </c>
      <c r="R361" s="17" t="str">
        <f t="shared" si="106"/>
        <v>1001101</v>
      </c>
      <c r="S361" s="15">
        <v>1</v>
      </c>
      <c r="T361" s="144" t="s">
        <v>140</v>
      </c>
      <c r="U361" s="12">
        <v>90000</v>
      </c>
      <c r="V361" s="12">
        <f t="shared" si="107"/>
        <v>16200</v>
      </c>
      <c r="W361" s="12">
        <v>0</v>
      </c>
      <c r="X361" s="18">
        <v>184</v>
      </c>
      <c r="Y361" s="19" t="s">
        <v>47</v>
      </c>
      <c r="Z361" s="20">
        <f t="shared" si="102"/>
        <v>73800</v>
      </c>
      <c r="AA361" s="21"/>
      <c r="AB361" s="22">
        <f t="shared" si="109"/>
        <v>38135.593220338982</v>
      </c>
      <c r="AC361" s="14">
        <f t="shared" si="108"/>
        <v>45000</v>
      </c>
      <c r="AD361" s="12"/>
      <c r="AE361" s="12"/>
      <c r="AF361" s="13" t="s">
        <v>48</v>
      </c>
      <c r="AG361" s="23">
        <v>8</v>
      </c>
      <c r="AH361" s="27">
        <v>7</v>
      </c>
      <c r="AI361" s="25" t="s">
        <v>49</v>
      </c>
      <c r="AJ361" s="13"/>
      <c r="AK361" s="13"/>
      <c r="AL361" s="17">
        <v>0</v>
      </c>
      <c r="AM361" s="15" t="s">
        <v>50</v>
      </c>
      <c r="AN361" s="12" t="s">
        <v>51</v>
      </c>
      <c r="AO361" s="12"/>
      <c r="AP361" s="17"/>
      <c r="AQ361" s="17"/>
      <c r="AR361" s="17"/>
      <c r="AS361" s="17"/>
      <c r="AU36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100110, 'Б-100110-13',date'2015-03-03',3, 2, 2, 'RUR', 1, 18, date'2015-03-06', date'2015-03-07', 1001101, 1, to_date('2016-03-08 00:00:00','YYYY-MM-DD HH24:MI:SS'), 90000, 16200, 0, 184, 0, 'c1', 8,null);insert into xxxx_oebs_cash_payment_test (ID, INVOICE_ID, OEBS_PAYMENT, DOC_DATE, COMISS_DATE) values (s_xxxx_oebs_cash_payment_test.NEXTVAL, 100110, 45000, to_date('2016-03-08 00:00:00','YYYY-MM-DD HH24:MI:SS'), date'2015-03-31' );insert into xxxx_client_discount_m  (ID,CLIENT_ID,CLIENT_AVG_DISCOUNT,DT) values (s_xxxx_client_discount_m.NEXTVAL,184, 7, date'2014-03-01');</v>
      </c>
    </row>
    <row r="362" spans="1:47" ht="15" customHeight="1" x14ac:dyDescent="0.3">
      <c r="A362" s="45">
        <v>13</v>
      </c>
      <c r="B362" s="64"/>
      <c r="C362" s="12" t="str">
        <f t="shared" si="103"/>
        <v>100013</v>
      </c>
      <c r="D362" s="12" t="str">
        <f t="shared" si="104"/>
        <v>100013/13</v>
      </c>
      <c r="E362" s="13" t="s">
        <v>40</v>
      </c>
      <c r="F362" s="13" t="s">
        <v>41</v>
      </c>
      <c r="G362" s="12">
        <v>1</v>
      </c>
      <c r="H362" s="14">
        <v>100111</v>
      </c>
      <c r="I362" s="15" t="str">
        <f t="shared" si="105"/>
        <v>Б-100111-13</v>
      </c>
      <c r="J362" s="16">
        <v>3</v>
      </c>
      <c r="K362" s="56">
        <v>3</v>
      </c>
      <c r="L362" s="12" t="s">
        <v>42</v>
      </c>
      <c r="M362" s="16">
        <v>1</v>
      </c>
      <c r="N362" s="12">
        <v>18</v>
      </c>
      <c r="O362" s="13" t="s">
        <v>53</v>
      </c>
      <c r="P362" s="13" t="s">
        <v>44</v>
      </c>
      <c r="Q362" s="13" t="s">
        <v>45</v>
      </c>
      <c r="R362" s="17" t="str">
        <f t="shared" si="106"/>
        <v>1001111</v>
      </c>
      <c r="S362" s="15">
        <v>1</v>
      </c>
      <c r="T362" s="144" t="s">
        <v>140</v>
      </c>
      <c r="U362" s="12">
        <v>90000</v>
      </c>
      <c r="V362" s="12">
        <f t="shared" si="107"/>
        <v>16200</v>
      </c>
      <c r="W362" s="12">
        <v>0</v>
      </c>
      <c r="X362" s="18">
        <v>185</v>
      </c>
      <c r="Y362" s="19" t="s">
        <v>47</v>
      </c>
      <c r="Z362" s="20">
        <f t="shared" si="102"/>
        <v>73800</v>
      </c>
      <c r="AA362" s="21"/>
      <c r="AB362" s="22">
        <f t="shared" si="109"/>
        <v>38135.593220338982</v>
      </c>
      <c r="AC362" s="14">
        <f t="shared" si="108"/>
        <v>45000</v>
      </c>
      <c r="AD362" s="12"/>
      <c r="AE362" s="12"/>
      <c r="AF362" s="13" t="s">
        <v>48</v>
      </c>
      <c r="AG362" s="23">
        <v>8</v>
      </c>
      <c r="AH362" s="27">
        <v>7</v>
      </c>
      <c r="AI362" s="25" t="s">
        <v>49</v>
      </c>
      <c r="AJ362" s="13"/>
      <c r="AK362" s="13"/>
      <c r="AL362" s="17">
        <v>0</v>
      </c>
      <c r="AM362" s="15" t="s">
        <v>50</v>
      </c>
      <c r="AN362" s="12" t="s">
        <v>51</v>
      </c>
      <c r="AO362" s="12"/>
      <c r="AP362" s="17"/>
      <c r="AQ362" s="17"/>
      <c r="AR362" s="17"/>
      <c r="AS362" s="17"/>
      <c r="AU362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100111, 'Б-100111-13',date'2015-03-03',3, 3, 3, 'RUR', 1, 18, date'2015-03-06', date'2015-03-07', 1001111, 1, to_date('2016-03-08 00:00:00','YYYY-MM-DD HH24:MI:SS'), 90000, 16200, 0, 185, 0, 'c1', 8,null);insert into xxxx_oebs_cash_payment_test (ID, INVOICE_ID, OEBS_PAYMENT, DOC_DATE, COMISS_DATE) values (s_xxxx_oebs_cash_payment_test.NEXTVAL, 100111, 45000, to_date('2016-03-08 00:00:00','YYYY-MM-DD HH24:MI:SS'), date'2015-03-31' );insert into xxxx_client_discount_m  (ID,CLIENT_ID,CLIENT_AVG_DISCOUNT,DT) values (s_xxxx_client_discount_m.NEXTVAL,185, 7, date'2014-03-01');</v>
      </c>
    </row>
    <row r="363" spans="1:47" ht="15" customHeight="1" x14ac:dyDescent="0.3">
      <c r="A363" s="45">
        <v>13</v>
      </c>
      <c r="B363" s="64"/>
      <c r="C363" s="12" t="str">
        <f t="shared" si="103"/>
        <v>100013</v>
      </c>
      <c r="D363" s="12" t="str">
        <f t="shared" si="104"/>
        <v>100013/13</v>
      </c>
      <c r="E363" s="13" t="s">
        <v>40</v>
      </c>
      <c r="F363" s="13" t="s">
        <v>41</v>
      </c>
      <c r="G363" s="12">
        <v>1</v>
      </c>
      <c r="H363" s="14">
        <v>100112</v>
      </c>
      <c r="I363" s="15" t="str">
        <f t="shared" si="105"/>
        <v>Б-100112-13</v>
      </c>
      <c r="J363" s="16">
        <v>3</v>
      </c>
      <c r="K363" s="28">
        <v>2</v>
      </c>
      <c r="L363" s="12" t="s">
        <v>42</v>
      </c>
      <c r="M363" s="16">
        <v>1</v>
      </c>
      <c r="N363" s="12">
        <v>18</v>
      </c>
      <c r="O363" s="13" t="s">
        <v>55</v>
      </c>
      <c r="P363" s="13" t="s">
        <v>44</v>
      </c>
      <c r="Q363" s="13" t="s">
        <v>45</v>
      </c>
      <c r="R363" s="17" t="str">
        <f t="shared" si="106"/>
        <v>1001121</v>
      </c>
      <c r="S363" s="15">
        <v>1</v>
      </c>
      <c r="T363" s="144" t="s">
        <v>141</v>
      </c>
      <c r="U363" s="12">
        <v>80000</v>
      </c>
      <c r="V363" s="12">
        <f t="shared" si="107"/>
        <v>14400</v>
      </c>
      <c r="W363" s="12">
        <v>0</v>
      </c>
      <c r="X363" s="18">
        <v>186</v>
      </c>
      <c r="Y363" s="19" t="s">
        <v>47</v>
      </c>
      <c r="Z363" s="20">
        <f t="shared" si="102"/>
        <v>65600</v>
      </c>
      <c r="AA363" s="21"/>
      <c r="AB363" s="22">
        <f t="shared" si="109"/>
        <v>33898.305084745763</v>
      </c>
      <c r="AC363" s="14">
        <f t="shared" si="108"/>
        <v>40000</v>
      </c>
      <c r="AD363" s="12"/>
      <c r="AE363" s="12"/>
      <c r="AF363" s="13" t="s">
        <v>48</v>
      </c>
      <c r="AG363" s="23">
        <v>8</v>
      </c>
      <c r="AH363" s="30">
        <v>20</v>
      </c>
      <c r="AI363" s="25" t="s">
        <v>49</v>
      </c>
      <c r="AJ363" s="13"/>
      <c r="AK363" s="13"/>
      <c r="AL363" s="17">
        <v>0</v>
      </c>
      <c r="AM363" s="15" t="s">
        <v>50</v>
      </c>
      <c r="AN363" s="12" t="s">
        <v>51</v>
      </c>
      <c r="AO363" s="12"/>
      <c r="AP363" s="17"/>
      <c r="AQ363" s="17"/>
      <c r="AR363" s="17"/>
      <c r="AS363" s="17"/>
      <c r="AU36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100112, 'Б-100112-13',date'2015-03-04',3, 2, 2, 'RUR', 1, 18, date'2015-03-06', date'2015-03-07', 1001121, 1, to_date('2016-03-09 00:00:00','YYYY-MM-DD HH24:MI:SS'), 80000, 14400, 0, 186, 0, 'c1', 8,null);insert into xxxx_oebs_cash_payment_test (ID, INVOICE_ID, OEBS_PAYMENT, DOC_DATE, COMISS_DATE) values (s_xxxx_oebs_cash_payment_test.NEXTVAL, 100112, 40000, to_date('2016-03-09 00:00:00','YYYY-MM-DD HH24:MI:SS'), date'2015-03-31' );insert into xxxx_client_discount_m  (ID,CLIENT_ID,CLIENT_AVG_DISCOUNT,DT) values (s_xxxx_client_discount_m.NEXTVAL,186, 20, date'2014-03-01');</v>
      </c>
    </row>
    <row r="364" spans="1:47" s="44" customFormat="1" ht="15" customHeight="1" x14ac:dyDescent="0.3">
      <c r="A364" s="31">
        <v>13</v>
      </c>
      <c r="B364" s="48"/>
      <c r="C364" s="33" t="str">
        <f t="shared" si="103"/>
        <v>100013</v>
      </c>
      <c r="D364" s="33" t="str">
        <f t="shared" si="104"/>
        <v>100013/13</v>
      </c>
      <c r="E364" s="34" t="s">
        <v>40</v>
      </c>
      <c r="F364" s="34" t="s">
        <v>41</v>
      </c>
      <c r="G364" s="12">
        <v>1</v>
      </c>
      <c r="H364" s="14">
        <v>100113</v>
      </c>
      <c r="I364" s="33" t="str">
        <f t="shared" si="105"/>
        <v>Б-100113-13</v>
      </c>
      <c r="J364" s="16">
        <v>3</v>
      </c>
      <c r="K364" s="35">
        <v>1</v>
      </c>
      <c r="L364" s="33" t="s">
        <v>42</v>
      </c>
      <c r="M364" s="36">
        <v>1</v>
      </c>
      <c r="N364" s="33">
        <v>18</v>
      </c>
      <c r="O364" s="34" t="s">
        <v>57</v>
      </c>
      <c r="P364" s="34" t="s">
        <v>44</v>
      </c>
      <c r="Q364" s="34" t="s">
        <v>45</v>
      </c>
      <c r="R364" s="37" t="str">
        <f t="shared" si="106"/>
        <v>1001131</v>
      </c>
      <c r="S364" s="33">
        <v>1</v>
      </c>
      <c r="T364" s="145" t="s">
        <v>142</v>
      </c>
      <c r="U364" s="33">
        <v>60000</v>
      </c>
      <c r="V364" s="33">
        <f t="shared" si="107"/>
        <v>10800</v>
      </c>
      <c r="W364" s="33">
        <v>0</v>
      </c>
      <c r="X364" s="18">
        <v>187</v>
      </c>
      <c r="Y364" s="38" t="s">
        <v>47</v>
      </c>
      <c r="Z364" s="20">
        <f t="shared" si="102"/>
        <v>49200</v>
      </c>
      <c r="AA364" s="39"/>
      <c r="AB364" s="22">
        <f t="shared" si="109"/>
        <v>25423.728813559323</v>
      </c>
      <c r="AC364" s="40">
        <f t="shared" si="108"/>
        <v>30000</v>
      </c>
      <c r="AD364" s="12"/>
      <c r="AE364" s="33"/>
      <c r="AF364" s="34" t="s">
        <v>48</v>
      </c>
      <c r="AG364" s="41">
        <v>8</v>
      </c>
      <c r="AH364" s="42">
        <v>13</v>
      </c>
      <c r="AI364" s="43" t="s">
        <v>49</v>
      </c>
      <c r="AJ364" s="34"/>
      <c r="AK364" s="34"/>
      <c r="AL364" s="37">
        <v>0</v>
      </c>
      <c r="AM364" s="33" t="s">
        <v>50</v>
      </c>
      <c r="AN364" s="33" t="s">
        <v>51</v>
      </c>
      <c r="AO364" s="33"/>
      <c r="AP364" s="37"/>
      <c r="AQ364" s="37"/>
      <c r="AR364" s="37"/>
      <c r="AS364" s="37"/>
      <c r="AU364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100113, 'Б-100113-13',date'2015-03-05',3, 1, 1, 'RUR', 1, 18, date'2015-03-06', date'2015-03-07', 1001131, 1, to_date('2016-03-11 00:00:00','YYYY-MM-DD HH24:MI:SS'), 60000, 10800, 0, 187,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(s_xxxx_client_discount_m.NEXTVAL,187, 13, date'2014-03-01');</v>
      </c>
    </row>
    <row r="365" spans="1:47" ht="15" customHeight="1" x14ac:dyDescent="0.3">
      <c r="A365" s="45">
        <v>14</v>
      </c>
      <c r="B365" s="64"/>
      <c r="C365" s="12" t="str">
        <f t="shared" si="103"/>
        <v>100014</v>
      </c>
      <c r="D365" s="12" t="str">
        <f t="shared" si="104"/>
        <v>100014/13</v>
      </c>
      <c r="E365" s="13" t="s">
        <v>40</v>
      </c>
      <c r="F365" s="13" t="s">
        <v>41</v>
      </c>
      <c r="G365" s="12">
        <v>1</v>
      </c>
      <c r="H365" s="14">
        <v>100114</v>
      </c>
      <c r="I365" s="15" t="str">
        <f t="shared" si="105"/>
        <v>Б-100114-13</v>
      </c>
      <c r="J365" s="16">
        <v>3</v>
      </c>
      <c r="K365" s="12">
        <v>7</v>
      </c>
      <c r="L365" s="12" t="s">
        <v>42</v>
      </c>
      <c r="M365" s="16">
        <v>1</v>
      </c>
      <c r="N365" s="12">
        <v>18</v>
      </c>
      <c r="O365" s="13" t="s">
        <v>43</v>
      </c>
      <c r="P365" s="13" t="s">
        <v>44</v>
      </c>
      <c r="Q365" s="13" t="s">
        <v>45</v>
      </c>
      <c r="R365" s="17" t="str">
        <f t="shared" si="106"/>
        <v>1001141</v>
      </c>
      <c r="S365" s="15">
        <v>1</v>
      </c>
      <c r="T365" s="144" t="s">
        <v>139</v>
      </c>
      <c r="U365" s="12">
        <v>100000</v>
      </c>
      <c r="V365" s="12">
        <f t="shared" si="107"/>
        <v>18000</v>
      </c>
      <c r="W365" s="12">
        <v>0</v>
      </c>
      <c r="X365" s="18">
        <v>188</v>
      </c>
      <c r="Y365" s="19" t="s">
        <v>47</v>
      </c>
      <c r="Z365" s="20">
        <f t="shared" si="102"/>
        <v>82000</v>
      </c>
      <c r="AA365" s="21"/>
      <c r="AB365" s="22">
        <f t="shared" si="109"/>
        <v>42372.881355932208</v>
      </c>
      <c r="AC365" s="14">
        <f t="shared" si="108"/>
        <v>50000</v>
      </c>
      <c r="AD365" s="12"/>
      <c r="AE365" s="12"/>
      <c r="AF365" s="13" t="s">
        <v>48</v>
      </c>
      <c r="AG365" s="23">
        <v>8</v>
      </c>
      <c r="AH365" s="24">
        <v>13</v>
      </c>
      <c r="AI365" s="25" t="s">
        <v>49</v>
      </c>
      <c r="AJ365" s="13"/>
      <c r="AK365" s="13"/>
      <c r="AL365" s="17">
        <v>0</v>
      </c>
      <c r="AM365" s="15" t="s">
        <v>50</v>
      </c>
      <c r="AN365" s="12" t="s">
        <v>51</v>
      </c>
      <c r="AO365" s="12"/>
      <c r="AP365" s="17"/>
      <c r="AQ365" s="17"/>
      <c r="AR365" s="17"/>
      <c r="AS365" s="9" t="s">
        <v>89</v>
      </c>
      <c r="AU36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100114, 'Б-100114-13',date'2015-03-02',3, 7, 7, 'RUR', 1, 18, date'2015-03-06', date'2015-03-07', 1001141, 1, to_date('2016-03-07 00:00:00','YYYY-MM-DD HH24:MI:SS'), 100000, 18000, 0, 188, 0, 'c1', 8,null);insert into xxxx_oebs_cash_payment_test (ID, INVOICE_ID, OEBS_PAYMENT, DOC_DATE, COMISS_DATE) values (s_xxxx_oebs_cash_payment_test.NEXTVAL, 100114, 50000, to_date('2016-03-07 00:00:00','YYYY-MM-DD HH24:MI:SS'), date'2015-03-31' );insert into xxxx_client_discount_m  (ID,CLIENT_ID,CLIENT_AVG_DISCOUNT,DT) values (s_xxxx_client_discount_m.NEXTVAL,188, 13, date'2014-03-01');</v>
      </c>
    </row>
    <row r="366" spans="1:47" ht="15" customHeight="1" x14ac:dyDescent="0.3">
      <c r="A366" s="45">
        <v>14</v>
      </c>
      <c r="B366" s="64"/>
      <c r="C366" s="12" t="str">
        <f t="shared" si="103"/>
        <v>100014</v>
      </c>
      <c r="D366" s="12" t="str">
        <f t="shared" si="104"/>
        <v>100014/13</v>
      </c>
      <c r="E366" s="13" t="s">
        <v>40</v>
      </c>
      <c r="F366" s="13" t="s">
        <v>41</v>
      </c>
      <c r="G366" s="12">
        <v>1</v>
      </c>
      <c r="H366" s="14">
        <v>100115</v>
      </c>
      <c r="I366" s="15" t="str">
        <f t="shared" si="105"/>
        <v>Б-100115-13</v>
      </c>
      <c r="J366" s="16">
        <v>3</v>
      </c>
      <c r="K366" s="12">
        <v>7</v>
      </c>
      <c r="L366" s="12" t="s">
        <v>42</v>
      </c>
      <c r="M366" s="76">
        <v>0</v>
      </c>
      <c r="N366" s="12">
        <v>18</v>
      </c>
      <c r="O366" s="13" t="s">
        <v>53</v>
      </c>
      <c r="P366" s="13" t="s">
        <v>44</v>
      </c>
      <c r="Q366" s="13" t="s">
        <v>45</v>
      </c>
      <c r="R366" s="17" t="str">
        <f t="shared" si="106"/>
        <v>1001151</v>
      </c>
      <c r="S366" s="15">
        <v>1</v>
      </c>
      <c r="T366" s="144" t="s">
        <v>140</v>
      </c>
      <c r="U366" s="12">
        <v>90000</v>
      </c>
      <c r="V366" s="12">
        <f t="shared" si="107"/>
        <v>16200</v>
      </c>
      <c r="W366" s="12">
        <v>0</v>
      </c>
      <c r="X366" s="18">
        <v>189</v>
      </c>
      <c r="Y366" s="19" t="s">
        <v>47</v>
      </c>
      <c r="Z366" s="20">
        <f t="shared" si="102"/>
        <v>73800</v>
      </c>
      <c r="AA366" s="21"/>
      <c r="AB366" s="22">
        <f t="shared" si="109"/>
        <v>38135.593220338982</v>
      </c>
      <c r="AC366" s="14">
        <f t="shared" si="108"/>
        <v>45000</v>
      </c>
      <c r="AD366" s="12"/>
      <c r="AE366" s="12"/>
      <c r="AF366" s="13" t="s">
        <v>48</v>
      </c>
      <c r="AG366" s="23">
        <v>8</v>
      </c>
      <c r="AH366" s="27">
        <v>7</v>
      </c>
      <c r="AI366" s="25" t="s">
        <v>49</v>
      </c>
      <c r="AJ366" s="13"/>
      <c r="AK366" s="13"/>
      <c r="AL366" s="17">
        <v>0</v>
      </c>
      <c r="AM366" s="15" t="s">
        <v>50</v>
      </c>
      <c r="AN366" s="12" t="s">
        <v>51</v>
      </c>
      <c r="AO366" s="12"/>
      <c r="AP366" s="17"/>
      <c r="AQ366" s="17"/>
      <c r="AR366" s="17"/>
      <c r="AS366" s="9" t="s">
        <v>90</v>
      </c>
      <c r="AU366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100115, 'Б-100115-13',date'2015-03-03',3, 7, 7, 'RUR', 0, 18, date'2015-03-06', date'2015-03-07', 1001151, 1, to_date('2016-03-08 00:00:00','YYYY-MM-DD HH24:MI:SS'), 90000, 16200, 0, 189, 0, 'c1', 8,null);insert into xxxx_oebs_cash_payment_test (ID, INVOICE_ID, OEBS_PAYMENT, DOC_DATE, COMISS_DATE) values (s_xxxx_oebs_cash_payment_test.NEXTVAL, 100115, 45000, to_date('2016-03-08 00:00:00','YYYY-MM-DD HH24:MI:SS'), date'2015-03-31' );insert into xxxx_client_discount_m  (ID,CLIENT_ID,CLIENT_AVG_DISCOUNT,DT) values (s_xxxx_client_discount_m.NEXTVAL,189, 7, date'2014-03-01');</v>
      </c>
    </row>
    <row r="367" spans="1:47" ht="15" customHeight="1" x14ac:dyDescent="0.3">
      <c r="A367" s="45">
        <v>14</v>
      </c>
      <c r="B367" s="64"/>
      <c r="C367" s="12" t="str">
        <f t="shared" si="103"/>
        <v>100014</v>
      </c>
      <c r="D367" s="12" t="str">
        <f t="shared" si="104"/>
        <v>100014/13</v>
      </c>
      <c r="E367" s="13" t="s">
        <v>40</v>
      </c>
      <c r="F367" s="13" t="s">
        <v>41</v>
      </c>
      <c r="G367" s="12">
        <v>1</v>
      </c>
      <c r="H367" s="14">
        <v>100116</v>
      </c>
      <c r="I367" s="15" t="str">
        <f t="shared" si="105"/>
        <v>Б-100116-13</v>
      </c>
      <c r="J367" s="16">
        <v>3</v>
      </c>
      <c r="K367" s="12">
        <v>7</v>
      </c>
      <c r="L367" s="56" t="s">
        <v>91</v>
      </c>
      <c r="M367" s="16">
        <v>1</v>
      </c>
      <c r="N367" s="12">
        <v>18</v>
      </c>
      <c r="O367" s="13" t="s">
        <v>53</v>
      </c>
      <c r="P367" s="13" t="s">
        <v>44</v>
      </c>
      <c r="Q367" s="13" t="s">
        <v>45</v>
      </c>
      <c r="R367" s="17" t="str">
        <f t="shared" si="106"/>
        <v>1001161</v>
      </c>
      <c r="S367" s="15">
        <v>1</v>
      </c>
      <c r="T367" s="144" t="s">
        <v>140</v>
      </c>
      <c r="U367" s="12">
        <v>1300</v>
      </c>
      <c r="V367" s="12">
        <f t="shared" si="107"/>
        <v>234</v>
      </c>
      <c r="W367" s="12">
        <v>0</v>
      </c>
      <c r="X367" s="18">
        <v>190</v>
      </c>
      <c r="Y367" s="19" t="s">
        <v>47</v>
      </c>
      <c r="Z367" s="20">
        <f t="shared" si="102"/>
        <v>1066</v>
      </c>
      <c r="AA367" s="21"/>
      <c r="AB367" s="22">
        <f t="shared" si="109"/>
        <v>550.84745762711873</v>
      </c>
      <c r="AC367" s="14">
        <f t="shared" si="108"/>
        <v>650</v>
      </c>
      <c r="AD367" s="12"/>
      <c r="AE367" s="12"/>
      <c r="AF367" s="13" t="s">
        <v>48</v>
      </c>
      <c r="AG367" s="23">
        <v>8</v>
      </c>
      <c r="AH367" s="27">
        <v>7</v>
      </c>
      <c r="AI367" s="25" t="s">
        <v>49</v>
      </c>
      <c r="AJ367" s="13"/>
      <c r="AK367" s="13"/>
      <c r="AL367" s="17">
        <v>0</v>
      </c>
      <c r="AM367" s="15" t="s">
        <v>50</v>
      </c>
      <c r="AN367" s="12" t="s">
        <v>51</v>
      </c>
      <c r="AO367" s="12"/>
      <c r="AP367" s="17"/>
      <c r="AQ367" s="17"/>
      <c r="AR367" s="17"/>
      <c r="AU367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100116, 'Б-100116-13',date'2015-03-03',3, 7, 7, 'USD', 1, 18, date'2015-03-06', date'2015-03-07', 1001161, 1, to_date('2016-03-08 00:00:00','YYYY-MM-DD HH24:MI:SS'), 1300, 234, 0, 190, 0, 'c1', 8,null);insert into xxxx_oebs_cash_payment_test (ID, INVOICE_ID, OEBS_PAYMENT, DOC_DATE, COMISS_DATE) values (s_xxxx_oebs_cash_payment_test.NEXTVAL, 100116, 650, to_date('2016-03-08 00:00:00','YYYY-MM-DD HH24:MI:SS'), date'2015-03-31' );insert into xxxx_client_discount_m  (ID,CLIENT_ID,CLIENT_AVG_DISCOUNT,DT) values (s_xxxx_client_discount_m.NEXTVAL,190, 7, date'2014-03-01');</v>
      </c>
    </row>
    <row r="368" spans="1:47" ht="15" customHeight="1" x14ac:dyDescent="0.3">
      <c r="A368" s="45">
        <v>14</v>
      </c>
      <c r="B368" s="64"/>
      <c r="C368" s="12" t="str">
        <f t="shared" si="103"/>
        <v>100014</v>
      </c>
      <c r="D368" s="12" t="str">
        <f t="shared" si="104"/>
        <v>100014/13</v>
      </c>
      <c r="E368" s="13" t="s">
        <v>40</v>
      </c>
      <c r="F368" s="13" t="s">
        <v>41</v>
      </c>
      <c r="G368" s="12">
        <v>1</v>
      </c>
      <c r="H368" s="14">
        <v>100117</v>
      </c>
      <c r="I368" s="15" t="str">
        <f t="shared" si="105"/>
        <v>Б-100117-13</v>
      </c>
      <c r="J368" s="16">
        <v>3</v>
      </c>
      <c r="K368" s="28">
        <v>2</v>
      </c>
      <c r="L368" s="12" t="s">
        <v>42</v>
      </c>
      <c r="M368" s="16">
        <v>1</v>
      </c>
      <c r="N368" s="12">
        <v>18</v>
      </c>
      <c r="O368" s="13" t="s">
        <v>55</v>
      </c>
      <c r="P368" s="13" t="s">
        <v>44</v>
      </c>
      <c r="Q368" s="13" t="s">
        <v>45</v>
      </c>
      <c r="R368" s="17" t="str">
        <f t="shared" si="106"/>
        <v>1001171</v>
      </c>
      <c r="S368" s="15">
        <v>1</v>
      </c>
      <c r="T368" s="144" t="s">
        <v>141</v>
      </c>
      <c r="U368" s="12">
        <v>80000</v>
      </c>
      <c r="V368" s="12">
        <f t="shared" si="107"/>
        <v>14400</v>
      </c>
      <c r="W368" s="12">
        <v>0</v>
      </c>
      <c r="X368" s="18">
        <v>191</v>
      </c>
      <c r="Y368" s="19" t="s">
        <v>47</v>
      </c>
      <c r="Z368" s="20">
        <f>U368-V368</f>
        <v>65600</v>
      </c>
      <c r="AA368" s="21"/>
      <c r="AB368" s="22">
        <f t="shared" si="109"/>
        <v>33898.305084745763</v>
      </c>
      <c r="AC368" s="14">
        <f t="shared" si="108"/>
        <v>40000</v>
      </c>
      <c r="AD368" s="12"/>
      <c r="AE368" s="12"/>
      <c r="AF368" s="13" t="s">
        <v>48</v>
      </c>
      <c r="AG368" s="23">
        <v>8</v>
      </c>
      <c r="AH368" s="30">
        <v>20</v>
      </c>
      <c r="AI368" s="25" t="s">
        <v>49</v>
      </c>
      <c r="AJ368" s="13"/>
      <c r="AK368" s="13"/>
      <c r="AL368" s="17">
        <v>0</v>
      </c>
      <c r="AM368" s="15" t="s">
        <v>50</v>
      </c>
      <c r="AN368" s="12" t="s">
        <v>51</v>
      </c>
      <c r="AO368" s="12"/>
      <c r="AP368" s="17"/>
      <c r="AQ368" s="17"/>
      <c r="AR368" s="17"/>
      <c r="AU36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"&amp;A368&amp;", "&amp;C368&amp;", '"&amp;D368&amp;"', date'"&amp;E368&amp;"', date'"&amp;F368&amp;"', "&amp;G368&amp;", "&amp;H368&amp;", '"&amp;I368&amp;"',date'"&amp;O368&amp;"',"&amp;J368&amp;", "&amp;K368&amp;", "&amp;K368&amp;", '"&amp;L368&amp;"', "&amp;M368&amp;", "&amp;N368&amp;", date'"&amp;P368&amp;"', date'"&amp;Q368&amp;"', "&amp;R368&amp;", "&amp;S368&amp;", to_date('"&amp;T368&amp;"','YYYY-MM-DD HH24:MI:SS'), "&amp;U368&amp;", "&amp;V368&amp;", "&amp;W368&amp;", "&amp;X368&amp;", "&amp;AL368&amp;", '"&amp;AN368&amp;"', "&amp;AG368&amp;","&amp;AM368&amp;");"&amp;
IF(LEN(AC368)&gt;0,"insert into xxxx_oebs_cash_payment_test (ID, INVOICE_ID, OEBS_PAYMENT, DOC_DATE, COMISS_DATE) values (s_xxxx_oebs_cash_payment_test.NEXTVAL, "&amp;H368&amp;", "&amp;AC368&amp;", to_date('"&amp;T368&amp;"','YYYY-MM-DD HH24:MI:SS'), "&amp;AF368&amp;" );","")&amp;
IF(LEN(AD368)&gt;0,"insert into xxxx_oebs_cash_payment_test (ID, INVOICE_ID, OEBS_PAYMENT, DOC_DATE, COMISS_DATE) values (s_xxxx_oebs_cash_payment_test.NEXTVAL, "&amp;H368&amp;", "&amp;AD368&amp;", to_date('"&amp;T368&amp;"','YYYY-MM-DD HH24:MI:SS'), "&amp;AF368&amp;" );","")&amp;
IF(LEN(AE368)&gt;0,"insert into xxxx_oebs_cash_payment_test (ID, INVOICE_ID, OEBS_PAYMENT, DOC_DATE, COMISS_DATE) values (s_xxxx_oebs_cash_payment_test.NEXTVAL, "&amp;H368&amp;", "&amp;AE368&amp;", to_date('"&amp;T368&amp;"','YYYY-MM-DD HH24:MI:SS'), "&amp;AF368&amp;" );","")&amp;
IF(LEN(AH368)&gt;0,"insert into xxxx_client_discount_m  (ID,CLIENT_ID,CLIENT_AVG_DISCOUNT,DT) values (s_xxxx_client_discount_m.NEXTVAL,"&amp;X368&amp;", "&amp;AH368&amp;", "&amp;AI368&amp;");","")&amp;
IF(LEN(AJ368)&gt;0,"insert into xxxx_client_discount_m  (ID,CLIENT_ID,CLIENT_AVG_DISCOUNT,DT) values (s_xxxx_client_discount_m.NEXTVAL,"&amp;X368&amp;", "&amp;AJ368&amp;", "&amp;AK368&amp;");","")&amp;
IF(LEN(AO368)&gt;0,"insert into xxxx_contract_signed_attr (ID, CONTRACT_ID, CODE, KEY_NUM) values (s_xxxx_contract_signed_attr.NEXTVAL, "&amp;C368&amp;", 'SUPERCOMMISSION_BONUS' , "&amp;AO368&amp;" );","")&amp;
IF(LEN(AP368)&gt;0,"insert into xxxx_loyal_clients_contr_attr (ID, CONTRACT_ID, CLIENT_ID, LC_TURNOVER, COLLATERAL_FIRST_DT, COLLATERAL_END_DT) values (s_xxxx_loyal_clients_contr_atr.NEXTVAL, "&amp;C368&amp;", "&amp;X368&amp;", "&amp;AP368&amp;", "&amp;AQ368&amp;", "&amp;AR368&amp;"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100117, 'Б-100117-13',date'2015-03-04',3, 2, 2, 'RUR', 1, 18, date'2015-03-06', date'2015-03-07', 1001171, 1, to_date('2016-03-09 00:00:00','YYYY-MM-DD HH24:MI:SS'), 80000, 14400, 0, 191, 0, 'c1', 8,null);insert into xxxx_oebs_cash_payment_test (ID, INVOICE_ID, OEBS_PAYMENT, DOC_DATE, COMISS_DATE) values (s_xxxx_oebs_cash_payment_test.NEXTVAL, 100117, 40000, to_date('2016-03-09 00:00:00','YYYY-MM-DD HH24:MI:SS'), date'2015-03-31' );insert into xxxx_client_discount_m  (ID,CLIENT_ID,CLIENT_AVG_DISCOUNT,DT) values (s_xxxx_client_discount_m.NEXTVAL,191, 20, date'2014-03-01');</v>
      </c>
    </row>
    <row r="369" spans="1:47" ht="15" customHeight="1" x14ac:dyDescent="0.3">
      <c r="A369" s="45">
        <v>14</v>
      </c>
      <c r="B369" s="64"/>
      <c r="C369" s="12" t="str">
        <f t="shared" si="103"/>
        <v>100014</v>
      </c>
      <c r="D369" s="12" t="str">
        <f t="shared" si="104"/>
        <v>100014/13</v>
      </c>
      <c r="E369" s="13" t="s">
        <v>40</v>
      </c>
      <c r="F369" s="13" t="s">
        <v>41</v>
      </c>
      <c r="G369" s="12">
        <v>1</v>
      </c>
      <c r="H369" s="14">
        <v>100118</v>
      </c>
      <c r="I369" s="15" t="str">
        <f t="shared" si="105"/>
        <v>Б-100118-13</v>
      </c>
      <c r="J369" s="16">
        <v>3</v>
      </c>
      <c r="K369" s="28">
        <v>11</v>
      </c>
      <c r="L369" s="12" t="s">
        <v>42</v>
      </c>
      <c r="M369" s="16">
        <v>1</v>
      </c>
      <c r="N369" s="12">
        <v>18</v>
      </c>
      <c r="O369" s="13" t="s">
        <v>55</v>
      </c>
      <c r="P369" s="13" t="s">
        <v>44</v>
      </c>
      <c r="Q369" s="13" t="s">
        <v>45</v>
      </c>
      <c r="R369" s="17" t="str">
        <f t="shared" si="106"/>
        <v>1001181</v>
      </c>
      <c r="S369" s="15">
        <v>1</v>
      </c>
      <c r="T369" s="144" t="s">
        <v>141</v>
      </c>
      <c r="U369" s="12">
        <v>80000</v>
      </c>
      <c r="V369" s="12">
        <f t="shared" si="107"/>
        <v>14400</v>
      </c>
      <c r="W369" s="12">
        <v>0</v>
      </c>
      <c r="X369" s="18">
        <v>191</v>
      </c>
      <c r="Y369" s="19" t="s">
        <v>47</v>
      </c>
      <c r="Z369" s="20">
        <f t="shared" si="102"/>
        <v>65600</v>
      </c>
      <c r="AA369" s="21"/>
      <c r="AB369" s="22">
        <f t="shared" si="109"/>
        <v>33898.305084745763</v>
      </c>
      <c r="AC369" s="14">
        <f t="shared" si="108"/>
        <v>40000</v>
      </c>
      <c r="AD369" s="12"/>
      <c r="AE369" s="12"/>
      <c r="AF369" s="13" t="s">
        <v>48</v>
      </c>
      <c r="AG369" s="23">
        <v>8</v>
      </c>
      <c r="AH369" s="30">
        <v>20</v>
      </c>
      <c r="AI369" s="25" t="s">
        <v>49</v>
      </c>
      <c r="AJ369" s="13"/>
      <c r="AK369" s="13"/>
      <c r="AL369" s="17">
        <v>0</v>
      </c>
      <c r="AM369" s="15" t="s">
        <v>50</v>
      </c>
      <c r="AN369" s="12" t="s">
        <v>51</v>
      </c>
      <c r="AO369" s="12"/>
      <c r="AP369" s="17"/>
      <c r="AQ369" s="17"/>
      <c r="AR369" s="17"/>
      <c r="AU369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100118, 'Б-100118-13',date'2015-03-04',3, 11, 11, 'RUR', 1, 18, date'2015-03-06', date'2015-03-07', 1001181, 1, to_date('2016-03-09 00:00:00','YYYY-MM-DD HH24:MI:SS'), 80000, 14400, 0, 191, 0, 'c1', 8,null);insert into xxxx_oebs_cash_payment_test (ID, INVOICE_ID, OEBS_PAYMENT, DOC_DATE, COMISS_DATE) values (s_xxxx_oebs_cash_payment_test.NEXTVAL, 100118, 40000, to_date('2016-03-09 00:00:00','YYYY-MM-DD HH24:MI:SS'), date'2015-03-31' );insert into xxxx_client_discount_m  (ID,CLIENT_ID,CLIENT_AVG_DISCOUNT,DT) values (s_xxxx_client_discount_m.NEXTVAL,191, 20, date'2014-03-01');</v>
      </c>
    </row>
    <row r="370" spans="1:47" s="44" customFormat="1" ht="15" customHeight="1" x14ac:dyDescent="0.3">
      <c r="A370" s="31">
        <v>14</v>
      </c>
      <c r="B370" s="48"/>
      <c r="C370" s="33" t="str">
        <f t="shared" si="103"/>
        <v>100014</v>
      </c>
      <c r="D370" s="33" t="str">
        <f t="shared" si="104"/>
        <v>100014/13</v>
      </c>
      <c r="E370" s="34" t="s">
        <v>40</v>
      </c>
      <c r="F370" s="34" t="s">
        <v>41</v>
      </c>
      <c r="G370" s="12">
        <v>1</v>
      </c>
      <c r="H370" s="14">
        <v>100119</v>
      </c>
      <c r="I370" s="33" t="str">
        <f t="shared" si="105"/>
        <v>Б-100119-13</v>
      </c>
      <c r="J370" s="16">
        <v>3</v>
      </c>
      <c r="K370" s="35">
        <v>1</v>
      </c>
      <c r="L370" s="33" t="s">
        <v>42</v>
      </c>
      <c r="M370" s="36">
        <v>1</v>
      </c>
      <c r="N370" s="33">
        <v>18</v>
      </c>
      <c r="O370" s="34" t="s">
        <v>57</v>
      </c>
      <c r="P370" s="34" t="s">
        <v>44</v>
      </c>
      <c r="Q370" s="34" t="s">
        <v>45</v>
      </c>
      <c r="R370" s="37" t="str">
        <f t="shared" si="106"/>
        <v>1001191</v>
      </c>
      <c r="S370" s="33">
        <v>1</v>
      </c>
      <c r="T370" s="145" t="s">
        <v>142</v>
      </c>
      <c r="U370" s="33">
        <v>60000</v>
      </c>
      <c r="V370" s="33">
        <f t="shared" si="107"/>
        <v>10800</v>
      </c>
      <c r="W370" s="33">
        <v>0</v>
      </c>
      <c r="X370" s="18">
        <v>192</v>
      </c>
      <c r="Y370" s="38" t="s">
        <v>47</v>
      </c>
      <c r="Z370" s="20">
        <f t="shared" si="102"/>
        <v>49200</v>
      </c>
      <c r="AA370" s="39"/>
      <c r="AB370" s="22">
        <f t="shared" si="109"/>
        <v>25423.728813559323</v>
      </c>
      <c r="AC370" s="40">
        <f t="shared" si="108"/>
        <v>30000</v>
      </c>
      <c r="AD370" s="12"/>
      <c r="AE370" s="33"/>
      <c r="AF370" s="34" t="s">
        <v>48</v>
      </c>
      <c r="AG370" s="41">
        <v>8</v>
      </c>
      <c r="AH370" s="42">
        <v>13</v>
      </c>
      <c r="AI370" s="43" t="s">
        <v>49</v>
      </c>
      <c r="AJ370" s="34"/>
      <c r="AK370" s="34"/>
      <c r="AL370" s="37">
        <v>0</v>
      </c>
      <c r="AM370" s="33" t="s">
        <v>50</v>
      </c>
      <c r="AN370" s="33" t="s">
        <v>51</v>
      </c>
      <c r="AO370" s="33"/>
      <c r="AP370" s="37"/>
      <c r="AQ370" s="37"/>
      <c r="AR370" s="37"/>
      <c r="AU370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100119, 'Б-100119-13',date'2015-03-05',3, 1, 1, 'RUR', 1, 18, date'2015-03-06', date'2015-03-07', 1001191, 1, to_date('2016-03-11 00:00:00','YYYY-MM-DD HH24:MI:SS'), 60000, 10800, 0, 192, 0, 'c1', 8,null);insert into xxxx_oebs_cash_payment_test (ID, INVOICE_ID, OEBS_PAYMENT, DOC_DATE, COMISS_DATE) values (s_xxxx_oebs_cash_payment_test.NEXTVAL, 100119, 30000, to_date('2016-03-11 00:00:00','YYYY-MM-DD HH24:MI:SS'), date'2015-03-31' );insert into xxxx_client_discount_m  (ID,CLIENT_ID,CLIENT_AVG_DISCOUNT,DT) values (s_xxxx_client_discount_m.NEXTVAL,192, 13, date'2014-03-01');</v>
      </c>
    </row>
    <row r="371" spans="1:47" ht="15" customHeight="1" x14ac:dyDescent="0.3">
      <c r="A371" s="45">
        <v>15</v>
      </c>
      <c r="B371" s="57"/>
      <c r="C371" s="12" t="str">
        <f t="shared" si="103"/>
        <v>100015</v>
      </c>
      <c r="D371" s="12" t="str">
        <f t="shared" si="104"/>
        <v>100015/13</v>
      </c>
      <c r="E371" s="13" t="s">
        <v>40</v>
      </c>
      <c r="F371" s="13" t="s">
        <v>41</v>
      </c>
      <c r="G371" s="12">
        <v>1</v>
      </c>
      <c r="H371" s="14">
        <v>100120</v>
      </c>
      <c r="I371" s="15" t="str">
        <f t="shared" si="105"/>
        <v>Б-100120-13</v>
      </c>
      <c r="J371" s="16">
        <v>3</v>
      </c>
      <c r="K371" s="12">
        <v>7</v>
      </c>
      <c r="L371" s="56" t="s">
        <v>91</v>
      </c>
      <c r="M371" s="16">
        <v>1</v>
      </c>
      <c r="N371" s="12">
        <v>18</v>
      </c>
      <c r="O371" s="13" t="s">
        <v>43</v>
      </c>
      <c r="P371" s="13" t="s">
        <v>44</v>
      </c>
      <c r="Q371" s="13" t="s">
        <v>45</v>
      </c>
      <c r="R371" s="17" t="str">
        <f t="shared" si="106"/>
        <v>1001201</v>
      </c>
      <c r="S371" s="15">
        <v>1</v>
      </c>
      <c r="T371" s="144" t="s">
        <v>139</v>
      </c>
      <c r="U371" s="12">
        <v>10000</v>
      </c>
      <c r="V371" s="12">
        <f t="shared" si="107"/>
        <v>1800</v>
      </c>
      <c r="W371" s="12">
        <v>0</v>
      </c>
      <c r="X371" s="18">
        <v>193</v>
      </c>
      <c r="Y371" s="19" t="s">
        <v>47</v>
      </c>
      <c r="Z371" s="20">
        <f t="shared" si="102"/>
        <v>8200</v>
      </c>
      <c r="AA371" s="21"/>
      <c r="AB371" s="22">
        <f t="shared" si="109"/>
        <v>4237.2881355932204</v>
      </c>
      <c r="AC371" s="14">
        <f t="shared" si="108"/>
        <v>5000</v>
      </c>
      <c r="AD371" s="12"/>
      <c r="AE371" s="12"/>
      <c r="AF371" s="13" t="s">
        <v>48</v>
      </c>
      <c r="AG371" s="23">
        <v>8</v>
      </c>
      <c r="AH371" s="24">
        <v>13</v>
      </c>
      <c r="AI371" s="25" t="s">
        <v>49</v>
      </c>
      <c r="AJ371" s="13"/>
      <c r="AK371" s="13"/>
      <c r="AL371" s="17">
        <v>0</v>
      </c>
      <c r="AM371" s="15" t="s">
        <v>50</v>
      </c>
      <c r="AN371" s="12" t="s">
        <v>51</v>
      </c>
      <c r="AO371" s="12"/>
      <c r="AP371" s="17"/>
      <c r="AQ371" s="17"/>
      <c r="AR371" s="17"/>
      <c r="AS371" s="17" t="s">
        <v>92</v>
      </c>
      <c r="AU37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100120, 'Б-100120-13',date'2015-03-02',3, 7, 7, 'USD', 1, 18, date'2015-03-06', date'2015-03-07', 1001201, 1, to_date('2016-03-07 00:00:00','YYYY-MM-DD HH24:MI:SS'), 10000, 1800, 0, 193, 0, 'c1', 8,null);insert into xxxx_oebs_cash_payment_test (ID, INVOICE_ID, OEBS_PAYMENT, DOC_DATE, COMISS_DATE) values (s_xxxx_oebs_cash_payment_test.NEXTVAL, 100120, 5000, to_date('2016-03-07 00:00:00','YYYY-MM-DD HH24:MI:SS'), date'2015-03-31' );insert into xxxx_client_discount_m  (ID,CLIENT_ID,CLIENT_AVG_DISCOUNT,DT) values (s_xxxx_client_discount_m.NEXTVAL,193, 13, date'2014-03-01');</v>
      </c>
    </row>
    <row r="372" spans="1:47" ht="15" customHeight="1" x14ac:dyDescent="0.3">
      <c r="A372" s="45">
        <v>15</v>
      </c>
      <c r="B372" s="57"/>
      <c r="C372" s="12" t="str">
        <f t="shared" si="103"/>
        <v>100015</v>
      </c>
      <c r="D372" s="12" t="str">
        <f t="shared" si="104"/>
        <v>100015/13</v>
      </c>
      <c r="E372" s="13" t="s">
        <v>40</v>
      </c>
      <c r="F372" s="13" t="s">
        <v>41</v>
      </c>
      <c r="G372" s="12">
        <v>1</v>
      </c>
      <c r="H372" s="14">
        <v>100121</v>
      </c>
      <c r="I372" s="15" t="str">
        <f t="shared" si="105"/>
        <v>Б-100121-13</v>
      </c>
      <c r="J372" s="16">
        <v>3</v>
      </c>
      <c r="K372" s="12">
        <v>7</v>
      </c>
      <c r="L372" s="56" t="s">
        <v>91</v>
      </c>
      <c r="M372" s="16">
        <v>1</v>
      </c>
      <c r="N372" s="12">
        <v>18</v>
      </c>
      <c r="O372" s="13" t="s">
        <v>53</v>
      </c>
      <c r="P372" s="13" t="s">
        <v>44</v>
      </c>
      <c r="Q372" s="13" t="s">
        <v>45</v>
      </c>
      <c r="R372" s="17" t="str">
        <f t="shared" si="106"/>
        <v>1001211</v>
      </c>
      <c r="S372" s="15">
        <v>1</v>
      </c>
      <c r="T372" s="144" t="s">
        <v>140</v>
      </c>
      <c r="U372" s="12">
        <v>9000</v>
      </c>
      <c r="V372" s="12">
        <f t="shared" si="107"/>
        <v>1620</v>
      </c>
      <c r="W372" s="12">
        <v>0</v>
      </c>
      <c r="X372" s="18">
        <v>194</v>
      </c>
      <c r="Y372" s="19" t="s">
        <v>47</v>
      </c>
      <c r="Z372" s="20">
        <f t="shared" si="102"/>
        <v>7380</v>
      </c>
      <c r="AA372" s="21"/>
      <c r="AB372" s="22">
        <f t="shared" si="109"/>
        <v>3813.5593220338983</v>
      </c>
      <c r="AC372" s="14">
        <f t="shared" si="108"/>
        <v>4500</v>
      </c>
      <c r="AD372" s="12"/>
      <c r="AE372" s="12"/>
      <c r="AF372" s="13" t="s">
        <v>48</v>
      </c>
      <c r="AG372" s="23">
        <v>8</v>
      </c>
      <c r="AH372" s="27">
        <v>7</v>
      </c>
      <c r="AI372" s="25" t="s">
        <v>49</v>
      </c>
      <c r="AJ372" s="13"/>
      <c r="AK372" s="13"/>
      <c r="AL372" s="17">
        <v>0</v>
      </c>
      <c r="AM372" s="15" t="s">
        <v>50</v>
      </c>
      <c r="AN372" s="12" t="s">
        <v>51</v>
      </c>
      <c r="AO372" s="12"/>
      <c r="AP372" s="17"/>
      <c r="AQ372" s="17"/>
      <c r="AR372" s="17"/>
      <c r="AS372" s="17" t="s">
        <v>93</v>
      </c>
      <c r="AU372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100121, 'Б-100121-13',date'2015-03-03',3, 7, 7, 'USD', 1, 18, date'2015-03-06', date'2015-03-07', 1001211, 1, to_date('2016-03-08 00:00:00','YYYY-MM-DD HH24:MI:SS'), 9000, 1620, 0, 194, 0, 'c1', 8,null);insert into xxxx_oebs_cash_payment_test (ID, INVOICE_ID, OEBS_PAYMENT, DOC_DATE, COMISS_DATE) values (s_xxxx_oebs_cash_payment_test.NEXTVAL, 100121, 4500, to_date('2016-03-08 00:00:00','YYYY-MM-DD HH24:MI:SS'), date'2015-03-31' );insert into xxxx_client_discount_m  (ID,CLIENT_ID,CLIENT_AVG_DISCOUNT,DT) values (s_xxxx_client_discount_m.NEXTVAL,194, 7, date'2014-03-01');</v>
      </c>
    </row>
    <row r="373" spans="1:47" ht="15" customHeight="1" x14ac:dyDescent="0.3">
      <c r="A373" s="45">
        <v>15</v>
      </c>
      <c r="B373" s="57"/>
      <c r="C373" s="12" t="str">
        <f t="shared" si="103"/>
        <v>100015</v>
      </c>
      <c r="D373" s="12" t="str">
        <f t="shared" si="104"/>
        <v>100015/13</v>
      </c>
      <c r="E373" s="13" t="s">
        <v>40</v>
      </c>
      <c r="F373" s="13" t="s">
        <v>41</v>
      </c>
      <c r="G373" s="12">
        <v>1</v>
      </c>
      <c r="H373" s="14">
        <v>100122</v>
      </c>
      <c r="I373" s="15" t="str">
        <f t="shared" si="105"/>
        <v>Б-100122-13</v>
      </c>
      <c r="J373" s="16">
        <v>3</v>
      </c>
      <c r="K373" s="12">
        <v>7</v>
      </c>
      <c r="L373" s="56" t="s">
        <v>91</v>
      </c>
      <c r="M373" s="16">
        <v>1</v>
      </c>
      <c r="N373" s="12">
        <v>18</v>
      </c>
      <c r="O373" s="13" t="s">
        <v>53</v>
      </c>
      <c r="P373" s="13" t="s">
        <v>44</v>
      </c>
      <c r="Q373" s="13" t="s">
        <v>45</v>
      </c>
      <c r="R373" s="17" t="str">
        <f t="shared" si="106"/>
        <v>1001221</v>
      </c>
      <c r="S373" s="15">
        <v>1</v>
      </c>
      <c r="T373" s="144" t="s">
        <v>140</v>
      </c>
      <c r="U373" s="12">
        <v>9000</v>
      </c>
      <c r="V373" s="12">
        <f t="shared" si="107"/>
        <v>1620</v>
      </c>
      <c r="W373" s="12">
        <v>0</v>
      </c>
      <c r="X373" s="18">
        <v>195</v>
      </c>
      <c r="Y373" s="19" t="s">
        <v>47</v>
      </c>
      <c r="Z373" s="20">
        <f t="shared" si="102"/>
        <v>7380</v>
      </c>
      <c r="AA373" s="21"/>
      <c r="AB373" s="22">
        <f t="shared" si="109"/>
        <v>3813.5593220338983</v>
      </c>
      <c r="AC373" s="14">
        <f t="shared" si="108"/>
        <v>4500</v>
      </c>
      <c r="AD373" s="12"/>
      <c r="AE373" s="12"/>
      <c r="AF373" s="13" t="s">
        <v>48</v>
      </c>
      <c r="AG373" s="23">
        <v>8</v>
      </c>
      <c r="AH373" s="27">
        <v>7</v>
      </c>
      <c r="AI373" s="25" t="s">
        <v>49</v>
      </c>
      <c r="AJ373" s="13"/>
      <c r="AK373" s="13"/>
      <c r="AL373" s="17">
        <v>0</v>
      </c>
      <c r="AM373" s="15" t="s">
        <v>50</v>
      </c>
      <c r="AN373" s="12" t="s">
        <v>51</v>
      </c>
      <c r="AO373" s="12"/>
      <c r="AP373" s="17"/>
      <c r="AQ373" s="17"/>
      <c r="AR373" s="17"/>
      <c r="AS373" s="17" t="s">
        <v>125</v>
      </c>
      <c r="AU37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100122, 'Б-100122-13',date'2015-03-03',3, 7, 7, 'USD', 1, 18, date'2015-03-06', date'2015-03-07', 1001221, 1, to_date('2016-03-08 00:00:00','YYYY-MM-DD HH24:MI:SS'), 9000, 1620, 0, 195, 0, 'c1', 8,null);insert into xxxx_oebs_cash_payment_test (ID, INVOICE_ID, OEBS_PAYMENT, DOC_DATE, COMISS_DATE) values (s_xxxx_oebs_cash_payment_test.NEXTVAL, 100122, 4500, to_date('2016-03-08 00:00:00','YYYY-MM-DD HH24:MI:SS'), date'2015-03-31' );insert into xxxx_client_discount_m  (ID,CLIENT_ID,CLIENT_AVG_DISCOUNT,DT) values (s_xxxx_client_discount_m.NEXTVAL,195, 7, date'2014-03-01');</v>
      </c>
    </row>
    <row r="374" spans="1:47" ht="15" customHeight="1" x14ac:dyDescent="0.3">
      <c r="A374" s="45">
        <v>15</v>
      </c>
      <c r="B374" s="57"/>
      <c r="C374" s="12" t="str">
        <f t="shared" si="103"/>
        <v>100015</v>
      </c>
      <c r="D374" s="12" t="str">
        <f t="shared" si="104"/>
        <v>100015/13</v>
      </c>
      <c r="E374" s="13" t="s">
        <v>40</v>
      </c>
      <c r="F374" s="13" t="s">
        <v>41</v>
      </c>
      <c r="G374" s="12">
        <v>1</v>
      </c>
      <c r="H374" s="14">
        <v>100123</v>
      </c>
      <c r="I374" s="15" t="str">
        <f t="shared" si="105"/>
        <v>Б-100123-13</v>
      </c>
      <c r="J374" s="16">
        <v>3</v>
      </c>
      <c r="K374" s="12">
        <v>7</v>
      </c>
      <c r="L374" s="56" t="s">
        <v>91</v>
      </c>
      <c r="M374" s="16">
        <v>1</v>
      </c>
      <c r="N374" s="12">
        <v>18</v>
      </c>
      <c r="O374" s="13" t="s">
        <v>55</v>
      </c>
      <c r="P374" s="13" t="s">
        <v>44</v>
      </c>
      <c r="Q374" s="13" t="s">
        <v>45</v>
      </c>
      <c r="R374" s="17" t="str">
        <f t="shared" si="106"/>
        <v>1001231</v>
      </c>
      <c r="S374" s="15">
        <v>1</v>
      </c>
      <c r="T374" s="144" t="s">
        <v>141</v>
      </c>
      <c r="U374" s="12">
        <v>8000</v>
      </c>
      <c r="V374" s="12">
        <f t="shared" si="107"/>
        <v>1440</v>
      </c>
      <c r="W374" s="12">
        <v>0</v>
      </c>
      <c r="X374" s="18">
        <v>196</v>
      </c>
      <c r="Y374" s="19" t="s">
        <v>47</v>
      </c>
      <c r="Z374" s="20">
        <f t="shared" si="102"/>
        <v>6560</v>
      </c>
      <c r="AA374" s="21"/>
      <c r="AB374" s="22">
        <f t="shared" si="109"/>
        <v>3389.8305084745766</v>
      </c>
      <c r="AC374" s="14">
        <f t="shared" si="108"/>
        <v>4000</v>
      </c>
      <c r="AD374" s="12"/>
      <c r="AE374" s="12"/>
      <c r="AF374" s="13" t="s">
        <v>48</v>
      </c>
      <c r="AG374" s="23">
        <v>8</v>
      </c>
      <c r="AH374" s="30">
        <v>20</v>
      </c>
      <c r="AI374" s="25" t="s">
        <v>49</v>
      </c>
      <c r="AJ374" s="13"/>
      <c r="AK374" s="13"/>
      <c r="AL374" s="17">
        <v>0</v>
      </c>
      <c r="AM374" s="15" t="s">
        <v>50</v>
      </c>
      <c r="AN374" s="12" t="s">
        <v>51</v>
      </c>
      <c r="AO374" s="12"/>
      <c r="AP374" s="17"/>
      <c r="AQ374" s="17"/>
      <c r="AR374" s="17"/>
      <c r="AS374" s="17"/>
      <c r="AU374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100123, 'Б-100123-13',date'2015-03-04',3, 7, 7, 'USD', 1, 18, date'2015-03-06', date'2015-03-07', 1001231, 1, to_date('2016-03-09 00:00:00','YYYY-MM-DD HH24:MI:SS'), 8000, 1440, 0, 196, 0, 'c1', 8,null);insert into xxxx_oebs_cash_payment_test (ID, INVOICE_ID, OEBS_PAYMENT, DOC_DATE, COMISS_DATE) values (s_xxxx_oebs_cash_payment_test.NEXTVAL, 100123, 4000, to_date('2016-03-09 00:00:00','YYYY-MM-DD HH24:MI:SS'), date'2015-03-31' );insert into xxxx_client_discount_m  (ID,CLIENT_ID,CLIENT_AVG_DISCOUNT,DT) values (s_xxxx_client_discount_m.NEXTVAL,196, 20, date'2014-03-01');</v>
      </c>
    </row>
    <row r="375" spans="1:47" s="44" customFormat="1" ht="15" customHeight="1" x14ac:dyDescent="0.3">
      <c r="A375" s="31">
        <v>15</v>
      </c>
      <c r="B375" s="60"/>
      <c r="C375" s="33" t="str">
        <f t="shared" si="103"/>
        <v>100015</v>
      </c>
      <c r="D375" s="33" t="str">
        <f t="shared" si="104"/>
        <v>100015/13</v>
      </c>
      <c r="E375" s="34" t="s">
        <v>40</v>
      </c>
      <c r="F375" s="34" t="s">
        <v>41</v>
      </c>
      <c r="G375" s="12">
        <v>1</v>
      </c>
      <c r="H375" s="14">
        <v>100124</v>
      </c>
      <c r="I375" s="33" t="str">
        <f t="shared" si="105"/>
        <v>Б-100124-13</v>
      </c>
      <c r="J375" s="16">
        <v>3</v>
      </c>
      <c r="K375" s="33">
        <v>7</v>
      </c>
      <c r="L375" s="35" t="s">
        <v>91</v>
      </c>
      <c r="M375" s="36">
        <v>1</v>
      </c>
      <c r="N375" s="33">
        <v>18</v>
      </c>
      <c r="O375" s="34" t="s">
        <v>57</v>
      </c>
      <c r="P375" s="34" t="s">
        <v>44</v>
      </c>
      <c r="Q375" s="34" t="s">
        <v>45</v>
      </c>
      <c r="R375" s="37" t="str">
        <f t="shared" si="106"/>
        <v>1001241</v>
      </c>
      <c r="S375" s="33">
        <v>1</v>
      </c>
      <c r="T375" s="145" t="s">
        <v>142</v>
      </c>
      <c r="U375" s="33">
        <v>6000</v>
      </c>
      <c r="V375" s="33">
        <f t="shared" si="107"/>
        <v>1080</v>
      </c>
      <c r="W375" s="33">
        <v>0</v>
      </c>
      <c r="X375" s="18">
        <v>197</v>
      </c>
      <c r="Y375" s="38" t="s">
        <v>47</v>
      </c>
      <c r="Z375" s="20">
        <f t="shared" si="102"/>
        <v>4920</v>
      </c>
      <c r="AA375" s="39"/>
      <c r="AB375" s="22">
        <f t="shared" si="109"/>
        <v>2542.3728813559323</v>
      </c>
      <c r="AC375" s="40">
        <f t="shared" si="108"/>
        <v>3000</v>
      </c>
      <c r="AD375" s="12"/>
      <c r="AE375" s="33"/>
      <c r="AF375" s="34" t="s">
        <v>48</v>
      </c>
      <c r="AG375" s="41">
        <v>8</v>
      </c>
      <c r="AH375" s="42">
        <v>13</v>
      </c>
      <c r="AI375" s="43" t="s">
        <v>49</v>
      </c>
      <c r="AJ375" s="34"/>
      <c r="AK375" s="34"/>
      <c r="AL375" s="37">
        <v>0</v>
      </c>
      <c r="AM375" s="33" t="s">
        <v>50</v>
      </c>
      <c r="AN375" s="33" t="s">
        <v>51</v>
      </c>
      <c r="AO375" s="33"/>
      <c r="AP375" s="37"/>
      <c r="AQ375" s="37"/>
      <c r="AR375" s="37"/>
      <c r="AS375" s="37"/>
      <c r="AU37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100124, 'Б-100124-13',date'2015-03-05',3, 7, 7, 'USD', 1, 18, date'2015-03-06', date'2015-03-07', 1001241, 1, to_date('2016-03-11 00:00:00','YYYY-MM-DD HH24:MI:SS'), 6000, 1080, 0, 197, 0, 'c1', 8,null);insert into xxxx_oebs_cash_payment_test (ID, INVOICE_ID, OEBS_PAYMENT, DOC_DATE, COMISS_DATE) values (s_xxxx_oebs_cash_payment_test.NEXTVAL, 100124, 3000, to_date('2016-03-11 00:00:00','YYYY-MM-DD HH24:MI:SS'), date'2015-03-31' );insert into xxxx_client_discount_m  (ID,CLIENT_ID,CLIENT_AVG_DISCOUNT,DT) values (s_xxxx_client_discount_m.NEXTVAL,197, 13, date'2014-03-01');</v>
      </c>
    </row>
    <row r="376" spans="1:47" s="80" customFormat="1" ht="15" customHeight="1" x14ac:dyDescent="0.3">
      <c r="A376" s="82">
        <v>16</v>
      </c>
      <c r="C376" s="81" t="str">
        <f t="shared" si="103"/>
        <v>100016</v>
      </c>
      <c r="D376" s="81" t="str">
        <f t="shared" si="104"/>
        <v>100016/13</v>
      </c>
      <c r="E376" s="78" t="s">
        <v>40</v>
      </c>
      <c r="F376" s="78" t="s">
        <v>41</v>
      </c>
      <c r="G376" s="81">
        <v>1</v>
      </c>
      <c r="H376" s="14">
        <v>100125</v>
      </c>
      <c r="I376" s="84" t="str">
        <f t="shared" si="105"/>
        <v>Б-100125-13</v>
      </c>
      <c r="J376" s="85">
        <v>3</v>
      </c>
      <c r="K376" s="81">
        <v>7</v>
      </c>
      <c r="L376" s="81" t="s">
        <v>42</v>
      </c>
      <c r="M376" s="85">
        <v>1</v>
      </c>
      <c r="N376" s="81">
        <v>18</v>
      </c>
      <c r="O376" s="78" t="s">
        <v>43</v>
      </c>
      <c r="P376" s="78" t="s">
        <v>44</v>
      </c>
      <c r="Q376" s="78" t="s">
        <v>45</v>
      </c>
      <c r="R376" s="83" t="str">
        <f t="shared" si="106"/>
        <v>1001251</v>
      </c>
      <c r="S376" s="84">
        <v>1</v>
      </c>
      <c r="T376" s="144" t="s">
        <v>139</v>
      </c>
      <c r="U376" s="81">
        <v>60976</v>
      </c>
      <c r="V376" s="81">
        <v>10976</v>
      </c>
      <c r="W376" s="81">
        <v>0</v>
      </c>
      <c r="X376" s="81">
        <v>198</v>
      </c>
      <c r="Y376" s="86" t="s">
        <v>47</v>
      </c>
      <c r="Z376" s="87">
        <f t="shared" si="102"/>
        <v>50000</v>
      </c>
      <c r="AA376" s="88"/>
      <c r="AB376" s="22">
        <f t="shared" si="109"/>
        <v>25837.288135593222</v>
      </c>
      <c r="AC376" s="83">
        <f t="shared" si="108"/>
        <v>30488</v>
      </c>
      <c r="AD376" s="81"/>
      <c r="AE376" s="81"/>
      <c r="AF376" s="78" t="s">
        <v>48</v>
      </c>
      <c r="AG376" s="89">
        <v>8</v>
      </c>
      <c r="AH376" s="90">
        <v>13</v>
      </c>
      <c r="AI376" s="91" t="s">
        <v>49</v>
      </c>
      <c r="AJ376" s="78"/>
      <c r="AK376" s="78"/>
      <c r="AL376" s="83">
        <v>0</v>
      </c>
      <c r="AM376" s="84">
        <v>1</v>
      </c>
      <c r="AN376" s="81" t="s">
        <v>51</v>
      </c>
      <c r="AO376" s="81"/>
      <c r="AP376" s="83">
        <v>10000</v>
      </c>
      <c r="AQ376" s="92" t="s">
        <v>83</v>
      </c>
      <c r="AR376" s="92" t="s">
        <v>84</v>
      </c>
      <c r="AS376" s="83" t="s">
        <v>94</v>
      </c>
      <c r="AU376" s="80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100125, 'Б-100125-13',date'2015-03-02',3, 7, 7, 'RUR', 1, 18, date'2015-03-06', date'2015-03-07', 1001251, 1, to_date('2016-03-07 00:00:00','YYYY-MM-DD HH24:MI:SS'), 60976, 10976, 0, 198, 0, 'c1', 8,1);insert into xxxx_oebs_cash_payment_test (ID, INVOICE_ID, OEBS_PAYMENT, DOC_DATE, COMISS_DATE) values (s_xxxx_oebs_cash_payment_test.NEXTVAL, 100125, 30488, to_date('2016-03-07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377" spans="1:47" s="80" customFormat="1" ht="15" customHeight="1" x14ac:dyDescent="0.3">
      <c r="A377" s="82">
        <v>16</v>
      </c>
      <c r="C377" s="81" t="str">
        <f t="shared" si="103"/>
        <v>100016</v>
      </c>
      <c r="D377" s="81" t="str">
        <f t="shared" si="104"/>
        <v>100016/13</v>
      </c>
      <c r="E377" s="78" t="s">
        <v>40</v>
      </c>
      <c r="F377" s="78" t="s">
        <v>41</v>
      </c>
      <c r="G377" s="81">
        <v>1</v>
      </c>
      <c r="H377" s="14">
        <v>100126</v>
      </c>
      <c r="I377" s="84" t="str">
        <f t="shared" si="105"/>
        <v>Б-100126-13</v>
      </c>
      <c r="J377" s="85">
        <v>3</v>
      </c>
      <c r="K377" s="81">
        <v>7</v>
      </c>
      <c r="L377" s="81" t="s">
        <v>42</v>
      </c>
      <c r="M377" s="85">
        <v>1</v>
      </c>
      <c r="N377" s="81">
        <v>18</v>
      </c>
      <c r="O377" s="78" t="s">
        <v>53</v>
      </c>
      <c r="P377" s="78" t="s">
        <v>44</v>
      </c>
      <c r="Q377" s="78" t="s">
        <v>45</v>
      </c>
      <c r="R377" s="83" t="str">
        <f t="shared" si="106"/>
        <v>1001261</v>
      </c>
      <c r="S377" s="84">
        <v>1</v>
      </c>
      <c r="T377" s="144" t="s">
        <v>140</v>
      </c>
      <c r="U377" s="81">
        <v>90000</v>
      </c>
      <c r="V377" s="81">
        <f t="shared" ref="V377:V382" si="110">U377*0.18</f>
        <v>16200</v>
      </c>
      <c r="W377" s="81">
        <v>0</v>
      </c>
      <c r="X377" s="81">
        <v>199</v>
      </c>
      <c r="Y377" s="86" t="s">
        <v>47</v>
      </c>
      <c r="Z377" s="87">
        <f t="shared" si="102"/>
        <v>73800</v>
      </c>
      <c r="AA377" s="88"/>
      <c r="AB377" s="22">
        <f t="shared" si="109"/>
        <v>38135.593220338982</v>
      </c>
      <c r="AC377" s="83">
        <f t="shared" si="108"/>
        <v>45000</v>
      </c>
      <c r="AD377" s="81"/>
      <c r="AE377" s="81"/>
      <c r="AF377" s="78" t="s">
        <v>48</v>
      </c>
      <c r="AG377" s="89">
        <v>8</v>
      </c>
      <c r="AH377" s="90">
        <v>7</v>
      </c>
      <c r="AI377" s="91" t="s">
        <v>49</v>
      </c>
      <c r="AJ377" s="78"/>
      <c r="AK377" s="78"/>
      <c r="AL377" s="83">
        <v>0</v>
      </c>
      <c r="AM377" s="84" t="s">
        <v>50</v>
      </c>
      <c r="AN377" s="81" t="s">
        <v>51</v>
      </c>
      <c r="AO377" s="81"/>
      <c r="AP377" s="83"/>
      <c r="AQ377" s="83"/>
      <c r="AR377" s="83"/>
      <c r="AS377" s="83">
        <v>50000</v>
      </c>
      <c r="AU377" s="80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100126, 'Б-100126-13',date'2015-03-03',3, 7, 7, 'RUR', 1, 18, date'2015-03-06', date'2015-03-07', 1001261, 1, to_date('2016-03-08 00:00:00','YYYY-MM-DD HH24:MI:SS'), 90000, 16200, 0, 199, 0, 'c1', 8,null);insert into xxxx_oebs_cash_payment_test (ID, INVOICE_ID, OEBS_PAYMENT, DOC_DATE, COMISS_DATE) values (s_xxxx_oebs_cash_payment_test.NEXTVAL, 100126, 45000, to_date('2016-03-08 00:00:00','YYYY-MM-DD HH24:MI:SS'), date'2015-03-31' );insert into xxxx_client_discount_m  (ID,CLIENT_ID,CLIENT_AVG_DISCOUNT,DT) values (s_xxxx_client_discount_m.NEXTVAL,199, 7, date'2014-03-01');</v>
      </c>
    </row>
    <row r="378" spans="1:47" s="80" customFormat="1" ht="15" customHeight="1" x14ac:dyDescent="0.3">
      <c r="A378" s="82">
        <v>16</v>
      </c>
      <c r="C378" s="81" t="str">
        <f t="shared" si="103"/>
        <v>100016</v>
      </c>
      <c r="D378" s="81" t="str">
        <f t="shared" si="104"/>
        <v>100016/13</v>
      </c>
      <c r="E378" s="78" t="s">
        <v>40</v>
      </c>
      <c r="F378" s="78" t="s">
        <v>41</v>
      </c>
      <c r="G378" s="81">
        <v>1</v>
      </c>
      <c r="H378" s="14">
        <v>100127</v>
      </c>
      <c r="I378" s="84" t="str">
        <f t="shared" si="105"/>
        <v>Б-100127-13</v>
      </c>
      <c r="J378" s="85">
        <v>3</v>
      </c>
      <c r="K378" s="81">
        <v>7</v>
      </c>
      <c r="L378" s="81" t="s">
        <v>42</v>
      </c>
      <c r="M378" s="85">
        <v>1</v>
      </c>
      <c r="N378" s="81">
        <v>18</v>
      </c>
      <c r="O378" s="78" t="s">
        <v>53</v>
      </c>
      <c r="P378" s="78" t="s">
        <v>44</v>
      </c>
      <c r="Q378" s="78" t="s">
        <v>45</v>
      </c>
      <c r="R378" s="83" t="str">
        <f t="shared" si="106"/>
        <v>1001271</v>
      </c>
      <c r="S378" s="84">
        <v>1</v>
      </c>
      <c r="T378" s="144" t="s">
        <v>140</v>
      </c>
      <c r="U378" s="81">
        <v>90000</v>
      </c>
      <c r="V378" s="81">
        <f t="shared" si="110"/>
        <v>16200</v>
      </c>
      <c r="W378" s="81">
        <v>0</v>
      </c>
      <c r="X378" s="81">
        <v>200</v>
      </c>
      <c r="Y378" s="86" t="s">
        <v>47</v>
      </c>
      <c r="Z378" s="87">
        <f t="shared" si="102"/>
        <v>73800</v>
      </c>
      <c r="AA378" s="88"/>
      <c r="AB378" s="22">
        <f t="shared" si="109"/>
        <v>38135.593220338982</v>
      </c>
      <c r="AC378" s="83">
        <f t="shared" si="108"/>
        <v>45000</v>
      </c>
      <c r="AD378" s="81"/>
      <c r="AE378" s="81"/>
      <c r="AF378" s="78" t="s">
        <v>48</v>
      </c>
      <c r="AG378" s="89">
        <v>8</v>
      </c>
      <c r="AH378" s="90">
        <v>7</v>
      </c>
      <c r="AI378" s="91" t="s">
        <v>49</v>
      </c>
      <c r="AJ378" s="78"/>
      <c r="AK378" s="78"/>
      <c r="AL378" s="83">
        <v>0</v>
      </c>
      <c r="AM378" s="84" t="s">
        <v>50</v>
      </c>
      <c r="AN378" s="81" t="s">
        <v>51</v>
      </c>
      <c r="AO378" s="81"/>
      <c r="AP378" s="83"/>
      <c r="AQ378" s="83"/>
      <c r="AR378" s="83"/>
      <c r="AS378" s="83" t="s">
        <v>95</v>
      </c>
      <c r="AU378" s="80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100127, 'Б-100127-13',date'2015-03-03',3, 7, 7, 'RUR', 1, 18, date'2015-03-06', date'2015-03-07', 1001271, 1, to_date('2016-03-08 00:00:00','YYYY-MM-DD HH24:MI:SS'), 90000, 16200, 0, 200, 0, 'c1', 8,null);insert into xxxx_oebs_cash_payment_test (ID, INVOICE_ID, OEBS_PAYMENT, DOC_DATE, COMISS_DATE) values (s_xxxx_oebs_cash_payment_test.NEXTVAL, 100127, 45000, to_date('2016-03-08 00:00:00','YYYY-MM-DD HH24:MI:SS'), date'2015-03-31' );insert into xxxx_client_discount_m  (ID,CLIENT_ID,CLIENT_AVG_DISCOUNT,DT) values (s_xxxx_client_discount_m.NEXTVAL,200, 7, date'2014-03-01');</v>
      </c>
    </row>
    <row r="379" spans="1:47" s="80" customFormat="1" ht="15" customHeight="1" x14ac:dyDescent="0.3">
      <c r="A379" s="82">
        <v>16</v>
      </c>
      <c r="C379" s="81" t="str">
        <f t="shared" si="103"/>
        <v>100016</v>
      </c>
      <c r="D379" s="81" t="str">
        <f t="shared" si="104"/>
        <v>100016/13</v>
      </c>
      <c r="E379" s="78" t="s">
        <v>40</v>
      </c>
      <c r="F379" s="78" t="s">
        <v>41</v>
      </c>
      <c r="G379" s="81">
        <v>1</v>
      </c>
      <c r="H379" s="14">
        <v>100128</v>
      </c>
      <c r="I379" s="84" t="str">
        <f t="shared" si="105"/>
        <v>Б-100128-13</v>
      </c>
      <c r="J379" s="85">
        <v>3</v>
      </c>
      <c r="K379" s="81">
        <v>7</v>
      </c>
      <c r="L379" s="81" t="s">
        <v>42</v>
      </c>
      <c r="M379" s="85">
        <v>1</v>
      </c>
      <c r="N379" s="81">
        <v>18</v>
      </c>
      <c r="O379" s="78" t="s">
        <v>55</v>
      </c>
      <c r="P379" s="78" t="s">
        <v>44</v>
      </c>
      <c r="Q379" s="78" t="s">
        <v>45</v>
      </c>
      <c r="R379" s="83" t="str">
        <f t="shared" si="106"/>
        <v>1001281</v>
      </c>
      <c r="S379" s="84">
        <v>1</v>
      </c>
      <c r="T379" s="144" t="s">
        <v>141</v>
      </c>
      <c r="U379" s="81">
        <v>80000</v>
      </c>
      <c r="V379" s="81">
        <f t="shared" si="110"/>
        <v>14400</v>
      </c>
      <c r="W379" s="81">
        <v>0</v>
      </c>
      <c r="X379" s="81">
        <v>201</v>
      </c>
      <c r="Y379" s="86" t="s">
        <v>47</v>
      </c>
      <c r="Z379" s="87">
        <f t="shared" si="102"/>
        <v>65600</v>
      </c>
      <c r="AA379" s="88"/>
      <c r="AB379" s="22">
        <f t="shared" si="109"/>
        <v>33898.305084745763</v>
      </c>
      <c r="AC379" s="83">
        <f t="shared" si="108"/>
        <v>40000</v>
      </c>
      <c r="AD379" s="81"/>
      <c r="AE379" s="81"/>
      <c r="AF379" s="78" t="s">
        <v>48</v>
      </c>
      <c r="AG379" s="89">
        <v>8</v>
      </c>
      <c r="AH379" s="90">
        <v>20</v>
      </c>
      <c r="AI379" s="91" t="s">
        <v>49</v>
      </c>
      <c r="AJ379" s="78"/>
      <c r="AK379" s="78"/>
      <c r="AL379" s="83">
        <v>0</v>
      </c>
      <c r="AM379" s="84" t="s">
        <v>50</v>
      </c>
      <c r="AN379" s="81" t="s">
        <v>51</v>
      </c>
      <c r="AO379" s="81"/>
      <c r="AP379" s="83"/>
      <c r="AQ379" s="83"/>
      <c r="AR379" s="83"/>
      <c r="AS379" s="83"/>
      <c r="AU379" s="80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100128, 'Б-100128-13',date'2015-03-04',3, 7, 7, 'RUR', 1, 18, date'2015-03-06', date'2015-03-07', 1001281, 1, to_date('2016-03-09 00:00:00','YYYY-MM-DD HH24:MI:SS'), 80000, 14400, 0, 201, 0, 'c1', 8,null);insert into xxxx_oebs_cash_payment_test (ID, INVOICE_ID, OEBS_PAYMENT, DOC_DATE, COMISS_DATE) values (s_xxxx_oebs_cash_payment_test.NEXTVAL, 100128, 40000, to_date('2016-03-09 00:00:00','YYYY-MM-DD HH24:MI:SS'), date'2015-03-31' );insert into xxxx_client_discount_m  (ID,CLIENT_ID,CLIENT_AVG_DISCOUNT,DT) values (s_xxxx_client_discount_m.NEXTVAL,201, 20, date'2014-03-01');</v>
      </c>
    </row>
    <row r="380" spans="1:47" s="94" customFormat="1" ht="15" customHeight="1" x14ac:dyDescent="0.3">
      <c r="A380" s="94">
        <v>16</v>
      </c>
      <c r="C380" s="95" t="str">
        <f t="shared" si="103"/>
        <v>100016</v>
      </c>
      <c r="D380" s="95" t="str">
        <f t="shared" si="104"/>
        <v>100016/13</v>
      </c>
      <c r="E380" s="96" t="s">
        <v>40</v>
      </c>
      <c r="F380" s="96" t="s">
        <v>41</v>
      </c>
      <c r="G380" s="81">
        <v>1</v>
      </c>
      <c r="H380" s="14">
        <v>100129</v>
      </c>
      <c r="I380" s="95" t="str">
        <f t="shared" si="105"/>
        <v>Б-100129-13</v>
      </c>
      <c r="J380" s="85">
        <v>3</v>
      </c>
      <c r="K380" s="28">
        <v>2</v>
      </c>
      <c r="L380" s="95" t="s">
        <v>42</v>
      </c>
      <c r="M380" s="97">
        <v>1</v>
      </c>
      <c r="N380" s="95">
        <v>18</v>
      </c>
      <c r="O380" s="96" t="s">
        <v>57</v>
      </c>
      <c r="P380" s="96" t="s">
        <v>44</v>
      </c>
      <c r="Q380" s="96" t="s">
        <v>45</v>
      </c>
      <c r="R380" s="98" t="str">
        <f t="shared" si="106"/>
        <v>1001291</v>
      </c>
      <c r="S380" s="95">
        <v>1</v>
      </c>
      <c r="T380" s="145" t="s">
        <v>142</v>
      </c>
      <c r="U380" s="95">
        <v>60000</v>
      </c>
      <c r="V380" s="95">
        <f t="shared" si="110"/>
        <v>10800</v>
      </c>
      <c r="W380" s="95">
        <v>0</v>
      </c>
      <c r="X380" s="81">
        <v>202</v>
      </c>
      <c r="Y380" s="99" t="s">
        <v>47</v>
      </c>
      <c r="Z380" s="87">
        <f>U380-V380</f>
        <v>49200</v>
      </c>
      <c r="AA380" s="100"/>
      <c r="AB380" s="22">
        <f t="shared" si="109"/>
        <v>25423.728813559323</v>
      </c>
      <c r="AC380" s="98">
        <f t="shared" si="108"/>
        <v>30000</v>
      </c>
      <c r="AD380" s="101"/>
      <c r="AE380" s="95"/>
      <c r="AF380" s="96" t="s">
        <v>48</v>
      </c>
      <c r="AG380" s="102">
        <v>8</v>
      </c>
      <c r="AH380" s="103">
        <v>13</v>
      </c>
      <c r="AI380" s="104" t="s">
        <v>49</v>
      </c>
      <c r="AJ380" s="96"/>
      <c r="AK380" s="96"/>
      <c r="AL380" s="98">
        <v>0</v>
      </c>
      <c r="AM380" s="95" t="s">
        <v>50</v>
      </c>
      <c r="AN380" s="95" t="s">
        <v>51</v>
      </c>
      <c r="AO380" s="95"/>
      <c r="AP380" s="98"/>
      <c r="AQ380" s="98"/>
      <c r="AR380" s="98"/>
      <c r="AS380" s="98"/>
      <c r="AU380" s="80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"&amp;A380&amp;", "&amp;C380&amp;", '"&amp;D380&amp;"', date'"&amp;E380&amp;"', date'"&amp;F380&amp;"', "&amp;G380&amp;", "&amp;H380&amp;", '"&amp;I380&amp;"',date'"&amp;O380&amp;"',"&amp;J380&amp;", "&amp;K380&amp;", "&amp;K380&amp;", '"&amp;L380&amp;"', "&amp;M380&amp;", "&amp;N380&amp;", date'"&amp;P380&amp;"', date'"&amp;Q380&amp;"', "&amp;R380&amp;", "&amp;S380&amp;", to_date('"&amp;T380&amp;"','YYYY-MM-DD HH24:MI:SS'), "&amp;U380&amp;", "&amp;V380&amp;", "&amp;W380&amp;", "&amp;X380&amp;", "&amp;AL380&amp;", '"&amp;AN380&amp;"', "&amp;AG380&amp;","&amp;AM380&amp;");"&amp;
IF(LEN(AC380)&gt;0,"insert into xxxx_oebs_cash_payment_test (ID, INVOICE_ID, OEBS_PAYMENT, DOC_DATE, COMISS_DATE) values (s_xxxx_oebs_cash_payment_test.NEXTVAL, "&amp;H380&amp;", "&amp;AC380&amp;", to_date('"&amp;T380&amp;"','YYYY-MM-DD HH24:MI:SS'), "&amp;AF380&amp;" );","")&amp;
IF(LEN(AD380)&gt;0,"insert into xxxx_oebs_cash_payment_test (ID, INVOICE_ID, OEBS_PAYMENT, DOC_DATE, COMISS_DATE) values (s_xxxx_oebs_cash_payment_test.NEXTVAL, "&amp;H380&amp;", "&amp;AD380&amp;", to_date('"&amp;T380&amp;"','YYYY-MM-DD HH24:MI:SS'), "&amp;AF380&amp;" );","")&amp;
IF(LEN(AE380)&gt;0,"insert into xxxx_oebs_cash_payment_test (ID, INVOICE_ID, OEBS_PAYMENT, DOC_DATE, COMISS_DATE) values (s_xxxx_oebs_cash_payment_test.NEXTVAL, "&amp;H380&amp;", "&amp;AE380&amp;", to_date('"&amp;T380&amp;"','YYYY-MM-DD HH24:MI:SS'), "&amp;AF380&amp;" );","")&amp;
IF(LEN(AH380)&gt;0,"insert into xxxx_client_discount_m  (ID,CLIENT_ID,CLIENT_AVG_DISCOUNT,DT) values (s_xxxx_client_discount_m.NEXTVAL,"&amp;X380&amp;", "&amp;AH380&amp;", "&amp;AI380&amp;");","")&amp;
IF(LEN(AJ380)&gt;0,"insert into xxxx_client_discount_m  (ID,CLIENT_ID,CLIENT_AVG_DISCOUNT,DT) values (s_xxxx_client_discount_m.NEXTVAL,"&amp;X380&amp;", "&amp;AJ380&amp;", "&amp;AK380&amp;");","")&amp;
IF(LEN(AO380)&gt;0,"insert into xxxx_contract_signed_attr (ID, CONTRACT_ID, CODE, KEY_NUM) values (s_xxxx_contract_signed_attr.NEXTVAL, "&amp;C380&amp;", 'SUPERCOMMISSION_BONUS' , "&amp;AO380&amp;" );","")&amp;
IF(LEN(AP380)&gt;0,"insert into xxxx_loyal_clients_contr_attr (ID, CONTRACT_ID, CLIENT_ID, LC_TURNOVER, COLLATERAL_FIRST_DT, COLLATERAL_END_DT) values (s_xxxx_loyal_clients_contr_atr.NEXTVAL, "&amp;C380&amp;", "&amp;X380&amp;", "&amp;AP380&amp;", "&amp;AQ380&amp;", "&amp;AR380&amp;"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100129, 'Б-100129-13',date'2015-03-05',3, 2, 2, 'RUR', 1, 18, date'2015-03-06', date'2015-03-07', 1001291, 1, to_date('2016-03-11 00:00:00','YYYY-MM-DD HH24:MI:SS'), 60000, 10800, 0, 202, 0, 'c1', 8,null);insert into xxxx_oebs_cash_payment_test (ID, INVOICE_ID, OEBS_PAYMENT, DOC_DATE, COMISS_DATE) values (s_xxxx_oebs_cash_payment_test.NEXTVAL, 100129, 30000, to_date('2016-03-11 00:00:00','YYYY-MM-DD HH24:MI:SS'), date'2015-03-31' );insert into xxxx_client_discount_m  (ID,CLIENT_ID,CLIENT_AVG_DISCOUNT,DT) values (s_xxxx_client_discount_m.NEXTVAL,202, 13, date'2014-03-01');</v>
      </c>
    </row>
    <row r="381" spans="1:47" s="94" customFormat="1" ht="15" customHeight="1" x14ac:dyDescent="0.3">
      <c r="A381" s="94">
        <v>16</v>
      </c>
      <c r="C381" s="95" t="str">
        <f t="shared" si="103"/>
        <v>100016</v>
      </c>
      <c r="D381" s="95" t="str">
        <f t="shared" si="104"/>
        <v>100016/13</v>
      </c>
      <c r="E381" s="96" t="s">
        <v>40</v>
      </c>
      <c r="F381" s="96" t="s">
        <v>41</v>
      </c>
      <c r="G381" s="81">
        <v>1</v>
      </c>
      <c r="H381" s="14">
        <v>100130</v>
      </c>
      <c r="I381" s="95" t="str">
        <f t="shared" si="105"/>
        <v>Б-100130-13</v>
      </c>
      <c r="J381" s="85">
        <v>3</v>
      </c>
      <c r="K381" s="95">
        <v>11</v>
      </c>
      <c r="L381" s="95" t="s">
        <v>42</v>
      </c>
      <c r="M381" s="97">
        <v>1</v>
      </c>
      <c r="N381" s="95">
        <v>18</v>
      </c>
      <c r="O381" s="96" t="s">
        <v>57</v>
      </c>
      <c r="P381" s="96" t="s">
        <v>44</v>
      </c>
      <c r="Q381" s="96" t="s">
        <v>45</v>
      </c>
      <c r="R381" s="98" t="str">
        <f t="shared" si="106"/>
        <v>1001301</v>
      </c>
      <c r="S381" s="95">
        <v>1</v>
      </c>
      <c r="T381" s="145" t="s">
        <v>142</v>
      </c>
      <c r="U381" s="95">
        <v>60000</v>
      </c>
      <c r="V381" s="95">
        <f t="shared" si="110"/>
        <v>10800</v>
      </c>
      <c r="W381" s="95">
        <v>0</v>
      </c>
      <c r="X381" s="81">
        <v>202</v>
      </c>
      <c r="Y381" s="99" t="s">
        <v>47</v>
      </c>
      <c r="Z381" s="87">
        <f t="shared" si="102"/>
        <v>49200</v>
      </c>
      <c r="AA381" s="100"/>
      <c r="AB381" s="22">
        <f t="shared" si="109"/>
        <v>25423.728813559323</v>
      </c>
      <c r="AC381" s="98">
        <f t="shared" si="108"/>
        <v>30000</v>
      </c>
      <c r="AD381" s="101"/>
      <c r="AE381" s="95"/>
      <c r="AF381" s="96" t="s">
        <v>48</v>
      </c>
      <c r="AG381" s="102">
        <v>8</v>
      </c>
      <c r="AH381" s="103">
        <v>13</v>
      </c>
      <c r="AI381" s="104" t="s">
        <v>49</v>
      </c>
      <c r="AJ381" s="96"/>
      <c r="AK381" s="96"/>
      <c r="AL381" s="98">
        <v>0</v>
      </c>
      <c r="AM381" s="95" t="s">
        <v>50</v>
      </c>
      <c r="AN381" s="95" t="s">
        <v>51</v>
      </c>
      <c r="AO381" s="95"/>
      <c r="AP381" s="98"/>
      <c r="AQ381" s="98"/>
      <c r="AR381" s="98"/>
      <c r="AS381" s="98"/>
      <c r="AU381" s="80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100130, 'Б-100130-13',date'2015-03-05',3, 11, 11, 'RUR', 1, 18, date'2015-03-06', date'2015-03-07', 1001301, 1, to_date('2016-03-11 00:00:00','YYYY-MM-DD HH24:MI:SS'), 60000, 10800, 0, 202, 0, 'c1', 8,null);insert into xxxx_oebs_cash_payment_test (ID, INVOICE_ID, OEBS_PAYMENT, DOC_DATE, COMISS_DATE) values (s_xxxx_oebs_cash_payment_test.NEXTVAL, 100130, 30000, to_date('2016-03-11 00:00:00','YYYY-MM-DD HH24:MI:SS'), date'2015-03-31' );insert into xxxx_client_discount_m  (ID,CLIENT_ID,CLIENT_AVG_DISCOUNT,DT) values (s_xxxx_client_discount_m.NEXTVAL,202, 13, date'2014-03-01');</v>
      </c>
    </row>
    <row r="382" spans="1:47" ht="15" customHeight="1" x14ac:dyDescent="0.3">
      <c r="A382" s="45">
        <v>17</v>
      </c>
      <c r="B382" s="57"/>
      <c r="C382" s="12" t="str">
        <f t="shared" si="103"/>
        <v>100017</v>
      </c>
      <c r="D382" s="12" t="str">
        <f t="shared" si="104"/>
        <v>100017/13</v>
      </c>
      <c r="E382" s="13" t="s">
        <v>40</v>
      </c>
      <c r="F382" s="13" t="s">
        <v>41</v>
      </c>
      <c r="G382" s="12">
        <v>1</v>
      </c>
      <c r="H382" s="14">
        <v>100131</v>
      </c>
      <c r="I382" s="15" t="str">
        <f t="shared" si="105"/>
        <v>Б-100131-13</v>
      </c>
      <c r="J382" s="16">
        <v>3</v>
      </c>
      <c r="K382" s="12">
        <v>7</v>
      </c>
      <c r="L382" s="12" t="s">
        <v>42</v>
      </c>
      <c r="M382" s="16">
        <v>1</v>
      </c>
      <c r="N382" s="12">
        <v>18</v>
      </c>
      <c r="O382" s="13" t="s">
        <v>43</v>
      </c>
      <c r="P382" s="13" t="s">
        <v>44</v>
      </c>
      <c r="Q382" s="13" t="s">
        <v>45</v>
      </c>
      <c r="R382" s="17" t="str">
        <f t="shared" si="106"/>
        <v>1001311</v>
      </c>
      <c r="S382" s="15">
        <v>1</v>
      </c>
      <c r="T382" s="144" t="s">
        <v>139</v>
      </c>
      <c r="U382" s="12">
        <v>60975</v>
      </c>
      <c r="V382" s="12">
        <f t="shared" si="110"/>
        <v>10975.5</v>
      </c>
      <c r="W382" s="12">
        <v>0</v>
      </c>
      <c r="X382" s="18">
        <v>203</v>
      </c>
      <c r="Y382" s="19" t="s">
        <v>47</v>
      </c>
      <c r="Z382" s="20">
        <f t="shared" si="102"/>
        <v>49999.5</v>
      </c>
      <c r="AA382" s="21"/>
      <c r="AB382" s="22">
        <f t="shared" si="109"/>
        <v>25836.864406779663</v>
      </c>
      <c r="AC382" s="14">
        <f t="shared" si="108"/>
        <v>30487.5</v>
      </c>
      <c r="AD382" s="12"/>
      <c r="AE382" s="12"/>
      <c r="AF382" s="13" t="s">
        <v>48</v>
      </c>
      <c r="AG382" s="23">
        <v>8</v>
      </c>
      <c r="AH382" s="24">
        <v>13</v>
      </c>
      <c r="AI382" s="25" t="s">
        <v>49</v>
      </c>
      <c r="AJ382" s="13"/>
      <c r="AK382" s="13"/>
      <c r="AL382" s="17">
        <v>0</v>
      </c>
      <c r="AM382" s="54">
        <v>1</v>
      </c>
      <c r="AN382" s="12" t="s">
        <v>51</v>
      </c>
      <c r="AO382" s="12"/>
      <c r="AP382" s="70">
        <v>10000</v>
      </c>
      <c r="AQ382" s="71" t="s">
        <v>83</v>
      </c>
      <c r="AR382" s="72" t="s">
        <v>84</v>
      </c>
      <c r="AS382" s="17" t="s">
        <v>94</v>
      </c>
      <c r="AU382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100131, 'Б-100131-13',date'2015-03-02',3, 7, 7, 'RUR', 1, 18, date'2015-03-06', date'2015-03-07', 1001311, 1, to_date('2016-03-07 00:00:00','YYYY-MM-DD HH24:MI:SS'), 60975, 10975.5, 0, 203, 0, 'c1', 8,1);insert into xxxx_oebs_cash_payment_test (ID, INVOICE_ID, OEBS_PAYMENT, DOC_DATE, COMISS_DATE) values (s_xxxx_oebs_cash_payment_test.NEXTVAL, 100131, 30487.5, to_date('2016-03-07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383" spans="1:47" ht="15" customHeight="1" x14ac:dyDescent="0.3">
      <c r="A383" s="45">
        <v>17</v>
      </c>
      <c r="B383" s="57"/>
      <c r="C383" s="12" t="str">
        <f t="shared" si="103"/>
        <v>100017</v>
      </c>
      <c r="D383" s="12" t="str">
        <f t="shared" si="104"/>
        <v>100017/13</v>
      </c>
      <c r="E383" s="13" t="s">
        <v>40</v>
      </c>
      <c r="F383" s="13" t="s">
        <v>41</v>
      </c>
      <c r="G383" s="12">
        <v>1</v>
      </c>
      <c r="H383" s="14">
        <v>100132</v>
      </c>
      <c r="I383" s="15" t="str">
        <f t="shared" si="105"/>
        <v>Б-100132-13</v>
      </c>
      <c r="J383" s="16">
        <v>3</v>
      </c>
      <c r="K383" s="12">
        <v>7</v>
      </c>
      <c r="L383" s="12" t="s">
        <v>42</v>
      </c>
      <c r="M383" s="16">
        <v>1</v>
      </c>
      <c r="N383" s="12">
        <v>18</v>
      </c>
      <c r="O383" s="13" t="s">
        <v>53</v>
      </c>
      <c r="P383" s="13" t="s">
        <v>44</v>
      </c>
      <c r="Q383" s="13" t="s">
        <v>45</v>
      </c>
      <c r="R383" s="17" t="str">
        <f t="shared" si="106"/>
        <v>1001321</v>
      </c>
      <c r="S383" s="15">
        <v>1</v>
      </c>
      <c r="T383" s="144" t="s">
        <v>140</v>
      </c>
      <c r="U383" s="12">
        <v>90000</v>
      </c>
      <c r="V383" s="12">
        <f t="shared" ref="V383:V392" si="111">U383*0.18</f>
        <v>16200</v>
      </c>
      <c r="W383" s="12">
        <v>0</v>
      </c>
      <c r="X383" s="18">
        <v>204</v>
      </c>
      <c r="Y383" s="19" t="s">
        <v>47</v>
      </c>
      <c r="Z383" s="20">
        <f t="shared" si="102"/>
        <v>73800</v>
      </c>
      <c r="AA383" s="21"/>
      <c r="AB383" s="22">
        <f t="shared" si="109"/>
        <v>38135.593220338982</v>
      </c>
      <c r="AC383" s="14">
        <f t="shared" si="108"/>
        <v>45000</v>
      </c>
      <c r="AD383" s="12"/>
      <c r="AE383" s="12"/>
      <c r="AF383" s="13" t="s">
        <v>48</v>
      </c>
      <c r="AG383" s="23">
        <v>8</v>
      </c>
      <c r="AH383" s="27">
        <v>7</v>
      </c>
      <c r="AI383" s="25" t="s">
        <v>49</v>
      </c>
      <c r="AJ383" s="13"/>
      <c r="AK383" s="13"/>
      <c r="AL383" s="17">
        <v>0</v>
      </c>
      <c r="AM383" s="15" t="s">
        <v>50</v>
      </c>
      <c r="AN383" s="12" t="s">
        <v>51</v>
      </c>
      <c r="AO383" s="12"/>
      <c r="AP383" s="17"/>
      <c r="AQ383" s="17"/>
      <c r="AR383" s="17"/>
      <c r="AS383" s="17" t="s">
        <v>96</v>
      </c>
      <c r="AU38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100132, 'Б-100132-13',date'2015-03-03',3, 7, 7, 'RUR', 1, 18, date'2015-03-06', date'2015-03-07', 1001321, 1, to_date('2016-03-08 00:00:00','YYYY-MM-DD HH24:MI:SS'), 90000, 16200, 0, 204, 0, 'c1', 8,null);insert into xxxx_oebs_cash_payment_test (ID, INVOICE_ID, OEBS_PAYMENT, DOC_DATE, COMISS_DATE) values (s_xxxx_oebs_cash_payment_test.NEXTVAL, 100132, 45000, to_date('2016-03-08 00:00:00','YYYY-MM-DD HH24:MI:SS'), date'2015-03-31' );insert into xxxx_client_discount_m  (ID,CLIENT_ID,CLIENT_AVG_DISCOUNT,DT) values (s_xxxx_client_discount_m.NEXTVAL,204, 7, date'2014-03-01');</v>
      </c>
    </row>
    <row r="384" spans="1:47" ht="15" customHeight="1" x14ac:dyDescent="0.3">
      <c r="A384" s="45">
        <v>17</v>
      </c>
      <c r="B384" s="57"/>
      <c r="C384" s="12" t="str">
        <f t="shared" ref="C384:C415" si="112">"1000"&amp;A384</f>
        <v>100017</v>
      </c>
      <c r="D384" s="12" t="str">
        <f t="shared" ref="D384:D415" si="113">"1000"&amp;A384&amp;"/13"</f>
        <v>100017/13</v>
      </c>
      <c r="E384" s="13" t="s">
        <v>40</v>
      </c>
      <c r="F384" s="13" t="s">
        <v>41</v>
      </c>
      <c r="G384" s="12">
        <v>1</v>
      </c>
      <c r="H384" s="14">
        <v>100133</v>
      </c>
      <c r="I384" s="15" t="str">
        <f t="shared" ref="I384:I415" si="114">"Б-"&amp;H384&amp;"-13"</f>
        <v>Б-100133-13</v>
      </c>
      <c r="J384" s="16">
        <v>3</v>
      </c>
      <c r="K384" s="12">
        <v>7</v>
      </c>
      <c r="L384" s="12" t="s">
        <v>42</v>
      </c>
      <c r="M384" s="16">
        <v>1</v>
      </c>
      <c r="N384" s="12">
        <v>18</v>
      </c>
      <c r="O384" s="13" t="s">
        <v>53</v>
      </c>
      <c r="P384" s="13" t="s">
        <v>44</v>
      </c>
      <c r="Q384" s="13" t="s">
        <v>45</v>
      </c>
      <c r="R384" s="17" t="str">
        <f t="shared" ref="R384:R415" si="115">H384&amp;"1"</f>
        <v>1001331</v>
      </c>
      <c r="S384" s="15">
        <v>1</v>
      </c>
      <c r="T384" s="144" t="s">
        <v>140</v>
      </c>
      <c r="U384" s="12">
        <v>90000</v>
      </c>
      <c r="V384" s="12">
        <f t="shared" si="111"/>
        <v>16200</v>
      </c>
      <c r="W384" s="12">
        <v>0</v>
      </c>
      <c r="X384" s="18">
        <v>205</v>
      </c>
      <c r="Y384" s="19" t="s">
        <v>47</v>
      </c>
      <c r="Z384" s="20">
        <f t="shared" si="102"/>
        <v>73800</v>
      </c>
      <c r="AA384" s="21"/>
      <c r="AB384" s="22">
        <f t="shared" si="109"/>
        <v>38135.593220338982</v>
      </c>
      <c r="AC384" s="14">
        <f t="shared" ref="AC384:AC394" si="116">U384*0.5</f>
        <v>45000</v>
      </c>
      <c r="AD384" s="12"/>
      <c r="AE384" s="12"/>
      <c r="AF384" s="13" t="s">
        <v>48</v>
      </c>
      <c r="AG384" s="23">
        <v>8</v>
      </c>
      <c r="AH384" s="27">
        <v>7</v>
      </c>
      <c r="AI384" s="25" t="s">
        <v>49</v>
      </c>
      <c r="AJ384" s="13"/>
      <c r="AK384" s="13"/>
      <c r="AL384" s="17">
        <v>0</v>
      </c>
      <c r="AM384" s="15" t="s">
        <v>50</v>
      </c>
      <c r="AN384" s="12" t="s">
        <v>51</v>
      </c>
      <c r="AO384" s="12"/>
      <c r="AP384" s="17"/>
      <c r="AQ384" s="17"/>
      <c r="AR384" s="17"/>
      <c r="AS384" s="17" t="s">
        <v>97</v>
      </c>
      <c r="AU384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100133, 'Б-100133-13',date'2015-03-03',3, 7, 7, 'RUR', 1, 18, date'2015-03-06', date'2015-03-07', 1001331, 1, to_date('2016-03-08 00:00:00','YYYY-MM-DD HH24:MI:SS'), 90000, 16200, 0, 205, 0, 'c1', 8,null);insert into xxxx_oebs_cash_payment_test (ID, INVOICE_ID, OEBS_PAYMENT, DOC_DATE, COMISS_DATE) values (s_xxxx_oebs_cash_payment_test.NEXTVAL, 100133, 45000, to_date('2016-03-08 00:00:00','YYYY-MM-DD HH24:MI:SS'), date'2015-03-31' );insert into xxxx_client_discount_m  (ID,CLIENT_ID,CLIENT_AVG_DISCOUNT,DT) values (s_xxxx_client_discount_m.NEXTVAL,205, 7, date'2014-03-01');</v>
      </c>
    </row>
    <row r="385" spans="1:47" ht="15" customHeight="1" x14ac:dyDescent="0.3">
      <c r="A385" s="45">
        <v>17</v>
      </c>
      <c r="B385" s="57"/>
      <c r="C385" s="12" t="str">
        <f t="shared" si="112"/>
        <v>100017</v>
      </c>
      <c r="D385" s="12" t="str">
        <f t="shared" si="113"/>
        <v>100017/13</v>
      </c>
      <c r="E385" s="13" t="s">
        <v>40</v>
      </c>
      <c r="F385" s="13" t="s">
        <v>41</v>
      </c>
      <c r="G385" s="12">
        <v>1</v>
      </c>
      <c r="H385" s="14">
        <v>100134</v>
      </c>
      <c r="I385" s="15" t="str">
        <f t="shared" si="114"/>
        <v>Б-100134-13</v>
      </c>
      <c r="J385" s="16">
        <v>3</v>
      </c>
      <c r="K385" s="12">
        <v>7</v>
      </c>
      <c r="L385" s="12" t="s">
        <v>42</v>
      </c>
      <c r="M385" s="16">
        <v>1</v>
      </c>
      <c r="N385" s="12">
        <v>18</v>
      </c>
      <c r="O385" s="13" t="s">
        <v>55</v>
      </c>
      <c r="P385" s="13" t="s">
        <v>44</v>
      </c>
      <c r="Q385" s="13" t="s">
        <v>45</v>
      </c>
      <c r="R385" s="17" t="str">
        <f t="shared" si="115"/>
        <v>1001341</v>
      </c>
      <c r="S385" s="15">
        <v>1</v>
      </c>
      <c r="T385" s="144" t="s">
        <v>141</v>
      </c>
      <c r="U385" s="12">
        <v>80000</v>
      </c>
      <c r="V385" s="12">
        <f t="shared" si="111"/>
        <v>14400</v>
      </c>
      <c r="W385" s="12">
        <v>0</v>
      </c>
      <c r="X385" s="18">
        <v>206</v>
      </c>
      <c r="Y385" s="19" t="s">
        <v>47</v>
      </c>
      <c r="Z385" s="20">
        <f t="shared" si="102"/>
        <v>65600</v>
      </c>
      <c r="AA385" s="21"/>
      <c r="AB385" s="22">
        <f t="shared" si="109"/>
        <v>33898.305084745763</v>
      </c>
      <c r="AC385" s="14">
        <f t="shared" si="116"/>
        <v>40000</v>
      </c>
      <c r="AD385" s="12"/>
      <c r="AE385" s="12"/>
      <c r="AF385" s="13" t="s">
        <v>48</v>
      </c>
      <c r="AG385" s="23">
        <v>8</v>
      </c>
      <c r="AH385" s="30">
        <v>20</v>
      </c>
      <c r="AI385" s="25" t="s">
        <v>49</v>
      </c>
      <c r="AJ385" s="13"/>
      <c r="AK385" s="13"/>
      <c r="AL385" s="17">
        <v>0</v>
      </c>
      <c r="AM385" s="15" t="s">
        <v>50</v>
      </c>
      <c r="AN385" s="12" t="s">
        <v>51</v>
      </c>
      <c r="AO385" s="12"/>
      <c r="AP385" s="17"/>
      <c r="AQ385" s="17"/>
      <c r="AR385" s="17"/>
      <c r="AS385" s="17"/>
      <c r="AU38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100134, 'Б-100134-13',date'2015-03-04',3, 7, 7, 'RUR', 1, 18, date'2015-03-06', date'2015-03-07', 1001341, 1, to_date('2016-03-09 00:00:00','YYYY-MM-DD HH24:MI:SS'), 80000, 14400, 0, 206, 0, 'c1', 8,null);insert into xxxx_oebs_cash_payment_test (ID, INVOICE_ID, OEBS_PAYMENT, DOC_DATE, COMISS_DATE) values (s_xxxx_oebs_cash_payment_test.NEXTVAL, 100134, 40000, to_date('2016-03-09 00:00:00','YYYY-MM-DD HH24:MI:SS'), date'2015-03-31' );insert into xxxx_client_discount_m  (ID,CLIENT_ID,CLIENT_AVG_DISCOUNT,DT) values (s_xxxx_client_discount_m.NEXTVAL,206, 20, date'2014-03-01');</v>
      </c>
    </row>
    <row r="386" spans="1:47" s="44" customFormat="1" ht="15" customHeight="1" x14ac:dyDescent="0.3">
      <c r="A386" s="31">
        <v>17</v>
      </c>
      <c r="B386" s="60"/>
      <c r="C386" s="33" t="str">
        <f t="shared" si="112"/>
        <v>100017</v>
      </c>
      <c r="D386" s="33" t="str">
        <f t="shared" si="113"/>
        <v>100017/13</v>
      </c>
      <c r="E386" s="34" t="s">
        <v>40</v>
      </c>
      <c r="F386" s="34" t="s">
        <v>41</v>
      </c>
      <c r="G386" s="12">
        <v>1</v>
      </c>
      <c r="H386" s="14">
        <v>100135</v>
      </c>
      <c r="I386" s="33" t="str">
        <f t="shared" si="114"/>
        <v>Б-100135-13</v>
      </c>
      <c r="J386" s="16">
        <v>3</v>
      </c>
      <c r="K386" s="28">
        <v>2</v>
      </c>
      <c r="L386" s="33" t="s">
        <v>42</v>
      </c>
      <c r="M386" s="36">
        <v>1</v>
      </c>
      <c r="N386" s="33">
        <v>18</v>
      </c>
      <c r="O386" s="34" t="s">
        <v>57</v>
      </c>
      <c r="P386" s="34" t="s">
        <v>44</v>
      </c>
      <c r="Q386" s="34" t="s">
        <v>45</v>
      </c>
      <c r="R386" s="37" t="str">
        <f t="shared" si="115"/>
        <v>1001351</v>
      </c>
      <c r="S386" s="33">
        <v>1</v>
      </c>
      <c r="T386" s="145" t="s">
        <v>142</v>
      </c>
      <c r="U386" s="33">
        <v>60000</v>
      </c>
      <c r="V386" s="33">
        <f>U386*0.18</f>
        <v>10800</v>
      </c>
      <c r="W386" s="33">
        <v>0</v>
      </c>
      <c r="X386" s="18">
        <v>207</v>
      </c>
      <c r="Y386" s="38" t="s">
        <v>47</v>
      </c>
      <c r="Z386" s="20">
        <f>U386-V386</f>
        <v>49200</v>
      </c>
      <c r="AA386" s="39"/>
      <c r="AB386" s="22">
        <f t="shared" si="109"/>
        <v>25423.728813559323</v>
      </c>
      <c r="AC386" s="40">
        <f t="shared" si="116"/>
        <v>30000</v>
      </c>
      <c r="AD386" s="12"/>
      <c r="AE386" s="33"/>
      <c r="AF386" s="34" t="s">
        <v>48</v>
      </c>
      <c r="AG386" s="41">
        <v>8</v>
      </c>
      <c r="AH386" s="42">
        <v>13</v>
      </c>
      <c r="AI386" s="43" t="s">
        <v>49</v>
      </c>
      <c r="AJ386" s="34"/>
      <c r="AK386" s="34"/>
      <c r="AL386" s="37">
        <v>0</v>
      </c>
      <c r="AM386" s="33" t="s">
        <v>50</v>
      </c>
      <c r="AN386" s="33" t="s">
        <v>51</v>
      </c>
      <c r="AO386" s="33"/>
      <c r="AP386" s="37"/>
      <c r="AQ386" s="37"/>
      <c r="AR386" s="37"/>
      <c r="AS386" s="37"/>
      <c r="AU38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"&amp;A386&amp;", "&amp;C386&amp;", '"&amp;D386&amp;"', date'"&amp;E386&amp;"', date'"&amp;F386&amp;"', "&amp;G386&amp;", "&amp;H386&amp;", '"&amp;I386&amp;"',date'"&amp;O386&amp;"',"&amp;J386&amp;", "&amp;K386&amp;", "&amp;K386&amp;", '"&amp;L386&amp;"', "&amp;M386&amp;", "&amp;N386&amp;", date'"&amp;P386&amp;"', date'"&amp;Q386&amp;"', "&amp;R386&amp;", "&amp;S386&amp;", to_date('"&amp;T386&amp;"','YYYY-MM-DD HH24:MI:SS'), "&amp;U386&amp;", "&amp;V386&amp;", "&amp;W386&amp;", "&amp;X386&amp;", "&amp;AL386&amp;", '"&amp;AN386&amp;"', "&amp;AG386&amp;","&amp;AM386&amp;");"&amp;
IF(LEN(AC386)&gt;0,"insert into xxxx_oebs_cash_payment_test (ID, INVOICE_ID, OEBS_PAYMENT, DOC_DATE, COMISS_DATE) values (s_xxxx_oebs_cash_payment_test.NEXTVAL, "&amp;H386&amp;", "&amp;AC386&amp;", to_date('"&amp;T386&amp;"','YYYY-MM-DD HH24:MI:SS'), "&amp;AF386&amp;" );","")&amp;
IF(LEN(AD386)&gt;0,"insert into xxxx_oebs_cash_payment_test (ID, INVOICE_ID, OEBS_PAYMENT, DOC_DATE, COMISS_DATE) values (s_xxxx_oebs_cash_payment_test.NEXTVAL, "&amp;H386&amp;", "&amp;AD386&amp;", to_date('"&amp;T386&amp;"','YYYY-MM-DD HH24:MI:SS'), "&amp;AF386&amp;" );","")&amp;
IF(LEN(AE386)&gt;0,"insert into xxxx_oebs_cash_payment_test (ID, INVOICE_ID, OEBS_PAYMENT, DOC_DATE, COMISS_DATE) values (s_xxxx_oebs_cash_payment_test.NEXTVAL, "&amp;H386&amp;", "&amp;AE386&amp;", to_date('"&amp;T386&amp;"','YYYY-MM-DD HH24:MI:SS'), "&amp;AF386&amp;" );","")&amp;
IF(LEN(AH386)&gt;0,"insert into xxxx_client_discount_m  (ID,CLIENT_ID,CLIENT_AVG_DISCOUNT,DT) values (s_xxxx_client_discount_m.NEXTVAL,"&amp;X386&amp;", "&amp;AH386&amp;", "&amp;AI386&amp;");","")&amp;
IF(LEN(AJ386)&gt;0,"insert into xxxx_client_discount_m  (ID,CLIENT_ID,CLIENT_AVG_DISCOUNT,DT) values (s_xxxx_client_discount_m.NEXTVAL,"&amp;X386&amp;", "&amp;AJ386&amp;", "&amp;AK386&amp;");","")&amp;
IF(LEN(AO386)&gt;0,"insert into xxxx_contract_signed_attr (ID, CONTRACT_ID, CODE, KEY_NUM) values (s_xxxx_contract_signed_attr.NEXTVAL, "&amp;C386&amp;", 'SUPERCOMMISSION_BONUS' , "&amp;AO386&amp;" );","")&amp;
IF(LEN(AP386)&gt;0,"insert into xxxx_loyal_clients_contr_attr (ID, CONTRACT_ID, CLIENT_ID, LC_TURNOVER, COLLATERAL_FIRST_DT, COLLATERAL_END_DT) values (s_xxxx_loyal_clients_contr_atr.NEXTVAL, "&amp;C386&amp;", "&amp;X386&amp;", "&amp;AP386&amp;", "&amp;AQ386&amp;", "&amp;AR386&amp;"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100135, 'Б-100135-13',date'2015-03-05',3, 2, 2, 'RUR', 1, 18, date'2015-03-06', date'2015-03-07', 1001351, 1, to_date('2016-03-11 00:00:00','YYYY-MM-DD HH24:MI:SS'), 60000, 10800, 0, 207, 0, 'c1', 8,null);insert into xxxx_oebs_cash_payment_test (ID, INVOICE_ID, OEBS_PAYMENT, DOC_DATE, COMISS_DATE) values (s_xxxx_oebs_cash_payment_test.NEXTVAL, 100135, 30000, to_date('2016-03-11 00:00:00','YYYY-MM-DD HH24:MI:SS'), date'2015-03-31' );insert into xxxx_client_discount_m  (ID,CLIENT_ID,CLIENT_AVG_DISCOUNT,DT) values (s_xxxx_client_discount_m.NEXTVAL,207, 13, date'2014-03-01');</v>
      </c>
    </row>
    <row r="387" spans="1:47" s="44" customFormat="1" ht="15" customHeight="1" x14ac:dyDescent="0.3">
      <c r="A387" s="31">
        <v>17</v>
      </c>
      <c r="B387" s="60"/>
      <c r="C387" s="33" t="str">
        <f t="shared" si="112"/>
        <v>100017</v>
      </c>
      <c r="D387" s="33" t="str">
        <f t="shared" si="113"/>
        <v>100017/13</v>
      </c>
      <c r="E387" s="34" t="s">
        <v>40</v>
      </c>
      <c r="F387" s="34" t="s">
        <v>41</v>
      </c>
      <c r="G387" s="12">
        <v>1</v>
      </c>
      <c r="H387" s="14">
        <v>100136</v>
      </c>
      <c r="I387" s="33" t="str">
        <f t="shared" si="114"/>
        <v>Б-100136-13</v>
      </c>
      <c r="J387" s="16">
        <v>3</v>
      </c>
      <c r="K387" s="35">
        <v>11</v>
      </c>
      <c r="L387" s="33" t="s">
        <v>42</v>
      </c>
      <c r="M387" s="36">
        <v>1</v>
      </c>
      <c r="N387" s="33">
        <v>18</v>
      </c>
      <c r="O387" s="34" t="s">
        <v>57</v>
      </c>
      <c r="P387" s="34" t="s">
        <v>44</v>
      </c>
      <c r="Q387" s="34" t="s">
        <v>45</v>
      </c>
      <c r="R387" s="37" t="str">
        <f t="shared" si="115"/>
        <v>1001361</v>
      </c>
      <c r="S387" s="33">
        <v>1</v>
      </c>
      <c r="T387" s="145" t="s">
        <v>142</v>
      </c>
      <c r="U387" s="33">
        <v>60000</v>
      </c>
      <c r="V387" s="33">
        <f t="shared" si="111"/>
        <v>10800</v>
      </c>
      <c r="W387" s="33">
        <v>0</v>
      </c>
      <c r="X387" s="18">
        <v>207</v>
      </c>
      <c r="Y387" s="38" t="s">
        <v>47</v>
      </c>
      <c r="Z387" s="20">
        <f t="shared" si="102"/>
        <v>49200</v>
      </c>
      <c r="AA387" s="39"/>
      <c r="AB387" s="22">
        <f t="shared" si="109"/>
        <v>25423.728813559323</v>
      </c>
      <c r="AC387" s="40">
        <f t="shared" si="116"/>
        <v>30000</v>
      </c>
      <c r="AD387" s="12"/>
      <c r="AE387" s="33"/>
      <c r="AF387" s="34" t="s">
        <v>48</v>
      </c>
      <c r="AG387" s="41">
        <v>8</v>
      </c>
      <c r="AH387" s="42">
        <v>13</v>
      </c>
      <c r="AI387" s="43" t="s">
        <v>49</v>
      </c>
      <c r="AJ387" s="34"/>
      <c r="AK387" s="34"/>
      <c r="AL387" s="37">
        <v>0</v>
      </c>
      <c r="AM387" s="33" t="s">
        <v>50</v>
      </c>
      <c r="AN387" s="33" t="s">
        <v>51</v>
      </c>
      <c r="AO387" s="33"/>
      <c r="AP387" s="37"/>
      <c r="AQ387" s="37"/>
      <c r="AR387" s="37"/>
      <c r="AS387" s="37"/>
      <c r="AU387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100136, 'Б-100136-13',date'2015-03-05',3, 11, 11, 'RUR', 1, 18, date'2015-03-06', date'2015-03-07', 1001361, 1, to_date('2016-03-11 00:00:00','YYYY-MM-DD HH24:MI:SS'), 60000, 10800, 0, 207, 0, 'c1', 8,null);insert into xxxx_oebs_cash_payment_test (ID, INVOICE_ID, OEBS_PAYMENT, DOC_DATE, COMISS_DATE) values (s_xxxx_oebs_cash_payment_test.NEXTVAL, 100136, 30000, to_date('2016-03-11 00:00:00','YYYY-MM-DD HH24:MI:SS'), date'2015-03-31' );insert into xxxx_client_discount_m  (ID,CLIENT_ID,CLIENT_AVG_DISCOUNT,DT) values (s_xxxx_client_discount_m.NEXTVAL,207, 13, date'2014-03-01');</v>
      </c>
    </row>
    <row r="388" spans="1:47" ht="15" customHeight="1" x14ac:dyDescent="0.3">
      <c r="A388" s="45">
        <v>18</v>
      </c>
      <c r="B388" s="64"/>
      <c r="C388" s="12" t="str">
        <f t="shared" si="112"/>
        <v>100018</v>
      </c>
      <c r="D388" s="12" t="str">
        <f t="shared" si="113"/>
        <v>100018/13</v>
      </c>
      <c r="E388" s="13" t="s">
        <v>40</v>
      </c>
      <c r="F388" s="13" t="s">
        <v>41</v>
      </c>
      <c r="G388" s="12">
        <v>1</v>
      </c>
      <c r="H388" s="14">
        <v>100137</v>
      </c>
      <c r="I388" s="15" t="str">
        <f t="shared" si="114"/>
        <v>Б-100137-13</v>
      </c>
      <c r="J388" s="16">
        <v>3</v>
      </c>
      <c r="K388" s="12">
        <v>7</v>
      </c>
      <c r="L388" s="12" t="s">
        <v>42</v>
      </c>
      <c r="M388" s="16">
        <v>1</v>
      </c>
      <c r="N388" s="12">
        <v>18</v>
      </c>
      <c r="O388" s="13" t="s">
        <v>43</v>
      </c>
      <c r="P388" s="13" t="s">
        <v>44</v>
      </c>
      <c r="Q388" s="13" t="s">
        <v>45</v>
      </c>
      <c r="R388" s="17" t="str">
        <f t="shared" si="115"/>
        <v>1001371</v>
      </c>
      <c r="S388" s="15">
        <v>1</v>
      </c>
      <c r="T388" s="144" t="s">
        <v>139</v>
      </c>
      <c r="U388" s="12">
        <v>6976</v>
      </c>
      <c r="V388" s="12">
        <f t="shared" si="111"/>
        <v>1255.68</v>
      </c>
      <c r="W388" s="12">
        <v>0</v>
      </c>
      <c r="X388" s="18">
        <v>208</v>
      </c>
      <c r="Y388" s="19" t="s">
        <v>47</v>
      </c>
      <c r="Z388" s="20">
        <f t="shared" si="102"/>
        <v>5720.32</v>
      </c>
      <c r="AA388" s="21"/>
      <c r="AB388" s="22">
        <f t="shared" si="109"/>
        <v>2955.9322033898306</v>
      </c>
      <c r="AC388" s="14">
        <f t="shared" si="116"/>
        <v>3488</v>
      </c>
      <c r="AD388" s="12"/>
      <c r="AE388" s="12"/>
      <c r="AF388" s="13" t="s">
        <v>48</v>
      </c>
      <c r="AG388" s="23">
        <v>8</v>
      </c>
      <c r="AH388" s="24">
        <v>13</v>
      </c>
      <c r="AI388" s="25" t="s">
        <v>49</v>
      </c>
      <c r="AJ388" s="13"/>
      <c r="AK388" s="13"/>
      <c r="AL388" s="17">
        <v>0</v>
      </c>
      <c r="AM388" s="54">
        <v>1</v>
      </c>
      <c r="AN388" s="12" t="s">
        <v>51</v>
      </c>
      <c r="AO388" s="12"/>
      <c r="AP388" s="70">
        <v>10000</v>
      </c>
      <c r="AQ388" s="71" t="s">
        <v>83</v>
      </c>
      <c r="AR388" s="72" t="s">
        <v>84</v>
      </c>
      <c r="AS388" s="17" t="s">
        <v>94</v>
      </c>
      <c r="AU388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100137, 'Б-100137-13',date'2015-03-02',3, 7, 7, 'RUR', 1, 18, date'2015-03-06', date'2015-03-07', 1001371, 1, to_date('2016-03-07 00:00:00','YYYY-MM-DD HH24:MI:SS'), 6976, 1255.68, 0, 208, 0, 'c1', 8,1);insert into xxxx_oebs_cash_payment_test (ID, INVOICE_ID, OEBS_PAYMENT, DOC_DATE, COMISS_DATE) values (s_xxxx_oebs_cash_payment_test.NEXTVAL, 100137, 3488, to_date('2016-03-07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389" spans="1:47" ht="15" customHeight="1" x14ac:dyDescent="0.3">
      <c r="A389" s="45">
        <v>18</v>
      </c>
      <c r="B389" s="64"/>
      <c r="C389" s="12" t="str">
        <f t="shared" si="112"/>
        <v>100018</v>
      </c>
      <c r="D389" s="12" t="str">
        <f t="shared" si="113"/>
        <v>100018/13</v>
      </c>
      <c r="E389" s="13" t="s">
        <v>40</v>
      </c>
      <c r="F389" s="13" t="s">
        <v>41</v>
      </c>
      <c r="G389" s="12">
        <v>1</v>
      </c>
      <c r="H389" s="14">
        <v>100138</v>
      </c>
      <c r="I389" s="15" t="str">
        <f t="shared" si="114"/>
        <v>Б-100138-13</v>
      </c>
      <c r="J389" s="16">
        <v>3</v>
      </c>
      <c r="K389" s="12">
        <v>7</v>
      </c>
      <c r="L389" s="12" t="s">
        <v>42</v>
      </c>
      <c r="M389" s="16">
        <v>1</v>
      </c>
      <c r="N389" s="12">
        <v>18</v>
      </c>
      <c r="O389" s="13" t="s">
        <v>53</v>
      </c>
      <c r="P389" s="13" t="s">
        <v>44</v>
      </c>
      <c r="Q389" s="13" t="s">
        <v>45</v>
      </c>
      <c r="R389" s="17" t="str">
        <f t="shared" si="115"/>
        <v>1001381</v>
      </c>
      <c r="S389" s="15">
        <v>1</v>
      </c>
      <c r="T389" s="144" t="s">
        <v>140</v>
      </c>
      <c r="U389" s="12">
        <v>9000</v>
      </c>
      <c r="V389" s="12">
        <f t="shared" si="111"/>
        <v>1620</v>
      </c>
      <c r="W389" s="12">
        <v>0</v>
      </c>
      <c r="X389" s="18">
        <v>209</v>
      </c>
      <c r="Y389" s="19" t="s">
        <v>47</v>
      </c>
      <c r="Z389" s="20">
        <f t="shared" si="102"/>
        <v>7380</v>
      </c>
      <c r="AA389" s="21"/>
      <c r="AB389" s="22">
        <f t="shared" si="109"/>
        <v>3813.5593220338983</v>
      </c>
      <c r="AC389" s="14">
        <f t="shared" si="116"/>
        <v>4500</v>
      </c>
      <c r="AD389" s="12"/>
      <c r="AE389" s="12"/>
      <c r="AF389" s="13" t="s">
        <v>48</v>
      </c>
      <c r="AG389" s="23">
        <v>8</v>
      </c>
      <c r="AH389" s="27">
        <v>7</v>
      </c>
      <c r="AI389" s="25" t="s">
        <v>49</v>
      </c>
      <c r="AJ389" s="13"/>
      <c r="AK389" s="13"/>
      <c r="AL389" s="17">
        <v>0</v>
      </c>
      <c r="AM389" s="54">
        <v>1</v>
      </c>
      <c r="AN389" s="12" t="s">
        <v>51</v>
      </c>
      <c r="AO389" s="12"/>
      <c r="AP389" s="70">
        <v>10000</v>
      </c>
      <c r="AQ389" s="71" t="s">
        <v>83</v>
      </c>
      <c r="AR389" s="72" t="s">
        <v>84</v>
      </c>
      <c r="AS389" s="17">
        <v>50000</v>
      </c>
      <c r="AU389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100138, 'Б-100138-13',date'2015-03-03',3, 7, 7, 'RUR', 1, 18, date'2015-03-06', date'2015-03-07', 1001381, 1, to_date('2016-03-08 00:00:00','YYYY-MM-DD HH24:MI:SS'), 9000, 1620, 0, 209, 0, 'c1', 8,1);insert into xxxx_oebs_cash_payment_test (ID, INVOICE_ID, OEBS_PAYMENT, DOC_DATE, COMISS_DATE) values (s_xxxx_oebs_cash_payment_test.NEXTVAL, 100138, 4500, to_date('2016-03-08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390" spans="1:47" ht="15" customHeight="1" x14ac:dyDescent="0.3">
      <c r="A390" s="45">
        <v>18</v>
      </c>
      <c r="B390" s="64"/>
      <c r="C390" s="12" t="str">
        <f t="shared" si="112"/>
        <v>100018</v>
      </c>
      <c r="D390" s="12" t="str">
        <f t="shared" si="113"/>
        <v>100018/13</v>
      </c>
      <c r="E390" s="13" t="s">
        <v>40</v>
      </c>
      <c r="F390" s="13" t="s">
        <v>41</v>
      </c>
      <c r="G390" s="12">
        <v>1</v>
      </c>
      <c r="H390" s="14">
        <v>100139</v>
      </c>
      <c r="I390" s="15" t="str">
        <f t="shared" si="114"/>
        <v>Б-100139-13</v>
      </c>
      <c r="J390" s="16">
        <v>3</v>
      </c>
      <c r="K390" s="12">
        <v>7</v>
      </c>
      <c r="L390" s="12" t="s">
        <v>42</v>
      </c>
      <c r="M390" s="16">
        <v>1</v>
      </c>
      <c r="N390" s="12">
        <v>18</v>
      </c>
      <c r="O390" s="13" t="s">
        <v>53</v>
      </c>
      <c r="P390" s="13" t="s">
        <v>44</v>
      </c>
      <c r="Q390" s="13" t="s">
        <v>45</v>
      </c>
      <c r="R390" s="17" t="str">
        <f t="shared" si="115"/>
        <v>1001391</v>
      </c>
      <c r="S390" s="15">
        <v>1</v>
      </c>
      <c r="T390" s="144" t="s">
        <v>140</v>
      </c>
      <c r="U390" s="12">
        <v>9000</v>
      </c>
      <c r="V390" s="12">
        <f t="shared" si="111"/>
        <v>1620</v>
      </c>
      <c r="W390" s="12">
        <v>0</v>
      </c>
      <c r="X390" s="18">
        <v>210</v>
      </c>
      <c r="Y390" s="19" t="s">
        <v>47</v>
      </c>
      <c r="Z390" s="20">
        <f t="shared" si="102"/>
        <v>7380</v>
      </c>
      <c r="AA390" s="21"/>
      <c r="AB390" s="22">
        <f t="shared" si="109"/>
        <v>3813.5593220338983</v>
      </c>
      <c r="AC390" s="14">
        <f t="shared" si="116"/>
        <v>4500</v>
      </c>
      <c r="AD390" s="12"/>
      <c r="AE390" s="12"/>
      <c r="AF390" s="13" t="s">
        <v>48</v>
      </c>
      <c r="AG390" s="23">
        <v>8</v>
      </c>
      <c r="AH390" s="27">
        <v>7</v>
      </c>
      <c r="AI390" s="25" t="s">
        <v>49</v>
      </c>
      <c r="AJ390" s="13"/>
      <c r="AK390" s="13"/>
      <c r="AL390" s="17">
        <v>0</v>
      </c>
      <c r="AM390" s="54">
        <v>1</v>
      </c>
      <c r="AN390" s="12" t="s">
        <v>51</v>
      </c>
      <c r="AO390" s="12"/>
      <c r="AP390" s="70">
        <v>10000</v>
      </c>
      <c r="AQ390" s="71" t="s">
        <v>83</v>
      </c>
      <c r="AR390" s="72" t="s">
        <v>84</v>
      </c>
      <c r="AS390" s="17" t="s">
        <v>98</v>
      </c>
      <c r="AU390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100139, 'Б-100139-13',date'2015-03-03',3, 7, 7, 'RUR', 1, 18, date'2015-03-06', date'2015-03-07', 1001391, 1, to_date('2016-03-08 00:00:00','YYYY-MM-DD HH24:MI:SS'), 9000, 1620, 0, 210, 0, 'c1', 8,1);insert into xxxx_oebs_cash_payment_test (ID, INVOICE_ID, OEBS_PAYMENT, DOC_DATE, COMISS_DATE) values (s_xxxx_oebs_cash_payment_test.NEXTVAL, 100139, 4500, to_date('2016-03-08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391" spans="1:47" ht="15" customHeight="1" x14ac:dyDescent="0.3">
      <c r="A391" s="45">
        <v>18</v>
      </c>
      <c r="B391" s="64"/>
      <c r="C391" s="12" t="str">
        <f t="shared" si="112"/>
        <v>100018</v>
      </c>
      <c r="D391" s="12" t="str">
        <f t="shared" si="113"/>
        <v>100018/13</v>
      </c>
      <c r="E391" s="13" t="s">
        <v>40</v>
      </c>
      <c r="F391" s="13" t="s">
        <v>41</v>
      </c>
      <c r="G391" s="12">
        <v>1</v>
      </c>
      <c r="H391" s="14">
        <v>100140</v>
      </c>
      <c r="I391" s="15" t="str">
        <f t="shared" si="114"/>
        <v>Б-100140-13</v>
      </c>
      <c r="J391" s="16">
        <v>3</v>
      </c>
      <c r="K391" s="12">
        <v>7</v>
      </c>
      <c r="L391" s="12" t="s">
        <v>42</v>
      </c>
      <c r="M391" s="16">
        <v>1</v>
      </c>
      <c r="N391" s="12">
        <v>18</v>
      </c>
      <c r="O391" s="13" t="s">
        <v>55</v>
      </c>
      <c r="P391" s="13" t="s">
        <v>44</v>
      </c>
      <c r="Q391" s="13" t="s">
        <v>45</v>
      </c>
      <c r="R391" s="17" t="str">
        <f t="shared" si="115"/>
        <v>1001401</v>
      </c>
      <c r="S391" s="15">
        <v>1</v>
      </c>
      <c r="T391" s="144" t="s">
        <v>141</v>
      </c>
      <c r="U391" s="12">
        <v>8000</v>
      </c>
      <c r="V391" s="12">
        <f t="shared" si="111"/>
        <v>1440</v>
      </c>
      <c r="W391" s="12">
        <v>0</v>
      </c>
      <c r="X391" s="18">
        <v>211</v>
      </c>
      <c r="Y391" s="19" t="s">
        <v>47</v>
      </c>
      <c r="Z391" s="20">
        <f t="shared" si="102"/>
        <v>6560</v>
      </c>
      <c r="AA391" s="21"/>
      <c r="AB391" s="22">
        <f t="shared" si="109"/>
        <v>3389.8305084745766</v>
      </c>
      <c r="AC391" s="14">
        <f t="shared" si="116"/>
        <v>4000</v>
      </c>
      <c r="AD391" s="12"/>
      <c r="AE391" s="12"/>
      <c r="AF391" s="13" t="s">
        <v>48</v>
      </c>
      <c r="AG391" s="23">
        <v>8</v>
      </c>
      <c r="AH391" s="30">
        <v>20</v>
      </c>
      <c r="AI391" s="25" t="s">
        <v>49</v>
      </c>
      <c r="AJ391" s="13"/>
      <c r="AK391" s="13"/>
      <c r="AL391" s="17">
        <v>0</v>
      </c>
      <c r="AM391" s="54">
        <v>1</v>
      </c>
      <c r="AN391" s="12" t="s">
        <v>51</v>
      </c>
      <c r="AO391" s="12"/>
      <c r="AP391" s="70">
        <v>10000</v>
      </c>
      <c r="AQ391" s="71" t="s">
        <v>83</v>
      </c>
      <c r="AR391" s="72" t="s">
        <v>84</v>
      </c>
      <c r="AS391" s="17"/>
      <c r="AU39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100140, 'Б-100140-13',date'2015-03-04',3, 7, 7, 'RUR', 1, 18, date'2015-03-06', date'2015-03-07', 1001401, 1, to_date('2016-03-09 00:00:00','YYYY-MM-DD HH24:MI:SS'), 8000, 1440, 0, 211, 0, 'c1', 8,1);insert into xxxx_oebs_cash_payment_test (ID, INVOICE_ID, OEBS_PAYMENT, DOC_DATE, COMISS_DATE) values (s_xxxx_oebs_cash_payment_test.NEXTVAL, 100140, 4000, to_date('2016-03-09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392" spans="1:47" s="44" customFormat="1" ht="15" customHeight="1" x14ac:dyDescent="0.3">
      <c r="A392" s="31">
        <v>18</v>
      </c>
      <c r="B392" s="48"/>
      <c r="C392" s="33" t="str">
        <f t="shared" si="112"/>
        <v>100018</v>
      </c>
      <c r="D392" s="33" t="str">
        <f t="shared" si="113"/>
        <v>100018/13</v>
      </c>
      <c r="E392" s="34" t="s">
        <v>40</v>
      </c>
      <c r="F392" s="34" t="s">
        <v>41</v>
      </c>
      <c r="G392" s="33">
        <v>1</v>
      </c>
      <c r="H392" s="14">
        <v>100141</v>
      </c>
      <c r="I392" s="33" t="str">
        <f t="shared" si="114"/>
        <v>Б-100141-13</v>
      </c>
      <c r="J392" s="36">
        <v>3</v>
      </c>
      <c r="K392" s="33">
        <v>7</v>
      </c>
      <c r="L392" s="33" t="s">
        <v>42</v>
      </c>
      <c r="M392" s="36">
        <v>1</v>
      </c>
      <c r="N392" s="33">
        <v>18</v>
      </c>
      <c r="O392" s="34" t="s">
        <v>57</v>
      </c>
      <c r="P392" s="34" t="s">
        <v>44</v>
      </c>
      <c r="Q392" s="34" t="s">
        <v>45</v>
      </c>
      <c r="R392" s="37" t="str">
        <f t="shared" si="115"/>
        <v>1001411</v>
      </c>
      <c r="S392" s="33">
        <v>1</v>
      </c>
      <c r="T392" s="145" t="s">
        <v>142</v>
      </c>
      <c r="U392" s="33">
        <v>6000</v>
      </c>
      <c r="V392" s="33">
        <f t="shared" si="111"/>
        <v>1080</v>
      </c>
      <c r="W392" s="33">
        <v>0</v>
      </c>
      <c r="X392" s="105">
        <v>212</v>
      </c>
      <c r="Y392" s="38" t="s">
        <v>47</v>
      </c>
      <c r="Z392" s="106">
        <f t="shared" si="102"/>
        <v>4920</v>
      </c>
      <c r="AA392" s="39"/>
      <c r="AB392" s="22">
        <f t="shared" si="109"/>
        <v>2542.3728813559323</v>
      </c>
      <c r="AC392" s="40">
        <f t="shared" si="116"/>
        <v>3000</v>
      </c>
      <c r="AD392" s="33"/>
      <c r="AE392" s="33"/>
      <c r="AF392" s="34" t="s">
        <v>48</v>
      </c>
      <c r="AG392" s="41">
        <v>8</v>
      </c>
      <c r="AH392" s="42">
        <v>13</v>
      </c>
      <c r="AI392" s="43" t="s">
        <v>49</v>
      </c>
      <c r="AJ392" s="34"/>
      <c r="AK392" s="34"/>
      <c r="AL392" s="37">
        <v>0</v>
      </c>
      <c r="AM392" s="51">
        <v>1</v>
      </c>
      <c r="AN392" s="33" t="s">
        <v>51</v>
      </c>
      <c r="AO392" s="33"/>
      <c r="AP392" s="73">
        <v>10000</v>
      </c>
      <c r="AQ392" s="74" t="s">
        <v>83</v>
      </c>
      <c r="AR392" s="75" t="s">
        <v>84</v>
      </c>
      <c r="AS392" s="37"/>
      <c r="AU392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100141, 'Б-100141-13',date'2015-03-05',3, 7, 7, 'RUR', 1, 18, date'2015-03-06', date'2015-03-07', 1001411, 1, to_date('2016-03-11 00:00:00','YYYY-MM-DD HH24:MI:SS'), 6000, 1080, 0, 212, 0, 'c1', 8,1);insert into xxxx_oebs_cash_payment_test (ID, INVOICE_ID, OEBS_PAYMENT, DOC_DATE, COMISS_DATE) values (s_xxxx_oebs_cash_payment_test.NEXTVAL, 100141, 3000, to_date('2016-03-11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393" spans="1:47" ht="15" customHeight="1" x14ac:dyDescent="0.3">
      <c r="A393" s="45">
        <v>19</v>
      </c>
      <c r="B393" s="57"/>
      <c r="C393" s="12" t="str">
        <f t="shared" si="112"/>
        <v>100019</v>
      </c>
      <c r="D393" s="12" t="str">
        <f t="shared" si="113"/>
        <v>100019/13</v>
      </c>
      <c r="E393" s="13" t="s">
        <v>40</v>
      </c>
      <c r="F393" s="13" t="s">
        <v>41</v>
      </c>
      <c r="G393" s="12">
        <v>1</v>
      </c>
      <c r="H393" s="14">
        <v>100142</v>
      </c>
      <c r="I393" s="15" t="str">
        <f t="shared" si="114"/>
        <v>Б-100142-13</v>
      </c>
      <c r="J393" s="16">
        <v>3</v>
      </c>
      <c r="K393" s="56">
        <v>2</v>
      </c>
      <c r="L393" s="12" t="s">
        <v>42</v>
      </c>
      <c r="M393" s="16">
        <v>1</v>
      </c>
      <c r="N393" s="12">
        <v>18</v>
      </c>
      <c r="O393" s="13" t="s">
        <v>43</v>
      </c>
      <c r="P393" s="13" t="s">
        <v>44</v>
      </c>
      <c r="Q393" s="13" t="s">
        <v>45</v>
      </c>
      <c r="R393" s="17" t="str">
        <f t="shared" si="115"/>
        <v>1001421</v>
      </c>
      <c r="S393" s="15">
        <v>1</v>
      </c>
      <c r="T393" s="144" t="s">
        <v>139</v>
      </c>
      <c r="U393" s="12">
        <v>50000</v>
      </c>
      <c r="V393" s="12">
        <f t="shared" ref="V393:V424" si="117">U393*0.18</f>
        <v>9000</v>
      </c>
      <c r="W393" s="12">
        <v>0</v>
      </c>
      <c r="X393" s="18">
        <v>213</v>
      </c>
      <c r="Y393" s="19" t="s">
        <v>47</v>
      </c>
      <c r="Z393" s="20">
        <f t="shared" si="102"/>
        <v>41000</v>
      </c>
      <c r="AA393" s="495" t="s">
        <v>126</v>
      </c>
      <c r="AB393" s="22">
        <f t="shared" si="109"/>
        <v>21186.440677966104</v>
      </c>
      <c r="AC393" s="14">
        <f t="shared" si="116"/>
        <v>25000</v>
      </c>
      <c r="AD393" s="12"/>
      <c r="AE393" s="12"/>
      <c r="AF393" s="13" t="s">
        <v>48</v>
      </c>
      <c r="AG393" s="23">
        <v>8</v>
      </c>
      <c r="AH393" s="24">
        <v>13</v>
      </c>
      <c r="AI393" s="25" t="s">
        <v>49</v>
      </c>
      <c r="AJ393" s="13"/>
      <c r="AK393" s="13"/>
      <c r="AL393" s="17">
        <v>0</v>
      </c>
      <c r="AM393" s="15" t="s">
        <v>50</v>
      </c>
      <c r="AN393" s="12" t="s">
        <v>51</v>
      </c>
      <c r="AO393" s="12"/>
      <c r="AP393" s="17"/>
      <c r="AQ393" s="17"/>
      <c r="AR393" s="17"/>
      <c r="AS393" s="15" t="s">
        <v>65</v>
      </c>
      <c r="AU39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100142, 'Б-100142-13',date'2015-03-02',3, 2, 2, 'RUR', 1, 18, date'2015-03-06', date'2015-03-07', 1001421, 1, to_date('2016-03-07 00:00:00','YYYY-MM-DD HH24:MI:SS'), 50000, 9000, 0, 213, 0, 'c1', 8,null);insert into xxxx_oebs_cash_payment_test (ID, INVOICE_ID, OEBS_PAYMENT, DOC_DATE, COMISS_DATE) values (s_xxxx_oebs_cash_payment_test.NEXTVAL, 100142, 25000, to_date('2016-03-07 00:00:00','YYYY-MM-DD HH24:MI:SS'), date'2015-03-31' );insert into xxxx_client_discount_m  (ID,CLIENT_ID,CLIENT_AVG_DISCOUNT,DT) values (s_xxxx_client_discount_m.NEXTVAL,213, 13, date'2014-03-01');</v>
      </c>
    </row>
    <row r="394" spans="1:47" ht="15" customHeight="1" x14ac:dyDescent="0.3">
      <c r="A394" s="45">
        <v>19</v>
      </c>
      <c r="B394" s="57"/>
      <c r="C394" s="12" t="str">
        <f t="shared" si="112"/>
        <v>100019</v>
      </c>
      <c r="D394" s="12" t="str">
        <f t="shared" si="113"/>
        <v>100019/13</v>
      </c>
      <c r="E394" s="13" t="s">
        <v>40</v>
      </c>
      <c r="F394" s="13" t="s">
        <v>41</v>
      </c>
      <c r="G394" s="12">
        <v>1</v>
      </c>
      <c r="H394" s="14">
        <v>100143</v>
      </c>
      <c r="I394" s="15" t="str">
        <f t="shared" si="114"/>
        <v>Б-100143-13</v>
      </c>
      <c r="J394" s="16">
        <v>3</v>
      </c>
      <c r="K394" s="12">
        <v>7</v>
      </c>
      <c r="L394" s="12" t="s">
        <v>42</v>
      </c>
      <c r="M394" s="16">
        <v>1</v>
      </c>
      <c r="N394" s="12">
        <v>18</v>
      </c>
      <c r="O394" s="13" t="s">
        <v>53</v>
      </c>
      <c r="P394" s="13" t="s">
        <v>44</v>
      </c>
      <c r="Q394" s="13" t="s">
        <v>45</v>
      </c>
      <c r="R394" s="17" t="str">
        <f t="shared" si="115"/>
        <v>1001431</v>
      </c>
      <c r="S394" s="15">
        <v>1</v>
      </c>
      <c r="T394" s="144" t="s">
        <v>140</v>
      </c>
      <c r="U394" s="12">
        <v>50000</v>
      </c>
      <c r="V394" s="12">
        <f t="shared" si="117"/>
        <v>9000</v>
      </c>
      <c r="W394" s="12">
        <v>0</v>
      </c>
      <c r="X394" s="18">
        <v>214</v>
      </c>
      <c r="Y394" s="19" t="s">
        <v>47</v>
      </c>
      <c r="Z394" s="20">
        <f t="shared" si="102"/>
        <v>41000</v>
      </c>
      <c r="AA394" s="496"/>
      <c r="AB394" s="22">
        <f t="shared" si="109"/>
        <v>21186.440677966104</v>
      </c>
      <c r="AC394" s="14">
        <f t="shared" si="116"/>
        <v>25000</v>
      </c>
      <c r="AD394" s="12"/>
      <c r="AE394" s="12"/>
      <c r="AF394" s="13" t="s">
        <v>48</v>
      </c>
      <c r="AG394" s="23">
        <v>8</v>
      </c>
      <c r="AH394" s="27">
        <v>7</v>
      </c>
      <c r="AI394" s="25" t="s">
        <v>49</v>
      </c>
      <c r="AJ394" s="13"/>
      <c r="AK394" s="13"/>
      <c r="AL394" s="17">
        <v>0</v>
      </c>
      <c r="AM394" s="15" t="s">
        <v>50</v>
      </c>
      <c r="AN394" s="12" t="s">
        <v>51</v>
      </c>
      <c r="AO394" s="12"/>
      <c r="AP394" s="17"/>
      <c r="AQ394" s="17"/>
      <c r="AR394" s="17"/>
      <c r="AU394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100143, 'Б-100143-13',date'2015-03-03',3, 7, 7, 'RUR', 1, 18, date'2015-03-06', date'2015-03-07', 1001431, 1, to_date('2016-03-08 00:00:00','YYYY-MM-DD HH24:MI:SS'), 50000, 9000, 0, 214, 0, 'c1', 8,null);insert into xxxx_oebs_cash_payment_test (ID, INVOICE_ID, OEBS_PAYMENT, DOC_DATE, COMISS_DATE) values (s_xxxx_oebs_cash_payment_test.NEXTVAL, 100143, 25000, to_date('2016-03-08 00:00:00','YYYY-MM-DD HH24:MI:SS'), date'2015-03-31' );insert into xxxx_client_discount_m  (ID,CLIENT_ID,CLIENT_AVG_DISCOUNT,DT) values (s_xxxx_client_discount_m.NEXTVAL,214, 7, date'2014-03-01');</v>
      </c>
    </row>
    <row r="395" spans="1:47" ht="15" customHeight="1" x14ac:dyDescent="0.3">
      <c r="A395" s="45">
        <v>19</v>
      </c>
      <c r="B395" s="57"/>
      <c r="C395" s="12" t="str">
        <f t="shared" si="112"/>
        <v>100019</v>
      </c>
      <c r="D395" s="12" t="str">
        <f t="shared" si="113"/>
        <v>100019/13</v>
      </c>
      <c r="E395" s="13" t="s">
        <v>40</v>
      </c>
      <c r="F395" s="13" t="s">
        <v>41</v>
      </c>
      <c r="G395" s="12">
        <v>1</v>
      </c>
      <c r="H395" s="14">
        <v>100144</v>
      </c>
      <c r="I395" s="15" t="str">
        <f t="shared" si="114"/>
        <v>Б-100144-13</v>
      </c>
      <c r="J395" s="16">
        <v>3</v>
      </c>
      <c r="K395" s="12">
        <v>7</v>
      </c>
      <c r="L395" s="12" t="s">
        <v>42</v>
      </c>
      <c r="M395" s="16">
        <v>1</v>
      </c>
      <c r="N395" s="12">
        <v>18</v>
      </c>
      <c r="O395" s="13" t="s">
        <v>53</v>
      </c>
      <c r="P395" s="13" t="s">
        <v>44</v>
      </c>
      <c r="Q395" s="13" t="s">
        <v>45</v>
      </c>
      <c r="R395" s="17" t="str">
        <f t="shared" si="115"/>
        <v>1001441</v>
      </c>
      <c r="S395" s="15">
        <v>1</v>
      </c>
      <c r="T395" s="144" t="s">
        <v>140</v>
      </c>
      <c r="U395" s="12">
        <v>50000</v>
      </c>
      <c r="V395" s="12">
        <f t="shared" si="117"/>
        <v>9000</v>
      </c>
      <c r="W395" s="12">
        <v>0</v>
      </c>
      <c r="X395" s="18">
        <v>215</v>
      </c>
      <c r="Y395" s="19" t="s">
        <v>47</v>
      </c>
      <c r="Z395" s="20">
        <f t="shared" si="102"/>
        <v>41000</v>
      </c>
      <c r="AA395" s="496"/>
      <c r="AB395" s="22">
        <f t="shared" si="109"/>
        <v>84745.762711864416</v>
      </c>
      <c r="AC395" s="14">
        <v>100000</v>
      </c>
      <c r="AD395" s="12"/>
      <c r="AE395" s="12"/>
      <c r="AF395" s="13" t="s">
        <v>48</v>
      </c>
      <c r="AG395" s="23">
        <v>8</v>
      </c>
      <c r="AH395" s="27">
        <v>7</v>
      </c>
      <c r="AI395" s="25" t="s">
        <v>49</v>
      </c>
      <c r="AJ395" s="13"/>
      <c r="AK395" s="13"/>
      <c r="AL395" s="17">
        <v>0</v>
      </c>
      <c r="AM395" s="15" t="s">
        <v>50</v>
      </c>
      <c r="AN395" s="12" t="s">
        <v>51</v>
      </c>
      <c r="AO395" s="12"/>
      <c r="AP395" s="17"/>
      <c r="AQ395" s="17"/>
      <c r="AR395" s="17"/>
      <c r="AU39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100144, 'Б-100144-13',date'2015-03-03',3, 7, 7, 'RUR', 1, 18, date'2015-03-06', date'2015-03-07', 1001441, 1, to_date('2016-03-08 00:00:00','YYYY-MM-DD HH24:MI:SS'), 50000, 9000, 0, 215, 0, 'c1', 8,null);insert into xxxx_oebs_cash_payment_test (ID, INVOICE_ID, OEBS_PAYMENT, DOC_DATE, COMISS_DATE) values (s_xxxx_oebs_cash_payment_test.NEXTVAL, 100144, 100000, to_date('2016-03-08 00:00:00','YYYY-MM-DD HH24:MI:SS'), date'2015-03-31' );insert into xxxx_client_discount_m  (ID,CLIENT_ID,CLIENT_AVG_DISCOUNT,DT) values (s_xxxx_client_discount_m.NEXTVAL,215, 7, date'2014-03-01');</v>
      </c>
    </row>
    <row r="396" spans="1:47" ht="15" customHeight="1" x14ac:dyDescent="0.3">
      <c r="A396" s="45">
        <v>19</v>
      </c>
      <c r="B396" s="57"/>
      <c r="C396" s="12" t="str">
        <f t="shared" si="112"/>
        <v>100019</v>
      </c>
      <c r="D396" s="12" t="str">
        <f t="shared" si="113"/>
        <v>100019/13</v>
      </c>
      <c r="E396" s="13" t="s">
        <v>40</v>
      </c>
      <c r="F396" s="13" t="s">
        <v>41</v>
      </c>
      <c r="G396" s="12">
        <v>1</v>
      </c>
      <c r="H396" s="14">
        <v>100145</v>
      </c>
      <c r="I396" s="15" t="str">
        <f t="shared" si="114"/>
        <v>Б-100145-13</v>
      </c>
      <c r="J396" s="16">
        <v>3</v>
      </c>
      <c r="K396" s="28">
        <v>2</v>
      </c>
      <c r="L396" s="12" t="s">
        <v>42</v>
      </c>
      <c r="M396" s="16">
        <v>1</v>
      </c>
      <c r="N396" s="12">
        <v>18</v>
      </c>
      <c r="O396" s="13" t="s">
        <v>55</v>
      </c>
      <c r="P396" s="13" t="s">
        <v>44</v>
      </c>
      <c r="Q396" s="13" t="s">
        <v>45</v>
      </c>
      <c r="R396" s="17" t="str">
        <f t="shared" si="115"/>
        <v>1001451</v>
      </c>
      <c r="S396" s="15">
        <v>1</v>
      </c>
      <c r="T396" s="144" t="s">
        <v>141</v>
      </c>
      <c r="U396" s="12">
        <v>50000</v>
      </c>
      <c r="V396" s="12">
        <f t="shared" si="117"/>
        <v>9000</v>
      </c>
      <c r="W396" s="12">
        <v>0</v>
      </c>
      <c r="X396" s="18">
        <v>216</v>
      </c>
      <c r="Y396" s="19" t="s">
        <v>47</v>
      </c>
      <c r="Z396" s="20">
        <f>U396-V396</f>
        <v>41000</v>
      </c>
      <c r="AA396" s="496"/>
      <c r="AB396" s="22">
        <f t="shared" si="109"/>
        <v>21186.440677966104</v>
      </c>
      <c r="AC396" s="14">
        <f t="shared" ref="AC396:AC412" si="118">U396*0.5</f>
        <v>25000</v>
      </c>
      <c r="AD396" s="12"/>
      <c r="AE396" s="12"/>
      <c r="AF396" s="13" t="s">
        <v>48</v>
      </c>
      <c r="AG396" s="23">
        <v>8</v>
      </c>
      <c r="AH396" s="30">
        <v>20</v>
      </c>
      <c r="AI396" s="25" t="s">
        <v>49</v>
      </c>
      <c r="AJ396" s="13"/>
      <c r="AK396" s="13"/>
      <c r="AL396" s="17">
        <v>0</v>
      </c>
      <c r="AM396" s="15" t="s">
        <v>50</v>
      </c>
      <c r="AN396" s="12" t="s">
        <v>51</v>
      </c>
      <c r="AO396" s="12"/>
      <c r="AP396" s="17"/>
      <c r="AQ396" s="17"/>
      <c r="AR396" s="17"/>
      <c r="AU39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"&amp;A396&amp;", "&amp;C396&amp;", '"&amp;D396&amp;"', date'"&amp;E396&amp;"', date'"&amp;F396&amp;"', "&amp;G396&amp;", "&amp;H396&amp;", '"&amp;I396&amp;"',date'"&amp;O396&amp;"',"&amp;J396&amp;", "&amp;K396&amp;", "&amp;K396&amp;", '"&amp;L396&amp;"', "&amp;M396&amp;", "&amp;N396&amp;", date'"&amp;P396&amp;"', date'"&amp;Q396&amp;"', "&amp;R396&amp;", "&amp;S396&amp;", to_date('"&amp;T396&amp;"','YYYY-MM-DD HH24:MI:SS'), "&amp;U396&amp;", "&amp;V396&amp;", "&amp;W396&amp;", "&amp;X396&amp;", "&amp;AL396&amp;", '"&amp;AN396&amp;"', "&amp;AG396&amp;","&amp;AM396&amp;");"&amp;
IF(LEN(AC396)&gt;0,"insert into xxxx_oebs_cash_payment_test (ID, INVOICE_ID, OEBS_PAYMENT, DOC_DATE, COMISS_DATE) values (s_xxxx_oebs_cash_payment_test.NEXTVAL, "&amp;H396&amp;", "&amp;AC396&amp;", to_date('"&amp;T396&amp;"','YYYY-MM-DD HH24:MI:SS'), "&amp;AF396&amp;" );","")&amp;
IF(LEN(AD396)&gt;0,"insert into xxxx_oebs_cash_payment_test (ID, INVOICE_ID, OEBS_PAYMENT, DOC_DATE, COMISS_DATE) values (s_xxxx_oebs_cash_payment_test.NEXTVAL, "&amp;H396&amp;", "&amp;AD396&amp;", to_date('"&amp;T396&amp;"','YYYY-MM-DD HH24:MI:SS'), "&amp;AF396&amp;" );","")&amp;
IF(LEN(AE396)&gt;0,"insert into xxxx_oebs_cash_payment_test (ID, INVOICE_ID, OEBS_PAYMENT, DOC_DATE, COMISS_DATE) values (s_xxxx_oebs_cash_payment_test.NEXTVAL, "&amp;H396&amp;", "&amp;AE396&amp;", to_date('"&amp;T396&amp;"','YYYY-MM-DD HH24:MI:SS'), "&amp;AF396&amp;" );","")&amp;
IF(LEN(AH396)&gt;0,"insert into xxxx_client_discount_m  (ID,CLIENT_ID,CLIENT_AVG_DISCOUNT,DT) values (s_xxxx_client_discount_m.NEXTVAL,"&amp;X396&amp;", "&amp;AH396&amp;", "&amp;AI396&amp;");","")&amp;
IF(LEN(AJ396)&gt;0,"insert into xxxx_client_discount_m  (ID,CLIENT_ID,CLIENT_AVG_DISCOUNT,DT) values (s_xxxx_client_discount_m.NEXTVAL,"&amp;X396&amp;", "&amp;AJ396&amp;", "&amp;AK396&amp;");","")&amp;
IF(LEN(AO396)&gt;0,"insert into xxxx_contract_signed_attr (ID, CONTRACT_ID, CODE, KEY_NUM) values (s_xxxx_contract_signed_attr.NEXTVAL, "&amp;C396&amp;", 'SUPERCOMMISSION_BONUS' , "&amp;AO396&amp;" );","")&amp;
IF(LEN(AP396)&gt;0,"insert into xxxx_loyal_clients_contr_attr (ID, CONTRACT_ID, CLIENT_ID, LC_TURNOVER, COLLATERAL_FIRST_DT, COLLATERAL_END_DT) values (s_xxxx_loyal_clients_contr_atr.NEXTVAL, "&amp;C396&amp;", "&amp;X396&amp;", "&amp;AP396&amp;", "&amp;AQ396&amp;", "&amp;AR396&amp;"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100145, 'Б-100145-13',date'2015-03-04',3, 2, 2, 'RUR', 1, 18, date'2015-03-06', date'2015-03-07', 1001451, 1, to_date('2016-03-09 00:00:00','YYYY-MM-DD HH24:MI:SS'), 50000, 9000, 0, 216, 0, 'c1', 8,null);insert into xxxx_oebs_cash_payment_test (ID, INVOICE_ID, OEBS_PAYMENT, DOC_DATE, COMISS_DATE) values (s_xxxx_oebs_cash_payment_test.NEXTVAL, 100145, 25000, to_date('2016-03-09 00:00:00','YYYY-MM-DD HH24:MI:SS'), date'2015-03-31' );insert into xxxx_client_discount_m  (ID,CLIENT_ID,CLIENT_AVG_DISCOUNT,DT) values (s_xxxx_client_discount_m.NEXTVAL,216, 20, date'2014-03-01');</v>
      </c>
    </row>
    <row r="397" spans="1:47" ht="15" customHeight="1" x14ac:dyDescent="0.3">
      <c r="A397" s="45">
        <v>19</v>
      </c>
      <c r="B397" s="57"/>
      <c r="C397" s="12" t="str">
        <f t="shared" si="112"/>
        <v>100019</v>
      </c>
      <c r="D397" s="12" t="str">
        <f t="shared" si="113"/>
        <v>100019/13</v>
      </c>
      <c r="E397" s="13" t="s">
        <v>40</v>
      </c>
      <c r="F397" s="13" t="s">
        <v>41</v>
      </c>
      <c r="G397" s="12">
        <v>1</v>
      </c>
      <c r="H397" s="14">
        <v>100146</v>
      </c>
      <c r="I397" s="15" t="str">
        <f t="shared" si="114"/>
        <v>Б-100146-13</v>
      </c>
      <c r="J397" s="16">
        <v>3</v>
      </c>
      <c r="K397" s="56">
        <v>11</v>
      </c>
      <c r="L397" s="12" t="s">
        <v>42</v>
      </c>
      <c r="M397" s="16">
        <v>1</v>
      </c>
      <c r="N397" s="12">
        <v>18</v>
      </c>
      <c r="O397" s="13" t="s">
        <v>55</v>
      </c>
      <c r="P397" s="13" t="s">
        <v>44</v>
      </c>
      <c r="Q397" s="13" t="s">
        <v>45</v>
      </c>
      <c r="R397" s="17" t="str">
        <f t="shared" si="115"/>
        <v>1001461</v>
      </c>
      <c r="S397" s="15">
        <v>1</v>
      </c>
      <c r="T397" s="144" t="s">
        <v>141</v>
      </c>
      <c r="U397" s="12">
        <v>50000</v>
      </c>
      <c r="V397" s="12">
        <f t="shared" si="117"/>
        <v>9000</v>
      </c>
      <c r="W397" s="12">
        <v>0</v>
      </c>
      <c r="X397" s="18">
        <v>216</v>
      </c>
      <c r="Y397" s="19" t="s">
        <v>47</v>
      </c>
      <c r="Z397" s="20">
        <f t="shared" si="102"/>
        <v>41000</v>
      </c>
      <c r="AA397" s="496"/>
      <c r="AB397" s="22">
        <f t="shared" si="109"/>
        <v>21186.440677966104</v>
      </c>
      <c r="AC397" s="14">
        <f t="shared" si="118"/>
        <v>25000</v>
      </c>
      <c r="AD397" s="12"/>
      <c r="AE397" s="12"/>
      <c r="AF397" s="13" t="s">
        <v>48</v>
      </c>
      <c r="AG397" s="23">
        <v>8</v>
      </c>
      <c r="AH397" s="30">
        <v>20</v>
      </c>
      <c r="AI397" s="25" t="s">
        <v>49</v>
      </c>
      <c r="AJ397" s="13"/>
      <c r="AK397" s="13"/>
      <c r="AL397" s="17">
        <v>0</v>
      </c>
      <c r="AM397" s="15" t="s">
        <v>50</v>
      </c>
      <c r="AN397" s="12" t="s">
        <v>51</v>
      </c>
      <c r="AO397" s="12"/>
      <c r="AP397" s="17"/>
      <c r="AQ397" s="17"/>
      <c r="AR397" s="17"/>
      <c r="AU397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100146, 'Б-100146-13',date'2015-03-04',3, 11, 11, 'RUR', 1, 18, date'2015-03-06', date'2015-03-07', 1001461, 1, to_date('2016-03-09 00:00:00','YYYY-MM-DD HH24:MI:SS'), 50000, 9000, 0, 216, 0, 'c1', 8,null);insert into xxxx_oebs_cash_payment_test (ID, INVOICE_ID, OEBS_PAYMENT, DOC_DATE, COMISS_DATE) values (s_xxxx_oebs_cash_payment_test.NEXTVAL, 100146, 25000, to_date('2016-03-09 00:00:00','YYYY-MM-DD HH24:MI:SS'), date'2015-03-31' );insert into xxxx_client_discount_m  (ID,CLIENT_ID,CLIENT_AVG_DISCOUNT,DT) values (s_xxxx_client_discount_m.NEXTVAL,216, 20, date'2014-03-01');</v>
      </c>
    </row>
    <row r="398" spans="1:47" ht="15" customHeight="1" x14ac:dyDescent="0.3">
      <c r="A398" s="45">
        <v>19</v>
      </c>
      <c r="B398" s="57"/>
      <c r="C398" s="12" t="str">
        <f t="shared" si="112"/>
        <v>100019</v>
      </c>
      <c r="D398" s="12" t="str">
        <f t="shared" si="113"/>
        <v>100019/13</v>
      </c>
      <c r="E398" s="13" t="s">
        <v>40</v>
      </c>
      <c r="F398" s="13" t="s">
        <v>41</v>
      </c>
      <c r="G398" s="12">
        <v>1</v>
      </c>
      <c r="H398" s="14">
        <v>100147</v>
      </c>
      <c r="I398" s="15" t="str">
        <f t="shared" si="114"/>
        <v>Б-100147-13</v>
      </c>
      <c r="J398" s="16">
        <v>3</v>
      </c>
      <c r="K398" s="28">
        <v>1</v>
      </c>
      <c r="L398" s="12" t="s">
        <v>42</v>
      </c>
      <c r="M398" s="16">
        <v>1</v>
      </c>
      <c r="N398" s="12">
        <v>18</v>
      </c>
      <c r="O398" s="13" t="s">
        <v>57</v>
      </c>
      <c r="P398" s="13" t="s">
        <v>44</v>
      </c>
      <c r="Q398" s="13" t="s">
        <v>45</v>
      </c>
      <c r="R398" s="17" t="str">
        <f t="shared" si="115"/>
        <v>1001471</v>
      </c>
      <c r="S398" s="15">
        <v>1</v>
      </c>
      <c r="T398" s="144" t="s">
        <v>142</v>
      </c>
      <c r="U398" s="12">
        <v>50000</v>
      </c>
      <c r="V398" s="12">
        <f t="shared" si="117"/>
        <v>9000</v>
      </c>
      <c r="W398" s="12">
        <v>0</v>
      </c>
      <c r="X398" s="18">
        <v>217</v>
      </c>
      <c r="Y398" s="19" t="s">
        <v>47</v>
      </c>
      <c r="Z398" s="20">
        <f t="shared" si="102"/>
        <v>41000</v>
      </c>
      <c r="AA398" s="497"/>
      <c r="AB398" s="22">
        <f t="shared" si="109"/>
        <v>21186.440677966104</v>
      </c>
      <c r="AC398" s="14">
        <f t="shared" si="118"/>
        <v>25000</v>
      </c>
      <c r="AD398" s="12"/>
      <c r="AE398" s="12"/>
      <c r="AF398" s="13" t="s">
        <v>48</v>
      </c>
      <c r="AG398" s="23">
        <v>8</v>
      </c>
      <c r="AH398" s="30">
        <v>13</v>
      </c>
      <c r="AI398" s="25" t="s">
        <v>49</v>
      </c>
      <c r="AJ398" s="13"/>
      <c r="AK398" s="13"/>
      <c r="AL398" s="17">
        <v>0</v>
      </c>
      <c r="AM398" s="15" t="s">
        <v>50</v>
      </c>
      <c r="AN398" s="12" t="s">
        <v>51</v>
      </c>
      <c r="AO398" s="12"/>
      <c r="AP398" s="17"/>
      <c r="AQ398" s="17"/>
      <c r="AR398" s="17"/>
      <c r="AU398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100147, 'Б-100147-13',date'2015-03-05',3, 1, 1, 'RUR', 1, 18, date'2015-03-06', date'2015-03-07', 1001471, 1, to_date('2016-03-11 00:00:00','YYYY-MM-DD HH24:MI:SS'), 50000, 9000, 0, 217, 0, 'c1', 8,null);insert into xxxx_oebs_cash_payment_test (ID, INVOICE_ID, OEBS_PAYMENT, DOC_DATE, COMISS_DATE) values (s_xxxx_oebs_cash_payment_test.NEXTVAL, 100147, 25000, to_date('2016-03-11 00:00:00','YYYY-MM-DD HH24:MI:SS'), date'2015-03-31' );insert into xxxx_client_discount_m  (ID,CLIENT_ID,CLIENT_AVG_DISCOUNT,DT) values (s_xxxx_client_discount_m.NEXTVAL,217, 13, date'2014-03-01');</v>
      </c>
    </row>
    <row r="399" spans="1:47" ht="15" customHeight="1" x14ac:dyDescent="0.3">
      <c r="A399" s="45">
        <v>19</v>
      </c>
      <c r="B399" s="57"/>
      <c r="C399" s="12" t="str">
        <f t="shared" si="112"/>
        <v>100019</v>
      </c>
      <c r="D399" s="12" t="str">
        <f t="shared" si="113"/>
        <v>100019/13</v>
      </c>
      <c r="E399" s="13" t="s">
        <v>40</v>
      </c>
      <c r="F399" s="13" t="s">
        <v>41</v>
      </c>
      <c r="G399" s="12">
        <v>1</v>
      </c>
      <c r="H399" s="14">
        <v>100148</v>
      </c>
      <c r="I399" s="15" t="str">
        <f t="shared" si="114"/>
        <v>Б-100148-13</v>
      </c>
      <c r="J399" s="16">
        <v>3</v>
      </c>
      <c r="K399" s="12">
        <v>7</v>
      </c>
      <c r="L399" s="12" t="s">
        <v>42</v>
      </c>
      <c r="M399" s="16">
        <v>1</v>
      </c>
      <c r="N399" s="12">
        <v>18</v>
      </c>
      <c r="O399" s="13" t="s">
        <v>43</v>
      </c>
      <c r="P399" s="13" t="s">
        <v>44</v>
      </c>
      <c r="Q399" s="13" t="s">
        <v>45</v>
      </c>
      <c r="R399" s="17" t="str">
        <f t="shared" si="115"/>
        <v>1001481</v>
      </c>
      <c r="S399" s="15">
        <v>1</v>
      </c>
      <c r="T399" s="144" t="s">
        <v>143</v>
      </c>
      <c r="U399" s="12">
        <v>50000</v>
      </c>
      <c r="V399" s="12">
        <f t="shared" si="117"/>
        <v>9000</v>
      </c>
      <c r="W399" s="12">
        <v>0</v>
      </c>
      <c r="X399" s="18">
        <v>218</v>
      </c>
      <c r="Y399" s="19" t="s">
        <v>47</v>
      </c>
      <c r="Z399" s="20">
        <f t="shared" si="102"/>
        <v>41000</v>
      </c>
      <c r="AA399" s="21"/>
      <c r="AB399" s="22">
        <f t="shared" si="109"/>
        <v>21186.440677966104</v>
      </c>
      <c r="AC399" s="14">
        <f t="shared" si="118"/>
        <v>25000</v>
      </c>
      <c r="AD399" s="12"/>
      <c r="AE399" s="12"/>
      <c r="AF399" s="58" t="s">
        <v>67</v>
      </c>
      <c r="AG399" s="23">
        <v>8</v>
      </c>
      <c r="AH399" s="24">
        <v>13</v>
      </c>
      <c r="AI399" s="25" t="s">
        <v>49</v>
      </c>
      <c r="AJ399" s="13"/>
      <c r="AK399" s="13"/>
      <c r="AL399" s="17">
        <v>0</v>
      </c>
      <c r="AM399" s="15" t="s">
        <v>50</v>
      </c>
      <c r="AN399" s="12" t="s">
        <v>51</v>
      </c>
      <c r="AO399" s="12"/>
      <c r="AP399" s="17"/>
      <c r="AQ399" s="17"/>
      <c r="AR399" s="17"/>
      <c r="AU399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100148, 'Б-100148-13',date'2015-03-02',3, 7, 7, 'RUR', 1, 18, date'2015-03-06', date'2015-03-07', 1001481, 1, to_date('2016-04-07 00:00:00','YYYY-MM-DD HH24:MI:SS'), 50000, 9000, 0, 218, 0, 'c1', 8,null);insert into xxxx_oebs_cash_payment_test (ID, INVOICE_ID, OEBS_PAYMENT, DOC_DATE, COMISS_DATE) values (s_xxxx_oebs_cash_payment_test.NEXTVAL, 100148, 25000, to_date('2016-04-07 00:00:00','YYYY-MM-DD HH24:MI:SS'), date'2015-04-30' );insert into xxxx_client_discount_m  (ID,CLIENT_ID,CLIENT_AVG_DISCOUNT,DT) values (s_xxxx_client_discount_m.NEXTVAL,218, 13, date'2014-03-01');</v>
      </c>
    </row>
    <row r="400" spans="1:47" ht="15" customHeight="1" x14ac:dyDescent="0.3">
      <c r="A400" s="45">
        <v>19</v>
      </c>
      <c r="B400" s="57"/>
      <c r="C400" s="12" t="str">
        <f t="shared" si="112"/>
        <v>100019</v>
      </c>
      <c r="D400" s="12" t="str">
        <f t="shared" si="113"/>
        <v>100019/13</v>
      </c>
      <c r="E400" s="13" t="s">
        <v>40</v>
      </c>
      <c r="F400" s="13" t="s">
        <v>41</v>
      </c>
      <c r="G400" s="12">
        <v>1</v>
      </c>
      <c r="H400" s="14">
        <v>100149</v>
      </c>
      <c r="I400" s="15" t="str">
        <f t="shared" si="114"/>
        <v>Б-100149-13</v>
      </c>
      <c r="J400" s="16">
        <v>3</v>
      </c>
      <c r="K400" s="28">
        <v>12</v>
      </c>
      <c r="L400" s="12" t="s">
        <v>42</v>
      </c>
      <c r="M400" s="16">
        <v>1</v>
      </c>
      <c r="N400" s="12">
        <v>18</v>
      </c>
      <c r="O400" s="13" t="s">
        <v>53</v>
      </c>
      <c r="P400" s="13" t="s">
        <v>44</v>
      </c>
      <c r="Q400" s="13" t="s">
        <v>45</v>
      </c>
      <c r="R400" s="17" t="str">
        <f t="shared" si="115"/>
        <v>1001491</v>
      </c>
      <c r="S400" s="15">
        <v>1</v>
      </c>
      <c r="T400" s="144" t="s">
        <v>144</v>
      </c>
      <c r="U400" s="12">
        <v>50000</v>
      </c>
      <c r="V400" s="12">
        <f t="shared" si="117"/>
        <v>9000</v>
      </c>
      <c r="W400" s="12">
        <v>0</v>
      </c>
      <c r="X400" s="18">
        <v>219</v>
      </c>
      <c r="Y400" s="19" t="s">
        <v>47</v>
      </c>
      <c r="Z400" s="20">
        <f t="shared" si="102"/>
        <v>41000</v>
      </c>
      <c r="AA400" s="21"/>
      <c r="AB400" s="22">
        <f t="shared" si="109"/>
        <v>21186.440677966104</v>
      </c>
      <c r="AC400" s="14">
        <f t="shared" si="118"/>
        <v>25000</v>
      </c>
      <c r="AD400" s="12"/>
      <c r="AE400" s="12"/>
      <c r="AF400" s="58" t="s">
        <v>67</v>
      </c>
      <c r="AG400" s="23">
        <v>8</v>
      </c>
      <c r="AH400" s="27">
        <v>7</v>
      </c>
      <c r="AI400" s="25" t="s">
        <v>49</v>
      </c>
      <c r="AJ400" s="13"/>
      <c r="AK400" s="13"/>
      <c r="AL400" s="17">
        <v>0</v>
      </c>
      <c r="AM400" s="15" t="s">
        <v>50</v>
      </c>
      <c r="AN400" s="12" t="s">
        <v>51</v>
      </c>
      <c r="AO400" s="12"/>
      <c r="AP400" s="17"/>
      <c r="AQ400" s="17"/>
      <c r="AR400" s="17"/>
      <c r="AU400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100149, 'Б-100149-13',date'2015-03-03',3, 12, 12, 'RUR', 1, 18, date'2015-03-06', date'2015-03-07', 1001491, 1, to_date('2016-04-08 00:00:00','YYYY-MM-DD HH24:MI:SS'), 50000, 9000, 0, 219, 0, 'c1', 8,null);insert into xxxx_oebs_cash_payment_test (ID, INVOICE_ID, OEBS_PAYMENT, DOC_DATE, COMISS_DATE) values (s_xxxx_oebs_cash_payment_test.NEXTVAL, 100149, 25000, to_date('2016-04-08 00:00:00','YYYY-MM-DD HH24:MI:SS'), date'2015-04-30' );insert into xxxx_client_discount_m  (ID,CLIENT_ID,CLIENT_AVG_DISCOUNT,DT) values (s_xxxx_client_discount_m.NEXTVAL,219, 7, date'2014-03-01');</v>
      </c>
    </row>
    <row r="401" spans="1:47" ht="15" customHeight="1" x14ac:dyDescent="0.3">
      <c r="A401" s="45">
        <v>19</v>
      </c>
      <c r="B401" s="57"/>
      <c r="C401" s="12" t="str">
        <f t="shared" si="112"/>
        <v>100019</v>
      </c>
      <c r="D401" s="12" t="str">
        <f t="shared" si="113"/>
        <v>100019/13</v>
      </c>
      <c r="E401" s="13" t="s">
        <v>40</v>
      </c>
      <c r="F401" s="13" t="s">
        <v>41</v>
      </c>
      <c r="G401" s="12">
        <v>1</v>
      </c>
      <c r="H401" s="14">
        <v>100150</v>
      </c>
      <c r="I401" s="15" t="str">
        <f t="shared" si="114"/>
        <v>Б-100150-13</v>
      </c>
      <c r="J401" s="16">
        <v>3</v>
      </c>
      <c r="K401" s="12">
        <v>7</v>
      </c>
      <c r="L401" s="12" t="s">
        <v>42</v>
      </c>
      <c r="M401" s="16">
        <v>1</v>
      </c>
      <c r="N401" s="12">
        <v>18</v>
      </c>
      <c r="O401" s="13" t="s">
        <v>53</v>
      </c>
      <c r="P401" s="13" t="s">
        <v>44</v>
      </c>
      <c r="Q401" s="13" t="s">
        <v>45</v>
      </c>
      <c r="R401" s="17" t="str">
        <f t="shared" si="115"/>
        <v>1001501</v>
      </c>
      <c r="S401" s="15">
        <v>1</v>
      </c>
      <c r="T401" s="144" t="s">
        <v>144</v>
      </c>
      <c r="U401" s="12">
        <v>50000</v>
      </c>
      <c r="V401" s="12">
        <f t="shared" si="117"/>
        <v>9000</v>
      </c>
      <c r="W401" s="12">
        <v>0</v>
      </c>
      <c r="X401" s="18">
        <v>220</v>
      </c>
      <c r="Y401" s="19" t="s">
        <v>47</v>
      </c>
      <c r="Z401" s="20">
        <f t="shared" si="102"/>
        <v>41000</v>
      </c>
      <c r="AA401" s="21"/>
      <c r="AB401" s="22">
        <f t="shared" si="109"/>
        <v>21186.440677966104</v>
      </c>
      <c r="AC401" s="14">
        <f t="shared" si="118"/>
        <v>25000</v>
      </c>
      <c r="AD401" s="12"/>
      <c r="AE401" s="12"/>
      <c r="AF401" s="58" t="s">
        <v>67</v>
      </c>
      <c r="AG401" s="23">
        <v>8</v>
      </c>
      <c r="AH401" s="27">
        <v>7</v>
      </c>
      <c r="AI401" s="25" t="s">
        <v>49</v>
      </c>
      <c r="AJ401" s="13"/>
      <c r="AK401" s="13"/>
      <c r="AL401" s="17">
        <v>0</v>
      </c>
      <c r="AM401" s="15" t="s">
        <v>50</v>
      </c>
      <c r="AN401" s="12" t="s">
        <v>51</v>
      </c>
      <c r="AO401" s="12"/>
      <c r="AP401" s="17"/>
      <c r="AQ401" s="17"/>
      <c r="AR401" s="17"/>
      <c r="AU40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100150, 'Б-100150-13',date'2015-03-03',3, 7, 7, 'RUR', 1, 18, date'2015-03-06', date'2015-03-07', 1001501, 1, to_date('2016-04-08 00:00:00','YYYY-MM-DD HH24:MI:SS'), 50000, 9000, 0, 220, 0, 'c1', 8,null);insert into xxxx_oebs_cash_payment_test (ID, INVOICE_ID, OEBS_PAYMENT, DOC_DATE, COMISS_DATE) values (s_xxxx_oebs_cash_payment_test.NEXTVAL, 100150, 25000, to_date('2016-04-08 00:00:00','YYYY-MM-DD HH24:MI:SS'), date'2015-04-30' );insert into xxxx_client_discount_m  (ID,CLIENT_ID,CLIENT_AVG_DISCOUNT,DT) values (s_xxxx_client_discount_m.NEXTVAL,220, 7, date'2014-03-01');</v>
      </c>
    </row>
    <row r="402" spans="1:47" ht="15" customHeight="1" x14ac:dyDescent="0.3">
      <c r="A402" s="45">
        <v>19</v>
      </c>
      <c r="B402" s="57"/>
      <c r="C402" s="12" t="str">
        <f t="shared" si="112"/>
        <v>100019</v>
      </c>
      <c r="D402" s="12" t="str">
        <f t="shared" si="113"/>
        <v>100019/13</v>
      </c>
      <c r="E402" s="13" t="s">
        <v>40</v>
      </c>
      <c r="F402" s="13" t="s">
        <v>41</v>
      </c>
      <c r="G402" s="12">
        <v>1</v>
      </c>
      <c r="H402" s="14">
        <v>100151</v>
      </c>
      <c r="I402" s="15" t="str">
        <f t="shared" si="114"/>
        <v>Б-100151-13</v>
      </c>
      <c r="J402" s="16">
        <v>3</v>
      </c>
      <c r="K402" s="28">
        <v>2</v>
      </c>
      <c r="L402" s="12" t="s">
        <v>42</v>
      </c>
      <c r="M402" s="16">
        <v>1</v>
      </c>
      <c r="N402" s="12">
        <v>18</v>
      </c>
      <c r="O402" s="13" t="s">
        <v>55</v>
      </c>
      <c r="P402" s="13" t="s">
        <v>44</v>
      </c>
      <c r="Q402" s="13" t="s">
        <v>45</v>
      </c>
      <c r="R402" s="17" t="str">
        <f t="shared" si="115"/>
        <v>1001511</v>
      </c>
      <c r="S402" s="15">
        <v>1</v>
      </c>
      <c r="T402" s="144" t="s">
        <v>145</v>
      </c>
      <c r="U402" s="12">
        <v>50000</v>
      </c>
      <c r="V402" s="12">
        <f t="shared" si="117"/>
        <v>9000</v>
      </c>
      <c r="W402" s="12">
        <v>0</v>
      </c>
      <c r="X402" s="18">
        <v>221</v>
      </c>
      <c r="Y402" s="19" t="s">
        <v>47</v>
      </c>
      <c r="Z402" s="20">
        <f>U402-V402</f>
        <v>41000</v>
      </c>
      <c r="AA402" s="21"/>
      <c r="AB402" s="22">
        <f t="shared" si="109"/>
        <v>21186.440677966104</v>
      </c>
      <c r="AC402" s="14">
        <f t="shared" si="118"/>
        <v>25000</v>
      </c>
      <c r="AD402" s="12"/>
      <c r="AE402" s="12"/>
      <c r="AF402" s="58" t="s">
        <v>67</v>
      </c>
      <c r="AG402" s="23">
        <v>8</v>
      </c>
      <c r="AH402" s="30">
        <v>20</v>
      </c>
      <c r="AI402" s="25" t="s">
        <v>49</v>
      </c>
      <c r="AJ402" s="13"/>
      <c r="AK402" s="13"/>
      <c r="AL402" s="17">
        <v>0</v>
      </c>
      <c r="AM402" s="15" t="s">
        <v>50</v>
      </c>
      <c r="AN402" s="12" t="s">
        <v>51</v>
      </c>
      <c r="AO402" s="12"/>
      <c r="AP402" s="17"/>
      <c r="AQ402" s="17"/>
      <c r="AR402" s="17"/>
      <c r="AU40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"&amp;A402&amp;", "&amp;C402&amp;", '"&amp;D402&amp;"', date'"&amp;E402&amp;"', date'"&amp;F402&amp;"', "&amp;G402&amp;", "&amp;H402&amp;", '"&amp;I402&amp;"',date'"&amp;O402&amp;"',"&amp;J402&amp;", "&amp;K402&amp;", "&amp;K402&amp;", '"&amp;L402&amp;"', "&amp;M402&amp;", "&amp;N402&amp;", date'"&amp;P402&amp;"', date'"&amp;Q402&amp;"', "&amp;R402&amp;", "&amp;S402&amp;", to_date('"&amp;T402&amp;"','YYYY-MM-DD HH24:MI:SS'), "&amp;U402&amp;", "&amp;V402&amp;", "&amp;W402&amp;", "&amp;X402&amp;", "&amp;AL402&amp;", '"&amp;AN402&amp;"', "&amp;AG402&amp;","&amp;AM402&amp;");"&amp;
IF(LEN(AC402)&gt;0,"insert into xxxx_oebs_cash_payment_test (ID, INVOICE_ID, OEBS_PAYMENT, DOC_DATE, COMISS_DATE) values (s_xxxx_oebs_cash_payment_test.NEXTVAL, "&amp;H402&amp;", "&amp;AC402&amp;", to_date('"&amp;T402&amp;"','YYYY-MM-DD HH24:MI:SS'), "&amp;AF402&amp;" );","")&amp;
IF(LEN(AD402)&gt;0,"insert into xxxx_oebs_cash_payment_test (ID, INVOICE_ID, OEBS_PAYMENT, DOC_DATE, COMISS_DATE) values (s_xxxx_oebs_cash_payment_test.NEXTVAL, "&amp;H402&amp;", "&amp;AD402&amp;", to_date('"&amp;T402&amp;"','YYYY-MM-DD HH24:MI:SS'), "&amp;AF402&amp;" );","")&amp;
IF(LEN(AE402)&gt;0,"insert into xxxx_oebs_cash_payment_test (ID, INVOICE_ID, OEBS_PAYMENT, DOC_DATE, COMISS_DATE) values (s_xxxx_oebs_cash_payment_test.NEXTVAL, "&amp;H402&amp;", "&amp;AE402&amp;", to_date('"&amp;T402&amp;"','YYYY-MM-DD HH24:MI:SS'), "&amp;AF402&amp;" );","")&amp;
IF(LEN(AH402)&gt;0,"insert into xxxx_client_discount_m  (ID,CLIENT_ID,CLIENT_AVG_DISCOUNT,DT) values (s_xxxx_client_discount_m.NEXTVAL,"&amp;X402&amp;", "&amp;AH402&amp;", "&amp;AI402&amp;");","")&amp;
IF(LEN(AJ402)&gt;0,"insert into xxxx_client_discount_m  (ID,CLIENT_ID,CLIENT_AVG_DISCOUNT,DT) values (s_xxxx_client_discount_m.NEXTVAL,"&amp;X402&amp;", "&amp;AJ402&amp;", "&amp;AK402&amp;");","")&amp;
IF(LEN(AO402)&gt;0,"insert into xxxx_contract_signed_attr (ID, CONTRACT_ID, CODE, KEY_NUM) values (s_xxxx_contract_signed_attr.NEXTVAL, "&amp;C402&amp;", 'SUPERCOMMISSION_BONUS' , "&amp;AO402&amp;" );","")&amp;
IF(LEN(AP402)&gt;0,"insert into xxxx_loyal_clients_contr_attr (ID, CONTRACT_ID, CLIENT_ID, LC_TURNOVER, COLLATERAL_FIRST_DT, COLLATERAL_END_DT) values (s_xxxx_loyal_clients_contr_atr.NEXTVAL, "&amp;C402&amp;", "&amp;X402&amp;", "&amp;AP402&amp;", "&amp;AQ402&amp;", "&amp;AR402&amp;"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100151, 'Б-100151-13',date'2015-03-04',3, 2, 2, 'RUR', 1, 18, date'2015-03-06', date'2015-03-07', 1001511, 1, to_date('2016-04-09 00:00:00','YYYY-MM-DD HH24:MI:SS'), 50000, 9000, 0, 221, 0, 'c1', 8,null);insert into xxxx_oebs_cash_payment_test (ID, INVOICE_ID, OEBS_PAYMENT, DOC_DATE, COMISS_DATE) values (s_xxxx_oebs_cash_payment_test.NEXTVAL, 100151, 25000, to_date('2016-04-09 00:00:00','YYYY-MM-DD HH24:MI:SS'), date'2015-04-30' );insert into xxxx_client_discount_m  (ID,CLIENT_ID,CLIENT_AVG_DISCOUNT,DT) values (s_xxxx_client_discount_m.NEXTVAL,221, 20, date'2014-03-01');</v>
      </c>
    </row>
    <row r="403" spans="1:47" ht="15" customHeight="1" x14ac:dyDescent="0.3">
      <c r="A403" s="45">
        <v>19</v>
      </c>
      <c r="B403" s="57"/>
      <c r="C403" s="12" t="str">
        <f t="shared" si="112"/>
        <v>100019</v>
      </c>
      <c r="D403" s="12" t="str">
        <f t="shared" si="113"/>
        <v>100019/13</v>
      </c>
      <c r="E403" s="13" t="s">
        <v>40</v>
      </c>
      <c r="F403" s="13" t="s">
        <v>41</v>
      </c>
      <c r="G403" s="12">
        <v>1</v>
      </c>
      <c r="H403" s="14">
        <v>100152</v>
      </c>
      <c r="I403" s="15" t="str">
        <f t="shared" si="114"/>
        <v>Б-100152-13</v>
      </c>
      <c r="J403" s="16">
        <v>3</v>
      </c>
      <c r="K403" s="28">
        <v>11</v>
      </c>
      <c r="L403" s="12" t="s">
        <v>42</v>
      </c>
      <c r="M403" s="16">
        <v>1</v>
      </c>
      <c r="N403" s="12">
        <v>18</v>
      </c>
      <c r="O403" s="13" t="s">
        <v>55</v>
      </c>
      <c r="P403" s="13" t="s">
        <v>44</v>
      </c>
      <c r="Q403" s="13" t="s">
        <v>45</v>
      </c>
      <c r="R403" s="17" t="str">
        <f t="shared" si="115"/>
        <v>1001521</v>
      </c>
      <c r="S403" s="15">
        <v>1</v>
      </c>
      <c r="T403" s="144" t="s">
        <v>145</v>
      </c>
      <c r="U403" s="12">
        <v>50000</v>
      </c>
      <c r="V403" s="12">
        <f t="shared" si="117"/>
        <v>9000</v>
      </c>
      <c r="W403" s="12">
        <v>0</v>
      </c>
      <c r="X403" s="18">
        <v>221</v>
      </c>
      <c r="Y403" s="19" t="s">
        <v>47</v>
      </c>
      <c r="Z403" s="20">
        <f t="shared" si="102"/>
        <v>41000</v>
      </c>
      <c r="AA403" s="21"/>
      <c r="AB403" s="22">
        <f t="shared" si="109"/>
        <v>21186.440677966104</v>
      </c>
      <c r="AC403" s="14">
        <f t="shared" si="118"/>
        <v>25000</v>
      </c>
      <c r="AD403" s="12"/>
      <c r="AE403" s="12"/>
      <c r="AF403" s="58" t="s">
        <v>67</v>
      </c>
      <c r="AG403" s="23">
        <v>8</v>
      </c>
      <c r="AH403" s="30">
        <v>20</v>
      </c>
      <c r="AI403" s="25" t="s">
        <v>49</v>
      </c>
      <c r="AJ403" s="13"/>
      <c r="AK403" s="13"/>
      <c r="AL403" s="17">
        <v>0</v>
      </c>
      <c r="AM403" s="15" t="s">
        <v>50</v>
      </c>
      <c r="AN403" s="12" t="s">
        <v>51</v>
      </c>
      <c r="AO403" s="12"/>
      <c r="AP403" s="17"/>
      <c r="AQ403" s="17"/>
      <c r="AR403" s="17"/>
      <c r="AU403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100152, 'Б-100152-13',date'2015-03-04',3, 11, 11, 'RUR', 1, 18, date'2015-03-06', date'2015-03-07', 1001521, 1, to_date('2016-04-09 00:00:00','YYYY-MM-DD HH24:MI:SS'), 50000, 9000, 0, 221, 0, 'c1', 8,null);insert into xxxx_oebs_cash_payment_test (ID, INVOICE_ID, OEBS_PAYMENT, DOC_DATE, COMISS_DATE) values (s_xxxx_oebs_cash_payment_test.NEXTVAL, 100152, 25000, to_date('2016-04-09 00:00:00','YYYY-MM-DD HH24:MI:SS'), date'2015-04-30' );insert into xxxx_client_discount_m  (ID,CLIENT_ID,CLIENT_AVG_DISCOUNT,DT) values (s_xxxx_client_discount_m.NEXTVAL,221, 20, date'2014-03-01');</v>
      </c>
    </row>
    <row r="404" spans="1:47" ht="15" customHeight="1" x14ac:dyDescent="0.3">
      <c r="A404" s="45">
        <v>19</v>
      </c>
      <c r="B404" s="57"/>
      <c r="C404" s="12" t="str">
        <f t="shared" si="112"/>
        <v>100019</v>
      </c>
      <c r="D404" s="12" t="str">
        <f t="shared" si="113"/>
        <v>100019/13</v>
      </c>
      <c r="E404" s="13" t="s">
        <v>40</v>
      </c>
      <c r="F404" s="13" t="s">
        <v>41</v>
      </c>
      <c r="G404" s="12">
        <v>1</v>
      </c>
      <c r="H404" s="14">
        <v>100153</v>
      </c>
      <c r="I404" s="15" t="str">
        <f t="shared" si="114"/>
        <v>Б-100153-13</v>
      </c>
      <c r="J404" s="16">
        <v>3</v>
      </c>
      <c r="K404" s="28">
        <v>1</v>
      </c>
      <c r="L404" s="12" t="s">
        <v>42</v>
      </c>
      <c r="M404" s="16">
        <v>1</v>
      </c>
      <c r="N404" s="12">
        <v>18</v>
      </c>
      <c r="O404" s="13" t="s">
        <v>57</v>
      </c>
      <c r="P404" s="13" t="s">
        <v>44</v>
      </c>
      <c r="Q404" s="13" t="s">
        <v>45</v>
      </c>
      <c r="R404" s="17" t="str">
        <f t="shared" si="115"/>
        <v>1001531</v>
      </c>
      <c r="S404" s="15">
        <v>1</v>
      </c>
      <c r="T404" s="144" t="s">
        <v>146</v>
      </c>
      <c r="U404" s="12">
        <v>50000</v>
      </c>
      <c r="V404" s="12">
        <f t="shared" si="117"/>
        <v>9000</v>
      </c>
      <c r="W404" s="12">
        <v>0</v>
      </c>
      <c r="X404" s="18">
        <v>222</v>
      </c>
      <c r="Y404" s="19" t="s">
        <v>47</v>
      </c>
      <c r="Z404" s="20">
        <f t="shared" si="102"/>
        <v>41000</v>
      </c>
      <c r="AA404" s="107" t="s">
        <v>126</v>
      </c>
      <c r="AB404" s="22">
        <f t="shared" si="109"/>
        <v>21186.440677966104</v>
      </c>
      <c r="AC404" s="14">
        <f t="shared" si="118"/>
        <v>25000</v>
      </c>
      <c r="AD404" s="12"/>
      <c r="AE404" s="12"/>
      <c r="AF404" s="58" t="s">
        <v>67</v>
      </c>
      <c r="AG404" s="23">
        <v>8</v>
      </c>
      <c r="AH404" s="30">
        <v>13</v>
      </c>
      <c r="AI404" s="25" t="s">
        <v>49</v>
      </c>
      <c r="AJ404" s="13"/>
      <c r="AK404" s="13"/>
      <c r="AL404" s="17">
        <v>0</v>
      </c>
      <c r="AM404" s="15" t="s">
        <v>50</v>
      </c>
      <c r="AN404" s="12" t="s">
        <v>51</v>
      </c>
      <c r="AO404" s="12"/>
      <c r="AP404" s="17"/>
      <c r="AQ404" s="17"/>
      <c r="AR404" s="17"/>
      <c r="AU404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100153, 'Б-100153-13',date'2015-03-05',3, 1, 1, 'RUR', 1, 18, date'2015-03-06', date'2015-03-07', 1001531, 1, to_date('2016-04-11 00:00:00','YYYY-MM-DD HH24:MI:SS'), 50000, 9000, 0, 222, 0, 'c1', 8,null);insert into xxxx_oebs_cash_payment_test (ID, INVOICE_ID, OEBS_PAYMENT, DOC_DATE, COMISS_DATE) values (s_xxxx_oebs_cash_payment_test.NEXTVAL, 100153, 25000, to_date('2016-04-11 00:00:00','YYYY-MM-DD HH24:MI:SS'), date'2015-04-30' );insert into xxxx_client_discount_m  (ID,CLIENT_ID,CLIENT_AVG_DISCOUNT,DT) values (s_xxxx_client_discount_m.NEXTVAL,222, 13, date'2014-03-01');</v>
      </c>
    </row>
    <row r="405" spans="1:47" ht="15" customHeight="1" x14ac:dyDescent="0.3">
      <c r="A405" s="45">
        <v>19</v>
      </c>
      <c r="B405" s="57"/>
      <c r="C405" s="12" t="str">
        <f t="shared" si="112"/>
        <v>100019</v>
      </c>
      <c r="D405" s="12" t="str">
        <f t="shared" si="113"/>
        <v>100019/13</v>
      </c>
      <c r="E405" s="13" t="s">
        <v>40</v>
      </c>
      <c r="F405" s="13" t="s">
        <v>41</v>
      </c>
      <c r="G405" s="12">
        <v>1</v>
      </c>
      <c r="H405" s="14">
        <v>100154</v>
      </c>
      <c r="I405" s="15" t="str">
        <f t="shared" si="114"/>
        <v>Б-100154-13</v>
      </c>
      <c r="J405" s="16">
        <v>3</v>
      </c>
      <c r="K405" s="12">
        <v>7</v>
      </c>
      <c r="L405" s="12" t="s">
        <v>42</v>
      </c>
      <c r="M405" s="16">
        <v>1</v>
      </c>
      <c r="N405" s="12">
        <v>18</v>
      </c>
      <c r="O405" s="13" t="s">
        <v>43</v>
      </c>
      <c r="P405" s="13" t="s">
        <v>44</v>
      </c>
      <c r="Q405" s="13" t="s">
        <v>45</v>
      </c>
      <c r="R405" s="17" t="str">
        <f t="shared" si="115"/>
        <v>1001541</v>
      </c>
      <c r="S405" s="15">
        <v>1</v>
      </c>
      <c r="T405" s="144" t="s">
        <v>147</v>
      </c>
      <c r="U405" s="12">
        <v>50000</v>
      </c>
      <c r="V405" s="12">
        <f t="shared" si="117"/>
        <v>9000</v>
      </c>
      <c r="W405" s="12">
        <v>0</v>
      </c>
      <c r="X405" s="18">
        <v>223</v>
      </c>
      <c r="Y405" s="19" t="s">
        <v>47</v>
      </c>
      <c r="Z405" s="20">
        <f t="shared" si="102"/>
        <v>41000</v>
      </c>
      <c r="AA405" s="21"/>
      <c r="AB405" s="22">
        <f t="shared" si="109"/>
        <v>21186.440677966104</v>
      </c>
      <c r="AC405" s="14">
        <f t="shared" si="118"/>
        <v>25000</v>
      </c>
      <c r="AD405" s="12"/>
      <c r="AE405" s="12"/>
      <c r="AF405" s="59" t="s">
        <v>72</v>
      </c>
      <c r="AG405" s="23">
        <v>8</v>
      </c>
      <c r="AH405" s="24">
        <v>13</v>
      </c>
      <c r="AI405" s="25" t="s">
        <v>49</v>
      </c>
      <c r="AJ405" s="13"/>
      <c r="AK405" s="13"/>
      <c r="AL405" s="17">
        <v>0</v>
      </c>
      <c r="AM405" s="15" t="s">
        <v>50</v>
      </c>
      <c r="AN405" s="12" t="s">
        <v>51</v>
      </c>
      <c r="AO405" s="12"/>
      <c r="AP405" s="17"/>
      <c r="AQ405" s="17"/>
      <c r="AR405" s="17"/>
      <c r="AU405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100154, 'Б-100154-13',date'2015-03-02',3, 7, 7, 'RUR', 1, 18, date'2015-03-06', date'2015-03-07', 1001541, 1, to_date('2016-05-07 00:00:00','YYYY-MM-DD HH24:MI:SS'), 50000, 9000, 0, 223, 0, 'c1', 8,null);insert into xxxx_oebs_cash_payment_test (ID, INVOICE_ID, OEBS_PAYMENT, DOC_DATE, COMISS_DATE) values (s_xxxx_oebs_cash_payment_test.NEXTVAL, 100154, 25000, to_date('2016-05-07 00:00:00','YYYY-MM-DD HH24:MI:SS'), date'2015-05-31' );insert into xxxx_client_discount_m  (ID,CLIENT_ID,CLIENT_AVG_DISCOUNT,DT) values (s_xxxx_client_discount_m.NEXTVAL,223, 13, date'2014-03-01');</v>
      </c>
    </row>
    <row r="406" spans="1:47" ht="15" customHeight="1" x14ac:dyDescent="0.3">
      <c r="A406" s="45">
        <v>19</v>
      </c>
      <c r="B406" s="57"/>
      <c r="C406" s="12" t="str">
        <f t="shared" si="112"/>
        <v>100019</v>
      </c>
      <c r="D406" s="12" t="str">
        <f t="shared" si="113"/>
        <v>100019/13</v>
      </c>
      <c r="E406" s="13" t="s">
        <v>40</v>
      </c>
      <c r="F406" s="13" t="s">
        <v>41</v>
      </c>
      <c r="G406" s="12">
        <v>1</v>
      </c>
      <c r="H406" s="14">
        <v>100155</v>
      </c>
      <c r="I406" s="15" t="str">
        <f t="shared" si="114"/>
        <v>Б-100155-13</v>
      </c>
      <c r="J406" s="16">
        <v>3</v>
      </c>
      <c r="K406" s="56">
        <v>3</v>
      </c>
      <c r="L406" s="12" t="s">
        <v>42</v>
      </c>
      <c r="M406" s="16">
        <v>1</v>
      </c>
      <c r="N406" s="12">
        <v>18</v>
      </c>
      <c r="O406" s="13" t="s">
        <v>53</v>
      </c>
      <c r="P406" s="13" t="s">
        <v>44</v>
      </c>
      <c r="Q406" s="13" t="s">
        <v>45</v>
      </c>
      <c r="R406" s="17" t="str">
        <f t="shared" si="115"/>
        <v>1001551</v>
      </c>
      <c r="S406" s="15">
        <v>1</v>
      </c>
      <c r="T406" s="144" t="s">
        <v>148</v>
      </c>
      <c r="U406" s="12">
        <v>50000</v>
      </c>
      <c r="V406" s="12">
        <f t="shared" si="117"/>
        <v>9000</v>
      </c>
      <c r="W406" s="12">
        <v>0</v>
      </c>
      <c r="X406" s="18">
        <v>224</v>
      </c>
      <c r="Y406" s="19" t="s">
        <v>47</v>
      </c>
      <c r="Z406" s="20">
        <f t="shared" si="102"/>
        <v>41000</v>
      </c>
      <c r="AA406" s="21"/>
      <c r="AB406" s="22">
        <f t="shared" si="109"/>
        <v>21186.440677966104</v>
      </c>
      <c r="AC406" s="14">
        <f t="shared" si="118"/>
        <v>25000</v>
      </c>
      <c r="AD406" s="12"/>
      <c r="AE406" s="12"/>
      <c r="AF406" s="59" t="s">
        <v>72</v>
      </c>
      <c r="AG406" s="23">
        <v>8</v>
      </c>
      <c r="AH406" s="27">
        <v>7</v>
      </c>
      <c r="AI406" s="25" t="s">
        <v>49</v>
      </c>
      <c r="AJ406" s="13"/>
      <c r="AK406" s="13"/>
      <c r="AL406" s="17">
        <v>0</v>
      </c>
      <c r="AM406" s="15" t="s">
        <v>50</v>
      </c>
      <c r="AN406" s="12" t="s">
        <v>51</v>
      </c>
      <c r="AO406" s="12"/>
      <c r="AP406" s="17"/>
      <c r="AQ406" s="17"/>
      <c r="AR406" s="17"/>
      <c r="AU406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100155, 'Б-100155-13',date'2015-03-03',3, 3, 3, 'RUR', 1, 18, date'2015-03-06', date'2015-03-07', 1001551, 1, to_date('2016-05-08 00:00:00','YYYY-MM-DD HH24:MI:SS'), 50000, 9000, 0, 224, 0, 'c1', 8,null);insert into xxxx_oebs_cash_payment_test (ID, INVOICE_ID, OEBS_PAYMENT, DOC_DATE, COMISS_DATE) values (s_xxxx_oebs_cash_payment_test.NEXTVAL, 100155, 25000, to_date('2016-05-08 00:00:00','YYYY-MM-DD HH24:MI:SS'), date'2015-05-31' );insert into xxxx_client_discount_m  (ID,CLIENT_ID,CLIENT_AVG_DISCOUNT,DT) values (s_xxxx_client_discount_m.NEXTVAL,224, 7, date'2014-03-01');</v>
      </c>
    </row>
    <row r="407" spans="1:47" ht="15" customHeight="1" x14ac:dyDescent="0.3">
      <c r="A407" s="45">
        <v>19</v>
      </c>
      <c r="B407" s="57"/>
      <c r="C407" s="12" t="str">
        <f t="shared" si="112"/>
        <v>100019</v>
      </c>
      <c r="D407" s="12" t="str">
        <f t="shared" si="113"/>
        <v>100019/13</v>
      </c>
      <c r="E407" s="13" t="s">
        <v>40</v>
      </c>
      <c r="F407" s="13" t="s">
        <v>41</v>
      </c>
      <c r="G407" s="12">
        <v>1</v>
      </c>
      <c r="H407" s="14">
        <v>100156</v>
      </c>
      <c r="I407" s="15" t="str">
        <f t="shared" si="114"/>
        <v>Б-100156-13</v>
      </c>
      <c r="J407" s="16">
        <v>3</v>
      </c>
      <c r="K407" s="12">
        <v>7</v>
      </c>
      <c r="L407" s="12" t="s">
        <v>42</v>
      </c>
      <c r="M407" s="16">
        <v>1</v>
      </c>
      <c r="N407" s="12">
        <v>18</v>
      </c>
      <c r="O407" s="13" t="s">
        <v>53</v>
      </c>
      <c r="P407" s="13" t="s">
        <v>44</v>
      </c>
      <c r="Q407" s="13" t="s">
        <v>45</v>
      </c>
      <c r="R407" s="17" t="str">
        <f t="shared" si="115"/>
        <v>1001561</v>
      </c>
      <c r="S407" s="15">
        <v>1</v>
      </c>
      <c r="T407" s="144" t="s">
        <v>148</v>
      </c>
      <c r="U407" s="12">
        <v>50000</v>
      </c>
      <c r="V407" s="12">
        <f t="shared" si="117"/>
        <v>9000</v>
      </c>
      <c r="W407" s="12">
        <v>0</v>
      </c>
      <c r="X407" s="18">
        <v>225</v>
      </c>
      <c r="Y407" s="19" t="s">
        <v>47</v>
      </c>
      <c r="Z407" s="20">
        <f t="shared" si="102"/>
        <v>41000</v>
      </c>
      <c r="AA407" s="21"/>
      <c r="AB407" s="22">
        <f t="shared" si="109"/>
        <v>21186.440677966104</v>
      </c>
      <c r="AC407" s="14">
        <f t="shared" si="118"/>
        <v>25000</v>
      </c>
      <c r="AD407" s="12"/>
      <c r="AE407" s="12"/>
      <c r="AF407" s="59" t="s">
        <v>72</v>
      </c>
      <c r="AG407" s="23">
        <v>8</v>
      </c>
      <c r="AH407" s="27">
        <v>7</v>
      </c>
      <c r="AI407" s="25" t="s">
        <v>49</v>
      </c>
      <c r="AJ407" s="13"/>
      <c r="AK407" s="13"/>
      <c r="AL407" s="17">
        <v>0</v>
      </c>
      <c r="AM407" s="15" t="s">
        <v>50</v>
      </c>
      <c r="AN407" s="12" t="s">
        <v>51</v>
      </c>
      <c r="AO407" s="12"/>
      <c r="AP407" s="17"/>
      <c r="AQ407" s="17"/>
      <c r="AR407" s="17"/>
      <c r="AU407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100156, 'Б-100156-13',date'2015-03-03',3, 7, 7, 'RUR', 1, 18, date'2015-03-06', date'2015-03-07', 1001561, 1, to_date('2016-05-08 00:00:00','YYYY-MM-DD HH24:MI:SS'), 50000, 9000, 0, 225, 0, 'c1', 8,null);insert into xxxx_oebs_cash_payment_test (ID, INVOICE_ID, OEBS_PAYMENT, DOC_DATE, COMISS_DATE) values (s_xxxx_oebs_cash_payment_test.NEXTVAL, 100156, 25000, to_date('2016-05-08 00:00:00','YYYY-MM-DD HH24:MI:SS'), date'2015-05-31' );insert into xxxx_client_discount_m  (ID,CLIENT_ID,CLIENT_AVG_DISCOUNT,DT) values (s_xxxx_client_discount_m.NEXTVAL,225, 7, date'2014-03-01');</v>
      </c>
    </row>
    <row r="408" spans="1:47" ht="15" customHeight="1" x14ac:dyDescent="0.3">
      <c r="A408" s="45">
        <v>19</v>
      </c>
      <c r="B408" s="57"/>
      <c r="C408" s="12" t="str">
        <f t="shared" si="112"/>
        <v>100019</v>
      </c>
      <c r="D408" s="12" t="str">
        <f t="shared" si="113"/>
        <v>100019/13</v>
      </c>
      <c r="E408" s="13" t="s">
        <v>40</v>
      </c>
      <c r="F408" s="13" t="s">
        <v>41</v>
      </c>
      <c r="G408" s="12">
        <v>1</v>
      </c>
      <c r="H408" s="14">
        <v>100157</v>
      </c>
      <c r="I408" s="15" t="str">
        <f t="shared" si="114"/>
        <v>Б-100157-13</v>
      </c>
      <c r="J408" s="16">
        <v>3</v>
      </c>
      <c r="K408" s="28">
        <v>2</v>
      </c>
      <c r="L408" s="12" t="s">
        <v>42</v>
      </c>
      <c r="M408" s="16">
        <v>1</v>
      </c>
      <c r="N408" s="12">
        <v>18</v>
      </c>
      <c r="O408" s="13" t="s">
        <v>55</v>
      </c>
      <c r="P408" s="13" t="s">
        <v>44</v>
      </c>
      <c r="Q408" s="13" t="s">
        <v>45</v>
      </c>
      <c r="R408" s="17" t="str">
        <f t="shared" si="115"/>
        <v>1001571</v>
      </c>
      <c r="S408" s="15">
        <v>1</v>
      </c>
      <c r="T408" s="144" t="s">
        <v>149</v>
      </c>
      <c r="U408" s="12">
        <v>50000</v>
      </c>
      <c r="V408" s="12">
        <f t="shared" si="117"/>
        <v>9000</v>
      </c>
      <c r="W408" s="12">
        <v>0</v>
      </c>
      <c r="X408" s="18">
        <v>226</v>
      </c>
      <c r="Y408" s="19" t="s">
        <v>47</v>
      </c>
      <c r="Z408" s="20">
        <f>U408-V408</f>
        <v>41000</v>
      </c>
      <c r="AA408" s="21"/>
      <c r="AB408" s="22">
        <f t="shared" si="109"/>
        <v>21186.440677966104</v>
      </c>
      <c r="AC408" s="14">
        <f t="shared" si="118"/>
        <v>25000</v>
      </c>
      <c r="AD408" s="12"/>
      <c r="AE408" s="12"/>
      <c r="AF408" s="59" t="s">
        <v>72</v>
      </c>
      <c r="AG408" s="23">
        <v>8</v>
      </c>
      <c r="AH408" s="30">
        <v>20</v>
      </c>
      <c r="AI408" s="25" t="s">
        <v>49</v>
      </c>
      <c r="AJ408" s="13"/>
      <c r="AK408" s="13"/>
      <c r="AL408" s="17">
        <v>0</v>
      </c>
      <c r="AM408" s="15" t="s">
        <v>50</v>
      </c>
      <c r="AN408" s="12" t="s">
        <v>51</v>
      </c>
      <c r="AO408" s="12"/>
      <c r="AP408" s="17"/>
      <c r="AQ408" s="17"/>
      <c r="AR408" s="17"/>
      <c r="AU40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"&amp;A408&amp;", "&amp;C408&amp;", '"&amp;D408&amp;"', date'"&amp;E408&amp;"', date'"&amp;F408&amp;"', "&amp;G408&amp;", "&amp;H408&amp;", '"&amp;I408&amp;"',date'"&amp;O408&amp;"',"&amp;J408&amp;", "&amp;K408&amp;", "&amp;K408&amp;", '"&amp;L408&amp;"', "&amp;M408&amp;", "&amp;N408&amp;", date'"&amp;P408&amp;"', date'"&amp;Q408&amp;"', "&amp;R408&amp;", "&amp;S408&amp;", to_date('"&amp;T408&amp;"','YYYY-MM-DD HH24:MI:SS'), "&amp;U408&amp;", "&amp;V408&amp;", "&amp;W408&amp;", "&amp;X408&amp;", "&amp;AL408&amp;", '"&amp;AN408&amp;"', "&amp;AG408&amp;","&amp;AM408&amp;");"&amp;
IF(LEN(AC408)&gt;0,"insert into xxxx_oebs_cash_payment_test (ID, INVOICE_ID, OEBS_PAYMENT, DOC_DATE, COMISS_DATE) values (s_xxxx_oebs_cash_payment_test.NEXTVAL, "&amp;H408&amp;", "&amp;AC408&amp;", to_date('"&amp;T408&amp;"','YYYY-MM-DD HH24:MI:SS'), "&amp;AF408&amp;" );","")&amp;
IF(LEN(AD408)&gt;0,"insert into xxxx_oebs_cash_payment_test (ID, INVOICE_ID, OEBS_PAYMENT, DOC_DATE, COMISS_DATE) values (s_xxxx_oebs_cash_payment_test.NEXTVAL, "&amp;H408&amp;", "&amp;AD408&amp;", to_date('"&amp;T408&amp;"','YYYY-MM-DD HH24:MI:SS'), "&amp;AF408&amp;" );","")&amp;
IF(LEN(AE408)&gt;0,"insert into xxxx_oebs_cash_payment_test (ID, INVOICE_ID, OEBS_PAYMENT, DOC_DATE, COMISS_DATE) values (s_xxxx_oebs_cash_payment_test.NEXTVAL, "&amp;H408&amp;", "&amp;AE408&amp;", to_date('"&amp;T408&amp;"','YYYY-MM-DD HH24:MI:SS'), "&amp;AF408&amp;" );","")&amp;
IF(LEN(AH408)&gt;0,"insert into xxxx_client_discount_m  (ID,CLIENT_ID,CLIENT_AVG_DISCOUNT,DT) values (s_xxxx_client_discount_m.NEXTVAL,"&amp;X408&amp;", "&amp;AH408&amp;", "&amp;AI408&amp;");","")&amp;
IF(LEN(AJ408)&gt;0,"insert into xxxx_client_discount_m  (ID,CLIENT_ID,CLIENT_AVG_DISCOUNT,DT) values (s_xxxx_client_discount_m.NEXTVAL,"&amp;X408&amp;", "&amp;AJ408&amp;", "&amp;AK408&amp;");","")&amp;
IF(LEN(AO408)&gt;0,"insert into xxxx_contract_signed_attr (ID, CONTRACT_ID, CODE, KEY_NUM) values (s_xxxx_contract_signed_attr.NEXTVAL, "&amp;C408&amp;", 'SUPERCOMMISSION_BONUS' , "&amp;AO408&amp;" );","")&amp;
IF(LEN(AP408)&gt;0,"insert into xxxx_loyal_clients_contr_attr (ID, CONTRACT_ID, CLIENT_ID, LC_TURNOVER, COLLATERAL_FIRST_DT, COLLATERAL_END_DT) values (s_xxxx_loyal_clients_contr_atr.NEXTVAL, "&amp;C408&amp;", "&amp;X408&amp;", "&amp;AP408&amp;", "&amp;AQ408&amp;", "&amp;AR408&amp;"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100157, 'Б-100157-13',date'2015-03-04',3, 2, 2, 'RUR', 1, 18, date'2015-03-06', date'2015-03-07', 1001571, 1, to_date('2016-05-09 00:00:00','YYYY-MM-DD HH24:MI:SS'), 50000, 9000, 0, 226, 0, 'c1', 8,null);insert into xxxx_oebs_cash_payment_test (ID, INVOICE_ID, OEBS_PAYMENT, DOC_DATE, COMISS_DATE) values (s_xxxx_oebs_cash_payment_test.NEXTVAL, 100157, 25000, to_date('2016-05-09 00:00:00','YYYY-MM-DD HH24:MI:SS'), date'2015-05-31' );insert into xxxx_client_discount_m  (ID,CLIENT_ID,CLIENT_AVG_DISCOUNT,DT) values (s_xxxx_client_discount_m.NEXTVAL,226, 20, date'2014-03-01');</v>
      </c>
    </row>
    <row r="409" spans="1:47" ht="15" customHeight="1" x14ac:dyDescent="0.3">
      <c r="A409" s="45">
        <v>19</v>
      </c>
      <c r="B409" s="57"/>
      <c r="C409" s="12" t="str">
        <f t="shared" si="112"/>
        <v>100019</v>
      </c>
      <c r="D409" s="12" t="str">
        <f t="shared" si="113"/>
        <v>100019/13</v>
      </c>
      <c r="E409" s="13" t="s">
        <v>40</v>
      </c>
      <c r="F409" s="13" t="s">
        <v>41</v>
      </c>
      <c r="G409" s="12">
        <v>1</v>
      </c>
      <c r="H409" s="14">
        <v>100158</v>
      </c>
      <c r="I409" s="15" t="str">
        <f t="shared" si="114"/>
        <v>Б-100158-13</v>
      </c>
      <c r="J409" s="16">
        <v>3</v>
      </c>
      <c r="K409" s="28">
        <v>11</v>
      </c>
      <c r="L409" s="12" t="s">
        <v>42</v>
      </c>
      <c r="M409" s="16">
        <v>1</v>
      </c>
      <c r="N409" s="12">
        <v>18</v>
      </c>
      <c r="O409" s="13" t="s">
        <v>55</v>
      </c>
      <c r="P409" s="13" t="s">
        <v>44</v>
      </c>
      <c r="Q409" s="13" t="s">
        <v>45</v>
      </c>
      <c r="R409" s="17" t="str">
        <f t="shared" si="115"/>
        <v>1001581</v>
      </c>
      <c r="S409" s="15">
        <v>1</v>
      </c>
      <c r="T409" s="144" t="s">
        <v>149</v>
      </c>
      <c r="U409" s="12">
        <v>50000</v>
      </c>
      <c r="V409" s="12">
        <f t="shared" si="117"/>
        <v>9000</v>
      </c>
      <c r="W409" s="12">
        <v>0</v>
      </c>
      <c r="X409" s="18">
        <v>226</v>
      </c>
      <c r="Y409" s="19" t="s">
        <v>47</v>
      </c>
      <c r="Z409" s="20">
        <f t="shared" si="102"/>
        <v>41000</v>
      </c>
      <c r="AA409" s="21"/>
      <c r="AB409" s="22">
        <f t="shared" si="109"/>
        <v>21186.440677966104</v>
      </c>
      <c r="AC409" s="14">
        <f t="shared" si="118"/>
        <v>25000</v>
      </c>
      <c r="AD409" s="12"/>
      <c r="AE409" s="12"/>
      <c r="AF409" s="59" t="s">
        <v>72</v>
      </c>
      <c r="AG409" s="23">
        <v>8</v>
      </c>
      <c r="AH409" s="30">
        <v>20</v>
      </c>
      <c r="AI409" s="25" t="s">
        <v>49</v>
      </c>
      <c r="AJ409" s="13"/>
      <c r="AK409" s="13"/>
      <c r="AL409" s="17">
        <v>0</v>
      </c>
      <c r="AM409" s="15" t="s">
        <v>50</v>
      </c>
      <c r="AN409" s="12" t="s">
        <v>51</v>
      </c>
      <c r="AO409" s="12"/>
      <c r="AP409" s="17"/>
      <c r="AQ409" s="17"/>
      <c r="AR409" s="17"/>
      <c r="AU409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100158, 'Б-100158-13',date'2015-03-04',3, 11, 11, 'RUR', 1, 18, date'2015-03-06', date'2015-03-07', 1001581, 1, to_date('2016-05-09 00:00:00','YYYY-MM-DD HH24:MI:SS'), 50000, 9000, 0, 226, 0, 'c1', 8,null);insert into xxxx_oebs_cash_payment_test (ID, INVOICE_ID, OEBS_PAYMENT, DOC_DATE, COMISS_DATE) values (s_xxxx_oebs_cash_payment_test.NEXTVAL, 100158, 25000, to_date('2016-05-09 00:00:00','YYYY-MM-DD HH24:MI:SS'), date'2015-05-31' );insert into xxxx_client_discount_m  (ID,CLIENT_ID,CLIENT_AVG_DISCOUNT,DT) values (s_xxxx_client_discount_m.NEXTVAL,226, 20, date'2014-03-01');</v>
      </c>
    </row>
    <row r="410" spans="1:47" s="44" customFormat="1" ht="15" customHeight="1" x14ac:dyDescent="0.3">
      <c r="A410" s="31">
        <v>19</v>
      </c>
      <c r="B410" s="60"/>
      <c r="C410" s="33" t="str">
        <f t="shared" si="112"/>
        <v>100019</v>
      </c>
      <c r="D410" s="33" t="str">
        <f t="shared" si="113"/>
        <v>100019/13</v>
      </c>
      <c r="E410" s="34" t="s">
        <v>40</v>
      </c>
      <c r="F410" s="34" t="s">
        <v>41</v>
      </c>
      <c r="G410" s="33">
        <v>1</v>
      </c>
      <c r="H410" s="14">
        <v>100159</v>
      </c>
      <c r="I410" s="33" t="str">
        <f t="shared" si="114"/>
        <v>Б-100159-13</v>
      </c>
      <c r="J410" s="36">
        <v>3</v>
      </c>
      <c r="K410" s="35">
        <v>1</v>
      </c>
      <c r="L410" s="33" t="s">
        <v>42</v>
      </c>
      <c r="M410" s="36">
        <v>1</v>
      </c>
      <c r="N410" s="33">
        <v>18</v>
      </c>
      <c r="O410" s="34" t="s">
        <v>57</v>
      </c>
      <c r="P410" s="34" t="s">
        <v>44</v>
      </c>
      <c r="Q410" s="34" t="s">
        <v>45</v>
      </c>
      <c r="R410" s="37" t="str">
        <f t="shared" si="115"/>
        <v>1001591</v>
      </c>
      <c r="S410" s="33">
        <v>1</v>
      </c>
      <c r="T410" s="145" t="s">
        <v>150</v>
      </c>
      <c r="U410" s="33">
        <v>50000</v>
      </c>
      <c r="V410" s="33">
        <f t="shared" si="117"/>
        <v>9000</v>
      </c>
      <c r="W410" s="33">
        <v>0</v>
      </c>
      <c r="X410" s="105">
        <v>227</v>
      </c>
      <c r="Y410" s="38" t="s">
        <v>47</v>
      </c>
      <c r="Z410" s="106">
        <f t="shared" si="102"/>
        <v>41000</v>
      </c>
      <c r="AA410" s="39" t="s">
        <v>126</v>
      </c>
      <c r="AB410" s="22">
        <f t="shared" si="109"/>
        <v>21186.440677966104</v>
      </c>
      <c r="AC410" s="40">
        <f t="shared" si="118"/>
        <v>25000</v>
      </c>
      <c r="AD410" s="33"/>
      <c r="AE410" s="33"/>
      <c r="AF410" s="61" t="s">
        <v>72</v>
      </c>
      <c r="AG410" s="41">
        <v>8</v>
      </c>
      <c r="AH410" s="42">
        <v>13</v>
      </c>
      <c r="AI410" s="43" t="s">
        <v>49</v>
      </c>
      <c r="AJ410" s="34"/>
      <c r="AK410" s="34"/>
      <c r="AL410" s="37">
        <v>0</v>
      </c>
      <c r="AM410" s="33" t="s">
        <v>50</v>
      </c>
      <c r="AN410" s="33" t="s">
        <v>51</v>
      </c>
      <c r="AO410" s="33"/>
      <c r="AP410" s="37"/>
      <c r="AQ410" s="37"/>
      <c r="AR410" s="37"/>
      <c r="AU410" s="44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100159, 'Б-100159-13',date'2015-03-05',3, 1, 1, 'RUR', 1, 18, date'2015-03-06', date'2015-03-07', 1001591, 1, to_date('2016-05-11 00:00:00','YYYY-MM-DD HH24:MI:SS'), 50000, 9000, 0, 227, 0, 'c1', 8,null);insert into xxxx_oebs_cash_payment_test (ID, INVOICE_ID, OEBS_PAYMENT, DOC_DATE, COMISS_DATE) values (s_xxxx_oebs_cash_payment_test.NEXTVAL, 100159, 25000, to_date('2016-05-11 00:00:00','YYYY-MM-DD HH24:MI:SS'), date'2015-05-31' );insert into xxxx_client_discount_m  (ID,CLIENT_ID,CLIENT_AVG_DISCOUNT,DT) values (s_xxxx_client_discount_m.NEXTVAL,227, 13, date'2014-03-01');</v>
      </c>
    </row>
    <row r="411" spans="1:47" ht="15" customHeight="1" x14ac:dyDescent="0.3">
      <c r="A411" s="45">
        <v>20</v>
      </c>
      <c r="B411" s="64"/>
      <c r="C411" s="12" t="str">
        <f t="shared" si="112"/>
        <v>100020</v>
      </c>
      <c r="D411" s="12" t="str">
        <f t="shared" si="113"/>
        <v>100020/13</v>
      </c>
      <c r="E411" s="13" t="s">
        <v>40</v>
      </c>
      <c r="F411" s="13" t="s">
        <v>41</v>
      </c>
      <c r="G411" s="12">
        <v>1</v>
      </c>
      <c r="H411" s="14">
        <v>100160</v>
      </c>
      <c r="I411" s="15" t="str">
        <f t="shared" si="114"/>
        <v>Б-100160-13</v>
      </c>
      <c r="J411" s="16">
        <v>3</v>
      </c>
      <c r="K411" s="56">
        <v>2</v>
      </c>
      <c r="L411" s="12" t="s">
        <v>42</v>
      </c>
      <c r="M411" s="16">
        <v>1</v>
      </c>
      <c r="N411" s="12">
        <v>18</v>
      </c>
      <c r="O411" s="13" t="s">
        <v>43</v>
      </c>
      <c r="P411" s="13" t="s">
        <v>44</v>
      </c>
      <c r="Q411" s="13" t="s">
        <v>45</v>
      </c>
      <c r="R411" s="17" t="str">
        <f t="shared" si="115"/>
        <v>1001601</v>
      </c>
      <c r="S411" s="15">
        <v>1</v>
      </c>
      <c r="T411" s="144" t="s">
        <v>139</v>
      </c>
      <c r="U411" s="12">
        <v>50000</v>
      </c>
      <c r="V411" s="12">
        <f t="shared" si="117"/>
        <v>9000</v>
      </c>
      <c r="W411" s="12">
        <v>0</v>
      </c>
      <c r="X411" s="18">
        <v>228</v>
      </c>
      <c r="Y411" s="19" t="s">
        <v>47</v>
      </c>
      <c r="Z411" s="20">
        <f t="shared" si="102"/>
        <v>41000</v>
      </c>
      <c r="AA411" s="21"/>
      <c r="AB411" s="22">
        <f t="shared" si="109"/>
        <v>21186.440677966104</v>
      </c>
      <c r="AC411" s="14">
        <f t="shared" si="118"/>
        <v>25000</v>
      </c>
      <c r="AD411" s="12"/>
      <c r="AE411" s="12"/>
      <c r="AF411" s="13" t="s">
        <v>48</v>
      </c>
      <c r="AG411" s="23">
        <v>8</v>
      </c>
      <c r="AH411" s="24">
        <v>13</v>
      </c>
      <c r="AI411" s="25" t="s">
        <v>49</v>
      </c>
      <c r="AJ411" s="13"/>
      <c r="AK411" s="13"/>
      <c r="AL411" s="17">
        <v>0</v>
      </c>
      <c r="AM411" s="15" t="s">
        <v>50</v>
      </c>
      <c r="AN411" s="12" t="s">
        <v>51</v>
      </c>
      <c r="AO411" s="12"/>
      <c r="AP411" s="17"/>
      <c r="AQ411" s="17"/>
      <c r="AR411" s="17"/>
      <c r="AS411" s="15" t="s">
        <v>65</v>
      </c>
      <c r="AU411" s="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100160, 'Б-100160-13',date'2015-03-02',3, 2, 2, 'RUR', 1, 18, date'2015-03-06', date'2015-03-07', 1001601, 1, to_date('2016-03-07 00:00:00','YYYY-MM-DD HH24:MI:SS'), 50000, 9000, 0, 228, 0, 'c1', 8,null);insert into xxxx_oebs_cash_payment_test (ID, INVOICE_ID, OEBS_PAYMENT, DOC_DATE, COMISS_DATE) values (s_xxxx_oebs_cash_payment_test.NEXTVAL, 100160, 25000, to_date('2016-03-07 00:00:00','YYYY-MM-DD HH24:MI:SS'), date'2015-03-31' );insert into xxxx_client_discount_m  (ID,CLIENT_ID,CLIENT_AVG_DISCOUNT,DT) values (s_xxxx_client_discount_m.NEXTVAL,228, 13, date'2014-03-01');</v>
      </c>
    </row>
    <row r="412" spans="1:47" ht="15" customHeight="1" x14ac:dyDescent="0.3">
      <c r="A412" s="45">
        <v>20</v>
      </c>
      <c r="B412" s="64"/>
      <c r="C412" s="12" t="str">
        <f t="shared" si="112"/>
        <v>100020</v>
      </c>
      <c r="D412" s="12" t="str">
        <f t="shared" si="113"/>
        <v>100020/13</v>
      </c>
      <c r="E412" s="13" t="s">
        <v>40</v>
      </c>
      <c r="F412" s="13" t="s">
        <v>41</v>
      </c>
      <c r="G412" s="12">
        <v>1</v>
      </c>
      <c r="H412" s="14">
        <v>100161</v>
      </c>
      <c r="I412" s="15" t="str">
        <f t="shared" si="114"/>
        <v>Б-100161-13</v>
      </c>
      <c r="J412" s="16">
        <v>3</v>
      </c>
      <c r="K412" s="12">
        <v>7</v>
      </c>
      <c r="L412" s="12" t="s">
        <v>42</v>
      </c>
      <c r="M412" s="16">
        <v>1</v>
      </c>
      <c r="N412" s="12">
        <v>18</v>
      </c>
      <c r="O412" s="13" t="s">
        <v>53</v>
      </c>
      <c r="P412" s="13" t="s">
        <v>44</v>
      </c>
      <c r="Q412" s="13" t="s">
        <v>45</v>
      </c>
      <c r="R412" s="17" t="str">
        <f t="shared" si="115"/>
        <v>1001611</v>
      </c>
      <c r="S412" s="15">
        <v>1</v>
      </c>
      <c r="T412" s="144" t="s">
        <v>140</v>
      </c>
      <c r="U412" s="12">
        <v>50000</v>
      </c>
      <c r="V412" s="12">
        <f t="shared" si="117"/>
        <v>9000</v>
      </c>
      <c r="W412" s="12">
        <v>0</v>
      </c>
      <c r="X412" s="18">
        <v>229</v>
      </c>
      <c r="Y412" s="19" t="s">
        <v>47</v>
      </c>
      <c r="Z412" s="20">
        <f t="shared" si="102"/>
        <v>41000</v>
      </c>
      <c r="AA412" s="21"/>
      <c r="AB412" s="22">
        <f t="shared" si="109"/>
        <v>21186.440677966104</v>
      </c>
      <c r="AC412" s="14">
        <f t="shared" si="118"/>
        <v>25000</v>
      </c>
      <c r="AD412" s="12"/>
      <c r="AE412" s="12"/>
      <c r="AF412" s="13" t="s">
        <v>48</v>
      </c>
      <c r="AG412" s="23">
        <v>8</v>
      </c>
      <c r="AH412" s="27">
        <v>7</v>
      </c>
      <c r="AI412" s="25" t="s">
        <v>49</v>
      </c>
      <c r="AJ412" s="13"/>
      <c r="AK412" s="13"/>
      <c r="AL412" s="17">
        <v>0</v>
      </c>
      <c r="AM412" s="15" t="s">
        <v>50</v>
      </c>
      <c r="AN412" s="12" t="s">
        <v>51</v>
      </c>
      <c r="AO412" s="12"/>
      <c r="AP412" s="17"/>
      <c r="AQ412" s="17"/>
      <c r="AR412" s="17"/>
      <c r="AS412" s="9" t="s">
        <v>89</v>
      </c>
      <c r="AU412" s="9" t="str">
        <f t="shared" ref="AU412:AU488" si="11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"&amp;A412&amp;", "&amp;C412&amp;", '"&amp;D412&amp;"', date'"&amp;E412&amp;"', date'"&amp;F412&amp;"', "&amp;G412&amp;", "&amp;H412&amp;", '"&amp;I412&amp;"',date'"&amp;O412&amp;"',"&amp;J412&amp;", "&amp;K412&amp;", "&amp;K412&amp;", '"&amp;L412&amp;"', "&amp;M412&amp;", "&amp;N412&amp;", date'"&amp;P412&amp;"', date'"&amp;Q412&amp;"', "&amp;R412&amp;", "&amp;S412&amp;", to_date('"&amp;T412&amp;"','YYYY-MM-DD HH24:MI:SS'), "&amp;U412&amp;", "&amp;V412&amp;", "&amp;W412&amp;", "&amp;X412&amp;", "&amp;AL412&amp;", '"&amp;AN412&amp;"', "&amp;AG412&amp;","&amp;AM412&amp;");"&amp;
IF(LEN(AC412)&gt;0,"insert into xxxx_oebs_cash_payment_test (ID, INVOICE_ID, OEBS_PAYMENT, DOC_DATE, COMISS_DATE) values (s_xxxx_oebs_cash_payment_test.NEXTVAL, "&amp;H412&amp;", "&amp;AC412&amp;", to_date('"&amp;T412&amp;"','YYYY-MM-DD HH24:MI:SS'), "&amp;AF412&amp;" );","")&amp;
IF(LEN(AD412)&gt;0,"insert into xxxx_oebs_cash_payment_test (ID, INVOICE_ID, OEBS_PAYMENT, DOC_DATE, COMISS_DATE) values (s_xxxx_oebs_cash_payment_test.NEXTVAL, "&amp;H412&amp;", "&amp;AD412&amp;", to_date('"&amp;T412&amp;"','YYYY-MM-DD HH24:MI:SS'), "&amp;AF412&amp;" );","")&amp;
IF(LEN(AE412)&gt;0,"insert into xxxx_oebs_cash_payment_test (ID, INVOICE_ID, OEBS_PAYMENT, DOC_DATE, COMISS_DATE) values (s_xxxx_oebs_cash_payment_test.NEXTVAL, "&amp;H412&amp;", "&amp;AE412&amp;", to_date('"&amp;T412&amp;"','YYYY-MM-DD HH24:MI:SS'), "&amp;AF412&amp;" );","")&amp;
IF(LEN(AH412)&gt;0,"insert into xxxx_client_discount_m  (ID,CLIENT_ID,CLIENT_AVG_DISCOUNT,DT) values (s_xxxx_client_discount_m.NEXTVAL,"&amp;X412&amp;", "&amp;AH412&amp;", "&amp;AI412&amp;");","")&amp;
IF(LEN(AJ412)&gt;0,"insert into xxxx_client_discount_m  (ID,CLIENT_ID,CLIENT_AVG_DISCOUNT,DT) values (s_xxxx_client_discount_m.NEXTVAL,"&amp;X412&amp;", "&amp;AJ412&amp;", "&amp;AK412&amp;");","")&amp;
IF(LEN(AO412)&gt;0,"insert into xxxx_contract_signed_attr (ID, CONTRACT_ID, CODE, KEY_NUM) values (s_xxxx_contract_signed_attr.NEXTVAL, "&amp;C412&amp;", 'SUPERCOMMISSION_BONUS' , "&amp;AO412&amp;" );","")&amp;
IF(LEN(AP412)&gt;0,"insert into xxxx_loyal_clients_contr_attr (ID, CONTRACT_ID, CLIENT_ID, LC_TURNOVER, COLLATERAL_FIRST_DT, COLLATERAL_END_DT) values (s_xxxx_loyal_clients_contr_atr.NEXTVAL, "&amp;C412&amp;", "&amp;X412&amp;", "&amp;AP412&amp;", "&amp;AQ412&amp;", "&amp;AR412&amp;"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100161, 'Б-100161-13',date'2015-03-03',3, 7, 7, 'RUR', 1, 18, date'2015-03-06', date'2015-03-07', 1001611, 1, to_date('2016-03-08 00:00:00','YYYY-MM-DD HH24:MI:SS'), 50000, 9000, 0, 229, 0, 'c1', 8,null);insert into xxxx_oebs_cash_payment_test (ID, INVOICE_ID, OEBS_PAYMENT, DOC_DATE, COMISS_DATE) values (s_xxxx_oebs_cash_payment_test.NEXTVAL, 100161, 25000, to_date('2016-03-08 00:00:00','YYYY-MM-DD HH24:MI:SS'), date'2015-03-31' );insert into xxxx_client_discount_m  (ID,CLIENT_ID,CLIENT_AVG_DISCOUNT,DT) values (s_xxxx_client_discount_m.NEXTVAL,229, 7, date'2014-03-01');</v>
      </c>
    </row>
    <row r="413" spans="1:47" ht="15" customHeight="1" x14ac:dyDescent="0.3">
      <c r="A413" s="45">
        <v>20</v>
      </c>
      <c r="B413" s="64"/>
      <c r="C413" s="12" t="str">
        <f t="shared" si="112"/>
        <v>100020</v>
      </c>
      <c r="D413" s="12" t="str">
        <f t="shared" si="113"/>
        <v>100020/13</v>
      </c>
      <c r="E413" s="13" t="s">
        <v>40</v>
      </c>
      <c r="F413" s="13" t="s">
        <v>41</v>
      </c>
      <c r="G413" s="12">
        <v>1</v>
      </c>
      <c r="H413" s="14">
        <v>100162</v>
      </c>
      <c r="I413" s="15" t="str">
        <f t="shared" si="114"/>
        <v>Б-100162-13</v>
      </c>
      <c r="J413" s="16">
        <v>3</v>
      </c>
      <c r="K413" s="12">
        <v>7</v>
      </c>
      <c r="L413" s="56" t="s">
        <v>91</v>
      </c>
      <c r="M413" s="16">
        <v>1</v>
      </c>
      <c r="N413" s="12">
        <v>18</v>
      </c>
      <c r="O413" s="13" t="s">
        <v>53</v>
      </c>
      <c r="P413" s="13" t="s">
        <v>44</v>
      </c>
      <c r="Q413" s="13" t="s">
        <v>45</v>
      </c>
      <c r="R413" s="17" t="str">
        <f t="shared" si="115"/>
        <v>1001621</v>
      </c>
      <c r="S413" s="15">
        <v>1</v>
      </c>
      <c r="T413" s="144" t="s">
        <v>140</v>
      </c>
      <c r="U413" s="12">
        <v>50000</v>
      </c>
      <c r="V413" s="12">
        <f t="shared" si="117"/>
        <v>9000</v>
      </c>
      <c r="W413" s="12">
        <v>0</v>
      </c>
      <c r="X413" s="18">
        <v>230</v>
      </c>
      <c r="Y413" s="19" t="s">
        <v>47</v>
      </c>
      <c r="Z413" s="20">
        <f t="shared" si="102"/>
        <v>41000</v>
      </c>
      <c r="AA413" s="21"/>
      <c r="AB413" s="22">
        <f t="shared" si="109"/>
        <v>84745.762711864416</v>
      </c>
      <c r="AC413" s="14">
        <v>100000</v>
      </c>
      <c r="AD413" s="12"/>
      <c r="AE413" s="12"/>
      <c r="AF413" s="13" t="s">
        <v>48</v>
      </c>
      <c r="AG413" s="23">
        <v>8</v>
      </c>
      <c r="AH413" s="27">
        <v>7</v>
      </c>
      <c r="AI413" s="25" t="s">
        <v>49</v>
      </c>
      <c r="AJ413" s="13"/>
      <c r="AK413" s="13"/>
      <c r="AL413" s="17">
        <v>0</v>
      </c>
      <c r="AM413" s="15" t="s">
        <v>50</v>
      </c>
      <c r="AN413" s="12" t="s">
        <v>51</v>
      </c>
      <c r="AO413" s="12"/>
      <c r="AP413" s="17"/>
      <c r="AQ413" s="17"/>
      <c r="AR413" s="17"/>
      <c r="AS413" s="9" t="s">
        <v>90</v>
      </c>
      <c r="AU41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100162, 'Б-100162-13',date'2015-03-03',3, 7, 7, 'USD', 1, 18, date'2015-03-06', date'2015-03-07', 1001621, 1, to_date('2016-03-08 00:00:00','YYYY-MM-DD HH24:MI:SS'), 50000, 9000, 0, 230, 0, 'c1', 8,null);insert into xxxx_oebs_cash_payment_test (ID, INVOICE_ID, OEBS_PAYMENT, DOC_DATE, COMISS_DATE) values (s_xxxx_oebs_cash_payment_test.NEXTVAL, 100162, 100000, to_date('2016-03-08 00:00:00','YYYY-MM-DD HH24:MI:SS'), date'2015-03-31' );insert into xxxx_client_discount_m  (ID,CLIENT_ID,CLIENT_AVG_DISCOUNT,DT) values (s_xxxx_client_discount_m.NEXTVAL,230, 7, date'2014-03-01');</v>
      </c>
    </row>
    <row r="414" spans="1:47" ht="15" customHeight="1" x14ac:dyDescent="0.3">
      <c r="A414" s="45">
        <v>20</v>
      </c>
      <c r="B414" s="64"/>
      <c r="C414" s="12" t="str">
        <f t="shared" si="112"/>
        <v>100020</v>
      </c>
      <c r="D414" s="12" t="str">
        <f t="shared" si="113"/>
        <v>100020/13</v>
      </c>
      <c r="E414" s="13" t="s">
        <v>40</v>
      </c>
      <c r="F414" s="13" t="s">
        <v>41</v>
      </c>
      <c r="G414" s="12">
        <v>1</v>
      </c>
      <c r="H414" s="14">
        <v>100163</v>
      </c>
      <c r="I414" s="15" t="str">
        <f t="shared" si="114"/>
        <v>Б-100163-13</v>
      </c>
      <c r="J414" s="16">
        <v>3</v>
      </c>
      <c r="K414" s="28">
        <v>2</v>
      </c>
      <c r="L414" s="12" t="s">
        <v>42</v>
      </c>
      <c r="M414" s="16">
        <v>1</v>
      </c>
      <c r="N414" s="12">
        <v>18</v>
      </c>
      <c r="O414" s="13" t="s">
        <v>55</v>
      </c>
      <c r="P414" s="13" t="s">
        <v>44</v>
      </c>
      <c r="Q414" s="13" t="s">
        <v>45</v>
      </c>
      <c r="R414" s="17" t="str">
        <f t="shared" si="115"/>
        <v>1001631</v>
      </c>
      <c r="S414" s="15">
        <v>1</v>
      </c>
      <c r="T414" s="144" t="s">
        <v>141</v>
      </c>
      <c r="U414" s="12">
        <v>50000</v>
      </c>
      <c r="V414" s="12">
        <f t="shared" si="117"/>
        <v>9000</v>
      </c>
      <c r="W414" s="12">
        <v>0</v>
      </c>
      <c r="X414" s="18">
        <v>231</v>
      </c>
      <c r="Y414" s="19" t="s">
        <v>47</v>
      </c>
      <c r="Z414" s="20">
        <f>U414-V414</f>
        <v>41000</v>
      </c>
      <c r="AA414" s="21"/>
      <c r="AB414" s="22">
        <f t="shared" si="109"/>
        <v>21186.440677966104</v>
      </c>
      <c r="AC414" s="14">
        <f t="shared" ref="AC414:AC424" si="120">U414*0.5</f>
        <v>25000</v>
      </c>
      <c r="AD414" s="12"/>
      <c r="AE414" s="12"/>
      <c r="AF414" s="13" t="s">
        <v>48</v>
      </c>
      <c r="AG414" s="23">
        <v>8</v>
      </c>
      <c r="AH414" s="30">
        <v>20</v>
      </c>
      <c r="AI414" s="25" t="s">
        <v>49</v>
      </c>
      <c r="AJ414" s="13"/>
      <c r="AK414" s="13"/>
      <c r="AL414" s="17">
        <v>0</v>
      </c>
      <c r="AM414" s="15" t="s">
        <v>50</v>
      </c>
      <c r="AN414" s="12" t="s">
        <v>51</v>
      </c>
      <c r="AO414" s="12"/>
      <c r="AP414" s="17"/>
      <c r="AQ414" s="17"/>
      <c r="AR414" s="17"/>
      <c r="AU41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"&amp;A414&amp;", "&amp;C414&amp;", '"&amp;D414&amp;"', date'"&amp;E414&amp;"', date'"&amp;F414&amp;"', "&amp;G414&amp;", "&amp;H414&amp;", '"&amp;I414&amp;"',date'"&amp;O414&amp;"',"&amp;J414&amp;", "&amp;K414&amp;", "&amp;K414&amp;", '"&amp;L414&amp;"', "&amp;M414&amp;", "&amp;N414&amp;", date'"&amp;P414&amp;"', date'"&amp;Q414&amp;"', "&amp;R414&amp;", "&amp;S414&amp;", to_date('"&amp;T414&amp;"','YYYY-MM-DD HH24:MI:SS'), "&amp;U414&amp;", "&amp;V414&amp;", "&amp;W414&amp;", "&amp;X414&amp;", "&amp;AL414&amp;", '"&amp;AN414&amp;"', "&amp;AG414&amp;","&amp;AM414&amp;");"&amp;
IF(LEN(AC414)&gt;0,"insert into xxxx_oebs_cash_payment_test (ID, INVOICE_ID, OEBS_PAYMENT, DOC_DATE, COMISS_DATE) values (s_xxxx_oebs_cash_payment_test.NEXTVAL, "&amp;H414&amp;", "&amp;AC414&amp;", to_date('"&amp;T414&amp;"','YYYY-MM-DD HH24:MI:SS'), "&amp;AF414&amp;" );","")&amp;
IF(LEN(AD414)&gt;0,"insert into xxxx_oebs_cash_payment_test (ID, INVOICE_ID, OEBS_PAYMENT, DOC_DATE, COMISS_DATE) values (s_xxxx_oebs_cash_payment_test.NEXTVAL, "&amp;H414&amp;", "&amp;AD414&amp;", to_date('"&amp;T414&amp;"','YYYY-MM-DD HH24:MI:SS'), "&amp;AF414&amp;" );","")&amp;
IF(LEN(AE414)&gt;0,"insert into xxxx_oebs_cash_payment_test (ID, INVOICE_ID, OEBS_PAYMENT, DOC_DATE, COMISS_DATE) values (s_xxxx_oebs_cash_payment_test.NEXTVAL, "&amp;H414&amp;", "&amp;AE414&amp;", to_date('"&amp;T414&amp;"','YYYY-MM-DD HH24:MI:SS'), "&amp;AF414&amp;" );","")&amp;
IF(LEN(AH414)&gt;0,"insert into xxxx_client_discount_m  (ID,CLIENT_ID,CLIENT_AVG_DISCOUNT,DT) values (s_xxxx_client_discount_m.NEXTVAL,"&amp;X414&amp;", "&amp;AH414&amp;", "&amp;AI414&amp;");","")&amp;
IF(LEN(AJ414)&gt;0,"insert into xxxx_client_discount_m  (ID,CLIENT_ID,CLIENT_AVG_DISCOUNT,DT) values (s_xxxx_client_discount_m.NEXTVAL,"&amp;X414&amp;", "&amp;AJ414&amp;", "&amp;AK414&amp;");","")&amp;
IF(LEN(AO414)&gt;0,"insert into xxxx_contract_signed_attr (ID, CONTRACT_ID, CODE, KEY_NUM) values (s_xxxx_contract_signed_attr.NEXTVAL, "&amp;C414&amp;", 'SUPERCOMMISSION_BONUS' , "&amp;AO414&amp;" );","")&amp;
IF(LEN(AP414)&gt;0,"insert into xxxx_loyal_clients_contr_attr (ID, CONTRACT_ID, CLIENT_ID, LC_TURNOVER, COLLATERAL_FIRST_DT, COLLATERAL_END_DT) values (s_xxxx_loyal_clients_contr_atr.NEXTVAL, "&amp;C414&amp;", "&amp;X414&amp;", "&amp;AP414&amp;", "&amp;AQ414&amp;", "&amp;AR414&amp;"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100163, 'Б-100163-13',date'2015-03-04',3, 2, 2, 'RUR', 1, 18, date'2015-03-06', date'2015-03-07', 1001631, 1, to_date('2016-03-09 00:00:00','YYYY-MM-DD HH24:MI:SS'), 50000, 9000, 0, 231, 0, 'c1', 8,null);insert into xxxx_oebs_cash_payment_test (ID, INVOICE_ID, OEBS_PAYMENT, DOC_DATE, COMISS_DATE) values (s_xxxx_oebs_cash_payment_test.NEXTVAL, 100163, 25000, to_date('2016-03-09 00:00:00','YYYY-MM-DD HH24:MI:SS'), date'2015-03-31' );insert into xxxx_client_discount_m  (ID,CLIENT_ID,CLIENT_AVG_DISCOUNT,DT) values (s_xxxx_client_discount_m.NEXTVAL,231, 20, date'2014-03-01');</v>
      </c>
    </row>
    <row r="415" spans="1:47" ht="15" customHeight="1" x14ac:dyDescent="0.3">
      <c r="A415" s="45">
        <v>20</v>
      </c>
      <c r="B415" s="64"/>
      <c r="C415" s="12" t="str">
        <f t="shared" si="112"/>
        <v>100020</v>
      </c>
      <c r="D415" s="12" t="str">
        <f t="shared" si="113"/>
        <v>100020/13</v>
      </c>
      <c r="E415" s="13" t="s">
        <v>40</v>
      </c>
      <c r="F415" s="13" t="s">
        <v>41</v>
      </c>
      <c r="G415" s="12">
        <v>1</v>
      </c>
      <c r="H415" s="14">
        <v>100164</v>
      </c>
      <c r="I415" s="15" t="str">
        <f t="shared" si="114"/>
        <v>Б-100164-13</v>
      </c>
      <c r="J415" s="16">
        <v>3</v>
      </c>
      <c r="K415" s="56">
        <v>11</v>
      </c>
      <c r="L415" s="12" t="s">
        <v>42</v>
      </c>
      <c r="M415" s="16">
        <v>1</v>
      </c>
      <c r="N415" s="12">
        <v>18</v>
      </c>
      <c r="O415" s="13" t="s">
        <v>55</v>
      </c>
      <c r="P415" s="13" t="s">
        <v>44</v>
      </c>
      <c r="Q415" s="13" t="s">
        <v>45</v>
      </c>
      <c r="R415" s="17" t="str">
        <f t="shared" si="115"/>
        <v>1001641</v>
      </c>
      <c r="S415" s="15">
        <v>1</v>
      </c>
      <c r="T415" s="144" t="s">
        <v>141</v>
      </c>
      <c r="U415" s="12">
        <v>50000</v>
      </c>
      <c r="V415" s="12">
        <f t="shared" si="117"/>
        <v>9000</v>
      </c>
      <c r="W415" s="12">
        <v>0</v>
      </c>
      <c r="X415" s="18">
        <v>231</v>
      </c>
      <c r="Y415" s="19" t="s">
        <v>47</v>
      </c>
      <c r="Z415" s="20">
        <f t="shared" si="102"/>
        <v>41000</v>
      </c>
      <c r="AA415" s="21"/>
      <c r="AB415" s="22">
        <f t="shared" si="109"/>
        <v>21186.440677966104</v>
      </c>
      <c r="AC415" s="14">
        <f t="shared" si="120"/>
        <v>25000</v>
      </c>
      <c r="AD415" s="12"/>
      <c r="AE415" s="12"/>
      <c r="AF415" s="13" t="s">
        <v>48</v>
      </c>
      <c r="AG415" s="23">
        <v>8</v>
      </c>
      <c r="AH415" s="30">
        <v>20</v>
      </c>
      <c r="AI415" s="25" t="s">
        <v>49</v>
      </c>
      <c r="AJ415" s="13"/>
      <c r="AK415" s="13"/>
      <c r="AL415" s="17">
        <v>0</v>
      </c>
      <c r="AM415" s="15" t="s">
        <v>50</v>
      </c>
      <c r="AN415" s="12" t="s">
        <v>51</v>
      </c>
      <c r="AO415" s="12"/>
      <c r="AP415" s="17"/>
      <c r="AQ415" s="17"/>
      <c r="AR415" s="17"/>
      <c r="AU41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100164, 'Б-100164-13',date'2015-03-04',3, 11, 11, 'RUR', 1, 18, date'2015-03-06', date'2015-03-07', 1001641, 1, to_date('2016-03-09 00:00:00','YYYY-MM-DD HH24:MI:SS'), 50000, 9000, 0, 231, 0, 'c1', 8,null);insert into xxxx_oebs_cash_payment_test (ID, INVOICE_ID, OEBS_PAYMENT, DOC_DATE, COMISS_DATE) values (s_xxxx_oebs_cash_payment_test.NEXTVAL, 100164, 25000, to_date('2016-03-09 00:00:00','YYYY-MM-DD HH24:MI:SS'), date'2015-03-31' );insert into xxxx_client_discount_m  (ID,CLIENT_ID,CLIENT_AVG_DISCOUNT,DT) values (s_xxxx_client_discount_m.NEXTVAL,231, 20, date'2014-03-01');</v>
      </c>
    </row>
    <row r="416" spans="1:47" ht="15" customHeight="1" x14ac:dyDescent="0.3">
      <c r="A416" s="45">
        <v>20</v>
      </c>
      <c r="B416" s="64"/>
      <c r="C416" s="12" t="str">
        <f t="shared" ref="C416:C447" si="121">"1000"&amp;A416</f>
        <v>100020</v>
      </c>
      <c r="D416" s="12" t="str">
        <f t="shared" ref="D416:D447" si="122">"1000"&amp;A416&amp;"/13"</f>
        <v>100020/13</v>
      </c>
      <c r="E416" s="13" t="s">
        <v>40</v>
      </c>
      <c r="F416" s="13" t="s">
        <v>41</v>
      </c>
      <c r="G416" s="12">
        <v>1</v>
      </c>
      <c r="H416" s="14">
        <v>100165</v>
      </c>
      <c r="I416" s="15" t="str">
        <f t="shared" ref="I416:I447" si="123">"Б-"&amp;H416&amp;"-13"</f>
        <v>Б-100165-13</v>
      </c>
      <c r="J416" s="16">
        <v>3</v>
      </c>
      <c r="K416" s="28">
        <v>1</v>
      </c>
      <c r="L416" s="12" t="s">
        <v>42</v>
      </c>
      <c r="M416" s="16">
        <v>1</v>
      </c>
      <c r="N416" s="12">
        <v>18</v>
      </c>
      <c r="O416" s="13" t="s">
        <v>57</v>
      </c>
      <c r="P416" s="13" t="s">
        <v>44</v>
      </c>
      <c r="Q416" s="13" t="s">
        <v>45</v>
      </c>
      <c r="R416" s="17" t="str">
        <f t="shared" ref="R416:R447" si="124">H416&amp;"1"</f>
        <v>1001651</v>
      </c>
      <c r="S416" s="15">
        <v>1</v>
      </c>
      <c r="T416" s="144" t="s">
        <v>142</v>
      </c>
      <c r="U416" s="12">
        <v>50000</v>
      </c>
      <c r="V416" s="12">
        <f t="shared" si="117"/>
        <v>9000</v>
      </c>
      <c r="W416" s="12">
        <v>0</v>
      </c>
      <c r="X416" s="18">
        <v>232</v>
      </c>
      <c r="Y416" s="19" t="s">
        <v>47</v>
      </c>
      <c r="Z416" s="20">
        <f t="shared" si="102"/>
        <v>41000</v>
      </c>
      <c r="AA416" s="21"/>
      <c r="AB416" s="22">
        <f t="shared" si="109"/>
        <v>21186.440677966104</v>
      </c>
      <c r="AC416" s="14">
        <f t="shared" si="120"/>
        <v>25000</v>
      </c>
      <c r="AD416" s="12"/>
      <c r="AE416" s="12"/>
      <c r="AF416" s="13" t="s">
        <v>48</v>
      </c>
      <c r="AG416" s="23">
        <v>8</v>
      </c>
      <c r="AH416" s="30">
        <v>13</v>
      </c>
      <c r="AI416" s="25" t="s">
        <v>49</v>
      </c>
      <c r="AJ416" s="13"/>
      <c r="AK416" s="13"/>
      <c r="AL416" s="17">
        <v>0</v>
      </c>
      <c r="AM416" s="15" t="s">
        <v>50</v>
      </c>
      <c r="AN416" s="12" t="s">
        <v>51</v>
      </c>
      <c r="AO416" s="12"/>
      <c r="AP416" s="17"/>
      <c r="AQ416" s="17"/>
      <c r="AR416" s="17"/>
      <c r="AU416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100165, 'Б-100165-13',date'2015-03-05',3, 1, 1, 'RUR', 1, 18, date'2015-03-06', date'2015-03-07', 1001651, 1, to_date('2016-03-11 00:00:00','YYYY-MM-DD HH24:MI:SS'), 50000, 9000, 0, 232, 0, 'c1', 8,null);insert into xxxx_oebs_cash_payment_test (ID, INVOICE_ID, OEBS_PAYMENT, DOC_DATE, COMISS_DATE) values (s_xxxx_oebs_cash_payment_test.NEXTVAL, 100165, 25000, to_date('2016-03-11 00:00:00','YYYY-MM-DD HH24:MI:SS'), date'2015-03-31' );insert into xxxx_client_discount_m  (ID,CLIENT_ID,CLIENT_AVG_DISCOUNT,DT) values (s_xxxx_client_discount_m.NEXTVAL,232, 13, date'2014-03-01');</v>
      </c>
    </row>
    <row r="417" spans="1:47" ht="15" customHeight="1" x14ac:dyDescent="0.3">
      <c r="A417" s="45">
        <v>20</v>
      </c>
      <c r="B417" s="64"/>
      <c r="C417" s="12" t="str">
        <f t="shared" si="121"/>
        <v>100020</v>
      </c>
      <c r="D417" s="12" t="str">
        <f t="shared" si="122"/>
        <v>100020/13</v>
      </c>
      <c r="E417" s="13" t="s">
        <v>40</v>
      </c>
      <c r="F417" s="13" t="s">
        <v>41</v>
      </c>
      <c r="G417" s="12">
        <v>1</v>
      </c>
      <c r="H417" s="14">
        <v>100166</v>
      </c>
      <c r="I417" s="15" t="str">
        <f t="shared" si="123"/>
        <v>Б-100166-13</v>
      </c>
      <c r="J417" s="16">
        <v>3</v>
      </c>
      <c r="K417" s="12">
        <v>7</v>
      </c>
      <c r="L417" s="12" t="s">
        <v>42</v>
      </c>
      <c r="M417" s="16">
        <v>1</v>
      </c>
      <c r="N417" s="12">
        <v>18</v>
      </c>
      <c r="O417" s="13" t="s">
        <v>43</v>
      </c>
      <c r="P417" s="13" t="s">
        <v>44</v>
      </c>
      <c r="Q417" s="13" t="s">
        <v>45</v>
      </c>
      <c r="R417" s="17" t="str">
        <f t="shared" si="124"/>
        <v>1001661</v>
      </c>
      <c r="S417" s="15">
        <v>1</v>
      </c>
      <c r="T417" s="144" t="s">
        <v>143</v>
      </c>
      <c r="U417" s="12">
        <v>50000</v>
      </c>
      <c r="V417" s="12">
        <f t="shared" si="117"/>
        <v>9000</v>
      </c>
      <c r="W417" s="12">
        <v>0</v>
      </c>
      <c r="X417" s="18">
        <v>233</v>
      </c>
      <c r="Y417" s="19" t="s">
        <v>47</v>
      </c>
      <c r="Z417" s="20">
        <f t="shared" si="102"/>
        <v>41000</v>
      </c>
      <c r="AA417" s="21"/>
      <c r="AB417" s="22">
        <f t="shared" si="109"/>
        <v>21186.440677966104</v>
      </c>
      <c r="AC417" s="14">
        <f t="shared" si="120"/>
        <v>25000</v>
      </c>
      <c r="AD417" s="12"/>
      <c r="AE417" s="12"/>
      <c r="AF417" s="58" t="s">
        <v>67</v>
      </c>
      <c r="AG417" s="23">
        <v>8</v>
      </c>
      <c r="AH417" s="24">
        <v>13</v>
      </c>
      <c r="AI417" s="25" t="s">
        <v>49</v>
      </c>
      <c r="AJ417" s="13"/>
      <c r="AK417" s="13"/>
      <c r="AL417" s="17">
        <v>0</v>
      </c>
      <c r="AM417" s="15" t="s">
        <v>50</v>
      </c>
      <c r="AN417" s="12" t="s">
        <v>51</v>
      </c>
      <c r="AO417" s="12"/>
      <c r="AP417" s="17"/>
      <c r="AQ417" s="17"/>
      <c r="AR417" s="17"/>
      <c r="AU41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100166, 'Б-100166-13',date'2015-03-02',3, 7, 7, 'RUR', 1, 18, date'2015-03-06', date'2015-03-07', 1001661, 1, to_date('2016-04-07 00:00:00','YYYY-MM-DD HH24:MI:SS'), 50000, 9000, 0, 233, 0, 'c1', 8,null);insert into xxxx_oebs_cash_payment_test (ID, INVOICE_ID, OEBS_PAYMENT, DOC_DATE, COMISS_DATE) values (s_xxxx_oebs_cash_payment_test.NEXTVAL, 100166, 25000, to_date('2016-04-07 00:00:00','YYYY-MM-DD HH24:MI:SS'), date'2015-04-30' );insert into xxxx_client_discount_m  (ID,CLIENT_ID,CLIENT_AVG_DISCOUNT,DT) values (s_xxxx_client_discount_m.NEXTVAL,233, 13, date'2014-03-01');</v>
      </c>
    </row>
    <row r="418" spans="1:47" ht="15" customHeight="1" x14ac:dyDescent="0.3">
      <c r="A418" s="45">
        <v>20</v>
      </c>
      <c r="B418" s="64"/>
      <c r="C418" s="12" t="str">
        <f t="shared" si="121"/>
        <v>100020</v>
      </c>
      <c r="D418" s="12" t="str">
        <f t="shared" si="122"/>
        <v>100020/13</v>
      </c>
      <c r="E418" s="13" t="s">
        <v>40</v>
      </c>
      <c r="F418" s="13" t="s">
        <v>41</v>
      </c>
      <c r="G418" s="12">
        <v>1</v>
      </c>
      <c r="H418" s="14">
        <v>100167</v>
      </c>
      <c r="I418" s="15" t="str">
        <f t="shared" si="123"/>
        <v>Б-100167-13</v>
      </c>
      <c r="J418" s="16">
        <v>3</v>
      </c>
      <c r="K418" s="28">
        <v>12</v>
      </c>
      <c r="L418" s="12" t="s">
        <v>42</v>
      </c>
      <c r="M418" s="16">
        <v>1</v>
      </c>
      <c r="N418" s="12">
        <v>18</v>
      </c>
      <c r="O418" s="13" t="s">
        <v>53</v>
      </c>
      <c r="P418" s="13" t="s">
        <v>44</v>
      </c>
      <c r="Q418" s="13" t="s">
        <v>45</v>
      </c>
      <c r="R418" s="17" t="str">
        <f t="shared" si="124"/>
        <v>1001671</v>
      </c>
      <c r="S418" s="15">
        <v>1</v>
      </c>
      <c r="T418" s="144" t="s">
        <v>144</v>
      </c>
      <c r="U418" s="12">
        <v>50000</v>
      </c>
      <c r="V418" s="12">
        <f t="shared" si="117"/>
        <v>9000</v>
      </c>
      <c r="W418" s="12">
        <v>0</v>
      </c>
      <c r="X418" s="18">
        <v>234</v>
      </c>
      <c r="Y418" s="19" t="s">
        <v>47</v>
      </c>
      <c r="Z418" s="20">
        <f t="shared" si="102"/>
        <v>41000</v>
      </c>
      <c r="AA418" s="21"/>
      <c r="AB418" s="22">
        <f t="shared" si="109"/>
        <v>21186.440677966104</v>
      </c>
      <c r="AC418" s="14">
        <f t="shared" si="120"/>
        <v>25000</v>
      </c>
      <c r="AD418" s="12"/>
      <c r="AE418" s="12"/>
      <c r="AF418" s="58" t="s">
        <v>67</v>
      </c>
      <c r="AG418" s="23">
        <v>8</v>
      </c>
      <c r="AH418" s="27">
        <v>7</v>
      </c>
      <c r="AI418" s="25" t="s">
        <v>49</v>
      </c>
      <c r="AJ418" s="13"/>
      <c r="AK418" s="13"/>
      <c r="AL418" s="17">
        <v>0</v>
      </c>
      <c r="AM418" s="15" t="s">
        <v>50</v>
      </c>
      <c r="AN418" s="12" t="s">
        <v>51</v>
      </c>
      <c r="AO418" s="12"/>
      <c r="AP418" s="17"/>
      <c r="AQ418" s="17"/>
      <c r="AR418" s="17"/>
      <c r="AU418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100167, 'Б-100167-13',date'2015-03-03',3, 12, 12, 'RUR', 1, 18, date'2015-03-06', date'2015-03-07', 1001671, 1, to_date('2016-04-08 00:00:00','YYYY-MM-DD HH24:MI:SS'), 50000, 9000, 0, 234, 0, 'c1', 8,null);insert into xxxx_oebs_cash_payment_test (ID, INVOICE_ID, OEBS_PAYMENT, DOC_DATE, COMISS_DATE) values (s_xxxx_oebs_cash_payment_test.NEXTVAL, 100167, 25000, to_date('2016-04-08 00:00:00','YYYY-MM-DD HH24:MI:SS'), date'2015-04-30' );insert into xxxx_client_discount_m  (ID,CLIENT_ID,CLIENT_AVG_DISCOUNT,DT) values (s_xxxx_client_discount_m.NEXTVAL,234, 7, date'2014-03-01');</v>
      </c>
    </row>
    <row r="419" spans="1:47" ht="15" customHeight="1" x14ac:dyDescent="0.3">
      <c r="A419" s="45">
        <v>20</v>
      </c>
      <c r="B419" s="64"/>
      <c r="C419" s="12" t="str">
        <f t="shared" si="121"/>
        <v>100020</v>
      </c>
      <c r="D419" s="12" t="str">
        <f t="shared" si="122"/>
        <v>100020/13</v>
      </c>
      <c r="E419" s="13" t="s">
        <v>40</v>
      </c>
      <c r="F419" s="13" t="s">
        <v>41</v>
      </c>
      <c r="G419" s="12">
        <v>1</v>
      </c>
      <c r="H419" s="14">
        <v>100168</v>
      </c>
      <c r="I419" s="15" t="str">
        <f t="shared" si="123"/>
        <v>Б-100168-13</v>
      </c>
      <c r="J419" s="16">
        <v>3</v>
      </c>
      <c r="K419" s="12">
        <v>7</v>
      </c>
      <c r="L419" s="12" t="s">
        <v>42</v>
      </c>
      <c r="M419" s="76">
        <v>0</v>
      </c>
      <c r="N419" s="12">
        <v>18</v>
      </c>
      <c r="O419" s="13" t="s">
        <v>53</v>
      </c>
      <c r="P419" s="13" t="s">
        <v>44</v>
      </c>
      <c r="Q419" s="13" t="s">
        <v>45</v>
      </c>
      <c r="R419" s="17" t="str">
        <f t="shared" si="124"/>
        <v>1001681</v>
      </c>
      <c r="S419" s="15">
        <v>1</v>
      </c>
      <c r="T419" s="144" t="s">
        <v>144</v>
      </c>
      <c r="U419" s="12">
        <v>50000</v>
      </c>
      <c r="V419" s="12">
        <f t="shared" si="117"/>
        <v>9000</v>
      </c>
      <c r="W419" s="12">
        <v>0</v>
      </c>
      <c r="X419" s="18">
        <v>235</v>
      </c>
      <c r="Y419" s="19" t="s">
        <v>47</v>
      </c>
      <c r="Z419" s="20">
        <f t="shared" si="102"/>
        <v>41000</v>
      </c>
      <c r="AA419" s="21"/>
      <c r="AB419" s="22">
        <f t="shared" si="109"/>
        <v>21186.440677966104</v>
      </c>
      <c r="AC419" s="14">
        <f t="shared" si="120"/>
        <v>25000</v>
      </c>
      <c r="AD419" s="12"/>
      <c r="AE419" s="12"/>
      <c r="AF419" s="58" t="s">
        <v>67</v>
      </c>
      <c r="AG419" s="23">
        <v>8</v>
      </c>
      <c r="AH419" s="27">
        <v>7</v>
      </c>
      <c r="AI419" s="25" t="s">
        <v>49</v>
      </c>
      <c r="AJ419" s="13"/>
      <c r="AK419" s="13"/>
      <c r="AL419" s="17">
        <v>0</v>
      </c>
      <c r="AM419" s="15" t="s">
        <v>50</v>
      </c>
      <c r="AN419" s="12" t="s">
        <v>51</v>
      </c>
      <c r="AO419" s="12"/>
      <c r="AP419" s="17"/>
      <c r="AQ419" s="17"/>
      <c r="AR419" s="17"/>
      <c r="AU41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100168, 'Б-100168-13',date'2015-03-03',3, 7, 7, 'RUR', 0, 18, date'2015-03-06', date'2015-03-07', 1001681, 1, to_date('2016-04-08 00:00:00','YYYY-MM-DD HH24:MI:SS'), 50000, 9000, 0, 235, 0, 'c1', 8,null);insert into xxxx_oebs_cash_payment_test (ID, INVOICE_ID, OEBS_PAYMENT, DOC_DATE, COMISS_DATE) values (s_xxxx_oebs_cash_payment_test.NEXTVAL, 100168, 25000, to_date('2016-04-08 00:00:00','YYYY-MM-DD HH24:MI:SS'), date'2015-04-30' );insert into xxxx_client_discount_m  (ID,CLIENT_ID,CLIENT_AVG_DISCOUNT,DT) values (s_xxxx_client_discount_m.NEXTVAL,235, 7, date'2014-03-01');</v>
      </c>
    </row>
    <row r="420" spans="1:47" ht="15" customHeight="1" x14ac:dyDescent="0.3">
      <c r="A420" s="45">
        <v>20</v>
      </c>
      <c r="B420" s="64"/>
      <c r="C420" s="12" t="str">
        <f t="shared" si="121"/>
        <v>100020</v>
      </c>
      <c r="D420" s="12" t="str">
        <f t="shared" si="122"/>
        <v>100020/13</v>
      </c>
      <c r="E420" s="13" t="s">
        <v>40</v>
      </c>
      <c r="F420" s="13" t="s">
        <v>41</v>
      </c>
      <c r="G420" s="12">
        <v>1</v>
      </c>
      <c r="H420" s="14">
        <v>100169</v>
      </c>
      <c r="I420" s="15" t="str">
        <f t="shared" si="123"/>
        <v>Б-100169-13</v>
      </c>
      <c r="J420" s="16">
        <v>3</v>
      </c>
      <c r="K420" s="28">
        <v>2</v>
      </c>
      <c r="L420" s="12" t="s">
        <v>42</v>
      </c>
      <c r="M420" s="16">
        <v>1</v>
      </c>
      <c r="N420" s="12">
        <v>18</v>
      </c>
      <c r="O420" s="13" t="s">
        <v>55</v>
      </c>
      <c r="P420" s="13" t="s">
        <v>44</v>
      </c>
      <c r="Q420" s="13" t="s">
        <v>45</v>
      </c>
      <c r="R420" s="17" t="str">
        <f t="shared" si="124"/>
        <v>1001691</v>
      </c>
      <c r="S420" s="15">
        <v>1</v>
      </c>
      <c r="T420" s="144" t="s">
        <v>145</v>
      </c>
      <c r="U420" s="12">
        <v>50000</v>
      </c>
      <c r="V420" s="12">
        <f t="shared" si="117"/>
        <v>9000</v>
      </c>
      <c r="W420" s="12">
        <v>0</v>
      </c>
      <c r="X420" s="18">
        <v>236</v>
      </c>
      <c r="Y420" s="19" t="s">
        <v>47</v>
      </c>
      <c r="Z420" s="20">
        <f>U420-V420</f>
        <v>41000</v>
      </c>
      <c r="AA420" s="21"/>
      <c r="AB420" s="22">
        <f t="shared" ref="AB420:AB451" si="125">AC420/1.18</f>
        <v>21186.440677966104</v>
      </c>
      <c r="AC420" s="14">
        <f t="shared" si="120"/>
        <v>25000</v>
      </c>
      <c r="AD420" s="12"/>
      <c r="AE420" s="12"/>
      <c r="AF420" s="58" t="s">
        <v>67</v>
      </c>
      <c r="AG420" s="23">
        <v>8</v>
      </c>
      <c r="AH420" s="30">
        <v>20</v>
      </c>
      <c r="AI420" s="25" t="s">
        <v>49</v>
      </c>
      <c r="AJ420" s="13"/>
      <c r="AK420" s="13"/>
      <c r="AL420" s="17">
        <v>0</v>
      </c>
      <c r="AM420" s="15" t="s">
        <v>50</v>
      </c>
      <c r="AN420" s="12" t="s">
        <v>51</v>
      </c>
      <c r="AO420" s="12"/>
      <c r="AP420" s="17"/>
      <c r="AQ420" s="17"/>
      <c r="AR420" s="17"/>
      <c r="AU42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"&amp;A420&amp;", "&amp;C420&amp;", '"&amp;D420&amp;"', date'"&amp;E420&amp;"', date'"&amp;F420&amp;"', "&amp;G420&amp;", "&amp;H420&amp;", '"&amp;I420&amp;"',date'"&amp;O420&amp;"',"&amp;J420&amp;", "&amp;K420&amp;", "&amp;K420&amp;", '"&amp;L420&amp;"', "&amp;M420&amp;", "&amp;N420&amp;", date'"&amp;P420&amp;"', date'"&amp;Q420&amp;"', "&amp;R420&amp;", "&amp;S420&amp;", to_date('"&amp;T420&amp;"','YYYY-MM-DD HH24:MI:SS'), "&amp;U420&amp;", "&amp;V420&amp;", "&amp;W420&amp;", "&amp;X420&amp;", "&amp;AL420&amp;", '"&amp;AN420&amp;"', "&amp;AG420&amp;","&amp;AM420&amp;");"&amp;
IF(LEN(AC420)&gt;0,"insert into xxxx_oebs_cash_payment_test (ID, INVOICE_ID, OEBS_PAYMENT, DOC_DATE, COMISS_DATE) values (s_xxxx_oebs_cash_payment_test.NEXTVAL, "&amp;H420&amp;", "&amp;AC420&amp;", to_date('"&amp;T420&amp;"','YYYY-MM-DD HH24:MI:SS'), "&amp;AF420&amp;" );","")&amp;
IF(LEN(AD420)&gt;0,"insert into xxxx_oebs_cash_payment_test (ID, INVOICE_ID, OEBS_PAYMENT, DOC_DATE, COMISS_DATE) values (s_xxxx_oebs_cash_payment_test.NEXTVAL, "&amp;H420&amp;", "&amp;AD420&amp;", to_date('"&amp;T420&amp;"','YYYY-MM-DD HH24:MI:SS'), "&amp;AF420&amp;" );","")&amp;
IF(LEN(AE420)&gt;0,"insert into xxxx_oebs_cash_payment_test (ID, INVOICE_ID, OEBS_PAYMENT, DOC_DATE, COMISS_DATE) values (s_xxxx_oebs_cash_payment_test.NEXTVAL, "&amp;H420&amp;", "&amp;AE420&amp;", to_date('"&amp;T420&amp;"','YYYY-MM-DD HH24:MI:SS'), "&amp;AF420&amp;" );","")&amp;
IF(LEN(AH420)&gt;0,"insert into xxxx_client_discount_m  (ID,CLIENT_ID,CLIENT_AVG_DISCOUNT,DT) values (s_xxxx_client_discount_m.NEXTVAL,"&amp;X420&amp;", "&amp;AH420&amp;", "&amp;AI420&amp;");","")&amp;
IF(LEN(AJ420)&gt;0,"insert into xxxx_client_discount_m  (ID,CLIENT_ID,CLIENT_AVG_DISCOUNT,DT) values (s_xxxx_client_discount_m.NEXTVAL,"&amp;X420&amp;", "&amp;AJ420&amp;", "&amp;AK420&amp;");","")&amp;
IF(LEN(AO420)&gt;0,"insert into xxxx_contract_signed_attr (ID, CONTRACT_ID, CODE, KEY_NUM) values (s_xxxx_contract_signed_attr.NEXTVAL, "&amp;C420&amp;", 'SUPERCOMMISSION_BONUS' , "&amp;AO420&amp;" );","")&amp;
IF(LEN(AP420)&gt;0,"insert into xxxx_loyal_clients_contr_attr (ID, CONTRACT_ID, CLIENT_ID, LC_TURNOVER, COLLATERAL_FIRST_DT, COLLATERAL_END_DT) values (s_xxxx_loyal_clients_contr_atr.NEXTVAL, "&amp;C420&amp;", "&amp;X420&amp;", "&amp;AP420&amp;", "&amp;AQ420&amp;", "&amp;AR420&amp;"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100169, 'Б-100169-13',date'2015-03-04',3, 2, 2, 'RUR', 1, 18, date'2015-03-06', date'2015-03-07', 1001691, 1, to_date('2016-04-09 00:00:00','YYYY-MM-DD HH24:MI:SS'), 50000, 9000, 0, 236, 0, 'c1', 8,null);insert into xxxx_oebs_cash_payment_test (ID, INVOICE_ID, OEBS_PAYMENT, DOC_DATE, COMISS_DATE) values (s_xxxx_oebs_cash_payment_test.NEXTVAL, 100169, 25000, to_date('2016-04-09 00:00:00','YYYY-MM-DD HH24:MI:SS'), date'2015-04-30' );insert into xxxx_client_discount_m  (ID,CLIENT_ID,CLIENT_AVG_DISCOUNT,DT) values (s_xxxx_client_discount_m.NEXTVAL,236, 20, date'2014-03-01');</v>
      </c>
    </row>
    <row r="421" spans="1:47" ht="15" customHeight="1" x14ac:dyDescent="0.3">
      <c r="A421" s="45">
        <v>20</v>
      </c>
      <c r="B421" s="64"/>
      <c r="C421" s="12" t="str">
        <f t="shared" si="121"/>
        <v>100020</v>
      </c>
      <c r="D421" s="12" t="str">
        <f t="shared" si="122"/>
        <v>100020/13</v>
      </c>
      <c r="E421" s="13" t="s">
        <v>40</v>
      </c>
      <c r="F421" s="13" t="s">
        <v>41</v>
      </c>
      <c r="G421" s="12">
        <v>1</v>
      </c>
      <c r="H421" s="14">
        <v>100170</v>
      </c>
      <c r="I421" s="15" t="str">
        <f t="shared" si="123"/>
        <v>Б-100170-13</v>
      </c>
      <c r="J421" s="16">
        <v>3</v>
      </c>
      <c r="K421" s="28">
        <v>11</v>
      </c>
      <c r="L421" s="12" t="s">
        <v>42</v>
      </c>
      <c r="M421" s="16">
        <v>1</v>
      </c>
      <c r="N421" s="12">
        <v>18</v>
      </c>
      <c r="O421" s="13" t="s">
        <v>55</v>
      </c>
      <c r="P421" s="13" t="s">
        <v>44</v>
      </c>
      <c r="Q421" s="13" t="s">
        <v>45</v>
      </c>
      <c r="R421" s="17" t="str">
        <f t="shared" si="124"/>
        <v>1001701</v>
      </c>
      <c r="S421" s="15">
        <v>1</v>
      </c>
      <c r="T421" s="144" t="s">
        <v>145</v>
      </c>
      <c r="U421" s="12">
        <v>50000</v>
      </c>
      <c r="V421" s="12">
        <f t="shared" si="117"/>
        <v>9000</v>
      </c>
      <c r="W421" s="12">
        <v>0</v>
      </c>
      <c r="X421" s="18">
        <v>236</v>
      </c>
      <c r="Y421" s="19" t="s">
        <v>47</v>
      </c>
      <c r="Z421" s="20">
        <f t="shared" si="102"/>
        <v>41000</v>
      </c>
      <c r="AA421" s="21"/>
      <c r="AB421" s="22">
        <f t="shared" si="125"/>
        <v>21186.440677966104</v>
      </c>
      <c r="AC421" s="14">
        <f t="shared" si="120"/>
        <v>25000</v>
      </c>
      <c r="AD421" s="12"/>
      <c r="AE421" s="12"/>
      <c r="AF421" s="58" t="s">
        <v>67</v>
      </c>
      <c r="AG421" s="23">
        <v>8</v>
      </c>
      <c r="AH421" s="30">
        <v>20</v>
      </c>
      <c r="AI421" s="25" t="s">
        <v>49</v>
      </c>
      <c r="AJ421" s="13"/>
      <c r="AK421" s="13"/>
      <c r="AL421" s="17">
        <v>0</v>
      </c>
      <c r="AM421" s="15" t="s">
        <v>50</v>
      </c>
      <c r="AN421" s="12" t="s">
        <v>51</v>
      </c>
      <c r="AO421" s="12"/>
      <c r="AP421" s="17"/>
      <c r="AQ421" s="17"/>
      <c r="AR421" s="17"/>
      <c r="AU42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100170, 'Б-100170-13',date'2015-03-04',3, 11, 11, 'RUR', 1, 18, date'2015-03-06', date'2015-03-07', 1001701, 1, to_date('2016-04-09 00:00:00','YYYY-MM-DD HH24:MI:SS'), 50000, 9000, 0, 236, 0, 'c1', 8,null);insert into xxxx_oebs_cash_payment_test (ID, INVOICE_ID, OEBS_PAYMENT, DOC_DATE, COMISS_DATE) values (s_xxxx_oebs_cash_payment_test.NEXTVAL, 100170, 25000, to_date('2016-04-09 00:00:00','YYYY-MM-DD HH24:MI:SS'), date'2015-04-30' );insert into xxxx_client_discount_m  (ID,CLIENT_ID,CLIENT_AVG_DISCOUNT,DT) values (s_xxxx_client_discount_m.NEXTVAL,236, 20, date'2014-03-01');</v>
      </c>
    </row>
    <row r="422" spans="1:47" ht="15" customHeight="1" x14ac:dyDescent="0.3">
      <c r="A422" s="45">
        <v>20</v>
      </c>
      <c r="B422" s="64"/>
      <c r="C422" s="12" t="str">
        <f t="shared" si="121"/>
        <v>100020</v>
      </c>
      <c r="D422" s="12" t="str">
        <f t="shared" si="122"/>
        <v>100020/13</v>
      </c>
      <c r="E422" s="13" t="s">
        <v>40</v>
      </c>
      <c r="F422" s="13" t="s">
        <v>41</v>
      </c>
      <c r="G422" s="12">
        <v>1</v>
      </c>
      <c r="H422" s="14">
        <v>100171</v>
      </c>
      <c r="I422" s="15" t="str">
        <f t="shared" si="123"/>
        <v>Б-100171-13</v>
      </c>
      <c r="J422" s="16">
        <v>3</v>
      </c>
      <c r="K422" s="28">
        <v>1</v>
      </c>
      <c r="L422" s="12" t="s">
        <v>42</v>
      </c>
      <c r="M422" s="16">
        <v>1</v>
      </c>
      <c r="N422" s="12">
        <v>18</v>
      </c>
      <c r="O422" s="13" t="s">
        <v>57</v>
      </c>
      <c r="P422" s="13" t="s">
        <v>44</v>
      </c>
      <c r="Q422" s="13" t="s">
        <v>45</v>
      </c>
      <c r="R422" s="17" t="str">
        <f t="shared" si="124"/>
        <v>1001711</v>
      </c>
      <c r="S422" s="15">
        <v>1</v>
      </c>
      <c r="T422" s="144" t="s">
        <v>146</v>
      </c>
      <c r="U422" s="12">
        <v>50000</v>
      </c>
      <c r="V422" s="12">
        <f t="shared" si="117"/>
        <v>9000</v>
      </c>
      <c r="W422" s="12">
        <v>0</v>
      </c>
      <c r="X422" s="18">
        <v>237</v>
      </c>
      <c r="Y422" s="19" t="s">
        <v>47</v>
      </c>
      <c r="Z422" s="20">
        <f t="shared" ref="Z422:Z446" si="126">U422-V422</f>
        <v>41000</v>
      </c>
      <c r="AA422" s="21"/>
      <c r="AB422" s="22">
        <f t="shared" si="125"/>
        <v>21186.440677966104</v>
      </c>
      <c r="AC422" s="14">
        <f t="shared" si="120"/>
        <v>25000</v>
      </c>
      <c r="AD422" s="12"/>
      <c r="AE422" s="12"/>
      <c r="AF422" s="58" t="s">
        <v>67</v>
      </c>
      <c r="AG422" s="23">
        <v>8</v>
      </c>
      <c r="AH422" s="30">
        <v>13</v>
      </c>
      <c r="AI422" s="25" t="s">
        <v>49</v>
      </c>
      <c r="AJ422" s="13"/>
      <c r="AK422" s="13"/>
      <c r="AL422" s="17">
        <v>0</v>
      </c>
      <c r="AM422" s="15" t="s">
        <v>50</v>
      </c>
      <c r="AN422" s="12" t="s">
        <v>51</v>
      </c>
      <c r="AO422" s="12"/>
      <c r="AP422" s="17"/>
      <c r="AQ422" s="17"/>
      <c r="AR422" s="17"/>
      <c r="AU422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100171, 'Б-100171-13',date'2015-03-05',3, 1, 1, 'RUR', 1, 18, date'2015-03-06', date'2015-03-07', 1001711, 1, to_date('2016-04-11 00:00:00','YYYY-MM-DD HH24:MI:SS'), 50000, 9000, 0, 237, 0, 'c1', 8,null);insert into xxxx_oebs_cash_payment_test (ID, INVOICE_ID, OEBS_PAYMENT, DOC_DATE, COMISS_DATE) values (s_xxxx_oebs_cash_payment_test.NEXTVAL, 100171, 25000, to_date('2016-04-11 00:00:00','YYYY-MM-DD HH24:MI:SS'), date'2015-04-30' );insert into xxxx_client_discount_m  (ID,CLIENT_ID,CLIENT_AVG_DISCOUNT,DT) values (s_xxxx_client_discount_m.NEXTVAL,237, 13, date'2014-03-01');</v>
      </c>
    </row>
    <row r="423" spans="1:47" ht="15" customHeight="1" x14ac:dyDescent="0.3">
      <c r="A423" s="45">
        <v>20</v>
      </c>
      <c r="B423" s="64"/>
      <c r="C423" s="12" t="str">
        <f t="shared" si="121"/>
        <v>100020</v>
      </c>
      <c r="D423" s="12" t="str">
        <f t="shared" si="122"/>
        <v>100020/13</v>
      </c>
      <c r="E423" s="13" t="s">
        <v>40</v>
      </c>
      <c r="F423" s="13" t="s">
        <v>41</v>
      </c>
      <c r="G423" s="12">
        <v>1</v>
      </c>
      <c r="H423" s="14">
        <v>100172</v>
      </c>
      <c r="I423" s="15" t="str">
        <f t="shared" si="123"/>
        <v>Б-100172-13</v>
      </c>
      <c r="J423" s="16">
        <v>3</v>
      </c>
      <c r="K423" s="12">
        <v>7</v>
      </c>
      <c r="L423" s="12" t="s">
        <v>42</v>
      </c>
      <c r="M423" s="16">
        <v>1</v>
      </c>
      <c r="N423" s="12">
        <v>18</v>
      </c>
      <c r="O423" s="13" t="s">
        <v>43</v>
      </c>
      <c r="P423" s="13" t="s">
        <v>44</v>
      </c>
      <c r="Q423" s="13" t="s">
        <v>45</v>
      </c>
      <c r="R423" s="17" t="str">
        <f t="shared" si="124"/>
        <v>1001721</v>
      </c>
      <c r="S423" s="15">
        <v>1</v>
      </c>
      <c r="T423" s="144" t="s">
        <v>147</v>
      </c>
      <c r="U423" s="12">
        <v>50000</v>
      </c>
      <c r="V423" s="12">
        <f t="shared" si="117"/>
        <v>9000</v>
      </c>
      <c r="W423" s="12">
        <v>0</v>
      </c>
      <c r="X423" s="18">
        <v>238</v>
      </c>
      <c r="Y423" s="19" t="s">
        <v>47</v>
      </c>
      <c r="Z423" s="20">
        <f t="shared" si="126"/>
        <v>41000</v>
      </c>
      <c r="AA423" s="21"/>
      <c r="AB423" s="22">
        <f t="shared" si="125"/>
        <v>21186.440677966104</v>
      </c>
      <c r="AC423" s="14">
        <f t="shared" si="120"/>
        <v>25000</v>
      </c>
      <c r="AD423" s="12"/>
      <c r="AE423" s="12"/>
      <c r="AF423" s="59" t="s">
        <v>72</v>
      </c>
      <c r="AG423" s="23">
        <v>8</v>
      </c>
      <c r="AH423" s="24">
        <v>13</v>
      </c>
      <c r="AI423" s="25" t="s">
        <v>49</v>
      </c>
      <c r="AJ423" s="13"/>
      <c r="AK423" s="13"/>
      <c r="AL423" s="17">
        <v>0</v>
      </c>
      <c r="AM423" s="15" t="s">
        <v>50</v>
      </c>
      <c r="AN423" s="12" t="s">
        <v>51</v>
      </c>
      <c r="AO423" s="12"/>
      <c r="AP423" s="17"/>
      <c r="AQ423" s="17"/>
      <c r="AR423" s="17"/>
      <c r="AU42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100172, 'Б-100172-13',date'2015-03-02',3, 7, 7, 'RUR', 1, 18, date'2015-03-06', date'2015-03-07', 1001721, 1, to_date('2016-05-07 00:00:00','YYYY-MM-DD HH24:MI:SS'), 50000, 9000, 0, 238, 0, 'c1', 8,null);insert into xxxx_oebs_cash_payment_test (ID, INVOICE_ID, OEBS_PAYMENT, DOC_DATE, COMISS_DATE) values (s_xxxx_oebs_cash_payment_test.NEXTVAL, 100172, 25000, to_date('2016-05-07 00:00:00','YYYY-MM-DD HH24:MI:SS'), date'2015-05-31' );insert into xxxx_client_discount_m  (ID,CLIENT_ID,CLIENT_AVG_DISCOUNT,DT) values (s_xxxx_client_discount_m.NEXTVAL,238, 13, date'2014-03-01');</v>
      </c>
    </row>
    <row r="424" spans="1:47" ht="15" customHeight="1" x14ac:dyDescent="0.3">
      <c r="A424" s="45">
        <v>20</v>
      </c>
      <c r="B424" s="64"/>
      <c r="C424" s="12" t="str">
        <f t="shared" si="121"/>
        <v>100020</v>
      </c>
      <c r="D424" s="12" t="str">
        <f t="shared" si="122"/>
        <v>100020/13</v>
      </c>
      <c r="E424" s="13" t="s">
        <v>40</v>
      </c>
      <c r="F424" s="13" t="s">
        <v>41</v>
      </c>
      <c r="G424" s="12">
        <v>1</v>
      </c>
      <c r="H424" s="14">
        <v>100173</v>
      </c>
      <c r="I424" s="15" t="str">
        <f t="shared" si="123"/>
        <v>Б-100173-13</v>
      </c>
      <c r="J424" s="16">
        <v>3</v>
      </c>
      <c r="K424" s="56">
        <v>3</v>
      </c>
      <c r="L424" s="12" t="s">
        <v>42</v>
      </c>
      <c r="M424" s="16">
        <v>1</v>
      </c>
      <c r="N424" s="12">
        <v>18</v>
      </c>
      <c r="O424" s="13" t="s">
        <v>53</v>
      </c>
      <c r="P424" s="13" t="s">
        <v>44</v>
      </c>
      <c r="Q424" s="13" t="s">
        <v>45</v>
      </c>
      <c r="R424" s="17" t="str">
        <f t="shared" si="124"/>
        <v>1001731</v>
      </c>
      <c r="S424" s="15">
        <v>1</v>
      </c>
      <c r="T424" s="144" t="s">
        <v>148</v>
      </c>
      <c r="U424" s="12">
        <v>50000</v>
      </c>
      <c r="V424" s="12">
        <f t="shared" si="117"/>
        <v>9000</v>
      </c>
      <c r="W424" s="12">
        <v>0</v>
      </c>
      <c r="X424" s="18">
        <v>239</v>
      </c>
      <c r="Y424" s="19" t="s">
        <v>47</v>
      </c>
      <c r="Z424" s="20">
        <f t="shared" si="126"/>
        <v>41000</v>
      </c>
      <c r="AA424" s="21"/>
      <c r="AB424" s="22">
        <f t="shared" si="125"/>
        <v>21186.440677966104</v>
      </c>
      <c r="AC424" s="14">
        <f t="shared" si="120"/>
        <v>25000</v>
      </c>
      <c r="AD424" s="12"/>
      <c r="AE424" s="12"/>
      <c r="AF424" s="59" t="s">
        <v>72</v>
      </c>
      <c r="AG424" s="23">
        <v>8</v>
      </c>
      <c r="AH424" s="27">
        <v>7</v>
      </c>
      <c r="AI424" s="25" t="s">
        <v>49</v>
      </c>
      <c r="AJ424" s="13"/>
      <c r="AK424" s="13"/>
      <c r="AL424" s="17">
        <v>0</v>
      </c>
      <c r="AM424" s="15" t="s">
        <v>50</v>
      </c>
      <c r="AN424" s="12" t="s">
        <v>51</v>
      </c>
      <c r="AO424" s="12"/>
      <c r="AP424" s="17"/>
      <c r="AQ424" s="17"/>
      <c r="AR424" s="17"/>
      <c r="AU424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100173, 'Б-100173-13',date'2015-03-03',3, 3, 3, 'RUR', 1, 18, date'2015-03-06', date'2015-03-07', 1001731, 1, to_date('2016-05-08 00:00:00','YYYY-MM-DD HH24:MI:SS'), 50000, 9000, 0, 239, 0, 'c1', 8,null);insert into xxxx_oebs_cash_payment_test (ID, INVOICE_ID, OEBS_PAYMENT, DOC_DATE, COMISS_DATE) values (s_xxxx_oebs_cash_payment_test.NEXTVAL, 100173, 25000, to_date('2016-05-08 00:00:00','YYYY-MM-DD HH24:MI:SS'), date'2015-05-31' );insert into xxxx_client_discount_m  (ID,CLIENT_ID,CLIENT_AVG_DISCOUNT,DT) values (s_xxxx_client_discount_m.NEXTVAL,239, 7, date'2014-03-01');</v>
      </c>
    </row>
    <row r="425" spans="1:47" ht="15" customHeight="1" x14ac:dyDescent="0.3">
      <c r="A425" s="45">
        <v>20</v>
      </c>
      <c r="B425" s="64"/>
      <c r="C425" s="12" t="str">
        <f t="shared" si="121"/>
        <v>100020</v>
      </c>
      <c r="D425" s="12" t="str">
        <f t="shared" si="122"/>
        <v>100020/13</v>
      </c>
      <c r="E425" s="13" t="s">
        <v>40</v>
      </c>
      <c r="F425" s="13" t="s">
        <v>41</v>
      </c>
      <c r="G425" s="12">
        <v>1</v>
      </c>
      <c r="H425" s="14">
        <v>100174</v>
      </c>
      <c r="I425" s="15" t="str">
        <f t="shared" si="123"/>
        <v>Б-100174-13</v>
      </c>
      <c r="J425" s="16">
        <v>3</v>
      </c>
      <c r="K425" s="12">
        <v>7</v>
      </c>
      <c r="L425" s="12" t="s">
        <v>42</v>
      </c>
      <c r="M425" s="16">
        <v>1</v>
      </c>
      <c r="N425" s="12">
        <v>18</v>
      </c>
      <c r="O425" s="13" t="s">
        <v>53</v>
      </c>
      <c r="P425" s="13" t="s">
        <v>44</v>
      </c>
      <c r="Q425" s="13" t="s">
        <v>45</v>
      </c>
      <c r="R425" s="17" t="str">
        <f t="shared" si="124"/>
        <v>1001741</v>
      </c>
      <c r="S425" s="15">
        <v>1</v>
      </c>
      <c r="T425" s="144" t="s">
        <v>148</v>
      </c>
      <c r="U425" s="12">
        <v>50000</v>
      </c>
      <c r="V425" s="12">
        <f t="shared" ref="V425:V456" si="127">U425*0.18</f>
        <v>9000</v>
      </c>
      <c r="W425" s="12">
        <v>0</v>
      </c>
      <c r="X425" s="18">
        <v>240</v>
      </c>
      <c r="Y425" s="19" t="s">
        <v>47</v>
      </c>
      <c r="Z425" s="20">
        <f t="shared" si="126"/>
        <v>41000</v>
      </c>
      <c r="AA425" s="21"/>
      <c r="AB425" s="22">
        <f t="shared" si="125"/>
        <v>169491.52542372883</v>
      </c>
      <c r="AC425" s="14">
        <v>200000</v>
      </c>
      <c r="AD425" s="12"/>
      <c r="AE425" s="12"/>
      <c r="AF425" s="59" t="s">
        <v>72</v>
      </c>
      <c r="AG425" s="23">
        <v>8</v>
      </c>
      <c r="AH425" s="27">
        <v>7</v>
      </c>
      <c r="AI425" s="25" t="s">
        <v>49</v>
      </c>
      <c r="AJ425" s="13"/>
      <c r="AK425" s="13"/>
      <c r="AL425" s="17">
        <v>0</v>
      </c>
      <c r="AM425" s="15" t="s">
        <v>50</v>
      </c>
      <c r="AN425" s="12" t="s">
        <v>51</v>
      </c>
      <c r="AO425" s="12"/>
      <c r="AP425" s="17"/>
      <c r="AQ425" s="17"/>
      <c r="AR425" s="17"/>
      <c r="AU42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100174, 'Б-100174-13',date'2015-03-03',3, 7, 7, 'RUR', 1, 18, date'2015-03-06', date'2015-03-07', 1001741, 1, to_date('2016-05-08 00:00:00','YYYY-MM-DD HH24:MI:SS'), 50000, 9000, 0, 240, 0, 'c1', 8,null);insert into xxxx_oebs_cash_payment_test (ID, INVOICE_ID, OEBS_PAYMENT, DOC_DATE, COMISS_DATE) values (s_xxxx_oebs_cash_payment_test.NEXTVAL, 100174, 200000, to_date('2016-05-08 00:00:00','YYYY-MM-DD HH24:MI:SS'), date'2015-05-31' );insert into xxxx_client_discount_m  (ID,CLIENT_ID,CLIENT_AVG_DISCOUNT,DT) values (s_xxxx_client_discount_m.NEXTVAL,240, 7, date'2014-03-01');</v>
      </c>
    </row>
    <row r="426" spans="1:47" ht="15" customHeight="1" x14ac:dyDescent="0.3">
      <c r="A426" s="45">
        <v>20</v>
      </c>
      <c r="B426" s="64"/>
      <c r="C426" s="12" t="str">
        <f t="shared" si="121"/>
        <v>100020</v>
      </c>
      <c r="D426" s="12" t="str">
        <f t="shared" si="122"/>
        <v>100020/13</v>
      </c>
      <c r="E426" s="13" t="s">
        <v>40</v>
      </c>
      <c r="F426" s="13" t="s">
        <v>41</v>
      </c>
      <c r="G426" s="12">
        <v>1</v>
      </c>
      <c r="H426" s="14">
        <v>100175</v>
      </c>
      <c r="I426" s="15" t="str">
        <f t="shared" si="123"/>
        <v>Б-100175-13</v>
      </c>
      <c r="J426" s="16">
        <v>3</v>
      </c>
      <c r="K426" s="28">
        <v>2</v>
      </c>
      <c r="L426" s="12" t="s">
        <v>42</v>
      </c>
      <c r="M426" s="16">
        <v>1</v>
      </c>
      <c r="N426" s="12">
        <v>18</v>
      </c>
      <c r="O426" s="13" t="s">
        <v>55</v>
      </c>
      <c r="P426" s="13" t="s">
        <v>44</v>
      </c>
      <c r="Q426" s="13" t="s">
        <v>45</v>
      </c>
      <c r="R426" s="17" t="str">
        <f t="shared" si="124"/>
        <v>1001751</v>
      </c>
      <c r="S426" s="15">
        <v>1</v>
      </c>
      <c r="T426" s="144" t="s">
        <v>149</v>
      </c>
      <c r="U426" s="12">
        <v>50000</v>
      </c>
      <c r="V426" s="12">
        <f t="shared" si="127"/>
        <v>9000</v>
      </c>
      <c r="W426" s="12">
        <v>0</v>
      </c>
      <c r="X426" s="18">
        <v>241</v>
      </c>
      <c r="Y426" s="19" t="s">
        <v>47</v>
      </c>
      <c r="Z426" s="20">
        <f>U426-V426</f>
        <v>41000</v>
      </c>
      <c r="AA426" s="21"/>
      <c r="AB426" s="22">
        <f t="shared" si="125"/>
        <v>21186.440677966104</v>
      </c>
      <c r="AC426" s="14">
        <f t="shared" ref="AC426:AC449" si="128">U426*0.5</f>
        <v>25000</v>
      </c>
      <c r="AD426" s="12"/>
      <c r="AE426" s="12"/>
      <c r="AF426" s="59" t="s">
        <v>72</v>
      </c>
      <c r="AG426" s="23">
        <v>8</v>
      </c>
      <c r="AH426" s="30">
        <v>20</v>
      </c>
      <c r="AI426" s="25" t="s">
        <v>49</v>
      </c>
      <c r="AJ426" s="13"/>
      <c r="AK426" s="13"/>
      <c r="AL426" s="17">
        <v>0</v>
      </c>
      <c r="AM426" s="15" t="s">
        <v>50</v>
      </c>
      <c r="AN426" s="12" t="s">
        <v>51</v>
      </c>
      <c r="AO426" s="12"/>
      <c r="AP426" s="17"/>
      <c r="AQ426" s="17"/>
      <c r="AR426" s="17"/>
      <c r="AU42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"&amp;A426&amp;", "&amp;C426&amp;", '"&amp;D426&amp;"', date'"&amp;E426&amp;"', date'"&amp;F426&amp;"', "&amp;G426&amp;", "&amp;H426&amp;", '"&amp;I426&amp;"',date'"&amp;O426&amp;"',"&amp;J426&amp;", "&amp;K426&amp;", "&amp;K426&amp;", '"&amp;L426&amp;"', "&amp;M426&amp;", "&amp;N426&amp;", date'"&amp;P426&amp;"', date'"&amp;Q426&amp;"', "&amp;R426&amp;", "&amp;S426&amp;", to_date('"&amp;T426&amp;"','YYYY-MM-DD HH24:MI:SS'), "&amp;U426&amp;", "&amp;V426&amp;", "&amp;W426&amp;", "&amp;X426&amp;", "&amp;AL426&amp;", '"&amp;AN426&amp;"', "&amp;AG426&amp;","&amp;AM426&amp;");"&amp;
IF(LEN(AC426)&gt;0,"insert into xxxx_oebs_cash_payment_test (ID, INVOICE_ID, OEBS_PAYMENT, DOC_DATE, COMISS_DATE) values (s_xxxx_oebs_cash_payment_test.NEXTVAL, "&amp;H426&amp;", "&amp;AC426&amp;", to_date('"&amp;T426&amp;"','YYYY-MM-DD HH24:MI:SS'), "&amp;AF426&amp;" );","")&amp;
IF(LEN(AD426)&gt;0,"insert into xxxx_oebs_cash_payment_test (ID, INVOICE_ID, OEBS_PAYMENT, DOC_DATE, COMISS_DATE) values (s_xxxx_oebs_cash_payment_test.NEXTVAL, "&amp;H426&amp;", "&amp;AD426&amp;", to_date('"&amp;T426&amp;"','YYYY-MM-DD HH24:MI:SS'), "&amp;AF426&amp;" );","")&amp;
IF(LEN(AE426)&gt;0,"insert into xxxx_oebs_cash_payment_test (ID, INVOICE_ID, OEBS_PAYMENT, DOC_DATE, COMISS_DATE) values (s_xxxx_oebs_cash_payment_test.NEXTVAL, "&amp;H426&amp;", "&amp;AE426&amp;", to_date('"&amp;T426&amp;"','YYYY-MM-DD HH24:MI:SS'), "&amp;AF426&amp;" );","")&amp;
IF(LEN(AH426)&gt;0,"insert into xxxx_client_discount_m  (ID,CLIENT_ID,CLIENT_AVG_DISCOUNT,DT) values (s_xxxx_client_discount_m.NEXTVAL,"&amp;X426&amp;", "&amp;AH426&amp;", "&amp;AI426&amp;");","")&amp;
IF(LEN(AJ426)&gt;0,"insert into xxxx_client_discount_m  (ID,CLIENT_ID,CLIENT_AVG_DISCOUNT,DT) values (s_xxxx_client_discount_m.NEXTVAL,"&amp;X426&amp;", "&amp;AJ426&amp;", "&amp;AK426&amp;");","")&amp;
IF(LEN(AO426)&gt;0,"insert into xxxx_contract_signed_attr (ID, CONTRACT_ID, CODE, KEY_NUM) values (s_xxxx_contract_signed_attr.NEXTVAL, "&amp;C426&amp;", 'SUPERCOMMISSION_BONUS' , "&amp;AO426&amp;" );","")&amp;
IF(LEN(AP426)&gt;0,"insert into xxxx_loyal_clients_contr_attr (ID, CONTRACT_ID, CLIENT_ID, LC_TURNOVER, COLLATERAL_FIRST_DT, COLLATERAL_END_DT) values (s_xxxx_loyal_clients_contr_atr.NEXTVAL, "&amp;C426&amp;", "&amp;X426&amp;", "&amp;AP426&amp;", "&amp;AQ426&amp;", "&amp;AR426&amp;"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100175, 'Б-100175-13',date'2015-03-04',3, 2, 2, 'RUR', 1, 18, date'2015-03-06', date'2015-03-07', 1001751, 1, to_date('2016-05-09 00:00:00','YYYY-MM-DD HH24:MI:SS'), 50000, 9000, 0, 241, 0, 'c1', 8,null);insert into xxxx_oebs_cash_payment_test (ID, INVOICE_ID, OEBS_PAYMENT, DOC_DATE, COMISS_DATE) values (s_xxxx_oebs_cash_payment_test.NEXTVAL, 100175, 25000, to_date('2016-05-09 00:00:00','YYYY-MM-DD HH24:MI:SS'), date'2015-05-31' );insert into xxxx_client_discount_m  (ID,CLIENT_ID,CLIENT_AVG_DISCOUNT,DT) values (s_xxxx_client_discount_m.NEXTVAL,241, 20, date'2014-03-01');</v>
      </c>
    </row>
    <row r="427" spans="1:47" ht="15" customHeight="1" x14ac:dyDescent="0.3">
      <c r="A427" s="45">
        <v>20</v>
      </c>
      <c r="B427" s="64"/>
      <c r="C427" s="12" t="str">
        <f t="shared" si="121"/>
        <v>100020</v>
      </c>
      <c r="D427" s="12" t="str">
        <f t="shared" si="122"/>
        <v>100020/13</v>
      </c>
      <c r="E427" s="13" t="s">
        <v>40</v>
      </c>
      <c r="F427" s="13" t="s">
        <v>41</v>
      </c>
      <c r="G427" s="12">
        <v>1</v>
      </c>
      <c r="H427" s="14">
        <v>100176</v>
      </c>
      <c r="I427" s="15" t="str">
        <f t="shared" si="123"/>
        <v>Б-100176-13</v>
      </c>
      <c r="J427" s="16">
        <v>3</v>
      </c>
      <c r="K427" s="28">
        <v>11</v>
      </c>
      <c r="L427" s="12" t="s">
        <v>42</v>
      </c>
      <c r="M427" s="16">
        <v>1</v>
      </c>
      <c r="N427" s="12">
        <v>18</v>
      </c>
      <c r="O427" s="13" t="s">
        <v>55</v>
      </c>
      <c r="P427" s="13" t="s">
        <v>44</v>
      </c>
      <c r="Q427" s="13" t="s">
        <v>45</v>
      </c>
      <c r="R427" s="17" t="str">
        <f t="shared" si="124"/>
        <v>1001761</v>
      </c>
      <c r="S427" s="15">
        <v>1</v>
      </c>
      <c r="T427" s="144" t="s">
        <v>149</v>
      </c>
      <c r="U427" s="12">
        <v>50000</v>
      </c>
      <c r="V427" s="12">
        <f t="shared" si="127"/>
        <v>9000</v>
      </c>
      <c r="W427" s="12">
        <v>0</v>
      </c>
      <c r="X427" s="18">
        <v>241</v>
      </c>
      <c r="Y427" s="19" t="s">
        <v>47</v>
      </c>
      <c r="Z427" s="20">
        <f t="shared" si="126"/>
        <v>41000</v>
      </c>
      <c r="AA427" s="21"/>
      <c r="AB427" s="22">
        <f t="shared" si="125"/>
        <v>21186.440677966104</v>
      </c>
      <c r="AC427" s="14">
        <f t="shared" si="128"/>
        <v>25000</v>
      </c>
      <c r="AD427" s="12"/>
      <c r="AE427" s="12"/>
      <c r="AF427" s="59" t="s">
        <v>72</v>
      </c>
      <c r="AG427" s="23">
        <v>8</v>
      </c>
      <c r="AH427" s="30">
        <v>20</v>
      </c>
      <c r="AI427" s="25" t="s">
        <v>49</v>
      </c>
      <c r="AJ427" s="13"/>
      <c r="AK427" s="13"/>
      <c r="AL427" s="17">
        <v>0</v>
      </c>
      <c r="AM427" s="15" t="s">
        <v>50</v>
      </c>
      <c r="AN427" s="12" t="s">
        <v>51</v>
      </c>
      <c r="AO427" s="12"/>
      <c r="AP427" s="17"/>
      <c r="AQ427" s="17"/>
      <c r="AR427" s="17"/>
      <c r="AU42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100176, 'Б-100176-13',date'2015-03-04',3, 11, 11, 'RUR', 1, 18, date'2015-03-06', date'2015-03-07', 1001761, 1, to_date('2016-05-09 00:00:00','YYYY-MM-DD HH24:MI:SS'), 50000, 9000, 0, 241, 0, 'c1', 8,null);insert into xxxx_oebs_cash_payment_test (ID, INVOICE_ID, OEBS_PAYMENT, DOC_DATE, COMISS_DATE) values (s_xxxx_oebs_cash_payment_test.NEXTVAL, 100176, 25000, to_date('2016-05-09 00:00:00','YYYY-MM-DD HH24:MI:SS'), date'2015-05-31' );insert into xxxx_client_discount_m  (ID,CLIENT_ID,CLIENT_AVG_DISCOUNT,DT) values (s_xxxx_client_discount_m.NEXTVAL,241, 20, date'2014-03-01');</v>
      </c>
    </row>
    <row r="428" spans="1:47" ht="15" customHeight="1" x14ac:dyDescent="0.3">
      <c r="A428" s="45">
        <v>20</v>
      </c>
      <c r="B428" s="64"/>
      <c r="C428" s="33" t="str">
        <f t="shared" si="121"/>
        <v>100020</v>
      </c>
      <c r="D428" s="33" t="str">
        <f t="shared" si="122"/>
        <v>100020/13</v>
      </c>
      <c r="E428" s="34" t="s">
        <v>40</v>
      </c>
      <c r="F428" s="34" t="s">
        <v>41</v>
      </c>
      <c r="G428" s="12">
        <v>1</v>
      </c>
      <c r="H428" s="14">
        <v>100177</v>
      </c>
      <c r="I428" s="33" t="str">
        <f t="shared" si="123"/>
        <v>Б-100177-13</v>
      </c>
      <c r="J428" s="16">
        <v>3</v>
      </c>
      <c r="K428" s="35">
        <v>1</v>
      </c>
      <c r="L428" s="33" t="s">
        <v>42</v>
      </c>
      <c r="M428" s="36">
        <v>1</v>
      </c>
      <c r="N428" s="33">
        <v>18</v>
      </c>
      <c r="O428" s="34" t="s">
        <v>57</v>
      </c>
      <c r="P428" s="34" t="s">
        <v>44</v>
      </c>
      <c r="Q428" s="34" t="s">
        <v>45</v>
      </c>
      <c r="R428" s="37" t="str">
        <f t="shared" si="124"/>
        <v>1001771</v>
      </c>
      <c r="S428" s="33">
        <v>1</v>
      </c>
      <c r="T428" s="145" t="s">
        <v>150</v>
      </c>
      <c r="U428" s="12">
        <v>50000</v>
      </c>
      <c r="V428" s="33">
        <f t="shared" si="127"/>
        <v>9000</v>
      </c>
      <c r="W428" s="33">
        <v>0</v>
      </c>
      <c r="X428" s="18">
        <v>242</v>
      </c>
      <c r="Y428" s="38" t="s">
        <v>47</v>
      </c>
      <c r="Z428" s="20">
        <f t="shared" si="126"/>
        <v>41000</v>
      </c>
      <c r="AA428" s="39"/>
      <c r="AB428" s="22">
        <f t="shared" si="125"/>
        <v>21186.440677966104</v>
      </c>
      <c r="AC428" s="40">
        <f t="shared" si="128"/>
        <v>25000</v>
      </c>
      <c r="AD428" s="12"/>
      <c r="AE428" s="33"/>
      <c r="AF428" s="61" t="s">
        <v>72</v>
      </c>
      <c r="AG428" s="41">
        <v>8</v>
      </c>
      <c r="AH428" s="42">
        <v>13</v>
      </c>
      <c r="AI428" s="43" t="s">
        <v>49</v>
      </c>
      <c r="AJ428" s="34"/>
      <c r="AK428" s="34"/>
      <c r="AL428" s="37">
        <v>0</v>
      </c>
      <c r="AM428" s="33" t="s">
        <v>50</v>
      </c>
      <c r="AN428" s="33" t="s">
        <v>51</v>
      </c>
      <c r="AO428" s="33"/>
      <c r="AP428" s="37"/>
      <c r="AQ428" s="37"/>
      <c r="AR428" s="37"/>
      <c r="AS428" s="44"/>
      <c r="AU428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100177, 'Б-100177-13',date'2015-03-05',3, 1, 1, 'RUR', 1, 18, date'2015-03-06', date'2015-03-07', 1001771, 1, to_date('2016-05-11 00:00:00','YYYY-MM-DD HH24:MI:SS'), 50000, 9000, 0, 242, 0, 'c1', 8,null);insert into xxxx_oebs_cash_payment_test (ID, INVOICE_ID, OEBS_PAYMENT, DOC_DATE, COMISS_DATE) values (s_xxxx_oebs_cash_payment_test.NEXTVAL, 100177, 25000, to_date('2016-05-11 00:00:00','YYYY-MM-DD HH24:MI:SS'), date'2015-05-31' );insert into xxxx_client_discount_m  (ID,CLIENT_ID,CLIENT_AVG_DISCOUNT,DT) values (s_xxxx_client_discount_m.NEXTVAL,242, 13, date'2014-03-01');</v>
      </c>
    </row>
    <row r="429" spans="1:47" ht="15" customHeight="1" x14ac:dyDescent="0.3">
      <c r="A429" s="45">
        <v>21</v>
      </c>
      <c r="B429" s="64"/>
      <c r="C429" s="12" t="str">
        <f t="shared" si="121"/>
        <v>100021</v>
      </c>
      <c r="D429" s="12" t="str">
        <f t="shared" si="122"/>
        <v>100021/13</v>
      </c>
      <c r="E429" s="13" t="s">
        <v>40</v>
      </c>
      <c r="F429" s="13" t="s">
        <v>41</v>
      </c>
      <c r="G429" s="12">
        <v>1</v>
      </c>
      <c r="H429" s="14">
        <v>100178</v>
      </c>
      <c r="I429" s="15" t="str">
        <f t="shared" si="123"/>
        <v>Б-100178-13</v>
      </c>
      <c r="J429" s="16">
        <v>3</v>
      </c>
      <c r="K429" s="56">
        <v>2</v>
      </c>
      <c r="L429" s="56" t="s">
        <v>91</v>
      </c>
      <c r="M429" s="16">
        <v>1</v>
      </c>
      <c r="N429" s="12">
        <v>18</v>
      </c>
      <c r="O429" s="13" t="s">
        <v>43</v>
      </c>
      <c r="P429" s="13" t="s">
        <v>44</v>
      </c>
      <c r="Q429" s="13" t="s">
        <v>45</v>
      </c>
      <c r="R429" s="17" t="str">
        <f t="shared" si="124"/>
        <v>1001781</v>
      </c>
      <c r="S429" s="15">
        <v>1</v>
      </c>
      <c r="T429" s="144" t="s">
        <v>139</v>
      </c>
      <c r="U429" s="12">
        <v>50000</v>
      </c>
      <c r="V429" s="12">
        <f t="shared" si="127"/>
        <v>9000</v>
      </c>
      <c r="W429" s="12">
        <v>0</v>
      </c>
      <c r="X429" s="18">
        <v>243</v>
      </c>
      <c r="Y429" s="19" t="s">
        <v>47</v>
      </c>
      <c r="Z429" s="20">
        <f t="shared" si="126"/>
        <v>41000</v>
      </c>
      <c r="AA429" s="21"/>
      <c r="AB429" s="22">
        <f t="shared" si="125"/>
        <v>21186.440677966104</v>
      </c>
      <c r="AC429" s="14">
        <f t="shared" si="128"/>
        <v>25000</v>
      </c>
      <c r="AD429" s="12"/>
      <c r="AE429" s="12"/>
      <c r="AF429" s="13" t="s">
        <v>48</v>
      </c>
      <c r="AG429" s="23">
        <v>8</v>
      </c>
      <c r="AH429" s="24">
        <v>13</v>
      </c>
      <c r="AI429" s="25" t="s">
        <v>49</v>
      </c>
      <c r="AJ429" s="13"/>
      <c r="AK429" s="13"/>
      <c r="AL429" s="17">
        <v>0</v>
      </c>
      <c r="AM429" s="15" t="s">
        <v>50</v>
      </c>
      <c r="AN429" s="12" t="s">
        <v>51</v>
      </c>
      <c r="AO429" s="12"/>
      <c r="AP429" s="17"/>
      <c r="AQ429" s="17"/>
      <c r="AR429" s="17"/>
      <c r="AS429" s="15" t="s">
        <v>99</v>
      </c>
      <c r="AU42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100178, 'Б-100178-13',date'2015-03-02',3, 2, 2, 'USD', 1, 18, date'2015-03-06', date'2015-03-07', 1001781, 1, to_date('2016-03-07 00:00:00','YYYY-MM-DD HH24:MI:SS'), 50000, 9000, 0, 243, 0, 'c1', 8,null);insert into xxxx_oebs_cash_payment_test (ID, INVOICE_ID, OEBS_PAYMENT, DOC_DATE, COMISS_DATE) values (s_xxxx_oebs_cash_payment_test.NEXTVAL, 100178, 25000, to_date('2016-03-07 00:00:00','YYYY-MM-DD HH24:MI:SS'), date'2015-03-31' );insert into xxxx_client_discount_m  (ID,CLIENT_ID,CLIENT_AVG_DISCOUNT,DT) values (s_xxxx_client_discount_m.NEXTVAL,243, 13, date'2014-03-01');</v>
      </c>
    </row>
    <row r="430" spans="1:47" ht="15" customHeight="1" x14ac:dyDescent="0.3">
      <c r="A430" s="45">
        <v>21</v>
      </c>
      <c r="B430" s="64"/>
      <c r="C430" s="12" t="str">
        <f t="shared" si="121"/>
        <v>100021</v>
      </c>
      <c r="D430" s="12" t="str">
        <f t="shared" si="122"/>
        <v>100021/13</v>
      </c>
      <c r="E430" s="13" t="s">
        <v>40</v>
      </c>
      <c r="F430" s="13" t="s">
        <v>41</v>
      </c>
      <c r="G430" s="12">
        <v>1</v>
      </c>
      <c r="H430" s="14">
        <v>100179</v>
      </c>
      <c r="I430" s="15" t="str">
        <f t="shared" si="123"/>
        <v>Б-100179-13</v>
      </c>
      <c r="J430" s="16">
        <v>3</v>
      </c>
      <c r="K430" s="12">
        <v>7</v>
      </c>
      <c r="L430" s="56" t="s">
        <v>91</v>
      </c>
      <c r="M430" s="16">
        <v>1</v>
      </c>
      <c r="N430" s="12">
        <v>18</v>
      </c>
      <c r="O430" s="13" t="s">
        <v>53</v>
      </c>
      <c r="P430" s="13" t="s">
        <v>44</v>
      </c>
      <c r="Q430" s="13" t="s">
        <v>45</v>
      </c>
      <c r="R430" s="17" t="str">
        <f t="shared" si="124"/>
        <v>1001791</v>
      </c>
      <c r="S430" s="15">
        <v>1</v>
      </c>
      <c r="T430" s="144" t="s">
        <v>140</v>
      </c>
      <c r="U430" s="12">
        <v>50000</v>
      </c>
      <c r="V430" s="12">
        <f t="shared" si="127"/>
        <v>9000</v>
      </c>
      <c r="W430" s="12">
        <v>0</v>
      </c>
      <c r="X430" s="18">
        <v>244</v>
      </c>
      <c r="Y430" s="19" t="s">
        <v>47</v>
      </c>
      <c r="Z430" s="20">
        <f t="shared" si="126"/>
        <v>41000</v>
      </c>
      <c r="AA430" s="21"/>
      <c r="AB430" s="22">
        <f t="shared" si="125"/>
        <v>21186.440677966104</v>
      </c>
      <c r="AC430" s="14">
        <f t="shared" si="128"/>
        <v>25000</v>
      </c>
      <c r="AD430" s="12"/>
      <c r="AE430" s="12"/>
      <c r="AF430" s="13" t="s">
        <v>48</v>
      </c>
      <c r="AG430" s="23">
        <v>8</v>
      </c>
      <c r="AH430" s="27">
        <v>7</v>
      </c>
      <c r="AI430" s="25" t="s">
        <v>49</v>
      </c>
      <c r="AJ430" s="13"/>
      <c r="AK430" s="13"/>
      <c r="AL430" s="17">
        <v>0</v>
      </c>
      <c r="AM430" s="15" t="s">
        <v>50</v>
      </c>
      <c r="AN430" s="12" t="s">
        <v>51</v>
      </c>
      <c r="AO430" s="12"/>
      <c r="AP430" s="17"/>
      <c r="AQ430" s="17"/>
      <c r="AR430" s="17"/>
      <c r="AS430" s="9" t="s">
        <v>100</v>
      </c>
      <c r="AU430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100179, 'Б-100179-13',date'2015-03-03',3, 7, 7, 'USD', 1, 18, date'2015-03-06', date'2015-03-07', 1001791, 1, to_date('2016-03-08 00:00:00','YYYY-MM-DD HH24:MI:SS'), 50000, 9000, 0, 244, 0, 'c1', 8,null);insert into xxxx_oebs_cash_payment_test (ID, INVOICE_ID, OEBS_PAYMENT, DOC_DATE, COMISS_DATE) values (s_xxxx_oebs_cash_payment_test.NEXTVAL, 100179, 25000, to_date('2016-03-08 00:00:00','YYYY-MM-DD HH24:MI:SS'), date'2015-03-31' );insert into xxxx_client_discount_m  (ID,CLIENT_ID,CLIENT_AVG_DISCOUNT,DT) values (s_xxxx_client_discount_m.NEXTVAL,244, 7, date'2014-03-01');</v>
      </c>
    </row>
    <row r="431" spans="1:47" ht="15" customHeight="1" x14ac:dyDescent="0.3">
      <c r="A431" s="45">
        <v>21</v>
      </c>
      <c r="B431" s="64"/>
      <c r="C431" s="12" t="str">
        <f t="shared" si="121"/>
        <v>100021</v>
      </c>
      <c r="D431" s="12" t="str">
        <f t="shared" si="122"/>
        <v>100021/13</v>
      </c>
      <c r="E431" s="13" t="s">
        <v>40</v>
      </c>
      <c r="F431" s="13" t="s">
        <v>41</v>
      </c>
      <c r="G431" s="12">
        <v>1</v>
      </c>
      <c r="H431" s="14">
        <v>100180</v>
      </c>
      <c r="I431" s="15" t="str">
        <f t="shared" si="123"/>
        <v>Б-100180-13</v>
      </c>
      <c r="J431" s="16">
        <v>3</v>
      </c>
      <c r="K431" s="12">
        <v>7</v>
      </c>
      <c r="L431" s="56" t="s">
        <v>91</v>
      </c>
      <c r="M431" s="16">
        <v>1</v>
      </c>
      <c r="N431" s="12">
        <v>18</v>
      </c>
      <c r="O431" s="13" t="s">
        <v>53</v>
      </c>
      <c r="P431" s="13" t="s">
        <v>44</v>
      </c>
      <c r="Q431" s="13" t="s">
        <v>45</v>
      </c>
      <c r="R431" s="17" t="str">
        <f t="shared" si="124"/>
        <v>1001801</v>
      </c>
      <c r="S431" s="15">
        <v>1</v>
      </c>
      <c r="T431" s="144" t="s">
        <v>140</v>
      </c>
      <c r="U431" s="12">
        <v>50000</v>
      </c>
      <c r="V431" s="12">
        <f t="shared" si="127"/>
        <v>9000</v>
      </c>
      <c r="W431" s="12">
        <v>0</v>
      </c>
      <c r="X431" s="18">
        <v>245</v>
      </c>
      <c r="Y431" s="19" t="s">
        <v>47</v>
      </c>
      <c r="Z431" s="20">
        <f t="shared" si="126"/>
        <v>41000</v>
      </c>
      <c r="AA431" s="21"/>
      <c r="AB431" s="22">
        <f t="shared" si="125"/>
        <v>21186.440677966104</v>
      </c>
      <c r="AC431" s="14">
        <f t="shared" si="128"/>
        <v>25000</v>
      </c>
      <c r="AD431" s="12"/>
      <c r="AE431" s="12"/>
      <c r="AF431" s="13" t="s">
        <v>48</v>
      </c>
      <c r="AG431" s="23">
        <v>8</v>
      </c>
      <c r="AH431" s="27">
        <v>7</v>
      </c>
      <c r="AI431" s="25" t="s">
        <v>49</v>
      </c>
      <c r="AJ431" s="13"/>
      <c r="AK431" s="13"/>
      <c r="AL431" s="17">
        <v>0</v>
      </c>
      <c r="AM431" s="15" t="s">
        <v>50</v>
      </c>
      <c r="AN431" s="12" t="s">
        <v>51</v>
      </c>
      <c r="AO431" s="12"/>
      <c r="AP431" s="17"/>
      <c r="AQ431" s="17"/>
      <c r="AR431" s="17"/>
      <c r="AS431" s="9" t="s">
        <v>89</v>
      </c>
      <c r="AU43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100180, 'Б-100180-13',date'2015-03-03',3, 7, 7, 'USD', 1, 18, date'2015-03-06', date'2015-03-07', 1001801, 1, to_date('2016-03-08 00:00:00','YYYY-MM-DD HH24:MI:SS'), 50000, 9000, 0, 245, 0, 'c1', 8,null);insert into xxxx_oebs_cash_payment_test (ID, INVOICE_ID, OEBS_PAYMENT, DOC_DATE, COMISS_DATE) values (s_xxxx_oebs_cash_payment_test.NEXTVAL, 100180, 25000, to_date('2016-03-08 00:00:00','YYYY-MM-DD HH24:MI:SS'), date'2015-03-31' );insert into xxxx_client_discount_m  (ID,CLIENT_ID,CLIENT_AVG_DISCOUNT,DT) values (s_xxxx_client_discount_m.NEXTVAL,245, 7, date'2014-03-01');</v>
      </c>
    </row>
    <row r="432" spans="1:47" ht="15" customHeight="1" x14ac:dyDescent="0.3">
      <c r="A432" s="45">
        <v>21</v>
      </c>
      <c r="B432" s="64"/>
      <c r="C432" s="12" t="str">
        <f t="shared" si="121"/>
        <v>100021</v>
      </c>
      <c r="D432" s="12" t="str">
        <f t="shared" si="122"/>
        <v>100021/13</v>
      </c>
      <c r="E432" s="13" t="s">
        <v>40</v>
      </c>
      <c r="F432" s="13" t="s">
        <v>41</v>
      </c>
      <c r="G432" s="12">
        <v>1</v>
      </c>
      <c r="H432" s="14">
        <v>100181</v>
      </c>
      <c r="I432" s="15" t="str">
        <f t="shared" si="123"/>
        <v>Б-100181-13</v>
      </c>
      <c r="J432" s="16">
        <v>3</v>
      </c>
      <c r="K432" s="28">
        <v>2</v>
      </c>
      <c r="L432" s="56" t="s">
        <v>91</v>
      </c>
      <c r="M432" s="16">
        <v>1</v>
      </c>
      <c r="N432" s="12">
        <v>18</v>
      </c>
      <c r="O432" s="13" t="s">
        <v>55</v>
      </c>
      <c r="P432" s="13" t="s">
        <v>44</v>
      </c>
      <c r="Q432" s="13" t="s">
        <v>45</v>
      </c>
      <c r="R432" s="17" t="str">
        <f t="shared" si="124"/>
        <v>1001811</v>
      </c>
      <c r="S432" s="15">
        <v>1</v>
      </c>
      <c r="T432" s="144" t="s">
        <v>141</v>
      </c>
      <c r="U432" s="12">
        <v>50000</v>
      </c>
      <c r="V432" s="12">
        <f t="shared" si="127"/>
        <v>9000</v>
      </c>
      <c r="W432" s="12">
        <v>0</v>
      </c>
      <c r="X432" s="18">
        <v>246</v>
      </c>
      <c r="Y432" s="19" t="s">
        <v>47</v>
      </c>
      <c r="Z432" s="20">
        <f>U432-V432</f>
        <v>41000</v>
      </c>
      <c r="AA432" s="21"/>
      <c r="AB432" s="22">
        <f t="shared" si="125"/>
        <v>21186.440677966104</v>
      </c>
      <c r="AC432" s="14">
        <f t="shared" si="128"/>
        <v>25000</v>
      </c>
      <c r="AD432" s="12"/>
      <c r="AE432" s="12"/>
      <c r="AF432" s="13" t="s">
        <v>48</v>
      </c>
      <c r="AG432" s="23">
        <v>8</v>
      </c>
      <c r="AH432" s="30">
        <v>20</v>
      </c>
      <c r="AI432" s="25" t="s">
        <v>49</v>
      </c>
      <c r="AJ432" s="13"/>
      <c r="AK432" s="13"/>
      <c r="AL432" s="17">
        <v>0</v>
      </c>
      <c r="AM432" s="15" t="s">
        <v>50</v>
      </c>
      <c r="AN432" s="12" t="s">
        <v>51</v>
      </c>
      <c r="AO432" s="12"/>
      <c r="AP432" s="17"/>
      <c r="AQ432" s="17"/>
      <c r="AR432" s="17"/>
      <c r="AS432" s="9" t="s">
        <v>90</v>
      </c>
      <c r="AU43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"&amp;A432&amp;", "&amp;C432&amp;", '"&amp;D432&amp;"', date'"&amp;E432&amp;"', date'"&amp;F432&amp;"', "&amp;G432&amp;", "&amp;H432&amp;", '"&amp;I432&amp;"',date'"&amp;O432&amp;"',"&amp;J432&amp;", "&amp;K432&amp;", "&amp;K432&amp;", '"&amp;L432&amp;"', "&amp;M432&amp;", "&amp;N432&amp;", date'"&amp;P432&amp;"', date'"&amp;Q432&amp;"', "&amp;R432&amp;", "&amp;S432&amp;", to_date('"&amp;T432&amp;"','YYYY-MM-DD HH24:MI:SS'), "&amp;U432&amp;", "&amp;V432&amp;", "&amp;W432&amp;", "&amp;X432&amp;", "&amp;AL432&amp;", '"&amp;AN432&amp;"', "&amp;AG432&amp;","&amp;AM432&amp;");"&amp;
IF(LEN(AC432)&gt;0,"insert into xxxx_oebs_cash_payment_test (ID, INVOICE_ID, OEBS_PAYMENT, DOC_DATE, COMISS_DATE) values (s_xxxx_oebs_cash_payment_test.NEXTVAL, "&amp;H432&amp;", "&amp;AC432&amp;", to_date('"&amp;T432&amp;"','YYYY-MM-DD HH24:MI:SS'), "&amp;AF432&amp;" );","")&amp;
IF(LEN(AD432)&gt;0,"insert into xxxx_oebs_cash_payment_test (ID, INVOICE_ID, OEBS_PAYMENT, DOC_DATE, COMISS_DATE) values (s_xxxx_oebs_cash_payment_test.NEXTVAL, "&amp;H432&amp;", "&amp;AD432&amp;", to_date('"&amp;T432&amp;"','YYYY-MM-DD HH24:MI:SS'), "&amp;AF432&amp;" );","")&amp;
IF(LEN(AE432)&gt;0,"insert into xxxx_oebs_cash_payment_test (ID, INVOICE_ID, OEBS_PAYMENT, DOC_DATE, COMISS_DATE) values (s_xxxx_oebs_cash_payment_test.NEXTVAL, "&amp;H432&amp;", "&amp;AE432&amp;", to_date('"&amp;T432&amp;"','YYYY-MM-DD HH24:MI:SS'), "&amp;AF432&amp;" );","")&amp;
IF(LEN(AH432)&gt;0,"insert into xxxx_client_discount_m  (ID,CLIENT_ID,CLIENT_AVG_DISCOUNT,DT) values (s_xxxx_client_discount_m.NEXTVAL,"&amp;X432&amp;", "&amp;AH432&amp;", "&amp;AI432&amp;");","")&amp;
IF(LEN(AJ432)&gt;0,"insert into xxxx_client_discount_m  (ID,CLIENT_ID,CLIENT_AVG_DISCOUNT,DT) values (s_xxxx_client_discount_m.NEXTVAL,"&amp;X432&amp;", "&amp;AJ432&amp;", "&amp;AK432&amp;");","")&amp;
IF(LEN(AO432)&gt;0,"insert into xxxx_contract_signed_attr (ID, CONTRACT_ID, CODE, KEY_NUM) values (s_xxxx_contract_signed_attr.NEXTVAL, "&amp;C432&amp;", 'SUPERCOMMISSION_BONUS' , "&amp;AO432&amp;" );","")&amp;
IF(LEN(AP432)&gt;0,"insert into xxxx_loyal_clients_contr_attr (ID, CONTRACT_ID, CLIENT_ID, LC_TURNOVER, COLLATERAL_FIRST_DT, COLLATERAL_END_DT) values (s_xxxx_loyal_clients_contr_atr.NEXTVAL, "&amp;C432&amp;", "&amp;X432&amp;", "&amp;AP432&amp;", "&amp;AQ432&amp;", "&amp;AR432&amp;"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100181, 'Б-100181-13',date'2015-03-04',3, 2, 2, 'USD', 1, 18, date'2015-03-06', date'2015-03-07', 1001811, 1, to_date('2016-03-09 00:00:00','YYYY-MM-DD HH24:MI:SS'), 50000, 9000, 0, 246, 0, 'c1', 8,null);insert into xxxx_oebs_cash_payment_test (ID, INVOICE_ID, OEBS_PAYMENT, DOC_DATE, COMISS_DATE) values (s_xxxx_oebs_cash_payment_test.NEXTVAL, 100181, 25000, to_date('2016-03-09 00:00:00','YYYY-MM-DD HH24:MI:SS'), date'2015-03-31' );insert into xxxx_client_discount_m  (ID,CLIENT_ID,CLIENT_AVG_DISCOUNT,DT) values (s_xxxx_client_discount_m.NEXTVAL,246, 20, date'2014-03-01');</v>
      </c>
    </row>
    <row r="433" spans="1:47" ht="15" customHeight="1" x14ac:dyDescent="0.3">
      <c r="A433" s="45">
        <v>21</v>
      </c>
      <c r="B433" s="64"/>
      <c r="C433" s="12" t="str">
        <f t="shared" si="121"/>
        <v>100021</v>
      </c>
      <c r="D433" s="12" t="str">
        <f t="shared" si="122"/>
        <v>100021/13</v>
      </c>
      <c r="E433" s="13" t="s">
        <v>40</v>
      </c>
      <c r="F433" s="13" t="s">
        <v>41</v>
      </c>
      <c r="G433" s="12">
        <v>1</v>
      </c>
      <c r="H433" s="14">
        <v>100182</v>
      </c>
      <c r="I433" s="15" t="str">
        <f t="shared" si="123"/>
        <v>Б-100182-13</v>
      </c>
      <c r="J433" s="16">
        <v>3</v>
      </c>
      <c r="K433" s="56">
        <v>11</v>
      </c>
      <c r="L433" s="56" t="s">
        <v>91</v>
      </c>
      <c r="M433" s="16">
        <v>1</v>
      </c>
      <c r="N433" s="12">
        <v>18</v>
      </c>
      <c r="O433" s="13" t="s">
        <v>55</v>
      </c>
      <c r="P433" s="13" t="s">
        <v>44</v>
      </c>
      <c r="Q433" s="13" t="s">
        <v>45</v>
      </c>
      <c r="R433" s="17" t="str">
        <f t="shared" si="124"/>
        <v>1001821</v>
      </c>
      <c r="S433" s="15">
        <v>1</v>
      </c>
      <c r="T433" s="144" t="s">
        <v>141</v>
      </c>
      <c r="U433" s="12">
        <v>50000</v>
      </c>
      <c r="V433" s="12">
        <f t="shared" si="127"/>
        <v>9000</v>
      </c>
      <c r="W433" s="12">
        <v>0</v>
      </c>
      <c r="X433" s="18">
        <v>246</v>
      </c>
      <c r="Y433" s="19" t="s">
        <v>47</v>
      </c>
      <c r="Z433" s="20">
        <f t="shared" si="126"/>
        <v>41000</v>
      </c>
      <c r="AA433" s="21"/>
      <c r="AB433" s="22">
        <f t="shared" si="125"/>
        <v>21186.440677966104</v>
      </c>
      <c r="AC433" s="14">
        <f t="shared" si="128"/>
        <v>25000</v>
      </c>
      <c r="AD433" s="12"/>
      <c r="AE433" s="12"/>
      <c r="AF433" s="13" t="s">
        <v>48</v>
      </c>
      <c r="AG433" s="23">
        <v>8</v>
      </c>
      <c r="AH433" s="30">
        <v>20</v>
      </c>
      <c r="AI433" s="25" t="s">
        <v>49</v>
      </c>
      <c r="AJ433" s="13"/>
      <c r="AK433" s="13"/>
      <c r="AL433" s="17">
        <v>0</v>
      </c>
      <c r="AM433" s="15" t="s">
        <v>50</v>
      </c>
      <c r="AN433" s="12" t="s">
        <v>51</v>
      </c>
      <c r="AO433" s="12"/>
      <c r="AP433" s="17"/>
      <c r="AQ433" s="17"/>
      <c r="AR433" s="17"/>
      <c r="AS433" s="9" t="s">
        <v>90</v>
      </c>
      <c r="AU43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100182, 'Б-100182-13',date'2015-03-04',3, 11, 11, 'USD', 1, 18, date'2015-03-06', date'2015-03-07', 1001821, 1, to_date('2016-03-09 00:00:00','YYYY-MM-DD HH24:MI:SS'), 50000, 9000, 0, 246, 0, 'c1', 8,null);insert into xxxx_oebs_cash_payment_test (ID, INVOICE_ID, OEBS_PAYMENT, DOC_DATE, COMISS_DATE) values (s_xxxx_oebs_cash_payment_test.NEXTVAL, 100182, 25000, to_date('2016-03-09 00:00:00','YYYY-MM-DD HH24:MI:SS'), date'2015-03-31' );insert into xxxx_client_discount_m  (ID,CLIENT_ID,CLIENT_AVG_DISCOUNT,DT) values (s_xxxx_client_discount_m.NEXTVAL,246, 20, date'2014-03-01');</v>
      </c>
    </row>
    <row r="434" spans="1:47" ht="15" customHeight="1" x14ac:dyDescent="0.3">
      <c r="A434" s="45">
        <v>21</v>
      </c>
      <c r="B434" s="64"/>
      <c r="C434" s="12" t="str">
        <f t="shared" si="121"/>
        <v>100021</v>
      </c>
      <c r="D434" s="12" t="str">
        <f t="shared" si="122"/>
        <v>100021/13</v>
      </c>
      <c r="E434" s="13" t="s">
        <v>40</v>
      </c>
      <c r="F434" s="13" t="s">
        <v>41</v>
      </c>
      <c r="G434" s="12">
        <v>1</v>
      </c>
      <c r="H434" s="14">
        <v>100183</v>
      </c>
      <c r="I434" s="15" t="str">
        <f t="shared" si="123"/>
        <v>Б-100183-13</v>
      </c>
      <c r="J434" s="16">
        <v>3</v>
      </c>
      <c r="K434" s="28">
        <v>1</v>
      </c>
      <c r="L434" s="56" t="s">
        <v>91</v>
      </c>
      <c r="M434" s="16">
        <v>1</v>
      </c>
      <c r="N434" s="12">
        <v>18</v>
      </c>
      <c r="O434" s="13" t="s">
        <v>57</v>
      </c>
      <c r="P434" s="13" t="s">
        <v>44</v>
      </c>
      <c r="Q434" s="13" t="s">
        <v>45</v>
      </c>
      <c r="R434" s="17" t="str">
        <f t="shared" si="124"/>
        <v>1001831</v>
      </c>
      <c r="S434" s="15">
        <v>1</v>
      </c>
      <c r="T434" s="144" t="s">
        <v>142</v>
      </c>
      <c r="U434" s="12">
        <v>50000</v>
      </c>
      <c r="V434" s="12">
        <f t="shared" si="127"/>
        <v>9000</v>
      </c>
      <c r="W434" s="12">
        <v>0</v>
      </c>
      <c r="X434" s="18">
        <v>247</v>
      </c>
      <c r="Y434" s="19" t="s">
        <v>47</v>
      </c>
      <c r="Z434" s="20">
        <f t="shared" si="126"/>
        <v>41000</v>
      </c>
      <c r="AA434" s="21"/>
      <c r="AB434" s="22">
        <f t="shared" si="125"/>
        <v>21186.440677966104</v>
      </c>
      <c r="AC434" s="14">
        <f t="shared" si="128"/>
        <v>25000</v>
      </c>
      <c r="AD434" s="12"/>
      <c r="AE434" s="12"/>
      <c r="AF434" s="13" t="s">
        <v>48</v>
      </c>
      <c r="AG434" s="23">
        <v>8</v>
      </c>
      <c r="AH434" s="30">
        <v>13</v>
      </c>
      <c r="AI434" s="25" t="s">
        <v>49</v>
      </c>
      <c r="AJ434" s="13"/>
      <c r="AK434" s="13"/>
      <c r="AL434" s="17">
        <v>0</v>
      </c>
      <c r="AM434" s="15" t="s">
        <v>50</v>
      </c>
      <c r="AN434" s="12" t="s">
        <v>51</v>
      </c>
      <c r="AO434" s="12"/>
      <c r="AP434" s="17"/>
      <c r="AQ434" s="17"/>
      <c r="AR434" s="17"/>
      <c r="AU434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100183, 'Б-100183-13',date'2015-03-05',3, 1, 1, 'USD', 1, 18, date'2015-03-06', date'2015-03-07', 1001831, 1, to_date('2016-03-11 00:00:00','YYYY-MM-DD HH24:MI:SS'), 50000, 9000, 0, 247, 0, 'c1', 8,null);insert into xxxx_oebs_cash_payment_test (ID, INVOICE_ID, OEBS_PAYMENT, DOC_DATE, COMISS_DATE) values (s_xxxx_oebs_cash_payment_test.NEXTVAL, 100183, 25000, to_date('2016-03-11 00:00:00','YYYY-MM-DD HH24:MI:SS'), date'2015-03-31' );insert into xxxx_client_discount_m  (ID,CLIENT_ID,CLIENT_AVG_DISCOUNT,DT) values (s_xxxx_client_discount_m.NEXTVAL,247, 13, date'2014-03-01');</v>
      </c>
    </row>
    <row r="435" spans="1:47" ht="15" customHeight="1" x14ac:dyDescent="0.3">
      <c r="A435" s="45">
        <v>21</v>
      </c>
      <c r="B435" s="64"/>
      <c r="C435" s="12" t="str">
        <f t="shared" si="121"/>
        <v>100021</v>
      </c>
      <c r="D435" s="12" t="str">
        <f t="shared" si="122"/>
        <v>100021/13</v>
      </c>
      <c r="E435" s="13" t="s">
        <v>40</v>
      </c>
      <c r="F435" s="13" t="s">
        <v>41</v>
      </c>
      <c r="G435" s="12">
        <v>1</v>
      </c>
      <c r="H435" s="14">
        <v>100184</v>
      </c>
      <c r="I435" s="15" t="str">
        <f t="shared" si="123"/>
        <v>Б-100184-13</v>
      </c>
      <c r="J435" s="16">
        <v>3</v>
      </c>
      <c r="K435" s="12">
        <v>7</v>
      </c>
      <c r="L435" s="12" t="s">
        <v>42</v>
      </c>
      <c r="M435" s="16">
        <v>1</v>
      </c>
      <c r="N435" s="12">
        <v>18</v>
      </c>
      <c r="O435" s="13" t="s">
        <v>43</v>
      </c>
      <c r="P435" s="13" t="s">
        <v>44</v>
      </c>
      <c r="Q435" s="13" t="s">
        <v>45</v>
      </c>
      <c r="R435" s="17" t="str">
        <f t="shared" si="124"/>
        <v>1001841</v>
      </c>
      <c r="S435" s="15">
        <v>1</v>
      </c>
      <c r="T435" s="144" t="s">
        <v>143</v>
      </c>
      <c r="U435" s="12">
        <v>50000</v>
      </c>
      <c r="V435" s="12">
        <f t="shared" si="127"/>
        <v>9000</v>
      </c>
      <c r="W435" s="12">
        <v>0</v>
      </c>
      <c r="X435" s="18">
        <v>248</v>
      </c>
      <c r="Y435" s="19" t="s">
        <v>47</v>
      </c>
      <c r="Z435" s="20">
        <f t="shared" si="126"/>
        <v>41000</v>
      </c>
      <c r="AA435" s="21"/>
      <c r="AB435" s="22">
        <f t="shared" si="125"/>
        <v>21186.440677966104</v>
      </c>
      <c r="AC435" s="14">
        <f t="shared" si="128"/>
        <v>25000</v>
      </c>
      <c r="AD435" s="12"/>
      <c r="AE435" s="12"/>
      <c r="AF435" s="58" t="s">
        <v>67</v>
      </c>
      <c r="AG435" s="23">
        <v>8</v>
      </c>
      <c r="AH435" s="24">
        <v>13</v>
      </c>
      <c r="AI435" s="25" t="s">
        <v>49</v>
      </c>
      <c r="AJ435" s="13"/>
      <c r="AK435" s="13"/>
      <c r="AL435" s="17">
        <v>0</v>
      </c>
      <c r="AM435" s="15" t="s">
        <v>50</v>
      </c>
      <c r="AN435" s="12" t="s">
        <v>51</v>
      </c>
      <c r="AO435" s="12"/>
      <c r="AP435" s="17"/>
      <c r="AQ435" s="17"/>
      <c r="AR435" s="17"/>
      <c r="AU43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100184, 'Б-100184-13',date'2015-03-02',3, 7, 7, 'RUR', 1, 18, date'2015-03-06', date'2015-03-07', 1001841, 1, to_date('2016-04-07 00:00:00','YYYY-MM-DD HH24:MI:SS'), 50000, 9000, 0, 248, 0, 'c1', 8,null);insert into xxxx_oebs_cash_payment_test (ID, INVOICE_ID, OEBS_PAYMENT, DOC_DATE, COMISS_DATE) values (s_xxxx_oebs_cash_payment_test.NEXTVAL, 100184, 25000, to_date('2016-04-07 00:00:00','YYYY-MM-DD HH24:MI:SS'), date'2015-04-30' );insert into xxxx_client_discount_m  (ID,CLIENT_ID,CLIENT_AVG_DISCOUNT,DT) values (s_xxxx_client_discount_m.NEXTVAL,248, 13, date'2014-03-01');</v>
      </c>
    </row>
    <row r="436" spans="1:47" ht="15" customHeight="1" x14ac:dyDescent="0.3">
      <c r="A436" s="45">
        <v>21</v>
      </c>
      <c r="B436" s="64"/>
      <c r="C436" s="12" t="str">
        <f t="shared" si="121"/>
        <v>100021</v>
      </c>
      <c r="D436" s="12" t="str">
        <f t="shared" si="122"/>
        <v>100021/13</v>
      </c>
      <c r="E436" s="13" t="s">
        <v>40</v>
      </c>
      <c r="F436" s="13" t="s">
        <v>41</v>
      </c>
      <c r="G436" s="12">
        <v>1</v>
      </c>
      <c r="H436" s="14">
        <v>100185</v>
      </c>
      <c r="I436" s="15" t="str">
        <f t="shared" si="123"/>
        <v>Б-100185-13</v>
      </c>
      <c r="J436" s="16">
        <v>3</v>
      </c>
      <c r="K436" s="28">
        <v>12</v>
      </c>
      <c r="L436" s="12" t="s">
        <v>42</v>
      </c>
      <c r="M436" s="16">
        <v>1</v>
      </c>
      <c r="N436" s="12">
        <v>18</v>
      </c>
      <c r="O436" s="13" t="s">
        <v>53</v>
      </c>
      <c r="P436" s="13" t="s">
        <v>44</v>
      </c>
      <c r="Q436" s="13" t="s">
        <v>45</v>
      </c>
      <c r="R436" s="17" t="str">
        <f t="shared" si="124"/>
        <v>1001851</v>
      </c>
      <c r="S436" s="15">
        <v>1</v>
      </c>
      <c r="T436" s="144" t="s">
        <v>144</v>
      </c>
      <c r="U436" s="12">
        <v>50000</v>
      </c>
      <c r="V436" s="12">
        <f t="shared" si="127"/>
        <v>9000</v>
      </c>
      <c r="W436" s="12">
        <v>0</v>
      </c>
      <c r="X436" s="18">
        <v>249</v>
      </c>
      <c r="Y436" s="19" t="s">
        <v>47</v>
      </c>
      <c r="Z436" s="20">
        <f t="shared" si="126"/>
        <v>41000</v>
      </c>
      <c r="AA436" s="21"/>
      <c r="AB436" s="22">
        <f t="shared" si="125"/>
        <v>21186.440677966104</v>
      </c>
      <c r="AC436" s="14">
        <f t="shared" si="128"/>
        <v>25000</v>
      </c>
      <c r="AD436" s="12"/>
      <c r="AE436" s="12"/>
      <c r="AF436" s="58" t="s">
        <v>67</v>
      </c>
      <c r="AG436" s="23">
        <v>8</v>
      </c>
      <c r="AH436" s="27">
        <v>7</v>
      </c>
      <c r="AI436" s="25" t="s">
        <v>49</v>
      </c>
      <c r="AJ436" s="13"/>
      <c r="AK436" s="13"/>
      <c r="AL436" s="17">
        <v>0</v>
      </c>
      <c r="AM436" s="15" t="s">
        <v>50</v>
      </c>
      <c r="AN436" s="12" t="s">
        <v>51</v>
      </c>
      <c r="AO436" s="12"/>
      <c r="AP436" s="17"/>
      <c r="AQ436" s="17"/>
      <c r="AR436" s="17"/>
      <c r="AU436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100185, 'Б-100185-13',date'2015-03-03',3, 12, 12, 'RUR', 1, 18, date'2015-03-06', date'2015-03-07', 1001851, 1, to_date('2016-04-08 00:00:00','YYYY-MM-DD HH24:MI:SS'), 50000, 9000, 0, 249, 0, 'c1', 8,null);insert into xxxx_oebs_cash_payment_test (ID, INVOICE_ID, OEBS_PAYMENT, DOC_DATE, COMISS_DATE) values (s_xxxx_oebs_cash_payment_test.NEXTVAL, 100185, 25000, to_date('2016-04-08 00:00:00','YYYY-MM-DD HH24:MI:SS'), date'2015-04-30' );insert into xxxx_client_discount_m  (ID,CLIENT_ID,CLIENT_AVG_DISCOUNT,DT) values (s_xxxx_client_discount_m.NEXTVAL,249, 7, date'2014-03-01');</v>
      </c>
    </row>
    <row r="437" spans="1:47" ht="15" customHeight="1" x14ac:dyDescent="0.3">
      <c r="A437" s="45">
        <v>21</v>
      </c>
      <c r="B437" s="64"/>
      <c r="C437" s="12" t="str">
        <f t="shared" si="121"/>
        <v>100021</v>
      </c>
      <c r="D437" s="12" t="str">
        <f t="shared" si="122"/>
        <v>100021/13</v>
      </c>
      <c r="E437" s="13" t="s">
        <v>40</v>
      </c>
      <c r="F437" s="13" t="s">
        <v>41</v>
      </c>
      <c r="G437" s="12">
        <v>1</v>
      </c>
      <c r="H437" s="14">
        <v>100186</v>
      </c>
      <c r="I437" s="15" t="str">
        <f t="shared" si="123"/>
        <v>Б-100186-13</v>
      </c>
      <c r="J437" s="16">
        <v>3</v>
      </c>
      <c r="K437" s="12">
        <v>7</v>
      </c>
      <c r="L437" s="12" t="s">
        <v>42</v>
      </c>
      <c r="M437" s="76">
        <v>0</v>
      </c>
      <c r="N437" s="12">
        <v>18</v>
      </c>
      <c r="O437" s="13" t="s">
        <v>53</v>
      </c>
      <c r="P437" s="13" t="s">
        <v>44</v>
      </c>
      <c r="Q437" s="13" t="s">
        <v>45</v>
      </c>
      <c r="R437" s="17" t="str">
        <f t="shared" si="124"/>
        <v>1001861</v>
      </c>
      <c r="S437" s="15">
        <v>1</v>
      </c>
      <c r="T437" s="144" t="s">
        <v>144</v>
      </c>
      <c r="U437" s="12">
        <v>50000</v>
      </c>
      <c r="V437" s="12">
        <f t="shared" si="127"/>
        <v>9000</v>
      </c>
      <c r="W437" s="12">
        <v>0</v>
      </c>
      <c r="X437" s="18">
        <v>250</v>
      </c>
      <c r="Y437" s="19" t="s">
        <v>47</v>
      </c>
      <c r="Z437" s="20">
        <f t="shared" si="126"/>
        <v>41000</v>
      </c>
      <c r="AA437" s="21"/>
      <c r="AB437" s="22">
        <f t="shared" si="125"/>
        <v>21186.440677966104</v>
      </c>
      <c r="AC437" s="14">
        <f t="shared" si="128"/>
        <v>25000</v>
      </c>
      <c r="AD437" s="12"/>
      <c r="AE437" s="12"/>
      <c r="AF437" s="58" t="s">
        <v>67</v>
      </c>
      <c r="AG437" s="23">
        <v>8</v>
      </c>
      <c r="AH437" s="27">
        <v>7</v>
      </c>
      <c r="AI437" s="25" t="s">
        <v>49</v>
      </c>
      <c r="AJ437" s="13"/>
      <c r="AK437" s="13"/>
      <c r="AL437" s="17">
        <v>0</v>
      </c>
      <c r="AM437" s="15" t="s">
        <v>50</v>
      </c>
      <c r="AN437" s="12" t="s">
        <v>51</v>
      </c>
      <c r="AO437" s="12"/>
      <c r="AP437" s="17"/>
      <c r="AQ437" s="17"/>
      <c r="AR437" s="17"/>
      <c r="AU43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100186, 'Б-100186-13',date'2015-03-03',3, 7, 7, 'RUR', 0, 18, date'2015-03-06', date'2015-03-07', 1001861, 1, to_date('2016-04-08 00:00:00','YYYY-MM-DD HH24:MI:SS'), 50000, 9000, 0, 250, 0, 'c1', 8,null);insert into xxxx_oebs_cash_payment_test (ID, INVOICE_ID, OEBS_PAYMENT, DOC_DATE, COMISS_DATE) values (s_xxxx_oebs_cash_payment_test.NEXTVAL, 100186, 25000, to_date('2016-04-08 00:00:00','YYYY-MM-DD HH24:MI:SS'), date'2015-04-30' );insert into xxxx_client_discount_m  (ID,CLIENT_ID,CLIENT_AVG_DISCOUNT,DT) values (s_xxxx_client_discount_m.NEXTVAL,250, 7, date'2014-03-01');</v>
      </c>
    </row>
    <row r="438" spans="1:47" ht="15" customHeight="1" x14ac:dyDescent="0.3">
      <c r="A438" s="45">
        <v>21</v>
      </c>
      <c r="B438" s="64"/>
      <c r="C438" s="12" t="str">
        <f t="shared" si="121"/>
        <v>100021</v>
      </c>
      <c r="D438" s="12" t="str">
        <f t="shared" si="122"/>
        <v>100021/13</v>
      </c>
      <c r="E438" s="13" t="s">
        <v>40</v>
      </c>
      <c r="F438" s="13" t="s">
        <v>41</v>
      </c>
      <c r="G438" s="12">
        <v>1</v>
      </c>
      <c r="H438" s="14">
        <v>100187</v>
      </c>
      <c r="I438" s="15" t="str">
        <f t="shared" si="123"/>
        <v>Б-100187-13</v>
      </c>
      <c r="J438" s="16">
        <v>3</v>
      </c>
      <c r="K438" s="28">
        <v>2</v>
      </c>
      <c r="L438" s="12" t="s">
        <v>42</v>
      </c>
      <c r="M438" s="16">
        <v>1</v>
      </c>
      <c r="N438" s="12">
        <v>18</v>
      </c>
      <c r="O438" s="13" t="s">
        <v>55</v>
      </c>
      <c r="P438" s="13" t="s">
        <v>44</v>
      </c>
      <c r="Q438" s="13" t="s">
        <v>45</v>
      </c>
      <c r="R438" s="17" t="str">
        <f t="shared" si="124"/>
        <v>1001871</v>
      </c>
      <c r="S438" s="15">
        <v>1</v>
      </c>
      <c r="T438" s="144" t="s">
        <v>145</v>
      </c>
      <c r="U438" s="12">
        <v>50000</v>
      </c>
      <c r="V438" s="12">
        <f t="shared" si="127"/>
        <v>9000</v>
      </c>
      <c r="W438" s="12">
        <v>0</v>
      </c>
      <c r="X438" s="18">
        <v>251</v>
      </c>
      <c r="Y438" s="19" t="s">
        <v>47</v>
      </c>
      <c r="Z438" s="20">
        <f>U438-V438</f>
        <v>41000</v>
      </c>
      <c r="AA438" s="21"/>
      <c r="AB438" s="22">
        <f t="shared" si="125"/>
        <v>21186.440677966104</v>
      </c>
      <c r="AC438" s="14">
        <f t="shared" si="128"/>
        <v>25000</v>
      </c>
      <c r="AD438" s="12"/>
      <c r="AE438" s="12"/>
      <c r="AF438" s="58" t="s">
        <v>67</v>
      </c>
      <c r="AG438" s="23">
        <v>8</v>
      </c>
      <c r="AH438" s="30">
        <v>20</v>
      </c>
      <c r="AI438" s="25" t="s">
        <v>49</v>
      </c>
      <c r="AJ438" s="13"/>
      <c r="AK438" s="13"/>
      <c r="AL438" s="17">
        <v>0</v>
      </c>
      <c r="AM438" s="15" t="s">
        <v>50</v>
      </c>
      <c r="AN438" s="12" t="s">
        <v>51</v>
      </c>
      <c r="AO438" s="12"/>
      <c r="AP438" s="17"/>
      <c r="AQ438" s="17"/>
      <c r="AR438" s="17"/>
      <c r="AU43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"&amp;A438&amp;", "&amp;C438&amp;", '"&amp;D438&amp;"', date'"&amp;E438&amp;"', date'"&amp;F438&amp;"', "&amp;G438&amp;", "&amp;H438&amp;", '"&amp;I438&amp;"',date'"&amp;O438&amp;"',"&amp;J438&amp;", "&amp;K438&amp;", "&amp;K438&amp;", '"&amp;L438&amp;"', "&amp;M438&amp;", "&amp;N438&amp;", date'"&amp;P438&amp;"', date'"&amp;Q438&amp;"', "&amp;R438&amp;", "&amp;S438&amp;", to_date('"&amp;T438&amp;"','YYYY-MM-DD HH24:MI:SS'), "&amp;U438&amp;", "&amp;V438&amp;", "&amp;W438&amp;", "&amp;X438&amp;", "&amp;AL438&amp;", '"&amp;AN438&amp;"', "&amp;AG438&amp;","&amp;AM438&amp;");"&amp;
IF(LEN(AC438)&gt;0,"insert into xxxx_oebs_cash_payment_test (ID, INVOICE_ID, OEBS_PAYMENT, DOC_DATE, COMISS_DATE) values (s_xxxx_oebs_cash_payment_test.NEXTVAL, "&amp;H438&amp;", "&amp;AC438&amp;", to_date('"&amp;T438&amp;"','YYYY-MM-DD HH24:MI:SS'), "&amp;AF438&amp;" );","")&amp;
IF(LEN(AD438)&gt;0,"insert into xxxx_oebs_cash_payment_test (ID, INVOICE_ID, OEBS_PAYMENT, DOC_DATE, COMISS_DATE) values (s_xxxx_oebs_cash_payment_test.NEXTVAL, "&amp;H438&amp;", "&amp;AD438&amp;", to_date('"&amp;T438&amp;"','YYYY-MM-DD HH24:MI:SS'), "&amp;AF438&amp;" );","")&amp;
IF(LEN(AE438)&gt;0,"insert into xxxx_oebs_cash_payment_test (ID, INVOICE_ID, OEBS_PAYMENT, DOC_DATE, COMISS_DATE) values (s_xxxx_oebs_cash_payment_test.NEXTVAL, "&amp;H438&amp;", "&amp;AE438&amp;", to_date('"&amp;T438&amp;"','YYYY-MM-DD HH24:MI:SS'), "&amp;AF438&amp;" );","")&amp;
IF(LEN(AH438)&gt;0,"insert into xxxx_client_discount_m  (ID,CLIENT_ID,CLIENT_AVG_DISCOUNT,DT) values (s_xxxx_client_discount_m.NEXTVAL,"&amp;X438&amp;", "&amp;AH438&amp;", "&amp;AI438&amp;");","")&amp;
IF(LEN(AJ438)&gt;0,"insert into xxxx_client_discount_m  (ID,CLIENT_ID,CLIENT_AVG_DISCOUNT,DT) values (s_xxxx_client_discount_m.NEXTVAL,"&amp;X438&amp;", "&amp;AJ438&amp;", "&amp;AK438&amp;");","")&amp;
IF(LEN(AO438)&gt;0,"insert into xxxx_contract_signed_attr (ID, CONTRACT_ID, CODE, KEY_NUM) values (s_xxxx_contract_signed_attr.NEXTVAL, "&amp;C438&amp;", 'SUPERCOMMISSION_BONUS' , "&amp;AO438&amp;" );","")&amp;
IF(LEN(AP438)&gt;0,"insert into xxxx_loyal_clients_contr_attr (ID, CONTRACT_ID, CLIENT_ID, LC_TURNOVER, COLLATERAL_FIRST_DT, COLLATERAL_END_DT) values (s_xxxx_loyal_clients_contr_atr.NEXTVAL, "&amp;C438&amp;", "&amp;X438&amp;", "&amp;AP438&amp;", "&amp;AQ438&amp;", "&amp;AR438&amp;"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100187, 'Б-100187-13',date'2015-03-04',3, 2, 2, 'RUR', 1, 18, date'2015-03-06', date'2015-03-07', 1001871, 1, to_date('2016-04-09 00:00:00','YYYY-MM-DD HH24:MI:SS'), 50000, 9000, 0, 251, 0, 'c1', 8,null);insert into xxxx_oebs_cash_payment_test (ID, INVOICE_ID, OEBS_PAYMENT, DOC_DATE, COMISS_DATE) values (s_xxxx_oebs_cash_payment_test.NEXTVAL, 100187, 25000, to_date('2016-04-09 00:00:00','YYYY-MM-DD HH24:MI:SS'), date'2015-04-30' );insert into xxxx_client_discount_m  (ID,CLIENT_ID,CLIENT_AVG_DISCOUNT,DT) values (s_xxxx_client_discount_m.NEXTVAL,251, 20, date'2014-03-01');</v>
      </c>
    </row>
    <row r="439" spans="1:47" ht="15" customHeight="1" x14ac:dyDescent="0.3">
      <c r="A439" s="45">
        <v>21</v>
      </c>
      <c r="B439" s="64"/>
      <c r="C439" s="12" t="str">
        <f t="shared" si="121"/>
        <v>100021</v>
      </c>
      <c r="D439" s="12" t="str">
        <f t="shared" si="122"/>
        <v>100021/13</v>
      </c>
      <c r="E439" s="13" t="s">
        <v>40</v>
      </c>
      <c r="F439" s="13" t="s">
        <v>41</v>
      </c>
      <c r="G439" s="12">
        <v>1</v>
      </c>
      <c r="H439" s="14">
        <v>100188</v>
      </c>
      <c r="I439" s="15" t="str">
        <f t="shared" si="123"/>
        <v>Б-100188-13</v>
      </c>
      <c r="J439" s="16">
        <v>3</v>
      </c>
      <c r="K439" s="28">
        <v>11</v>
      </c>
      <c r="L439" s="12" t="s">
        <v>42</v>
      </c>
      <c r="M439" s="16">
        <v>1</v>
      </c>
      <c r="N439" s="12">
        <v>18</v>
      </c>
      <c r="O439" s="13" t="s">
        <v>55</v>
      </c>
      <c r="P439" s="13" t="s">
        <v>44</v>
      </c>
      <c r="Q439" s="13" t="s">
        <v>45</v>
      </c>
      <c r="R439" s="17" t="str">
        <f t="shared" si="124"/>
        <v>1001881</v>
      </c>
      <c r="S439" s="15">
        <v>1</v>
      </c>
      <c r="T439" s="144" t="s">
        <v>145</v>
      </c>
      <c r="U439" s="12">
        <v>50000</v>
      </c>
      <c r="V439" s="12">
        <f t="shared" si="127"/>
        <v>9000</v>
      </c>
      <c r="W439" s="12">
        <v>0</v>
      </c>
      <c r="X439" s="18">
        <v>251</v>
      </c>
      <c r="Y439" s="19" t="s">
        <v>47</v>
      </c>
      <c r="Z439" s="20">
        <f t="shared" si="126"/>
        <v>41000</v>
      </c>
      <c r="AA439" s="21"/>
      <c r="AB439" s="22">
        <f t="shared" si="125"/>
        <v>21186.440677966104</v>
      </c>
      <c r="AC439" s="14">
        <f t="shared" si="128"/>
        <v>25000</v>
      </c>
      <c r="AD439" s="12"/>
      <c r="AE439" s="12"/>
      <c r="AF439" s="58" t="s">
        <v>67</v>
      </c>
      <c r="AG439" s="23">
        <v>8</v>
      </c>
      <c r="AH439" s="30">
        <v>20</v>
      </c>
      <c r="AI439" s="25" t="s">
        <v>49</v>
      </c>
      <c r="AJ439" s="13"/>
      <c r="AK439" s="13"/>
      <c r="AL439" s="17">
        <v>0</v>
      </c>
      <c r="AM439" s="15" t="s">
        <v>50</v>
      </c>
      <c r="AN439" s="12" t="s">
        <v>51</v>
      </c>
      <c r="AO439" s="12"/>
      <c r="AP439" s="17"/>
      <c r="AQ439" s="17"/>
      <c r="AR439" s="17"/>
      <c r="AU43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100188, 'Б-100188-13',date'2015-03-04',3, 11, 11, 'RUR', 1, 18, date'2015-03-06', date'2015-03-07', 1001881, 1, to_date('2016-04-09 00:00:00','YYYY-MM-DD HH24:MI:SS'), 50000, 9000, 0, 251, 0, 'c1', 8,null);insert into xxxx_oebs_cash_payment_test (ID, INVOICE_ID, OEBS_PAYMENT, DOC_DATE, COMISS_DATE) values (s_xxxx_oebs_cash_payment_test.NEXTVAL, 100188, 25000, to_date('2016-04-09 00:00:00','YYYY-MM-DD HH24:MI:SS'), date'2015-04-30' );insert into xxxx_client_discount_m  (ID,CLIENT_ID,CLIENT_AVG_DISCOUNT,DT) values (s_xxxx_client_discount_m.NEXTVAL,251, 20, date'2014-03-01');</v>
      </c>
    </row>
    <row r="440" spans="1:47" ht="15" customHeight="1" x14ac:dyDescent="0.3">
      <c r="A440" s="45">
        <v>21</v>
      </c>
      <c r="B440" s="64"/>
      <c r="C440" s="12" t="str">
        <f t="shared" si="121"/>
        <v>100021</v>
      </c>
      <c r="D440" s="12" t="str">
        <f t="shared" si="122"/>
        <v>100021/13</v>
      </c>
      <c r="E440" s="13" t="s">
        <v>40</v>
      </c>
      <c r="F440" s="13" t="s">
        <v>41</v>
      </c>
      <c r="G440" s="12">
        <v>1</v>
      </c>
      <c r="H440" s="14">
        <v>100189</v>
      </c>
      <c r="I440" s="15" t="str">
        <f t="shared" si="123"/>
        <v>Б-100189-13</v>
      </c>
      <c r="J440" s="16">
        <v>3</v>
      </c>
      <c r="K440" s="28">
        <v>1</v>
      </c>
      <c r="L440" s="12" t="s">
        <v>42</v>
      </c>
      <c r="M440" s="16">
        <v>1</v>
      </c>
      <c r="N440" s="12">
        <v>18</v>
      </c>
      <c r="O440" s="13" t="s">
        <v>57</v>
      </c>
      <c r="P440" s="13" t="s">
        <v>44</v>
      </c>
      <c r="Q440" s="13" t="s">
        <v>45</v>
      </c>
      <c r="R440" s="17" t="str">
        <f t="shared" si="124"/>
        <v>1001891</v>
      </c>
      <c r="S440" s="15">
        <v>1</v>
      </c>
      <c r="T440" s="144" t="s">
        <v>146</v>
      </c>
      <c r="U440" s="12">
        <v>50000</v>
      </c>
      <c r="V440" s="12">
        <f t="shared" si="127"/>
        <v>9000</v>
      </c>
      <c r="W440" s="12">
        <v>0</v>
      </c>
      <c r="X440" s="18">
        <v>252</v>
      </c>
      <c r="Y440" s="19" t="s">
        <v>47</v>
      </c>
      <c r="Z440" s="20">
        <f t="shared" si="126"/>
        <v>41000</v>
      </c>
      <c r="AA440" s="21"/>
      <c r="AB440" s="22">
        <f t="shared" si="125"/>
        <v>21186.440677966104</v>
      </c>
      <c r="AC440" s="14">
        <f t="shared" si="128"/>
        <v>25000</v>
      </c>
      <c r="AD440" s="12"/>
      <c r="AE440" s="12"/>
      <c r="AF440" s="58" t="s">
        <v>67</v>
      </c>
      <c r="AG440" s="23">
        <v>8</v>
      </c>
      <c r="AH440" s="30">
        <v>13</v>
      </c>
      <c r="AI440" s="25" t="s">
        <v>49</v>
      </c>
      <c r="AJ440" s="13"/>
      <c r="AK440" s="13"/>
      <c r="AL440" s="17">
        <v>0</v>
      </c>
      <c r="AM440" s="15" t="s">
        <v>50</v>
      </c>
      <c r="AN440" s="12" t="s">
        <v>51</v>
      </c>
      <c r="AO440" s="12"/>
      <c r="AP440" s="17"/>
      <c r="AQ440" s="17"/>
      <c r="AR440" s="17"/>
      <c r="AU440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100189, 'Б-100189-13',date'2015-03-05',3, 1, 1, 'RUR', 1, 18, date'2015-03-06', date'2015-03-07', 1001891, 1, to_date('2016-04-11 00:00:00','YYYY-MM-DD HH24:MI:SS'), 50000, 9000, 0, 252, 0, 'c1', 8,null);insert into xxxx_oebs_cash_payment_test (ID, INVOICE_ID, OEBS_PAYMENT, DOC_DATE, COMISS_DATE) values (s_xxxx_oebs_cash_payment_test.NEXTVAL, 100189, 25000, to_date('2016-04-11 00:00:00','YYYY-MM-DD HH24:MI:SS'), date'2015-04-30' );insert into xxxx_client_discount_m  (ID,CLIENT_ID,CLIENT_AVG_DISCOUNT,DT) values (s_xxxx_client_discount_m.NEXTVAL,252, 13, date'2014-03-01');</v>
      </c>
    </row>
    <row r="441" spans="1:47" ht="15" customHeight="1" x14ac:dyDescent="0.3">
      <c r="A441" s="45">
        <v>21</v>
      </c>
      <c r="B441" s="64"/>
      <c r="C441" s="12" t="str">
        <f t="shared" si="121"/>
        <v>100021</v>
      </c>
      <c r="D441" s="12" t="str">
        <f t="shared" si="122"/>
        <v>100021/13</v>
      </c>
      <c r="E441" s="13" t="s">
        <v>40</v>
      </c>
      <c r="F441" s="13" t="s">
        <v>41</v>
      </c>
      <c r="G441" s="12">
        <v>1</v>
      </c>
      <c r="H441" s="14">
        <v>100190</v>
      </c>
      <c r="I441" s="15" t="str">
        <f t="shared" si="123"/>
        <v>Б-100190-13</v>
      </c>
      <c r="J441" s="16">
        <v>3</v>
      </c>
      <c r="K441" s="12">
        <v>7</v>
      </c>
      <c r="L441" s="12" t="s">
        <v>42</v>
      </c>
      <c r="M441" s="16">
        <v>1</v>
      </c>
      <c r="N441" s="12">
        <v>18</v>
      </c>
      <c r="O441" s="13" t="s">
        <v>43</v>
      </c>
      <c r="P441" s="13" t="s">
        <v>44</v>
      </c>
      <c r="Q441" s="13" t="s">
        <v>45</v>
      </c>
      <c r="R441" s="17" t="str">
        <f t="shared" si="124"/>
        <v>1001901</v>
      </c>
      <c r="S441" s="15">
        <v>1</v>
      </c>
      <c r="T441" s="144" t="s">
        <v>147</v>
      </c>
      <c r="U441" s="12">
        <v>50000</v>
      </c>
      <c r="V441" s="12">
        <f t="shared" si="127"/>
        <v>9000</v>
      </c>
      <c r="W441" s="12">
        <v>0</v>
      </c>
      <c r="X441" s="18">
        <v>253</v>
      </c>
      <c r="Y441" s="19" t="s">
        <v>47</v>
      </c>
      <c r="Z441" s="20">
        <f t="shared" si="126"/>
        <v>41000</v>
      </c>
      <c r="AA441" s="21"/>
      <c r="AB441" s="22">
        <f t="shared" si="125"/>
        <v>21186.440677966104</v>
      </c>
      <c r="AC441" s="14">
        <f t="shared" si="128"/>
        <v>25000</v>
      </c>
      <c r="AD441" s="12"/>
      <c r="AE441" s="12"/>
      <c r="AF441" s="59" t="s">
        <v>72</v>
      </c>
      <c r="AG441" s="23">
        <v>8</v>
      </c>
      <c r="AH441" s="24">
        <v>13</v>
      </c>
      <c r="AI441" s="25" t="s">
        <v>49</v>
      </c>
      <c r="AJ441" s="13"/>
      <c r="AK441" s="13"/>
      <c r="AL441" s="17">
        <v>0</v>
      </c>
      <c r="AM441" s="15" t="s">
        <v>50</v>
      </c>
      <c r="AN441" s="12" t="s">
        <v>51</v>
      </c>
      <c r="AO441" s="12"/>
      <c r="AP441" s="17"/>
      <c r="AQ441" s="17"/>
      <c r="AR441" s="17"/>
      <c r="AU44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100190, 'Б-100190-13',date'2015-03-02',3, 7, 7, 'RUR', 1, 18, date'2015-03-06', date'2015-03-07', 1001901, 1, to_date('2016-05-07 00:00:00','YYYY-MM-DD HH24:MI:SS'), 50000, 9000, 0, 253, 0, 'c1', 8,null);insert into xxxx_oebs_cash_payment_test (ID, INVOICE_ID, OEBS_PAYMENT, DOC_DATE, COMISS_DATE) values (s_xxxx_oebs_cash_payment_test.NEXTVAL, 100190, 25000, to_date('2016-05-07 00:00:00','YYYY-MM-DD HH24:MI:SS'), date'2015-05-31' );insert into xxxx_client_discount_m  (ID,CLIENT_ID,CLIENT_AVG_DISCOUNT,DT) values (s_xxxx_client_discount_m.NEXTVAL,253, 13, date'2014-03-01');</v>
      </c>
    </row>
    <row r="442" spans="1:47" ht="15" customHeight="1" x14ac:dyDescent="0.3">
      <c r="A442" s="45">
        <v>21</v>
      </c>
      <c r="B442" s="64"/>
      <c r="C442" s="12" t="str">
        <f t="shared" si="121"/>
        <v>100021</v>
      </c>
      <c r="D442" s="12" t="str">
        <f t="shared" si="122"/>
        <v>100021/13</v>
      </c>
      <c r="E442" s="13" t="s">
        <v>40</v>
      </c>
      <c r="F442" s="13" t="s">
        <v>41</v>
      </c>
      <c r="G442" s="12">
        <v>1</v>
      </c>
      <c r="H442" s="14">
        <v>100191</v>
      </c>
      <c r="I442" s="15" t="str">
        <f t="shared" si="123"/>
        <v>Б-100191-13</v>
      </c>
      <c r="J442" s="16">
        <v>3</v>
      </c>
      <c r="K442" s="56">
        <v>3</v>
      </c>
      <c r="L442" s="12" t="s">
        <v>42</v>
      </c>
      <c r="M442" s="16">
        <v>1</v>
      </c>
      <c r="N442" s="12">
        <v>18</v>
      </c>
      <c r="O442" s="13" t="s">
        <v>53</v>
      </c>
      <c r="P442" s="13" t="s">
        <v>44</v>
      </c>
      <c r="Q442" s="13" t="s">
        <v>45</v>
      </c>
      <c r="R442" s="17" t="str">
        <f t="shared" si="124"/>
        <v>1001911</v>
      </c>
      <c r="S442" s="15">
        <v>1</v>
      </c>
      <c r="T442" s="144" t="s">
        <v>148</v>
      </c>
      <c r="U442" s="12">
        <v>50000</v>
      </c>
      <c r="V442" s="12">
        <f t="shared" si="127"/>
        <v>9000</v>
      </c>
      <c r="W442" s="12">
        <v>0</v>
      </c>
      <c r="X442" s="18">
        <v>254</v>
      </c>
      <c r="Y442" s="19" t="s">
        <v>47</v>
      </c>
      <c r="Z442" s="20">
        <f t="shared" si="126"/>
        <v>41000</v>
      </c>
      <c r="AA442" s="21"/>
      <c r="AB442" s="22">
        <f t="shared" si="125"/>
        <v>21186.440677966104</v>
      </c>
      <c r="AC442" s="14">
        <f t="shared" si="128"/>
        <v>25000</v>
      </c>
      <c r="AD442" s="12"/>
      <c r="AE442" s="12"/>
      <c r="AF442" s="59" t="s">
        <v>72</v>
      </c>
      <c r="AG442" s="23">
        <v>8</v>
      </c>
      <c r="AH442" s="27">
        <v>7</v>
      </c>
      <c r="AI442" s="25" t="s">
        <v>49</v>
      </c>
      <c r="AJ442" s="13"/>
      <c r="AK442" s="13"/>
      <c r="AL442" s="17">
        <v>0</v>
      </c>
      <c r="AM442" s="15" t="s">
        <v>50</v>
      </c>
      <c r="AN442" s="12" t="s">
        <v>51</v>
      </c>
      <c r="AO442" s="12"/>
      <c r="AP442" s="17"/>
      <c r="AQ442" s="17"/>
      <c r="AR442" s="17"/>
      <c r="AU442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100191, 'Б-100191-13',date'2015-03-03',3, 3, 3, 'RUR', 1, 18, date'2015-03-06', date'2015-03-07', 1001911, 1, to_date('2016-05-08 00:00:00','YYYY-MM-DD HH24:MI:SS'), 50000, 9000, 0, 254, 0, 'c1', 8,null);insert into xxxx_oebs_cash_payment_test (ID, INVOICE_ID, OEBS_PAYMENT, DOC_DATE, COMISS_DATE) values (s_xxxx_oebs_cash_payment_test.NEXTVAL, 100191, 25000, to_date('2016-05-08 00:00:00','YYYY-MM-DD HH24:MI:SS'), date'2015-05-31' );insert into xxxx_client_discount_m  (ID,CLIENT_ID,CLIENT_AVG_DISCOUNT,DT) values (s_xxxx_client_discount_m.NEXTVAL,254, 7, date'2014-03-01');</v>
      </c>
    </row>
    <row r="443" spans="1:47" ht="15" customHeight="1" x14ac:dyDescent="0.3">
      <c r="A443" s="45">
        <v>21</v>
      </c>
      <c r="B443" s="64"/>
      <c r="C443" s="12" t="str">
        <f t="shared" si="121"/>
        <v>100021</v>
      </c>
      <c r="D443" s="12" t="str">
        <f t="shared" si="122"/>
        <v>100021/13</v>
      </c>
      <c r="E443" s="13" t="s">
        <v>40</v>
      </c>
      <c r="F443" s="13" t="s">
        <v>41</v>
      </c>
      <c r="G443" s="12">
        <v>1</v>
      </c>
      <c r="H443" s="14">
        <v>100192</v>
      </c>
      <c r="I443" s="15" t="str">
        <f t="shared" si="123"/>
        <v>Б-100192-13</v>
      </c>
      <c r="J443" s="16">
        <v>3</v>
      </c>
      <c r="K443" s="12">
        <v>7</v>
      </c>
      <c r="L443" s="12" t="s">
        <v>42</v>
      </c>
      <c r="M443" s="16">
        <v>1</v>
      </c>
      <c r="N443" s="12">
        <v>18</v>
      </c>
      <c r="O443" s="13" t="s">
        <v>53</v>
      </c>
      <c r="P443" s="13" t="s">
        <v>44</v>
      </c>
      <c r="Q443" s="13" t="s">
        <v>45</v>
      </c>
      <c r="R443" s="17" t="str">
        <f t="shared" si="124"/>
        <v>1001921</v>
      </c>
      <c r="S443" s="15">
        <v>1</v>
      </c>
      <c r="T443" s="144" t="s">
        <v>148</v>
      </c>
      <c r="U443" s="12">
        <v>50000</v>
      </c>
      <c r="V443" s="12">
        <f t="shared" si="127"/>
        <v>9000</v>
      </c>
      <c r="W443" s="12">
        <v>0</v>
      </c>
      <c r="X443" s="18">
        <v>255</v>
      </c>
      <c r="Y443" s="19" t="s">
        <v>47</v>
      </c>
      <c r="Z443" s="20">
        <f t="shared" si="126"/>
        <v>41000</v>
      </c>
      <c r="AA443" s="21"/>
      <c r="AB443" s="22">
        <f t="shared" si="125"/>
        <v>21186.440677966104</v>
      </c>
      <c r="AC443" s="14">
        <f t="shared" si="128"/>
        <v>25000</v>
      </c>
      <c r="AD443" s="12"/>
      <c r="AE443" s="12"/>
      <c r="AF443" s="59" t="s">
        <v>72</v>
      </c>
      <c r="AG443" s="23">
        <v>8</v>
      </c>
      <c r="AH443" s="27">
        <v>7</v>
      </c>
      <c r="AI443" s="25" t="s">
        <v>49</v>
      </c>
      <c r="AJ443" s="13"/>
      <c r="AK443" s="13"/>
      <c r="AL443" s="17">
        <v>0</v>
      </c>
      <c r="AM443" s="15" t="s">
        <v>50</v>
      </c>
      <c r="AN443" s="12" t="s">
        <v>51</v>
      </c>
      <c r="AO443" s="12"/>
      <c r="AP443" s="17"/>
      <c r="AQ443" s="17"/>
      <c r="AR443" s="17"/>
      <c r="AU44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100192, 'Б-100192-13',date'2015-03-03',3, 7, 7, 'RUR', 1, 18, date'2015-03-06', date'2015-03-07', 1001921, 1, to_date('2016-05-08 00:00:00','YYYY-MM-DD HH24:MI:SS'), 50000, 9000, 0, 255, 0, 'c1', 8,null);insert into xxxx_oebs_cash_payment_test (ID, INVOICE_ID, OEBS_PAYMENT, DOC_DATE, COMISS_DATE) values (s_xxxx_oebs_cash_payment_test.NEXTVAL, 100192, 25000, to_date('2016-05-08 00:00:00','YYYY-MM-DD HH24:MI:SS'), date'2015-05-31' );insert into xxxx_client_discount_m  (ID,CLIENT_ID,CLIENT_AVG_DISCOUNT,DT) values (s_xxxx_client_discount_m.NEXTVAL,255, 7, date'2014-03-01');</v>
      </c>
    </row>
    <row r="444" spans="1:47" ht="15" customHeight="1" x14ac:dyDescent="0.3">
      <c r="A444" s="45">
        <v>21</v>
      </c>
      <c r="B444" s="64"/>
      <c r="C444" s="12" t="str">
        <f t="shared" si="121"/>
        <v>100021</v>
      </c>
      <c r="D444" s="12" t="str">
        <f t="shared" si="122"/>
        <v>100021/13</v>
      </c>
      <c r="E444" s="13" t="s">
        <v>40</v>
      </c>
      <c r="F444" s="13" t="s">
        <v>41</v>
      </c>
      <c r="G444" s="12">
        <v>1</v>
      </c>
      <c r="H444" s="14">
        <v>100193</v>
      </c>
      <c r="I444" s="15" t="str">
        <f t="shared" si="123"/>
        <v>Б-100193-13</v>
      </c>
      <c r="J444" s="16">
        <v>3</v>
      </c>
      <c r="K444" s="28">
        <v>2</v>
      </c>
      <c r="L444" s="12" t="s">
        <v>42</v>
      </c>
      <c r="M444" s="16">
        <v>1</v>
      </c>
      <c r="N444" s="12">
        <v>18</v>
      </c>
      <c r="O444" s="13" t="s">
        <v>55</v>
      </c>
      <c r="P444" s="13" t="s">
        <v>44</v>
      </c>
      <c r="Q444" s="13" t="s">
        <v>45</v>
      </c>
      <c r="R444" s="17" t="str">
        <f t="shared" si="124"/>
        <v>1001931</v>
      </c>
      <c r="S444" s="15">
        <v>1</v>
      </c>
      <c r="T444" s="144" t="s">
        <v>149</v>
      </c>
      <c r="U444" s="12">
        <v>50000</v>
      </c>
      <c r="V444" s="12">
        <f t="shared" si="127"/>
        <v>9000</v>
      </c>
      <c r="W444" s="12">
        <v>0</v>
      </c>
      <c r="X444" s="18">
        <v>256</v>
      </c>
      <c r="Y444" s="19" t="s">
        <v>47</v>
      </c>
      <c r="Z444" s="20">
        <f>U444-V444</f>
        <v>41000</v>
      </c>
      <c r="AA444" s="21"/>
      <c r="AB444" s="22">
        <f t="shared" si="125"/>
        <v>21186.440677966104</v>
      </c>
      <c r="AC444" s="14">
        <f t="shared" si="128"/>
        <v>25000</v>
      </c>
      <c r="AD444" s="12"/>
      <c r="AE444" s="12"/>
      <c r="AF444" s="59" t="s">
        <v>72</v>
      </c>
      <c r="AG444" s="23">
        <v>8</v>
      </c>
      <c r="AH444" s="30">
        <v>20</v>
      </c>
      <c r="AI444" s="25" t="s">
        <v>49</v>
      </c>
      <c r="AJ444" s="13"/>
      <c r="AK444" s="13"/>
      <c r="AL444" s="17">
        <v>0</v>
      </c>
      <c r="AM444" s="15" t="s">
        <v>50</v>
      </c>
      <c r="AN444" s="12" t="s">
        <v>51</v>
      </c>
      <c r="AO444" s="12"/>
      <c r="AP444" s="17"/>
      <c r="AQ444" s="17"/>
      <c r="AR444" s="17"/>
      <c r="AU44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"&amp;A444&amp;", "&amp;C444&amp;", '"&amp;D444&amp;"', date'"&amp;E444&amp;"', date'"&amp;F444&amp;"', "&amp;G444&amp;", "&amp;H444&amp;", '"&amp;I444&amp;"',date'"&amp;O444&amp;"',"&amp;J444&amp;", "&amp;K444&amp;", "&amp;K444&amp;", '"&amp;L444&amp;"', "&amp;M444&amp;", "&amp;N444&amp;", date'"&amp;P444&amp;"', date'"&amp;Q444&amp;"', "&amp;R444&amp;", "&amp;S444&amp;", to_date('"&amp;T444&amp;"','YYYY-MM-DD HH24:MI:SS'), "&amp;U444&amp;", "&amp;V444&amp;", "&amp;W444&amp;", "&amp;X444&amp;", "&amp;AL444&amp;", '"&amp;AN444&amp;"', "&amp;AG444&amp;","&amp;AM444&amp;");"&amp;
IF(LEN(AC444)&gt;0,"insert into xxxx_oebs_cash_payment_test (ID, INVOICE_ID, OEBS_PAYMENT, DOC_DATE, COMISS_DATE) values (s_xxxx_oebs_cash_payment_test.NEXTVAL, "&amp;H444&amp;", "&amp;AC444&amp;", to_date('"&amp;T444&amp;"','YYYY-MM-DD HH24:MI:SS'), "&amp;AF444&amp;" );","")&amp;
IF(LEN(AD444)&gt;0,"insert into xxxx_oebs_cash_payment_test (ID, INVOICE_ID, OEBS_PAYMENT, DOC_DATE, COMISS_DATE) values (s_xxxx_oebs_cash_payment_test.NEXTVAL, "&amp;H444&amp;", "&amp;AD444&amp;", to_date('"&amp;T444&amp;"','YYYY-MM-DD HH24:MI:SS'), "&amp;AF444&amp;" );","")&amp;
IF(LEN(AE444)&gt;0,"insert into xxxx_oebs_cash_payment_test (ID, INVOICE_ID, OEBS_PAYMENT, DOC_DATE, COMISS_DATE) values (s_xxxx_oebs_cash_payment_test.NEXTVAL, "&amp;H444&amp;", "&amp;AE444&amp;", to_date('"&amp;T444&amp;"','YYYY-MM-DD HH24:MI:SS'), "&amp;AF444&amp;" );","")&amp;
IF(LEN(AH444)&gt;0,"insert into xxxx_client_discount_m  (ID,CLIENT_ID,CLIENT_AVG_DISCOUNT,DT) values (s_xxxx_client_discount_m.NEXTVAL,"&amp;X444&amp;", "&amp;AH444&amp;", "&amp;AI444&amp;");","")&amp;
IF(LEN(AJ444)&gt;0,"insert into xxxx_client_discount_m  (ID,CLIENT_ID,CLIENT_AVG_DISCOUNT,DT) values (s_xxxx_client_discount_m.NEXTVAL,"&amp;X444&amp;", "&amp;AJ444&amp;", "&amp;AK444&amp;");","")&amp;
IF(LEN(AO444)&gt;0,"insert into xxxx_contract_signed_attr (ID, CONTRACT_ID, CODE, KEY_NUM) values (s_xxxx_contract_signed_attr.NEXTVAL, "&amp;C444&amp;", 'SUPERCOMMISSION_BONUS' , "&amp;AO444&amp;" );","")&amp;
IF(LEN(AP444)&gt;0,"insert into xxxx_loyal_clients_contr_attr (ID, CONTRACT_ID, CLIENT_ID, LC_TURNOVER, COLLATERAL_FIRST_DT, COLLATERAL_END_DT) values (s_xxxx_loyal_clients_contr_atr.NEXTVAL, "&amp;C444&amp;", "&amp;X444&amp;", "&amp;AP444&amp;", "&amp;AQ444&amp;", "&amp;AR444&amp;"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100193, 'Б-100193-13',date'2015-03-04',3, 2, 2, 'RUR', 1, 18, date'2015-03-06', date'2015-03-07', 1001931, 1, to_date('2016-05-09 00:00:00','YYYY-MM-DD HH24:MI:SS'), 50000, 9000, 0, 256, 0, 'c1', 8,null);insert into xxxx_oebs_cash_payment_test (ID, INVOICE_ID, OEBS_PAYMENT, DOC_DATE, COMISS_DATE) values (s_xxxx_oebs_cash_payment_test.NEXTVAL, 100193, 25000, to_date('2016-05-09 00:00:00','YYYY-MM-DD HH24:MI:SS'), date'2015-05-31' );insert into xxxx_client_discount_m  (ID,CLIENT_ID,CLIENT_AVG_DISCOUNT,DT) values (s_xxxx_client_discount_m.NEXTVAL,256, 20, date'2014-03-01');</v>
      </c>
    </row>
    <row r="445" spans="1:47" ht="15" customHeight="1" x14ac:dyDescent="0.3">
      <c r="A445" s="45">
        <v>21</v>
      </c>
      <c r="B445" s="64"/>
      <c r="C445" s="12" t="str">
        <f t="shared" si="121"/>
        <v>100021</v>
      </c>
      <c r="D445" s="12" t="str">
        <f t="shared" si="122"/>
        <v>100021/13</v>
      </c>
      <c r="E445" s="13" t="s">
        <v>40</v>
      </c>
      <c r="F445" s="13" t="s">
        <v>41</v>
      </c>
      <c r="G445" s="12">
        <v>1</v>
      </c>
      <c r="H445" s="14">
        <v>100194</v>
      </c>
      <c r="I445" s="15" t="str">
        <f t="shared" si="123"/>
        <v>Б-100194-13</v>
      </c>
      <c r="J445" s="16">
        <v>3</v>
      </c>
      <c r="K445" s="28">
        <v>11</v>
      </c>
      <c r="L445" s="12" t="s">
        <v>42</v>
      </c>
      <c r="M445" s="16">
        <v>1</v>
      </c>
      <c r="N445" s="12">
        <v>18</v>
      </c>
      <c r="O445" s="13" t="s">
        <v>55</v>
      </c>
      <c r="P445" s="13" t="s">
        <v>44</v>
      </c>
      <c r="Q445" s="13" t="s">
        <v>45</v>
      </c>
      <c r="R445" s="17" t="str">
        <f t="shared" si="124"/>
        <v>1001941</v>
      </c>
      <c r="S445" s="15">
        <v>1</v>
      </c>
      <c r="T445" s="144" t="s">
        <v>149</v>
      </c>
      <c r="U445" s="12">
        <v>50000</v>
      </c>
      <c r="V445" s="12">
        <f t="shared" si="127"/>
        <v>9000</v>
      </c>
      <c r="W445" s="12">
        <v>0</v>
      </c>
      <c r="X445" s="18">
        <v>256</v>
      </c>
      <c r="Y445" s="19" t="s">
        <v>47</v>
      </c>
      <c r="Z445" s="20">
        <f t="shared" si="126"/>
        <v>41000</v>
      </c>
      <c r="AA445" s="21"/>
      <c r="AB445" s="22">
        <f t="shared" si="125"/>
        <v>21186.440677966104</v>
      </c>
      <c r="AC445" s="14">
        <f t="shared" si="128"/>
        <v>25000</v>
      </c>
      <c r="AD445" s="12"/>
      <c r="AE445" s="12"/>
      <c r="AF445" s="59" t="s">
        <v>72</v>
      </c>
      <c r="AG445" s="23">
        <v>8</v>
      </c>
      <c r="AH445" s="30">
        <v>20</v>
      </c>
      <c r="AI445" s="25" t="s">
        <v>49</v>
      </c>
      <c r="AJ445" s="13"/>
      <c r="AK445" s="13"/>
      <c r="AL445" s="17">
        <v>0</v>
      </c>
      <c r="AM445" s="15" t="s">
        <v>50</v>
      </c>
      <c r="AN445" s="12" t="s">
        <v>51</v>
      </c>
      <c r="AO445" s="12"/>
      <c r="AP445" s="17"/>
      <c r="AQ445" s="17"/>
      <c r="AR445" s="17"/>
      <c r="AU44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100194, 'Б-100194-13',date'2015-03-04',3, 11, 11, 'RUR', 1, 18, date'2015-03-06', date'2015-03-07', 1001941, 1, to_date('2016-05-09 00:00:00','YYYY-MM-DD HH24:MI:SS'), 50000, 9000, 0, 256, 0, 'c1', 8,null);insert into xxxx_oebs_cash_payment_test (ID, INVOICE_ID, OEBS_PAYMENT, DOC_DATE, COMISS_DATE) values (s_xxxx_oebs_cash_payment_test.NEXTVAL, 100194, 25000, to_date('2016-05-09 00:00:00','YYYY-MM-DD HH24:MI:SS'), date'2015-05-31' );insert into xxxx_client_discount_m  (ID,CLIENT_ID,CLIENT_AVG_DISCOUNT,DT) values (s_xxxx_client_discount_m.NEXTVAL,256, 20, date'2014-03-01');</v>
      </c>
    </row>
    <row r="446" spans="1:47" ht="15" customHeight="1" x14ac:dyDescent="0.3">
      <c r="A446" s="45">
        <v>21</v>
      </c>
      <c r="B446" s="64"/>
      <c r="C446" s="33" t="str">
        <f t="shared" si="121"/>
        <v>100021</v>
      </c>
      <c r="D446" s="33" t="str">
        <f t="shared" si="122"/>
        <v>100021/13</v>
      </c>
      <c r="E446" s="34" t="s">
        <v>40</v>
      </c>
      <c r="F446" s="34" t="s">
        <v>41</v>
      </c>
      <c r="G446" s="12">
        <v>1</v>
      </c>
      <c r="H446" s="14">
        <v>100195</v>
      </c>
      <c r="I446" s="33" t="str">
        <f t="shared" si="123"/>
        <v>Б-100195-13</v>
      </c>
      <c r="J446" s="16">
        <v>3</v>
      </c>
      <c r="K446" s="35">
        <v>1</v>
      </c>
      <c r="L446" s="33" t="s">
        <v>42</v>
      </c>
      <c r="M446" s="36">
        <v>1</v>
      </c>
      <c r="N446" s="33">
        <v>18</v>
      </c>
      <c r="O446" s="34" t="s">
        <v>57</v>
      </c>
      <c r="P446" s="34" t="s">
        <v>44</v>
      </c>
      <c r="Q446" s="34" t="s">
        <v>45</v>
      </c>
      <c r="R446" s="37" t="str">
        <f t="shared" si="124"/>
        <v>1001951</v>
      </c>
      <c r="S446" s="33">
        <v>1</v>
      </c>
      <c r="T446" s="145" t="s">
        <v>150</v>
      </c>
      <c r="U446" s="12">
        <v>50000</v>
      </c>
      <c r="V446" s="33">
        <f t="shared" si="127"/>
        <v>9000</v>
      </c>
      <c r="W446" s="33">
        <v>0</v>
      </c>
      <c r="X446" s="18">
        <v>257</v>
      </c>
      <c r="Y446" s="38" t="s">
        <v>47</v>
      </c>
      <c r="Z446" s="20">
        <f t="shared" si="126"/>
        <v>41000</v>
      </c>
      <c r="AA446" s="39"/>
      <c r="AB446" s="22">
        <f t="shared" si="125"/>
        <v>21186.440677966104</v>
      </c>
      <c r="AC446" s="40">
        <f t="shared" si="128"/>
        <v>25000</v>
      </c>
      <c r="AD446" s="12"/>
      <c r="AE446" s="33"/>
      <c r="AF446" s="61" t="s">
        <v>72</v>
      </c>
      <c r="AG446" s="41">
        <v>8</v>
      </c>
      <c r="AH446" s="42">
        <v>13</v>
      </c>
      <c r="AI446" s="43" t="s">
        <v>49</v>
      </c>
      <c r="AJ446" s="34"/>
      <c r="AK446" s="34"/>
      <c r="AL446" s="37">
        <v>0</v>
      </c>
      <c r="AM446" s="33" t="s">
        <v>50</v>
      </c>
      <c r="AN446" s="33" t="s">
        <v>51</v>
      </c>
      <c r="AO446" s="33"/>
      <c r="AP446" s="37"/>
      <c r="AQ446" s="37"/>
      <c r="AR446" s="37"/>
      <c r="AS446" s="44"/>
      <c r="AU446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100195, 'Б-100195-13',date'2015-03-05',3, 1, 1, 'RUR', 1, 18, date'2015-03-06', date'2015-03-07', 1001951, 1, to_date('2016-05-11 00:00:00','YYYY-MM-DD HH24:MI:SS'), 50000, 9000, 0, 257, 0, 'c1', 8,null);insert into xxxx_oebs_cash_payment_test (ID, INVOICE_ID, OEBS_PAYMENT, DOC_DATE, COMISS_DATE) values (s_xxxx_oebs_cash_payment_test.NEXTVAL, 100195, 25000, to_date('2016-05-11 00:00:00','YYYY-MM-DD HH24:MI:SS'), date'2015-05-31' );insert into xxxx_client_discount_m  (ID,CLIENT_ID,CLIENT_AVG_DISCOUNT,DT) values (s_xxxx_client_discount_m.NEXTVAL,257, 13, date'2014-03-01');</v>
      </c>
    </row>
    <row r="447" spans="1:47" ht="15" customHeight="1" x14ac:dyDescent="0.3">
      <c r="A447" s="45">
        <v>22</v>
      </c>
      <c r="B447" s="57"/>
      <c r="C447" s="12" t="str">
        <f t="shared" si="121"/>
        <v>100022</v>
      </c>
      <c r="D447" s="12" t="str">
        <f t="shared" si="122"/>
        <v>100022/13</v>
      </c>
      <c r="E447" s="13" t="s">
        <v>40</v>
      </c>
      <c r="F447" s="13" t="s">
        <v>41</v>
      </c>
      <c r="G447" s="12">
        <v>1</v>
      </c>
      <c r="H447" s="14">
        <v>100196</v>
      </c>
      <c r="I447" s="15" t="str">
        <f t="shared" si="123"/>
        <v>Б-100196-13</v>
      </c>
      <c r="J447" s="16">
        <v>3</v>
      </c>
      <c r="K447" s="56">
        <v>2</v>
      </c>
      <c r="L447" s="12" t="s">
        <v>42</v>
      </c>
      <c r="M447" s="16">
        <v>1</v>
      </c>
      <c r="N447" s="12">
        <v>18</v>
      </c>
      <c r="O447" s="13" t="s">
        <v>43</v>
      </c>
      <c r="P447" s="13" t="s">
        <v>44</v>
      </c>
      <c r="Q447" s="13" t="s">
        <v>45</v>
      </c>
      <c r="R447" s="17" t="str">
        <f t="shared" si="124"/>
        <v>1001961</v>
      </c>
      <c r="S447" s="15">
        <v>1</v>
      </c>
      <c r="T447" s="144" t="s">
        <v>139</v>
      </c>
      <c r="U447" s="12">
        <v>50000</v>
      </c>
      <c r="V447" s="12">
        <f t="shared" si="127"/>
        <v>9000</v>
      </c>
      <c r="W447" s="12">
        <v>0</v>
      </c>
      <c r="X447" s="18">
        <v>258</v>
      </c>
      <c r="Y447" s="19" t="s">
        <v>47</v>
      </c>
      <c r="Z447" s="20"/>
      <c r="AA447" s="21"/>
      <c r="AB447" s="22">
        <f t="shared" si="125"/>
        <v>21186.440677966104</v>
      </c>
      <c r="AC447" s="14">
        <f t="shared" si="128"/>
        <v>25000</v>
      </c>
      <c r="AD447" s="12"/>
      <c r="AE447" s="12"/>
      <c r="AF447" s="13" t="s">
        <v>48</v>
      </c>
      <c r="AG447" s="23">
        <v>8</v>
      </c>
      <c r="AH447" s="24">
        <v>13</v>
      </c>
      <c r="AI447" s="25" t="s">
        <v>49</v>
      </c>
      <c r="AJ447" s="13"/>
      <c r="AK447" s="13"/>
      <c r="AL447" s="17">
        <v>0</v>
      </c>
      <c r="AM447" s="15" t="s">
        <v>50</v>
      </c>
      <c r="AN447" s="12" t="s">
        <v>51</v>
      </c>
      <c r="AO447" s="12"/>
      <c r="AP447" s="17"/>
      <c r="AQ447" s="17"/>
      <c r="AR447" s="17"/>
      <c r="AS447" s="15" t="s">
        <v>99</v>
      </c>
      <c r="AU44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100196, 'Б-100196-13',date'2015-03-02',3, 2, 2, 'RUR', 1, 18, date'2015-03-06', date'2015-03-07', 1001961, 1, to_date('2016-03-07 00:00:00','YYYY-MM-DD HH24:MI:SS'), 50000, 9000, 0, 258, 0, 'c1', 8,null);insert into xxxx_oebs_cash_payment_test (ID, INVOICE_ID, OEBS_PAYMENT, DOC_DATE, COMISS_DATE) values (s_xxxx_oebs_cash_payment_test.NEXTVAL, 100196, 25000, to_date('2016-03-07 00:00:00','YYYY-MM-DD HH24:MI:SS'), date'2015-03-31' );insert into xxxx_client_discount_m  (ID,CLIENT_ID,CLIENT_AVG_DISCOUNT,DT) values (s_xxxx_client_discount_m.NEXTVAL,258, 13, date'2014-03-01');</v>
      </c>
    </row>
    <row r="448" spans="1:47" ht="15" customHeight="1" x14ac:dyDescent="0.3">
      <c r="A448" s="45">
        <v>22</v>
      </c>
      <c r="B448" s="57"/>
      <c r="C448" s="12" t="str">
        <f t="shared" ref="C448:C479" si="129">"1000"&amp;A448</f>
        <v>100022</v>
      </c>
      <c r="D448" s="12" t="str">
        <f t="shared" ref="D448:D479" si="130">"1000"&amp;A448&amp;"/13"</f>
        <v>100022/13</v>
      </c>
      <c r="E448" s="13" t="s">
        <v>40</v>
      </c>
      <c r="F448" s="13" t="s">
        <v>41</v>
      </c>
      <c r="G448" s="12">
        <v>1</v>
      </c>
      <c r="H448" s="14">
        <v>100197</v>
      </c>
      <c r="I448" s="15" t="str">
        <f t="shared" ref="I448:I479" si="131">"Б-"&amp;H448&amp;"-13"</f>
        <v>Б-100197-13</v>
      </c>
      <c r="J448" s="16">
        <v>3</v>
      </c>
      <c r="K448" s="12">
        <v>7</v>
      </c>
      <c r="L448" s="12" t="s">
        <v>42</v>
      </c>
      <c r="M448" s="16">
        <v>1</v>
      </c>
      <c r="N448" s="12">
        <v>18</v>
      </c>
      <c r="O448" s="13" t="s">
        <v>53</v>
      </c>
      <c r="P448" s="13" t="s">
        <v>44</v>
      </c>
      <c r="Q448" s="13" t="s">
        <v>45</v>
      </c>
      <c r="R448" s="17" t="str">
        <f t="shared" ref="R448:R479" si="132">H448&amp;"1"</f>
        <v>1001971</v>
      </c>
      <c r="S448" s="15">
        <v>1</v>
      </c>
      <c r="T448" s="144" t="s">
        <v>140</v>
      </c>
      <c r="U448" s="12">
        <v>50000</v>
      </c>
      <c r="V448" s="12">
        <f t="shared" si="127"/>
        <v>9000</v>
      </c>
      <c r="W448" s="12">
        <v>0</v>
      </c>
      <c r="X448" s="18">
        <v>259</v>
      </c>
      <c r="Y448" s="19" t="s">
        <v>47</v>
      </c>
      <c r="Z448" s="20"/>
      <c r="AA448" s="21"/>
      <c r="AB448" s="22">
        <f t="shared" si="125"/>
        <v>21186.440677966104</v>
      </c>
      <c r="AC448" s="14">
        <f t="shared" si="128"/>
        <v>25000</v>
      </c>
      <c r="AD448" s="12"/>
      <c r="AE448" s="12"/>
      <c r="AF448" s="13" t="s">
        <v>48</v>
      </c>
      <c r="AG448" s="23">
        <v>8</v>
      </c>
      <c r="AH448" s="27">
        <v>7</v>
      </c>
      <c r="AI448" s="25" t="s">
        <v>49</v>
      </c>
      <c r="AJ448" s="13"/>
      <c r="AK448" s="13"/>
      <c r="AL448" s="17">
        <v>0</v>
      </c>
      <c r="AM448" s="15" t="s">
        <v>50</v>
      </c>
      <c r="AN448" s="12" t="s">
        <v>51</v>
      </c>
      <c r="AO448" s="12"/>
      <c r="AP448" s="17"/>
      <c r="AQ448" s="17"/>
      <c r="AR448" s="17"/>
      <c r="AS448" s="9" t="s">
        <v>100</v>
      </c>
      <c r="AU448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100197, 'Б-100197-13',date'2015-03-03',3, 7, 7, 'RUR', 1, 18, date'2015-03-06', date'2015-03-07', 1001971, 1, to_date('2016-03-08 00:00:00','YYYY-MM-DD HH24:MI:SS'), 50000, 9000, 0, 259, 0, 'c1', 8,null);insert into xxxx_oebs_cash_payment_test (ID, INVOICE_ID, OEBS_PAYMENT, DOC_DATE, COMISS_DATE) values (s_xxxx_oebs_cash_payment_test.NEXTVAL, 100197, 25000, to_date('2016-03-08 00:00:00','YYYY-MM-DD HH24:MI:SS'), date'2015-03-31' );insert into xxxx_client_discount_m  (ID,CLIENT_ID,CLIENT_AVG_DISCOUNT,DT) values (s_xxxx_client_discount_m.NEXTVAL,259, 7, date'2014-03-01');</v>
      </c>
    </row>
    <row r="449" spans="1:47" ht="15" customHeight="1" x14ac:dyDescent="0.3">
      <c r="A449" s="45">
        <v>22</v>
      </c>
      <c r="B449" s="57"/>
      <c r="C449" s="12" t="str">
        <f t="shared" si="129"/>
        <v>100022</v>
      </c>
      <c r="D449" s="12" t="str">
        <f t="shared" si="130"/>
        <v>100022/13</v>
      </c>
      <c r="E449" s="13" t="s">
        <v>40</v>
      </c>
      <c r="F449" s="13" t="s">
        <v>41</v>
      </c>
      <c r="G449" s="12">
        <v>1</v>
      </c>
      <c r="H449" s="14">
        <v>100198</v>
      </c>
      <c r="I449" s="15" t="str">
        <f t="shared" si="131"/>
        <v>Б-100198-13</v>
      </c>
      <c r="J449" s="16">
        <v>3</v>
      </c>
      <c r="K449" s="28">
        <v>2</v>
      </c>
      <c r="L449" s="12" t="s">
        <v>42</v>
      </c>
      <c r="M449" s="16">
        <v>1</v>
      </c>
      <c r="N449" s="12">
        <v>18</v>
      </c>
      <c r="O449" s="13" t="s">
        <v>55</v>
      </c>
      <c r="P449" s="13" t="s">
        <v>44</v>
      </c>
      <c r="Q449" s="13" t="s">
        <v>45</v>
      </c>
      <c r="R449" s="17" t="str">
        <f t="shared" si="132"/>
        <v>1001981</v>
      </c>
      <c r="S449" s="15">
        <v>1</v>
      </c>
      <c r="T449" s="144" t="s">
        <v>141</v>
      </c>
      <c r="U449" s="12">
        <v>50000</v>
      </c>
      <c r="V449" s="12">
        <f t="shared" si="127"/>
        <v>9000</v>
      </c>
      <c r="W449" s="12">
        <v>0</v>
      </c>
      <c r="X449" s="18">
        <v>261</v>
      </c>
      <c r="Y449" s="19" t="s">
        <v>47</v>
      </c>
      <c r="Z449" s="20"/>
      <c r="AA449" s="29">
        <f>SUM(AC445:AC450)/1.18</f>
        <v>190677.96610169494</v>
      </c>
      <c r="AB449" s="22">
        <f t="shared" si="125"/>
        <v>21186.440677966104</v>
      </c>
      <c r="AC449" s="14">
        <f t="shared" si="128"/>
        <v>25000</v>
      </c>
      <c r="AD449" s="12"/>
      <c r="AE449" s="12"/>
      <c r="AF449" s="13" t="s">
        <v>48</v>
      </c>
      <c r="AG449" s="23">
        <v>8</v>
      </c>
      <c r="AH449" s="30">
        <v>20</v>
      </c>
      <c r="AI449" s="25" t="s">
        <v>49</v>
      </c>
      <c r="AJ449" s="13"/>
      <c r="AK449" s="13"/>
      <c r="AL449" s="17">
        <v>0</v>
      </c>
      <c r="AM449" s="15" t="s">
        <v>50</v>
      </c>
      <c r="AN449" s="12" t="s">
        <v>51</v>
      </c>
      <c r="AO449" s="12"/>
      <c r="AP449" s="17"/>
      <c r="AQ449" s="17"/>
      <c r="AR449" s="17"/>
      <c r="AU44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"&amp;A449&amp;", "&amp;C449&amp;", '"&amp;D449&amp;"', date'"&amp;E449&amp;"', date'"&amp;F449&amp;"', "&amp;G449&amp;", "&amp;H449&amp;", '"&amp;I449&amp;"',date'"&amp;O449&amp;"',"&amp;J449&amp;", "&amp;K449&amp;", "&amp;K449&amp;", '"&amp;L449&amp;"', "&amp;M449&amp;", "&amp;N449&amp;", date'"&amp;P449&amp;"', date'"&amp;Q449&amp;"', "&amp;R449&amp;", "&amp;S449&amp;", to_date('"&amp;T449&amp;"','YYYY-MM-DD HH24:MI:SS'), "&amp;U449&amp;", "&amp;V449&amp;", "&amp;W449&amp;", "&amp;X449&amp;", "&amp;AL449&amp;", '"&amp;AN449&amp;"', "&amp;AG449&amp;","&amp;AM449&amp;");"&amp;
IF(LEN(AC449)&gt;0,"insert into xxxx_oebs_cash_payment_test (ID, INVOICE_ID, OEBS_PAYMENT, DOC_DATE, COMISS_DATE) values (s_xxxx_oebs_cash_payment_test.NEXTVAL, "&amp;H449&amp;", "&amp;AC449&amp;", to_date('"&amp;T449&amp;"','YYYY-MM-DD HH24:MI:SS'), "&amp;AF449&amp;" );","")&amp;
IF(LEN(AD449)&gt;0,"insert into xxxx_oebs_cash_payment_test (ID, INVOICE_ID, OEBS_PAYMENT, DOC_DATE, COMISS_DATE) values (s_xxxx_oebs_cash_payment_test.NEXTVAL, "&amp;H449&amp;", "&amp;AD449&amp;", to_date('"&amp;T449&amp;"','YYYY-MM-DD HH24:MI:SS'), "&amp;AF449&amp;" );","")&amp;
IF(LEN(AE449)&gt;0,"insert into xxxx_oebs_cash_payment_test (ID, INVOICE_ID, OEBS_PAYMENT, DOC_DATE, COMISS_DATE) values (s_xxxx_oebs_cash_payment_test.NEXTVAL, "&amp;H449&amp;", "&amp;AE449&amp;", to_date('"&amp;T449&amp;"','YYYY-MM-DD HH24:MI:SS'), "&amp;AF449&amp;" );","")&amp;
IF(LEN(AH449)&gt;0,"insert into xxxx_client_discount_m  (ID,CLIENT_ID,CLIENT_AVG_DISCOUNT,DT) values (s_xxxx_client_discount_m.NEXTVAL,"&amp;X449&amp;", "&amp;AH449&amp;", "&amp;AI449&amp;");","")&amp;
IF(LEN(AJ449)&gt;0,"insert into xxxx_client_discount_m  (ID,CLIENT_ID,CLIENT_AVG_DISCOUNT,DT) values (s_xxxx_client_discount_m.NEXTVAL,"&amp;X449&amp;", "&amp;AJ449&amp;", "&amp;AK449&amp;");","")&amp;
IF(LEN(AO449)&gt;0,"insert into xxxx_contract_signed_attr (ID, CONTRACT_ID, CODE, KEY_NUM) values (s_xxxx_contract_signed_attr.NEXTVAL, "&amp;C449&amp;", 'SUPERCOMMISSION_BONUS' , "&amp;AO449&amp;" );","")&amp;
IF(LEN(AP449)&gt;0,"insert into xxxx_loyal_clients_contr_attr (ID, CONTRACT_ID, CLIENT_ID, LC_TURNOVER, COLLATERAL_FIRST_DT, COLLATERAL_END_DT) values (s_xxxx_loyal_clients_contr_atr.NEXTVAL, "&amp;C449&amp;", "&amp;X449&amp;", "&amp;AP449&amp;", "&amp;AQ449&amp;", "&amp;AR449&amp;"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100198, 'Б-100198-13',date'2015-03-04',3, 2, 2, 'RUR', 1, 18, date'2015-03-06', date'2015-03-07', 1001981, 1, to_date('2016-03-09 00:00:00','YYYY-MM-DD HH24:MI:SS'), 50000, 9000, 0, 261, 0, 'c1', 8,null);insert into xxxx_oebs_cash_payment_test (ID, INVOICE_ID, OEBS_PAYMENT, DOC_DATE, COMISS_DATE) values (s_xxxx_oebs_cash_payment_test.NEXTVAL, 100198, 25000, to_date('2016-03-09 00:00:00','YYYY-MM-DD HH24:MI:SS'), date'2015-03-31' );insert into xxxx_client_discount_m  (ID,CLIENT_ID,CLIENT_AVG_DISCOUNT,DT) values (s_xxxx_client_discount_m.NEXTVAL,261, 20, date'2014-03-01');</v>
      </c>
    </row>
    <row r="450" spans="1:47" ht="15" customHeight="1" x14ac:dyDescent="0.3">
      <c r="A450" s="45">
        <v>22</v>
      </c>
      <c r="B450" s="57"/>
      <c r="C450" s="12" t="str">
        <f t="shared" si="129"/>
        <v>100022</v>
      </c>
      <c r="D450" s="12" t="str">
        <f t="shared" si="130"/>
        <v>100022/13</v>
      </c>
      <c r="E450" s="13" t="s">
        <v>40</v>
      </c>
      <c r="F450" s="13" t="s">
        <v>41</v>
      </c>
      <c r="G450" s="12">
        <v>1</v>
      </c>
      <c r="H450" s="14">
        <v>100199</v>
      </c>
      <c r="I450" s="15" t="str">
        <f t="shared" si="131"/>
        <v>Б-100199-13</v>
      </c>
      <c r="J450" s="16">
        <v>3</v>
      </c>
      <c r="K450" s="12">
        <v>7</v>
      </c>
      <c r="L450" s="12" t="s">
        <v>42</v>
      </c>
      <c r="M450" s="16">
        <v>1</v>
      </c>
      <c r="N450" s="12">
        <v>18</v>
      </c>
      <c r="O450" s="13" t="s">
        <v>53</v>
      </c>
      <c r="P450" s="13" t="s">
        <v>44</v>
      </c>
      <c r="Q450" s="13" t="s">
        <v>45</v>
      </c>
      <c r="R450" s="17" t="str">
        <f t="shared" si="132"/>
        <v>1001991</v>
      </c>
      <c r="S450" s="15">
        <v>1</v>
      </c>
      <c r="T450" s="144" t="s">
        <v>140</v>
      </c>
      <c r="U450" s="12">
        <v>50000</v>
      </c>
      <c r="V450" s="12">
        <f t="shared" si="127"/>
        <v>9000</v>
      </c>
      <c r="W450" s="12">
        <v>0</v>
      </c>
      <c r="X450" s="18">
        <v>260</v>
      </c>
      <c r="Y450" s="19" t="s">
        <v>47</v>
      </c>
      <c r="Z450" s="20"/>
      <c r="AA450" s="21"/>
      <c r="AB450" s="22">
        <f t="shared" si="125"/>
        <v>84745.762711864416</v>
      </c>
      <c r="AC450" s="14">
        <v>100000</v>
      </c>
      <c r="AD450" s="12"/>
      <c r="AE450" s="12"/>
      <c r="AF450" s="13" t="s">
        <v>48</v>
      </c>
      <c r="AG450" s="23">
        <v>8</v>
      </c>
      <c r="AH450" s="27">
        <v>7</v>
      </c>
      <c r="AI450" s="25" t="s">
        <v>49</v>
      </c>
      <c r="AJ450" s="13"/>
      <c r="AK450" s="13"/>
      <c r="AL450" s="17">
        <v>0</v>
      </c>
      <c r="AM450" s="15" t="s">
        <v>50</v>
      </c>
      <c r="AN450" s="12" t="s">
        <v>51</v>
      </c>
      <c r="AO450" s="12"/>
      <c r="AP450" s="17"/>
      <c r="AQ450" s="17"/>
      <c r="AR450" s="17"/>
      <c r="AU450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100199, 'Б-100199-13',date'2015-03-03',3, 7, 7, 'RUR', 1, 18, date'2015-03-06', date'2015-03-07', 1001991, 1, to_date('2016-03-08 00:00:00','YYYY-MM-DD HH24:MI:SS'), 50000, 9000, 0, 260, 0, 'c1', 8,null);insert into xxxx_oebs_cash_payment_test (ID, INVOICE_ID, OEBS_PAYMENT, DOC_DATE, COMISS_DATE) values (s_xxxx_oebs_cash_payment_test.NEXTVAL, 100199, 100000, to_date('2016-03-08 00:00:00','YYYY-MM-DD HH24:MI:SS'), date'2015-03-31' );insert into xxxx_client_discount_m  (ID,CLIENT_ID,CLIENT_AVG_DISCOUNT,DT) values (s_xxxx_client_discount_m.NEXTVAL,260, 7, date'2014-03-01');</v>
      </c>
    </row>
    <row r="451" spans="1:47" ht="15" customHeight="1" x14ac:dyDescent="0.3">
      <c r="A451" s="45">
        <v>22</v>
      </c>
      <c r="B451" s="57"/>
      <c r="C451" s="12" t="str">
        <f t="shared" si="129"/>
        <v>100022</v>
      </c>
      <c r="D451" s="12" t="str">
        <f t="shared" si="130"/>
        <v>100022/13</v>
      </c>
      <c r="E451" s="13" t="s">
        <v>40</v>
      </c>
      <c r="F451" s="13" t="s">
        <v>41</v>
      </c>
      <c r="G451" s="12">
        <v>1</v>
      </c>
      <c r="H451" s="14">
        <v>100200</v>
      </c>
      <c r="I451" s="15" t="str">
        <f t="shared" si="131"/>
        <v>Б-100200-13</v>
      </c>
      <c r="J451" s="16">
        <v>3</v>
      </c>
      <c r="K451" s="56">
        <v>11</v>
      </c>
      <c r="L451" s="12" t="s">
        <v>42</v>
      </c>
      <c r="M451" s="16">
        <v>1</v>
      </c>
      <c r="N451" s="12">
        <v>18</v>
      </c>
      <c r="O451" s="13" t="s">
        <v>55</v>
      </c>
      <c r="P451" s="13" t="s">
        <v>44</v>
      </c>
      <c r="Q451" s="13" t="s">
        <v>45</v>
      </c>
      <c r="R451" s="17" t="str">
        <f t="shared" si="132"/>
        <v>1002001</v>
      </c>
      <c r="S451" s="15">
        <v>1</v>
      </c>
      <c r="T451" s="144" t="s">
        <v>141</v>
      </c>
      <c r="U451" s="12">
        <v>50000</v>
      </c>
      <c r="V451" s="12">
        <f t="shared" si="127"/>
        <v>9000</v>
      </c>
      <c r="W451" s="12">
        <v>0</v>
      </c>
      <c r="X451" s="18">
        <v>261</v>
      </c>
      <c r="Y451" s="19" t="s">
        <v>47</v>
      </c>
      <c r="Z451" s="20"/>
      <c r="AA451" s="29">
        <f>SUM(AC447:AC452)/1.18</f>
        <v>190677.96610169494</v>
      </c>
      <c r="AB451" s="22">
        <f t="shared" si="125"/>
        <v>21186.440677966104</v>
      </c>
      <c r="AC451" s="14">
        <f t="shared" ref="AC451:AC461" si="133">U451*0.5</f>
        <v>25000</v>
      </c>
      <c r="AD451" s="12"/>
      <c r="AE451" s="12"/>
      <c r="AF451" s="13" t="s">
        <v>48</v>
      </c>
      <c r="AG451" s="23">
        <v>8</v>
      </c>
      <c r="AH451" s="30">
        <v>20</v>
      </c>
      <c r="AI451" s="25" t="s">
        <v>49</v>
      </c>
      <c r="AJ451" s="13"/>
      <c r="AK451" s="13"/>
      <c r="AL451" s="17">
        <v>0</v>
      </c>
      <c r="AM451" s="15" t="s">
        <v>50</v>
      </c>
      <c r="AN451" s="12" t="s">
        <v>51</v>
      </c>
      <c r="AO451" s="12"/>
      <c r="AP451" s="17"/>
      <c r="AQ451" s="17"/>
      <c r="AR451" s="17"/>
      <c r="AU45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100200, 'Б-100200-13',date'2015-03-04',3, 11, 11, 'RUR', 1, 18, date'2015-03-06', date'2015-03-07', 1002001, 1, to_date('2016-03-09 00:00:00','YYYY-MM-DD HH24:MI:SS'), 50000, 9000, 0, 261, 0, 'c1', 8,null);insert into xxxx_oebs_cash_payment_test (ID, INVOICE_ID, OEBS_PAYMENT, DOC_DATE, COMISS_DATE) values (s_xxxx_oebs_cash_payment_test.NEXTVAL, 100200, 25000, to_date('2016-03-09 00:00:00','YYYY-MM-DD HH24:MI:SS'), date'2015-03-31' );insert into xxxx_client_discount_m  (ID,CLIENT_ID,CLIENT_AVG_DISCOUNT,DT) values (s_xxxx_client_discount_m.NEXTVAL,261, 20, date'2014-03-01');</v>
      </c>
    </row>
    <row r="452" spans="1:47" ht="15" customHeight="1" x14ac:dyDescent="0.3">
      <c r="A452" s="45">
        <v>22</v>
      </c>
      <c r="B452" s="57"/>
      <c r="C452" s="12" t="str">
        <f t="shared" si="129"/>
        <v>100022</v>
      </c>
      <c r="D452" s="12" t="str">
        <f t="shared" si="130"/>
        <v>100022/13</v>
      </c>
      <c r="E452" s="13" t="s">
        <v>40</v>
      </c>
      <c r="F452" s="13" t="s">
        <v>41</v>
      </c>
      <c r="G452" s="12">
        <v>1</v>
      </c>
      <c r="H452" s="14">
        <v>100201</v>
      </c>
      <c r="I452" s="15" t="str">
        <f t="shared" si="131"/>
        <v>Б-100201-13</v>
      </c>
      <c r="J452" s="16">
        <v>3</v>
      </c>
      <c r="K452" s="28">
        <v>1</v>
      </c>
      <c r="L452" s="12" t="s">
        <v>42</v>
      </c>
      <c r="M452" s="16">
        <v>1</v>
      </c>
      <c r="N452" s="12">
        <v>18</v>
      </c>
      <c r="O452" s="13" t="s">
        <v>57</v>
      </c>
      <c r="P452" s="13" t="s">
        <v>44</v>
      </c>
      <c r="Q452" s="13" t="s">
        <v>45</v>
      </c>
      <c r="R452" s="17" t="str">
        <f t="shared" si="132"/>
        <v>1002011</v>
      </c>
      <c r="S452" s="15">
        <v>1</v>
      </c>
      <c r="T452" s="144" t="s">
        <v>142</v>
      </c>
      <c r="U452" s="12">
        <v>50000</v>
      </c>
      <c r="V452" s="12">
        <f t="shared" si="127"/>
        <v>9000</v>
      </c>
      <c r="W452" s="12">
        <v>0</v>
      </c>
      <c r="X452" s="18">
        <v>262</v>
      </c>
      <c r="Y452" s="19" t="s">
        <v>47</v>
      </c>
      <c r="Z452" s="20">
        <f>SUM(U447:U452)-SUM(V447:V452)</f>
        <v>246000</v>
      </c>
      <c r="AA452" s="29">
        <v>169491</v>
      </c>
      <c r="AB452" s="29">
        <f>Z452-AA452</f>
        <v>76509</v>
      </c>
      <c r="AC452" s="14">
        <f t="shared" si="133"/>
        <v>25000</v>
      </c>
      <c r="AD452" s="12"/>
      <c r="AE452" s="12"/>
      <c r="AF452" s="13" t="s">
        <v>48</v>
      </c>
      <c r="AG452" s="23">
        <v>8</v>
      </c>
      <c r="AH452" s="30">
        <v>13</v>
      </c>
      <c r="AI452" s="25" t="s">
        <v>49</v>
      </c>
      <c r="AJ452" s="13"/>
      <c r="AK452" s="13"/>
      <c r="AL452" s="17">
        <v>0</v>
      </c>
      <c r="AM452" s="15" t="s">
        <v>50</v>
      </c>
      <c r="AN452" s="12" t="s">
        <v>51</v>
      </c>
      <c r="AO452" s="12"/>
      <c r="AP452" s="17"/>
      <c r="AQ452" s="17"/>
      <c r="AR452" s="17"/>
      <c r="AU452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100201, 'Б-100201-13',date'2015-03-05',3, 1, 1, 'RUR', 1, 18, date'2015-03-06', date'2015-03-07', 1002011, 1, to_date('2016-03-11 00:00:00','YYYY-MM-DD HH24:MI:SS'), 50000, 9000, 0, 262, 0, 'c1', 8,null);insert into xxxx_oebs_cash_payment_test (ID, INVOICE_ID, OEBS_PAYMENT, DOC_DATE, COMISS_DATE) values (s_xxxx_oebs_cash_payment_test.NEXTVAL, 100201, 25000, to_date('2016-03-11 00:00:00','YYYY-MM-DD HH24:MI:SS'), date'2015-03-31' );insert into xxxx_client_discount_m  (ID,CLIENT_ID,CLIENT_AVG_DISCOUNT,DT) values (s_xxxx_client_discount_m.NEXTVAL,262, 13, date'2014-03-01');</v>
      </c>
    </row>
    <row r="453" spans="1:47" ht="15" customHeight="1" x14ac:dyDescent="0.3">
      <c r="A453" s="45">
        <v>22</v>
      </c>
      <c r="B453" s="57"/>
      <c r="C453" s="12" t="str">
        <f t="shared" si="129"/>
        <v>100022</v>
      </c>
      <c r="D453" s="12" t="str">
        <f t="shared" si="130"/>
        <v>100022/13</v>
      </c>
      <c r="E453" s="13" t="s">
        <v>40</v>
      </c>
      <c r="F453" s="13" t="s">
        <v>41</v>
      </c>
      <c r="G453" s="12">
        <v>1</v>
      </c>
      <c r="H453" s="14">
        <v>100202</v>
      </c>
      <c r="I453" s="15" t="str">
        <f t="shared" si="131"/>
        <v>Б-100202-13</v>
      </c>
      <c r="J453" s="16">
        <v>3</v>
      </c>
      <c r="K453" s="12">
        <v>7</v>
      </c>
      <c r="L453" s="12" t="s">
        <v>42</v>
      </c>
      <c r="M453" s="16">
        <v>1</v>
      </c>
      <c r="N453" s="12">
        <v>18</v>
      </c>
      <c r="O453" s="13" t="s">
        <v>43</v>
      </c>
      <c r="P453" s="13" t="s">
        <v>44</v>
      </c>
      <c r="Q453" s="13" t="s">
        <v>45</v>
      </c>
      <c r="R453" s="17" t="str">
        <f t="shared" si="132"/>
        <v>1002021</v>
      </c>
      <c r="S453" s="15">
        <v>1</v>
      </c>
      <c r="T453" s="144" t="s">
        <v>147</v>
      </c>
      <c r="U453" s="12">
        <v>50000</v>
      </c>
      <c r="V453" s="12">
        <f t="shared" si="127"/>
        <v>9000</v>
      </c>
      <c r="W453" s="12">
        <v>0</v>
      </c>
      <c r="X453" s="18">
        <v>263</v>
      </c>
      <c r="Y453" s="19" t="s">
        <v>47</v>
      </c>
      <c r="Z453" s="20"/>
      <c r="AA453" s="21"/>
      <c r="AB453" s="22"/>
      <c r="AC453" s="14">
        <f t="shared" si="133"/>
        <v>25000</v>
      </c>
      <c r="AD453" s="12"/>
      <c r="AE453" s="12"/>
      <c r="AF453" s="59" t="s">
        <v>72</v>
      </c>
      <c r="AG453" s="23">
        <v>8</v>
      </c>
      <c r="AH453" s="24">
        <v>13</v>
      </c>
      <c r="AI453" s="25" t="s">
        <v>49</v>
      </c>
      <c r="AJ453" s="13"/>
      <c r="AK453" s="13"/>
      <c r="AL453" s="17">
        <v>0</v>
      </c>
      <c r="AM453" s="15" t="s">
        <v>50</v>
      </c>
      <c r="AN453" s="12" t="s">
        <v>51</v>
      </c>
      <c r="AO453" s="12"/>
      <c r="AP453" s="17"/>
      <c r="AQ453" s="17"/>
      <c r="AR453" s="17"/>
      <c r="AU45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100202, 'Б-100202-13',date'2015-03-02',3, 7, 7, 'RUR', 1, 18, date'2015-03-06', date'2015-03-07', 1002021, 1, to_date('2016-05-07 00:00:00','YYYY-MM-DD HH24:MI:SS'), 50000, 9000, 0, 263, 0, 'c1', 8,null);insert into xxxx_oebs_cash_payment_test (ID, INVOICE_ID, OEBS_PAYMENT, DOC_DATE, COMISS_DATE) values (s_xxxx_oebs_cash_payment_test.NEXTVAL, 100202, 25000, to_date('2016-05-07 00:00:00','YYYY-MM-DD HH24:MI:SS'), date'2015-05-31' );insert into xxxx_client_discount_m  (ID,CLIENT_ID,CLIENT_AVG_DISCOUNT,DT) values (s_xxxx_client_discount_m.NEXTVAL,263, 13, date'2014-03-01');</v>
      </c>
    </row>
    <row r="454" spans="1:47" ht="15" customHeight="1" x14ac:dyDescent="0.3">
      <c r="A454" s="45">
        <v>22</v>
      </c>
      <c r="B454" s="57"/>
      <c r="C454" s="12" t="str">
        <f t="shared" si="129"/>
        <v>100022</v>
      </c>
      <c r="D454" s="12" t="str">
        <f t="shared" si="130"/>
        <v>100022/13</v>
      </c>
      <c r="E454" s="13" t="s">
        <v>40</v>
      </c>
      <c r="F454" s="13" t="s">
        <v>41</v>
      </c>
      <c r="G454" s="12">
        <v>1</v>
      </c>
      <c r="H454" s="14">
        <v>100203</v>
      </c>
      <c r="I454" s="15" t="str">
        <f t="shared" si="131"/>
        <v>Б-100203-13</v>
      </c>
      <c r="J454" s="16">
        <v>3</v>
      </c>
      <c r="K454" s="28">
        <v>12</v>
      </c>
      <c r="L454" s="12" t="s">
        <v>42</v>
      </c>
      <c r="M454" s="16">
        <v>1</v>
      </c>
      <c r="N454" s="12">
        <v>18</v>
      </c>
      <c r="O454" s="13" t="s">
        <v>53</v>
      </c>
      <c r="P454" s="13" t="s">
        <v>44</v>
      </c>
      <c r="Q454" s="13" t="s">
        <v>45</v>
      </c>
      <c r="R454" s="17" t="str">
        <f t="shared" si="132"/>
        <v>1002031</v>
      </c>
      <c r="S454" s="15">
        <v>1</v>
      </c>
      <c r="T454" s="144" t="s">
        <v>148</v>
      </c>
      <c r="U454" s="12">
        <v>50000</v>
      </c>
      <c r="V454" s="12">
        <f t="shared" si="127"/>
        <v>9000</v>
      </c>
      <c r="W454" s="12">
        <v>0</v>
      </c>
      <c r="X454" s="18">
        <v>264</v>
      </c>
      <c r="Y454" s="19" t="s">
        <v>47</v>
      </c>
      <c r="Z454" s="20"/>
      <c r="AA454" s="21"/>
      <c r="AB454" s="26"/>
      <c r="AC454" s="14">
        <f t="shared" si="133"/>
        <v>25000</v>
      </c>
      <c r="AD454" s="12"/>
      <c r="AE454" s="12"/>
      <c r="AF454" s="59" t="s">
        <v>72</v>
      </c>
      <c r="AG454" s="23">
        <v>8</v>
      </c>
      <c r="AH454" s="27">
        <v>7</v>
      </c>
      <c r="AI454" s="25" t="s">
        <v>49</v>
      </c>
      <c r="AJ454" s="13"/>
      <c r="AK454" s="13"/>
      <c r="AL454" s="17">
        <v>0</v>
      </c>
      <c r="AM454" s="15" t="s">
        <v>50</v>
      </c>
      <c r="AN454" s="12" t="s">
        <v>51</v>
      </c>
      <c r="AO454" s="12"/>
      <c r="AP454" s="17"/>
      <c r="AQ454" s="17"/>
      <c r="AR454" s="17"/>
      <c r="AU454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100203, 'Б-100203-13',date'2015-03-03',3, 12, 12, 'RUR', 1, 18, date'2015-03-06', date'2015-03-07', 1002031, 1, to_date('2016-05-08 00:00:00','YYYY-MM-DD HH24:MI:SS'), 50000, 9000, 0, 264, 0, 'c1', 8,null);insert into xxxx_oebs_cash_payment_test (ID, INVOICE_ID, OEBS_PAYMENT, DOC_DATE, COMISS_DATE) values (s_xxxx_oebs_cash_payment_test.NEXTVAL, 100203, 25000, to_date('2016-05-08 00:00:00','YYYY-MM-DD HH24:MI:SS'), date'2015-05-31' );insert into xxxx_client_discount_m  (ID,CLIENT_ID,CLIENT_AVG_DISCOUNT,DT) values (s_xxxx_client_discount_m.NEXTVAL,264, 7, date'2014-03-01');</v>
      </c>
    </row>
    <row r="455" spans="1:47" ht="15" customHeight="1" x14ac:dyDescent="0.3">
      <c r="A455" s="45">
        <v>22</v>
      </c>
      <c r="B455" s="57"/>
      <c r="C455" s="12" t="str">
        <f t="shared" si="129"/>
        <v>100022</v>
      </c>
      <c r="D455" s="12" t="str">
        <f t="shared" si="130"/>
        <v>100022/13</v>
      </c>
      <c r="E455" s="13" t="s">
        <v>40</v>
      </c>
      <c r="F455" s="13" t="s">
        <v>41</v>
      </c>
      <c r="G455" s="12">
        <v>1</v>
      </c>
      <c r="H455" s="14">
        <v>100204</v>
      </c>
      <c r="I455" s="15" t="str">
        <f t="shared" si="131"/>
        <v>Б-100204-13</v>
      </c>
      <c r="J455" s="16">
        <v>3</v>
      </c>
      <c r="K455" s="12">
        <v>7</v>
      </c>
      <c r="L455" s="12" t="s">
        <v>42</v>
      </c>
      <c r="M455" s="16">
        <v>1</v>
      </c>
      <c r="N455" s="12">
        <v>18</v>
      </c>
      <c r="O455" s="13" t="s">
        <v>53</v>
      </c>
      <c r="P455" s="13" t="s">
        <v>44</v>
      </c>
      <c r="Q455" s="13" t="s">
        <v>45</v>
      </c>
      <c r="R455" s="17" t="str">
        <f t="shared" si="132"/>
        <v>1002041</v>
      </c>
      <c r="S455" s="15">
        <v>1</v>
      </c>
      <c r="T455" s="144" t="s">
        <v>148</v>
      </c>
      <c r="U455" s="12">
        <v>50000</v>
      </c>
      <c r="V455" s="12">
        <f t="shared" si="127"/>
        <v>9000</v>
      </c>
      <c r="W455" s="12">
        <v>0</v>
      </c>
      <c r="X455" s="18">
        <v>265</v>
      </c>
      <c r="Y455" s="19" t="s">
        <v>47</v>
      </c>
      <c r="Z455" s="20"/>
      <c r="AA455" s="21"/>
      <c r="AB455" s="26"/>
      <c r="AC455" s="14">
        <f t="shared" si="133"/>
        <v>25000</v>
      </c>
      <c r="AD455" s="12"/>
      <c r="AE455" s="12"/>
      <c r="AF455" s="59" t="s">
        <v>72</v>
      </c>
      <c r="AG455" s="23">
        <v>8</v>
      </c>
      <c r="AH455" s="27">
        <v>7</v>
      </c>
      <c r="AI455" s="25" t="s">
        <v>49</v>
      </c>
      <c r="AJ455" s="13"/>
      <c r="AK455" s="13"/>
      <c r="AL455" s="17">
        <v>0</v>
      </c>
      <c r="AM455" s="15" t="s">
        <v>50</v>
      </c>
      <c r="AN455" s="12" t="s">
        <v>51</v>
      </c>
      <c r="AO455" s="12"/>
      <c r="AP455" s="17"/>
      <c r="AQ455" s="17"/>
      <c r="AR455" s="17"/>
      <c r="AU45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100204, 'Б-100204-13',date'2015-03-03',3, 7, 7, 'RUR', 1, 18, date'2015-03-06', date'2015-03-07', 1002041, 1, to_date('2016-05-08 00:00:00','YYYY-MM-DD HH24:MI:SS'), 50000, 9000, 0, 265, 0, 'c1', 8,null);insert into xxxx_oebs_cash_payment_test (ID, INVOICE_ID, OEBS_PAYMENT, DOC_DATE, COMISS_DATE) values (s_xxxx_oebs_cash_payment_test.NEXTVAL, 100204, 25000, to_date('2016-05-08 00:00:00','YYYY-MM-DD HH24:MI:SS'), date'2015-05-31' );insert into xxxx_client_discount_m  (ID,CLIENT_ID,CLIENT_AVG_DISCOUNT,DT) values (s_xxxx_client_discount_m.NEXTVAL,265, 7, date'2014-03-01');</v>
      </c>
    </row>
    <row r="456" spans="1:47" ht="15" customHeight="1" x14ac:dyDescent="0.3">
      <c r="A456" s="45">
        <v>22</v>
      </c>
      <c r="B456" s="57"/>
      <c r="C456" s="12" t="str">
        <f t="shared" si="129"/>
        <v>100022</v>
      </c>
      <c r="D456" s="12" t="str">
        <f t="shared" si="130"/>
        <v>100022/13</v>
      </c>
      <c r="E456" s="13" t="s">
        <v>40</v>
      </c>
      <c r="F456" s="13" t="s">
        <v>41</v>
      </c>
      <c r="G456" s="12">
        <v>1</v>
      </c>
      <c r="H456" s="14">
        <v>100205</v>
      </c>
      <c r="I456" s="15" t="str">
        <f t="shared" si="131"/>
        <v>Б-100205-13</v>
      </c>
      <c r="J456" s="16">
        <v>3</v>
      </c>
      <c r="K456" s="28">
        <v>2</v>
      </c>
      <c r="L456" s="12" t="s">
        <v>42</v>
      </c>
      <c r="M456" s="16">
        <v>1</v>
      </c>
      <c r="N456" s="12">
        <v>18</v>
      </c>
      <c r="O456" s="13" t="s">
        <v>55</v>
      </c>
      <c r="P456" s="13" t="s">
        <v>44</v>
      </c>
      <c r="Q456" s="13" t="s">
        <v>45</v>
      </c>
      <c r="R456" s="17" t="str">
        <f t="shared" si="132"/>
        <v>1002051</v>
      </c>
      <c r="S456" s="15">
        <v>1</v>
      </c>
      <c r="T456" s="144" t="s">
        <v>149</v>
      </c>
      <c r="U456" s="12">
        <v>50000</v>
      </c>
      <c r="V456" s="12">
        <f t="shared" si="127"/>
        <v>9000</v>
      </c>
      <c r="W456" s="12">
        <v>0</v>
      </c>
      <c r="X456" s="18">
        <v>266</v>
      </c>
      <c r="Y456" s="19" t="s">
        <v>47</v>
      </c>
      <c r="Z456" s="20"/>
      <c r="AA456" s="29">
        <f>SUM(AC452:AC457)/1.18</f>
        <v>127118.64406779662</v>
      </c>
      <c r="AB456" s="29"/>
      <c r="AC456" s="14">
        <f t="shared" si="133"/>
        <v>25000</v>
      </c>
      <c r="AD456" s="12"/>
      <c r="AE456" s="12"/>
      <c r="AF456" s="59" t="s">
        <v>72</v>
      </c>
      <c r="AG456" s="23">
        <v>8</v>
      </c>
      <c r="AH456" s="30">
        <v>20</v>
      </c>
      <c r="AI456" s="25" t="s">
        <v>49</v>
      </c>
      <c r="AJ456" s="13"/>
      <c r="AK456" s="13"/>
      <c r="AL456" s="17">
        <v>0</v>
      </c>
      <c r="AM456" s="15" t="s">
        <v>50</v>
      </c>
      <c r="AN456" s="12" t="s">
        <v>51</v>
      </c>
      <c r="AO456" s="12"/>
      <c r="AP456" s="17"/>
      <c r="AQ456" s="17"/>
      <c r="AR456" s="17"/>
      <c r="AU45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"&amp;A456&amp;", "&amp;C456&amp;", '"&amp;D456&amp;"', date'"&amp;E456&amp;"', date'"&amp;F456&amp;"', "&amp;G456&amp;", "&amp;H456&amp;", '"&amp;I456&amp;"',date'"&amp;O456&amp;"',"&amp;J456&amp;", "&amp;K456&amp;", "&amp;K456&amp;", '"&amp;L456&amp;"', "&amp;M456&amp;", "&amp;N456&amp;", date'"&amp;P456&amp;"', date'"&amp;Q456&amp;"', "&amp;R456&amp;", "&amp;S456&amp;", to_date('"&amp;T456&amp;"','YYYY-MM-DD HH24:MI:SS'), "&amp;U456&amp;", "&amp;V456&amp;", "&amp;W456&amp;", "&amp;X456&amp;", "&amp;AL456&amp;", '"&amp;AN456&amp;"', "&amp;AG456&amp;","&amp;AM456&amp;");"&amp;
IF(LEN(AC456)&gt;0,"insert into xxxx_oebs_cash_payment_test (ID, INVOICE_ID, OEBS_PAYMENT, DOC_DATE, COMISS_DATE) values (s_xxxx_oebs_cash_payment_test.NEXTVAL, "&amp;H456&amp;", "&amp;AC456&amp;", to_date('"&amp;T456&amp;"','YYYY-MM-DD HH24:MI:SS'), "&amp;AF456&amp;" );","")&amp;
IF(LEN(AD456)&gt;0,"insert into xxxx_oebs_cash_payment_test (ID, INVOICE_ID, OEBS_PAYMENT, DOC_DATE, COMISS_DATE) values (s_xxxx_oebs_cash_payment_test.NEXTVAL, "&amp;H456&amp;", "&amp;AD456&amp;", to_date('"&amp;T456&amp;"','YYYY-MM-DD HH24:MI:SS'), "&amp;AF456&amp;" );","")&amp;
IF(LEN(AE456)&gt;0,"insert into xxxx_oebs_cash_payment_test (ID, INVOICE_ID, OEBS_PAYMENT, DOC_DATE, COMISS_DATE) values (s_xxxx_oebs_cash_payment_test.NEXTVAL, "&amp;H456&amp;", "&amp;AE456&amp;", to_date('"&amp;T456&amp;"','YYYY-MM-DD HH24:MI:SS'), "&amp;AF456&amp;" );","")&amp;
IF(LEN(AH456)&gt;0,"insert into xxxx_client_discount_m  (ID,CLIENT_ID,CLIENT_AVG_DISCOUNT,DT) values (s_xxxx_client_discount_m.NEXTVAL,"&amp;X456&amp;", "&amp;AH456&amp;", "&amp;AI456&amp;");","")&amp;
IF(LEN(AJ456)&gt;0,"insert into xxxx_client_discount_m  (ID,CLIENT_ID,CLIENT_AVG_DISCOUNT,DT) values (s_xxxx_client_discount_m.NEXTVAL,"&amp;X456&amp;", "&amp;AJ456&amp;", "&amp;AK456&amp;");","")&amp;
IF(LEN(AO456)&gt;0,"insert into xxxx_contract_signed_attr (ID, CONTRACT_ID, CODE, KEY_NUM) values (s_xxxx_contract_signed_attr.NEXTVAL, "&amp;C456&amp;", 'SUPERCOMMISSION_BONUS' , "&amp;AO456&amp;" );","")&amp;
IF(LEN(AP456)&gt;0,"insert into xxxx_loyal_clients_contr_attr (ID, CONTRACT_ID, CLIENT_ID, LC_TURNOVER, COLLATERAL_FIRST_DT, COLLATERAL_END_DT) values (s_xxxx_loyal_clients_contr_atr.NEXTVAL, "&amp;C456&amp;", "&amp;X456&amp;", "&amp;AP456&amp;", "&amp;AQ456&amp;", "&amp;AR456&amp;"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100205, 'Б-100205-13',date'2015-03-04',3, 2, 2, 'RUR', 1, 18, date'2015-03-06', date'2015-03-07', 1002051, 1, to_date('2016-05-09 00:00:00','YYYY-MM-DD HH24:MI:SS'), 50000, 9000, 0, 266, 0, 'c1', 8,null);insert into xxxx_oebs_cash_payment_test (ID, INVOICE_ID, OEBS_PAYMENT, DOC_DATE, COMISS_DATE) values (s_xxxx_oebs_cash_payment_test.NEXTVAL, 100205, 25000, to_date('2016-05-09 00:00:00','YYYY-MM-DD HH24:MI:SS'), date'2015-05-31' );insert into xxxx_client_discount_m  (ID,CLIENT_ID,CLIENT_AVG_DISCOUNT,DT) values (s_xxxx_client_discount_m.NEXTVAL,266, 20, date'2014-03-01');</v>
      </c>
    </row>
    <row r="457" spans="1:47" ht="15" customHeight="1" x14ac:dyDescent="0.3">
      <c r="A457" s="45">
        <v>22</v>
      </c>
      <c r="B457" s="57"/>
      <c r="C457" s="12" t="str">
        <f t="shared" si="129"/>
        <v>100022</v>
      </c>
      <c r="D457" s="12" t="str">
        <f t="shared" si="130"/>
        <v>100022/13</v>
      </c>
      <c r="E457" s="13" t="s">
        <v>40</v>
      </c>
      <c r="F457" s="13" t="s">
        <v>41</v>
      </c>
      <c r="G457" s="12">
        <v>1</v>
      </c>
      <c r="H457" s="14">
        <v>100206</v>
      </c>
      <c r="I457" s="15" t="str">
        <f t="shared" si="131"/>
        <v>Б-100206-13</v>
      </c>
      <c r="J457" s="16">
        <v>3</v>
      </c>
      <c r="K457" s="28">
        <v>11</v>
      </c>
      <c r="L457" s="12" t="s">
        <v>42</v>
      </c>
      <c r="M457" s="16">
        <v>1</v>
      </c>
      <c r="N457" s="12">
        <v>18</v>
      </c>
      <c r="O457" s="13" t="s">
        <v>55</v>
      </c>
      <c r="P457" s="13" t="s">
        <v>44</v>
      </c>
      <c r="Q457" s="13" t="s">
        <v>45</v>
      </c>
      <c r="R457" s="17" t="str">
        <f t="shared" si="132"/>
        <v>1002061</v>
      </c>
      <c r="S457" s="15">
        <v>1</v>
      </c>
      <c r="T457" s="144" t="s">
        <v>149</v>
      </c>
      <c r="U457" s="12">
        <v>50000</v>
      </c>
      <c r="V457" s="12">
        <f t="shared" ref="V457:V488" si="134">U457*0.18</f>
        <v>9000</v>
      </c>
      <c r="W457" s="12">
        <v>0</v>
      </c>
      <c r="X457" s="18">
        <v>266</v>
      </c>
      <c r="Y457" s="19" t="s">
        <v>47</v>
      </c>
      <c r="Z457" s="20"/>
      <c r="AA457" s="29">
        <f>SUM(AC453:AC458)/1.18</f>
        <v>127118.64406779662</v>
      </c>
      <c r="AB457" s="29"/>
      <c r="AC457" s="14">
        <f t="shared" si="133"/>
        <v>25000</v>
      </c>
      <c r="AD457" s="12"/>
      <c r="AE457" s="12"/>
      <c r="AF457" s="59" t="s">
        <v>72</v>
      </c>
      <c r="AG457" s="23">
        <v>8</v>
      </c>
      <c r="AH457" s="30">
        <v>20</v>
      </c>
      <c r="AI457" s="25" t="s">
        <v>49</v>
      </c>
      <c r="AJ457" s="13"/>
      <c r="AK457" s="13"/>
      <c r="AL457" s="17">
        <v>0</v>
      </c>
      <c r="AM457" s="15" t="s">
        <v>50</v>
      </c>
      <c r="AN457" s="12" t="s">
        <v>51</v>
      </c>
      <c r="AO457" s="12"/>
      <c r="AP457" s="17"/>
      <c r="AQ457" s="17"/>
      <c r="AR457" s="17"/>
      <c r="AU45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100206, 'Б-100206-13',date'2015-03-04',3, 11, 11, 'RUR', 1, 18, date'2015-03-06', date'2015-03-07', 1002061, 1, to_date('2016-05-09 00:00:00','YYYY-MM-DD HH24:MI:SS'), 50000, 9000, 0, 266, 0, 'c1', 8,null);insert into xxxx_oebs_cash_payment_test (ID, INVOICE_ID, OEBS_PAYMENT, DOC_DATE, COMISS_DATE) values (s_xxxx_oebs_cash_payment_test.NEXTVAL, 100206, 25000, to_date('2016-05-09 00:00:00','YYYY-MM-DD HH24:MI:SS'), date'2015-05-31' );insert into xxxx_client_discount_m  (ID,CLIENT_ID,CLIENT_AVG_DISCOUNT,DT) values (s_xxxx_client_discount_m.NEXTVAL,266, 20, date'2014-03-01');</v>
      </c>
    </row>
    <row r="458" spans="1:47" ht="15" customHeight="1" x14ac:dyDescent="0.3">
      <c r="A458" s="45">
        <v>22</v>
      </c>
      <c r="B458" s="57"/>
      <c r="C458" s="12" t="str">
        <f t="shared" si="129"/>
        <v>100022</v>
      </c>
      <c r="D458" s="12" t="str">
        <f t="shared" si="130"/>
        <v>100022/13</v>
      </c>
      <c r="E458" s="13" t="s">
        <v>40</v>
      </c>
      <c r="F458" s="13" t="s">
        <v>41</v>
      </c>
      <c r="G458" s="12">
        <v>1</v>
      </c>
      <c r="H458" s="14">
        <v>100207</v>
      </c>
      <c r="I458" s="15" t="str">
        <f t="shared" si="131"/>
        <v>Б-100207-13</v>
      </c>
      <c r="J458" s="16">
        <v>3</v>
      </c>
      <c r="K458" s="28">
        <v>1</v>
      </c>
      <c r="L458" s="12" t="s">
        <v>42</v>
      </c>
      <c r="M458" s="16">
        <v>1</v>
      </c>
      <c r="N458" s="12">
        <v>18</v>
      </c>
      <c r="O458" s="13" t="s">
        <v>57</v>
      </c>
      <c r="P458" s="13" t="s">
        <v>44</v>
      </c>
      <c r="Q458" s="13" t="s">
        <v>45</v>
      </c>
      <c r="R458" s="17" t="str">
        <f t="shared" si="132"/>
        <v>1002071</v>
      </c>
      <c r="S458" s="15">
        <v>1</v>
      </c>
      <c r="T458" s="145" t="s">
        <v>150</v>
      </c>
      <c r="U458" s="12">
        <v>50000</v>
      </c>
      <c r="V458" s="12">
        <f t="shared" si="134"/>
        <v>9000</v>
      </c>
      <c r="W458" s="12">
        <v>0</v>
      </c>
      <c r="X458" s="18">
        <v>267</v>
      </c>
      <c r="Y458" s="19" t="s">
        <v>47</v>
      </c>
      <c r="Z458" s="20">
        <f>SUM(U453:U458)-SUM(V453:V458)</f>
        <v>246000</v>
      </c>
      <c r="AA458" s="21">
        <v>105932.20338983051</v>
      </c>
      <c r="AB458" s="29">
        <f>Z458-AA458</f>
        <v>140067.79661016949</v>
      </c>
      <c r="AC458" s="14">
        <f t="shared" si="133"/>
        <v>25000</v>
      </c>
      <c r="AD458" s="12"/>
      <c r="AE458" s="12"/>
      <c r="AF458" s="61" t="s">
        <v>72</v>
      </c>
      <c r="AG458" s="23">
        <v>8</v>
      </c>
      <c r="AH458" s="30">
        <v>13</v>
      </c>
      <c r="AI458" s="25" t="s">
        <v>49</v>
      </c>
      <c r="AJ458" s="13"/>
      <c r="AK458" s="13"/>
      <c r="AL458" s="17">
        <v>0</v>
      </c>
      <c r="AM458" s="15" t="s">
        <v>50</v>
      </c>
      <c r="AN458" s="12" t="s">
        <v>51</v>
      </c>
      <c r="AO458" s="12"/>
      <c r="AP458" s="17"/>
      <c r="AQ458" s="17"/>
      <c r="AR458" s="17"/>
      <c r="AU458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100207, 'Б-100207-13',date'2015-03-05',3, 1, 1, 'RUR', 1, 18, date'2015-03-06', date'2015-03-07', 1002071, 1, to_date('2016-05-11 00:00:00','YYYY-MM-DD HH24:MI:SS'), 50000, 9000, 0, 267, 0, 'c1', 8,null);insert into xxxx_oebs_cash_payment_test (ID, INVOICE_ID, OEBS_PAYMENT, DOC_DATE, COMISS_DATE) values (s_xxxx_oebs_cash_payment_test.NEXTVAL, 100207, 25000, to_date('2016-05-11 00:00:00','YYYY-MM-DD HH24:MI:SS'), date'2015-05-31' );insert into xxxx_client_discount_m  (ID,CLIENT_ID,CLIENT_AVG_DISCOUNT,DT) values (s_xxxx_client_discount_m.NEXTVAL,267, 13, date'2014-03-01');</v>
      </c>
    </row>
    <row r="459" spans="1:47" ht="15" customHeight="1" x14ac:dyDescent="0.3">
      <c r="A459" s="45">
        <v>22</v>
      </c>
      <c r="B459" s="57"/>
      <c r="C459" s="12" t="str">
        <f t="shared" si="129"/>
        <v>100022</v>
      </c>
      <c r="D459" s="12" t="str">
        <f t="shared" si="130"/>
        <v>100022/13</v>
      </c>
      <c r="E459" s="13" t="s">
        <v>40</v>
      </c>
      <c r="F459" s="13" t="s">
        <v>41</v>
      </c>
      <c r="G459" s="12">
        <v>1</v>
      </c>
      <c r="H459" s="14">
        <v>100208</v>
      </c>
      <c r="I459" s="15" t="str">
        <f t="shared" si="131"/>
        <v>Б-100208-13</v>
      </c>
      <c r="J459" s="16">
        <v>3</v>
      </c>
      <c r="K459" s="12">
        <v>7</v>
      </c>
      <c r="L459" s="12" t="s">
        <v>42</v>
      </c>
      <c r="M459" s="16">
        <v>1</v>
      </c>
      <c r="N459" s="12">
        <v>18</v>
      </c>
      <c r="O459" s="13" t="s">
        <v>43</v>
      </c>
      <c r="P459" s="13" t="s">
        <v>44</v>
      </c>
      <c r="Q459" s="13" t="s">
        <v>45</v>
      </c>
      <c r="R459" s="17" t="str">
        <f t="shared" si="132"/>
        <v>1002081</v>
      </c>
      <c r="S459" s="15">
        <v>1</v>
      </c>
      <c r="T459" s="144" t="s">
        <v>152</v>
      </c>
      <c r="U459" s="12">
        <v>50000</v>
      </c>
      <c r="V459" s="12">
        <f t="shared" si="134"/>
        <v>9000</v>
      </c>
      <c r="W459" s="12">
        <v>0</v>
      </c>
      <c r="X459" s="18">
        <v>268</v>
      </c>
      <c r="Y459" s="19" t="s">
        <v>47</v>
      </c>
      <c r="Z459" s="20"/>
      <c r="AA459" s="21"/>
      <c r="AB459" s="22"/>
      <c r="AC459" s="14">
        <f t="shared" si="133"/>
        <v>25000</v>
      </c>
      <c r="AD459" s="12"/>
      <c r="AE459" s="12"/>
      <c r="AF459" s="58" t="s">
        <v>102</v>
      </c>
      <c r="AG459" s="23">
        <v>8</v>
      </c>
      <c r="AH459" s="24">
        <v>13</v>
      </c>
      <c r="AI459" s="25" t="s">
        <v>49</v>
      </c>
      <c r="AJ459" s="13"/>
      <c r="AK459" s="13"/>
      <c r="AL459" s="17">
        <v>0</v>
      </c>
      <c r="AM459" s="15" t="s">
        <v>50</v>
      </c>
      <c r="AN459" s="12" t="s">
        <v>51</v>
      </c>
      <c r="AO459" s="12"/>
      <c r="AP459" s="17"/>
      <c r="AQ459" s="17"/>
      <c r="AR459" s="17"/>
      <c r="AU45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100208, 'Б-100208-13',date'2015-03-02',3, 7, 7, 'RUR', 1, 18, date'2015-03-06', date'2015-03-07', 1002081, 1, to_date('2016-06-07 00:00:00','YYYY-MM-DD HH24:MI:SS'), 50000, 9000, 0, 268, 0, 'c1', 8,null);insert into xxxx_oebs_cash_payment_test (ID, INVOICE_ID, OEBS_PAYMENT, DOC_DATE, COMISS_DATE) values (s_xxxx_oebs_cash_payment_test.NEXTVAL, 100208, 25000, to_date('2016-06-07 00:00:00','YYYY-MM-DD HH24:MI:SS'), date'2015-06-30' );insert into xxxx_client_discount_m  (ID,CLIENT_ID,CLIENT_AVG_DISCOUNT,DT) values (s_xxxx_client_discount_m.NEXTVAL,268, 13, date'2014-03-01');</v>
      </c>
    </row>
    <row r="460" spans="1:47" ht="15" customHeight="1" x14ac:dyDescent="0.3">
      <c r="A460" s="45">
        <v>22</v>
      </c>
      <c r="B460" s="57"/>
      <c r="C460" s="12" t="str">
        <f t="shared" si="129"/>
        <v>100022</v>
      </c>
      <c r="D460" s="12" t="str">
        <f t="shared" si="130"/>
        <v>100022/13</v>
      </c>
      <c r="E460" s="13" t="s">
        <v>40</v>
      </c>
      <c r="F460" s="13" t="s">
        <v>41</v>
      </c>
      <c r="G460" s="12">
        <v>1</v>
      </c>
      <c r="H460" s="14">
        <v>100209</v>
      </c>
      <c r="I460" s="15" t="str">
        <f t="shared" si="131"/>
        <v>Б-100209-13</v>
      </c>
      <c r="J460" s="16">
        <v>3</v>
      </c>
      <c r="K460" s="56">
        <v>3</v>
      </c>
      <c r="L460" s="12" t="s">
        <v>42</v>
      </c>
      <c r="M460" s="16">
        <v>1</v>
      </c>
      <c r="N460" s="12">
        <v>18</v>
      </c>
      <c r="O460" s="13" t="s">
        <v>53</v>
      </c>
      <c r="P460" s="13" t="s">
        <v>44</v>
      </c>
      <c r="Q460" s="13" t="s">
        <v>45</v>
      </c>
      <c r="R460" s="17" t="str">
        <f t="shared" si="132"/>
        <v>1002091</v>
      </c>
      <c r="S460" s="15">
        <v>1</v>
      </c>
      <c r="T460" s="144" t="s">
        <v>153</v>
      </c>
      <c r="U460" s="12">
        <v>50000</v>
      </c>
      <c r="V460" s="12">
        <f t="shared" si="134"/>
        <v>9000</v>
      </c>
      <c r="W460" s="12">
        <v>0</v>
      </c>
      <c r="X460" s="18">
        <v>269</v>
      </c>
      <c r="Y460" s="19" t="s">
        <v>47</v>
      </c>
      <c r="Z460" s="20"/>
      <c r="AA460" s="21"/>
      <c r="AB460" s="26"/>
      <c r="AC460" s="14">
        <f t="shared" si="133"/>
        <v>25000</v>
      </c>
      <c r="AD460" s="12"/>
      <c r="AE460" s="12"/>
      <c r="AF460" s="58" t="s">
        <v>102</v>
      </c>
      <c r="AG460" s="23">
        <v>8</v>
      </c>
      <c r="AH460" s="27">
        <v>7</v>
      </c>
      <c r="AI460" s="25" t="s">
        <v>49</v>
      </c>
      <c r="AJ460" s="13"/>
      <c r="AK460" s="13"/>
      <c r="AL460" s="17">
        <v>0</v>
      </c>
      <c r="AM460" s="15" t="s">
        <v>50</v>
      </c>
      <c r="AN460" s="12" t="s">
        <v>51</v>
      </c>
      <c r="AO460" s="12"/>
      <c r="AP460" s="17"/>
      <c r="AQ460" s="17"/>
      <c r="AR460" s="17"/>
      <c r="AU460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100209, 'Б-100209-13',date'2015-03-03',3, 3, 3, 'RUR', 1, 18, date'2015-03-06', date'2015-03-07', 1002091, 1, to_date('2016-06-08 00:00:00','YYYY-MM-DD HH24:MI:SS'), 50000, 9000, 0, 269, 0, 'c1', 8,null);insert into xxxx_oebs_cash_payment_test (ID, INVOICE_ID, OEBS_PAYMENT, DOC_DATE, COMISS_DATE) values (s_xxxx_oebs_cash_payment_test.NEXTVAL, 100209, 25000, to_date('2016-06-08 00:00:00','YYYY-MM-DD HH24:MI:SS'), date'2015-06-30' );insert into xxxx_client_discount_m  (ID,CLIENT_ID,CLIENT_AVG_DISCOUNT,DT) values (s_xxxx_client_discount_m.NEXTVAL,269, 7, date'2014-03-01');</v>
      </c>
    </row>
    <row r="461" spans="1:47" ht="15" customHeight="1" x14ac:dyDescent="0.3">
      <c r="A461" s="45">
        <v>22</v>
      </c>
      <c r="B461" s="57"/>
      <c r="C461" s="12" t="str">
        <f t="shared" si="129"/>
        <v>100022</v>
      </c>
      <c r="D461" s="12" t="str">
        <f t="shared" si="130"/>
        <v>100022/13</v>
      </c>
      <c r="E461" s="13" t="s">
        <v>40</v>
      </c>
      <c r="F461" s="13" t="s">
        <v>41</v>
      </c>
      <c r="G461" s="12">
        <v>1</v>
      </c>
      <c r="H461" s="14">
        <v>100210</v>
      </c>
      <c r="I461" s="15" t="str">
        <f t="shared" si="131"/>
        <v>Б-100210-13</v>
      </c>
      <c r="J461" s="16">
        <v>3</v>
      </c>
      <c r="K461" s="12">
        <v>7</v>
      </c>
      <c r="L461" s="12" t="s">
        <v>42</v>
      </c>
      <c r="M461" s="16">
        <v>1</v>
      </c>
      <c r="N461" s="12">
        <v>18</v>
      </c>
      <c r="O461" s="13" t="s">
        <v>53</v>
      </c>
      <c r="P461" s="13" t="s">
        <v>44</v>
      </c>
      <c r="Q461" s="13" t="s">
        <v>45</v>
      </c>
      <c r="R461" s="17" t="str">
        <f t="shared" si="132"/>
        <v>1002101</v>
      </c>
      <c r="S461" s="15">
        <v>1</v>
      </c>
      <c r="T461" s="144" t="s">
        <v>154</v>
      </c>
      <c r="U461" s="12">
        <v>50000</v>
      </c>
      <c r="V461" s="12">
        <f t="shared" si="134"/>
        <v>9000</v>
      </c>
      <c r="W461" s="12">
        <v>0</v>
      </c>
      <c r="X461" s="18">
        <v>270</v>
      </c>
      <c r="Y461" s="19" t="s">
        <v>47</v>
      </c>
      <c r="Z461" s="20"/>
      <c r="AA461" s="21"/>
      <c r="AB461" s="26"/>
      <c r="AC461" s="14">
        <f t="shared" si="133"/>
        <v>25000</v>
      </c>
      <c r="AD461" s="12"/>
      <c r="AE461" s="12"/>
      <c r="AF461" s="58" t="s">
        <v>102</v>
      </c>
      <c r="AG461" s="23">
        <v>8</v>
      </c>
      <c r="AH461" s="27">
        <v>7</v>
      </c>
      <c r="AI461" s="25" t="s">
        <v>49</v>
      </c>
      <c r="AJ461" s="13"/>
      <c r="AK461" s="13"/>
      <c r="AL461" s="17">
        <v>0</v>
      </c>
      <c r="AM461" s="15" t="s">
        <v>50</v>
      </c>
      <c r="AN461" s="12" t="s">
        <v>51</v>
      </c>
      <c r="AO461" s="12"/>
      <c r="AP461" s="17"/>
      <c r="AQ461" s="17"/>
      <c r="AR461" s="17"/>
      <c r="AU46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100210, 'Б-100210-13',date'2015-03-03',3, 7, 7, 'RUR', 1, 18, date'2015-03-06', date'2015-03-07', 1002101, 1, to_date('2016-06-07 00:00:01','YYYY-MM-DD HH24:MI:SS'), 50000, 9000, 0, 270, 0, 'c1', 8,null);insert into xxxx_oebs_cash_payment_test (ID, INVOICE_ID, OEBS_PAYMENT, DOC_DATE, COMISS_DATE) values (s_xxxx_oebs_cash_payment_test.NEXTVAL, 100210, 25000, to_date('2016-06-07 00:00:01','YYYY-MM-DD HH24:MI:SS'), date'2015-06-30' );insert into xxxx_client_discount_m  (ID,CLIENT_ID,CLIENT_AVG_DISCOUNT,DT) values (s_xxxx_client_discount_m.NEXTVAL,270, 7, date'2014-03-01');</v>
      </c>
    </row>
    <row r="462" spans="1:47" ht="15" customHeight="1" x14ac:dyDescent="0.3">
      <c r="A462" s="45">
        <v>22</v>
      </c>
      <c r="B462" s="57"/>
      <c r="C462" s="12" t="str">
        <f t="shared" si="129"/>
        <v>100022</v>
      </c>
      <c r="D462" s="12" t="str">
        <f t="shared" si="130"/>
        <v>100022/13</v>
      </c>
      <c r="E462" s="13" t="s">
        <v>40</v>
      </c>
      <c r="F462" s="13" t="s">
        <v>41</v>
      </c>
      <c r="G462" s="12">
        <v>1</v>
      </c>
      <c r="H462" s="14">
        <v>100211</v>
      </c>
      <c r="I462" s="15" t="str">
        <f t="shared" si="131"/>
        <v>Б-100211-13</v>
      </c>
      <c r="J462" s="16">
        <v>3</v>
      </c>
      <c r="K462" s="28">
        <v>2</v>
      </c>
      <c r="L462" s="12" t="s">
        <v>42</v>
      </c>
      <c r="M462" s="16">
        <v>1</v>
      </c>
      <c r="N462" s="12">
        <v>18</v>
      </c>
      <c r="O462" s="13" t="s">
        <v>55</v>
      </c>
      <c r="P462" s="13" t="s">
        <v>44</v>
      </c>
      <c r="Q462" s="13" t="s">
        <v>45</v>
      </c>
      <c r="R462" s="17" t="str">
        <f t="shared" si="132"/>
        <v>1002111</v>
      </c>
      <c r="S462" s="15">
        <v>1</v>
      </c>
      <c r="T462" s="144" t="s">
        <v>155</v>
      </c>
      <c r="U462" s="12">
        <v>50000</v>
      </c>
      <c r="V462" s="12">
        <f t="shared" si="134"/>
        <v>9000</v>
      </c>
      <c r="W462" s="12">
        <v>0</v>
      </c>
      <c r="X462" s="18">
        <v>271</v>
      </c>
      <c r="Y462" s="19" t="s">
        <v>47</v>
      </c>
      <c r="Z462" s="20"/>
      <c r="AA462" s="29">
        <f>SUM(AC458:AC463)/1.18</f>
        <v>762711.86440677976</v>
      </c>
      <c r="AB462" s="29"/>
      <c r="AC462" s="14">
        <v>400000</v>
      </c>
      <c r="AD462" s="12"/>
      <c r="AE462" s="12"/>
      <c r="AF462" s="58" t="s">
        <v>102</v>
      </c>
      <c r="AG462" s="23">
        <v>8</v>
      </c>
      <c r="AH462" s="30">
        <v>20</v>
      </c>
      <c r="AI462" s="25" t="s">
        <v>49</v>
      </c>
      <c r="AJ462" s="13"/>
      <c r="AK462" s="13"/>
      <c r="AL462" s="17">
        <v>0</v>
      </c>
      <c r="AM462" s="15" t="s">
        <v>50</v>
      </c>
      <c r="AN462" s="12" t="s">
        <v>51</v>
      </c>
      <c r="AO462" s="12"/>
      <c r="AP462" s="17"/>
      <c r="AQ462" s="17"/>
      <c r="AR462" s="17"/>
      <c r="AU46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"&amp;A462&amp;", "&amp;C462&amp;", '"&amp;D462&amp;"', date'"&amp;E462&amp;"', date'"&amp;F462&amp;"', "&amp;G462&amp;", "&amp;H462&amp;", '"&amp;I462&amp;"',date'"&amp;O462&amp;"',"&amp;J462&amp;", "&amp;K462&amp;", "&amp;K462&amp;", '"&amp;L462&amp;"', "&amp;M462&amp;", "&amp;N462&amp;", date'"&amp;P462&amp;"', date'"&amp;Q462&amp;"', "&amp;R462&amp;", "&amp;S462&amp;", to_date('"&amp;T462&amp;"','YYYY-MM-DD HH24:MI:SS'), "&amp;U462&amp;", "&amp;V462&amp;", "&amp;W462&amp;", "&amp;X462&amp;", "&amp;AL462&amp;", '"&amp;AN462&amp;"', "&amp;AG462&amp;","&amp;AM462&amp;");"&amp;
IF(LEN(AC462)&gt;0,"insert into xxxx_oebs_cash_payment_test (ID, INVOICE_ID, OEBS_PAYMENT, DOC_DATE, COMISS_DATE) values (s_xxxx_oebs_cash_payment_test.NEXTVAL, "&amp;H462&amp;", "&amp;AC462&amp;", to_date('"&amp;T462&amp;"','YYYY-MM-DD HH24:MI:SS'), "&amp;AF462&amp;" );","")&amp;
IF(LEN(AD462)&gt;0,"insert into xxxx_oebs_cash_payment_test (ID, INVOICE_ID, OEBS_PAYMENT, DOC_DATE, COMISS_DATE) values (s_xxxx_oebs_cash_payment_test.NEXTVAL, "&amp;H462&amp;", "&amp;AD462&amp;", to_date('"&amp;T462&amp;"','YYYY-MM-DD HH24:MI:SS'), "&amp;AF462&amp;" );","")&amp;
IF(LEN(AE462)&gt;0,"insert into xxxx_oebs_cash_payment_test (ID, INVOICE_ID, OEBS_PAYMENT, DOC_DATE, COMISS_DATE) values (s_xxxx_oebs_cash_payment_test.NEXTVAL, "&amp;H462&amp;", "&amp;AE462&amp;", to_date('"&amp;T462&amp;"','YYYY-MM-DD HH24:MI:SS'), "&amp;AF462&amp;" );","")&amp;
IF(LEN(AH462)&gt;0,"insert into xxxx_client_discount_m  (ID,CLIENT_ID,CLIENT_AVG_DISCOUNT,DT) values (s_xxxx_client_discount_m.NEXTVAL,"&amp;X462&amp;", "&amp;AH462&amp;", "&amp;AI462&amp;");","")&amp;
IF(LEN(AJ462)&gt;0,"insert into xxxx_client_discount_m  (ID,CLIENT_ID,CLIENT_AVG_DISCOUNT,DT) values (s_xxxx_client_discount_m.NEXTVAL,"&amp;X462&amp;", "&amp;AJ462&amp;", "&amp;AK462&amp;");","")&amp;
IF(LEN(AO462)&gt;0,"insert into xxxx_contract_signed_attr (ID, CONTRACT_ID, CODE, KEY_NUM) values (s_xxxx_contract_signed_attr.NEXTVAL, "&amp;C462&amp;", 'SUPERCOMMISSION_BONUS' , "&amp;AO462&amp;" );","")&amp;
IF(LEN(AP462)&gt;0,"insert into xxxx_loyal_clients_contr_attr (ID, CONTRACT_ID, CLIENT_ID, LC_TURNOVER, COLLATERAL_FIRST_DT, COLLATERAL_END_DT) values (s_xxxx_loyal_clients_contr_atr.NEXTVAL, "&amp;C462&amp;", "&amp;X462&amp;", "&amp;AP462&amp;", "&amp;AQ462&amp;", "&amp;AR462&amp;"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100211, 'Б-100211-13',date'2015-03-04',3, 2, 2, 'RUR', 1, 18, date'2015-03-06', date'2015-03-07', 1002111, 1, to_date('2016-06-08 00:00:01','YYYY-MM-DD HH24:MI:SS'), 50000, 9000, 0, 271, 0, 'c1', 8,null);insert into xxxx_oebs_cash_payment_test (ID, INVOICE_ID, OEBS_PAYMENT, DOC_DATE, COMISS_DATE) values (s_xxxx_oebs_cash_payment_test.NEXTVAL, 100211, 400000, to_date('2016-06-08 00:00:01','YYYY-MM-DD HH24:MI:SS'), date'2015-06-30' );insert into xxxx_client_discount_m  (ID,CLIENT_ID,CLIENT_AVG_DISCOUNT,DT) values (s_xxxx_client_discount_m.NEXTVAL,271, 20, date'2014-03-01');</v>
      </c>
    </row>
    <row r="463" spans="1:47" ht="15" customHeight="1" x14ac:dyDescent="0.3">
      <c r="A463" s="45">
        <v>22</v>
      </c>
      <c r="B463" s="57"/>
      <c r="C463" s="12" t="str">
        <f t="shared" si="129"/>
        <v>100022</v>
      </c>
      <c r="D463" s="12" t="str">
        <f t="shared" si="130"/>
        <v>100022/13</v>
      </c>
      <c r="E463" s="13" t="s">
        <v>40</v>
      </c>
      <c r="F463" s="13" t="s">
        <v>41</v>
      </c>
      <c r="G463" s="12">
        <v>1</v>
      </c>
      <c r="H463" s="14">
        <v>100212</v>
      </c>
      <c r="I463" s="15" t="str">
        <f t="shared" si="131"/>
        <v>Б-100212-13</v>
      </c>
      <c r="J463" s="16">
        <v>3</v>
      </c>
      <c r="K463" s="28">
        <v>11</v>
      </c>
      <c r="L463" s="12" t="s">
        <v>42</v>
      </c>
      <c r="M463" s="16">
        <v>1</v>
      </c>
      <c r="N463" s="12">
        <v>18</v>
      </c>
      <c r="O463" s="13" t="s">
        <v>55</v>
      </c>
      <c r="P463" s="13" t="s">
        <v>44</v>
      </c>
      <c r="Q463" s="13" t="s">
        <v>45</v>
      </c>
      <c r="R463" s="17" t="str">
        <f t="shared" si="132"/>
        <v>1002121</v>
      </c>
      <c r="S463" s="15">
        <v>1</v>
      </c>
      <c r="T463" s="144" t="s">
        <v>155</v>
      </c>
      <c r="U463" s="12">
        <v>50000</v>
      </c>
      <c r="V463" s="12">
        <f t="shared" si="134"/>
        <v>9000</v>
      </c>
      <c r="W463" s="12">
        <v>0</v>
      </c>
      <c r="X463" s="18">
        <v>271</v>
      </c>
      <c r="Y463" s="19" t="s">
        <v>47</v>
      </c>
      <c r="Z463" s="20"/>
      <c r="AA463" s="29">
        <f>SUM(AC459:AC464)/1.18</f>
        <v>762711.86440677976</v>
      </c>
      <c r="AB463" s="29"/>
      <c r="AC463" s="14">
        <v>400000</v>
      </c>
      <c r="AD463" s="12"/>
      <c r="AE463" s="12"/>
      <c r="AF463" s="58" t="s">
        <v>102</v>
      </c>
      <c r="AG463" s="23">
        <v>8</v>
      </c>
      <c r="AH463" s="30">
        <v>20</v>
      </c>
      <c r="AI463" s="25" t="s">
        <v>49</v>
      </c>
      <c r="AJ463" s="13"/>
      <c r="AK463" s="13"/>
      <c r="AL463" s="17">
        <v>0</v>
      </c>
      <c r="AM463" s="15" t="s">
        <v>50</v>
      </c>
      <c r="AN463" s="12" t="s">
        <v>51</v>
      </c>
      <c r="AO463" s="12"/>
      <c r="AP463" s="17"/>
      <c r="AQ463" s="17"/>
      <c r="AR463" s="17"/>
      <c r="AU46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100212, 'Б-100212-13',date'2015-03-04',3, 11, 11, 'RUR', 1, 18, date'2015-03-06', date'2015-03-07', 1002121, 1, to_date('2016-06-08 00:00:01','YYYY-MM-DD HH24:MI:SS'), 50000, 9000, 0, 271, 0, 'c1', 8,null);insert into xxxx_oebs_cash_payment_test (ID, INVOICE_ID, OEBS_PAYMENT, DOC_DATE, COMISS_DATE) values (s_xxxx_oebs_cash_payment_test.NEXTVAL, 100212, 400000, to_date('2016-06-08 00:00:01','YYYY-MM-DD HH24:MI:SS'), date'2015-06-30' );insert into xxxx_client_discount_m  (ID,CLIENT_ID,CLIENT_AVG_DISCOUNT,DT) values (s_xxxx_client_discount_m.NEXTVAL,271, 20, date'2014-03-01');</v>
      </c>
    </row>
    <row r="464" spans="1:47" ht="15" customHeight="1" x14ac:dyDescent="0.3">
      <c r="A464" s="45">
        <v>22</v>
      </c>
      <c r="B464" s="57"/>
      <c r="C464" s="33" t="str">
        <f t="shared" si="129"/>
        <v>100022</v>
      </c>
      <c r="D464" s="33" t="str">
        <f t="shared" si="130"/>
        <v>100022/13</v>
      </c>
      <c r="E464" s="34" t="s">
        <v>40</v>
      </c>
      <c r="F464" s="34" t="s">
        <v>41</v>
      </c>
      <c r="G464" s="12">
        <v>1</v>
      </c>
      <c r="H464" s="14">
        <v>100213</v>
      </c>
      <c r="I464" s="33" t="str">
        <f t="shared" si="131"/>
        <v>Б-100213-13</v>
      </c>
      <c r="J464" s="16">
        <v>3</v>
      </c>
      <c r="K464" s="35">
        <v>1</v>
      </c>
      <c r="L464" s="33" t="s">
        <v>42</v>
      </c>
      <c r="M464" s="36">
        <v>1</v>
      </c>
      <c r="N464" s="33">
        <v>18</v>
      </c>
      <c r="O464" s="34" t="s">
        <v>57</v>
      </c>
      <c r="P464" s="34" t="s">
        <v>44</v>
      </c>
      <c r="Q464" s="34" t="s">
        <v>45</v>
      </c>
      <c r="R464" s="37" t="str">
        <f t="shared" si="132"/>
        <v>1002131</v>
      </c>
      <c r="S464" s="33">
        <v>1</v>
      </c>
      <c r="T464" s="144" t="s">
        <v>156</v>
      </c>
      <c r="U464" s="12">
        <v>50000</v>
      </c>
      <c r="V464" s="33">
        <f t="shared" si="134"/>
        <v>9000</v>
      </c>
      <c r="W464" s="33">
        <v>0</v>
      </c>
      <c r="X464" s="18">
        <v>272</v>
      </c>
      <c r="Y464" s="38" t="s">
        <v>47</v>
      </c>
      <c r="Z464" s="20">
        <f>SUM(U459:U464)-SUM(V459:V464)</f>
        <v>246000</v>
      </c>
      <c r="AA464" s="39"/>
      <c r="AB464" s="39"/>
      <c r="AC464" s="40">
        <f>U464*0.5</f>
        <v>25000</v>
      </c>
      <c r="AD464" s="12"/>
      <c r="AE464" s="33"/>
      <c r="AF464" s="58" t="s">
        <v>102</v>
      </c>
      <c r="AG464" s="41">
        <v>8</v>
      </c>
      <c r="AH464" s="42">
        <v>13</v>
      </c>
      <c r="AI464" s="43" t="s">
        <v>49</v>
      </c>
      <c r="AJ464" s="34"/>
      <c r="AK464" s="34"/>
      <c r="AL464" s="37">
        <v>0</v>
      </c>
      <c r="AM464" s="33" t="s">
        <v>50</v>
      </c>
      <c r="AN464" s="33" t="s">
        <v>51</v>
      </c>
      <c r="AO464" s="33"/>
      <c r="AP464" s="37"/>
      <c r="AQ464" s="37"/>
      <c r="AR464" s="37"/>
      <c r="AS464" s="44"/>
      <c r="AU464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100213, 'Б-100213-13',date'2015-03-05',3, 1, 1, 'RUR', 1, 18, date'2015-03-06', date'2015-03-07', 1002131, 1, to_date('2016-06-07 00:00:02','YYYY-MM-DD HH24:MI:SS'), 50000, 9000, 0, 272, 0, 'c1', 8,null);insert into xxxx_oebs_cash_payment_test (ID, INVOICE_ID, OEBS_PAYMENT, DOC_DATE, COMISS_DATE) values (s_xxxx_oebs_cash_payment_test.NEXTVAL, 100213, 25000, to_date('2016-06-07 00:00:02','YYYY-MM-DD HH24:MI:SS'), date'2015-06-30' );insert into xxxx_client_discount_m  (ID,CLIENT_ID,CLIENT_AVG_DISCOUNT,DT) values (s_xxxx_client_discount_m.NEXTVAL,272, 13, date'2014-03-01');</v>
      </c>
    </row>
    <row r="465" spans="1:47" ht="15" customHeight="1" x14ac:dyDescent="0.3">
      <c r="A465" s="45">
        <v>23</v>
      </c>
      <c r="B465" s="57"/>
      <c r="C465" s="12" t="str">
        <f t="shared" si="129"/>
        <v>100023</v>
      </c>
      <c r="D465" s="12" t="str">
        <f t="shared" si="130"/>
        <v>100023/13</v>
      </c>
      <c r="E465" s="13" t="s">
        <v>40</v>
      </c>
      <c r="F465" s="13" t="s">
        <v>41</v>
      </c>
      <c r="G465" s="12">
        <v>1</v>
      </c>
      <c r="H465" s="14">
        <v>100214</v>
      </c>
      <c r="I465" s="15" t="str">
        <f t="shared" si="131"/>
        <v>Б-100214-13</v>
      </c>
      <c r="J465" s="16">
        <v>3</v>
      </c>
      <c r="K465" s="56">
        <v>2</v>
      </c>
      <c r="L465" s="12" t="s">
        <v>42</v>
      </c>
      <c r="M465" s="16">
        <v>1</v>
      </c>
      <c r="N465" s="12">
        <v>18</v>
      </c>
      <c r="O465" s="13" t="s">
        <v>43</v>
      </c>
      <c r="P465" s="13" t="s">
        <v>44</v>
      </c>
      <c r="Q465" s="13" t="s">
        <v>45</v>
      </c>
      <c r="R465" s="17" t="str">
        <f t="shared" si="132"/>
        <v>1002141</v>
      </c>
      <c r="S465" s="15">
        <v>1</v>
      </c>
      <c r="T465" s="144" t="s">
        <v>139</v>
      </c>
      <c r="U465" s="12">
        <v>50000</v>
      </c>
      <c r="V465" s="12">
        <f t="shared" si="134"/>
        <v>9000</v>
      </c>
      <c r="W465" s="12">
        <v>0</v>
      </c>
      <c r="X465" s="18">
        <v>273</v>
      </c>
      <c r="Y465" s="19" t="s">
        <v>47</v>
      </c>
      <c r="Z465" s="20"/>
      <c r="AA465" s="21"/>
      <c r="AB465" s="22"/>
      <c r="AC465" s="14">
        <f>U465*0.5</f>
        <v>25000</v>
      </c>
      <c r="AD465" s="12"/>
      <c r="AE465" s="12"/>
      <c r="AF465" s="13" t="s">
        <v>48</v>
      </c>
      <c r="AG465" s="23">
        <v>8</v>
      </c>
      <c r="AH465" s="24">
        <v>13</v>
      </c>
      <c r="AI465" s="25" t="s">
        <v>49</v>
      </c>
      <c r="AJ465" s="13"/>
      <c r="AK465" s="13"/>
      <c r="AL465" s="17">
        <v>0</v>
      </c>
      <c r="AM465" s="15" t="s">
        <v>50</v>
      </c>
      <c r="AN465" s="12" t="s">
        <v>51</v>
      </c>
      <c r="AO465" s="12"/>
      <c r="AP465" s="17"/>
      <c r="AQ465" s="17"/>
      <c r="AR465" s="17"/>
      <c r="AS465" s="15" t="s">
        <v>99</v>
      </c>
      <c r="AU46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100214, 'Б-100214-13',date'2015-03-02',3, 2, 2, 'RUR', 1, 18, date'2015-03-06', date'2015-03-07', 1002141, 1, to_date('2016-03-07 00:00:00','YYYY-MM-DD HH24:MI:SS'), 50000, 9000, 0, 273, 0, 'c1', 8,null);insert into xxxx_oebs_cash_payment_test (ID, INVOICE_ID, OEBS_PAYMENT, DOC_DATE, COMISS_DATE) values (s_xxxx_oebs_cash_payment_test.NEXTVAL, 100214, 25000, to_date('2016-03-07 00:00:00','YYYY-MM-DD HH24:MI:SS'), date'2015-03-31' );insert into xxxx_client_discount_m  (ID,CLIENT_ID,CLIENT_AVG_DISCOUNT,DT) values (s_xxxx_client_discount_m.NEXTVAL,273, 13, date'2014-03-01');</v>
      </c>
    </row>
    <row r="466" spans="1:47" ht="15" customHeight="1" x14ac:dyDescent="0.3">
      <c r="A466" s="45">
        <v>23</v>
      </c>
      <c r="B466" s="57"/>
      <c r="C466" s="12" t="str">
        <f t="shared" si="129"/>
        <v>100023</v>
      </c>
      <c r="D466" s="12" t="str">
        <f t="shared" si="130"/>
        <v>100023/13</v>
      </c>
      <c r="E466" s="13" t="s">
        <v>40</v>
      </c>
      <c r="F466" s="13" t="s">
        <v>41</v>
      </c>
      <c r="G466" s="12">
        <v>1</v>
      </c>
      <c r="H466" s="14">
        <v>100215</v>
      </c>
      <c r="I466" s="15" t="str">
        <f t="shared" si="131"/>
        <v>Б-100215-13</v>
      </c>
      <c r="J466" s="16">
        <v>3</v>
      </c>
      <c r="K466" s="12">
        <v>7</v>
      </c>
      <c r="L466" s="12" t="s">
        <v>42</v>
      </c>
      <c r="M466" s="16">
        <v>1</v>
      </c>
      <c r="N466" s="12">
        <v>18</v>
      </c>
      <c r="O466" s="13" t="s">
        <v>53</v>
      </c>
      <c r="P466" s="13" t="s">
        <v>44</v>
      </c>
      <c r="Q466" s="13" t="s">
        <v>45</v>
      </c>
      <c r="R466" s="17" t="str">
        <f t="shared" si="132"/>
        <v>1002151</v>
      </c>
      <c r="S466" s="15">
        <v>1</v>
      </c>
      <c r="T466" s="144" t="s">
        <v>140</v>
      </c>
      <c r="U466" s="12">
        <v>50000</v>
      </c>
      <c r="V466" s="12">
        <f t="shared" si="134"/>
        <v>9000</v>
      </c>
      <c r="W466" s="12">
        <v>0</v>
      </c>
      <c r="X466" s="18">
        <v>274</v>
      </c>
      <c r="Y466" s="19" t="s">
        <v>47</v>
      </c>
      <c r="Z466" s="20"/>
      <c r="AA466" s="21"/>
      <c r="AB466" s="26"/>
      <c r="AC466" s="14">
        <f>U466*0.5</f>
        <v>25000</v>
      </c>
      <c r="AD466" s="108"/>
      <c r="AE466" s="109"/>
      <c r="AF466" s="58" t="s">
        <v>67</v>
      </c>
      <c r="AG466" s="23">
        <v>8</v>
      </c>
      <c r="AH466" s="27">
        <v>7</v>
      </c>
      <c r="AI466" s="25" t="s">
        <v>49</v>
      </c>
      <c r="AJ466" s="13"/>
      <c r="AK466" s="13"/>
      <c r="AL466" s="17">
        <v>0</v>
      </c>
      <c r="AM466" s="15" t="s">
        <v>50</v>
      </c>
      <c r="AN466" s="12" t="s">
        <v>51</v>
      </c>
      <c r="AO466" s="12"/>
      <c r="AP466" s="17"/>
      <c r="AQ466" s="17"/>
      <c r="AR466" s="17"/>
      <c r="AS466" s="9" t="s">
        <v>100</v>
      </c>
      <c r="AU466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100215, 'Б-100215-13',date'2015-03-03',3, 7, 7, 'RUR', 1, 18, date'2015-03-06', date'2015-03-07', 1002151, 1, to_date('2016-03-08 00:00:00','YYYY-MM-DD HH24:MI:SS'), 50000, 9000, 0, 274, 0, 'c1', 8,null);insert into xxxx_oebs_cash_payment_test (ID, INVOICE_ID, OEBS_PAYMENT, DOC_DATE, COMISS_DATE) values (s_xxxx_oebs_cash_payment_test.NEXTVAL, 100215, 25000, to_date('2016-03-08 00:00:00','YYYY-MM-DD HH24:MI:SS'), date'2015-04-30' );insert into xxxx_client_discount_m  (ID,CLIENT_ID,CLIENT_AVG_DISCOUNT,DT) values (s_xxxx_client_discount_m.NEXTVAL,274, 7, date'2014-03-01');</v>
      </c>
    </row>
    <row r="467" spans="1:47" ht="15" customHeight="1" x14ac:dyDescent="0.3">
      <c r="A467" s="45">
        <v>23</v>
      </c>
      <c r="B467" s="57"/>
      <c r="C467" s="12" t="str">
        <f t="shared" si="129"/>
        <v>100023</v>
      </c>
      <c r="D467" s="12" t="str">
        <f t="shared" si="130"/>
        <v>100023/13</v>
      </c>
      <c r="E467" s="13" t="s">
        <v>40</v>
      </c>
      <c r="F467" s="13" t="s">
        <v>41</v>
      </c>
      <c r="G467" s="12">
        <v>1</v>
      </c>
      <c r="H467" s="14">
        <v>100216</v>
      </c>
      <c r="I467" s="15" t="str">
        <f t="shared" si="131"/>
        <v>Б-100216-13</v>
      </c>
      <c r="J467" s="16">
        <v>3</v>
      </c>
      <c r="K467" s="12">
        <v>7</v>
      </c>
      <c r="L467" s="12" t="s">
        <v>42</v>
      </c>
      <c r="M467" s="16">
        <v>1</v>
      </c>
      <c r="N467" s="12">
        <v>18</v>
      </c>
      <c r="O467" s="13" t="s">
        <v>53</v>
      </c>
      <c r="P467" s="13" t="s">
        <v>44</v>
      </c>
      <c r="Q467" s="13" t="s">
        <v>45</v>
      </c>
      <c r="R467" s="17" t="str">
        <f t="shared" si="132"/>
        <v>1002161</v>
      </c>
      <c r="S467" s="15">
        <v>1</v>
      </c>
      <c r="T467" s="144" t="s">
        <v>140</v>
      </c>
      <c r="U467" s="12">
        <v>50000</v>
      </c>
      <c r="V467" s="12">
        <f t="shared" si="134"/>
        <v>9000</v>
      </c>
      <c r="W467" s="12">
        <v>0</v>
      </c>
      <c r="X467" s="18">
        <v>275</v>
      </c>
      <c r="Y467" s="19" t="s">
        <v>47</v>
      </c>
      <c r="Z467" s="20"/>
      <c r="AA467" s="21"/>
      <c r="AB467" s="26"/>
      <c r="AC467" s="14">
        <v>100000</v>
      </c>
      <c r="AD467" s="12"/>
      <c r="AE467" s="12"/>
      <c r="AF467" s="13" t="s">
        <v>48</v>
      </c>
      <c r="AG467" s="23">
        <v>8</v>
      </c>
      <c r="AH467" s="27">
        <v>7</v>
      </c>
      <c r="AI467" s="25" t="s">
        <v>49</v>
      </c>
      <c r="AJ467" s="13"/>
      <c r="AK467" s="13"/>
      <c r="AL467" s="17">
        <v>0</v>
      </c>
      <c r="AM467" s="15" t="s">
        <v>50</v>
      </c>
      <c r="AN467" s="12" t="s">
        <v>51</v>
      </c>
      <c r="AO467" s="12"/>
      <c r="AP467" s="17"/>
      <c r="AQ467" s="17"/>
      <c r="AR467" s="17"/>
      <c r="AU46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100216, 'Б-100216-13',date'2015-03-03',3, 7, 7, 'RUR', 1, 18, date'2015-03-06', date'2015-03-07', 1002161, 1, to_date('2016-03-08 00:00:00','YYYY-MM-DD HH24:MI:SS'), 50000, 9000, 0, 275, 0, 'c1', 8,null);insert into xxxx_oebs_cash_payment_test (ID, INVOICE_ID, OEBS_PAYMENT, DOC_DATE, COMISS_DATE) values (s_xxxx_oebs_cash_payment_test.NEXTVAL, 100216, 100000, to_date('2016-03-08 00:00:00','YYYY-MM-DD HH24:MI:SS'), date'2015-03-31' );insert into xxxx_client_discount_m  (ID,CLIENT_ID,CLIENT_AVG_DISCOUNT,DT) values (s_xxxx_client_discount_m.NEXTVAL,275, 7, date'2014-03-01');</v>
      </c>
    </row>
    <row r="468" spans="1:47" ht="15" customHeight="1" x14ac:dyDescent="0.3">
      <c r="A468" s="45">
        <v>23</v>
      </c>
      <c r="B468" s="57"/>
      <c r="C468" s="12" t="str">
        <f t="shared" si="129"/>
        <v>100023</v>
      </c>
      <c r="D468" s="12" t="str">
        <f t="shared" si="130"/>
        <v>100023/13</v>
      </c>
      <c r="E468" s="13" t="s">
        <v>40</v>
      </c>
      <c r="F468" s="13" t="s">
        <v>41</v>
      </c>
      <c r="G468" s="12">
        <v>1</v>
      </c>
      <c r="H468" s="14">
        <v>100217</v>
      </c>
      <c r="I468" s="15" t="str">
        <f t="shared" si="131"/>
        <v>Б-100217-13</v>
      </c>
      <c r="J468" s="16">
        <v>3</v>
      </c>
      <c r="K468" s="28">
        <v>2</v>
      </c>
      <c r="L468" s="12" t="s">
        <v>42</v>
      </c>
      <c r="M468" s="16">
        <v>1</v>
      </c>
      <c r="N468" s="12">
        <v>18</v>
      </c>
      <c r="O468" s="13" t="s">
        <v>55</v>
      </c>
      <c r="P468" s="13" t="s">
        <v>44</v>
      </c>
      <c r="Q468" s="13" t="s">
        <v>45</v>
      </c>
      <c r="R468" s="17" t="str">
        <f t="shared" si="132"/>
        <v>1002171</v>
      </c>
      <c r="S468" s="15">
        <v>1</v>
      </c>
      <c r="T468" s="144" t="s">
        <v>141</v>
      </c>
      <c r="U468" s="12">
        <v>50000</v>
      </c>
      <c r="V468" s="12">
        <f t="shared" si="134"/>
        <v>9000</v>
      </c>
      <c r="W468" s="12">
        <v>0</v>
      </c>
      <c r="X468" s="18">
        <v>276</v>
      </c>
      <c r="Y468" s="19" t="s">
        <v>47</v>
      </c>
      <c r="Z468" s="20"/>
      <c r="AA468" s="29"/>
      <c r="AB468" s="29"/>
      <c r="AC468" s="14">
        <f t="shared" ref="AC468:AC479" si="135">U468*0.5</f>
        <v>25000</v>
      </c>
      <c r="AD468" s="108"/>
      <c r="AE468" s="12"/>
      <c r="AF468" s="58" t="s">
        <v>67</v>
      </c>
      <c r="AG468" s="23">
        <v>8</v>
      </c>
      <c r="AH468" s="30">
        <v>20</v>
      </c>
      <c r="AI468" s="25" t="s">
        <v>49</v>
      </c>
      <c r="AJ468" s="13"/>
      <c r="AK468" s="13"/>
      <c r="AL468" s="17">
        <v>0</v>
      </c>
      <c r="AM468" s="15" t="s">
        <v>50</v>
      </c>
      <c r="AN468" s="12" t="s">
        <v>51</v>
      </c>
      <c r="AO468" s="12"/>
      <c r="AP468" s="17"/>
      <c r="AQ468" s="17"/>
      <c r="AR468" s="17"/>
      <c r="AU46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"&amp;A468&amp;", "&amp;C468&amp;", '"&amp;D468&amp;"', date'"&amp;E468&amp;"', date'"&amp;F468&amp;"', "&amp;G468&amp;", "&amp;H468&amp;", '"&amp;I468&amp;"',date'"&amp;O468&amp;"',"&amp;J468&amp;", "&amp;K468&amp;", "&amp;K468&amp;", '"&amp;L468&amp;"', "&amp;M468&amp;", "&amp;N468&amp;", date'"&amp;P468&amp;"', date'"&amp;Q468&amp;"', "&amp;R468&amp;", "&amp;S468&amp;", to_date('"&amp;T468&amp;"','YYYY-MM-DD HH24:MI:SS'), "&amp;U468&amp;", "&amp;V468&amp;", "&amp;W468&amp;", "&amp;X468&amp;", "&amp;AL468&amp;", '"&amp;AN468&amp;"', "&amp;AG468&amp;","&amp;AM468&amp;");"&amp;
IF(LEN(AC468)&gt;0,"insert into xxxx_oebs_cash_payment_test (ID, INVOICE_ID, OEBS_PAYMENT, DOC_DATE, COMISS_DATE) values (s_xxxx_oebs_cash_payment_test.NEXTVAL, "&amp;H468&amp;", "&amp;AC468&amp;", to_date('"&amp;T468&amp;"','YYYY-MM-DD HH24:MI:SS'), "&amp;AF468&amp;" );","")&amp;
IF(LEN(AD468)&gt;0,"insert into xxxx_oebs_cash_payment_test (ID, INVOICE_ID, OEBS_PAYMENT, DOC_DATE, COMISS_DATE) values (s_xxxx_oebs_cash_payment_test.NEXTVAL, "&amp;H468&amp;", "&amp;AD468&amp;", to_date('"&amp;T468&amp;"','YYYY-MM-DD HH24:MI:SS'), "&amp;AF468&amp;" );","")&amp;
IF(LEN(AE468)&gt;0,"insert into xxxx_oebs_cash_payment_test (ID, INVOICE_ID, OEBS_PAYMENT, DOC_DATE, COMISS_DATE) values (s_xxxx_oebs_cash_payment_test.NEXTVAL, "&amp;H468&amp;", "&amp;AE468&amp;", to_date('"&amp;T468&amp;"','YYYY-MM-DD HH24:MI:SS'), "&amp;AF468&amp;" );","")&amp;
IF(LEN(AH468)&gt;0,"insert into xxxx_client_discount_m  (ID,CLIENT_ID,CLIENT_AVG_DISCOUNT,DT) values (s_xxxx_client_discount_m.NEXTVAL,"&amp;X468&amp;", "&amp;AH468&amp;", "&amp;AI468&amp;");","")&amp;
IF(LEN(AJ468)&gt;0,"insert into xxxx_client_discount_m  (ID,CLIENT_ID,CLIENT_AVG_DISCOUNT,DT) values (s_xxxx_client_discount_m.NEXTVAL,"&amp;X468&amp;", "&amp;AJ468&amp;", "&amp;AK468&amp;");","")&amp;
IF(LEN(AO468)&gt;0,"insert into xxxx_contract_signed_attr (ID, CONTRACT_ID, CODE, KEY_NUM) values (s_xxxx_contract_signed_attr.NEXTVAL, "&amp;C468&amp;", 'SUPERCOMMISSION_BONUS' , "&amp;AO468&amp;" );","")&amp;
IF(LEN(AP468)&gt;0,"insert into xxxx_loyal_clients_contr_attr (ID, CONTRACT_ID, CLIENT_ID, LC_TURNOVER, COLLATERAL_FIRST_DT, COLLATERAL_END_DT) values (s_xxxx_loyal_clients_contr_atr.NEXTVAL, "&amp;C468&amp;", "&amp;X468&amp;", "&amp;AP468&amp;", "&amp;AQ468&amp;", "&amp;AR468&amp;"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100217, 'Б-100217-13',date'2015-03-04',3, 2, 2, 'RUR', 1, 18, date'2015-03-06', date'2015-03-07', 1002171, 1, to_date('2016-03-09 00:00:00','YYYY-MM-DD HH24:MI:SS'), 50000, 9000, 0, 276, 0, 'c1', 8,null);insert into xxxx_oebs_cash_payment_test (ID, INVOICE_ID, OEBS_PAYMENT, DOC_DATE, COMISS_DATE) values (s_xxxx_oebs_cash_payment_test.NEXTVAL, 100217, 25000, to_date('2016-03-09 00:00:00','YYYY-MM-DD HH24:MI:SS'), date'2015-04-30' );insert into xxxx_client_discount_m  (ID,CLIENT_ID,CLIENT_AVG_DISCOUNT,DT) values (s_xxxx_client_discount_m.NEXTVAL,276, 20, date'2014-03-01');</v>
      </c>
    </row>
    <row r="469" spans="1:47" ht="15" customHeight="1" x14ac:dyDescent="0.3">
      <c r="A469" s="45">
        <v>23</v>
      </c>
      <c r="B469" s="57"/>
      <c r="C469" s="12" t="str">
        <f t="shared" si="129"/>
        <v>100023</v>
      </c>
      <c r="D469" s="12" t="str">
        <f t="shared" si="130"/>
        <v>100023/13</v>
      </c>
      <c r="E469" s="13" t="s">
        <v>40</v>
      </c>
      <c r="F469" s="13" t="s">
        <v>41</v>
      </c>
      <c r="G469" s="12">
        <v>1</v>
      </c>
      <c r="H469" s="14">
        <v>100218</v>
      </c>
      <c r="I469" s="15" t="str">
        <f t="shared" si="131"/>
        <v>Б-100218-13</v>
      </c>
      <c r="J469" s="16">
        <v>3</v>
      </c>
      <c r="K469" s="56">
        <v>11</v>
      </c>
      <c r="L469" s="12" t="s">
        <v>42</v>
      </c>
      <c r="M469" s="16">
        <v>1</v>
      </c>
      <c r="N469" s="12">
        <v>18</v>
      </c>
      <c r="O469" s="13" t="s">
        <v>55</v>
      </c>
      <c r="P469" s="13" t="s">
        <v>44</v>
      </c>
      <c r="Q469" s="13" t="s">
        <v>45</v>
      </c>
      <c r="R469" s="17" t="str">
        <f t="shared" si="132"/>
        <v>1002181</v>
      </c>
      <c r="S469" s="15">
        <v>1</v>
      </c>
      <c r="T469" s="144" t="s">
        <v>141</v>
      </c>
      <c r="U469" s="12">
        <v>50000</v>
      </c>
      <c r="V469" s="12">
        <f t="shared" si="134"/>
        <v>9000</v>
      </c>
      <c r="W469" s="12">
        <v>0</v>
      </c>
      <c r="X469" s="18">
        <v>276</v>
      </c>
      <c r="Y469" s="19" t="s">
        <v>47</v>
      </c>
      <c r="Z469" s="20"/>
      <c r="AA469" s="29"/>
      <c r="AB469" s="29"/>
      <c r="AC469" s="14">
        <f t="shared" si="135"/>
        <v>25000</v>
      </c>
      <c r="AD469" s="108"/>
      <c r="AE469" s="12"/>
      <c r="AF469" s="58" t="s">
        <v>67</v>
      </c>
      <c r="AG469" s="23">
        <v>8</v>
      </c>
      <c r="AH469" s="30">
        <v>20</v>
      </c>
      <c r="AI469" s="25" t="s">
        <v>49</v>
      </c>
      <c r="AJ469" s="13"/>
      <c r="AK469" s="13"/>
      <c r="AL469" s="17">
        <v>0</v>
      </c>
      <c r="AM469" s="15" t="s">
        <v>50</v>
      </c>
      <c r="AN469" s="12" t="s">
        <v>51</v>
      </c>
      <c r="AO469" s="12"/>
      <c r="AP469" s="17"/>
      <c r="AQ469" s="17"/>
      <c r="AR469" s="17"/>
      <c r="AU46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100218, 'Б-100218-13',date'2015-03-04',3, 11, 11, 'RUR', 1, 18, date'2015-03-06', date'2015-03-07', 1002181, 1, to_date('2016-03-09 00:00:00','YYYY-MM-DD HH24:MI:SS'), 50000, 9000, 0, 276, 0, 'c1', 8,null);insert into xxxx_oebs_cash_payment_test (ID, INVOICE_ID, OEBS_PAYMENT, DOC_DATE, COMISS_DATE) values (s_xxxx_oebs_cash_payment_test.NEXTVAL, 100218, 25000, to_date('2016-03-09 00:00:00','YYYY-MM-DD HH24:MI:SS'), date'2015-04-30' );insert into xxxx_client_discount_m  (ID,CLIENT_ID,CLIENT_AVG_DISCOUNT,DT) values (s_xxxx_client_discount_m.NEXTVAL,276, 20, date'2014-03-01');</v>
      </c>
    </row>
    <row r="470" spans="1:47" ht="15" customHeight="1" x14ac:dyDescent="0.3">
      <c r="A470" s="45">
        <v>23</v>
      </c>
      <c r="B470" s="57"/>
      <c r="C470" s="12" t="str">
        <f t="shared" si="129"/>
        <v>100023</v>
      </c>
      <c r="D470" s="12" t="str">
        <f t="shared" si="130"/>
        <v>100023/13</v>
      </c>
      <c r="E470" s="13" t="s">
        <v>40</v>
      </c>
      <c r="F470" s="13" t="s">
        <v>41</v>
      </c>
      <c r="G470" s="12">
        <v>1</v>
      </c>
      <c r="H470" s="14">
        <v>100219</v>
      </c>
      <c r="I470" s="15" t="str">
        <f t="shared" si="131"/>
        <v>Б-100219-13</v>
      </c>
      <c r="J470" s="16">
        <v>3</v>
      </c>
      <c r="K470" s="28">
        <v>1</v>
      </c>
      <c r="L470" s="12" t="s">
        <v>42</v>
      </c>
      <c r="M470" s="16">
        <v>1</v>
      </c>
      <c r="N470" s="12">
        <v>18</v>
      </c>
      <c r="O470" s="13" t="s">
        <v>57</v>
      </c>
      <c r="P470" s="13" t="s">
        <v>44</v>
      </c>
      <c r="Q470" s="13" t="s">
        <v>45</v>
      </c>
      <c r="R470" s="17" t="str">
        <f t="shared" si="132"/>
        <v>1002191</v>
      </c>
      <c r="S470" s="15">
        <v>1</v>
      </c>
      <c r="T470" s="144" t="s">
        <v>142</v>
      </c>
      <c r="U470" s="12">
        <v>50000</v>
      </c>
      <c r="V470" s="12">
        <f t="shared" si="134"/>
        <v>9000</v>
      </c>
      <c r="W470" s="12">
        <v>0</v>
      </c>
      <c r="X470" s="18">
        <v>277</v>
      </c>
      <c r="Y470" s="19" t="s">
        <v>47</v>
      </c>
      <c r="Z470" s="20">
        <f>SUM(U465:U470)-SUM(V465:V470)</f>
        <v>246000</v>
      </c>
      <c r="AA470" s="29" t="s">
        <v>128</v>
      </c>
      <c r="AB470" s="110">
        <f>Z470-AD466</f>
        <v>246000</v>
      </c>
      <c r="AC470" s="14">
        <f t="shared" si="135"/>
        <v>25000</v>
      </c>
      <c r="AD470" s="12"/>
      <c r="AE470" s="12"/>
      <c r="AF470" s="13" t="s">
        <v>48</v>
      </c>
      <c r="AG470" s="23">
        <v>8</v>
      </c>
      <c r="AH470" s="30">
        <v>13</v>
      </c>
      <c r="AI470" s="25" t="s">
        <v>49</v>
      </c>
      <c r="AJ470" s="13"/>
      <c r="AK470" s="13"/>
      <c r="AL470" s="17">
        <v>0</v>
      </c>
      <c r="AM470" s="15" t="s">
        <v>50</v>
      </c>
      <c r="AN470" s="12" t="s">
        <v>51</v>
      </c>
      <c r="AO470" s="12"/>
      <c r="AP470" s="17"/>
      <c r="AQ470" s="17"/>
      <c r="AR470" s="17"/>
      <c r="AU470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100219, 'Б-100219-13',date'2015-03-05',3, 1, 1, 'RUR', 1, 18, date'2015-03-06', date'2015-03-07', 1002191, 1, to_date('2016-03-11 00:00:00','YYYY-MM-DD HH24:MI:SS'), 50000, 9000, 0, 277, 0, 'c1', 8,null);insert into xxxx_oebs_cash_payment_test (ID, INVOICE_ID, OEBS_PAYMENT, DOC_DATE, COMISS_DATE) values (s_xxxx_oebs_cash_payment_test.NEXTVAL, 100219, 25000, to_date('2016-03-11 00:00:00','YYYY-MM-DD HH24:MI:SS'), date'2015-03-31' );insert into xxxx_client_discount_m  (ID,CLIENT_ID,CLIENT_AVG_DISCOUNT,DT) values (s_xxxx_client_discount_m.NEXTVAL,277, 13, date'2014-03-01');</v>
      </c>
    </row>
    <row r="471" spans="1:47" ht="15" customHeight="1" x14ac:dyDescent="0.3">
      <c r="A471" s="45">
        <v>23</v>
      </c>
      <c r="B471" s="57"/>
      <c r="C471" s="12" t="str">
        <f t="shared" si="129"/>
        <v>100023</v>
      </c>
      <c r="D471" s="12" t="str">
        <f t="shared" si="130"/>
        <v>100023/13</v>
      </c>
      <c r="E471" s="13" t="s">
        <v>40</v>
      </c>
      <c r="F471" s="13" t="s">
        <v>41</v>
      </c>
      <c r="G471" s="12">
        <v>1</v>
      </c>
      <c r="H471" s="14">
        <v>100220</v>
      </c>
      <c r="I471" s="15" t="str">
        <f t="shared" si="131"/>
        <v>Б-100220-13</v>
      </c>
      <c r="J471" s="16">
        <v>3</v>
      </c>
      <c r="K471" s="12">
        <v>7</v>
      </c>
      <c r="L471" s="12" t="s">
        <v>42</v>
      </c>
      <c r="M471" s="16">
        <v>1</v>
      </c>
      <c r="N471" s="12">
        <v>18</v>
      </c>
      <c r="O471" s="13" t="s">
        <v>43</v>
      </c>
      <c r="P471" s="13" t="s">
        <v>44</v>
      </c>
      <c r="Q471" s="13" t="s">
        <v>45</v>
      </c>
      <c r="R471" s="17" t="str">
        <f t="shared" si="132"/>
        <v>1002201</v>
      </c>
      <c r="S471" s="15">
        <v>1</v>
      </c>
      <c r="T471" s="144" t="s">
        <v>147</v>
      </c>
      <c r="U471" s="12">
        <v>50000</v>
      </c>
      <c r="V471" s="12">
        <f t="shared" si="134"/>
        <v>9000</v>
      </c>
      <c r="W471" s="12">
        <v>0</v>
      </c>
      <c r="X471" s="18">
        <v>278</v>
      </c>
      <c r="Y471" s="19" t="s">
        <v>47</v>
      </c>
      <c r="Z471" s="20"/>
      <c r="AA471" s="21" t="s">
        <v>129</v>
      </c>
      <c r="AB471" s="111">
        <f>AB470-AD469</f>
        <v>246000</v>
      </c>
      <c r="AC471" s="14">
        <f t="shared" si="135"/>
        <v>25000</v>
      </c>
      <c r="AD471" s="108"/>
      <c r="AE471" s="12"/>
      <c r="AF471" s="59" t="s">
        <v>72</v>
      </c>
      <c r="AG471" s="23">
        <v>8</v>
      </c>
      <c r="AH471" s="24">
        <v>13</v>
      </c>
      <c r="AI471" s="25" t="s">
        <v>49</v>
      </c>
      <c r="AJ471" s="13"/>
      <c r="AK471" s="13"/>
      <c r="AL471" s="17">
        <v>0</v>
      </c>
      <c r="AM471" s="15" t="s">
        <v>50</v>
      </c>
      <c r="AN471" s="12" t="s">
        <v>51</v>
      </c>
      <c r="AO471" s="12"/>
      <c r="AP471" s="17"/>
      <c r="AQ471" s="17"/>
      <c r="AR471" s="17"/>
      <c r="AU47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100220, 'Б-100220-13',date'2015-03-02',3, 7, 7, 'RUR', 1, 18, date'2015-03-06', date'2015-03-07', 1002201, 1, to_date('2016-05-07 00:00:00','YYYY-MM-DD HH24:MI:SS'), 50000, 9000, 0, 278, 0, 'c1', 8,null);insert into xxxx_oebs_cash_payment_test (ID, INVOICE_ID, OEBS_PAYMENT, DOC_DATE, COMISS_DATE) values (s_xxxx_oebs_cash_payment_test.NEXTVAL, 100220, 25000, to_date('2016-05-07 00:00:00','YYYY-MM-DD HH24:MI:SS'), date'2015-05-31' );insert into xxxx_client_discount_m  (ID,CLIENT_ID,CLIENT_AVG_DISCOUNT,DT) values (s_xxxx_client_discount_m.NEXTVAL,278, 13, date'2014-03-01');</v>
      </c>
    </row>
    <row r="472" spans="1:47" ht="15" customHeight="1" x14ac:dyDescent="0.3">
      <c r="A472" s="45">
        <v>23</v>
      </c>
      <c r="B472" s="57"/>
      <c r="C472" s="12" t="str">
        <f t="shared" si="129"/>
        <v>100023</v>
      </c>
      <c r="D472" s="12" t="str">
        <f t="shared" si="130"/>
        <v>100023/13</v>
      </c>
      <c r="E472" s="13" t="s">
        <v>40</v>
      </c>
      <c r="F472" s="13" t="s">
        <v>41</v>
      </c>
      <c r="G472" s="12">
        <v>1</v>
      </c>
      <c r="H472" s="14">
        <v>100221</v>
      </c>
      <c r="I472" s="15" t="str">
        <f t="shared" si="131"/>
        <v>Б-100221-13</v>
      </c>
      <c r="J472" s="16">
        <v>3</v>
      </c>
      <c r="K472" s="28">
        <v>12</v>
      </c>
      <c r="L472" s="12" t="s">
        <v>42</v>
      </c>
      <c r="M472" s="16">
        <v>1</v>
      </c>
      <c r="N472" s="12">
        <v>18</v>
      </c>
      <c r="O472" s="13" t="s">
        <v>53</v>
      </c>
      <c r="P472" s="13" t="s">
        <v>44</v>
      </c>
      <c r="Q472" s="13" t="s">
        <v>45</v>
      </c>
      <c r="R472" s="17" t="str">
        <f t="shared" si="132"/>
        <v>1002211</v>
      </c>
      <c r="S472" s="15">
        <v>1</v>
      </c>
      <c r="T472" s="144" t="s">
        <v>148</v>
      </c>
      <c r="U472" s="12">
        <v>50000</v>
      </c>
      <c r="V472" s="12">
        <f t="shared" si="134"/>
        <v>9000</v>
      </c>
      <c r="W472" s="12">
        <v>0</v>
      </c>
      <c r="X472" s="18">
        <v>279</v>
      </c>
      <c r="Y472" s="19" t="s">
        <v>47</v>
      </c>
      <c r="Z472" s="20"/>
      <c r="AA472" s="21"/>
      <c r="AB472" s="26"/>
      <c r="AC472" s="14">
        <f t="shared" si="135"/>
        <v>25000</v>
      </c>
      <c r="AD472" s="12"/>
      <c r="AE472" s="12"/>
      <c r="AF472" s="59" t="s">
        <v>72</v>
      </c>
      <c r="AG472" s="23">
        <v>8</v>
      </c>
      <c r="AH472" s="27">
        <v>7</v>
      </c>
      <c r="AI472" s="25" t="s">
        <v>49</v>
      </c>
      <c r="AJ472" s="13"/>
      <c r="AK472" s="13"/>
      <c r="AL472" s="17">
        <v>0</v>
      </c>
      <c r="AM472" s="15" t="s">
        <v>50</v>
      </c>
      <c r="AN472" s="12" t="s">
        <v>51</v>
      </c>
      <c r="AO472" s="12"/>
      <c r="AP472" s="17"/>
      <c r="AQ472" s="17"/>
      <c r="AR472" s="17"/>
      <c r="AU472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100221, 'Б-100221-13',date'2015-03-03',3, 12, 12, 'RUR', 1, 18, date'2015-03-06', date'2015-03-07', 1002211, 1, to_date('2016-05-08 00:00:00','YYYY-MM-DD HH24:MI:SS'), 50000, 9000, 0, 279, 0, 'c1', 8,null);insert into xxxx_oebs_cash_payment_test (ID, INVOICE_ID, OEBS_PAYMENT, DOC_DATE, COMISS_DATE) values (s_xxxx_oebs_cash_payment_test.NEXTVAL, 100221, 25000, to_date('2016-05-08 00:00:00','YYYY-MM-DD HH24:MI:SS'), date'2015-05-31' );insert into xxxx_client_discount_m  (ID,CLIENT_ID,CLIENT_AVG_DISCOUNT,DT) values (s_xxxx_client_discount_m.NEXTVAL,279, 7, date'2014-03-01');</v>
      </c>
    </row>
    <row r="473" spans="1:47" ht="15.6" x14ac:dyDescent="0.3">
      <c r="A473" s="45">
        <v>23</v>
      </c>
      <c r="B473" s="57"/>
      <c r="C473" s="12" t="str">
        <f t="shared" si="129"/>
        <v>100023</v>
      </c>
      <c r="D473" s="12" t="str">
        <f t="shared" si="130"/>
        <v>100023/13</v>
      </c>
      <c r="E473" s="13" t="s">
        <v>40</v>
      </c>
      <c r="F473" s="13" t="s">
        <v>41</v>
      </c>
      <c r="G473" s="12">
        <v>1</v>
      </c>
      <c r="H473" s="14">
        <v>100222</v>
      </c>
      <c r="I473" s="15" t="str">
        <f t="shared" si="131"/>
        <v>Б-100222-13</v>
      </c>
      <c r="J473" s="16">
        <v>3</v>
      </c>
      <c r="K473" s="12">
        <v>7</v>
      </c>
      <c r="L473" s="12" t="s">
        <v>42</v>
      </c>
      <c r="M473" s="16">
        <v>1</v>
      </c>
      <c r="N473" s="12">
        <v>18</v>
      </c>
      <c r="O473" s="13" t="s">
        <v>53</v>
      </c>
      <c r="P473" s="13" t="s">
        <v>44</v>
      </c>
      <c r="Q473" s="13" t="s">
        <v>45</v>
      </c>
      <c r="R473" s="17" t="str">
        <f t="shared" si="132"/>
        <v>1002221</v>
      </c>
      <c r="S473" s="15">
        <v>1</v>
      </c>
      <c r="T473" s="144" t="s">
        <v>148</v>
      </c>
      <c r="U473" s="12">
        <v>50000</v>
      </c>
      <c r="V473" s="12">
        <f t="shared" si="134"/>
        <v>9000</v>
      </c>
      <c r="W473" s="12">
        <v>0</v>
      </c>
      <c r="X473" s="18">
        <v>280</v>
      </c>
      <c r="Y473" s="19" t="s">
        <v>47</v>
      </c>
      <c r="Z473" s="20"/>
      <c r="AA473" s="21" t="s">
        <v>130</v>
      </c>
      <c r="AB473" s="112">
        <v>176949.15254237287</v>
      </c>
      <c r="AC473" s="14">
        <f t="shared" si="135"/>
        <v>25000</v>
      </c>
      <c r="AD473" s="108"/>
      <c r="AE473" s="109"/>
      <c r="AF473" s="58" t="s">
        <v>102</v>
      </c>
      <c r="AG473" s="23">
        <v>8</v>
      </c>
      <c r="AH473" s="27">
        <v>7</v>
      </c>
      <c r="AI473" s="25" t="s">
        <v>49</v>
      </c>
      <c r="AJ473" s="13"/>
      <c r="AK473" s="13"/>
      <c r="AL473" s="17">
        <v>0</v>
      </c>
      <c r="AM473" s="15" t="s">
        <v>50</v>
      </c>
      <c r="AN473" s="12" t="s">
        <v>51</v>
      </c>
      <c r="AO473" s="12"/>
      <c r="AP473" s="17"/>
      <c r="AQ473" s="17"/>
      <c r="AR473" s="17"/>
      <c r="AU473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100222, 'Б-100222-13',date'2015-03-03',3, 7, 7, 'RUR', 1, 18, date'2015-03-06', date'2015-03-07', 1002221, 1, to_date('2016-05-08 00:00:00','YYYY-MM-DD HH24:MI:SS'), 50000, 9000, 0, 280, 0, 'c1', 8,null);insert into xxxx_oebs_cash_payment_test (ID, INVOICE_ID, OEBS_PAYMENT, DOC_DATE, COMISS_DATE) values (s_xxxx_oebs_cash_payment_test.NEXTVAL, 100222, 25000, to_date('2016-05-08 00:00:00','YYYY-MM-DD HH24:MI:SS'), date'2015-06-30' );insert into xxxx_client_discount_m  (ID,CLIENT_ID,CLIENT_AVG_DISCOUNT,DT) values (s_xxxx_client_discount_m.NEXTVAL,280, 7, date'2014-03-01');</v>
      </c>
    </row>
    <row r="474" spans="1:47" ht="17.25" customHeight="1" x14ac:dyDescent="0.3">
      <c r="A474" s="45">
        <v>23</v>
      </c>
      <c r="B474" s="57"/>
      <c r="C474" s="12" t="str">
        <f t="shared" si="129"/>
        <v>100023</v>
      </c>
      <c r="D474" s="12" t="str">
        <f t="shared" si="130"/>
        <v>100023/13</v>
      </c>
      <c r="E474" s="13" t="s">
        <v>40</v>
      </c>
      <c r="F474" s="13" t="s">
        <v>41</v>
      </c>
      <c r="G474" s="12">
        <v>1</v>
      </c>
      <c r="H474" s="14">
        <v>100223</v>
      </c>
      <c r="I474" s="15" t="str">
        <f t="shared" si="131"/>
        <v>Б-100223-13</v>
      </c>
      <c r="J474" s="16">
        <v>3</v>
      </c>
      <c r="K474" s="28">
        <v>2</v>
      </c>
      <c r="L474" s="12" t="s">
        <v>42</v>
      </c>
      <c r="M474" s="16">
        <v>1</v>
      </c>
      <c r="N474" s="12">
        <v>18</v>
      </c>
      <c r="O474" s="13" t="s">
        <v>55</v>
      </c>
      <c r="P474" s="13" t="s">
        <v>44</v>
      </c>
      <c r="Q474" s="13" t="s">
        <v>45</v>
      </c>
      <c r="R474" s="17" t="str">
        <f t="shared" si="132"/>
        <v>1002231</v>
      </c>
      <c r="S474" s="15">
        <v>1</v>
      </c>
      <c r="T474" s="144" t="s">
        <v>149</v>
      </c>
      <c r="U474" s="12">
        <v>50000</v>
      </c>
      <c r="V474" s="12">
        <f t="shared" si="134"/>
        <v>9000</v>
      </c>
      <c r="W474" s="12">
        <v>0</v>
      </c>
      <c r="X474" s="18">
        <v>281</v>
      </c>
      <c r="Y474" s="19" t="s">
        <v>47</v>
      </c>
      <c r="Z474" s="113">
        <f>AD470-AB470</f>
        <v>-246000</v>
      </c>
      <c r="AA474" s="29"/>
      <c r="AB474" s="29"/>
      <c r="AC474" s="14">
        <f t="shared" si="135"/>
        <v>25000</v>
      </c>
      <c r="AD474" s="12"/>
      <c r="AE474" s="114"/>
      <c r="AF474" s="58" t="s">
        <v>102</v>
      </c>
      <c r="AG474" s="23">
        <v>8</v>
      </c>
      <c r="AH474" s="30">
        <v>20</v>
      </c>
      <c r="AI474" s="25" t="s">
        <v>49</v>
      </c>
      <c r="AJ474" s="13"/>
      <c r="AK474" s="13"/>
      <c r="AL474" s="17">
        <v>0</v>
      </c>
      <c r="AM474" s="15" t="s">
        <v>50</v>
      </c>
      <c r="AN474" s="12" t="s">
        <v>51</v>
      </c>
      <c r="AO474" s="12"/>
      <c r="AP474" s="17"/>
      <c r="AQ474" s="17"/>
      <c r="AR474" s="17"/>
      <c r="AU47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"&amp;A474&amp;", "&amp;C474&amp;", '"&amp;D474&amp;"', date'"&amp;E474&amp;"', date'"&amp;F474&amp;"', "&amp;G474&amp;", "&amp;H474&amp;", '"&amp;I474&amp;"',date'"&amp;O474&amp;"',"&amp;J474&amp;", "&amp;K474&amp;", "&amp;K474&amp;", '"&amp;L474&amp;"', "&amp;M474&amp;", "&amp;N474&amp;", date'"&amp;P474&amp;"', date'"&amp;Q474&amp;"', "&amp;R474&amp;", "&amp;S474&amp;", to_date('"&amp;T474&amp;"','YYYY-MM-DD HH24:MI:SS'), "&amp;U474&amp;", "&amp;V474&amp;", "&amp;W474&amp;", "&amp;X474&amp;", "&amp;AL474&amp;", '"&amp;AN474&amp;"', "&amp;AG474&amp;","&amp;AM474&amp;");"&amp;
IF(LEN(AC474)&gt;0,"insert into xxxx_oebs_cash_payment_test (ID, INVOICE_ID, OEBS_PAYMENT, DOC_DATE, COMISS_DATE) values (s_xxxx_oebs_cash_payment_test.NEXTVAL, "&amp;H474&amp;", "&amp;AC474&amp;", to_date('"&amp;T474&amp;"','YYYY-MM-DD HH24:MI:SS'), "&amp;AF474&amp;" );","")&amp;
IF(LEN(AD474)&gt;0,"insert into xxxx_oebs_cash_payment_test (ID, INVOICE_ID, OEBS_PAYMENT, DOC_DATE, COMISS_DATE) values (s_xxxx_oebs_cash_payment_test.NEXTVAL, "&amp;H474&amp;", "&amp;AD474&amp;", to_date('"&amp;T474&amp;"','YYYY-MM-DD HH24:MI:SS'), "&amp;AF474&amp;" );","")&amp;
IF(LEN(AE474)&gt;0,"insert into xxxx_oebs_cash_payment_test (ID, INVOICE_ID, OEBS_PAYMENT, DOC_DATE, COMISS_DATE) values (s_xxxx_oebs_cash_payment_test.NEXTVAL, "&amp;H474&amp;", "&amp;AE474&amp;", to_date('"&amp;T474&amp;"','YYYY-MM-DD HH24:MI:SS'), "&amp;AF474&amp;" );","")&amp;
IF(LEN(AH474)&gt;0,"insert into xxxx_client_discount_m  (ID,CLIENT_ID,CLIENT_AVG_DISCOUNT,DT) values (s_xxxx_client_discount_m.NEXTVAL,"&amp;X474&amp;", "&amp;AH474&amp;", "&amp;AI474&amp;");","")&amp;
IF(LEN(AJ474)&gt;0,"insert into xxxx_client_discount_m  (ID,CLIENT_ID,CLIENT_AVG_DISCOUNT,DT) values (s_xxxx_client_discount_m.NEXTVAL,"&amp;X474&amp;", "&amp;AJ474&amp;", "&amp;AK474&amp;");","")&amp;
IF(LEN(AO474)&gt;0,"insert into xxxx_contract_signed_attr (ID, CONTRACT_ID, CODE, KEY_NUM) values (s_xxxx_contract_signed_attr.NEXTVAL, "&amp;C474&amp;", 'SUPERCOMMISSION_BONUS' , "&amp;AO474&amp;" );","")&amp;
IF(LEN(AP474)&gt;0,"insert into xxxx_loyal_clients_contr_attr (ID, CONTRACT_ID, CLIENT_ID, LC_TURNOVER, COLLATERAL_FIRST_DT, COLLATERAL_END_DT) values (s_xxxx_loyal_clients_contr_atr.NEXTVAL, "&amp;C474&amp;", "&amp;X474&amp;", "&amp;AP474&amp;", "&amp;AQ474&amp;", "&amp;AR474&amp;"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100223, 'Б-100223-13',date'2015-03-04',3, 2, 2, 'RUR', 1, 18, date'2015-03-06', date'2015-03-07', 1002231, 1, to_date('2016-05-09 00:00:00','YYYY-MM-DD HH24:MI:SS'), 50000, 9000, 0, 281, 0, 'c1', 8,null);insert into xxxx_oebs_cash_payment_test (ID, INVOICE_ID, OEBS_PAYMENT, DOC_DATE, COMISS_DATE) values (s_xxxx_oebs_cash_payment_test.NEXTVAL, 100223, 25000, to_date('2016-05-09 00:00:00','YYYY-MM-DD HH24:MI:SS'), date'2015-06-30' );insert into xxxx_client_discount_m  (ID,CLIENT_ID,CLIENT_AVG_DISCOUNT,DT) values (s_xxxx_client_discount_m.NEXTVAL,281, 20, date'2014-03-01');</v>
      </c>
    </row>
    <row r="475" spans="1:47" ht="17.25" customHeight="1" x14ac:dyDescent="0.3">
      <c r="A475" s="45">
        <v>23</v>
      </c>
      <c r="B475" s="57"/>
      <c r="C475" s="12" t="str">
        <f t="shared" si="129"/>
        <v>100023</v>
      </c>
      <c r="D475" s="12" t="str">
        <f t="shared" si="130"/>
        <v>100023/13</v>
      </c>
      <c r="E475" s="13" t="s">
        <v>40</v>
      </c>
      <c r="F475" s="13" t="s">
        <v>41</v>
      </c>
      <c r="G475" s="12">
        <v>1</v>
      </c>
      <c r="H475" s="14">
        <v>100224</v>
      </c>
      <c r="I475" s="15" t="str">
        <f t="shared" si="131"/>
        <v>Б-100224-13</v>
      </c>
      <c r="J475" s="16">
        <v>3</v>
      </c>
      <c r="K475" s="28">
        <v>11</v>
      </c>
      <c r="L475" s="12" t="s">
        <v>42</v>
      </c>
      <c r="M475" s="16">
        <v>1</v>
      </c>
      <c r="N475" s="12">
        <v>18</v>
      </c>
      <c r="O475" s="13" t="s">
        <v>55</v>
      </c>
      <c r="P475" s="13" t="s">
        <v>44</v>
      </c>
      <c r="Q475" s="13" t="s">
        <v>45</v>
      </c>
      <c r="R475" s="17" t="str">
        <f t="shared" si="132"/>
        <v>1002241</v>
      </c>
      <c r="S475" s="15">
        <v>1</v>
      </c>
      <c r="T475" s="144" t="s">
        <v>149</v>
      </c>
      <c r="U475" s="12">
        <v>50000</v>
      </c>
      <c r="V475" s="12">
        <f t="shared" si="134"/>
        <v>9000</v>
      </c>
      <c r="W475" s="12">
        <v>0</v>
      </c>
      <c r="X475" s="18">
        <v>281</v>
      </c>
      <c r="Y475" s="19" t="s">
        <v>47</v>
      </c>
      <c r="Z475" s="113">
        <f>AD471-AB471</f>
        <v>-246000</v>
      </c>
      <c r="AA475" s="29"/>
      <c r="AB475" s="29"/>
      <c r="AC475" s="14">
        <f t="shared" si="135"/>
        <v>25000</v>
      </c>
      <c r="AD475" s="12"/>
      <c r="AE475" s="114"/>
      <c r="AF475" s="58" t="s">
        <v>102</v>
      </c>
      <c r="AG475" s="23">
        <v>8</v>
      </c>
      <c r="AH475" s="30">
        <v>20</v>
      </c>
      <c r="AI475" s="25" t="s">
        <v>49</v>
      </c>
      <c r="AJ475" s="13"/>
      <c r="AK475" s="13"/>
      <c r="AL475" s="17">
        <v>0</v>
      </c>
      <c r="AM475" s="15" t="s">
        <v>50</v>
      </c>
      <c r="AN475" s="12" t="s">
        <v>51</v>
      </c>
      <c r="AO475" s="12"/>
      <c r="AP475" s="17"/>
      <c r="AQ475" s="17"/>
      <c r="AR475" s="17"/>
      <c r="AU475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100224, 'Б-100224-13',date'2015-03-04',3, 11, 11, 'RUR', 1, 18, date'2015-03-06', date'2015-03-07', 1002241, 1, to_date('2016-05-09 00:00:00','YYYY-MM-DD HH24:MI:SS'), 50000, 9000, 0, 281, 0, 'c1', 8,null);insert into xxxx_oebs_cash_payment_test (ID, INVOICE_ID, OEBS_PAYMENT, DOC_DATE, COMISS_DATE) values (s_xxxx_oebs_cash_payment_test.NEXTVAL, 100224, 25000, to_date('2016-05-09 00:00:00','YYYY-MM-DD HH24:MI:SS'), date'2015-06-30' );insert into xxxx_client_discount_m  (ID,CLIENT_ID,CLIENT_AVG_DISCOUNT,DT) values (s_xxxx_client_discount_m.NEXTVAL,281, 20, date'2014-03-01');</v>
      </c>
    </row>
    <row r="476" spans="1:47" ht="16.5" customHeight="1" x14ac:dyDescent="0.3">
      <c r="A476" s="45">
        <v>23</v>
      </c>
      <c r="B476" s="57"/>
      <c r="C476" s="12" t="str">
        <f t="shared" si="129"/>
        <v>100023</v>
      </c>
      <c r="D476" s="12" t="str">
        <f t="shared" si="130"/>
        <v>100023/13</v>
      </c>
      <c r="E476" s="13" t="s">
        <v>40</v>
      </c>
      <c r="F476" s="13" t="s">
        <v>41</v>
      </c>
      <c r="G476" s="12">
        <v>1</v>
      </c>
      <c r="H476" s="14">
        <v>100225</v>
      </c>
      <c r="I476" s="15" t="str">
        <f t="shared" si="131"/>
        <v>Б-100225-13</v>
      </c>
      <c r="J476" s="16">
        <v>3</v>
      </c>
      <c r="K476" s="28">
        <v>1</v>
      </c>
      <c r="L476" s="12" t="s">
        <v>42</v>
      </c>
      <c r="M476" s="16">
        <v>1</v>
      </c>
      <c r="N476" s="12">
        <v>18</v>
      </c>
      <c r="O476" s="13" t="s">
        <v>57</v>
      </c>
      <c r="P476" s="13" t="s">
        <v>44</v>
      </c>
      <c r="Q476" s="13" t="s">
        <v>45</v>
      </c>
      <c r="R476" s="17" t="str">
        <f t="shared" si="132"/>
        <v>1002251</v>
      </c>
      <c r="S476" s="15">
        <v>1</v>
      </c>
      <c r="T476" s="145" t="s">
        <v>150</v>
      </c>
      <c r="U476" s="12">
        <v>50000</v>
      </c>
      <c r="V476" s="12">
        <f t="shared" si="134"/>
        <v>9000</v>
      </c>
      <c r="W476" s="12">
        <v>0</v>
      </c>
      <c r="X476" s="18">
        <v>282</v>
      </c>
      <c r="Y476" s="19" t="s">
        <v>47</v>
      </c>
      <c r="Z476" s="20">
        <f>SUM(U471:U476)-SUM(V471:V476)</f>
        <v>246000</v>
      </c>
      <c r="AA476" s="29" t="s">
        <v>131</v>
      </c>
      <c r="AB476" s="110">
        <f>Z476-AE478</f>
        <v>246000</v>
      </c>
      <c r="AC476" s="14">
        <f t="shared" si="135"/>
        <v>25000</v>
      </c>
      <c r="AD476" s="115"/>
      <c r="AE476" s="109"/>
      <c r="AF476" s="61" t="s">
        <v>72</v>
      </c>
      <c r="AG476" s="23">
        <v>8</v>
      </c>
      <c r="AH476" s="30">
        <v>13</v>
      </c>
      <c r="AI476" s="25" t="s">
        <v>49</v>
      </c>
      <c r="AJ476" s="13"/>
      <c r="AK476" s="13"/>
      <c r="AL476" s="17">
        <v>0</v>
      </c>
      <c r="AM476" s="15" t="s">
        <v>50</v>
      </c>
      <c r="AN476" s="12" t="s">
        <v>51</v>
      </c>
      <c r="AO476" s="12"/>
      <c r="AP476" s="17"/>
      <c r="AQ476" s="17"/>
      <c r="AR476" s="17"/>
      <c r="AU476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100225, 'Б-100225-13',date'2015-03-05',3, 1, 1, 'RUR', 1, 18, date'2015-03-06', date'2015-03-07', 1002251, 1, to_date('2016-05-11 00:00:00','YYYY-MM-DD HH24:MI:SS'), 50000, 9000, 0, 282, 0, 'c1', 8,null);insert into xxxx_oebs_cash_payment_test (ID, INVOICE_ID, OEBS_PAYMENT, DOC_DATE, COMISS_DATE) values (s_xxxx_oebs_cash_payment_test.NEXTVAL, 100225, 25000, to_date('2016-05-11 00:00:00','YYYY-MM-DD HH24:MI:SS'), date'2015-05-31' );insert into xxxx_client_discount_m  (ID,CLIENT_ID,CLIENT_AVG_DISCOUNT,DT) values (s_xxxx_client_discount_m.NEXTVAL,282, 13, date'2014-03-01');</v>
      </c>
    </row>
    <row r="477" spans="1:47" ht="17.25" customHeight="1" x14ac:dyDescent="0.3">
      <c r="A477" s="45">
        <v>23</v>
      </c>
      <c r="B477" s="57"/>
      <c r="C477" s="12" t="str">
        <f t="shared" si="129"/>
        <v>100023</v>
      </c>
      <c r="D477" s="12" t="str">
        <f t="shared" si="130"/>
        <v>100023/13</v>
      </c>
      <c r="E477" s="13" t="s">
        <v>40</v>
      </c>
      <c r="F477" s="13" t="s">
        <v>41</v>
      </c>
      <c r="G477" s="12">
        <v>1</v>
      </c>
      <c r="H477" s="14">
        <v>100226</v>
      </c>
      <c r="I477" s="15" t="str">
        <f t="shared" si="131"/>
        <v>Б-100226-13</v>
      </c>
      <c r="J477" s="16">
        <v>3</v>
      </c>
      <c r="K477" s="12">
        <v>7</v>
      </c>
      <c r="L477" s="12" t="s">
        <v>42</v>
      </c>
      <c r="M477" s="16">
        <v>1</v>
      </c>
      <c r="N477" s="12">
        <v>18</v>
      </c>
      <c r="O477" s="13" t="s">
        <v>43</v>
      </c>
      <c r="P477" s="13" t="s">
        <v>44</v>
      </c>
      <c r="Q477" s="13" t="s">
        <v>45</v>
      </c>
      <c r="R477" s="17" t="str">
        <f t="shared" si="132"/>
        <v>1002261</v>
      </c>
      <c r="S477" s="15">
        <v>1</v>
      </c>
      <c r="T477" s="144" t="s">
        <v>152</v>
      </c>
      <c r="U477" s="12">
        <v>50000</v>
      </c>
      <c r="V477" s="12">
        <f t="shared" si="134"/>
        <v>9000</v>
      </c>
      <c r="W477" s="12">
        <v>0</v>
      </c>
      <c r="X477" s="18">
        <v>283</v>
      </c>
      <c r="Y477" s="19" t="s">
        <v>47</v>
      </c>
      <c r="Z477" s="20"/>
      <c r="AA477" s="21"/>
      <c r="AB477" s="111">
        <f>AD476-AB476</f>
        <v>-246000</v>
      </c>
      <c r="AC477" s="14">
        <f t="shared" si="135"/>
        <v>25000</v>
      </c>
      <c r="AD477" s="12"/>
      <c r="AE477" s="109"/>
      <c r="AF477" s="58" t="s">
        <v>102</v>
      </c>
      <c r="AG477" s="23">
        <v>8</v>
      </c>
      <c r="AH477" s="24">
        <v>13</v>
      </c>
      <c r="AI477" s="25" t="s">
        <v>49</v>
      </c>
      <c r="AJ477" s="13"/>
      <c r="AK477" s="13"/>
      <c r="AL477" s="17">
        <v>0</v>
      </c>
      <c r="AM477" s="15" t="s">
        <v>50</v>
      </c>
      <c r="AN477" s="12" t="s">
        <v>51</v>
      </c>
      <c r="AO477" s="12"/>
      <c r="AP477" s="17"/>
      <c r="AQ477" s="17"/>
      <c r="AR477" s="17"/>
      <c r="AU477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100226, 'Б-100226-13',date'2015-03-02',3, 7, 7, 'RUR', 1, 18, date'2015-03-06', date'2015-03-07', 1002261, 1, to_date('2016-06-07 00:00:00','YYYY-MM-DD HH24:MI:SS'), 50000, 9000, 0, 283, 0, 'c1', 8,null);insert into xxxx_oebs_cash_payment_test (ID, INVOICE_ID, OEBS_PAYMENT, DOC_DATE, COMISS_DATE) values (s_xxxx_oebs_cash_payment_test.NEXTVAL, 100226, 25000, to_date('2016-06-07 00:00:00','YYYY-MM-DD HH24:MI:SS'), date'2015-06-30' );insert into xxxx_client_discount_m  (ID,CLIENT_ID,CLIENT_AVG_DISCOUNT,DT) values (s_xxxx_client_discount_m.NEXTVAL,283, 13, date'2014-03-01');</v>
      </c>
    </row>
    <row r="478" spans="1:47" x14ac:dyDescent="0.3">
      <c r="A478" s="45">
        <v>23</v>
      </c>
      <c r="B478" s="57"/>
      <c r="C478" s="12" t="str">
        <f t="shared" si="129"/>
        <v>100023</v>
      </c>
      <c r="D478" s="12" t="str">
        <f t="shared" si="130"/>
        <v>100023/13</v>
      </c>
      <c r="E478" s="13" t="s">
        <v>40</v>
      </c>
      <c r="F478" s="13" t="s">
        <v>41</v>
      </c>
      <c r="G478" s="12">
        <v>1</v>
      </c>
      <c r="H478" s="14">
        <v>100227</v>
      </c>
      <c r="I478" s="15" t="str">
        <f t="shared" si="131"/>
        <v>Б-100227-13</v>
      </c>
      <c r="J478" s="16">
        <v>3</v>
      </c>
      <c r="K478" s="56">
        <v>3</v>
      </c>
      <c r="L478" s="12" t="s">
        <v>42</v>
      </c>
      <c r="M478" s="16">
        <v>1</v>
      </c>
      <c r="N478" s="12">
        <v>18</v>
      </c>
      <c r="O478" s="13" t="s">
        <v>53</v>
      </c>
      <c r="P478" s="13" t="s">
        <v>44</v>
      </c>
      <c r="Q478" s="13" t="s">
        <v>45</v>
      </c>
      <c r="R478" s="17" t="str">
        <f t="shared" si="132"/>
        <v>1002271</v>
      </c>
      <c r="S478" s="15">
        <v>1</v>
      </c>
      <c r="T478" s="144" t="s">
        <v>153</v>
      </c>
      <c r="U478" s="12">
        <v>50000</v>
      </c>
      <c r="V478" s="12">
        <f t="shared" si="134"/>
        <v>9000</v>
      </c>
      <c r="W478" s="12">
        <v>0</v>
      </c>
      <c r="X478" s="18">
        <v>284</v>
      </c>
      <c r="Y478" s="19" t="s">
        <v>47</v>
      </c>
      <c r="Z478" s="20"/>
      <c r="AA478" s="21"/>
      <c r="AB478" s="26"/>
      <c r="AC478" s="14">
        <f t="shared" si="135"/>
        <v>25000</v>
      </c>
      <c r="AD478" s="115"/>
      <c r="AE478" s="109"/>
      <c r="AF478" s="58" t="s">
        <v>102</v>
      </c>
      <c r="AG478" s="23">
        <v>8</v>
      </c>
      <c r="AH478" s="27">
        <v>7</v>
      </c>
      <c r="AI478" s="25" t="s">
        <v>49</v>
      </c>
      <c r="AJ478" s="13"/>
      <c r="AK478" s="13"/>
      <c r="AL478" s="17">
        <v>0</v>
      </c>
      <c r="AM478" s="15" t="s">
        <v>50</v>
      </c>
      <c r="AN478" s="12" t="s">
        <v>51</v>
      </c>
      <c r="AO478" s="12"/>
      <c r="AP478" s="17"/>
      <c r="AQ478" s="17"/>
      <c r="AR478" s="17"/>
      <c r="AU478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100227, 'Б-100227-13',date'2015-03-03',3, 3, 3, 'RUR', 1, 18, date'2015-03-06', date'2015-03-07', 1002271, 1, to_date('2016-06-08 00:00:00','YYYY-MM-DD HH24:MI:SS'), 50000, 9000, 0, 284, 0, 'c1', 8,null);insert into xxxx_oebs_cash_payment_test (ID, INVOICE_ID, OEBS_PAYMENT, DOC_DATE, COMISS_DATE) values (s_xxxx_oebs_cash_payment_test.NEXTVAL, 100227, 25000, to_date('2016-06-08 00:00:00','YYYY-MM-DD HH24:MI:SS'), date'2015-06-30' );insert into xxxx_client_discount_m  (ID,CLIENT_ID,CLIENT_AVG_DISCOUNT,DT) values (s_xxxx_client_discount_m.NEXTVAL,284, 7, date'2014-03-01');</v>
      </c>
    </row>
    <row r="479" spans="1:47" x14ac:dyDescent="0.3">
      <c r="A479" s="45">
        <v>23</v>
      </c>
      <c r="B479" s="57"/>
      <c r="C479" s="12" t="str">
        <f t="shared" si="129"/>
        <v>100023</v>
      </c>
      <c r="D479" s="12" t="str">
        <f t="shared" si="130"/>
        <v>100023/13</v>
      </c>
      <c r="E479" s="13" t="s">
        <v>40</v>
      </c>
      <c r="F479" s="13" t="s">
        <v>41</v>
      </c>
      <c r="G479" s="12">
        <v>1</v>
      </c>
      <c r="H479" s="14">
        <v>100228</v>
      </c>
      <c r="I479" s="15" t="str">
        <f t="shared" si="131"/>
        <v>Б-100228-13</v>
      </c>
      <c r="J479" s="16">
        <v>3</v>
      </c>
      <c r="K479" s="12">
        <v>7</v>
      </c>
      <c r="L479" s="12" t="s">
        <v>42</v>
      </c>
      <c r="M479" s="16">
        <v>1</v>
      </c>
      <c r="N479" s="12">
        <v>18</v>
      </c>
      <c r="O479" s="13" t="s">
        <v>53</v>
      </c>
      <c r="P479" s="13" t="s">
        <v>44</v>
      </c>
      <c r="Q479" s="13" t="s">
        <v>45</v>
      </c>
      <c r="R479" s="17" t="str">
        <f t="shared" si="132"/>
        <v>1002281</v>
      </c>
      <c r="S479" s="15">
        <v>1</v>
      </c>
      <c r="T479" s="144" t="s">
        <v>154</v>
      </c>
      <c r="U479" s="12">
        <v>50000</v>
      </c>
      <c r="V479" s="12">
        <f t="shared" si="134"/>
        <v>9000</v>
      </c>
      <c r="W479" s="12">
        <v>0</v>
      </c>
      <c r="X479" s="18">
        <v>285</v>
      </c>
      <c r="Y479" s="19" t="s">
        <v>47</v>
      </c>
      <c r="Z479" s="20"/>
      <c r="AA479" s="21"/>
      <c r="AB479" s="26">
        <f>AD476-AB476</f>
        <v>-246000</v>
      </c>
      <c r="AC479" s="14">
        <f t="shared" si="135"/>
        <v>25000</v>
      </c>
      <c r="AD479" s="12"/>
      <c r="AE479" s="12"/>
      <c r="AF479" s="58" t="s">
        <v>102</v>
      </c>
      <c r="AG479" s="23">
        <v>8</v>
      </c>
      <c r="AH479" s="27">
        <v>7</v>
      </c>
      <c r="AI479" s="25" t="s">
        <v>49</v>
      </c>
      <c r="AJ479" s="13"/>
      <c r="AK479" s="13"/>
      <c r="AL479" s="17">
        <v>0</v>
      </c>
      <c r="AM479" s="15" t="s">
        <v>50</v>
      </c>
      <c r="AN479" s="12" t="s">
        <v>51</v>
      </c>
      <c r="AO479" s="12"/>
      <c r="AP479" s="17"/>
      <c r="AQ479" s="17"/>
      <c r="AR479" s="17"/>
      <c r="AU479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100228, 'Б-100228-13',date'2015-03-03',3, 7, 7, 'RUR', 1, 18, date'2015-03-06', date'2015-03-07', 1002281, 1, to_date('2016-06-07 00:00:01','YYYY-MM-DD HH24:MI:SS'), 50000, 9000, 0, 285, 0, 'c1', 8,null);insert into xxxx_oebs_cash_payment_test (ID, INVOICE_ID, OEBS_PAYMENT, DOC_DATE, COMISS_DATE) values (s_xxxx_oebs_cash_payment_test.NEXTVAL, 100228, 25000, to_date('2016-06-07 00:00:01','YYYY-MM-DD HH24:MI:SS'), date'2015-06-30' );insert into xxxx_client_discount_m  (ID,CLIENT_ID,CLIENT_AVG_DISCOUNT,DT) values (s_xxxx_client_discount_m.NEXTVAL,285, 7, date'2014-03-01');</v>
      </c>
    </row>
    <row r="480" spans="1:47" x14ac:dyDescent="0.3">
      <c r="A480" s="45">
        <v>23</v>
      </c>
      <c r="B480" s="57"/>
      <c r="C480" s="12" t="str">
        <f t="shared" ref="C480:C511" si="136">"1000"&amp;A480</f>
        <v>100023</v>
      </c>
      <c r="D480" s="12" t="str">
        <f t="shared" ref="D480:D511" si="137">"1000"&amp;A480&amp;"/13"</f>
        <v>100023/13</v>
      </c>
      <c r="E480" s="13" t="s">
        <v>40</v>
      </c>
      <c r="F480" s="13" t="s">
        <v>41</v>
      </c>
      <c r="G480" s="12">
        <v>1</v>
      </c>
      <c r="H480" s="14">
        <v>100229</v>
      </c>
      <c r="I480" s="15" t="str">
        <f t="shared" ref="I480:I511" si="138">"Б-"&amp;H480&amp;"-13"</f>
        <v>Б-100229-13</v>
      </c>
      <c r="J480" s="16">
        <v>3</v>
      </c>
      <c r="K480" s="28">
        <v>2</v>
      </c>
      <c r="L480" s="12" t="s">
        <v>42</v>
      </c>
      <c r="M480" s="16">
        <v>1</v>
      </c>
      <c r="N480" s="12">
        <v>18</v>
      </c>
      <c r="O480" s="13" t="s">
        <v>55</v>
      </c>
      <c r="P480" s="13" t="s">
        <v>44</v>
      </c>
      <c r="Q480" s="13" t="s">
        <v>45</v>
      </c>
      <c r="R480" s="17" t="str">
        <f t="shared" ref="R480:R511" si="139">H480&amp;"1"</f>
        <v>1002291</v>
      </c>
      <c r="S480" s="15">
        <v>1</v>
      </c>
      <c r="T480" s="144" t="s">
        <v>155</v>
      </c>
      <c r="U480" s="12">
        <v>50000</v>
      </c>
      <c r="V480" s="12">
        <f t="shared" si="134"/>
        <v>9000</v>
      </c>
      <c r="W480" s="12">
        <v>0</v>
      </c>
      <c r="X480" s="18">
        <v>286</v>
      </c>
      <c r="Y480" s="19" t="s">
        <v>47</v>
      </c>
      <c r="Z480" s="20"/>
      <c r="AA480" s="29"/>
      <c r="AB480" s="110">
        <f>AB478+AD477</f>
        <v>0</v>
      </c>
      <c r="AC480" s="14">
        <v>400000</v>
      </c>
      <c r="AD480" s="12"/>
      <c r="AE480" s="12"/>
      <c r="AF480" s="58" t="s">
        <v>107</v>
      </c>
      <c r="AG480" s="23">
        <v>8</v>
      </c>
      <c r="AH480" s="30">
        <v>20</v>
      </c>
      <c r="AI480" s="25" t="s">
        <v>49</v>
      </c>
      <c r="AJ480" s="13"/>
      <c r="AK480" s="13"/>
      <c r="AL480" s="17">
        <v>0</v>
      </c>
      <c r="AM480" s="15" t="s">
        <v>50</v>
      </c>
      <c r="AN480" s="12" t="s">
        <v>51</v>
      </c>
      <c r="AO480" s="12"/>
      <c r="AP480" s="17"/>
      <c r="AQ480" s="17"/>
      <c r="AR480" s="17"/>
      <c r="AU48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"&amp;A480&amp;", "&amp;C480&amp;", '"&amp;D480&amp;"', date'"&amp;E480&amp;"', date'"&amp;F480&amp;"', "&amp;G480&amp;", "&amp;H480&amp;", '"&amp;I480&amp;"',date'"&amp;O480&amp;"',"&amp;J480&amp;", "&amp;K480&amp;", "&amp;K480&amp;", '"&amp;L480&amp;"', "&amp;M480&amp;", "&amp;N480&amp;", date'"&amp;P480&amp;"', date'"&amp;Q480&amp;"', "&amp;R480&amp;", "&amp;S480&amp;", to_date('"&amp;T480&amp;"','YYYY-MM-DD HH24:MI:SS'), "&amp;U480&amp;", "&amp;V480&amp;", "&amp;W480&amp;", "&amp;X480&amp;", "&amp;AL480&amp;", '"&amp;AN480&amp;"', "&amp;AG480&amp;","&amp;AM480&amp;");"&amp;
IF(LEN(AC480)&gt;0,"insert into xxxx_oebs_cash_payment_test (ID, INVOICE_ID, OEBS_PAYMENT, DOC_DATE, COMISS_DATE) values (s_xxxx_oebs_cash_payment_test.NEXTVAL, "&amp;H480&amp;", "&amp;AC480&amp;", to_date('"&amp;T480&amp;"','YYYY-MM-DD HH24:MI:SS'), "&amp;AF480&amp;" );","")&amp;
IF(LEN(AD480)&gt;0,"insert into xxxx_oebs_cash_payment_test (ID, INVOICE_ID, OEBS_PAYMENT, DOC_DATE, COMISS_DATE) values (s_xxxx_oebs_cash_payment_test.NEXTVAL, "&amp;H480&amp;", "&amp;AD480&amp;", to_date('"&amp;T480&amp;"','YYYY-MM-DD HH24:MI:SS'), "&amp;AF480&amp;" );","")&amp;
IF(LEN(AE480)&gt;0,"insert into xxxx_oebs_cash_payment_test (ID, INVOICE_ID, OEBS_PAYMENT, DOC_DATE, COMISS_DATE) values (s_xxxx_oebs_cash_payment_test.NEXTVAL, "&amp;H480&amp;", "&amp;AE480&amp;", to_date('"&amp;T480&amp;"','YYYY-MM-DD HH24:MI:SS'), "&amp;AF480&amp;" );","")&amp;
IF(LEN(AH480)&gt;0,"insert into xxxx_client_discount_m  (ID,CLIENT_ID,CLIENT_AVG_DISCOUNT,DT) values (s_xxxx_client_discount_m.NEXTVAL,"&amp;X480&amp;", "&amp;AH480&amp;", "&amp;AI480&amp;");","")&amp;
IF(LEN(AJ480)&gt;0,"insert into xxxx_client_discount_m  (ID,CLIENT_ID,CLIENT_AVG_DISCOUNT,DT) values (s_xxxx_client_discount_m.NEXTVAL,"&amp;X480&amp;", "&amp;AJ480&amp;", "&amp;AK480&amp;");","")&amp;
IF(LEN(AO480)&gt;0,"insert into xxxx_contract_signed_attr (ID, CONTRACT_ID, CODE, KEY_NUM) values (s_xxxx_contract_signed_attr.NEXTVAL, "&amp;C480&amp;", 'SUPERCOMMISSION_BONUS' , "&amp;AO480&amp;" );","")&amp;
IF(LEN(AP480)&gt;0,"insert into xxxx_loyal_clients_contr_attr (ID, CONTRACT_ID, CLIENT_ID, LC_TURNOVER, COLLATERAL_FIRST_DT, COLLATERAL_END_DT) values (s_xxxx_loyal_clients_contr_atr.NEXTVAL, "&amp;C480&amp;", "&amp;X480&amp;", "&amp;AP480&amp;", "&amp;AQ480&amp;", "&amp;AR480&amp;"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100229, 'Б-100229-13',date'2015-03-04',3, 2, 2, 'RUR', 1, 18, date'2015-03-06', date'2015-03-07', 1002291, 1, to_date('2016-06-08 00:00:01','YYYY-MM-DD HH24:MI:SS'), 50000, 9000, 0, 286, 0, 'c1', 8,null);insert into xxxx_oebs_cash_payment_test (ID, INVOICE_ID, OEBS_PAYMENT, DOC_DATE, COMISS_DATE) values (s_xxxx_oebs_cash_payment_test.NEXTVAL, 100229, 400000, to_date('2016-06-08 00:00:01','YYYY-MM-DD HH24:MI:SS'), date'2015-07-31' );insert into xxxx_client_discount_m  (ID,CLIENT_ID,CLIENT_AVG_DISCOUNT,DT) values (s_xxxx_client_discount_m.NEXTVAL,286, 20, date'2014-03-01');</v>
      </c>
    </row>
    <row r="481" spans="1:47" x14ac:dyDescent="0.3">
      <c r="A481" s="45">
        <v>23</v>
      </c>
      <c r="B481" s="57"/>
      <c r="C481" s="12" t="str">
        <f t="shared" si="136"/>
        <v>100023</v>
      </c>
      <c r="D481" s="12" t="str">
        <f t="shared" si="137"/>
        <v>100023/13</v>
      </c>
      <c r="E481" s="13" t="s">
        <v>40</v>
      </c>
      <c r="F481" s="13" t="s">
        <v>41</v>
      </c>
      <c r="G481" s="12">
        <v>1</v>
      </c>
      <c r="H481" s="14">
        <v>100230</v>
      </c>
      <c r="I481" s="15" t="str">
        <f t="shared" si="138"/>
        <v>Б-100230-13</v>
      </c>
      <c r="J481" s="16">
        <v>3</v>
      </c>
      <c r="K481" s="28">
        <v>11</v>
      </c>
      <c r="L481" s="12" t="s">
        <v>42</v>
      </c>
      <c r="M481" s="16">
        <v>1</v>
      </c>
      <c r="N481" s="12">
        <v>18</v>
      </c>
      <c r="O481" s="13" t="s">
        <v>55</v>
      </c>
      <c r="P481" s="13" t="s">
        <v>44</v>
      </c>
      <c r="Q481" s="13" t="s">
        <v>45</v>
      </c>
      <c r="R481" s="17" t="str">
        <f t="shared" si="139"/>
        <v>1002301</v>
      </c>
      <c r="S481" s="15">
        <v>1</v>
      </c>
      <c r="T481" s="144" t="s">
        <v>155</v>
      </c>
      <c r="U481" s="12">
        <v>50000</v>
      </c>
      <c r="V481" s="12">
        <f t="shared" si="134"/>
        <v>9000</v>
      </c>
      <c r="W481" s="12">
        <v>0</v>
      </c>
      <c r="X481" s="18">
        <v>286</v>
      </c>
      <c r="Y481" s="19" t="s">
        <v>47</v>
      </c>
      <c r="Z481" s="20"/>
      <c r="AA481" s="29"/>
      <c r="AB481" s="110">
        <f>AB479+AD478</f>
        <v>-246000</v>
      </c>
      <c r="AC481" s="14">
        <v>400000</v>
      </c>
      <c r="AD481" s="12"/>
      <c r="AE481" s="12"/>
      <c r="AF481" s="58" t="s">
        <v>107</v>
      </c>
      <c r="AG481" s="23">
        <v>8</v>
      </c>
      <c r="AH481" s="30">
        <v>20</v>
      </c>
      <c r="AI481" s="25" t="s">
        <v>49</v>
      </c>
      <c r="AJ481" s="13"/>
      <c r="AK481" s="13"/>
      <c r="AL481" s="17">
        <v>0</v>
      </c>
      <c r="AM481" s="15" t="s">
        <v>50</v>
      </c>
      <c r="AN481" s="12" t="s">
        <v>51</v>
      </c>
      <c r="AO481" s="12"/>
      <c r="AP481" s="17"/>
      <c r="AQ481" s="17"/>
      <c r="AR481" s="17"/>
      <c r="AU481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100230, 'Б-100230-13',date'2015-03-04',3, 11, 11, 'RUR', 1, 18, date'2015-03-06', date'2015-03-07', 1002301, 1, to_date('2016-06-08 00:00:01','YYYY-MM-DD HH24:MI:SS'), 50000, 9000, 0, 286, 0, 'c1', 8,null);insert into xxxx_oebs_cash_payment_test (ID, INVOICE_ID, OEBS_PAYMENT, DOC_DATE, COMISS_DATE) values (s_xxxx_oebs_cash_payment_test.NEXTVAL, 100230, 400000, to_date('2016-06-08 00:00:01','YYYY-MM-DD HH24:MI:SS'), date'2015-07-31' );insert into xxxx_client_discount_m  (ID,CLIENT_ID,CLIENT_AVG_DISCOUNT,DT) values (s_xxxx_client_discount_m.NEXTVAL,286, 20, date'2014-03-01');</v>
      </c>
    </row>
    <row r="482" spans="1:47" ht="19.5" customHeight="1" x14ac:dyDescent="0.3">
      <c r="A482" s="45">
        <v>23</v>
      </c>
      <c r="B482" s="57"/>
      <c r="C482" s="33" t="str">
        <f t="shared" si="136"/>
        <v>100023</v>
      </c>
      <c r="D482" s="33" t="str">
        <f t="shared" si="137"/>
        <v>100023/13</v>
      </c>
      <c r="E482" s="34" t="s">
        <v>40</v>
      </c>
      <c r="F482" s="34" t="s">
        <v>41</v>
      </c>
      <c r="G482" s="12">
        <v>1</v>
      </c>
      <c r="H482" s="14">
        <v>100231</v>
      </c>
      <c r="I482" s="33" t="str">
        <f t="shared" si="138"/>
        <v>Б-100231-13</v>
      </c>
      <c r="J482" s="16">
        <v>3</v>
      </c>
      <c r="K482" s="35">
        <v>1</v>
      </c>
      <c r="L482" s="33" t="s">
        <v>42</v>
      </c>
      <c r="M482" s="36">
        <v>1</v>
      </c>
      <c r="N482" s="33">
        <v>18</v>
      </c>
      <c r="O482" s="34" t="s">
        <v>57</v>
      </c>
      <c r="P482" s="34" t="s">
        <v>44</v>
      </c>
      <c r="Q482" s="34" t="s">
        <v>45</v>
      </c>
      <c r="R482" s="37" t="str">
        <f t="shared" si="139"/>
        <v>1002311</v>
      </c>
      <c r="S482" s="33">
        <v>1</v>
      </c>
      <c r="T482" s="144" t="s">
        <v>156</v>
      </c>
      <c r="U482" s="12">
        <v>50000</v>
      </c>
      <c r="V482" s="33">
        <f t="shared" si="134"/>
        <v>9000</v>
      </c>
      <c r="W482" s="33">
        <v>0</v>
      </c>
      <c r="X482" s="18">
        <v>287</v>
      </c>
      <c r="Y482" s="38" t="s">
        <v>47</v>
      </c>
      <c r="Z482" s="20">
        <f>SUM(U477:U482)-SUM(V477:V482)</f>
        <v>246000</v>
      </c>
      <c r="AA482" s="39"/>
      <c r="AB482" s="39"/>
      <c r="AC482" s="40">
        <f>U482*0.5</f>
        <v>25000</v>
      </c>
      <c r="AD482" s="12"/>
      <c r="AE482" s="33"/>
      <c r="AF482" s="58" t="s">
        <v>108</v>
      </c>
      <c r="AG482" s="41">
        <v>8</v>
      </c>
      <c r="AH482" s="42">
        <v>13</v>
      </c>
      <c r="AI482" s="43" t="s">
        <v>49</v>
      </c>
      <c r="AJ482" s="34"/>
      <c r="AK482" s="34"/>
      <c r="AL482" s="37">
        <v>0</v>
      </c>
      <c r="AM482" s="33" t="s">
        <v>50</v>
      </c>
      <c r="AN482" s="33" t="s">
        <v>51</v>
      </c>
      <c r="AO482" s="33"/>
      <c r="AP482" s="37"/>
      <c r="AQ482" s="37"/>
      <c r="AR482" s="37"/>
      <c r="AS482" s="44"/>
      <c r="AU482" s="9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100231, 'Б-100231-13',date'2015-03-05',3, 1, 1, 'RUR', 1, 18, date'2015-03-06', date'2015-03-07', 1002311, 1, to_date('2016-06-07 00:00:02','YYYY-MM-DD HH24:MI:SS'), 50000, 9000, 0, 287, 0, 'c1', 8,null);insert into xxxx_oebs_cash_payment_test (ID, INVOICE_ID, OEBS_PAYMENT, DOC_DATE, COMISS_DATE) values (s_xxxx_oebs_cash_payment_test.NEXTVAL, 100231, 25000, to_date('2016-06-07 00:00:02','YYYY-MM-DD HH24:MI:SS'), date'2015-08-31' );insert into xxxx_client_discount_m  (ID,CLIENT_ID,CLIENT_AVG_DISCOUNT,DT) values (s_xxxx_client_discount_m.NEXTVAL,287, 13, date'2014-03-01');</v>
      </c>
    </row>
    <row r="483" spans="1:47" s="117" customFormat="1" x14ac:dyDescent="0.3">
      <c r="A483" s="116">
        <v>24</v>
      </c>
      <c r="C483" s="118" t="str">
        <f t="shared" si="136"/>
        <v>100024</v>
      </c>
      <c r="D483" s="118" t="str">
        <f t="shared" si="137"/>
        <v>100024/13</v>
      </c>
      <c r="E483" s="119" t="s">
        <v>40</v>
      </c>
      <c r="F483" s="119" t="s">
        <v>41</v>
      </c>
      <c r="G483" s="118">
        <v>1</v>
      </c>
      <c r="H483" s="14">
        <v>100232</v>
      </c>
      <c r="I483" s="121" t="str">
        <f t="shared" si="138"/>
        <v>Б-100232-13</v>
      </c>
      <c r="J483" s="122">
        <v>3</v>
      </c>
      <c r="K483" s="118">
        <v>2</v>
      </c>
      <c r="L483" s="118" t="s">
        <v>42</v>
      </c>
      <c r="M483" s="122">
        <v>1</v>
      </c>
      <c r="N483" s="118">
        <v>18</v>
      </c>
      <c r="O483" s="119" t="s">
        <v>43</v>
      </c>
      <c r="P483" s="119" t="s">
        <v>44</v>
      </c>
      <c r="Q483" s="119" t="s">
        <v>45</v>
      </c>
      <c r="R483" s="120" t="str">
        <f t="shared" si="139"/>
        <v>1002321</v>
      </c>
      <c r="S483" s="121">
        <v>1</v>
      </c>
      <c r="T483" s="144" t="s">
        <v>139</v>
      </c>
      <c r="U483" s="118">
        <v>50000</v>
      </c>
      <c r="V483" s="118">
        <f t="shared" si="134"/>
        <v>9000</v>
      </c>
      <c r="W483" s="118">
        <v>0</v>
      </c>
      <c r="X483" s="118">
        <v>288</v>
      </c>
      <c r="Y483" s="123" t="s">
        <v>47</v>
      </c>
      <c r="Z483" s="124"/>
      <c r="AA483" s="125"/>
      <c r="AB483" s="124"/>
      <c r="AC483" s="120">
        <f>U483*0.5</f>
        <v>25000</v>
      </c>
      <c r="AD483" s="118"/>
      <c r="AE483" s="118"/>
      <c r="AF483" s="119" t="s">
        <v>67</v>
      </c>
      <c r="AG483" s="126">
        <v>8</v>
      </c>
      <c r="AH483" s="127">
        <v>13</v>
      </c>
      <c r="AI483" s="128" t="s">
        <v>49</v>
      </c>
      <c r="AJ483" s="119"/>
      <c r="AK483" s="119"/>
      <c r="AL483" s="120">
        <v>0</v>
      </c>
      <c r="AM483" s="121" t="s">
        <v>50</v>
      </c>
      <c r="AN483" s="118" t="s">
        <v>51</v>
      </c>
      <c r="AO483" s="118"/>
      <c r="AP483" s="120"/>
      <c r="AQ483" s="120"/>
      <c r="AR483" s="120"/>
      <c r="AS483" s="121" t="s">
        <v>99</v>
      </c>
      <c r="AU483" s="117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100232, 'Б-100232-13',date'2015-03-02',3, 2, 2, 'RUR', 1, 18, date'2015-03-06', date'2015-03-07', 1002321, 1, to_date('2016-03-07 00:00:00','YYYY-MM-DD HH24:MI:SS'), 50000, 9000, 0, 288, 0, 'c1', 8,null);insert into xxxx_oebs_cash_payment_test (ID, INVOICE_ID, OEBS_PAYMENT, DOC_DATE, COMISS_DATE) values (s_xxxx_oebs_cash_payment_test.NEXTVAL, 100232, 25000, to_date('2016-03-07 00:00:00','YYYY-MM-DD HH24:MI:SS'), date'2015-04-30' );insert into xxxx_client_discount_m  (ID,CLIENT_ID,CLIENT_AVG_DISCOUNT,DT) values (s_xxxx_client_discount_m.NEXTVAL,288, 13, date'2014-03-01');</v>
      </c>
    </row>
    <row r="484" spans="1:47" s="117" customFormat="1" x14ac:dyDescent="0.3">
      <c r="A484" s="116">
        <v>24</v>
      </c>
      <c r="C484" s="118" t="str">
        <f t="shared" si="136"/>
        <v>100024</v>
      </c>
      <c r="D484" s="118" t="str">
        <f t="shared" si="137"/>
        <v>100024/13</v>
      </c>
      <c r="E484" s="119" t="s">
        <v>40</v>
      </c>
      <c r="F484" s="119" t="s">
        <v>41</v>
      </c>
      <c r="G484" s="118">
        <v>1</v>
      </c>
      <c r="H484" s="14">
        <v>100233</v>
      </c>
      <c r="I484" s="121" t="str">
        <f t="shared" si="138"/>
        <v>Б-100233-13</v>
      </c>
      <c r="J484" s="122">
        <v>3</v>
      </c>
      <c r="K484" s="118">
        <v>7</v>
      </c>
      <c r="L484" s="118" t="s">
        <v>42</v>
      </c>
      <c r="M484" s="122">
        <v>1</v>
      </c>
      <c r="N484" s="118">
        <v>18</v>
      </c>
      <c r="O484" s="119" t="s">
        <v>53</v>
      </c>
      <c r="P484" s="119" t="s">
        <v>44</v>
      </c>
      <c r="Q484" s="119" t="s">
        <v>45</v>
      </c>
      <c r="R484" s="120" t="str">
        <f t="shared" si="139"/>
        <v>1002331</v>
      </c>
      <c r="S484" s="121">
        <v>1</v>
      </c>
      <c r="T484" s="144" t="s">
        <v>140</v>
      </c>
      <c r="U484" s="118">
        <v>50000</v>
      </c>
      <c r="V484" s="118">
        <f t="shared" si="134"/>
        <v>9000</v>
      </c>
      <c r="W484" s="118">
        <v>0</v>
      </c>
      <c r="X484" s="118">
        <v>289</v>
      </c>
      <c r="Y484" s="123" t="s">
        <v>47</v>
      </c>
      <c r="Z484" s="124"/>
      <c r="AA484" s="125"/>
      <c r="AB484" s="129"/>
      <c r="AC484" s="120">
        <f>U484*0.5</f>
        <v>25000</v>
      </c>
      <c r="AD484" s="118"/>
      <c r="AE484" s="118"/>
      <c r="AF484" s="119" t="s">
        <v>67</v>
      </c>
      <c r="AG484" s="126">
        <v>8</v>
      </c>
      <c r="AH484" s="127">
        <v>7</v>
      </c>
      <c r="AI484" s="128" t="s">
        <v>49</v>
      </c>
      <c r="AJ484" s="119"/>
      <c r="AK484" s="119"/>
      <c r="AL484" s="120">
        <v>0</v>
      </c>
      <c r="AM484" s="121" t="s">
        <v>50</v>
      </c>
      <c r="AN484" s="118" t="s">
        <v>51</v>
      </c>
      <c r="AO484" s="118"/>
      <c r="AP484" s="120"/>
      <c r="AQ484" s="120"/>
      <c r="AR484" s="120"/>
      <c r="AS484" s="117" t="s">
        <v>100</v>
      </c>
      <c r="AU484" s="117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100233, 'Б-100233-13',date'2015-03-03',3, 7, 7, 'RUR', 1, 18, date'2015-03-06', date'2015-03-07', 1002331, 1, to_date('2016-03-08 00:00:00','YYYY-MM-DD HH24:MI:SS'), 50000, 9000, 0, 289, 0, 'c1', 8,null);insert into xxxx_oebs_cash_payment_test (ID, INVOICE_ID, OEBS_PAYMENT, DOC_DATE, COMISS_DATE) values (s_xxxx_oebs_cash_payment_test.NEXTVAL, 100233, 25000, to_date('2016-03-08 00:00:00','YYYY-MM-DD HH24:MI:SS'), date'2015-04-30' );insert into xxxx_client_discount_m  (ID,CLIENT_ID,CLIENT_AVG_DISCOUNT,DT) values (s_xxxx_client_discount_m.NEXTVAL,289, 7, date'2014-03-01');</v>
      </c>
    </row>
    <row r="485" spans="1:47" s="117" customFormat="1" x14ac:dyDescent="0.3">
      <c r="A485" s="116">
        <v>24</v>
      </c>
      <c r="C485" s="118" t="str">
        <f t="shared" si="136"/>
        <v>100024</v>
      </c>
      <c r="D485" s="118" t="str">
        <f t="shared" si="137"/>
        <v>100024/13</v>
      </c>
      <c r="E485" s="119" t="s">
        <v>40</v>
      </c>
      <c r="F485" s="119" t="s">
        <v>41</v>
      </c>
      <c r="G485" s="118">
        <v>1</v>
      </c>
      <c r="H485" s="14">
        <v>100234</v>
      </c>
      <c r="I485" s="121" t="str">
        <f t="shared" si="138"/>
        <v>Б-100234-13</v>
      </c>
      <c r="J485" s="122">
        <v>3</v>
      </c>
      <c r="K485" s="118">
        <v>7</v>
      </c>
      <c r="L485" s="118" t="s">
        <v>42</v>
      </c>
      <c r="M485" s="122">
        <v>1</v>
      </c>
      <c r="N485" s="118">
        <v>18</v>
      </c>
      <c r="O485" s="119" t="s">
        <v>53</v>
      </c>
      <c r="P485" s="119" t="s">
        <v>44</v>
      </c>
      <c r="Q485" s="119" t="s">
        <v>45</v>
      </c>
      <c r="R485" s="120" t="str">
        <f t="shared" si="139"/>
        <v>1002341</v>
      </c>
      <c r="S485" s="121">
        <v>1</v>
      </c>
      <c r="T485" s="144" t="s">
        <v>140</v>
      </c>
      <c r="U485" s="118">
        <v>50000</v>
      </c>
      <c r="V485" s="118">
        <f t="shared" si="134"/>
        <v>9000</v>
      </c>
      <c r="W485" s="118">
        <v>0</v>
      </c>
      <c r="X485" s="118">
        <v>290</v>
      </c>
      <c r="Y485" s="123" t="s">
        <v>47</v>
      </c>
      <c r="Z485" s="124"/>
      <c r="AA485" s="125"/>
      <c r="AB485" s="129"/>
      <c r="AC485" s="120">
        <v>100000</v>
      </c>
      <c r="AD485" s="118"/>
      <c r="AE485" s="118"/>
      <c r="AF485" s="119" t="s">
        <v>67</v>
      </c>
      <c r="AG485" s="126">
        <v>8</v>
      </c>
      <c r="AH485" s="127">
        <v>7</v>
      </c>
      <c r="AI485" s="128" t="s">
        <v>49</v>
      </c>
      <c r="AJ485" s="119"/>
      <c r="AK485" s="119"/>
      <c r="AL485" s="120">
        <v>0</v>
      </c>
      <c r="AM485" s="121" t="s">
        <v>50</v>
      </c>
      <c r="AN485" s="118" t="s">
        <v>51</v>
      </c>
      <c r="AO485" s="118"/>
      <c r="AP485" s="120"/>
      <c r="AQ485" s="120"/>
      <c r="AR485" s="120"/>
      <c r="AS485" s="117" t="s">
        <v>132</v>
      </c>
      <c r="AU485" s="117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100234, 'Б-100234-13',date'2015-03-03',3, 7, 7, 'RUR', 1, 18, date'2015-03-06', date'2015-03-07', 1002341, 1, to_date('2016-03-08 00:00:00','YYYY-MM-DD HH24:MI:SS'), 50000, 9000, 0, 290, 0, 'c1', 8,null);insert into xxxx_oebs_cash_payment_test (ID, INVOICE_ID, OEBS_PAYMENT, DOC_DATE, COMISS_DATE) values (s_xxxx_oebs_cash_payment_test.NEXTVAL, 100234, 100000, to_date('2016-03-08 00:00:00','YYYY-MM-DD HH24:MI:SS'), date'2015-04-30' );insert into xxxx_client_discount_m  (ID,CLIENT_ID,CLIENT_AVG_DISCOUNT,DT) values (s_xxxx_client_discount_m.NEXTVAL,290, 7, date'2014-03-01');</v>
      </c>
    </row>
    <row r="486" spans="1:47" s="117" customFormat="1" x14ac:dyDescent="0.3">
      <c r="A486" s="116">
        <v>24</v>
      </c>
      <c r="C486" s="118" t="str">
        <f t="shared" si="136"/>
        <v>100024</v>
      </c>
      <c r="D486" s="118" t="str">
        <f t="shared" si="137"/>
        <v>100024/13</v>
      </c>
      <c r="E486" s="119" t="s">
        <v>40</v>
      </c>
      <c r="F486" s="119" t="s">
        <v>41</v>
      </c>
      <c r="G486" s="118">
        <v>1</v>
      </c>
      <c r="H486" s="14">
        <v>100235</v>
      </c>
      <c r="I486" s="121" t="str">
        <f t="shared" si="138"/>
        <v>Б-100235-13</v>
      </c>
      <c r="J486" s="122">
        <v>3</v>
      </c>
      <c r="K486" s="28">
        <v>2</v>
      </c>
      <c r="L486" s="118" t="s">
        <v>42</v>
      </c>
      <c r="M486" s="122">
        <v>1</v>
      </c>
      <c r="N486" s="118">
        <v>18</v>
      </c>
      <c r="O486" s="119" t="s">
        <v>55</v>
      </c>
      <c r="P486" s="119" t="s">
        <v>44</v>
      </c>
      <c r="Q486" s="119" t="s">
        <v>45</v>
      </c>
      <c r="R486" s="120" t="str">
        <f t="shared" si="139"/>
        <v>1002351</v>
      </c>
      <c r="S486" s="121">
        <v>1</v>
      </c>
      <c r="T486" s="144" t="s">
        <v>141</v>
      </c>
      <c r="U486" s="118">
        <v>50000</v>
      </c>
      <c r="V486" s="118">
        <f t="shared" si="134"/>
        <v>9000</v>
      </c>
      <c r="W486" s="118">
        <v>0</v>
      </c>
      <c r="X486" s="118">
        <v>291</v>
      </c>
      <c r="Y486" s="123" t="s">
        <v>47</v>
      </c>
      <c r="Z486" s="124"/>
      <c r="AA486" s="124">
        <f>SUM(AC482:AC487)/1.18</f>
        <v>190677.96610169494</v>
      </c>
      <c r="AB486" s="124"/>
      <c r="AC486" s="120">
        <f t="shared" ref="AC486:AC497" si="140">U486*0.5</f>
        <v>25000</v>
      </c>
      <c r="AD486" s="118"/>
      <c r="AE486" s="118"/>
      <c r="AF486" s="119" t="s">
        <v>67</v>
      </c>
      <c r="AG486" s="126">
        <v>8</v>
      </c>
      <c r="AH486" s="127">
        <v>20</v>
      </c>
      <c r="AI486" s="128" t="s">
        <v>49</v>
      </c>
      <c r="AJ486" s="119"/>
      <c r="AK486" s="119"/>
      <c r="AL486" s="120">
        <v>0</v>
      </c>
      <c r="AM486" s="121" t="s">
        <v>50</v>
      </c>
      <c r="AN486" s="118" t="s">
        <v>51</v>
      </c>
      <c r="AO486" s="118"/>
      <c r="AP486" s="120"/>
      <c r="AQ486" s="120"/>
      <c r="AR486" s="120"/>
      <c r="AU486" s="1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"&amp;A486&amp;", "&amp;C486&amp;", '"&amp;D486&amp;"', date'"&amp;E486&amp;"', date'"&amp;F486&amp;"', "&amp;G486&amp;", "&amp;H486&amp;", '"&amp;I486&amp;"',date'"&amp;O486&amp;"',"&amp;J486&amp;", "&amp;K486&amp;", "&amp;K486&amp;", '"&amp;L486&amp;"', "&amp;M486&amp;", "&amp;N486&amp;", date'"&amp;P486&amp;"', date'"&amp;Q486&amp;"', "&amp;R486&amp;", "&amp;S486&amp;", to_date('"&amp;T486&amp;"','YYYY-MM-DD HH24:MI:SS'), "&amp;U486&amp;", "&amp;V486&amp;", "&amp;W486&amp;", "&amp;X486&amp;", "&amp;AL486&amp;", '"&amp;AN486&amp;"', "&amp;AG486&amp;","&amp;AM486&amp;");"&amp;
IF(LEN(AC486)&gt;0,"insert into xxxx_oebs_cash_payment_test (ID, INVOICE_ID, OEBS_PAYMENT, DOC_DATE, COMISS_DATE) values (s_xxxx_oebs_cash_payment_test.NEXTVAL, "&amp;H486&amp;", "&amp;AC486&amp;", to_date('"&amp;T486&amp;"','YYYY-MM-DD HH24:MI:SS'), "&amp;AF486&amp;" );","")&amp;
IF(LEN(AD486)&gt;0,"insert into xxxx_oebs_cash_payment_test (ID, INVOICE_ID, OEBS_PAYMENT, DOC_DATE, COMISS_DATE) values (s_xxxx_oebs_cash_payment_test.NEXTVAL, "&amp;H486&amp;", "&amp;AD486&amp;", to_date('"&amp;T486&amp;"','YYYY-MM-DD HH24:MI:SS'), "&amp;AF486&amp;" );","")&amp;
IF(LEN(AE486)&gt;0,"insert into xxxx_oebs_cash_payment_test (ID, INVOICE_ID, OEBS_PAYMENT, DOC_DATE, COMISS_DATE) values (s_xxxx_oebs_cash_payment_test.NEXTVAL, "&amp;H486&amp;", "&amp;AE486&amp;", to_date('"&amp;T486&amp;"','YYYY-MM-DD HH24:MI:SS'), "&amp;AF486&amp;" );","")&amp;
IF(LEN(AH486)&gt;0,"insert into xxxx_client_discount_m  (ID,CLIENT_ID,CLIENT_AVG_DISCOUNT,DT) values (s_xxxx_client_discount_m.NEXTVAL,"&amp;X486&amp;", "&amp;AH486&amp;", "&amp;AI486&amp;");","")&amp;
IF(LEN(AJ486)&gt;0,"insert into xxxx_client_discount_m  (ID,CLIENT_ID,CLIENT_AVG_DISCOUNT,DT) values (s_xxxx_client_discount_m.NEXTVAL,"&amp;X486&amp;", "&amp;AJ486&amp;", "&amp;AK486&amp;");","")&amp;
IF(LEN(AO486)&gt;0,"insert into xxxx_contract_signed_attr (ID, CONTRACT_ID, CODE, KEY_NUM) values (s_xxxx_contract_signed_attr.NEXTVAL, "&amp;C486&amp;", 'SUPERCOMMISSION_BONUS' , "&amp;AO486&amp;" );","")&amp;
IF(LEN(AP486)&gt;0,"insert into xxxx_loyal_clients_contr_attr (ID, CONTRACT_ID, CLIENT_ID, LC_TURNOVER, COLLATERAL_FIRST_DT, COLLATERAL_END_DT) values (s_xxxx_loyal_clients_contr_atr.NEXTVAL, "&amp;C486&amp;", "&amp;X486&amp;", "&amp;AP486&amp;", "&amp;AQ486&amp;", "&amp;AR486&amp;"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100235, 'Б-100235-13',date'2015-03-04',3, 2, 2, 'RUR', 1, 18, date'2015-03-06', date'2015-03-07', 1002351, 1, to_date('2016-03-09 00:00:00','YYYY-MM-DD HH24:MI:SS'), 50000, 9000, 0, 291, 0, 'c1', 8,null);insert into xxxx_oebs_cash_payment_test (ID, INVOICE_ID, OEBS_PAYMENT, DOC_DATE, COMISS_DATE) values (s_xxxx_oebs_cash_payment_test.NEXTVAL, 100235, 25000, to_date('2016-03-09 00:00:00','YYYY-MM-DD HH24:MI:SS'), date'2015-04-30' );insert into xxxx_client_discount_m  (ID,CLIENT_ID,CLIENT_AVG_DISCOUNT,DT) values (s_xxxx_client_discount_m.NEXTVAL,291, 20, date'2014-03-01');</v>
      </c>
    </row>
    <row r="487" spans="1:47" s="117" customFormat="1" x14ac:dyDescent="0.3">
      <c r="A487" s="116">
        <v>24</v>
      </c>
      <c r="C487" s="118" t="str">
        <f t="shared" si="136"/>
        <v>100024</v>
      </c>
      <c r="D487" s="118" t="str">
        <f t="shared" si="137"/>
        <v>100024/13</v>
      </c>
      <c r="E487" s="119" t="s">
        <v>40</v>
      </c>
      <c r="F487" s="119" t="s">
        <v>41</v>
      </c>
      <c r="G487" s="118">
        <v>1</v>
      </c>
      <c r="H487" s="14">
        <v>100236</v>
      </c>
      <c r="I487" s="121" t="str">
        <f t="shared" si="138"/>
        <v>Б-100236-13</v>
      </c>
      <c r="J487" s="122">
        <v>3</v>
      </c>
      <c r="K487" s="118">
        <v>11</v>
      </c>
      <c r="L487" s="118" t="s">
        <v>42</v>
      </c>
      <c r="M487" s="122">
        <v>1</v>
      </c>
      <c r="N487" s="118">
        <v>18</v>
      </c>
      <c r="O487" s="119" t="s">
        <v>55</v>
      </c>
      <c r="P487" s="119" t="s">
        <v>44</v>
      </c>
      <c r="Q487" s="119" t="s">
        <v>45</v>
      </c>
      <c r="R487" s="120" t="str">
        <f t="shared" si="139"/>
        <v>1002361</v>
      </c>
      <c r="S487" s="121">
        <v>1</v>
      </c>
      <c r="T487" s="144" t="s">
        <v>141</v>
      </c>
      <c r="U487" s="118">
        <v>50000</v>
      </c>
      <c r="V487" s="118">
        <f t="shared" si="134"/>
        <v>9000</v>
      </c>
      <c r="W487" s="118">
        <v>0</v>
      </c>
      <c r="X487" s="118">
        <v>291</v>
      </c>
      <c r="Y487" s="123" t="s">
        <v>47</v>
      </c>
      <c r="Z487" s="124"/>
      <c r="AA487" s="124">
        <f>SUM(AC483:AC488)/1.18</f>
        <v>190677.96610169494</v>
      </c>
      <c r="AB487" s="124"/>
      <c r="AC487" s="120">
        <f t="shared" si="140"/>
        <v>25000</v>
      </c>
      <c r="AD487" s="118"/>
      <c r="AE487" s="118"/>
      <c r="AF487" s="119" t="s">
        <v>67</v>
      </c>
      <c r="AG487" s="126">
        <v>8</v>
      </c>
      <c r="AH487" s="127">
        <v>20</v>
      </c>
      <c r="AI487" s="128" t="s">
        <v>49</v>
      </c>
      <c r="AJ487" s="119"/>
      <c r="AK487" s="119"/>
      <c r="AL487" s="120">
        <v>0</v>
      </c>
      <c r="AM487" s="121" t="s">
        <v>50</v>
      </c>
      <c r="AN487" s="118" t="s">
        <v>51</v>
      </c>
      <c r="AO487" s="118"/>
      <c r="AP487" s="120"/>
      <c r="AQ487" s="120"/>
      <c r="AR487" s="120"/>
      <c r="AU487" s="117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100236, 'Б-100236-13',date'2015-03-04',3, 11, 11, 'RUR', 1, 18, date'2015-03-06', date'2015-03-07', 1002361, 1, to_date('2016-03-09 00:00:00','YYYY-MM-DD HH24:MI:SS'), 50000, 9000, 0, 291, 0, 'c1', 8,null);insert into xxxx_oebs_cash_payment_test (ID, INVOICE_ID, OEBS_PAYMENT, DOC_DATE, COMISS_DATE) values (s_xxxx_oebs_cash_payment_test.NEXTVAL, 100236, 25000, to_date('2016-03-09 00:00:00','YYYY-MM-DD HH24:MI:SS'), date'2015-04-30' );insert into xxxx_client_discount_m  (ID,CLIENT_ID,CLIENT_AVG_DISCOUNT,DT) values (s_xxxx_client_discount_m.NEXTVAL,291, 20, date'2014-03-01');</v>
      </c>
    </row>
    <row r="488" spans="1:47" s="117" customFormat="1" x14ac:dyDescent="0.3">
      <c r="A488" s="116">
        <v>24</v>
      </c>
      <c r="C488" s="118" t="str">
        <f t="shared" si="136"/>
        <v>100024</v>
      </c>
      <c r="D488" s="118" t="str">
        <f t="shared" si="137"/>
        <v>100024/13</v>
      </c>
      <c r="E488" s="119" t="s">
        <v>40</v>
      </c>
      <c r="F488" s="119" t="s">
        <v>41</v>
      </c>
      <c r="G488" s="118">
        <v>1</v>
      </c>
      <c r="H488" s="14">
        <v>100237</v>
      </c>
      <c r="I488" s="121" t="str">
        <f t="shared" si="138"/>
        <v>Б-100237-13</v>
      </c>
      <c r="J488" s="122">
        <v>3</v>
      </c>
      <c r="K488" s="118">
        <v>1</v>
      </c>
      <c r="L488" s="118" t="s">
        <v>42</v>
      </c>
      <c r="M488" s="122">
        <v>1</v>
      </c>
      <c r="N488" s="118">
        <v>18</v>
      </c>
      <c r="O488" s="119" t="s">
        <v>57</v>
      </c>
      <c r="P488" s="119" t="s">
        <v>44</v>
      </c>
      <c r="Q488" s="119" t="s">
        <v>45</v>
      </c>
      <c r="R488" s="120" t="str">
        <f t="shared" si="139"/>
        <v>1002371</v>
      </c>
      <c r="S488" s="121">
        <v>1</v>
      </c>
      <c r="T488" s="144" t="s">
        <v>142</v>
      </c>
      <c r="U488" s="118">
        <v>50000</v>
      </c>
      <c r="V488" s="118">
        <f t="shared" si="134"/>
        <v>9000</v>
      </c>
      <c r="W488" s="118">
        <v>0</v>
      </c>
      <c r="X488" s="118">
        <v>292</v>
      </c>
      <c r="Y488" s="123" t="s">
        <v>47</v>
      </c>
      <c r="Z488" s="124">
        <f>SUM(U483:U488)-SUM(V483:V488)</f>
        <v>246000</v>
      </c>
      <c r="AA488" s="124">
        <v>169491</v>
      </c>
      <c r="AB488" s="124">
        <f>Z488-AA488</f>
        <v>76509</v>
      </c>
      <c r="AC488" s="120">
        <f t="shared" si="140"/>
        <v>25000</v>
      </c>
      <c r="AD488" s="130"/>
      <c r="AE488" s="118"/>
      <c r="AF488" s="119" t="s">
        <v>67</v>
      </c>
      <c r="AG488" s="126">
        <v>8</v>
      </c>
      <c r="AH488" s="127">
        <v>13</v>
      </c>
      <c r="AI488" s="128" t="s">
        <v>49</v>
      </c>
      <c r="AJ488" s="119"/>
      <c r="AK488" s="119"/>
      <c r="AL488" s="120">
        <v>0</v>
      </c>
      <c r="AM488" s="121" t="s">
        <v>50</v>
      </c>
      <c r="AN488" s="118" t="s">
        <v>51</v>
      </c>
      <c r="AO488" s="118"/>
      <c r="AP488" s="120"/>
      <c r="AQ488" s="120"/>
      <c r="AR488" s="120"/>
      <c r="AU488" s="117" t="str">
        <f t="shared" si="11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100237, 'Б-100237-13',date'2015-03-05',3, 1, 1, 'RUR', 1, 18, date'2015-03-06', date'2015-03-07', 1002371, 1, to_date('2016-03-11 00:00:00','YYYY-MM-DD HH24:MI:SS'), 50000, 9000, 0, 292, 0, 'c1', 8,null);insert into xxxx_oebs_cash_payment_test (ID, INVOICE_ID, OEBS_PAYMENT, DOC_DATE, COMISS_DATE) values (s_xxxx_oebs_cash_payment_test.NEXTVAL, 100237, 25000, to_date('2016-03-11 00:00:00','YYYY-MM-DD HH24:MI:SS'), date'2015-04-30' );insert into xxxx_client_discount_m  (ID,CLIENT_ID,CLIENT_AVG_DISCOUNT,DT) values (s_xxxx_client_discount_m.NEXTVAL,292, 13, date'2014-03-01');</v>
      </c>
    </row>
    <row r="489" spans="1:47" s="117" customFormat="1" x14ac:dyDescent="0.3">
      <c r="A489" s="116">
        <v>24</v>
      </c>
      <c r="C489" s="118" t="str">
        <f t="shared" si="136"/>
        <v>100024</v>
      </c>
      <c r="D489" s="118" t="str">
        <f t="shared" si="137"/>
        <v>100024/13</v>
      </c>
      <c r="E489" s="119" t="s">
        <v>40</v>
      </c>
      <c r="F489" s="119" t="s">
        <v>41</v>
      </c>
      <c r="G489" s="118">
        <v>1</v>
      </c>
      <c r="H489" s="14">
        <v>100238</v>
      </c>
      <c r="I489" s="121" t="str">
        <f t="shared" si="138"/>
        <v>Б-100238-13</v>
      </c>
      <c r="J489" s="122">
        <v>3</v>
      </c>
      <c r="K489" s="118">
        <v>7</v>
      </c>
      <c r="L489" s="118" t="s">
        <v>42</v>
      </c>
      <c r="M489" s="122">
        <v>1</v>
      </c>
      <c r="N489" s="118">
        <v>18</v>
      </c>
      <c r="O489" s="119" t="s">
        <v>43</v>
      </c>
      <c r="P489" s="119" t="s">
        <v>44</v>
      </c>
      <c r="Q489" s="119" t="s">
        <v>45</v>
      </c>
      <c r="R489" s="120" t="str">
        <f t="shared" si="139"/>
        <v>1002381</v>
      </c>
      <c r="S489" s="121">
        <v>1</v>
      </c>
      <c r="T489" s="144" t="s">
        <v>147</v>
      </c>
      <c r="U489" s="118">
        <v>50000</v>
      </c>
      <c r="V489" s="118">
        <f t="shared" ref="V489:V518" si="141">U489*0.18</f>
        <v>9000</v>
      </c>
      <c r="W489" s="118">
        <v>0</v>
      </c>
      <c r="X489" s="118">
        <v>293</v>
      </c>
      <c r="Y489" s="123" t="s">
        <v>47</v>
      </c>
      <c r="Z489" s="124"/>
      <c r="AA489" s="125"/>
      <c r="AB489" s="124"/>
      <c r="AC489" s="120">
        <f t="shared" si="140"/>
        <v>25000</v>
      </c>
      <c r="AD489" s="130"/>
      <c r="AE489" s="118"/>
      <c r="AF489" s="119" t="s">
        <v>107</v>
      </c>
      <c r="AG489" s="126">
        <v>8</v>
      </c>
      <c r="AH489" s="127">
        <v>13</v>
      </c>
      <c r="AI489" s="128" t="s">
        <v>49</v>
      </c>
      <c r="AJ489" s="119"/>
      <c r="AK489" s="119"/>
      <c r="AL489" s="120">
        <v>0</v>
      </c>
      <c r="AM489" s="121" t="s">
        <v>50</v>
      </c>
      <c r="AN489" s="118" t="s">
        <v>51</v>
      </c>
      <c r="AO489" s="118"/>
      <c r="AP489" s="120"/>
      <c r="AQ489" s="120"/>
      <c r="AR489" s="120"/>
      <c r="AU489" s="117" t="str">
        <f t="shared" ref="AU489:AU518" si="14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"&amp;A489&amp;", "&amp;C489&amp;", '"&amp;D489&amp;"', date'"&amp;E489&amp;"', date'"&amp;F489&amp;"', "&amp;G489&amp;", "&amp;H489&amp;", '"&amp;I489&amp;"',date'"&amp;O489&amp;"',"&amp;J489&amp;", "&amp;K489&amp;", "&amp;K489&amp;", '"&amp;L489&amp;"', "&amp;M489&amp;", "&amp;N489&amp;", date'"&amp;P489&amp;"', date'"&amp;Q489&amp;"', "&amp;R489&amp;", "&amp;S489&amp;", to_date('"&amp;T489&amp;"','YYYY-MM-DD HH24:MI:SS'), "&amp;U489&amp;", "&amp;V489&amp;", "&amp;W489&amp;", "&amp;X489&amp;", "&amp;AL489&amp;", '"&amp;AN489&amp;"', "&amp;AG489&amp;","&amp;AM489&amp;");"&amp;
IF(LEN(AC489)&gt;0,"insert into xxxx_oebs_cash_payment_test (ID, INVOICE_ID, OEBS_PAYMENT, DOC_DATE, COMISS_DATE) values (s_xxxx_oebs_cash_payment_test.NEXTVAL, "&amp;H489&amp;", "&amp;AC489&amp;", to_date('"&amp;T489&amp;"','YYYY-MM-DD HH24:MI:SS'), "&amp;AF489&amp;" );","")&amp;
IF(LEN(AD489)&gt;0,"insert into xxxx_oebs_cash_payment_test (ID, INVOICE_ID, OEBS_PAYMENT, DOC_DATE, COMISS_DATE) values (s_xxxx_oebs_cash_payment_test.NEXTVAL, "&amp;H489&amp;", "&amp;AD489&amp;", to_date('"&amp;T489&amp;"','YYYY-MM-DD HH24:MI:SS'), "&amp;AF489&amp;" );","")&amp;
IF(LEN(AE489)&gt;0,"insert into xxxx_oebs_cash_payment_test (ID, INVOICE_ID, OEBS_PAYMENT, DOC_DATE, COMISS_DATE) values (s_xxxx_oebs_cash_payment_test.NEXTVAL, "&amp;H489&amp;", "&amp;AE489&amp;", to_date('"&amp;T489&amp;"','YYYY-MM-DD HH24:MI:SS'), "&amp;AF489&amp;" );","")&amp;
IF(LEN(AH489)&gt;0,"insert into xxxx_client_discount_m  (ID,CLIENT_ID,CLIENT_AVG_DISCOUNT,DT) values (s_xxxx_client_discount_m.NEXTVAL,"&amp;X489&amp;", "&amp;AH489&amp;", "&amp;AI489&amp;");","")&amp;
IF(LEN(AJ489)&gt;0,"insert into xxxx_client_discount_m  (ID,CLIENT_ID,CLIENT_AVG_DISCOUNT,DT) values (s_xxxx_client_discount_m.NEXTVAL,"&amp;X489&amp;", "&amp;AJ489&amp;", "&amp;AK489&amp;");","")&amp;
IF(LEN(AO489)&gt;0,"insert into xxxx_contract_signed_attr (ID, CONTRACT_ID, CODE, KEY_NUM) values (s_xxxx_contract_signed_attr.NEXTVAL, "&amp;C489&amp;", 'SUPERCOMMISSION_BONUS' , "&amp;AO489&amp;" );","")&amp;
IF(LEN(AP489)&gt;0,"insert into xxxx_loyal_clients_contr_attr (ID, CONTRACT_ID, CLIENT_ID, LC_TURNOVER, COLLATERAL_FIRST_DT, COLLATERAL_END_DT) values (s_xxxx_loyal_clients_contr_atr.NEXTVAL, "&amp;C489&amp;", "&amp;X489&amp;", "&amp;AP489&amp;", "&amp;AQ489&amp;", "&amp;AR489&amp;"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100238, 'Б-100238-13',date'2015-03-02',3, 7, 7, 'RUR', 1, 18, date'2015-03-06', date'2015-03-07', 1002381, 1, to_date('2016-05-07 00:00:00','YYYY-MM-DD HH24:MI:SS'), 50000, 9000, 0, 293, 0, 'c1', 8,null);insert into xxxx_oebs_cash_payment_test (ID, INVOICE_ID, OEBS_PAYMENT, DOC_DATE, COMISS_DATE) values (s_xxxx_oebs_cash_payment_test.NEXTVAL, 100238, 25000, to_date('2016-05-07 00:00:00','YYYY-MM-DD HH24:MI:SS'), date'2015-07-31' );insert into xxxx_client_discount_m  (ID,CLIENT_ID,CLIENT_AVG_DISCOUNT,DT) values (s_xxxx_client_discount_m.NEXTVAL,293, 13, date'2014-03-01');</v>
      </c>
    </row>
    <row r="490" spans="1:47" s="117" customFormat="1" x14ac:dyDescent="0.3">
      <c r="A490" s="116">
        <v>24</v>
      </c>
      <c r="C490" s="118" t="str">
        <f t="shared" si="136"/>
        <v>100024</v>
      </c>
      <c r="D490" s="118" t="str">
        <f t="shared" si="137"/>
        <v>100024/13</v>
      </c>
      <c r="E490" s="119" t="s">
        <v>40</v>
      </c>
      <c r="F490" s="119" t="s">
        <v>41</v>
      </c>
      <c r="G490" s="118">
        <v>1</v>
      </c>
      <c r="H490" s="14">
        <v>100239</v>
      </c>
      <c r="I490" s="121" t="str">
        <f t="shared" si="138"/>
        <v>Б-100239-13</v>
      </c>
      <c r="J490" s="122">
        <v>3</v>
      </c>
      <c r="K490" s="118">
        <v>12</v>
      </c>
      <c r="L490" s="118" t="s">
        <v>42</v>
      </c>
      <c r="M490" s="122">
        <v>1</v>
      </c>
      <c r="N490" s="118">
        <v>18</v>
      </c>
      <c r="O490" s="119" t="s">
        <v>53</v>
      </c>
      <c r="P490" s="119" t="s">
        <v>44</v>
      </c>
      <c r="Q490" s="119" t="s">
        <v>45</v>
      </c>
      <c r="R490" s="120" t="str">
        <f t="shared" si="139"/>
        <v>1002391</v>
      </c>
      <c r="S490" s="121">
        <v>1</v>
      </c>
      <c r="T490" s="144" t="s">
        <v>148</v>
      </c>
      <c r="U490" s="118">
        <v>50000</v>
      </c>
      <c r="V490" s="118">
        <f t="shared" si="141"/>
        <v>9000</v>
      </c>
      <c r="W490" s="118">
        <v>0</v>
      </c>
      <c r="X490" s="118">
        <v>294</v>
      </c>
      <c r="Y490" s="123" t="s">
        <v>47</v>
      </c>
      <c r="Z490" s="124"/>
      <c r="AA490" s="125"/>
      <c r="AB490" s="129"/>
      <c r="AC490" s="120">
        <f t="shared" si="140"/>
        <v>25000</v>
      </c>
      <c r="AD490" s="130"/>
      <c r="AE490" s="118"/>
      <c r="AF490" s="119" t="s">
        <v>107</v>
      </c>
      <c r="AG490" s="126">
        <v>8</v>
      </c>
      <c r="AH490" s="127">
        <v>7</v>
      </c>
      <c r="AI490" s="128" t="s">
        <v>49</v>
      </c>
      <c r="AJ490" s="119"/>
      <c r="AK490" s="119"/>
      <c r="AL490" s="120">
        <v>0</v>
      </c>
      <c r="AM490" s="121" t="s">
        <v>50</v>
      </c>
      <c r="AN490" s="118" t="s">
        <v>51</v>
      </c>
      <c r="AO490" s="118"/>
      <c r="AP490" s="120"/>
      <c r="AQ490" s="120"/>
      <c r="AR490" s="120"/>
      <c r="AU490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100239, 'Б-100239-13',date'2015-03-03',3, 12, 12, 'RUR', 1, 18, date'2015-03-06', date'2015-03-07', 1002391, 1, to_date('2016-05-08 00:00:00','YYYY-MM-DD HH24:MI:SS'), 50000, 9000, 0, 294, 0, 'c1', 8,null);insert into xxxx_oebs_cash_payment_test (ID, INVOICE_ID, OEBS_PAYMENT, DOC_DATE, COMISS_DATE) values (s_xxxx_oebs_cash_payment_test.NEXTVAL, 100239, 25000, to_date('2016-05-08 00:00:00','YYYY-MM-DD HH24:MI:SS'), date'2015-07-31' );insert into xxxx_client_discount_m  (ID,CLIENT_ID,CLIENT_AVG_DISCOUNT,DT) values (s_xxxx_client_discount_m.NEXTVAL,294, 7, date'2014-03-01');</v>
      </c>
    </row>
    <row r="491" spans="1:47" s="117" customFormat="1" x14ac:dyDescent="0.3">
      <c r="A491" s="116">
        <v>24</v>
      </c>
      <c r="C491" s="118" t="str">
        <f t="shared" si="136"/>
        <v>100024</v>
      </c>
      <c r="D491" s="118" t="str">
        <f t="shared" si="137"/>
        <v>100024/13</v>
      </c>
      <c r="E491" s="119" t="s">
        <v>40</v>
      </c>
      <c r="F491" s="119" t="s">
        <v>41</v>
      </c>
      <c r="G491" s="118">
        <v>1</v>
      </c>
      <c r="H491" s="14">
        <v>100240</v>
      </c>
      <c r="I491" s="121" t="str">
        <f t="shared" si="138"/>
        <v>Б-100240-13</v>
      </c>
      <c r="J491" s="122">
        <v>3</v>
      </c>
      <c r="K491" s="118">
        <v>7</v>
      </c>
      <c r="L491" s="118" t="s">
        <v>42</v>
      </c>
      <c r="M491" s="122">
        <v>1</v>
      </c>
      <c r="N491" s="118">
        <v>18</v>
      </c>
      <c r="O491" s="119" t="s">
        <v>53</v>
      </c>
      <c r="P491" s="119" t="s">
        <v>44</v>
      </c>
      <c r="Q491" s="119" t="s">
        <v>45</v>
      </c>
      <c r="R491" s="120" t="str">
        <f t="shared" si="139"/>
        <v>1002401</v>
      </c>
      <c r="S491" s="121">
        <v>1</v>
      </c>
      <c r="T491" s="144" t="s">
        <v>148</v>
      </c>
      <c r="U491" s="118">
        <v>50000</v>
      </c>
      <c r="V491" s="118">
        <f t="shared" si="141"/>
        <v>9000</v>
      </c>
      <c r="W491" s="118">
        <v>0</v>
      </c>
      <c r="X491" s="118">
        <v>295</v>
      </c>
      <c r="Y491" s="123" t="s">
        <v>47</v>
      </c>
      <c r="Z491" s="124"/>
      <c r="AA491" s="125"/>
      <c r="AB491" s="129"/>
      <c r="AC491" s="120">
        <f t="shared" si="140"/>
        <v>25000</v>
      </c>
      <c r="AD491" s="130"/>
      <c r="AE491" s="118"/>
      <c r="AF491" s="119" t="s">
        <v>107</v>
      </c>
      <c r="AG491" s="126">
        <v>8</v>
      </c>
      <c r="AH491" s="127">
        <v>7</v>
      </c>
      <c r="AI491" s="128" t="s">
        <v>49</v>
      </c>
      <c r="AJ491" s="119"/>
      <c r="AK491" s="119"/>
      <c r="AL491" s="120">
        <v>0</v>
      </c>
      <c r="AM491" s="121" t="s">
        <v>50</v>
      </c>
      <c r="AN491" s="118" t="s">
        <v>51</v>
      </c>
      <c r="AO491" s="118"/>
      <c r="AP491" s="120"/>
      <c r="AQ491" s="120"/>
      <c r="AR491" s="120"/>
      <c r="AU491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100240, 'Б-100240-13',date'2015-03-03',3, 7, 7, 'RUR', 1, 18, date'2015-03-06', date'2015-03-07', 1002401, 1, to_date('2016-05-08 00:00:00','YYYY-MM-DD HH24:MI:SS'), 50000, 9000, 0, 295, 0, 'c1', 8,null);insert into xxxx_oebs_cash_payment_test (ID, INVOICE_ID, OEBS_PAYMENT, DOC_DATE, COMISS_DATE) values (s_xxxx_oebs_cash_payment_test.NEXTVAL, 100240, 25000, to_date('2016-05-08 00:00:00','YYYY-MM-DD HH24:MI:SS'), date'2015-07-31' );insert into xxxx_client_discount_m  (ID,CLIENT_ID,CLIENT_AVG_DISCOUNT,DT) values (s_xxxx_client_discount_m.NEXTVAL,295, 7, date'2014-03-01');</v>
      </c>
    </row>
    <row r="492" spans="1:47" s="117" customFormat="1" x14ac:dyDescent="0.3">
      <c r="A492" s="116">
        <v>24</v>
      </c>
      <c r="C492" s="118" t="str">
        <f t="shared" si="136"/>
        <v>100024</v>
      </c>
      <c r="D492" s="118" t="str">
        <f t="shared" si="137"/>
        <v>100024/13</v>
      </c>
      <c r="E492" s="119" t="s">
        <v>40</v>
      </c>
      <c r="F492" s="119" t="s">
        <v>41</v>
      </c>
      <c r="G492" s="118">
        <v>1</v>
      </c>
      <c r="H492" s="14">
        <v>100241</v>
      </c>
      <c r="I492" s="121" t="str">
        <f t="shared" si="138"/>
        <v>Б-100241-13</v>
      </c>
      <c r="J492" s="122">
        <v>3</v>
      </c>
      <c r="K492" s="28">
        <v>2</v>
      </c>
      <c r="L492" s="118" t="s">
        <v>42</v>
      </c>
      <c r="M492" s="122">
        <v>1</v>
      </c>
      <c r="N492" s="118">
        <v>18</v>
      </c>
      <c r="O492" s="119" t="s">
        <v>55</v>
      </c>
      <c r="P492" s="119" t="s">
        <v>44</v>
      </c>
      <c r="Q492" s="119" t="s">
        <v>45</v>
      </c>
      <c r="R492" s="120" t="str">
        <f t="shared" si="139"/>
        <v>1002411</v>
      </c>
      <c r="S492" s="121">
        <v>1</v>
      </c>
      <c r="T492" s="144" t="s">
        <v>149</v>
      </c>
      <c r="U492" s="118">
        <v>50000</v>
      </c>
      <c r="V492" s="118">
        <f t="shared" si="141"/>
        <v>9000</v>
      </c>
      <c r="W492" s="118">
        <v>0</v>
      </c>
      <c r="X492" s="118">
        <v>296</v>
      </c>
      <c r="Y492" s="123" t="s">
        <v>47</v>
      </c>
      <c r="Z492" s="124"/>
      <c r="AA492" s="124">
        <f>SUM(AC488:AC493)/1.18</f>
        <v>127118.64406779662</v>
      </c>
      <c r="AB492" s="124"/>
      <c r="AC492" s="120">
        <f t="shared" si="140"/>
        <v>25000</v>
      </c>
      <c r="AD492" s="130"/>
      <c r="AE492" s="118"/>
      <c r="AF492" s="119" t="s">
        <v>107</v>
      </c>
      <c r="AG492" s="126">
        <v>8</v>
      </c>
      <c r="AH492" s="127">
        <v>20</v>
      </c>
      <c r="AI492" s="128" t="s">
        <v>49</v>
      </c>
      <c r="AJ492" s="119"/>
      <c r="AK492" s="119"/>
      <c r="AL492" s="120">
        <v>0</v>
      </c>
      <c r="AM492" s="121" t="s">
        <v>50</v>
      </c>
      <c r="AN492" s="118" t="s">
        <v>51</v>
      </c>
      <c r="AO492" s="118"/>
      <c r="AP492" s="120"/>
      <c r="AQ492" s="120"/>
      <c r="AR492" s="120"/>
      <c r="AU492" s="1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"&amp;A492&amp;", "&amp;C492&amp;", '"&amp;D492&amp;"', date'"&amp;E492&amp;"', date'"&amp;F492&amp;"', "&amp;G492&amp;", "&amp;H492&amp;", '"&amp;I492&amp;"',date'"&amp;O492&amp;"',"&amp;J492&amp;", "&amp;K492&amp;", "&amp;K492&amp;", '"&amp;L492&amp;"', "&amp;M492&amp;", "&amp;N492&amp;", date'"&amp;P492&amp;"', date'"&amp;Q492&amp;"', "&amp;R492&amp;", "&amp;S492&amp;", to_date('"&amp;T492&amp;"','YYYY-MM-DD HH24:MI:SS'), "&amp;U492&amp;", "&amp;V492&amp;", "&amp;W492&amp;", "&amp;X492&amp;", "&amp;AL492&amp;", '"&amp;AN492&amp;"', "&amp;AG492&amp;","&amp;AM492&amp;");"&amp;
IF(LEN(AC492)&gt;0,"insert into xxxx_oebs_cash_payment_test (ID, INVOICE_ID, OEBS_PAYMENT, DOC_DATE, COMISS_DATE) values (s_xxxx_oebs_cash_payment_test.NEXTVAL, "&amp;H492&amp;", "&amp;AC492&amp;", to_date('"&amp;T492&amp;"','YYYY-MM-DD HH24:MI:SS'), "&amp;AF492&amp;" );","")&amp;
IF(LEN(AD492)&gt;0,"insert into xxxx_oebs_cash_payment_test (ID, INVOICE_ID, OEBS_PAYMENT, DOC_DATE, COMISS_DATE) values (s_xxxx_oebs_cash_payment_test.NEXTVAL, "&amp;H492&amp;", "&amp;AD492&amp;", to_date('"&amp;T492&amp;"','YYYY-MM-DD HH24:MI:SS'), "&amp;AF492&amp;" );","")&amp;
IF(LEN(AE492)&gt;0,"insert into xxxx_oebs_cash_payment_test (ID, INVOICE_ID, OEBS_PAYMENT, DOC_DATE, COMISS_DATE) values (s_xxxx_oebs_cash_payment_test.NEXTVAL, "&amp;H492&amp;", "&amp;AE492&amp;", to_date('"&amp;T492&amp;"','YYYY-MM-DD HH24:MI:SS'), "&amp;AF492&amp;" );","")&amp;
IF(LEN(AH492)&gt;0,"insert into xxxx_client_discount_m  (ID,CLIENT_ID,CLIENT_AVG_DISCOUNT,DT) values (s_xxxx_client_discount_m.NEXTVAL,"&amp;X492&amp;", "&amp;AH492&amp;", "&amp;AI492&amp;");","")&amp;
IF(LEN(AJ492)&gt;0,"insert into xxxx_client_discount_m  (ID,CLIENT_ID,CLIENT_AVG_DISCOUNT,DT) values (s_xxxx_client_discount_m.NEXTVAL,"&amp;X492&amp;", "&amp;AJ492&amp;", "&amp;AK492&amp;");","")&amp;
IF(LEN(AO492)&gt;0,"insert into xxxx_contract_signed_attr (ID, CONTRACT_ID, CODE, KEY_NUM) values (s_xxxx_contract_signed_attr.NEXTVAL, "&amp;C492&amp;", 'SUPERCOMMISSION_BONUS' , "&amp;AO492&amp;" );","")&amp;
IF(LEN(AP492)&gt;0,"insert into xxxx_loyal_clients_contr_attr (ID, CONTRACT_ID, CLIENT_ID, LC_TURNOVER, COLLATERAL_FIRST_DT, COLLATERAL_END_DT) values (s_xxxx_loyal_clients_contr_atr.NEXTVAL, "&amp;C492&amp;", "&amp;X492&amp;", "&amp;AP492&amp;", "&amp;AQ492&amp;", "&amp;AR492&amp;"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100241, 'Б-100241-13',date'2015-03-04',3, 2, 2, 'RUR', 1, 18, date'2015-03-06', date'2015-03-07', 1002411, 1, to_date('2016-05-09 00:00:00','YYYY-MM-DD HH24:MI:SS'), 50000, 9000, 0, 296, 0, 'c1', 8,null);insert into xxxx_oebs_cash_payment_test (ID, INVOICE_ID, OEBS_PAYMENT, DOC_DATE, COMISS_DATE) values (s_xxxx_oebs_cash_payment_test.NEXTVAL, 100241, 25000, to_date('2016-05-09 00:00:00','YYYY-MM-DD HH24:MI:SS'), date'2015-07-31' );insert into xxxx_client_discount_m  (ID,CLIENT_ID,CLIENT_AVG_DISCOUNT,DT) values (s_xxxx_client_discount_m.NEXTVAL,296, 20, date'2014-03-01');</v>
      </c>
    </row>
    <row r="493" spans="1:47" s="117" customFormat="1" x14ac:dyDescent="0.3">
      <c r="A493" s="116">
        <v>24</v>
      </c>
      <c r="C493" s="118" t="str">
        <f t="shared" si="136"/>
        <v>100024</v>
      </c>
      <c r="D493" s="118" t="str">
        <f t="shared" si="137"/>
        <v>100024/13</v>
      </c>
      <c r="E493" s="119" t="s">
        <v>40</v>
      </c>
      <c r="F493" s="119" t="s">
        <v>41</v>
      </c>
      <c r="G493" s="118">
        <v>1</v>
      </c>
      <c r="H493" s="14">
        <v>100242</v>
      </c>
      <c r="I493" s="121" t="str">
        <f t="shared" si="138"/>
        <v>Б-100242-13</v>
      </c>
      <c r="J493" s="122">
        <v>3</v>
      </c>
      <c r="K493" s="118">
        <v>11</v>
      </c>
      <c r="L493" s="118" t="s">
        <v>42</v>
      </c>
      <c r="M493" s="122">
        <v>1</v>
      </c>
      <c r="N493" s="118">
        <v>18</v>
      </c>
      <c r="O493" s="119" t="s">
        <v>55</v>
      </c>
      <c r="P493" s="119" t="s">
        <v>44</v>
      </c>
      <c r="Q493" s="119" t="s">
        <v>45</v>
      </c>
      <c r="R493" s="120" t="str">
        <f t="shared" si="139"/>
        <v>1002421</v>
      </c>
      <c r="S493" s="121">
        <v>1</v>
      </c>
      <c r="T493" s="144" t="s">
        <v>149</v>
      </c>
      <c r="U493" s="118">
        <v>50000</v>
      </c>
      <c r="V493" s="118">
        <f t="shared" si="141"/>
        <v>9000</v>
      </c>
      <c r="W493" s="118">
        <v>0</v>
      </c>
      <c r="X493" s="118">
        <v>296</v>
      </c>
      <c r="Y493" s="123" t="s">
        <v>47</v>
      </c>
      <c r="Z493" s="124"/>
      <c r="AA493" s="124">
        <f>SUM(AC489:AC494)/1.18</f>
        <v>127118.64406779662</v>
      </c>
      <c r="AB493" s="124"/>
      <c r="AC493" s="120">
        <f t="shared" si="140"/>
        <v>25000</v>
      </c>
      <c r="AD493" s="130"/>
      <c r="AE493" s="118"/>
      <c r="AF493" s="119" t="s">
        <v>107</v>
      </c>
      <c r="AG493" s="126">
        <v>8</v>
      </c>
      <c r="AH493" s="127">
        <v>20</v>
      </c>
      <c r="AI493" s="128" t="s">
        <v>49</v>
      </c>
      <c r="AJ493" s="119"/>
      <c r="AK493" s="119"/>
      <c r="AL493" s="120">
        <v>0</v>
      </c>
      <c r="AM493" s="121" t="s">
        <v>50</v>
      </c>
      <c r="AN493" s="118" t="s">
        <v>51</v>
      </c>
      <c r="AO493" s="118"/>
      <c r="AP493" s="120"/>
      <c r="AQ493" s="120"/>
      <c r="AR493" s="120"/>
      <c r="AU493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100242, 'Б-100242-13',date'2015-03-04',3, 11, 11, 'RUR', 1, 18, date'2015-03-06', date'2015-03-07', 1002421, 1, to_date('2016-05-09 00:00:00','YYYY-MM-DD HH24:MI:SS'), 50000, 9000, 0, 296, 0, 'c1', 8,null);insert into xxxx_oebs_cash_payment_test (ID, INVOICE_ID, OEBS_PAYMENT, DOC_DATE, COMISS_DATE) values (s_xxxx_oebs_cash_payment_test.NEXTVAL, 100242, 25000, to_date('2016-05-09 00:00:00','YYYY-MM-DD HH24:MI:SS'), date'2015-07-31' );insert into xxxx_client_discount_m  (ID,CLIENT_ID,CLIENT_AVG_DISCOUNT,DT) values (s_xxxx_client_discount_m.NEXTVAL,296, 20, date'2014-03-01');</v>
      </c>
    </row>
    <row r="494" spans="1:47" s="117" customFormat="1" x14ac:dyDescent="0.3">
      <c r="A494" s="116">
        <v>24</v>
      </c>
      <c r="C494" s="118" t="str">
        <f t="shared" si="136"/>
        <v>100024</v>
      </c>
      <c r="D494" s="118" t="str">
        <f t="shared" si="137"/>
        <v>100024/13</v>
      </c>
      <c r="E494" s="119" t="s">
        <v>40</v>
      </c>
      <c r="F494" s="119" t="s">
        <v>41</v>
      </c>
      <c r="G494" s="118">
        <v>1</v>
      </c>
      <c r="H494" s="14">
        <v>100243</v>
      </c>
      <c r="I494" s="121" t="str">
        <f t="shared" si="138"/>
        <v>Б-100243-13</v>
      </c>
      <c r="J494" s="122">
        <v>3</v>
      </c>
      <c r="K494" s="118">
        <v>1</v>
      </c>
      <c r="L494" s="118" t="s">
        <v>42</v>
      </c>
      <c r="M494" s="122">
        <v>1</v>
      </c>
      <c r="N494" s="118">
        <v>18</v>
      </c>
      <c r="O494" s="119" t="s">
        <v>57</v>
      </c>
      <c r="P494" s="119" t="s">
        <v>44</v>
      </c>
      <c r="Q494" s="119" t="s">
        <v>45</v>
      </c>
      <c r="R494" s="120" t="str">
        <f t="shared" si="139"/>
        <v>1002431</v>
      </c>
      <c r="S494" s="121">
        <v>1</v>
      </c>
      <c r="T494" s="145" t="s">
        <v>150</v>
      </c>
      <c r="U494" s="118">
        <v>50000</v>
      </c>
      <c r="V494" s="118">
        <f t="shared" si="141"/>
        <v>9000</v>
      </c>
      <c r="W494" s="118">
        <v>0</v>
      </c>
      <c r="X494" s="118">
        <v>297</v>
      </c>
      <c r="Y494" s="123" t="s">
        <v>47</v>
      </c>
      <c r="Z494" s="124">
        <f>SUM(U489:U494)-SUM(V489:V494)</f>
        <v>246000</v>
      </c>
      <c r="AA494" s="125">
        <v>105932.20338983051</v>
      </c>
      <c r="AB494" s="124">
        <f>Z494-AA494</f>
        <v>140067.79661016949</v>
      </c>
      <c r="AC494" s="120">
        <f t="shared" si="140"/>
        <v>25000</v>
      </c>
      <c r="AD494" s="130"/>
      <c r="AE494" s="132"/>
      <c r="AF494" s="119" t="s">
        <v>107</v>
      </c>
      <c r="AG494" s="126">
        <v>8</v>
      </c>
      <c r="AH494" s="127">
        <v>13</v>
      </c>
      <c r="AI494" s="128" t="s">
        <v>49</v>
      </c>
      <c r="AJ494" s="119"/>
      <c r="AK494" s="119"/>
      <c r="AL494" s="120">
        <v>0</v>
      </c>
      <c r="AM494" s="121" t="s">
        <v>50</v>
      </c>
      <c r="AN494" s="118" t="s">
        <v>51</v>
      </c>
      <c r="AO494" s="118"/>
      <c r="AP494" s="120"/>
      <c r="AQ494" s="120"/>
      <c r="AR494" s="120"/>
      <c r="AU494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100243, 'Б-100243-13',date'2015-03-05',3, 1, 1, 'RUR', 1, 18, date'2015-03-06', date'2015-03-07', 1002431, 1, to_date('2016-05-11 00:00:00','YYYY-MM-DD HH24:MI:SS'), 50000, 9000, 0, 297, 0, 'c1', 8,null);insert into xxxx_oebs_cash_payment_test (ID, INVOICE_ID, OEBS_PAYMENT, DOC_DATE, COMISS_DATE) values (s_xxxx_oebs_cash_payment_test.NEXTVAL, 100243, 25000, to_date('2016-05-11 00:00:00','YYYY-MM-DD HH24:MI:SS'), date'2015-07-31' );insert into xxxx_client_discount_m  (ID,CLIENT_ID,CLIENT_AVG_DISCOUNT,DT) values (s_xxxx_client_discount_m.NEXTVAL,297, 13, date'2014-03-01');</v>
      </c>
    </row>
    <row r="495" spans="1:47" s="117" customFormat="1" x14ac:dyDescent="0.3">
      <c r="A495" s="116">
        <v>24</v>
      </c>
      <c r="C495" s="118" t="str">
        <f t="shared" si="136"/>
        <v>100024</v>
      </c>
      <c r="D495" s="118" t="str">
        <f t="shared" si="137"/>
        <v>100024/13</v>
      </c>
      <c r="E495" s="119" t="s">
        <v>40</v>
      </c>
      <c r="F495" s="119" t="s">
        <v>41</v>
      </c>
      <c r="G495" s="118">
        <v>1</v>
      </c>
      <c r="H495" s="14">
        <v>100244</v>
      </c>
      <c r="I495" s="121" t="str">
        <f t="shared" si="138"/>
        <v>Б-100244-13</v>
      </c>
      <c r="J495" s="122">
        <v>3</v>
      </c>
      <c r="K495" s="118">
        <v>7</v>
      </c>
      <c r="L495" s="118" t="s">
        <v>42</v>
      </c>
      <c r="M495" s="122">
        <v>1</v>
      </c>
      <c r="N495" s="118">
        <v>18</v>
      </c>
      <c r="O495" s="119" t="s">
        <v>43</v>
      </c>
      <c r="P495" s="119" t="s">
        <v>44</v>
      </c>
      <c r="Q495" s="119" t="s">
        <v>45</v>
      </c>
      <c r="R495" s="120" t="str">
        <f t="shared" si="139"/>
        <v>1002441</v>
      </c>
      <c r="S495" s="121">
        <v>1</v>
      </c>
      <c r="T495" s="144" t="s">
        <v>152</v>
      </c>
      <c r="U495" s="118">
        <v>50000</v>
      </c>
      <c r="V495" s="118">
        <f t="shared" si="141"/>
        <v>9000</v>
      </c>
      <c r="W495" s="118">
        <v>0</v>
      </c>
      <c r="X495" s="118">
        <v>298</v>
      </c>
      <c r="Y495" s="123" t="s">
        <v>47</v>
      </c>
      <c r="Z495" s="124"/>
      <c r="AA495" s="125"/>
      <c r="AB495" s="124"/>
      <c r="AC495" s="120">
        <f t="shared" si="140"/>
        <v>25000</v>
      </c>
      <c r="AD495" s="130"/>
      <c r="AE495" s="118"/>
      <c r="AF495" s="119" t="s">
        <v>109</v>
      </c>
      <c r="AG495" s="126">
        <v>8</v>
      </c>
      <c r="AH495" s="127">
        <v>13</v>
      </c>
      <c r="AI495" s="128" t="s">
        <v>49</v>
      </c>
      <c r="AJ495" s="119"/>
      <c r="AK495" s="119"/>
      <c r="AL495" s="120">
        <v>0</v>
      </c>
      <c r="AM495" s="121" t="s">
        <v>50</v>
      </c>
      <c r="AN495" s="118" t="s">
        <v>51</v>
      </c>
      <c r="AO495" s="118"/>
      <c r="AP495" s="120"/>
      <c r="AQ495" s="120"/>
      <c r="AR495" s="120"/>
      <c r="AU495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100244, 'Б-100244-13',date'2015-03-02',3, 7, 7, 'RUR', 1, 18, date'2015-03-06', date'2015-03-07', 1002441, 1, to_date('2016-06-07 00:00:00','YYYY-MM-DD HH24:MI:SS'), 50000, 9000, 0, 298, 0, 'c1', 8,null);insert into xxxx_oebs_cash_payment_test (ID, INVOICE_ID, OEBS_PAYMENT, DOC_DATE, COMISS_DATE) values (s_xxxx_oebs_cash_payment_test.NEXTVAL, 100244, 25000, to_date('2016-06-07 00:00:00','YYYY-MM-DD HH24:MI:SS'), date'2015-08-30' );insert into xxxx_client_discount_m  (ID,CLIENT_ID,CLIENT_AVG_DISCOUNT,DT) values (s_xxxx_client_discount_m.NEXTVAL,298, 13, date'2014-03-01');</v>
      </c>
    </row>
    <row r="496" spans="1:47" s="117" customFormat="1" x14ac:dyDescent="0.3">
      <c r="A496" s="116">
        <v>24</v>
      </c>
      <c r="C496" s="118" t="str">
        <f t="shared" si="136"/>
        <v>100024</v>
      </c>
      <c r="D496" s="118" t="str">
        <f t="shared" si="137"/>
        <v>100024/13</v>
      </c>
      <c r="E496" s="119" t="s">
        <v>40</v>
      </c>
      <c r="F496" s="119" t="s">
        <v>41</v>
      </c>
      <c r="G496" s="118">
        <v>1</v>
      </c>
      <c r="H496" s="14">
        <v>100245</v>
      </c>
      <c r="I496" s="121" t="str">
        <f t="shared" si="138"/>
        <v>Б-100245-13</v>
      </c>
      <c r="J496" s="122">
        <v>3</v>
      </c>
      <c r="K496" s="118">
        <v>3</v>
      </c>
      <c r="L496" s="118" t="s">
        <v>42</v>
      </c>
      <c r="M496" s="122">
        <v>1</v>
      </c>
      <c r="N496" s="118">
        <v>18</v>
      </c>
      <c r="O496" s="119" t="s">
        <v>53</v>
      </c>
      <c r="P496" s="119" t="s">
        <v>44</v>
      </c>
      <c r="Q496" s="119" t="s">
        <v>45</v>
      </c>
      <c r="R496" s="120" t="str">
        <f t="shared" si="139"/>
        <v>1002451</v>
      </c>
      <c r="S496" s="121">
        <v>1</v>
      </c>
      <c r="T496" s="144" t="s">
        <v>153</v>
      </c>
      <c r="U496" s="118">
        <v>50000</v>
      </c>
      <c r="V496" s="118">
        <f t="shared" si="141"/>
        <v>9000</v>
      </c>
      <c r="W496" s="118">
        <v>0</v>
      </c>
      <c r="X496" s="118">
        <v>299</v>
      </c>
      <c r="Y496" s="123" t="s">
        <v>47</v>
      </c>
      <c r="Z496" s="124"/>
      <c r="AA496" s="125"/>
      <c r="AB496" s="129"/>
      <c r="AC496" s="120">
        <f t="shared" si="140"/>
        <v>25000</v>
      </c>
      <c r="AD496" s="130"/>
      <c r="AE496" s="132"/>
      <c r="AF496" s="119" t="s">
        <v>109</v>
      </c>
      <c r="AG496" s="126">
        <v>8</v>
      </c>
      <c r="AH496" s="127">
        <v>7</v>
      </c>
      <c r="AI496" s="128" t="s">
        <v>49</v>
      </c>
      <c r="AJ496" s="119"/>
      <c r="AK496" s="119"/>
      <c r="AL496" s="120">
        <v>0</v>
      </c>
      <c r="AM496" s="121" t="s">
        <v>50</v>
      </c>
      <c r="AN496" s="118" t="s">
        <v>51</v>
      </c>
      <c r="AO496" s="118"/>
      <c r="AP496" s="120"/>
      <c r="AQ496" s="120"/>
      <c r="AR496" s="120"/>
      <c r="AU496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100245, 'Б-100245-13',date'2015-03-03',3, 3, 3, 'RUR', 1, 18, date'2015-03-06', date'2015-03-07', 1002451, 1, to_date('2016-06-08 00:00:00','YYYY-MM-DD HH24:MI:SS'), 50000, 9000, 0, 299, 0, 'c1', 8,null);insert into xxxx_oebs_cash_payment_test (ID, INVOICE_ID, OEBS_PAYMENT, DOC_DATE, COMISS_DATE) values (s_xxxx_oebs_cash_payment_test.NEXTVAL, 100245, 25000, to_date('2016-06-08 00:00:00','YYYY-MM-DD HH24:MI:SS'), date'2015-08-30' );insert into xxxx_client_discount_m  (ID,CLIENT_ID,CLIENT_AVG_DISCOUNT,DT) values (s_xxxx_client_discount_m.NEXTVAL,299, 7, date'2014-03-01');</v>
      </c>
    </row>
    <row r="497" spans="1:47" s="117" customFormat="1" x14ac:dyDescent="0.3">
      <c r="A497" s="116">
        <v>24</v>
      </c>
      <c r="C497" s="118" t="str">
        <f t="shared" si="136"/>
        <v>100024</v>
      </c>
      <c r="D497" s="118" t="str">
        <f t="shared" si="137"/>
        <v>100024/13</v>
      </c>
      <c r="E497" s="119" t="s">
        <v>40</v>
      </c>
      <c r="F497" s="119" t="s">
        <v>41</v>
      </c>
      <c r="G497" s="118">
        <v>1</v>
      </c>
      <c r="H497" s="14">
        <v>100246</v>
      </c>
      <c r="I497" s="121" t="str">
        <f t="shared" si="138"/>
        <v>Б-100246-13</v>
      </c>
      <c r="J497" s="122">
        <v>3</v>
      </c>
      <c r="K497" s="118">
        <v>7</v>
      </c>
      <c r="L497" s="118" t="s">
        <v>42</v>
      </c>
      <c r="M497" s="122">
        <v>1</v>
      </c>
      <c r="N497" s="118">
        <v>18</v>
      </c>
      <c r="O497" s="119" t="s">
        <v>53</v>
      </c>
      <c r="P497" s="119" t="s">
        <v>44</v>
      </c>
      <c r="Q497" s="119" t="s">
        <v>45</v>
      </c>
      <c r="R497" s="120" t="str">
        <f t="shared" si="139"/>
        <v>1002461</v>
      </c>
      <c r="S497" s="121">
        <v>1</v>
      </c>
      <c r="T497" s="144" t="s">
        <v>154</v>
      </c>
      <c r="U497" s="118">
        <v>50000</v>
      </c>
      <c r="V497" s="118">
        <f t="shared" si="141"/>
        <v>9000</v>
      </c>
      <c r="W497" s="118">
        <v>0</v>
      </c>
      <c r="X497" s="118">
        <v>300</v>
      </c>
      <c r="Y497" s="123" t="s">
        <v>47</v>
      </c>
      <c r="Z497" s="124"/>
      <c r="AA497" s="125"/>
      <c r="AB497" s="129"/>
      <c r="AC497" s="120">
        <f t="shared" si="140"/>
        <v>25000</v>
      </c>
      <c r="AD497" s="130"/>
      <c r="AE497" s="132"/>
      <c r="AF497" s="119" t="s">
        <v>109</v>
      </c>
      <c r="AG497" s="126">
        <v>8</v>
      </c>
      <c r="AH497" s="127">
        <v>7</v>
      </c>
      <c r="AI497" s="128" t="s">
        <v>49</v>
      </c>
      <c r="AJ497" s="119"/>
      <c r="AK497" s="119"/>
      <c r="AL497" s="120">
        <v>0</v>
      </c>
      <c r="AM497" s="121" t="s">
        <v>50</v>
      </c>
      <c r="AN497" s="118" t="s">
        <v>51</v>
      </c>
      <c r="AO497" s="118"/>
      <c r="AP497" s="120"/>
      <c r="AQ497" s="120"/>
      <c r="AR497" s="120"/>
      <c r="AU497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100246, 'Б-100246-13',date'2015-03-03',3, 7, 7, 'RUR', 1, 18, date'2015-03-06', date'2015-03-07', 1002461, 1, to_date('2016-06-07 00:00:01','YYYY-MM-DD HH24:MI:SS'), 50000, 9000, 0, 300, 0, 'c1', 8,null);insert into xxxx_oebs_cash_payment_test (ID, INVOICE_ID, OEBS_PAYMENT, DOC_DATE, COMISS_DATE) values (s_xxxx_oebs_cash_payment_test.NEXTVAL, 100246, 25000, to_date('2016-06-07 00:00:01','YYYY-MM-DD HH24:MI:SS'), date'2015-08-30' );insert into xxxx_client_discount_m  (ID,CLIENT_ID,CLIENT_AVG_DISCOUNT,DT) values (s_xxxx_client_discount_m.NEXTVAL,300, 7, date'2014-03-01');</v>
      </c>
    </row>
    <row r="498" spans="1:47" s="117" customFormat="1" x14ac:dyDescent="0.3">
      <c r="A498" s="116">
        <v>24</v>
      </c>
      <c r="C498" s="118" t="str">
        <f t="shared" si="136"/>
        <v>100024</v>
      </c>
      <c r="D498" s="118" t="str">
        <f t="shared" si="137"/>
        <v>100024/13</v>
      </c>
      <c r="E498" s="119" t="s">
        <v>40</v>
      </c>
      <c r="F498" s="119" t="s">
        <v>41</v>
      </c>
      <c r="G498" s="118">
        <v>1</v>
      </c>
      <c r="H498" s="14">
        <v>100247</v>
      </c>
      <c r="I498" s="121" t="str">
        <f t="shared" si="138"/>
        <v>Б-100247-13</v>
      </c>
      <c r="J498" s="122">
        <v>3</v>
      </c>
      <c r="K498" s="28">
        <v>2</v>
      </c>
      <c r="L498" s="118" t="s">
        <v>42</v>
      </c>
      <c r="M498" s="122">
        <v>1</v>
      </c>
      <c r="N498" s="118">
        <v>18</v>
      </c>
      <c r="O498" s="119" t="s">
        <v>55</v>
      </c>
      <c r="P498" s="119" t="s">
        <v>44</v>
      </c>
      <c r="Q498" s="119" t="s">
        <v>45</v>
      </c>
      <c r="R498" s="120" t="str">
        <f t="shared" si="139"/>
        <v>1002471</v>
      </c>
      <c r="S498" s="121">
        <v>1</v>
      </c>
      <c r="T498" s="144" t="s">
        <v>155</v>
      </c>
      <c r="U498" s="118">
        <v>50000</v>
      </c>
      <c r="V498" s="118">
        <f t="shared" si="141"/>
        <v>9000</v>
      </c>
      <c r="W498" s="118">
        <v>0</v>
      </c>
      <c r="X498" s="118">
        <v>301</v>
      </c>
      <c r="Y498" s="123" t="s">
        <v>47</v>
      </c>
      <c r="Z498" s="124"/>
      <c r="AA498" s="124">
        <f>SUM(AC494:AC499)/1.18</f>
        <v>423728.81355932204</v>
      </c>
      <c r="AB498" s="124"/>
      <c r="AC498" s="120">
        <v>200000</v>
      </c>
      <c r="AD498" s="130"/>
      <c r="AE498" s="132"/>
      <c r="AF498" s="119" t="s">
        <v>109</v>
      </c>
      <c r="AG498" s="126">
        <v>8</v>
      </c>
      <c r="AH498" s="127">
        <v>20</v>
      </c>
      <c r="AI498" s="128" t="s">
        <v>49</v>
      </c>
      <c r="AJ498" s="119"/>
      <c r="AK498" s="119"/>
      <c r="AL498" s="120">
        <v>0</v>
      </c>
      <c r="AM498" s="121" t="s">
        <v>50</v>
      </c>
      <c r="AN498" s="118" t="s">
        <v>51</v>
      </c>
      <c r="AO498" s="118"/>
      <c r="AP498" s="120"/>
      <c r="AQ498" s="120"/>
      <c r="AR498" s="120"/>
      <c r="AU498" s="1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"&amp;A498&amp;", "&amp;C498&amp;", '"&amp;D498&amp;"', date'"&amp;E498&amp;"', date'"&amp;F498&amp;"', "&amp;G498&amp;", "&amp;H498&amp;", '"&amp;I498&amp;"',date'"&amp;O498&amp;"',"&amp;J498&amp;", "&amp;K498&amp;", "&amp;K498&amp;", '"&amp;L498&amp;"', "&amp;M498&amp;", "&amp;N498&amp;", date'"&amp;P498&amp;"', date'"&amp;Q498&amp;"', "&amp;R498&amp;", "&amp;S498&amp;", to_date('"&amp;T498&amp;"','YYYY-MM-DD HH24:MI:SS'), "&amp;U498&amp;", "&amp;V498&amp;", "&amp;W498&amp;", "&amp;X498&amp;", "&amp;AL498&amp;", '"&amp;AN498&amp;"', "&amp;AG498&amp;","&amp;AM498&amp;");"&amp;
IF(LEN(AC498)&gt;0,"insert into xxxx_oebs_cash_payment_test (ID, INVOICE_ID, OEBS_PAYMENT, DOC_DATE, COMISS_DATE) values (s_xxxx_oebs_cash_payment_test.NEXTVAL, "&amp;H498&amp;", "&amp;AC498&amp;", to_date('"&amp;T498&amp;"','YYYY-MM-DD HH24:MI:SS'), "&amp;AF498&amp;" );","")&amp;
IF(LEN(AD498)&gt;0,"insert into xxxx_oebs_cash_payment_test (ID, INVOICE_ID, OEBS_PAYMENT, DOC_DATE, COMISS_DATE) values (s_xxxx_oebs_cash_payment_test.NEXTVAL, "&amp;H498&amp;", "&amp;AD498&amp;", to_date('"&amp;T498&amp;"','YYYY-MM-DD HH24:MI:SS'), "&amp;AF498&amp;" );","")&amp;
IF(LEN(AE498)&gt;0,"insert into xxxx_oebs_cash_payment_test (ID, INVOICE_ID, OEBS_PAYMENT, DOC_DATE, COMISS_DATE) values (s_xxxx_oebs_cash_payment_test.NEXTVAL, "&amp;H498&amp;", "&amp;AE498&amp;", to_date('"&amp;T498&amp;"','YYYY-MM-DD HH24:MI:SS'), "&amp;AF498&amp;" );","")&amp;
IF(LEN(AH498)&gt;0,"insert into xxxx_client_discount_m  (ID,CLIENT_ID,CLIENT_AVG_DISCOUNT,DT) values (s_xxxx_client_discount_m.NEXTVAL,"&amp;X498&amp;", "&amp;AH498&amp;", "&amp;AI498&amp;");","")&amp;
IF(LEN(AJ498)&gt;0,"insert into xxxx_client_discount_m  (ID,CLIENT_ID,CLIENT_AVG_DISCOUNT,DT) values (s_xxxx_client_discount_m.NEXTVAL,"&amp;X498&amp;", "&amp;AJ498&amp;", "&amp;AK498&amp;");","")&amp;
IF(LEN(AO498)&gt;0,"insert into xxxx_contract_signed_attr (ID, CONTRACT_ID, CODE, KEY_NUM) values (s_xxxx_contract_signed_attr.NEXTVAL, "&amp;C498&amp;", 'SUPERCOMMISSION_BONUS' , "&amp;AO498&amp;" );","")&amp;
IF(LEN(AP498)&gt;0,"insert into xxxx_loyal_clients_contr_attr (ID, CONTRACT_ID, CLIENT_ID, LC_TURNOVER, COLLATERAL_FIRST_DT, COLLATERAL_END_DT) values (s_xxxx_loyal_clients_contr_atr.NEXTVAL, "&amp;C498&amp;", "&amp;X498&amp;", "&amp;AP498&amp;", "&amp;AQ498&amp;", "&amp;AR498&amp;"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100247, 'Б-100247-13',date'2015-03-04',3, 2, 2, 'RUR', 1, 18, date'2015-03-06', date'2015-03-07', 1002471, 1, to_date('2016-06-08 00:00:01','YYYY-MM-DD HH24:MI:SS'), 50000, 9000, 0, 301, 0, 'c1', 8,null);insert into xxxx_oebs_cash_payment_test (ID, INVOICE_ID, OEBS_PAYMENT, DOC_DATE, COMISS_DATE) values (s_xxxx_oebs_cash_payment_test.NEXTVAL, 100247, 200000, to_date('2016-06-08 00:00:01','YYYY-MM-DD HH24:MI:SS'), date'2015-08-30' );insert into xxxx_client_discount_m  (ID,CLIENT_ID,CLIENT_AVG_DISCOUNT,DT) values (s_xxxx_client_discount_m.NEXTVAL,301, 20, date'2014-03-01');</v>
      </c>
    </row>
    <row r="499" spans="1:47" s="117" customFormat="1" x14ac:dyDescent="0.3">
      <c r="A499" s="116">
        <v>24</v>
      </c>
      <c r="C499" s="118" t="str">
        <f t="shared" si="136"/>
        <v>100024</v>
      </c>
      <c r="D499" s="118" t="str">
        <f t="shared" si="137"/>
        <v>100024/13</v>
      </c>
      <c r="E499" s="119" t="s">
        <v>40</v>
      </c>
      <c r="F499" s="119" t="s">
        <v>41</v>
      </c>
      <c r="G499" s="118">
        <v>1</v>
      </c>
      <c r="H499" s="14">
        <v>100248</v>
      </c>
      <c r="I499" s="121" t="str">
        <f t="shared" si="138"/>
        <v>Б-100248-13</v>
      </c>
      <c r="J499" s="122">
        <v>3</v>
      </c>
      <c r="K499" s="118">
        <v>11</v>
      </c>
      <c r="L499" s="118" t="s">
        <v>42</v>
      </c>
      <c r="M499" s="122">
        <v>1</v>
      </c>
      <c r="N499" s="118">
        <v>18</v>
      </c>
      <c r="O499" s="119" t="s">
        <v>55</v>
      </c>
      <c r="P499" s="119" t="s">
        <v>44</v>
      </c>
      <c r="Q499" s="119" t="s">
        <v>45</v>
      </c>
      <c r="R499" s="120" t="str">
        <f t="shared" si="139"/>
        <v>1002481</v>
      </c>
      <c r="S499" s="121">
        <v>1</v>
      </c>
      <c r="T499" s="144" t="s">
        <v>155</v>
      </c>
      <c r="U499" s="118">
        <v>50000</v>
      </c>
      <c r="V499" s="118">
        <f t="shared" si="141"/>
        <v>9000</v>
      </c>
      <c r="W499" s="118">
        <v>0</v>
      </c>
      <c r="X499" s="118">
        <v>301</v>
      </c>
      <c r="Y499" s="123" t="s">
        <v>47</v>
      </c>
      <c r="Z499" s="124"/>
      <c r="AA499" s="124">
        <f>SUM(AC495:AC500)/1.18</f>
        <v>423728.81355932204</v>
      </c>
      <c r="AB499" s="124"/>
      <c r="AC499" s="120">
        <v>200000</v>
      </c>
      <c r="AD499" s="130"/>
      <c r="AE499" s="132"/>
      <c r="AF499" s="119" t="s">
        <v>109</v>
      </c>
      <c r="AG499" s="126">
        <v>8</v>
      </c>
      <c r="AH499" s="127">
        <v>20</v>
      </c>
      <c r="AI499" s="128" t="s">
        <v>49</v>
      </c>
      <c r="AJ499" s="119"/>
      <c r="AK499" s="119"/>
      <c r="AL499" s="120">
        <v>0</v>
      </c>
      <c r="AM499" s="121" t="s">
        <v>50</v>
      </c>
      <c r="AN499" s="118" t="s">
        <v>51</v>
      </c>
      <c r="AO499" s="118"/>
      <c r="AP499" s="120"/>
      <c r="AQ499" s="120"/>
      <c r="AR499" s="120"/>
      <c r="AU499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100248, 'Б-100248-13',date'2015-03-04',3, 11, 11, 'RUR', 1, 18, date'2015-03-06', date'2015-03-07', 1002481, 1, to_date('2016-06-08 00:00:01','YYYY-MM-DD HH24:MI:SS'), 50000, 9000, 0, 301, 0, 'c1', 8,null);insert into xxxx_oebs_cash_payment_test (ID, INVOICE_ID, OEBS_PAYMENT, DOC_DATE, COMISS_DATE) values (s_xxxx_oebs_cash_payment_test.NEXTVAL, 100248, 200000, to_date('2016-06-08 00:00:01','YYYY-MM-DD HH24:MI:SS'), date'2015-08-30' );insert into xxxx_client_discount_m  (ID,CLIENT_ID,CLIENT_AVG_DISCOUNT,DT) values (s_xxxx_client_discount_m.NEXTVAL,301, 20, date'2014-03-01');</v>
      </c>
    </row>
    <row r="500" spans="1:47" s="117" customFormat="1" x14ac:dyDescent="0.3">
      <c r="A500" s="116">
        <v>24</v>
      </c>
      <c r="C500" s="133" t="str">
        <f t="shared" si="136"/>
        <v>100024</v>
      </c>
      <c r="D500" s="133" t="str">
        <f t="shared" si="137"/>
        <v>100024/13</v>
      </c>
      <c r="E500" s="131" t="s">
        <v>40</v>
      </c>
      <c r="F500" s="131" t="s">
        <v>41</v>
      </c>
      <c r="G500" s="118">
        <v>1</v>
      </c>
      <c r="H500" s="14">
        <v>100249</v>
      </c>
      <c r="I500" s="133" t="str">
        <f t="shared" si="138"/>
        <v>Б-100249-13</v>
      </c>
      <c r="J500" s="122">
        <v>3</v>
      </c>
      <c r="K500" s="133">
        <v>1</v>
      </c>
      <c r="L500" s="133" t="s">
        <v>42</v>
      </c>
      <c r="M500" s="134">
        <v>1</v>
      </c>
      <c r="N500" s="133">
        <v>18</v>
      </c>
      <c r="O500" s="131" t="s">
        <v>57</v>
      </c>
      <c r="P500" s="131" t="s">
        <v>44</v>
      </c>
      <c r="Q500" s="131" t="s">
        <v>45</v>
      </c>
      <c r="R500" s="135" t="str">
        <f t="shared" si="139"/>
        <v>1002491</v>
      </c>
      <c r="S500" s="133">
        <v>1</v>
      </c>
      <c r="T500" s="144" t="s">
        <v>156</v>
      </c>
      <c r="U500" s="118">
        <v>50000</v>
      </c>
      <c r="V500" s="133">
        <f t="shared" si="141"/>
        <v>9000</v>
      </c>
      <c r="W500" s="133">
        <v>0</v>
      </c>
      <c r="X500" s="118">
        <v>302</v>
      </c>
      <c r="Y500" s="136" t="s">
        <v>47</v>
      </c>
      <c r="Z500" s="124">
        <f>SUM(U495:U500)-SUM(V495:V500)</f>
        <v>246000</v>
      </c>
      <c r="AA500" s="137"/>
      <c r="AB500" s="137"/>
      <c r="AC500" s="135">
        <f t="shared" ref="AC500:AC518" si="143">U500*0.5</f>
        <v>25000</v>
      </c>
      <c r="AD500" s="130"/>
      <c r="AE500" s="133"/>
      <c r="AF500" s="119" t="s">
        <v>109</v>
      </c>
      <c r="AG500" s="138">
        <v>8</v>
      </c>
      <c r="AH500" s="139">
        <v>13</v>
      </c>
      <c r="AI500" s="140" t="s">
        <v>49</v>
      </c>
      <c r="AJ500" s="131"/>
      <c r="AK500" s="131"/>
      <c r="AL500" s="135">
        <v>0</v>
      </c>
      <c r="AM500" s="133" t="s">
        <v>50</v>
      </c>
      <c r="AN500" s="133" t="s">
        <v>51</v>
      </c>
      <c r="AO500" s="133"/>
      <c r="AP500" s="135"/>
      <c r="AQ500" s="135"/>
      <c r="AR500" s="135"/>
      <c r="AS500" s="141"/>
      <c r="AU500" s="117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100249, 'Б-100249-13',date'2015-03-05',3, 1, 1, 'RUR', 1, 18, date'2015-03-06', date'2015-03-07', 1002491, 1, to_date('2016-06-07 00:00:02','YYYY-MM-DD HH24:MI:SS'), 50000, 9000, 0, 302, 0, 'c1', 8,null);insert into xxxx_oebs_cash_payment_test (ID, INVOICE_ID, OEBS_PAYMENT, DOC_DATE, COMISS_DATE) values (s_xxxx_oebs_cash_payment_test.NEXTVAL, 100249, 25000, to_date('2016-06-07 00:00:02','YYYY-MM-DD HH24:MI:SS'), date'2015-08-30' );insert into xxxx_client_discount_m  (ID,CLIENT_ID,CLIENT_AVG_DISCOUNT,DT) values (s_xxxx_client_discount_m.NEXTVAL,302, 13, date'2014-03-01');</v>
      </c>
    </row>
    <row r="501" spans="1:47" ht="15" customHeight="1" x14ac:dyDescent="0.3">
      <c r="A501" s="45">
        <v>25</v>
      </c>
      <c r="B501" s="57"/>
      <c r="C501" s="12" t="str">
        <f t="shared" si="136"/>
        <v>100025</v>
      </c>
      <c r="D501" s="12" t="str">
        <f t="shared" si="137"/>
        <v>100025/13</v>
      </c>
      <c r="E501" s="13" t="s">
        <v>40</v>
      </c>
      <c r="F501" s="13" t="s">
        <v>41</v>
      </c>
      <c r="G501" s="12">
        <v>1</v>
      </c>
      <c r="H501" s="14">
        <v>100250</v>
      </c>
      <c r="I501" s="15" t="str">
        <f t="shared" si="138"/>
        <v>Б-100250-13</v>
      </c>
      <c r="J501" s="16">
        <v>3</v>
      </c>
      <c r="K501" s="12">
        <v>7</v>
      </c>
      <c r="L501" s="12" t="s">
        <v>42</v>
      </c>
      <c r="M501" s="16">
        <v>1</v>
      </c>
      <c r="N501" s="12">
        <v>18</v>
      </c>
      <c r="O501" s="13" t="s">
        <v>43</v>
      </c>
      <c r="P501" s="13" t="s">
        <v>44</v>
      </c>
      <c r="Q501" s="13" t="s">
        <v>45</v>
      </c>
      <c r="R501" s="17" t="str">
        <f t="shared" si="139"/>
        <v>1002501</v>
      </c>
      <c r="S501" s="15">
        <v>1</v>
      </c>
      <c r="T501" s="144" t="s">
        <v>157</v>
      </c>
      <c r="U501" s="12">
        <v>30000</v>
      </c>
      <c r="V501" s="12">
        <f t="shared" si="141"/>
        <v>5400</v>
      </c>
      <c r="W501" s="12">
        <v>0</v>
      </c>
      <c r="X501" s="18">
        <v>303</v>
      </c>
      <c r="Y501" s="19" t="s">
        <v>47</v>
      </c>
      <c r="Z501" s="20">
        <f t="shared" ref="Z501:Z518" si="144">U501-V501</f>
        <v>24600</v>
      </c>
      <c r="AA501" s="21"/>
      <c r="AB501" s="22"/>
      <c r="AC501" s="14">
        <f t="shared" si="143"/>
        <v>15000</v>
      </c>
      <c r="AD501" s="12"/>
      <c r="AE501" s="12"/>
      <c r="AF501" s="13" t="s">
        <v>102</v>
      </c>
      <c r="AG501" s="23">
        <v>8</v>
      </c>
      <c r="AH501" s="24">
        <v>13</v>
      </c>
      <c r="AI501" s="25" t="s">
        <v>49</v>
      </c>
      <c r="AJ501" s="13"/>
      <c r="AK501" s="13"/>
      <c r="AL501" s="17">
        <v>0</v>
      </c>
      <c r="AM501" s="15" t="s">
        <v>50</v>
      </c>
      <c r="AN501" s="12" t="s">
        <v>51</v>
      </c>
      <c r="AO501" s="12"/>
      <c r="AP501" s="17"/>
      <c r="AQ501" s="17"/>
      <c r="AR501" s="17"/>
      <c r="AS501" s="65" t="s">
        <v>79</v>
      </c>
      <c r="AU501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100250, 'Б-100250-13',date'2015-03-02',3, 7, 7, 'RUR', 1, 18, date'2015-03-06', date'2015-03-07', 1002501, 1, to_date('2016-06-30 00:00:00','YYYY-MM-DD HH24:MI:SS'), 30000, 5400, 0, 303, 0, 'c1', 8,null);insert into xxxx_oebs_cash_payment_test (ID, INVOICE_ID, OEBS_PAYMENT, DOC_DATE, COMISS_DATE) values (s_xxxx_oebs_cash_payment_test.NEXTVAL, 100250, 15000, to_date('2016-06-30 00:00:00','YYYY-MM-DD HH24:MI:SS'), date'2015-06-30' );insert into xxxx_client_discount_m  (ID,CLIENT_ID,CLIENT_AVG_DISCOUNT,DT) values (s_xxxx_client_discount_m.NEXTVAL,303, 13, date'2014-03-01');</v>
      </c>
    </row>
    <row r="502" spans="1:47" ht="15" customHeight="1" x14ac:dyDescent="0.3">
      <c r="A502" s="45">
        <v>25</v>
      </c>
      <c r="B502" s="57"/>
      <c r="C502" s="12" t="str">
        <f t="shared" si="136"/>
        <v>100025</v>
      </c>
      <c r="D502" s="12" t="str">
        <f t="shared" si="137"/>
        <v>100025/13</v>
      </c>
      <c r="E502" s="13" t="s">
        <v>40</v>
      </c>
      <c r="F502" s="13" t="s">
        <v>41</v>
      </c>
      <c r="G502" s="12">
        <v>1</v>
      </c>
      <c r="H502" s="14">
        <v>100251</v>
      </c>
      <c r="I502" s="15" t="str">
        <f t="shared" si="138"/>
        <v>Б-100251-13</v>
      </c>
      <c r="J502" s="16">
        <v>3</v>
      </c>
      <c r="K502" s="12">
        <v>7</v>
      </c>
      <c r="L502" s="12" t="s">
        <v>42</v>
      </c>
      <c r="M502" s="16">
        <v>1</v>
      </c>
      <c r="N502" s="12">
        <v>18</v>
      </c>
      <c r="O502" s="13" t="s">
        <v>53</v>
      </c>
      <c r="P502" s="13" t="s">
        <v>44</v>
      </c>
      <c r="Q502" s="13" t="s">
        <v>45</v>
      </c>
      <c r="R502" s="17" t="str">
        <f t="shared" si="139"/>
        <v>1002511</v>
      </c>
      <c r="S502" s="15">
        <v>1</v>
      </c>
      <c r="T502" s="144" t="s">
        <v>158</v>
      </c>
      <c r="U502" s="12">
        <v>30000</v>
      </c>
      <c r="V502" s="12">
        <f t="shared" si="141"/>
        <v>5400</v>
      </c>
      <c r="W502" s="12">
        <v>0</v>
      </c>
      <c r="X502" s="18">
        <v>304</v>
      </c>
      <c r="Y502" s="19" t="s">
        <v>47</v>
      </c>
      <c r="Z502" s="20">
        <f t="shared" si="144"/>
        <v>24600</v>
      </c>
      <c r="AA502" s="21"/>
      <c r="AB502" s="26"/>
      <c r="AC502" s="14">
        <f t="shared" si="143"/>
        <v>15000</v>
      </c>
      <c r="AD502" s="12"/>
      <c r="AE502" s="12"/>
      <c r="AF502" s="13" t="s">
        <v>102</v>
      </c>
      <c r="AG502" s="23">
        <v>8</v>
      </c>
      <c r="AH502" s="27">
        <v>7</v>
      </c>
      <c r="AI502" s="25" t="s">
        <v>49</v>
      </c>
      <c r="AJ502" s="13"/>
      <c r="AK502" s="13"/>
      <c r="AL502" s="17">
        <v>0</v>
      </c>
      <c r="AM502" s="15" t="s">
        <v>50</v>
      </c>
      <c r="AN502" s="12" t="s">
        <v>51</v>
      </c>
      <c r="AO502" s="12"/>
      <c r="AP502" s="17"/>
      <c r="AQ502" s="17"/>
      <c r="AR502" s="17"/>
      <c r="AS502" s="17" t="s">
        <v>112</v>
      </c>
      <c r="AU502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100251, 'Б-100251-13',date'2015-03-03',3, 7, 7, 'RUR', 1, 18, date'2015-03-06', date'2015-03-07', 1002511, 1, to_date('2016-06-30 00:00:01','YYYY-MM-DD HH24:MI:SS'), 30000, 5400, 0, 304, 0, 'c1', 8,null);insert into xxxx_oebs_cash_payment_test (ID, INVOICE_ID, OEBS_PAYMENT, DOC_DATE, COMISS_DATE) values (s_xxxx_oebs_cash_payment_test.NEXTVAL, 100251, 15000, to_date('2016-06-30 00:00:01','YYYY-MM-DD HH24:MI:SS'), date'2015-06-30' );insert into xxxx_client_discount_m  (ID,CLIENT_ID,CLIENT_AVG_DISCOUNT,DT) values (s_xxxx_client_discount_m.NEXTVAL,304, 7, date'2014-03-01');</v>
      </c>
    </row>
    <row r="503" spans="1:47" ht="15" customHeight="1" x14ac:dyDescent="0.3">
      <c r="A503" s="45">
        <v>25</v>
      </c>
      <c r="B503" s="57"/>
      <c r="C503" s="12" t="str">
        <f t="shared" si="136"/>
        <v>100025</v>
      </c>
      <c r="D503" s="12" t="str">
        <f t="shared" si="137"/>
        <v>100025/13</v>
      </c>
      <c r="E503" s="13" t="s">
        <v>40</v>
      </c>
      <c r="F503" s="13" t="s">
        <v>41</v>
      </c>
      <c r="G503" s="12">
        <v>1</v>
      </c>
      <c r="H503" s="14">
        <v>100252</v>
      </c>
      <c r="I503" s="15" t="str">
        <f t="shared" si="138"/>
        <v>Б-100252-13</v>
      </c>
      <c r="J503" s="16">
        <v>3</v>
      </c>
      <c r="K503" s="12">
        <v>7</v>
      </c>
      <c r="L503" s="12" t="s">
        <v>42</v>
      </c>
      <c r="M503" s="16">
        <v>1</v>
      </c>
      <c r="N503" s="12">
        <v>18</v>
      </c>
      <c r="O503" s="13" t="s">
        <v>53</v>
      </c>
      <c r="P503" s="13" t="s">
        <v>44</v>
      </c>
      <c r="Q503" s="13" t="s">
        <v>45</v>
      </c>
      <c r="R503" s="17" t="str">
        <f t="shared" si="139"/>
        <v>1002521</v>
      </c>
      <c r="S503" s="15">
        <v>1</v>
      </c>
      <c r="T503" s="144" t="s">
        <v>159</v>
      </c>
      <c r="U503" s="12">
        <v>20000</v>
      </c>
      <c r="V503" s="12">
        <f t="shared" si="141"/>
        <v>3600</v>
      </c>
      <c r="W503" s="12">
        <v>0</v>
      </c>
      <c r="X503" s="18">
        <v>305</v>
      </c>
      <c r="Y503" s="19" t="s">
        <v>47</v>
      </c>
      <c r="Z503" s="20">
        <f t="shared" si="144"/>
        <v>16400</v>
      </c>
      <c r="AA503" s="21"/>
      <c r="AB503" s="26"/>
      <c r="AC503" s="14">
        <f t="shared" si="143"/>
        <v>10000</v>
      </c>
      <c r="AD503" s="12"/>
      <c r="AE503" s="12"/>
      <c r="AF503" s="13" t="s">
        <v>102</v>
      </c>
      <c r="AG503" s="23">
        <v>8</v>
      </c>
      <c r="AH503" s="27">
        <v>7</v>
      </c>
      <c r="AI503" s="25" t="s">
        <v>49</v>
      </c>
      <c r="AJ503" s="13"/>
      <c r="AK503" s="13"/>
      <c r="AL503" s="17">
        <v>0</v>
      </c>
      <c r="AM503" s="15" t="s">
        <v>50</v>
      </c>
      <c r="AN503" s="12" t="s">
        <v>51</v>
      </c>
      <c r="AO503" s="12"/>
      <c r="AP503" s="17"/>
      <c r="AQ503" s="17"/>
      <c r="AR503" s="17"/>
      <c r="AS503" s="17" t="s">
        <v>114</v>
      </c>
      <c r="AU503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100252, 'Б-100252-13',date'2015-03-03',3, 7, 7, 'RUR', 1, 18, date'2015-03-06', date'2015-03-07', 1002521, 1, to_date('2016-06-30 00:00:02','YYYY-MM-DD HH24:MI:SS'), 20000, 3600, 0, 305, 0, 'c1', 8,null);insert into xxxx_oebs_cash_payment_test (ID, INVOICE_ID, OEBS_PAYMENT, DOC_DATE, COMISS_DATE) values (s_xxxx_oebs_cash_payment_test.NEXTVAL, 100252, 10000, to_date('2016-06-30 00:00:02','YYYY-MM-DD HH24:MI:SS'), date'2015-06-30' );insert into xxxx_client_discount_m  (ID,CLIENT_ID,CLIENT_AVG_DISCOUNT,DT) values (s_xxxx_client_discount_m.NEXTVAL,305, 7, date'2014-03-01');</v>
      </c>
    </row>
    <row r="504" spans="1:47" ht="15" customHeight="1" x14ac:dyDescent="0.3">
      <c r="A504" s="45">
        <v>25</v>
      </c>
      <c r="B504" s="57"/>
      <c r="C504" s="12" t="str">
        <f t="shared" si="136"/>
        <v>100025</v>
      </c>
      <c r="D504" s="12" t="str">
        <f t="shared" si="137"/>
        <v>100025/13</v>
      </c>
      <c r="E504" s="13" t="s">
        <v>40</v>
      </c>
      <c r="F504" s="13" t="s">
        <v>41</v>
      </c>
      <c r="G504" s="12">
        <v>1</v>
      </c>
      <c r="H504" s="14">
        <v>100253</v>
      </c>
      <c r="I504" s="15" t="str">
        <f t="shared" si="138"/>
        <v>Б-100253-13</v>
      </c>
      <c r="J504" s="16">
        <v>3</v>
      </c>
      <c r="K504" s="28">
        <v>2</v>
      </c>
      <c r="L504" s="12" t="s">
        <v>42</v>
      </c>
      <c r="M504" s="16">
        <v>1</v>
      </c>
      <c r="N504" s="12">
        <v>18</v>
      </c>
      <c r="O504" s="13" t="s">
        <v>55</v>
      </c>
      <c r="P504" s="13" t="s">
        <v>44</v>
      </c>
      <c r="Q504" s="13" t="s">
        <v>45</v>
      </c>
      <c r="R504" s="17" t="str">
        <f t="shared" si="139"/>
        <v>1002531</v>
      </c>
      <c r="S504" s="15">
        <v>1</v>
      </c>
      <c r="T504" s="144" t="s">
        <v>160</v>
      </c>
      <c r="U504" s="12">
        <v>30000</v>
      </c>
      <c r="V504" s="12">
        <f t="shared" si="141"/>
        <v>5400</v>
      </c>
      <c r="W504" s="12">
        <v>0</v>
      </c>
      <c r="X504" s="18">
        <v>306</v>
      </c>
      <c r="Y504" s="19" t="s">
        <v>47</v>
      </c>
      <c r="Z504" s="20">
        <f>U504-V504</f>
        <v>24600</v>
      </c>
      <c r="AA504" s="21"/>
      <c r="AB504" s="29"/>
      <c r="AC504" s="14">
        <f t="shared" si="143"/>
        <v>15000</v>
      </c>
      <c r="AD504" s="12"/>
      <c r="AE504" s="12"/>
      <c r="AF504" s="13" t="s">
        <v>102</v>
      </c>
      <c r="AG504" s="23">
        <v>8</v>
      </c>
      <c r="AH504" s="30">
        <v>20</v>
      </c>
      <c r="AI504" s="25" t="s">
        <v>49</v>
      </c>
      <c r="AJ504" s="13"/>
      <c r="AK504" s="13"/>
      <c r="AL504" s="17">
        <v>0</v>
      </c>
      <c r="AM504" s="15" t="s">
        <v>50</v>
      </c>
      <c r="AN504" s="12" t="s">
        <v>51</v>
      </c>
      <c r="AO504" s="12"/>
      <c r="AP504" s="17"/>
      <c r="AQ504" s="17"/>
      <c r="AR504" s="17"/>
      <c r="AS504" s="17"/>
      <c r="AU50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"&amp;A504&amp;", "&amp;C504&amp;", '"&amp;D504&amp;"', date'"&amp;E504&amp;"', date'"&amp;F504&amp;"', "&amp;G504&amp;", "&amp;H504&amp;", '"&amp;I504&amp;"',date'"&amp;O504&amp;"',"&amp;J504&amp;", "&amp;K504&amp;", "&amp;K504&amp;", '"&amp;L504&amp;"', "&amp;M504&amp;", "&amp;N504&amp;", date'"&amp;P504&amp;"', date'"&amp;Q504&amp;"', "&amp;R504&amp;", "&amp;S504&amp;", to_date('"&amp;T504&amp;"','YYYY-MM-DD HH24:MI:SS'), "&amp;U504&amp;", "&amp;V504&amp;", "&amp;W504&amp;", "&amp;X504&amp;", "&amp;AL504&amp;", '"&amp;AN504&amp;"', "&amp;AG504&amp;","&amp;AM504&amp;");"&amp;
IF(LEN(AC504)&gt;0,"insert into xxxx_oebs_cash_payment_test (ID, INVOICE_ID, OEBS_PAYMENT, DOC_DATE, COMISS_DATE) values (s_xxxx_oebs_cash_payment_test.NEXTVAL, "&amp;H504&amp;", "&amp;AC504&amp;", to_date('"&amp;T504&amp;"','YYYY-MM-DD HH24:MI:SS'), "&amp;AF504&amp;" );","")&amp;
IF(LEN(AD504)&gt;0,"insert into xxxx_oebs_cash_payment_test (ID, INVOICE_ID, OEBS_PAYMENT, DOC_DATE, COMISS_DATE) values (s_xxxx_oebs_cash_payment_test.NEXTVAL, "&amp;H504&amp;", "&amp;AD504&amp;", to_date('"&amp;T504&amp;"','YYYY-MM-DD HH24:MI:SS'), "&amp;AF504&amp;" );","")&amp;
IF(LEN(AE504)&gt;0,"insert into xxxx_oebs_cash_payment_test (ID, INVOICE_ID, OEBS_PAYMENT, DOC_DATE, COMISS_DATE) values (s_xxxx_oebs_cash_payment_test.NEXTVAL, "&amp;H504&amp;", "&amp;AE504&amp;", to_date('"&amp;T504&amp;"','YYYY-MM-DD HH24:MI:SS'), "&amp;AF504&amp;" );","")&amp;
IF(LEN(AH504)&gt;0,"insert into xxxx_client_discount_m  (ID,CLIENT_ID,CLIENT_AVG_DISCOUNT,DT) values (s_xxxx_client_discount_m.NEXTVAL,"&amp;X504&amp;", "&amp;AH504&amp;", "&amp;AI504&amp;");","")&amp;
IF(LEN(AJ504)&gt;0,"insert into xxxx_client_discount_m  (ID,CLIENT_ID,CLIENT_AVG_DISCOUNT,DT) values (s_xxxx_client_discount_m.NEXTVAL,"&amp;X504&amp;", "&amp;AJ504&amp;", "&amp;AK504&amp;");","")&amp;
IF(LEN(AO504)&gt;0,"insert into xxxx_contract_signed_attr (ID, CONTRACT_ID, CODE, KEY_NUM) values (s_xxxx_contract_signed_attr.NEXTVAL, "&amp;C504&amp;", 'SUPERCOMMISSION_BONUS' , "&amp;AO504&amp;" );","")&amp;
IF(LEN(AP504)&gt;0,"insert into xxxx_loyal_clients_contr_attr (ID, CONTRACT_ID, CLIENT_ID, LC_TURNOVER, COLLATERAL_FIRST_DT, COLLATERAL_END_DT) values (s_xxxx_loyal_clients_contr_atr.NEXTVAL, "&amp;C504&amp;", "&amp;X504&amp;", "&amp;AP504&amp;", "&amp;AQ504&amp;", "&amp;AR504&amp;"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100253, 'Б-100253-13',date'2015-03-04',3, 2, 2, 'RUR', 1, 18, date'2015-03-06', date'2015-03-07', 1002531, 1, to_date('2016-06-30 00:00:03','YYYY-MM-DD HH24:MI:SS'), 30000, 5400, 0, 306, 0, 'c1', 8,null);insert into xxxx_oebs_cash_payment_test (ID, INVOICE_ID, OEBS_PAYMENT, DOC_DATE, COMISS_DATE) values (s_xxxx_oebs_cash_payment_test.NEXTVAL, 100253, 15000, to_date('2016-06-30 00:00:03','YYYY-MM-DD HH24:MI:SS'), date'2015-06-30' );insert into xxxx_client_discount_m  (ID,CLIENT_ID,CLIENT_AVG_DISCOUNT,DT) values (s_xxxx_client_discount_m.NEXTVAL,306, 20, date'2014-03-01');</v>
      </c>
    </row>
    <row r="505" spans="1:47" ht="15" customHeight="1" x14ac:dyDescent="0.3">
      <c r="A505" s="45">
        <v>25</v>
      </c>
      <c r="B505" s="57"/>
      <c r="C505" s="12" t="str">
        <f t="shared" si="136"/>
        <v>100025</v>
      </c>
      <c r="D505" s="12" t="str">
        <f t="shared" si="137"/>
        <v>100025/13</v>
      </c>
      <c r="E505" s="13" t="s">
        <v>40</v>
      </c>
      <c r="F505" s="13" t="s">
        <v>41</v>
      </c>
      <c r="G505" s="12">
        <v>1</v>
      </c>
      <c r="H505" s="14">
        <v>100254</v>
      </c>
      <c r="I505" s="15" t="str">
        <f t="shared" si="138"/>
        <v>Б-100254-13</v>
      </c>
      <c r="J505" s="16">
        <v>3</v>
      </c>
      <c r="K505" s="28">
        <v>11</v>
      </c>
      <c r="L505" s="12" t="s">
        <v>42</v>
      </c>
      <c r="M505" s="16">
        <v>1</v>
      </c>
      <c r="N505" s="12">
        <v>18</v>
      </c>
      <c r="O505" s="13" t="s">
        <v>55</v>
      </c>
      <c r="P505" s="13" t="s">
        <v>44</v>
      </c>
      <c r="Q505" s="13" t="s">
        <v>45</v>
      </c>
      <c r="R505" s="17" t="str">
        <f t="shared" si="139"/>
        <v>1002541</v>
      </c>
      <c r="S505" s="15">
        <v>1</v>
      </c>
      <c r="T505" s="144" t="s">
        <v>160</v>
      </c>
      <c r="U505" s="12">
        <v>30000</v>
      </c>
      <c r="V505" s="12">
        <f t="shared" si="141"/>
        <v>5400</v>
      </c>
      <c r="W505" s="12">
        <v>0</v>
      </c>
      <c r="X505" s="18">
        <v>306</v>
      </c>
      <c r="Y505" s="19" t="s">
        <v>47</v>
      </c>
      <c r="Z505" s="20">
        <f t="shared" si="144"/>
        <v>24600</v>
      </c>
      <c r="AA505" s="21"/>
      <c r="AB505" s="29"/>
      <c r="AC505" s="14">
        <f t="shared" si="143"/>
        <v>15000</v>
      </c>
      <c r="AD505" s="12"/>
      <c r="AE505" s="12"/>
      <c r="AF505" s="13" t="s">
        <v>102</v>
      </c>
      <c r="AG505" s="23">
        <v>8</v>
      </c>
      <c r="AH505" s="30">
        <v>20</v>
      </c>
      <c r="AI505" s="25" t="s">
        <v>49</v>
      </c>
      <c r="AJ505" s="13"/>
      <c r="AK505" s="13"/>
      <c r="AL505" s="17">
        <v>0</v>
      </c>
      <c r="AM505" s="15" t="s">
        <v>50</v>
      </c>
      <c r="AN505" s="12" t="s">
        <v>51</v>
      </c>
      <c r="AO505" s="12"/>
      <c r="AP505" s="17"/>
      <c r="AQ505" s="17"/>
      <c r="AR505" s="17"/>
      <c r="AS505" s="17"/>
      <c r="AU50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"&amp;A505&amp;", "&amp;C505&amp;", '"&amp;D505&amp;"', date'"&amp;E505&amp;"', date'"&amp;F505&amp;"', "&amp;G505&amp;", "&amp;H505&amp;", '"&amp;I505&amp;"',date'"&amp;O505&amp;"',"&amp;J505&amp;", "&amp;K505&amp;", "&amp;K505&amp;", '"&amp;L505&amp;"', "&amp;M505&amp;", "&amp;N505&amp;", date'"&amp;P505&amp;"', date'"&amp;Q505&amp;"', "&amp;R505&amp;", "&amp;S505&amp;", to_date('"&amp;T505&amp;"','YYYY-MM-DD HH24:MI:SS'), "&amp;U505&amp;", "&amp;V505&amp;", "&amp;W505&amp;", "&amp;X505&amp;", "&amp;AL505&amp;", '"&amp;AN505&amp;"', "&amp;AG505&amp;","&amp;AM505&amp;");"&amp;
IF(LEN(AC505)&gt;0,"insert into xxxx_oebs_cash_payment_test (ID, INVOICE_ID, OEBS_PAYMENT, DOC_DATE, COMISS_DATE) values (s_xxxx_oebs_cash_payment_test.NEXTVAL, "&amp;H505&amp;", "&amp;AC505&amp;", to_date('"&amp;T505&amp;"','YYYY-MM-DD HH24:MI:SS'), "&amp;AF505&amp;" );","")&amp;
IF(LEN(AD505)&gt;0,"insert into xxxx_oebs_cash_payment_test (ID, INVOICE_ID, OEBS_PAYMENT, DOC_DATE, COMISS_DATE) values (s_xxxx_oebs_cash_payment_test.NEXTVAL, "&amp;H505&amp;", "&amp;AD505&amp;", to_date('"&amp;T505&amp;"','YYYY-MM-DD HH24:MI:SS'), "&amp;AF505&amp;" );","")&amp;
IF(LEN(AE505)&gt;0,"insert into xxxx_oebs_cash_payment_test (ID, INVOICE_ID, OEBS_PAYMENT, DOC_DATE, COMISS_DATE) values (s_xxxx_oebs_cash_payment_test.NEXTVAL, "&amp;H505&amp;", "&amp;AE505&amp;", to_date('"&amp;T505&amp;"','YYYY-MM-DD HH24:MI:SS'), "&amp;AF505&amp;" );","")&amp;
IF(LEN(AH505)&gt;0,"insert into xxxx_client_discount_m  (ID,CLIENT_ID,CLIENT_AVG_DISCOUNT,DT) values (s_xxxx_client_discount_m.NEXTVAL,"&amp;X505&amp;", "&amp;AH505&amp;", "&amp;AI505&amp;");","")&amp;
IF(LEN(AJ505)&gt;0,"insert into xxxx_client_discount_m  (ID,CLIENT_ID,CLIENT_AVG_DISCOUNT,DT) values (s_xxxx_client_discount_m.NEXTVAL,"&amp;X505&amp;", "&amp;AJ505&amp;", "&amp;AK505&amp;");","")&amp;
IF(LEN(AO505)&gt;0,"insert into xxxx_contract_signed_attr (ID, CONTRACT_ID, CODE, KEY_NUM) values (s_xxxx_contract_signed_attr.NEXTVAL, "&amp;C505&amp;", 'SUPERCOMMISSION_BONUS' , "&amp;AO505&amp;" );","")&amp;
IF(LEN(AP505)&gt;0,"insert into xxxx_loyal_clients_contr_attr (ID, CONTRACT_ID, CLIENT_ID, LC_TURNOVER, COLLATERAL_FIRST_DT, COLLATERAL_END_DT) values (s_xxxx_loyal_clients_contr_atr.NEXTVAL, "&amp;C505&amp;", "&amp;X505&amp;", "&amp;AP505&amp;", "&amp;AQ505&amp;", "&amp;AR505&amp;"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100254, 'Б-100254-13',date'2015-03-04',3, 11, 11, 'RUR', 1, 18, date'2015-03-06', date'2015-03-07', 1002541, 1, to_date('2016-06-30 00:00:03','YYYY-MM-DD HH24:MI:SS'), 30000, 5400, 0, 306, 0, 'c1', 8,null);insert into xxxx_oebs_cash_payment_test (ID, INVOICE_ID, OEBS_PAYMENT, DOC_DATE, COMISS_DATE) values (s_xxxx_oebs_cash_payment_test.NEXTVAL, 100254, 15000, to_date('2016-06-30 00:00:03','YYYY-MM-DD HH24:MI:SS'), date'2015-06-30' );insert into xxxx_client_discount_m  (ID,CLIENT_ID,CLIENT_AVG_DISCOUNT,DT) values (s_xxxx_client_discount_m.NEXTVAL,306, 20, date'2014-03-01');</v>
      </c>
    </row>
    <row r="506" spans="1:47" s="44" customFormat="1" ht="15" customHeight="1" x14ac:dyDescent="0.3">
      <c r="A506" s="45">
        <v>25</v>
      </c>
      <c r="B506" s="57"/>
      <c r="C506" s="33" t="str">
        <f t="shared" si="136"/>
        <v>100025</v>
      </c>
      <c r="D506" s="33" t="str">
        <f t="shared" si="137"/>
        <v>100025/13</v>
      </c>
      <c r="E506" s="34" t="s">
        <v>40</v>
      </c>
      <c r="F506" s="34" t="s">
        <v>41</v>
      </c>
      <c r="G506" s="12">
        <v>1</v>
      </c>
      <c r="H506" s="14">
        <v>100255</v>
      </c>
      <c r="I506" s="33" t="str">
        <f t="shared" si="138"/>
        <v>Б-100255-13</v>
      </c>
      <c r="J506" s="16">
        <v>3</v>
      </c>
      <c r="K506" s="35">
        <v>1</v>
      </c>
      <c r="L506" s="33" t="s">
        <v>42</v>
      </c>
      <c r="M506" s="36">
        <v>1</v>
      </c>
      <c r="N506" s="33">
        <v>18</v>
      </c>
      <c r="O506" s="34" t="s">
        <v>57</v>
      </c>
      <c r="P506" s="34" t="s">
        <v>44</v>
      </c>
      <c r="Q506" s="34" t="s">
        <v>45</v>
      </c>
      <c r="R506" s="37" t="str">
        <f t="shared" si="139"/>
        <v>1002551</v>
      </c>
      <c r="S506" s="33">
        <v>1</v>
      </c>
      <c r="T506" s="144" t="s">
        <v>161</v>
      </c>
      <c r="U506" s="33">
        <v>11952</v>
      </c>
      <c r="V506" s="33">
        <f t="shared" si="141"/>
        <v>2151.36</v>
      </c>
      <c r="W506" s="33">
        <v>0</v>
      </c>
      <c r="X506" s="18">
        <v>307</v>
      </c>
      <c r="Y506" s="38" t="s">
        <v>47</v>
      </c>
      <c r="Z506" s="20">
        <f t="shared" si="144"/>
        <v>9800.64</v>
      </c>
      <c r="AA506" s="39"/>
      <c r="AB506" s="39"/>
      <c r="AC506" s="40">
        <f t="shared" si="143"/>
        <v>5976</v>
      </c>
      <c r="AD506" s="12"/>
      <c r="AE506" s="33"/>
      <c r="AF506" s="13" t="s">
        <v>102</v>
      </c>
      <c r="AG506" s="41">
        <v>8</v>
      </c>
      <c r="AH506" s="42">
        <v>13</v>
      </c>
      <c r="AI506" s="43" t="s">
        <v>49</v>
      </c>
      <c r="AJ506" s="34"/>
      <c r="AK506" s="34"/>
      <c r="AL506" s="37">
        <v>0</v>
      </c>
      <c r="AM506" s="33" t="s">
        <v>50</v>
      </c>
      <c r="AN506" s="33" t="s">
        <v>51</v>
      </c>
      <c r="AO506" s="33"/>
      <c r="AP506" s="37"/>
      <c r="AQ506" s="37"/>
      <c r="AR506" s="37"/>
      <c r="AS506" s="37"/>
      <c r="AU506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100255, 'Б-100255-13',date'2015-03-05',3, 1, 1, 'RUR', 1, 18, date'2015-03-06', date'2015-03-07', 1002551, 1, to_date('2016-06-30 00:00:04','YYYY-MM-DD HH24:MI:SS'), 11952, 2151.36, 0, 307, 0, 'c1', 8,null);insert into xxxx_oebs_cash_payment_test (ID, INVOICE_ID, OEBS_PAYMENT, DOC_DATE, COMISS_DATE) values (s_xxxx_oebs_cash_payment_test.NEXTVAL, 100255, 5976, to_date('2016-06-30 00:00:04','YYYY-MM-DD HH24:MI:SS'), date'2015-06-30' );insert into xxxx_client_discount_m  (ID,CLIENT_ID,CLIENT_AVG_DISCOUNT,DT) values (s_xxxx_client_discount_m.NEXTVAL,307, 13, date'2014-03-01');</v>
      </c>
    </row>
    <row r="507" spans="1:47" ht="15" customHeight="1" x14ac:dyDescent="0.3">
      <c r="A507" s="45">
        <v>26</v>
      </c>
      <c r="B507" s="64"/>
      <c r="C507" s="12" t="str">
        <f t="shared" si="136"/>
        <v>100026</v>
      </c>
      <c r="D507" s="12" t="str">
        <f t="shared" si="137"/>
        <v>100026/13</v>
      </c>
      <c r="E507" s="13" t="s">
        <v>40</v>
      </c>
      <c r="F507" s="13" t="s">
        <v>41</v>
      </c>
      <c r="G507" s="12">
        <v>1</v>
      </c>
      <c r="H507" s="14">
        <v>100256</v>
      </c>
      <c r="I507" s="15" t="str">
        <f t="shared" si="138"/>
        <v>Б-100256-13</v>
      </c>
      <c r="J507" s="16">
        <v>3</v>
      </c>
      <c r="K507" s="12">
        <v>7</v>
      </c>
      <c r="L507" s="12" t="s">
        <v>42</v>
      </c>
      <c r="M507" s="16">
        <v>1</v>
      </c>
      <c r="N507" s="12">
        <v>18</v>
      </c>
      <c r="O507" s="13" t="s">
        <v>43</v>
      </c>
      <c r="P507" s="13" t="s">
        <v>44</v>
      </c>
      <c r="Q507" s="13" t="s">
        <v>45</v>
      </c>
      <c r="R507" s="17" t="str">
        <f t="shared" si="139"/>
        <v>1002561</v>
      </c>
      <c r="S507" s="15">
        <v>1</v>
      </c>
      <c r="T507" s="144" t="s">
        <v>162</v>
      </c>
      <c r="U507" s="12">
        <v>30000</v>
      </c>
      <c r="V507" s="12">
        <f t="shared" si="141"/>
        <v>5400</v>
      </c>
      <c r="W507" s="12">
        <v>0</v>
      </c>
      <c r="X507" s="18">
        <v>308</v>
      </c>
      <c r="Y507" s="19" t="s">
        <v>47</v>
      </c>
      <c r="Z507" s="20">
        <f t="shared" si="144"/>
        <v>24600</v>
      </c>
      <c r="AA507" s="21"/>
      <c r="AB507" s="22"/>
      <c r="AC507" s="14">
        <f t="shared" si="143"/>
        <v>15000</v>
      </c>
      <c r="AD507" s="12"/>
      <c r="AE507" s="12"/>
      <c r="AF507" s="13" t="s">
        <v>107</v>
      </c>
      <c r="AG507" s="23">
        <v>8</v>
      </c>
      <c r="AH507" s="24">
        <v>13</v>
      </c>
      <c r="AI507" s="25" t="s">
        <v>49</v>
      </c>
      <c r="AJ507" s="13"/>
      <c r="AK507" s="13"/>
      <c r="AL507" s="17">
        <v>0</v>
      </c>
      <c r="AM507" s="15" t="s">
        <v>50</v>
      </c>
      <c r="AN507" s="12" t="s">
        <v>51</v>
      </c>
      <c r="AO507" s="12"/>
      <c r="AP507" s="17"/>
      <c r="AQ507" s="17"/>
      <c r="AR507" s="17"/>
      <c r="AS507" s="65" t="s">
        <v>79</v>
      </c>
      <c r="AU507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100256, 'Б-100256-13',date'2015-03-02',3, 7, 7, 'RUR', 1, 18, date'2015-03-06', date'2015-03-07', 1002561, 1, to_date('2016-07-01 00:00:00','YYYY-MM-DD HH24:MI:SS'), 30000, 5400, 0, 308, 0, 'c1', 8,null);insert into xxxx_oebs_cash_payment_test (ID, INVOICE_ID, OEBS_PAYMENT, DOC_DATE, COMISS_DATE) values (s_xxxx_oebs_cash_payment_test.NEXTVAL, 100256, 15000, to_date('2016-07-01 00:00:00','YYYY-MM-DD HH24:MI:SS'), date'2015-07-31' );insert into xxxx_client_discount_m  (ID,CLIENT_ID,CLIENT_AVG_DISCOUNT,DT) values (s_xxxx_client_discount_m.NEXTVAL,308, 13, date'2014-03-01');</v>
      </c>
    </row>
    <row r="508" spans="1:47" ht="15" customHeight="1" x14ac:dyDescent="0.3">
      <c r="A508" s="45">
        <v>26</v>
      </c>
      <c r="B508" s="64"/>
      <c r="C508" s="12" t="str">
        <f t="shared" si="136"/>
        <v>100026</v>
      </c>
      <c r="D508" s="12" t="str">
        <f t="shared" si="137"/>
        <v>100026/13</v>
      </c>
      <c r="E508" s="13" t="s">
        <v>40</v>
      </c>
      <c r="F508" s="13" t="s">
        <v>41</v>
      </c>
      <c r="G508" s="12">
        <v>1</v>
      </c>
      <c r="H508" s="14">
        <v>100257</v>
      </c>
      <c r="I508" s="15" t="str">
        <f t="shared" si="138"/>
        <v>Б-100257-13</v>
      </c>
      <c r="J508" s="16">
        <v>3</v>
      </c>
      <c r="K508" s="12">
        <v>7</v>
      </c>
      <c r="L508" s="12" t="s">
        <v>42</v>
      </c>
      <c r="M508" s="16">
        <v>1</v>
      </c>
      <c r="N508" s="12">
        <v>18</v>
      </c>
      <c r="O508" s="13" t="s">
        <v>53</v>
      </c>
      <c r="P508" s="13" t="s">
        <v>44</v>
      </c>
      <c r="Q508" s="13" t="s">
        <v>45</v>
      </c>
      <c r="R508" s="17" t="str">
        <f t="shared" si="139"/>
        <v>1002571</v>
      </c>
      <c r="S508" s="15">
        <v>1</v>
      </c>
      <c r="T508" s="144" t="s">
        <v>163</v>
      </c>
      <c r="U508" s="12">
        <v>30000</v>
      </c>
      <c r="V508" s="12">
        <f t="shared" si="141"/>
        <v>5400</v>
      </c>
      <c r="W508" s="12">
        <v>0</v>
      </c>
      <c r="X508" s="18">
        <v>309</v>
      </c>
      <c r="Y508" s="19" t="s">
        <v>47</v>
      </c>
      <c r="Z508" s="20">
        <f t="shared" si="144"/>
        <v>24600</v>
      </c>
      <c r="AA508" s="21"/>
      <c r="AB508" s="26"/>
      <c r="AC508" s="14">
        <f t="shared" si="143"/>
        <v>15000</v>
      </c>
      <c r="AD508" s="12"/>
      <c r="AE508" s="12"/>
      <c r="AF508" s="13" t="s">
        <v>107</v>
      </c>
      <c r="AG508" s="23">
        <v>8</v>
      </c>
      <c r="AH508" s="27">
        <v>7</v>
      </c>
      <c r="AI508" s="25" t="s">
        <v>49</v>
      </c>
      <c r="AJ508" s="13"/>
      <c r="AK508" s="13"/>
      <c r="AL508" s="17">
        <v>0</v>
      </c>
      <c r="AM508" s="15" t="s">
        <v>50</v>
      </c>
      <c r="AN508" s="12" t="s">
        <v>51</v>
      </c>
      <c r="AO508" s="12"/>
      <c r="AP508" s="17"/>
      <c r="AQ508" s="17"/>
      <c r="AR508" s="17"/>
      <c r="AS508" s="17" t="s">
        <v>119</v>
      </c>
      <c r="AU508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100257, 'Б-100257-13',date'2015-03-03',3, 7, 7, 'RUR', 1, 18, date'2015-03-06', date'2015-03-07', 1002571, 1, to_date('2016-07-01 00:00:01','YYYY-MM-DD HH24:MI:SS'), 30000, 5400, 0, 309, 0, 'c1', 8,null);insert into xxxx_oebs_cash_payment_test (ID, INVOICE_ID, OEBS_PAYMENT, DOC_DATE, COMISS_DATE) values (s_xxxx_oebs_cash_payment_test.NEXTVAL, 100257, 15000, to_date('2016-07-01 00:00:01','YYYY-MM-DD HH24:MI:SS'), date'2015-07-31' );insert into xxxx_client_discount_m  (ID,CLIENT_ID,CLIENT_AVG_DISCOUNT,DT) values (s_xxxx_client_discount_m.NEXTVAL,309, 7, date'2014-03-01');</v>
      </c>
    </row>
    <row r="509" spans="1:47" ht="15" customHeight="1" x14ac:dyDescent="0.3">
      <c r="A509" s="45">
        <v>26</v>
      </c>
      <c r="B509" s="64"/>
      <c r="C509" s="12" t="str">
        <f t="shared" si="136"/>
        <v>100026</v>
      </c>
      <c r="D509" s="12" t="str">
        <f t="shared" si="137"/>
        <v>100026/13</v>
      </c>
      <c r="E509" s="13" t="s">
        <v>40</v>
      </c>
      <c r="F509" s="13" t="s">
        <v>41</v>
      </c>
      <c r="G509" s="12">
        <v>1</v>
      </c>
      <c r="H509" s="14">
        <v>100258</v>
      </c>
      <c r="I509" s="15" t="str">
        <f t="shared" si="138"/>
        <v>Б-100258-13</v>
      </c>
      <c r="J509" s="16">
        <v>3</v>
      </c>
      <c r="K509" s="12">
        <v>7</v>
      </c>
      <c r="L509" s="12" t="s">
        <v>42</v>
      </c>
      <c r="M509" s="16">
        <v>1</v>
      </c>
      <c r="N509" s="12">
        <v>18</v>
      </c>
      <c r="O509" s="13" t="s">
        <v>53</v>
      </c>
      <c r="P509" s="13" t="s">
        <v>44</v>
      </c>
      <c r="Q509" s="13" t="s">
        <v>45</v>
      </c>
      <c r="R509" s="17" t="str">
        <f t="shared" si="139"/>
        <v>1002581</v>
      </c>
      <c r="S509" s="15">
        <v>1</v>
      </c>
      <c r="T509" s="144" t="s">
        <v>164</v>
      </c>
      <c r="U509" s="12">
        <v>20000</v>
      </c>
      <c r="V509" s="12">
        <f t="shared" si="141"/>
        <v>3600</v>
      </c>
      <c r="W509" s="12">
        <v>0</v>
      </c>
      <c r="X509" s="18">
        <v>310</v>
      </c>
      <c r="Y509" s="19" t="s">
        <v>47</v>
      </c>
      <c r="Z509" s="20">
        <f t="shared" si="144"/>
        <v>16400</v>
      </c>
      <c r="AA509" s="21"/>
      <c r="AB509" s="26"/>
      <c r="AC509" s="14">
        <f t="shared" si="143"/>
        <v>10000</v>
      </c>
      <c r="AD509" s="12"/>
      <c r="AE509" s="12"/>
      <c r="AF509" s="13" t="s">
        <v>107</v>
      </c>
      <c r="AG509" s="23">
        <v>8</v>
      </c>
      <c r="AH509" s="27">
        <v>7</v>
      </c>
      <c r="AI509" s="25" t="s">
        <v>49</v>
      </c>
      <c r="AJ509" s="13"/>
      <c r="AK509" s="13"/>
      <c r="AL509" s="17">
        <v>0</v>
      </c>
      <c r="AM509" s="15" t="s">
        <v>50</v>
      </c>
      <c r="AN509" s="12" t="s">
        <v>51</v>
      </c>
      <c r="AO509" s="12"/>
      <c r="AP509" s="17"/>
      <c r="AQ509" s="17"/>
      <c r="AR509" s="17"/>
      <c r="AS509" s="17" t="s">
        <v>121</v>
      </c>
      <c r="AU509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100258, 'Б-100258-13',date'2015-03-03',3, 7, 7, 'RUR', 1, 18, date'2015-03-06', date'2015-03-07', 1002581, 1, to_date('2016-07-01 00:00:02','YYYY-MM-DD HH24:MI:SS'), 20000, 3600, 0, 310, 0, 'c1', 8,null);insert into xxxx_oebs_cash_payment_test (ID, INVOICE_ID, OEBS_PAYMENT, DOC_DATE, COMISS_DATE) values (s_xxxx_oebs_cash_payment_test.NEXTVAL, 100258, 10000, to_date('2016-07-01 00:00:02','YYYY-MM-DD HH24:MI:SS'), date'2015-07-31' );insert into xxxx_client_discount_m  (ID,CLIENT_ID,CLIENT_AVG_DISCOUNT,DT) values (s_xxxx_client_discount_m.NEXTVAL,310, 7, date'2014-03-01');</v>
      </c>
    </row>
    <row r="510" spans="1:47" ht="15" customHeight="1" x14ac:dyDescent="0.3">
      <c r="A510" s="45">
        <v>26</v>
      </c>
      <c r="B510" s="64"/>
      <c r="C510" s="12" t="str">
        <f t="shared" si="136"/>
        <v>100026</v>
      </c>
      <c r="D510" s="12" t="str">
        <f t="shared" si="137"/>
        <v>100026/13</v>
      </c>
      <c r="E510" s="13" t="s">
        <v>40</v>
      </c>
      <c r="F510" s="13" t="s">
        <v>41</v>
      </c>
      <c r="G510" s="12">
        <v>1</v>
      </c>
      <c r="H510" s="14">
        <v>100259</v>
      </c>
      <c r="I510" s="15" t="str">
        <f t="shared" si="138"/>
        <v>Б-100259-13</v>
      </c>
      <c r="J510" s="16">
        <v>3</v>
      </c>
      <c r="K510" s="28">
        <v>2</v>
      </c>
      <c r="L510" s="12" t="s">
        <v>42</v>
      </c>
      <c r="M510" s="16">
        <v>1</v>
      </c>
      <c r="N510" s="12">
        <v>18</v>
      </c>
      <c r="O510" s="13" t="s">
        <v>55</v>
      </c>
      <c r="P510" s="13" t="s">
        <v>44</v>
      </c>
      <c r="Q510" s="13" t="s">
        <v>45</v>
      </c>
      <c r="R510" s="17" t="str">
        <f t="shared" si="139"/>
        <v>1002591</v>
      </c>
      <c r="S510" s="15">
        <v>1</v>
      </c>
      <c r="T510" s="144" t="s">
        <v>165</v>
      </c>
      <c r="U510" s="12">
        <v>30000</v>
      </c>
      <c r="V510" s="12">
        <f t="shared" si="141"/>
        <v>5400</v>
      </c>
      <c r="W510" s="12">
        <v>0</v>
      </c>
      <c r="X510" s="18">
        <v>311</v>
      </c>
      <c r="Y510" s="19" t="s">
        <v>47</v>
      </c>
      <c r="Z510" s="20">
        <f>U510-V510</f>
        <v>24600</v>
      </c>
      <c r="AA510" s="21"/>
      <c r="AB510" s="29"/>
      <c r="AC510" s="14">
        <f t="shared" si="143"/>
        <v>15000</v>
      </c>
      <c r="AD510" s="12"/>
      <c r="AE510" s="12"/>
      <c r="AF510" s="13" t="s">
        <v>107</v>
      </c>
      <c r="AG510" s="23">
        <v>8</v>
      </c>
      <c r="AH510" s="30">
        <v>20</v>
      </c>
      <c r="AI510" s="25" t="s">
        <v>49</v>
      </c>
      <c r="AJ510" s="13"/>
      <c r="AK510" s="13"/>
      <c r="AL510" s="17">
        <v>0</v>
      </c>
      <c r="AM510" s="15" t="s">
        <v>50</v>
      </c>
      <c r="AN510" s="12" t="s">
        <v>51</v>
      </c>
      <c r="AO510" s="12"/>
      <c r="AP510" s="17"/>
      <c r="AQ510" s="17"/>
      <c r="AR510" s="17"/>
      <c r="AS510" s="17"/>
      <c r="AU51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"&amp;A510&amp;", "&amp;C510&amp;", '"&amp;D510&amp;"', date'"&amp;E510&amp;"', date'"&amp;F510&amp;"', "&amp;G510&amp;", "&amp;H510&amp;", '"&amp;I510&amp;"',date'"&amp;O510&amp;"',"&amp;J510&amp;", "&amp;K510&amp;", "&amp;K510&amp;", '"&amp;L510&amp;"', "&amp;M510&amp;", "&amp;N510&amp;", date'"&amp;P510&amp;"', date'"&amp;Q510&amp;"', "&amp;R510&amp;", "&amp;S510&amp;", to_date('"&amp;T510&amp;"','YYYY-MM-DD HH24:MI:SS'), "&amp;U510&amp;", "&amp;V510&amp;", "&amp;W510&amp;", "&amp;X510&amp;", "&amp;AL510&amp;", '"&amp;AN510&amp;"', "&amp;AG510&amp;","&amp;AM510&amp;");"&amp;
IF(LEN(AC510)&gt;0,"insert into xxxx_oebs_cash_payment_test (ID, INVOICE_ID, OEBS_PAYMENT, DOC_DATE, COMISS_DATE) values (s_xxxx_oebs_cash_payment_test.NEXTVAL, "&amp;H510&amp;", "&amp;AC510&amp;", to_date('"&amp;T510&amp;"','YYYY-MM-DD HH24:MI:SS'), "&amp;AF510&amp;" );","")&amp;
IF(LEN(AD510)&gt;0,"insert into xxxx_oebs_cash_payment_test (ID, INVOICE_ID, OEBS_PAYMENT, DOC_DATE, COMISS_DATE) values (s_xxxx_oebs_cash_payment_test.NEXTVAL, "&amp;H510&amp;", "&amp;AD510&amp;", to_date('"&amp;T510&amp;"','YYYY-MM-DD HH24:MI:SS'), "&amp;AF510&amp;" );","")&amp;
IF(LEN(AE510)&gt;0,"insert into xxxx_oebs_cash_payment_test (ID, INVOICE_ID, OEBS_PAYMENT, DOC_DATE, COMISS_DATE) values (s_xxxx_oebs_cash_payment_test.NEXTVAL, "&amp;H510&amp;", "&amp;AE510&amp;", to_date('"&amp;T510&amp;"','YYYY-MM-DD HH24:MI:SS'), "&amp;AF510&amp;" );","")&amp;
IF(LEN(AH510)&gt;0,"insert into xxxx_client_discount_m  (ID,CLIENT_ID,CLIENT_AVG_DISCOUNT,DT) values (s_xxxx_client_discount_m.NEXTVAL,"&amp;X510&amp;", "&amp;AH510&amp;", "&amp;AI510&amp;");","")&amp;
IF(LEN(AJ510)&gt;0,"insert into xxxx_client_discount_m  (ID,CLIENT_ID,CLIENT_AVG_DISCOUNT,DT) values (s_xxxx_client_discount_m.NEXTVAL,"&amp;X510&amp;", "&amp;AJ510&amp;", "&amp;AK510&amp;");","")&amp;
IF(LEN(AO510)&gt;0,"insert into xxxx_contract_signed_attr (ID, CONTRACT_ID, CODE, KEY_NUM) values (s_xxxx_contract_signed_attr.NEXTVAL, "&amp;C510&amp;", 'SUPERCOMMISSION_BONUS' , "&amp;AO510&amp;" );","")&amp;
IF(LEN(AP510)&gt;0,"insert into xxxx_loyal_clients_contr_attr (ID, CONTRACT_ID, CLIENT_ID, LC_TURNOVER, COLLATERAL_FIRST_DT, COLLATERAL_END_DT) values (s_xxxx_loyal_clients_contr_atr.NEXTVAL, "&amp;C510&amp;", "&amp;X510&amp;", "&amp;AP510&amp;", "&amp;AQ510&amp;", "&amp;AR510&amp;"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100259, 'Б-100259-13',date'2015-03-04',3, 2, 2, 'RUR', 1, 18, date'2015-03-06', date'2015-03-07', 1002591, 1, to_date('2016-07-01 00:00:03','YYYY-MM-DD HH24:MI:SS'), 30000, 5400, 0, 311, 0, 'c1', 8,null);insert into xxxx_oebs_cash_payment_test (ID, INVOICE_ID, OEBS_PAYMENT, DOC_DATE, COMISS_DATE) values (s_xxxx_oebs_cash_payment_test.NEXTVAL, 100259, 15000, to_date('2016-07-01 00:00:03','YYYY-MM-DD HH24:MI:SS'), date'2015-07-31' );insert into xxxx_client_discount_m  (ID,CLIENT_ID,CLIENT_AVG_DISCOUNT,DT) values (s_xxxx_client_discount_m.NEXTVAL,311, 20, date'2014-03-01');</v>
      </c>
    </row>
    <row r="511" spans="1:47" ht="15" customHeight="1" x14ac:dyDescent="0.3">
      <c r="A511" s="45">
        <v>26</v>
      </c>
      <c r="B511" s="64"/>
      <c r="C511" s="12" t="str">
        <f t="shared" si="136"/>
        <v>100026</v>
      </c>
      <c r="D511" s="12" t="str">
        <f t="shared" si="137"/>
        <v>100026/13</v>
      </c>
      <c r="E511" s="13" t="s">
        <v>40</v>
      </c>
      <c r="F511" s="13" t="s">
        <v>41</v>
      </c>
      <c r="G511" s="12">
        <v>1</v>
      </c>
      <c r="H511" s="14">
        <v>100260</v>
      </c>
      <c r="I511" s="15" t="str">
        <f t="shared" si="138"/>
        <v>Б-100260-13</v>
      </c>
      <c r="J511" s="16">
        <v>3</v>
      </c>
      <c r="K511" s="28">
        <v>11</v>
      </c>
      <c r="L511" s="12" t="s">
        <v>42</v>
      </c>
      <c r="M511" s="16">
        <v>1</v>
      </c>
      <c r="N511" s="12">
        <v>18</v>
      </c>
      <c r="O511" s="13" t="s">
        <v>55</v>
      </c>
      <c r="P511" s="13" t="s">
        <v>44</v>
      </c>
      <c r="Q511" s="13" t="s">
        <v>45</v>
      </c>
      <c r="R511" s="17" t="str">
        <f t="shared" si="139"/>
        <v>1002601</v>
      </c>
      <c r="S511" s="15">
        <v>1</v>
      </c>
      <c r="T511" s="144" t="s">
        <v>165</v>
      </c>
      <c r="U511" s="12">
        <v>30000</v>
      </c>
      <c r="V511" s="12">
        <f t="shared" si="141"/>
        <v>5400</v>
      </c>
      <c r="W511" s="12">
        <v>0</v>
      </c>
      <c r="X511" s="18">
        <v>311</v>
      </c>
      <c r="Y511" s="19" t="s">
        <v>47</v>
      </c>
      <c r="Z511" s="20">
        <f t="shared" si="144"/>
        <v>24600</v>
      </c>
      <c r="AA511" s="21"/>
      <c r="AB511" s="29"/>
      <c r="AC511" s="14">
        <f t="shared" si="143"/>
        <v>15000</v>
      </c>
      <c r="AD511" s="12"/>
      <c r="AE511" s="12"/>
      <c r="AF511" s="13" t="s">
        <v>107</v>
      </c>
      <c r="AG511" s="23">
        <v>8</v>
      </c>
      <c r="AH511" s="30">
        <v>20</v>
      </c>
      <c r="AI511" s="25" t="s">
        <v>49</v>
      </c>
      <c r="AJ511" s="13"/>
      <c r="AK511" s="13"/>
      <c r="AL511" s="17">
        <v>0</v>
      </c>
      <c r="AM511" s="15" t="s">
        <v>50</v>
      </c>
      <c r="AN511" s="12" t="s">
        <v>51</v>
      </c>
      <c r="AO511" s="12"/>
      <c r="AP511" s="17"/>
      <c r="AQ511" s="17"/>
      <c r="AR511" s="17"/>
      <c r="AS511" s="17"/>
      <c r="AU511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100260, 'Б-100260-13',date'2015-03-04',3, 11, 11, 'RUR', 1, 18, date'2015-03-06', date'2015-03-07', 1002601, 1, to_date('2016-07-01 00:00:03','YYYY-MM-DD HH24:MI:SS'), 30000, 5400, 0, 311, 0, 'c1', 8,null);insert into xxxx_oebs_cash_payment_test (ID, INVOICE_ID, OEBS_PAYMENT, DOC_DATE, COMISS_DATE) values (s_xxxx_oebs_cash_payment_test.NEXTVAL, 100260, 15000, to_date('2016-07-01 00:00:03','YYYY-MM-DD HH24:MI:SS'), date'2015-07-31' );insert into xxxx_client_discount_m  (ID,CLIENT_ID,CLIENT_AVG_DISCOUNT,DT) values (s_xxxx_client_discount_m.NEXTVAL,311, 20, date'2014-03-01');</v>
      </c>
    </row>
    <row r="512" spans="1:47" s="44" customFormat="1" ht="15" customHeight="1" x14ac:dyDescent="0.3">
      <c r="A512" s="45">
        <v>26</v>
      </c>
      <c r="B512" s="48"/>
      <c r="C512" s="33" t="str">
        <f t="shared" ref="C512:C518" si="145">"1000"&amp;A512</f>
        <v>100026</v>
      </c>
      <c r="D512" s="33" t="str">
        <f t="shared" ref="D512:D518" si="146">"1000"&amp;A512&amp;"/13"</f>
        <v>100026/13</v>
      </c>
      <c r="E512" s="34" t="s">
        <v>40</v>
      </c>
      <c r="F512" s="34" t="s">
        <v>41</v>
      </c>
      <c r="G512" s="12">
        <v>1</v>
      </c>
      <c r="H512" s="14">
        <v>100261</v>
      </c>
      <c r="I512" s="33" t="str">
        <f t="shared" ref="I512:I518" si="147">"Б-"&amp;H512&amp;"-13"</f>
        <v>Б-100261-13</v>
      </c>
      <c r="J512" s="16">
        <v>3</v>
      </c>
      <c r="K512" s="35">
        <v>1</v>
      </c>
      <c r="L512" s="33" t="s">
        <v>42</v>
      </c>
      <c r="M512" s="36">
        <v>1</v>
      </c>
      <c r="N512" s="33">
        <v>18</v>
      </c>
      <c r="O512" s="34" t="s">
        <v>57</v>
      </c>
      <c r="P512" s="34" t="s">
        <v>44</v>
      </c>
      <c r="Q512" s="34" t="s">
        <v>45</v>
      </c>
      <c r="R512" s="37" t="str">
        <f t="shared" ref="R512:R518" si="148">H512&amp;"1"</f>
        <v>1002611</v>
      </c>
      <c r="S512" s="33">
        <v>1</v>
      </c>
      <c r="T512" s="144" t="s">
        <v>166</v>
      </c>
      <c r="U512" s="33">
        <v>11952</v>
      </c>
      <c r="V512" s="33">
        <f t="shared" si="141"/>
        <v>2151.36</v>
      </c>
      <c r="W512" s="33">
        <v>0</v>
      </c>
      <c r="X512" s="18">
        <v>312</v>
      </c>
      <c r="Y512" s="38" t="s">
        <v>47</v>
      </c>
      <c r="Z512" s="20">
        <f t="shared" si="144"/>
        <v>9800.64</v>
      </c>
      <c r="AA512" s="39"/>
      <c r="AB512" s="39"/>
      <c r="AC512" s="40">
        <f t="shared" si="143"/>
        <v>5976</v>
      </c>
      <c r="AD512" s="12"/>
      <c r="AE512" s="33"/>
      <c r="AF512" s="34" t="s">
        <v>107</v>
      </c>
      <c r="AG512" s="41">
        <v>8</v>
      </c>
      <c r="AH512" s="42">
        <v>13</v>
      </c>
      <c r="AI512" s="43" t="s">
        <v>49</v>
      </c>
      <c r="AJ512" s="34"/>
      <c r="AK512" s="34"/>
      <c r="AL512" s="37">
        <v>0</v>
      </c>
      <c r="AM512" s="33" t="s">
        <v>50</v>
      </c>
      <c r="AN512" s="33" t="s">
        <v>51</v>
      </c>
      <c r="AO512" s="33"/>
      <c r="AP512" s="37"/>
      <c r="AQ512" s="37"/>
      <c r="AR512" s="37"/>
      <c r="AS512" s="37"/>
      <c r="AU512" s="44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100261, 'Б-100261-13',date'2015-03-05',3, 1, 1, 'RUR', 1, 18, date'2015-03-06', date'2015-03-07', 1002611, 1, to_date('2016-07-01 00:00:04','YYYY-MM-DD HH24:MI:SS'), 11952, 2151.36, 0, 312, 0, 'c1', 8,null);insert into xxxx_oebs_cash_payment_test (ID, INVOICE_ID, OEBS_PAYMENT, DOC_DATE, COMISS_DATE) values (s_xxxx_oebs_cash_payment_test.NEXTVAL, 100261, 5976, to_date('2016-07-01 00:00:04','YYYY-MM-DD HH24:MI:SS'), date'2015-07-31' );insert into xxxx_client_discount_m  (ID,CLIENT_ID,CLIENT_AVG_DISCOUNT,DT) values (s_xxxx_client_discount_m.NEXTVAL,312, 13, date'2014-03-01');</v>
      </c>
    </row>
    <row r="513" spans="1:47" ht="15" customHeight="1" x14ac:dyDescent="0.3">
      <c r="A513" s="45">
        <v>27</v>
      </c>
      <c r="B513" s="57"/>
      <c r="C513" s="12" t="str">
        <f t="shared" si="145"/>
        <v>100027</v>
      </c>
      <c r="D513" s="12" t="str">
        <f t="shared" si="146"/>
        <v>100027/13</v>
      </c>
      <c r="E513" s="13" t="s">
        <v>40</v>
      </c>
      <c r="F513" s="13" t="s">
        <v>41</v>
      </c>
      <c r="G513" s="12">
        <v>1</v>
      </c>
      <c r="H513" s="14">
        <v>100262</v>
      </c>
      <c r="I513" s="15" t="str">
        <f t="shared" si="147"/>
        <v>Б-100262-13</v>
      </c>
      <c r="J513" s="16">
        <v>3</v>
      </c>
      <c r="K513" s="12">
        <v>7</v>
      </c>
      <c r="L513" s="12" t="s">
        <v>42</v>
      </c>
      <c r="M513" s="16">
        <v>1</v>
      </c>
      <c r="N513" s="12">
        <v>18</v>
      </c>
      <c r="O513" s="13" t="s">
        <v>43</v>
      </c>
      <c r="P513" s="13" t="s">
        <v>44</v>
      </c>
      <c r="Q513" s="13" t="s">
        <v>45</v>
      </c>
      <c r="R513" s="17" t="str">
        <f t="shared" si="148"/>
        <v>1002621</v>
      </c>
      <c r="S513" s="15">
        <v>1</v>
      </c>
      <c r="T513" s="144" t="s">
        <v>162</v>
      </c>
      <c r="U513" s="12">
        <v>55000</v>
      </c>
      <c r="V513" s="12">
        <f t="shared" si="141"/>
        <v>9900</v>
      </c>
      <c r="W513" s="12">
        <v>0</v>
      </c>
      <c r="X513" s="18">
        <v>313</v>
      </c>
      <c r="Y513" s="19" t="s">
        <v>47</v>
      </c>
      <c r="Z513" s="20">
        <f t="shared" si="144"/>
        <v>45100</v>
      </c>
      <c r="AA513" s="21"/>
      <c r="AB513" s="22"/>
      <c r="AC513" s="14">
        <f t="shared" si="143"/>
        <v>27500</v>
      </c>
      <c r="AD513" s="12"/>
      <c r="AE513" s="12"/>
      <c r="AF513" s="13" t="s">
        <v>107</v>
      </c>
      <c r="AG513" s="23">
        <v>8</v>
      </c>
      <c r="AH513" s="24">
        <v>13</v>
      </c>
      <c r="AI513" s="25" t="s">
        <v>49</v>
      </c>
      <c r="AJ513" s="13"/>
      <c r="AK513" s="13"/>
      <c r="AL513" s="17">
        <v>0</v>
      </c>
      <c r="AM513" s="15" t="s">
        <v>50</v>
      </c>
      <c r="AN513" s="12" t="s">
        <v>51</v>
      </c>
      <c r="AO513" s="12"/>
      <c r="AP513" s="17"/>
      <c r="AQ513" s="17"/>
      <c r="AR513" s="17"/>
      <c r="AS513" s="79">
        <v>200040.64</v>
      </c>
      <c r="AU513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100262, 'Б-100262-13',date'2015-03-02',3, 7, 7, 'RUR', 1, 18, date'2015-03-06', date'2015-03-07', 1002621, 1, to_date('2016-07-01 00:00:00','YYYY-MM-DD HH24:MI:SS'), 55000, 9900, 0, 313, 0, 'c1', 8,null);insert into xxxx_oebs_cash_payment_test (ID, INVOICE_ID, OEBS_PAYMENT, DOC_DATE, COMISS_DATE) values (s_xxxx_oebs_cash_payment_test.NEXTVAL, 100262, 27500, to_date('2016-07-01 00:00:00','YYYY-MM-DD HH24:MI:SS'), date'2015-07-31' );insert into xxxx_client_discount_m  (ID,CLIENT_ID,CLIENT_AVG_DISCOUNT,DT) values (s_xxxx_client_discount_m.NEXTVAL,313, 13, date'2014-03-01');</v>
      </c>
    </row>
    <row r="514" spans="1:47" ht="15" customHeight="1" x14ac:dyDescent="0.3">
      <c r="A514" s="45">
        <v>27</v>
      </c>
      <c r="B514" s="57"/>
      <c r="C514" s="12" t="str">
        <f t="shared" si="145"/>
        <v>100027</v>
      </c>
      <c r="D514" s="12" t="str">
        <f t="shared" si="146"/>
        <v>100027/13</v>
      </c>
      <c r="E514" s="13" t="s">
        <v>40</v>
      </c>
      <c r="F514" s="13" t="s">
        <v>41</v>
      </c>
      <c r="G514" s="12">
        <v>1</v>
      </c>
      <c r="H514" s="14">
        <v>100263</v>
      </c>
      <c r="I514" s="15" t="str">
        <f t="shared" si="147"/>
        <v>Б-100263-13</v>
      </c>
      <c r="J514" s="16">
        <v>3</v>
      </c>
      <c r="K514" s="12">
        <v>7</v>
      </c>
      <c r="L514" s="12" t="s">
        <v>42</v>
      </c>
      <c r="M514" s="16">
        <v>1</v>
      </c>
      <c r="N514" s="12">
        <v>18</v>
      </c>
      <c r="O514" s="13" t="s">
        <v>53</v>
      </c>
      <c r="P514" s="13" t="s">
        <v>44</v>
      </c>
      <c r="Q514" s="13" t="s">
        <v>45</v>
      </c>
      <c r="R514" s="17" t="str">
        <f t="shared" si="148"/>
        <v>1002631</v>
      </c>
      <c r="S514" s="15">
        <v>1</v>
      </c>
      <c r="T514" s="144" t="s">
        <v>163</v>
      </c>
      <c r="U514" s="12">
        <v>55000</v>
      </c>
      <c r="V514" s="12">
        <f t="shared" si="141"/>
        <v>9900</v>
      </c>
      <c r="W514" s="12">
        <v>0</v>
      </c>
      <c r="X514" s="18">
        <v>314</v>
      </c>
      <c r="Y514" s="19" t="s">
        <v>47</v>
      </c>
      <c r="Z514" s="20">
        <f t="shared" si="144"/>
        <v>45100</v>
      </c>
      <c r="AA514" s="21"/>
      <c r="AB514" s="26"/>
      <c r="AC514" s="14">
        <f t="shared" si="143"/>
        <v>27500</v>
      </c>
      <c r="AD514" s="12"/>
      <c r="AE514" s="12"/>
      <c r="AF514" s="13" t="s">
        <v>107</v>
      </c>
      <c r="AG514" s="23">
        <v>8</v>
      </c>
      <c r="AH514" s="27">
        <v>7</v>
      </c>
      <c r="AI514" s="25" t="s">
        <v>49</v>
      </c>
      <c r="AJ514" s="13"/>
      <c r="AK514" s="13"/>
      <c r="AL514" s="17">
        <v>0</v>
      </c>
      <c r="AM514" s="15" t="s">
        <v>50</v>
      </c>
      <c r="AN514" s="12" t="s">
        <v>51</v>
      </c>
      <c r="AO514" s="12"/>
      <c r="AP514" s="17"/>
      <c r="AQ514" s="17"/>
      <c r="AR514" s="17"/>
      <c r="AS514" s="17" t="s">
        <v>119</v>
      </c>
      <c r="AU514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100263, 'Б-100263-13',date'2015-03-03',3, 7, 7, 'RUR', 1, 18, date'2015-03-06', date'2015-03-07', 1002631, 1, to_date('2016-07-01 00:00:01','YYYY-MM-DD HH24:MI:SS'), 55000, 9900, 0, 314, 0, 'c1', 8,null);insert into xxxx_oebs_cash_payment_test (ID, INVOICE_ID, OEBS_PAYMENT, DOC_DATE, COMISS_DATE) values (s_xxxx_oebs_cash_payment_test.NEXTVAL, 100263, 27500, to_date('2016-07-01 00:00:01','YYYY-MM-DD HH24:MI:SS'), date'2015-07-31' );insert into xxxx_client_discount_m  (ID,CLIENT_ID,CLIENT_AVG_DISCOUNT,DT) values (s_xxxx_client_discount_m.NEXTVAL,314, 7, date'2014-03-01');</v>
      </c>
    </row>
    <row r="515" spans="1:47" ht="15" customHeight="1" x14ac:dyDescent="0.3">
      <c r="A515" s="45">
        <v>27</v>
      </c>
      <c r="B515" s="57"/>
      <c r="C515" s="12" t="str">
        <f t="shared" si="145"/>
        <v>100027</v>
      </c>
      <c r="D515" s="12" t="str">
        <f t="shared" si="146"/>
        <v>100027/13</v>
      </c>
      <c r="E515" s="13" t="s">
        <v>40</v>
      </c>
      <c r="F515" s="13" t="s">
        <v>41</v>
      </c>
      <c r="G515" s="12">
        <v>1</v>
      </c>
      <c r="H515" s="14">
        <v>100264</v>
      </c>
      <c r="I515" s="15" t="str">
        <f t="shared" si="147"/>
        <v>Б-100264-13</v>
      </c>
      <c r="J515" s="16">
        <v>3</v>
      </c>
      <c r="K515" s="28">
        <v>2</v>
      </c>
      <c r="L515" s="12" t="s">
        <v>42</v>
      </c>
      <c r="M515" s="16">
        <v>1</v>
      </c>
      <c r="N515" s="12">
        <v>18</v>
      </c>
      <c r="O515" s="13" t="s">
        <v>55</v>
      </c>
      <c r="P515" s="13" t="s">
        <v>44</v>
      </c>
      <c r="Q515" s="13" t="s">
        <v>45</v>
      </c>
      <c r="R515" s="17" t="str">
        <f t="shared" si="148"/>
        <v>1002641</v>
      </c>
      <c r="S515" s="15">
        <v>1</v>
      </c>
      <c r="T515" s="144" t="s">
        <v>165</v>
      </c>
      <c r="U515" s="12">
        <v>50000</v>
      </c>
      <c r="V515" s="12">
        <f t="shared" si="141"/>
        <v>9000</v>
      </c>
      <c r="W515" s="12">
        <v>0</v>
      </c>
      <c r="X515" s="18">
        <v>316</v>
      </c>
      <c r="Y515" s="19" t="s">
        <v>47</v>
      </c>
      <c r="Z515" s="20">
        <f>U515-V515</f>
        <v>41000</v>
      </c>
      <c r="AA515" s="21"/>
      <c r="AB515" s="29"/>
      <c r="AC515" s="14">
        <f t="shared" si="143"/>
        <v>25000</v>
      </c>
      <c r="AD515" s="12"/>
      <c r="AE515" s="12"/>
      <c r="AF515" s="13" t="s">
        <v>107</v>
      </c>
      <c r="AG515" s="23">
        <v>8</v>
      </c>
      <c r="AH515" s="30">
        <v>20</v>
      </c>
      <c r="AI515" s="25" t="s">
        <v>49</v>
      </c>
      <c r="AJ515" s="13"/>
      <c r="AK515" s="13"/>
      <c r="AL515" s="17">
        <v>0</v>
      </c>
      <c r="AM515" s="15" t="s">
        <v>50</v>
      </c>
      <c r="AN515" s="12" t="s">
        <v>51</v>
      </c>
      <c r="AO515" s="12"/>
      <c r="AP515" s="17"/>
      <c r="AQ515" s="17"/>
      <c r="AR515" s="17"/>
      <c r="AS515" s="17"/>
      <c r="AU51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"&amp;A515&amp;", "&amp;C515&amp;", '"&amp;D515&amp;"', date'"&amp;E515&amp;"', date'"&amp;F515&amp;"', "&amp;G515&amp;", "&amp;H515&amp;", '"&amp;I515&amp;"',date'"&amp;O515&amp;"',"&amp;J515&amp;", "&amp;K515&amp;", "&amp;K515&amp;", '"&amp;L515&amp;"', "&amp;M515&amp;", "&amp;N515&amp;", date'"&amp;P515&amp;"', date'"&amp;Q515&amp;"', "&amp;R515&amp;", "&amp;S515&amp;", to_date('"&amp;T515&amp;"','YYYY-MM-DD HH24:MI:SS'), "&amp;U515&amp;", "&amp;V515&amp;", "&amp;W515&amp;", "&amp;X515&amp;", "&amp;AL515&amp;", '"&amp;AN515&amp;"', "&amp;AG515&amp;","&amp;AM515&amp;");"&amp;
IF(LEN(AC515)&gt;0,"insert into xxxx_oebs_cash_payment_test (ID, INVOICE_ID, OEBS_PAYMENT, DOC_DATE, COMISS_DATE) values (s_xxxx_oebs_cash_payment_test.NEXTVAL, "&amp;H515&amp;", "&amp;AC515&amp;", to_date('"&amp;T515&amp;"','YYYY-MM-DD HH24:MI:SS'), "&amp;AF515&amp;" );","")&amp;
IF(LEN(AD515)&gt;0,"insert into xxxx_oebs_cash_payment_test (ID, INVOICE_ID, OEBS_PAYMENT, DOC_DATE, COMISS_DATE) values (s_xxxx_oebs_cash_payment_test.NEXTVAL, "&amp;H515&amp;", "&amp;AD515&amp;", to_date('"&amp;T515&amp;"','YYYY-MM-DD HH24:MI:SS'), "&amp;AF515&amp;" );","")&amp;
IF(LEN(AE515)&gt;0,"insert into xxxx_oebs_cash_payment_test (ID, INVOICE_ID, OEBS_PAYMENT, DOC_DATE, COMISS_DATE) values (s_xxxx_oebs_cash_payment_test.NEXTVAL, "&amp;H515&amp;", "&amp;AE515&amp;", to_date('"&amp;T515&amp;"','YYYY-MM-DD HH24:MI:SS'), "&amp;AF515&amp;" );","")&amp;
IF(LEN(AH515)&gt;0,"insert into xxxx_client_discount_m  (ID,CLIENT_ID,CLIENT_AVG_DISCOUNT,DT) values (s_xxxx_client_discount_m.NEXTVAL,"&amp;X515&amp;", "&amp;AH515&amp;", "&amp;AI515&amp;");","")&amp;
IF(LEN(AJ515)&gt;0,"insert into xxxx_client_discount_m  (ID,CLIENT_ID,CLIENT_AVG_DISCOUNT,DT) values (s_xxxx_client_discount_m.NEXTVAL,"&amp;X515&amp;", "&amp;AJ515&amp;", "&amp;AK515&amp;");","")&amp;
IF(LEN(AO515)&gt;0,"insert into xxxx_contract_signed_attr (ID, CONTRACT_ID, CODE, KEY_NUM) values (s_xxxx_contract_signed_attr.NEXTVAL, "&amp;C515&amp;", 'SUPERCOMMISSION_BONUS' , "&amp;AO515&amp;" );","")&amp;
IF(LEN(AP515)&gt;0,"insert into xxxx_loyal_clients_contr_attr (ID, CONTRACT_ID, CLIENT_ID, LC_TURNOVER, COLLATERAL_FIRST_DT, COLLATERAL_END_DT) values (s_xxxx_loyal_clients_contr_atr.NEXTVAL, "&amp;C515&amp;", "&amp;X515&amp;", "&amp;AP515&amp;", "&amp;AQ515&amp;", "&amp;AR515&amp;"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100264, 'Б-100264-13',date'2015-03-04',3, 2, 2, 'RUR', 1, 18, date'2015-03-06', date'2015-03-07', 1002641, 1, to_date('2016-07-01 00:00:03','YYYY-MM-DD HH24:MI:SS'), 50000, 9000, 0, 316, 0, 'c1', 8,null);insert into xxxx_oebs_cash_payment_test (ID, INVOICE_ID, OEBS_PAYMENT, DOC_DATE, COMISS_DATE) values (s_xxxx_oebs_cash_payment_test.NEXTVAL, 100264, 25000, to_date('2016-07-01 00:00:03','YYYY-MM-DD HH24:MI:SS'), date'2015-07-31' );insert into xxxx_client_discount_m  (ID,CLIENT_ID,CLIENT_AVG_DISCOUNT,DT) values (s_xxxx_client_discount_m.NEXTVAL,316, 20, date'2014-03-01');</v>
      </c>
    </row>
    <row r="516" spans="1:47" ht="15" customHeight="1" x14ac:dyDescent="0.3">
      <c r="A516" s="45">
        <v>27</v>
      </c>
      <c r="B516" s="57"/>
      <c r="C516" s="12" t="str">
        <f t="shared" si="145"/>
        <v>100027</v>
      </c>
      <c r="D516" s="12" t="str">
        <f t="shared" si="146"/>
        <v>100027/13</v>
      </c>
      <c r="E516" s="13" t="s">
        <v>40</v>
      </c>
      <c r="F516" s="13" t="s">
        <v>41</v>
      </c>
      <c r="G516" s="12">
        <v>1</v>
      </c>
      <c r="H516" s="14">
        <v>100265</v>
      </c>
      <c r="I516" s="15" t="str">
        <f t="shared" si="147"/>
        <v>Б-100265-13</v>
      </c>
      <c r="J516" s="16">
        <v>3</v>
      </c>
      <c r="K516" s="12">
        <v>7</v>
      </c>
      <c r="L516" s="12" t="s">
        <v>42</v>
      </c>
      <c r="M516" s="16">
        <v>1</v>
      </c>
      <c r="N516" s="12">
        <v>18</v>
      </c>
      <c r="O516" s="13" t="s">
        <v>53</v>
      </c>
      <c r="P516" s="13" t="s">
        <v>44</v>
      </c>
      <c r="Q516" s="13" t="s">
        <v>45</v>
      </c>
      <c r="R516" s="17" t="str">
        <f t="shared" si="148"/>
        <v>1002651</v>
      </c>
      <c r="S516" s="15">
        <v>1</v>
      </c>
      <c r="T516" s="144" t="s">
        <v>164</v>
      </c>
      <c r="U516" s="12">
        <v>50000</v>
      </c>
      <c r="V516" s="12">
        <f t="shared" si="141"/>
        <v>9000</v>
      </c>
      <c r="W516" s="12">
        <v>0</v>
      </c>
      <c r="X516" s="18">
        <v>315</v>
      </c>
      <c r="Y516" s="19" t="s">
        <v>47</v>
      </c>
      <c r="Z516" s="20">
        <f t="shared" si="144"/>
        <v>41000</v>
      </c>
      <c r="AA516" s="21"/>
      <c r="AB516" s="26"/>
      <c r="AC516" s="14">
        <f t="shared" si="143"/>
        <v>25000</v>
      </c>
      <c r="AD516" s="12"/>
      <c r="AE516" s="12"/>
      <c r="AF516" s="13" t="s">
        <v>107</v>
      </c>
      <c r="AG516" s="23">
        <v>8</v>
      </c>
      <c r="AH516" s="27">
        <v>7</v>
      </c>
      <c r="AI516" s="25" t="s">
        <v>49</v>
      </c>
      <c r="AJ516" s="13"/>
      <c r="AK516" s="13"/>
      <c r="AL516" s="17">
        <v>0</v>
      </c>
      <c r="AM516" s="15" t="s">
        <v>50</v>
      </c>
      <c r="AN516" s="12" t="s">
        <v>51</v>
      </c>
      <c r="AO516" s="12"/>
      <c r="AP516" s="17"/>
      <c r="AQ516" s="17"/>
      <c r="AR516" s="17"/>
      <c r="AS516" s="17" t="s">
        <v>124</v>
      </c>
      <c r="AU516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100265, 'Б-100265-13',date'2015-03-03',3, 7, 7, 'RUR', 1, 18, date'2015-03-06', date'2015-03-07', 1002651, 1, to_date('2016-07-01 00:00:02','YYYY-MM-DD HH24:MI:SS'), 50000, 9000, 0, 315, 0, 'c1', 8,null);insert into xxxx_oebs_cash_payment_test (ID, INVOICE_ID, OEBS_PAYMENT, DOC_DATE, COMISS_DATE) values (s_xxxx_oebs_cash_payment_test.NEXTVAL, 100265, 25000, to_date('2016-07-01 00:00:02','YYYY-MM-DD HH24:MI:SS'), date'2015-07-31' );insert into xxxx_client_discount_m  (ID,CLIENT_ID,CLIENT_AVG_DISCOUNT,DT) values (s_xxxx_client_discount_m.NEXTVAL,315, 7, date'2014-03-01');</v>
      </c>
    </row>
    <row r="517" spans="1:47" ht="15" customHeight="1" x14ac:dyDescent="0.3">
      <c r="A517" s="45">
        <v>27</v>
      </c>
      <c r="B517" s="57"/>
      <c r="C517" s="12" t="str">
        <f t="shared" si="145"/>
        <v>100027</v>
      </c>
      <c r="D517" s="12" t="str">
        <f t="shared" si="146"/>
        <v>100027/13</v>
      </c>
      <c r="E517" s="13" t="s">
        <v>40</v>
      </c>
      <c r="F517" s="13" t="s">
        <v>41</v>
      </c>
      <c r="G517" s="12">
        <v>1</v>
      </c>
      <c r="H517" s="14">
        <v>100266</v>
      </c>
      <c r="I517" s="15" t="str">
        <f t="shared" si="147"/>
        <v>Б-100266-13</v>
      </c>
      <c r="J517" s="16">
        <v>3</v>
      </c>
      <c r="K517" s="28">
        <v>11</v>
      </c>
      <c r="L517" s="12" t="s">
        <v>42</v>
      </c>
      <c r="M517" s="16">
        <v>1</v>
      </c>
      <c r="N517" s="12">
        <v>18</v>
      </c>
      <c r="O517" s="13" t="s">
        <v>55</v>
      </c>
      <c r="P517" s="13" t="s">
        <v>44</v>
      </c>
      <c r="Q517" s="13" t="s">
        <v>45</v>
      </c>
      <c r="R517" s="17" t="str">
        <f t="shared" si="148"/>
        <v>1002661</v>
      </c>
      <c r="S517" s="15">
        <v>1</v>
      </c>
      <c r="T517" s="144" t="s">
        <v>165</v>
      </c>
      <c r="U517" s="12">
        <v>50000</v>
      </c>
      <c r="V517" s="12">
        <f t="shared" si="141"/>
        <v>9000</v>
      </c>
      <c r="W517" s="12">
        <v>0</v>
      </c>
      <c r="X517" s="18">
        <v>316</v>
      </c>
      <c r="Y517" s="19" t="s">
        <v>47</v>
      </c>
      <c r="Z517" s="20">
        <f t="shared" si="144"/>
        <v>41000</v>
      </c>
      <c r="AA517" s="21"/>
      <c r="AB517" s="29"/>
      <c r="AC517" s="14">
        <f t="shared" si="143"/>
        <v>25000</v>
      </c>
      <c r="AD517" s="12"/>
      <c r="AE517" s="12"/>
      <c r="AF517" s="13" t="s">
        <v>107</v>
      </c>
      <c r="AG517" s="23">
        <v>8</v>
      </c>
      <c r="AH517" s="30">
        <v>20</v>
      </c>
      <c r="AI517" s="25" t="s">
        <v>49</v>
      </c>
      <c r="AJ517" s="13"/>
      <c r="AK517" s="13"/>
      <c r="AL517" s="17">
        <v>0</v>
      </c>
      <c r="AM517" s="15" t="s">
        <v>50</v>
      </c>
      <c r="AN517" s="12" t="s">
        <v>51</v>
      </c>
      <c r="AO517" s="12"/>
      <c r="AP517" s="17"/>
      <c r="AQ517" s="17"/>
      <c r="AR517" s="17"/>
      <c r="AS517" s="17"/>
      <c r="AU517" s="9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100266, 'Б-100266-13',date'2015-03-04',3, 11, 11, 'RUR', 1, 18, date'2015-03-06', date'2015-03-07', 1002661, 1, to_date('2016-07-01 00:00:03','YYYY-MM-DD HH24:MI:SS'), 50000, 9000, 0, 316, 0, 'c1', 8,null);insert into xxxx_oebs_cash_payment_test (ID, INVOICE_ID, OEBS_PAYMENT, DOC_DATE, COMISS_DATE) values (s_xxxx_oebs_cash_payment_test.NEXTVAL, 100266, 25000, to_date('2016-07-01 00:00:03','YYYY-MM-DD HH24:MI:SS'), date'2015-07-31' );insert into xxxx_client_discount_m  (ID,CLIENT_ID,CLIENT_AVG_DISCOUNT,DT) values (s_xxxx_client_discount_m.NEXTVAL,316, 20, date'2014-03-01');</v>
      </c>
    </row>
    <row r="518" spans="1:47" s="44" customFormat="1" ht="15" customHeight="1" x14ac:dyDescent="0.3">
      <c r="A518" s="45">
        <v>27</v>
      </c>
      <c r="B518" s="60"/>
      <c r="C518" s="33" t="str">
        <f t="shared" si="145"/>
        <v>100027</v>
      </c>
      <c r="D518" s="33" t="str">
        <f t="shared" si="146"/>
        <v>100027/13</v>
      </c>
      <c r="E518" s="34" t="s">
        <v>40</v>
      </c>
      <c r="F518" s="34" t="s">
        <v>41</v>
      </c>
      <c r="G518" s="12">
        <v>1</v>
      </c>
      <c r="H518" s="14">
        <v>100267</v>
      </c>
      <c r="I518" s="33" t="str">
        <f t="shared" si="147"/>
        <v>Б-100267-13</v>
      </c>
      <c r="J518" s="16">
        <v>3</v>
      </c>
      <c r="K518" s="35">
        <v>1</v>
      </c>
      <c r="L518" s="33" t="s">
        <v>42</v>
      </c>
      <c r="M518" s="36">
        <v>1</v>
      </c>
      <c r="N518" s="33">
        <v>18</v>
      </c>
      <c r="O518" s="34" t="s">
        <v>57</v>
      </c>
      <c r="P518" s="34" t="s">
        <v>44</v>
      </c>
      <c r="Q518" s="34" t="s">
        <v>45</v>
      </c>
      <c r="R518" s="37" t="str">
        <f t="shared" si="148"/>
        <v>1002671</v>
      </c>
      <c r="S518" s="33">
        <v>1</v>
      </c>
      <c r="T518" s="144" t="s">
        <v>166</v>
      </c>
      <c r="U518" s="33">
        <v>33952</v>
      </c>
      <c r="V518" s="33">
        <f t="shared" si="141"/>
        <v>6111.36</v>
      </c>
      <c r="W518" s="33">
        <v>0</v>
      </c>
      <c r="X518" s="18">
        <v>317</v>
      </c>
      <c r="Y518" s="38" t="s">
        <v>47</v>
      </c>
      <c r="Z518" s="20">
        <f t="shared" si="144"/>
        <v>27840.639999999999</v>
      </c>
      <c r="AA518" s="39"/>
      <c r="AB518" s="39"/>
      <c r="AC518" s="40">
        <f t="shared" si="143"/>
        <v>16976</v>
      </c>
      <c r="AD518" s="12"/>
      <c r="AE518" s="33"/>
      <c r="AF518" s="34" t="s">
        <v>107</v>
      </c>
      <c r="AG518" s="41">
        <v>8</v>
      </c>
      <c r="AH518" s="42">
        <v>13</v>
      </c>
      <c r="AI518" s="43" t="s">
        <v>49</v>
      </c>
      <c r="AJ518" s="34"/>
      <c r="AK518" s="34"/>
      <c r="AL518" s="37">
        <v>0</v>
      </c>
      <c r="AM518" s="33" t="s">
        <v>50</v>
      </c>
      <c r="AN518" s="33" t="s">
        <v>51</v>
      </c>
      <c r="AO518" s="33"/>
      <c r="AP518" s="37"/>
      <c r="AQ518" s="37"/>
      <c r="AR518" s="37"/>
      <c r="AS518" s="37"/>
      <c r="AU518" s="44" t="str">
        <f t="shared" si="14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100267, 'Б-100267-13',date'2015-03-05',3, 1, 1, 'RUR', 1, 18, date'2015-03-06', date'2015-03-07', 1002671, 1, to_date('2016-07-01 00:00:04','YYYY-MM-DD HH24:MI:SS'), 33952, 6111.36, 0, 317, 0, 'c1', 8,null);insert into xxxx_oebs_cash_payment_test (ID, INVOICE_ID, OEBS_PAYMENT, DOC_DATE, COMISS_DATE) values (s_xxxx_oebs_cash_payment_test.NEXTVAL, 100267, 16976, to_date('2016-07-01 00:00:04','YYYY-MM-DD HH24:MI:SS'), date'2015-07-31' );insert into xxxx_client_discount_m  (ID,CLIENT_ID,CLIENT_AVG_DISCOUNT,DT) values (s_xxxx_client_discount_m.NEXTVAL,317, 13, date'2014-03-01');</v>
      </c>
    </row>
    <row r="526" spans="1:47" s="80" customFormat="1" x14ac:dyDescent="0.3">
      <c r="T526" s="146"/>
      <c r="Z526" s="81"/>
      <c r="AA526" s="81"/>
      <c r="AB526" s="81"/>
    </row>
    <row r="527" spans="1:47" s="80" customFormat="1" x14ac:dyDescent="0.3">
      <c r="T527" s="146"/>
      <c r="Z527" s="81"/>
      <c r="AA527" s="81"/>
      <c r="AB527" s="81"/>
    </row>
    <row r="528" spans="1:47" s="80" customFormat="1" x14ac:dyDescent="0.3">
      <c r="T528" s="146"/>
      <c r="Z528" s="81"/>
      <c r="AA528" s="81"/>
      <c r="AB528" s="81"/>
    </row>
    <row r="529" spans="1:47" s="80" customFormat="1" x14ac:dyDescent="0.3">
      <c r="T529" s="146"/>
      <c r="Z529" s="81"/>
      <c r="AA529" s="81"/>
      <c r="AB529" s="81"/>
    </row>
    <row r="530" spans="1:47" s="80" customFormat="1" x14ac:dyDescent="0.3">
      <c r="T530" s="146"/>
      <c r="Z530" s="81"/>
      <c r="AA530" s="81"/>
      <c r="AB530" s="81"/>
    </row>
    <row r="531" spans="1:47" s="80" customFormat="1" x14ac:dyDescent="0.3">
      <c r="T531" s="146"/>
      <c r="Z531" s="81"/>
      <c r="AA531" s="81"/>
      <c r="AB531" s="81"/>
    </row>
    <row r="532" spans="1:47" x14ac:dyDescent="0.3">
      <c r="A532" s="45">
        <v>24</v>
      </c>
      <c r="B532" s="57"/>
      <c r="C532" s="12" t="str">
        <f t="shared" ref="C532:C546" si="149">"1000"&amp;A532</f>
        <v>100024</v>
      </c>
      <c r="D532" s="12" t="str">
        <f t="shared" ref="D532:D546" si="150">"1000"&amp;A532&amp;"/13"</f>
        <v>100024/13</v>
      </c>
      <c r="E532" s="13" t="s">
        <v>40</v>
      </c>
      <c r="F532" s="13" t="s">
        <v>41</v>
      </c>
      <c r="G532" s="12">
        <v>1</v>
      </c>
      <c r="H532" s="14">
        <v>100199</v>
      </c>
      <c r="I532" s="15" t="str">
        <f t="shared" ref="I532:I546" si="151">"Б-"&amp;H532&amp;"-13"</f>
        <v>Б-100199-13</v>
      </c>
      <c r="J532" s="16">
        <v>3</v>
      </c>
      <c r="K532" s="56">
        <v>2</v>
      </c>
      <c r="L532" s="12" t="s">
        <v>42</v>
      </c>
      <c r="M532" s="16">
        <v>1</v>
      </c>
      <c r="N532" s="12">
        <v>18</v>
      </c>
      <c r="O532" s="13" t="s">
        <v>43</v>
      </c>
      <c r="P532" s="13" t="s">
        <v>44</v>
      </c>
      <c r="Q532" s="13" t="s">
        <v>45</v>
      </c>
      <c r="R532" s="17" t="str">
        <f t="shared" ref="R532:R546" si="152">H532&amp;"1"</f>
        <v>1001991</v>
      </c>
      <c r="S532" s="15">
        <v>1</v>
      </c>
      <c r="T532" s="144" t="s">
        <v>46</v>
      </c>
      <c r="U532" s="12">
        <v>50000</v>
      </c>
      <c r="V532" s="12">
        <f t="shared" ref="V532:V546" si="153">U532*0.18</f>
        <v>9000</v>
      </c>
      <c r="W532" s="12">
        <v>0</v>
      </c>
      <c r="X532" s="18">
        <v>288</v>
      </c>
      <c r="Y532" s="19" t="s">
        <v>47</v>
      </c>
      <c r="Z532" s="20"/>
      <c r="AA532" s="21"/>
      <c r="AB532" s="22"/>
      <c r="AC532" s="14">
        <f>U532*0.5</f>
        <v>25000</v>
      </c>
      <c r="AD532" s="12"/>
      <c r="AE532" s="12"/>
      <c r="AF532" s="58" t="s">
        <v>133</v>
      </c>
      <c r="AG532" s="23">
        <v>8</v>
      </c>
      <c r="AH532" s="24">
        <v>13</v>
      </c>
      <c r="AI532" s="25" t="s">
        <v>49</v>
      </c>
      <c r="AJ532" s="13"/>
      <c r="AK532" s="13"/>
      <c r="AL532" s="17">
        <v>0</v>
      </c>
      <c r="AM532" s="15" t="s">
        <v>50</v>
      </c>
      <c r="AN532" s="12" t="s">
        <v>51</v>
      </c>
      <c r="AO532" s="12"/>
      <c r="AP532" s="17"/>
      <c r="AQ532" s="17"/>
      <c r="AR532" s="17"/>
      <c r="AS532" s="15" t="s">
        <v>99</v>
      </c>
      <c r="AU532" s="9" t="str">
        <f t="shared" ref="AU532:AU546" si="15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"&amp;A532&amp;", "&amp;C532&amp;", '"&amp;D532&amp;"', date'"&amp;E532&amp;"', date'"&amp;F532&amp;"', "&amp;G532&amp;", "&amp;H532&amp;", '"&amp;I532&amp;"',date'"&amp;O532&amp;"',"&amp;J532&amp;", "&amp;K532&amp;", "&amp;K532&amp;", '"&amp;L532&amp;"', "&amp;M532&amp;", "&amp;N532&amp;", date'"&amp;P532&amp;"', date'"&amp;Q532&amp;"', "&amp;R532&amp;", "&amp;S532&amp;", to_date('"&amp;T532&amp;"','YYYY-MM-DD HH24:MI:SS'), "&amp;U532&amp;", "&amp;V532&amp;", "&amp;W532&amp;", "&amp;X532&amp;", "&amp;AL532&amp;", '"&amp;AN532&amp;"', "&amp;AG532&amp;","&amp;AM532&amp;");"&amp;
IF(LEN(AC532)&gt;0,"insert into xxxx_oebs_cash_payment_test (ID, INVOICE_ID, OEBS_PAYMENT, DOC_DATE, COMISS_DATE) values (s_xxxx_oebs_cash_payment_test.NEXTVAL, "&amp;H532&amp;", "&amp;AC532&amp;", to_date('"&amp;T532&amp;"','YYYY-MM-DD HH24:MI:SS'), "&amp;AF532&amp;" );","")&amp;
IF(LEN(AD532)&gt;0,"insert into xxxx_oebs_cash_payment_test (ID, INVOICE_ID, OEBS_PAYMENT, DOC_DATE, COMISS_DATE) values (s_xxxx_oebs_cash_payment_test.NEXTVAL, "&amp;H532&amp;", "&amp;AD532&amp;", to_date('"&amp;T532&amp;"','YYYY-MM-DD HH24:MI:SS'), "&amp;AF532&amp;" );","")&amp;
IF(LEN(AE532)&gt;0,"insert into xxxx_oebs_cash_payment_test (ID, INVOICE_ID, OEBS_PAYMENT, DOC_DATE, COMISS_DATE) values (s_xxxx_oebs_cash_payment_test.NEXTVAL, "&amp;H532&amp;", "&amp;AE532&amp;", to_date('"&amp;T532&amp;"','YYYY-MM-DD HH24:MI:SS'), "&amp;AF532&amp;" );","")&amp;
IF(LEN(AH532)&gt;0,"insert into xxxx_client_discount_m  (ID,CLIENT_ID,CLIENT_AVG_DISCOUNT,DT) values (s_xxxx_client_discount_m.NEXTVAL,"&amp;X532&amp;", "&amp;AH532&amp;", "&amp;AI532&amp;");","")&amp;
IF(LEN(AJ532)&gt;0,"insert into xxxx_client_discount_m  (ID,CLIENT_ID,CLIENT_AVG_DISCOUNT,DT) values (s_xxxx_client_discount_m.NEXTVAL,"&amp;X532&amp;", "&amp;AJ532&amp;", "&amp;AK532&amp;");","")&amp;
IF(LEN(AO532)&gt;0,"insert into xxxx_contract_signed_attr (ID, CONTRACT_ID, CODE, KEY_NUM) values (s_xxxx_contract_signed_attr.NEXTVAL, "&amp;C532&amp;", 'SUPERCOMMISSION_BONUS' , "&amp;AO532&amp;" );","")&amp;
IF(LEN(AP532)&gt;0,"insert into xxxx_loyal_clients_contr_attr (ID, CONTRACT_ID, CLIENT_ID, LC_TURNOVER, COLLATERAL_FIRST_DT, COLLATERAL_END_DT) values (s_xxxx_loyal_clients_contr_atr.NEXTVAL, "&amp;C532&amp;", "&amp;X532&amp;", "&amp;AP532&amp;", "&amp;AQ532&amp;", "&amp;AR532&amp;"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533" spans="1:47" x14ac:dyDescent="0.3">
      <c r="A533" s="45">
        <v>24</v>
      </c>
      <c r="B533" s="57"/>
      <c r="C533" s="12" t="str">
        <f t="shared" si="149"/>
        <v>100024</v>
      </c>
      <c r="D533" s="12" t="str">
        <f t="shared" si="150"/>
        <v>100024/13</v>
      </c>
      <c r="E533" s="13" t="s">
        <v>40</v>
      </c>
      <c r="F533" s="13" t="s">
        <v>41</v>
      </c>
      <c r="G533" s="12">
        <v>1</v>
      </c>
      <c r="H533" s="14">
        <v>100200</v>
      </c>
      <c r="I533" s="15" t="str">
        <f t="shared" si="151"/>
        <v>Б-100200-13</v>
      </c>
      <c r="J533" s="16">
        <v>3</v>
      </c>
      <c r="K533" s="12">
        <v>7</v>
      </c>
      <c r="L533" s="12" t="s">
        <v>42</v>
      </c>
      <c r="M533" s="16">
        <v>1</v>
      </c>
      <c r="N533" s="12">
        <v>18</v>
      </c>
      <c r="O533" s="13" t="s">
        <v>53</v>
      </c>
      <c r="P533" s="13" t="s">
        <v>44</v>
      </c>
      <c r="Q533" s="13" t="s">
        <v>45</v>
      </c>
      <c r="R533" s="17" t="str">
        <f t="shared" si="152"/>
        <v>1002001</v>
      </c>
      <c r="S533" s="15">
        <v>1</v>
      </c>
      <c r="T533" s="144" t="s">
        <v>54</v>
      </c>
      <c r="U533" s="12">
        <v>50000</v>
      </c>
      <c r="V533" s="12">
        <f t="shared" si="153"/>
        <v>9000</v>
      </c>
      <c r="W533" s="12">
        <v>0</v>
      </c>
      <c r="X533" s="18">
        <v>289</v>
      </c>
      <c r="Y533" s="19" t="s">
        <v>47</v>
      </c>
      <c r="Z533" s="20"/>
      <c r="AA533" s="21"/>
      <c r="AB533" s="26"/>
      <c r="AC533" s="14">
        <f>U533*0.5</f>
        <v>25000</v>
      </c>
      <c r="AD533" s="12"/>
      <c r="AE533" s="12"/>
      <c r="AF533" s="58" t="s">
        <v>133</v>
      </c>
      <c r="AG533" s="23">
        <v>8</v>
      </c>
      <c r="AH533" s="27">
        <v>7</v>
      </c>
      <c r="AI533" s="25" t="s">
        <v>49</v>
      </c>
      <c r="AJ533" s="13"/>
      <c r="AK533" s="13"/>
      <c r="AL533" s="17">
        <v>0</v>
      </c>
      <c r="AM533" s="15" t="s">
        <v>50</v>
      </c>
      <c r="AN533" s="12" t="s">
        <v>51</v>
      </c>
      <c r="AO533" s="12"/>
      <c r="AP533" s="17"/>
      <c r="AQ533" s="17"/>
      <c r="AR533" s="17"/>
      <c r="AS533" s="9" t="s">
        <v>100</v>
      </c>
      <c r="AU533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534" spans="1:47" x14ac:dyDescent="0.3">
      <c r="A534" s="45">
        <v>24</v>
      </c>
      <c r="B534" s="57"/>
      <c r="C534" s="12" t="str">
        <f t="shared" si="149"/>
        <v>100024</v>
      </c>
      <c r="D534" s="12" t="str">
        <f t="shared" si="150"/>
        <v>100024/13</v>
      </c>
      <c r="E534" s="13" t="s">
        <v>40</v>
      </c>
      <c r="F534" s="13" t="s">
        <v>41</v>
      </c>
      <c r="G534" s="12">
        <v>1</v>
      </c>
      <c r="H534" s="14">
        <v>100201</v>
      </c>
      <c r="I534" s="15" t="str">
        <f t="shared" si="151"/>
        <v>Б-100201-13</v>
      </c>
      <c r="J534" s="16">
        <v>3</v>
      </c>
      <c r="K534" s="12">
        <v>7</v>
      </c>
      <c r="L534" s="12" t="s">
        <v>42</v>
      </c>
      <c r="M534" s="16">
        <v>1</v>
      </c>
      <c r="N534" s="12">
        <v>18</v>
      </c>
      <c r="O534" s="13" t="s">
        <v>53</v>
      </c>
      <c r="P534" s="13" t="s">
        <v>44</v>
      </c>
      <c r="Q534" s="13" t="s">
        <v>45</v>
      </c>
      <c r="R534" s="17" t="str">
        <f t="shared" si="152"/>
        <v>1002011</v>
      </c>
      <c r="S534" s="15">
        <v>1</v>
      </c>
      <c r="T534" s="144" t="s">
        <v>54</v>
      </c>
      <c r="U534" s="12">
        <v>50000</v>
      </c>
      <c r="V534" s="12">
        <f t="shared" si="153"/>
        <v>9000</v>
      </c>
      <c r="W534" s="12">
        <v>0</v>
      </c>
      <c r="X534" s="18">
        <v>290</v>
      </c>
      <c r="Y534" s="19" t="s">
        <v>47</v>
      </c>
      <c r="Z534" s="20"/>
      <c r="AA534" s="21"/>
      <c r="AB534" s="26"/>
      <c r="AC534" s="14">
        <v>100000</v>
      </c>
      <c r="AD534" s="12"/>
      <c r="AE534" s="12"/>
      <c r="AF534" s="58" t="s">
        <v>133</v>
      </c>
      <c r="AG534" s="23">
        <v>8</v>
      </c>
      <c r="AH534" s="27">
        <v>7</v>
      </c>
      <c r="AI534" s="25" t="s">
        <v>49</v>
      </c>
      <c r="AJ534" s="13"/>
      <c r="AK534" s="13"/>
      <c r="AL534" s="17">
        <v>0</v>
      </c>
      <c r="AM534" s="15" t="s">
        <v>50</v>
      </c>
      <c r="AN534" s="12" t="s">
        <v>51</v>
      </c>
      <c r="AO534" s="12"/>
      <c r="AP534" s="17"/>
      <c r="AQ534" s="17"/>
      <c r="AR534" s="17"/>
      <c r="AU534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535" spans="1:47" x14ac:dyDescent="0.3">
      <c r="A535" s="45">
        <v>24</v>
      </c>
      <c r="B535" s="57"/>
      <c r="C535" s="12" t="str">
        <f t="shared" si="149"/>
        <v>100024</v>
      </c>
      <c r="D535" s="12" t="str">
        <f t="shared" si="150"/>
        <v>100024/13</v>
      </c>
      <c r="E535" s="13" t="s">
        <v>40</v>
      </c>
      <c r="F535" s="13" t="s">
        <v>41</v>
      </c>
      <c r="G535" s="12">
        <v>1</v>
      </c>
      <c r="H535" s="14">
        <v>100202</v>
      </c>
      <c r="I535" s="15" t="str">
        <f t="shared" si="151"/>
        <v>Б-100202-13</v>
      </c>
      <c r="J535" s="16">
        <v>3</v>
      </c>
      <c r="K535" s="56">
        <v>11</v>
      </c>
      <c r="L535" s="12" t="s">
        <v>42</v>
      </c>
      <c r="M535" s="16">
        <v>1</v>
      </c>
      <c r="N535" s="12">
        <v>18</v>
      </c>
      <c r="O535" s="13" t="s">
        <v>55</v>
      </c>
      <c r="P535" s="13" t="s">
        <v>44</v>
      </c>
      <c r="Q535" s="13" t="s">
        <v>45</v>
      </c>
      <c r="R535" s="17" t="str">
        <f t="shared" si="152"/>
        <v>1002021</v>
      </c>
      <c r="S535" s="15">
        <v>1</v>
      </c>
      <c r="T535" s="144" t="s">
        <v>56</v>
      </c>
      <c r="U535" s="12">
        <v>50000</v>
      </c>
      <c r="V535" s="12">
        <f t="shared" si="153"/>
        <v>9000</v>
      </c>
      <c r="W535" s="12">
        <v>0</v>
      </c>
      <c r="X535" s="18">
        <v>291</v>
      </c>
      <c r="Y535" s="19" t="s">
        <v>47</v>
      </c>
      <c r="Z535" s="20"/>
      <c r="AA535" s="29"/>
      <c r="AB535" s="29"/>
      <c r="AC535" s="14">
        <f t="shared" ref="AC535:AC544" si="155">U535*0.5</f>
        <v>25000</v>
      </c>
      <c r="AD535" s="12"/>
      <c r="AE535" s="12"/>
      <c r="AF535" s="58" t="s">
        <v>133</v>
      </c>
      <c r="AG535" s="23">
        <v>8</v>
      </c>
      <c r="AH535" s="30">
        <v>20</v>
      </c>
      <c r="AI535" s="25" t="s">
        <v>49</v>
      </c>
      <c r="AJ535" s="13"/>
      <c r="AK535" s="13"/>
      <c r="AL535" s="17">
        <v>0</v>
      </c>
      <c r="AM535" s="15" t="s">
        <v>50</v>
      </c>
      <c r="AN535" s="12" t="s">
        <v>51</v>
      </c>
      <c r="AO535" s="12"/>
      <c r="AP535" s="17"/>
      <c r="AQ535" s="17"/>
      <c r="AR535" s="17"/>
      <c r="AU535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536" spans="1:47" x14ac:dyDescent="0.3">
      <c r="A536" s="45">
        <v>24</v>
      </c>
      <c r="B536" s="57"/>
      <c r="C536" s="12" t="str">
        <f t="shared" si="149"/>
        <v>100024</v>
      </c>
      <c r="D536" s="12" t="str">
        <f t="shared" si="150"/>
        <v>100024/13</v>
      </c>
      <c r="E536" s="13" t="s">
        <v>40</v>
      </c>
      <c r="F536" s="13" t="s">
        <v>41</v>
      </c>
      <c r="G536" s="12">
        <v>1</v>
      </c>
      <c r="H536" s="14">
        <v>100203</v>
      </c>
      <c r="I536" s="15" t="str">
        <f t="shared" si="151"/>
        <v>Б-100203-13</v>
      </c>
      <c r="J536" s="16">
        <v>3</v>
      </c>
      <c r="K536" s="28">
        <v>1</v>
      </c>
      <c r="L536" s="12" t="s">
        <v>42</v>
      </c>
      <c r="M536" s="16">
        <v>1</v>
      </c>
      <c r="N536" s="12">
        <v>18</v>
      </c>
      <c r="O536" s="13" t="s">
        <v>57</v>
      </c>
      <c r="P536" s="13" t="s">
        <v>44</v>
      </c>
      <c r="Q536" s="13" t="s">
        <v>45</v>
      </c>
      <c r="R536" s="17" t="str">
        <f t="shared" si="152"/>
        <v>1002031</v>
      </c>
      <c r="S536" s="15">
        <v>1</v>
      </c>
      <c r="T536" s="144" t="s">
        <v>58</v>
      </c>
      <c r="U536" s="12">
        <v>50000</v>
      </c>
      <c r="V536" s="12">
        <f t="shared" si="153"/>
        <v>9000</v>
      </c>
      <c r="W536" s="12">
        <v>0</v>
      </c>
      <c r="X536" s="18">
        <v>292</v>
      </c>
      <c r="Y536" s="19" t="s">
        <v>47</v>
      </c>
      <c r="Z536" s="20">
        <f>SUM(U532:U536)-SUM(V532:V536)</f>
        <v>205000</v>
      </c>
      <c r="AA536" s="29">
        <f>Z536-AD536</f>
        <v>35508.474576271168</v>
      </c>
      <c r="AB536" s="29"/>
      <c r="AC536" s="14">
        <f t="shared" si="155"/>
        <v>25000</v>
      </c>
      <c r="AD536" s="142">
        <f>SUM(AC532:AC536)/1.18</f>
        <v>169491.52542372883</v>
      </c>
      <c r="AE536" s="12" t="s">
        <v>126</v>
      </c>
      <c r="AF536" s="58" t="s">
        <v>133</v>
      </c>
      <c r="AG536" s="23">
        <v>8</v>
      </c>
      <c r="AH536" s="30">
        <v>13</v>
      </c>
      <c r="AI536" s="25" t="s">
        <v>49</v>
      </c>
      <c r="AJ536" s="13"/>
      <c r="AK536" s="13"/>
      <c r="AL536" s="17">
        <v>0</v>
      </c>
      <c r="AM536" s="15" t="s">
        <v>50</v>
      </c>
      <c r="AN536" s="12" t="s">
        <v>51</v>
      </c>
      <c r="AO536" s="12"/>
      <c r="AP536" s="17"/>
      <c r="AQ536" s="17"/>
      <c r="AR536" s="17"/>
      <c r="AU536" s="9" t="e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"&amp;A536&amp;", "&amp;C536&amp;", '"&amp;D536&amp;"', date'"&amp;E536&amp;"', date'"&amp;F536&amp;"', "&amp;G536&amp;", "&amp;H536&amp;", '"&amp;I536&amp;"',date'"&amp;O536&amp;"',"&amp;J536&amp;", "&amp;K536&amp;", "&amp;K536&amp;", '"&amp;L536&amp;"', "&amp;M536&amp;", "&amp;N536&amp;", date'"&amp;P536&amp;"', date'"&amp;Q536&amp;"', "&amp;R536&amp;", "&amp;S536&amp;", to_date('"&amp;T536&amp;"','YYYY-MM-DD HH24:MI:SS'), "&amp;U536&amp;", "&amp;V536&amp;", "&amp;W536&amp;", "&amp;X536&amp;", "&amp;AL536&amp;", '"&amp;AN536&amp;"', "&amp;AG536&amp;","&amp;AM536&amp;");"&amp;
IF(LEN(AC536)&gt;0,"insert into xxxx_oebs_cash_payment_test (ID, INVOICE_ID, OEBS_PAYMENT, DOC_DATE, COMISS_DATE) values (s_xxxx_oebs_cash_payment_test.NEXTVAL, "&amp;H536&amp;", "&amp;AC536&amp;", to_date('"&amp;T536&amp;"','YYYY-MM-DD HH24:MI:SS'), "&amp;AF536&amp;" );","")&amp;
IF(LEN(#REF!)&gt;0,"insert into xxxx_oebs_cash_payment_test (ID, INVOICE_ID, OEBS_PAYMENT, DOC_DATE, COMISS_DATE) values (s_xxxx_oebs_cash_payment_test.NEXTVAL, "&amp;H536&amp;", "&amp;#REF!&amp;", to_date('"&amp;T536&amp;"','YYYY-MM-DD HH24:MI:SS'), "&amp;AF536&amp;" );","")&amp;
IF(LEN(#REF!)&gt;0,"insert into xxxx_oebs_cash_payment_test (ID, INVOICE_ID, OEBS_PAYMENT, DOC_DATE, COMISS_DATE) values (s_xxxx_oebs_cash_payment_test.NEXTVAL, "&amp;H536&amp;", "&amp;#REF!&amp;", to_date('"&amp;T536&amp;"','YYYY-MM-DD HH24:MI:SS'), "&amp;AF536&amp;" );","")&amp;
IF(LEN(AH536)&gt;0,"insert into xxxx_client_discount_m  (ID,CLIENT_ID,CLIENT_AVG_DISCOUNT,DT) values (s_xxxx_client_discount_m.NEXTVAL,"&amp;X536&amp;", "&amp;AH536&amp;", "&amp;AI536&amp;");","")&amp;
IF(LEN(AJ536)&gt;0,"insert into xxxx_client_discount_m  (ID,CLIENT_ID,CLIENT_AVG_DISCOUNT,DT) values (s_xxxx_client_discount_m.NEXTVAL,"&amp;X536&amp;", "&amp;AJ536&amp;", "&amp;AK536&amp;");","")&amp;
IF(LEN(AO536)&gt;0,"insert into xxxx_contract_signed_attr (ID, CONTRACT_ID, CODE, KEY_NUM) values (s_xxxx_contract_signed_attr.NEXTVAL, "&amp;C536&amp;", 'SUPERCOMMISSION_BONUS' , "&amp;AO536&amp;" );","")&amp;
IF(LEN(AP536)&gt;0,"insert into xxxx_loyal_clients_contr_attr (ID, CONTRACT_ID, CLIENT_ID, LC_TURNOVER, COLLATERAL_FIRST_DT, COLLATERAL_END_DT) values (s_xxxx_loyal_clients_contr_atr.NEXTVAL, "&amp;C536&amp;", "&amp;X536&amp;", "&amp;AP536&amp;", "&amp;AQ536&amp;", "&amp;AR536&amp;" );","")</f>
        <v>#REF!</v>
      </c>
    </row>
    <row r="537" spans="1:47" x14ac:dyDescent="0.3">
      <c r="A537" s="45">
        <v>24</v>
      </c>
      <c r="B537" s="57"/>
      <c r="C537" s="12" t="str">
        <f t="shared" si="149"/>
        <v>100024</v>
      </c>
      <c r="D537" s="12" t="str">
        <f t="shared" si="150"/>
        <v>100024/13</v>
      </c>
      <c r="E537" s="13" t="s">
        <v>40</v>
      </c>
      <c r="F537" s="13" t="s">
        <v>41</v>
      </c>
      <c r="G537" s="12">
        <v>1</v>
      </c>
      <c r="H537" s="14">
        <v>100204</v>
      </c>
      <c r="I537" s="15" t="str">
        <f t="shared" si="151"/>
        <v>Б-100204-13</v>
      </c>
      <c r="J537" s="16">
        <v>3</v>
      </c>
      <c r="K537" s="12">
        <v>7</v>
      </c>
      <c r="L537" s="12" t="s">
        <v>42</v>
      </c>
      <c r="M537" s="16">
        <v>1</v>
      </c>
      <c r="N537" s="12">
        <v>18</v>
      </c>
      <c r="O537" s="13" t="s">
        <v>43</v>
      </c>
      <c r="P537" s="13" t="s">
        <v>44</v>
      </c>
      <c r="Q537" s="13" t="s">
        <v>45</v>
      </c>
      <c r="R537" s="17" t="str">
        <f t="shared" si="152"/>
        <v>1002041</v>
      </c>
      <c r="S537" s="15">
        <v>1</v>
      </c>
      <c r="T537" s="144" t="s">
        <v>66</v>
      </c>
      <c r="U537" s="12">
        <v>24000</v>
      </c>
      <c r="V537" s="12">
        <f t="shared" si="153"/>
        <v>4320</v>
      </c>
      <c r="W537" s="12">
        <v>0</v>
      </c>
      <c r="X537" s="18">
        <v>293</v>
      </c>
      <c r="Y537" s="19" t="s">
        <v>47</v>
      </c>
      <c r="Z537" s="20"/>
      <c r="AA537" s="21"/>
      <c r="AB537" s="22"/>
      <c r="AC537" s="14">
        <f t="shared" si="155"/>
        <v>12000</v>
      </c>
      <c r="AF537" s="59" t="s">
        <v>67</v>
      </c>
      <c r="AG537" s="23">
        <v>8</v>
      </c>
      <c r="AH537" s="24">
        <v>13</v>
      </c>
      <c r="AI537" s="25" t="s">
        <v>49</v>
      </c>
      <c r="AJ537" s="13"/>
      <c r="AK537" s="13"/>
      <c r="AL537" s="17">
        <v>0</v>
      </c>
      <c r="AM537" s="15" t="s">
        <v>50</v>
      </c>
      <c r="AN537" s="12" t="s">
        <v>51</v>
      </c>
      <c r="AO537" s="12"/>
      <c r="AP537" s="17"/>
      <c r="AQ537" s="17"/>
      <c r="AR537" s="17"/>
      <c r="AU53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"&amp;A537&amp;", "&amp;C537&amp;", '"&amp;D537&amp;"', date'"&amp;E537&amp;"', date'"&amp;F537&amp;"', "&amp;G537&amp;", "&amp;H537&amp;", '"&amp;I537&amp;"',date'"&amp;O537&amp;"',"&amp;J537&amp;", "&amp;K537&amp;", "&amp;K537&amp;", '"&amp;L537&amp;"', "&amp;M537&amp;", "&amp;N537&amp;", date'"&amp;P537&amp;"', date'"&amp;Q537&amp;"', "&amp;R537&amp;", "&amp;S537&amp;", to_date('"&amp;T537&amp;"','YYYY-MM-DD HH24:MI:SS'), "&amp;U537&amp;", "&amp;V537&amp;", "&amp;W537&amp;", "&amp;X537&amp;", "&amp;AL537&amp;", '"&amp;AN537&amp;"', "&amp;AG537&amp;","&amp;AM537&amp;");"&amp;
IF(LEN(AC537)&gt;0,"insert into xxxx_oebs_cash_payment_test (ID, INVOICE_ID, OEBS_PAYMENT, DOC_DATE, COMISS_DATE) values (s_xxxx_oebs_cash_payment_test.NEXTVAL, "&amp;H537&amp;", "&amp;AC537&amp;", to_date('"&amp;T537&amp;"','YYYY-MM-DD HH24:MI:SS'), "&amp;AF537&amp;" );","")&amp;
IF(LEN(AD536)&gt;0,"insert into xxxx_oebs_cash_payment_test (ID, INVOICE_ID, OEBS_PAYMENT, DOC_DATE, COMISS_DATE) values (s_xxxx_oebs_cash_payment_test.NEXTVAL, "&amp;H537&amp;", "&amp;AD536&amp;", to_date('"&amp;T537&amp;"','YYYY-MM-DD HH24:MI:SS'), "&amp;AF537&amp;" );","")&amp;
IF(LEN(AE536)&gt;0,"insert into xxxx_oebs_cash_payment_test (ID, INVOICE_ID, OEBS_PAYMENT, DOC_DATE, COMISS_DATE) values (s_xxxx_oebs_cash_payment_test.NEXTVAL, "&amp;H537&amp;", "&amp;AE536&amp;", to_date('"&amp;T537&amp;"','YYYY-MM-DD HH24:MI:SS'), "&amp;AF537&amp;" );","")&amp;
IF(LEN(AH537)&gt;0,"insert into xxxx_client_discount_m  (ID,CLIENT_ID,CLIENT_AVG_DISCOUNT,DT) values (s_xxxx_client_discount_m.NEXTVAL,"&amp;X537&amp;", "&amp;AH537&amp;", "&amp;AI537&amp;");","")&amp;
IF(LEN(AJ537)&gt;0,"insert into xxxx_client_discount_m  (ID,CLIENT_ID,CLIENT_AVG_DISCOUNT,DT) values (s_xxxx_client_discount_m.NEXTVAL,"&amp;X537&amp;", "&amp;AJ537&amp;", "&amp;AK537&amp;");","")&amp;
IF(LEN(AO537)&gt;0,"insert into xxxx_contract_signed_attr (ID, CONTRACT_ID, CODE, KEY_NUM) values (s_xxxx_contract_signed_attr.NEXTVAL, "&amp;C537&amp;", 'SUPERCOMMISSION_BONUS' , "&amp;AO537&amp;" );","")&amp;
IF(LEN(AP537)&gt;0,"insert into xxxx_loyal_clients_contr_attr (ID, CONTRACT_ID, CLIENT_ID, LC_TURNOVER, COLLATERAL_FIRST_DT, COLLATERAL_END_DT) values (s_xxxx_loyal_clients_contr_atr.NEXTVAL, "&amp;C537&amp;", "&amp;X537&amp;", "&amp;AP537&amp;", "&amp;AQ537&amp;", "&amp;AR537&amp;"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169491.525423729, to_date('2015-04-07 00:00:00','YYYY-MM-DD HH24:MI:SS'), date'2015-04-30' );insert into xxxx_oebs_cash_payment_test (ID, INVOICE_ID, OEBS_PAYMENT, DOC_DATE, COMISS_DATE) values (s_xxxx_oebs_cash_payment_test.NEXTVAL, 100204, от оплат, to_date('2015-04-07 00:00:00','YYYY-MM-DD HH24:MI:SS'), date'2015-04-30' );insert into xxxx_client_discount_m  (ID,CLIENT_ID,CLIENT_AVG_DISCOUNT,DT) values (s_xxxx_client_discount_m.NEXTVAL,293, 13, date'2014-03-01');</v>
      </c>
    </row>
    <row r="538" spans="1:47" x14ac:dyDescent="0.3">
      <c r="A538" s="45">
        <v>24</v>
      </c>
      <c r="B538" s="57"/>
      <c r="C538" s="12" t="str">
        <f t="shared" si="149"/>
        <v>100024</v>
      </c>
      <c r="D538" s="12" t="str">
        <f t="shared" si="150"/>
        <v>100024/13</v>
      </c>
      <c r="E538" s="13" t="s">
        <v>40</v>
      </c>
      <c r="F538" s="13" t="s">
        <v>41</v>
      </c>
      <c r="G538" s="12">
        <v>1</v>
      </c>
      <c r="H538" s="14">
        <v>100205</v>
      </c>
      <c r="I538" s="15" t="str">
        <f t="shared" si="151"/>
        <v>Б-100205-13</v>
      </c>
      <c r="J538" s="16">
        <v>3</v>
      </c>
      <c r="K538" s="28">
        <v>12</v>
      </c>
      <c r="L538" s="12" t="s">
        <v>42</v>
      </c>
      <c r="M538" s="16">
        <v>1</v>
      </c>
      <c r="N538" s="12">
        <v>18</v>
      </c>
      <c r="O538" s="13" t="s">
        <v>53</v>
      </c>
      <c r="P538" s="13" t="s">
        <v>44</v>
      </c>
      <c r="Q538" s="13" t="s">
        <v>45</v>
      </c>
      <c r="R538" s="17" t="str">
        <f t="shared" si="152"/>
        <v>1002051</v>
      </c>
      <c r="S538" s="15">
        <v>1</v>
      </c>
      <c r="T538" s="144" t="s">
        <v>68</v>
      </c>
      <c r="U538" s="12">
        <v>24000</v>
      </c>
      <c r="V538" s="12">
        <f t="shared" si="153"/>
        <v>4320</v>
      </c>
      <c r="W538" s="12">
        <v>0</v>
      </c>
      <c r="X538" s="18">
        <v>294</v>
      </c>
      <c r="Y538" s="19" t="s">
        <v>47</v>
      </c>
      <c r="Z538" s="20"/>
      <c r="AA538" s="21"/>
      <c r="AB538" s="26"/>
      <c r="AC538" s="14">
        <f t="shared" si="155"/>
        <v>12000</v>
      </c>
      <c r="AD538" s="12"/>
      <c r="AE538" s="12"/>
      <c r="AF538" s="59" t="s">
        <v>67</v>
      </c>
      <c r="AG538" s="23">
        <v>8</v>
      </c>
      <c r="AH538" s="27">
        <v>7</v>
      </c>
      <c r="AI538" s="25" t="s">
        <v>49</v>
      </c>
      <c r="AJ538" s="13"/>
      <c r="AK538" s="13"/>
      <c r="AL538" s="17">
        <v>0</v>
      </c>
      <c r="AM538" s="15" t="s">
        <v>50</v>
      </c>
      <c r="AN538" s="12" t="s">
        <v>51</v>
      </c>
      <c r="AO538" s="12"/>
      <c r="AP538" s="17"/>
      <c r="AQ538" s="17"/>
      <c r="AR538" s="17"/>
      <c r="AU538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xxxx_client_discount_m  (ID,CLIENT_ID,CLIENT_AVG_DISCOUNT,DT) values (s_xxxx_client_discount_m.NEXTVAL,294, 7, date'2014-03-01');</v>
      </c>
    </row>
    <row r="539" spans="1:47" x14ac:dyDescent="0.3">
      <c r="A539" s="45">
        <v>24</v>
      </c>
      <c r="B539" s="57"/>
      <c r="C539" s="12" t="str">
        <f t="shared" si="149"/>
        <v>100024</v>
      </c>
      <c r="D539" s="12" t="str">
        <f t="shared" si="150"/>
        <v>100024/13</v>
      </c>
      <c r="E539" s="13" t="s">
        <v>40</v>
      </c>
      <c r="F539" s="13" t="s">
        <v>41</v>
      </c>
      <c r="G539" s="12">
        <v>1</v>
      </c>
      <c r="H539" s="14">
        <v>100206</v>
      </c>
      <c r="I539" s="15" t="str">
        <f t="shared" si="151"/>
        <v>Б-100206-13</v>
      </c>
      <c r="J539" s="16">
        <v>3</v>
      </c>
      <c r="K539" s="12">
        <v>7</v>
      </c>
      <c r="L539" s="12" t="s">
        <v>42</v>
      </c>
      <c r="M539" s="16">
        <v>1</v>
      </c>
      <c r="N539" s="12">
        <v>18</v>
      </c>
      <c r="O539" s="13" t="s">
        <v>53</v>
      </c>
      <c r="P539" s="13" t="s">
        <v>44</v>
      </c>
      <c r="Q539" s="13" t="s">
        <v>45</v>
      </c>
      <c r="R539" s="17" t="str">
        <f t="shared" si="152"/>
        <v>1002061</v>
      </c>
      <c r="S539" s="15">
        <v>1</v>
      </c>
      <c r="T539" s="144" t="s">
        <v>68</v>
      </c>
      <c r="U539" s="12">
        <v>24000</v>
      </c>
      <c r="V539" s="12">
        <f t="shared" si="153"/>
        <v>4320</v>
      </c>
      <c r="W539" s="12">
        <v>0</v>
      </c>
      <c r="X539" s="18">
        <v>295</v>
      </c>
      <c r="Y539" s="19" t="s">
        <v>47</v>
      </c>
      <c r="Z539" s="20"/>
      <c r="AA539" s="21"/>
      <c r="AB539" s="26"/>
      <c r="AC539" s="14">
        <f t="shared" si="155"/>
        <v>12000</v>
      </c>
      <c r="AD539" s="12"/>
      <c r="AE539" s="12"/>
      <c r="AF539" s="59" t="s">
        <v>67</v>
      </c>
      <c r="AG539" s="23">
        <v>8</v>
      </c>
      <c r="AH539" s="27">
        <v>7</v>
      </c>
      <c r="AI539" s="25" t="s">
        <v>49</v>
      </c>
      <c r="AJ539" s="13"/>
      <c r="AK539" s="13"/>
      <c r="AL539" s="17">
        <v>0</v>
      </c>
      <c r="AM539" s="15" t="s">
        <v>50</v>
      </c>
      <c r="AN539" s="12" t="s">
        <v>51</v>
      </c>
      <c r="AO539" s="12"/>
      <c r="AP539" s="17"/>
      <c r="AQ539" s="17"/>
      <c r="AR539" s="17"/>
      <c r="AU539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540" spans="1:47" x14ac:dyDescent="0.3">
      <c r="A540" s="45">
        <v>24</v>
      </c>
      <c r="B540" s="57"/>
      <c r="C540" s="12" t="str">
        <f t="shared" si="149"/>
        <v>100024</v>
      </c>
      <c r="D540" s="12" t="str">
        <f t="shared" si="150"/>
        <v>100024/13</v>
      </c>
      <c r="E540" s="13" t="s">
        <v>40</v>
      </c>
      <c r="F540" s="13" t="s">
        <v>41</v>
      </c>
      <c r="G540" s="12">
        <v>1</v>
      </c>
      <c r="H540" s="14">
        <v>100207</v>
      </c>
      <c r="I540" s="15" t="str">
        <f t="shared" si="151"/>
        <v>Б-100207-13</v>
      </c>
      <c r="J540" s="16">
        <v>3</v>
      </c>
      <c r="K540" s="28">
        <v>11</v>
      </c>
      <c r="L540" s="12" t="s">
        <v>42</v>
      </c>
      <c r="M540" s="16">
        <v>1</v>
      </c>
      <c r="N540" s="12">
        <v>18</v>
      </c>
      <c r="O540" s="13" t="s">
        <v>55</v>
      </c>
      <c r="P540" s="13" t="s">
        <v>44</v>
      </c>
      <c r="Q540" s="13" t="s">
        <v>45</v>
      </c>
      <c r="R540" s="17" t="str">
        <f t="shared" si="152"/>
        <v>1002071</v>
      </c>
      <c r="S540" s="15">
        <v>1</v>
      </c>
      <c r="T540" s="144" t="s">
        <v>69</v>
      </c>
      <c r="U540" s="12">
        <v>24000</v>
      </c>
      <c r="V540" s="12">
        <f t="shared" si="153"/>
        <v>4320</v>
      </c>
      <c r="W540" s="12">
        <v>0</v>
      </c>
      <c r="X540" s="18">
        <v>296</v>
      </c>
      <c r="Y540" s="19" t="s">
        <v>47</v>
      </c>
      <c r="Z540" s="20"/>
      <c r="AA540" s="29"/>
      <c r="AB540" s="29"/>
      <c r="AC540" s="14">
        <f t="shared" si="155"/>
        <v>12000</v>
      </c>
      <c r="AD540" s="12"/>
      <c r="AE540" s="12"/>
      <c r="AF540" s="59" t="s">
        <v>67</v>
      </c>
      <c r="AG540" s="23">
        <v>8</v>
      </c>
      <c r="AH540" s="30">
        <v>20</v>
      </c>
      <c r="AI540" s="25" t="s">
        <v>49</v>
      </c>
      <c r="AJ540" s="13"/>
      <c r="AK540" s="13"/>
      <c r="AL540" s="17">
        <v>0</v>
      </c>
      <c r="AM540" s="15" t="s">
        <v>50</v>
      </c>
      <c r="AN540" s="12" t="s">
        <v>51</v>
      </c>
      <c r="AO540" s="12"/>
      <c r="AP540" s="17"/>
      <c r="AQ540" s="17"/>
      <c r="AR540" s="17"/>
      <c r="AU540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541" spans="1:47" x14ac:dyDescent="0.3">
      <c r="A541" s="45">
        <v>24</v>
      </c>
      <c r="B541" s="57"/>
      <c r="C541" s="12" t="str">
        <f t="shared" si="149"/>
        <v>100024</v>
      </c>
      <c r="D541" s="12" t="str">
        <f t="shared" si="150"/>
        <v>100024/13</v>
      </c>
      <c r="E541" s="13" t="s">
        <v>40</v>
      </c>
      <c r="F541" s="13" t="s">
        <v>41</v>
      </c>
      <c r="G541" s="12">
        <v>1</v>
      </c>
      <c r="H541" s="14">
        <v>100208</v>
      </c>
      <c r="I541" s="15" t="str">
        <f t="shared" si="151"/>
        <v>Б-100208-13</v>
      </c>
      <c r="J541" s="16">
        <v>3</v>
      </c>
      <c r="K541" s="28">
        <v>1</v>
      </c>
      <c r="L541" s="12" t="s">
        <v>42</v>
      </c>
      <c r="M541" s="16">
        <v>1</v>
      </c>
      <c r="N541" s="12">
        <v>18</v>
      </c>
      <c r="O541" s="13" t="s">
        <v>57</v>
      </c>
      <c r="P541" s="13" t="s">
        <v>44</v>
      </c>
      <c r="Q541" s="13" t="s">
        <v>45</v>
      </c>
      <c r="R541" s="17" t="str">
        <f t="shared" si="152"/>
        <v>1002081</v>
      </c>
      <c r="S541" s="15">
        <v>1</v>
      </c>
      <c r="T541" s="145" t="s">
        <v>70</v>
      </c>
      <c r="U541" s="12">
        <v>24000</v>
      </c>
      <c r="V541" s="12">
        <f t="shared" si="153"/>
        <v>4320</v>
      </c>
      <c r="W541" s="12">
        <v>0</v>
      </c>
      <c r="X541" s="18">
        <v>297</v>
      </c>
      <c r="Y541" s="19" t="s">
        <v>47</v>
      </c>
      <c r="Z541" s="87">
        <f>SUM(U537:U541)-SUM(V537:V541)</f>
        <v>98400</v>
      </c>
      <c r="AA541" s="21">
        <f>Z541-AD541</f>
        <v>47552.542372881355</v>
      </c>
      <c r="AB541" s="29"/>
      <c r="AC541" s="14">
        <f t="shared" si="155"/>
        <v>12000</v>
      </c>
      <c r="AD541" s="142">
        <f>SUM(AC537:AC541)/1.18</f>
        <v>50847.457627118645</v>
      </c>
      <c r="AE541" s="12">
        <v>0</v>
      </c>
      <c r="AF541" s="59" t="s">
        <v>67</v>
      </c>
      <c r="AG541" s="23">
        <v>8</v>
      </c>
      <c r="AH541" s="30">
        <v>13</v>
      </c>
      <c r="AI541" s="25" t="s">
        <v>49</v>
      </c>
      <c r="AJ541" s="13"/>
      <c r="AK541" s="13"/>
      <c r="AL541" s="17">
        <v>0</v>
      </c>
      <c r="AM541" s="15" t="s">
        <v>50</v>
      </c>
      <c r="AN541" s="12" t="s">
        <v>51</v>
      </c>
      <c r="AO541" s="12"/>
      <c r="AP541" s="17"/>
      <c r="AQ541" s="17"/>
      <c r="AR541" s="17"/>
      <c r="AU541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xxxx_oebs_cash_payment_test (ID, INVOICE_ID, OEBS_PAYMENT, DOC_DATE, COMISS_DATE) values (s_xxxx_oebs_cash_payment_test.NEXTVAL, 100208, 0, to_date('2015-04-11 00:00:00','YYYY-MM-DD HH24:MI:SS'), date'2015-04-30' );insert into xxxx_client_discount_m  (ID,CLIENT_ID,CLIENT_AVG_DISCOUNT,DT) values (s_xxxx_client_discount_m.NEXTVAL,297, 13, date'2014-03-01');</v>
      </c>
    </row>
    <row r="542" spans="1:47" x14ac:dyDescent="0.3">
      <c r="A542" s="45">
        <v>24</v>
      </c>
      <c r="B542" s="57"/>
      <c r="C542" s="12" t="str">
        <f t="shared" si="149"/>
        <v>100024</v>
      </c>
      <c r="D542" s="12" t="str">
        <f t="shared" si="150"/>
        <v>100024/13</v>
      </c>
      <c r="E542" s="13" t="s">
        <v>40</v>
      </c>
      <c r="F542" s="13" t="s">
        <v>41</v>
      </c>
      <c r="G542" s="12">
        <v>1</v>
      </c>
      <c r="H542" s="14">
        <v>100209</v>
      </c>
      <c r="I542" s="15" t="str">
        <f t="shared" si="151"/>
        <v>Б-100209-13</v>
      </c>
      <c r="J542" s="16">
        <v>3</v>
      </c>
      <c r="K542" s="12">
        <v>7</v>
      </c>
      <c r="L542" s="12" t="s">
        <v>42</v>
      </c>
      <c r="M542" s="16">
        <v>1</v>
      </c>
      <c r="N542" s="12">
        <v>18</v>
      </c>
      <c r="O542" s="13" t="s">
        <v>43</v>
      </c>
      <c r="P542" s="13" t="s">
        <v>44</v>
      </c>
      <c r="Q542" s="13" t="s">
        <v>45</v>
      </c>
      <c r="R542" s="17" t="str">
        <f t="shared" si="152"/>
        <v>1002091</v>
      </c>
      <c r="S542" s="15">
        <v>1</v>
      </c>
      <c r="T542" s="144" t="s">
        <v>101</v>
      </c>
      <c r="U542" s="12">
        <v>50000</v>
      </c>
      <c r="V542" s="12">
        <f t="shared" si="153"/>
        <v>9000</v>
      </c>
      <c r="W542" s="12">
        <v>0</v>
      </c>
      <c r="X542" s="18">
        <v>298</v>
      </c>
      <c r="Y542" s="19" t="s">
        <v>47</v>
      </c>
      <c r="Z542" s="20"/>
      <c r="AA542" s="21"/>
      <c r="AB542" s="22"/>
      <c r="AC542" s="14">
        <f t="shared" si="155"/>
        <v>25000</v>
      </c>
      <c r="AD542" s="12"/>
      <c r="AE542" s="12"/>
      <c r="AF542" s="58" t="s">
        <v>102</v>
      </c>
      <c r="AG542" s="23">
        <v>8</v>
      </c>
      <c r="AH542" s="24">
        <v>13</v>
      </c>
      <c r="AI542" s="25" t="s">
        <v>49</v>
      </c>
      <c r="AJ542" s="13"/>
      <c r="AK542" s="13"/>
      <c r="AL542" s="17">
        <v>0</v>
      </c>
      <c r="AM542" s="15" t="s">
        <v>50</v>
      </c>
      <c r="AN542" s="12" t="s">
        <v>51</v>
      </c>
      <c r="AO542" s="12"/>
      <c r="AP542" s="17"/>
      <c r="AQ542" s="17"/>
      <c r="AR542" s="17"/>
      <c r="AU542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to_date('2015-06-07 00:00:00','YYYY-MM-DD HH24:MI:SS'), 50000, 9000, 0, 298, 0, 'c1', 8,null);insert into xxxx_oebs_cash_payment_test (ID, INVOICE_ID, OEBS_PAYMENT, DOC_DATE, COMISS_DATE) values (s_xxxx_oebs_cash_payment_test.NEXTVAL, 100209, 25000, to_date('2015-06-07 00:00:00','YYYY-MM-DD HH24:MI:SS'), date'2015-06-30' );insert into xxxx_client_discount_m  (ID,CLIENT_ID,CLIENT_AVG_DISCOUNT,DT) values (s_xxxx_client_discount_m.NEXTVAL,298, 13, date'2014-03-01');</v>
      </c>
    </row>
    <row r="543" spans="1:47" x14ac:dyDescent="0.3">
      <c r="A543" s="45">
        <v>24</v>
      </c>
      <c r="B543" s="57"/>
      <c r="C543" s="12" t="str">
        <f t="shared" si="149"/>
        <v>100024</v>
      </c>
      <c r="D543" s="12" t="str">
        <f t="shared" si="150"/>
        <v>100024/13</v>
      </c>
      <c r="E543" s="13" t="s">
        <v>40</v>
      </c>
      <c r="F543" s="13" t="s">
        <v>41</v>
      </c>
      <c r="G543" s="12">
        <v>1</v>
      </c>
      <c r="H543" s="14">
        <v>100210</v>
      </c>
      <c r="I543" s="15" t="str">
        <f t="shared" si="151"/>
        <v>Б-100210-13</v>
      </c>
      <c r="J543" s="16">
        <v>3</v>
      </c>
      <c r="K543" s="56">
        <v>3</v>
      </c>
      <c r="L543" s="12" t="s">
        <v>42</v>
      </c>
      <c r="M543" s="16">
        <v>1</v>
      </c>
      <c r="N543" s="12">
        <v>18</v>
      </c>
      <c r="O543" s="13" t="s">
        <v>53</v>
      </c>
      <c r="P543" s="13" t="s">
        <v>44</v>
      </c>
      <c r="Q543" s="13" t="s">
        <v>45</v>
      </c>
      <c r="R543" s="17" t="str">
        <f t="shared" si="152"/>
        <v>1002101</v>
      </c>
      <c r="S543" s="15">
        <v>1</v>
      </c>
      <c r="T543" s="144" t="s">
        <v>103</v>
      </c>
      <c r="U543" s="12">
        <v>50000</v>
      </c>
      <c r="V543" s="12">
        <f t="shared" si="153"/>
        <v>9000</v>
      </c>
      <c r="W543" s="12">
        <v>0</v>
      </c>
      <c r="X543" s="18">
        <v>299</v>
      </c>
      <c r="Y543" s="19" t="s">
        <v>47</v>
      </c>
      <c r="Z543" s="20"/>
      <c r="AA543" s="21"/>
      <c r="AB543" s="26"/>
      <c r="AC543" s="14">
        <f t="shared" si="155"/>
        <v>25000</v>
      </c>
      <c r="AD543" s="12"/>
      <c r="AE543" s="12"/>
      <c r="AF543" s="58" t="s">
        <v>102</v>
      </c>
      <c r="AG543" s="23">
        <v>8</v>
      </c>
      <c r="AH543" s="27">
        <v>7</v>
      </c>
      <c r="AI543" s="25" t="s">
        <v>49</v>
      </c>
      <c r="AJ543" s="13"/>
      <c r="AK543" s="13"/>
      <c r="AL543" s="17">
        <v>0</v>
      </c>
      <c r="AM543" s="15" t="s">
        <v>50</v>
      </c>
      <c r="AN543" s="12" t="s">
        <v>51</v>
      </c>
      <c r="AO543" s="12"/>
      <c r="AP543" s="17"/>
      <c r="AQ543" s="17"/>
      <c r="AR543" s="17"/>
      <c r="AU543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to_date('2015-06-08 00:00:00','YYYY-MM-DD HH24:MI:SS'), 50000, 9000, 0, 299, 0, 'c1', 8,null);insert into xxxx_oebs_cash_payment_test (ID, INVOICE_ID, OEBS_PAYMENT, DOC_DATE, COMISS_DATE) values (s_xxxx_oebs_cash_payment_test.NEXTVAL, 100210, 25000, to_date('2015-06-08 00:00:00','YYYY-MM-DD HH24:MI:SS'), date'2015-06-30' );insert into xxxx_client_discount_m  (ID,CLIENT_ID,CLIENT_AVG_DISCOUNT,DT) values (s_xxxx_client_discount_m.NEXTVAL,299, 7, date'2014-03-01');</v>
      </c>
    </row>
    <row r="544" spans="1:47" x14ac:dyDescent="0.3">
      <c r="A544" s="45">
        <v>24</v>
      </c>
      <c r="B544" s="57"/>
      <c r="C544" s="12" t="str">
        <f t="shared" si="149"/>
        <v>100024</v>
      </c>
      <c r="D544" s="12" t="str">
        <f t="shared" si="150"/>
        <v>100024/13</v>
      </c>
      <c r="E544" s="13" t="s">
        <v>40</v>
      </c>
      <c r="F544" s="13" t="s">
        <v>41</v>
      </c>
      <c r="G544" s="12">
        <v>1</v>
      </c>
      <c r="H544" s="14">
        <v>100211</v>
      </c>
      <c r="I544" s="15" t="str">
        <f t="shared" si="151"/>
        <v>Б-100211-13</v>
      </c>
      <c r="J544" s="16">
        <v>3</v>
      </c>
      <c r="K544" s="12">
        <v>7</v>
      </c>
      <c r="L544" s="12" t="s">
        <v>42</v>
      </c>
      <c r="M544" s="16">
        <v>1</v>
      </c>
      <c r="N544" s="12">
        <v>18</v>
      </c>
      <c r="O544" s="13" t="s">
        <v>53</v>
      </c>
      <c r="P544" s="13" t="s">
        <v>44</v>
      </c>
      <c r="Q544" s="13" t="s">
        <v>45</v>
      </c>
      <c r="R544" s="17" t="str">
        <f t="shared" si="152"/>
        <v>1002111</v>
      </c>
      <c r="S544" s="15">
        <v>1</v>
      </c>
      <c r="T544" s="144" t="s">
        <v>104</v>
      </c>
      <c r="U544" s="12">
        <v>50000</v>
      </c>
      <c r="V544" s="12">
        <f t="shared" si="153"/>
        <v>9000</v>
      </c>
      <c r="W544" s="12">
        <v>0</v>
      </c>
      <c r="X544" s="18">
        <v>300</v>
      </c>
      <c r="Y544" s="19" t="s">
        <v>47</v>
      </c>
      <c r="Z544" s="20"/>
      <c r="AA544" s="21"/>
      <c r="AB544" s="26"/>
      <c r="AC544" s="14">
        <f t="shared" si="155"/>
        <v>25000</v>
      </c>
      <c r="AD544" s="12"/>
      <c r="AE544" s="12"/>
      <c r="AF544" s="58" t="s">
        <v>102</v>
      </c>
      <c r="AG544" s="23">
        <v>8</v>
      </c>
      <c r="AH544" s="27">
        <v>7</v>
      </c>
      <c r="AI544" s="25" t="s">
        <v>49</v>
      </c>
      <c r="AJ544" s="13"/>
      <c r="AK544" s="13"/>
      <c r="AL544" s="17">
        <v>0</v>
      </c>
      <c r="AM544" s="15" t="s">
        <v>50</v>
      </c>
      <c r="AN544" s="12" t="s">
        <v>51</v>
      </c>
      <c r="AO544" s="12"/>
      <c r="AP544" s="17"/>
      <c r="AQ544" s="17"/>
      <c r="AR544" s="17"/>
      <c r="AU544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to_date('2015-06-07 00:00:01','YYYY-MM-DD HH24:MI:SS'), 50000, 9000, 0, 300, 0, 'c1', 8,null);insert into xxxx_oebs_cash_payment_test (ID, INVOICE_ID, OEBS_PAYMENT, DOC_DATE, COMISS_DATE) values (s_xxxx_oebs_cash_payment_test.NEXTVAL, 100211, 25000, to_date('2015-06-07 00:00:01','YYYY-MM-DD HH24:MI:SS'), date'2015-06-30' );insert into xxxx_client_discount_m  (ID,CLIENT_ID,CLIENT_AVG_DISCOUNT,DT) values (s_xxxx_client_discount_m.NEXTVAL,300, 7, date'2014-03-01');</v>
      </c>
    </row>
    <row r="545" spans="1:47" x14ac:dyDescent="0.3">
      <c r="A545" s="45">
        <v>24</v>
      </c>
      <c r="B545" s="57"/>
      <c r="C545" s="12" t="str">
        <f t="shared" si="149"/>
        <v>100024</v>
      </c>
      <c r="D545" s="12" t="str">
        <f t="shared" si="150"/>
        <v>100024/13</v>
      </c>
      <c r="E545" s="13" t="s">
        <v>40</v>
      </c>
      <c r="F545" s="13" t="s">
        <v>41</v>
      </c>
      <c r="G545" s="12">
        <v>1</v>
      </c>
      <c r="H545" s="14">
        <v>100212</v>
      </c>
      <c r="I545" s="15" t="str">
        <f t="shared" si="151"/>
        <v>Б-100212-13</v>
      </c>
      <c r="J545" s="16">
        <v>3</v>
      </c>
      <c r="K545" s="28">
        <v>11</v>
      </c>
      <c r="L545" s="12" t="s">
        <v>42</v>
      </c>
      <c r="M545" s="16">
        <v>1</v>
      </c>
      <c r="N545" s="12">
        <v>18</v>
      </c>
      <c r="O545" s="13" t="s">
        <v>55</v>
      </c>
      <c r="P545" s="13" t="s">
        <v>44</v>
      </c>
      <c r="Q545" s="13" t="s">
        <v>45</v>
      </c>
      <c r="R545" s="17" t="str">
        <f t="shared" si="152"/>
        <v>1002121</v>
      </c>
      <c r="S545" s="15">
        <v>1</v>
      </c>
      <c r="T545" s="144" t="s">
        <v>105</v>
      </c>
      <c r="U545" s="12">
        <v>50000</v>
      </c>
      <c r="V545" s="12">
        <f t="shared" si="153"/>
        <v>9000</v>
      </c>
      <c r="W545" s="12">
        <v>0</v>
      </c>
      <c r="X545" s="18">
        <v>301</v>
      </c>
      <c r="Y545" s="19" t="s">
        <v>47</v>
      </c>
      <c r="Z545" s="20"/>
      <c r="AA545" s="29"/>
      <c r="AB545" s="29"/>
      <c r="AC545" s="14">
        <v>10000</v>
      </c>
      <c r="AD545" s="12"/>
      <c r="AE545" s="12"/>
      <c r="AF545" s="58" t="s">
        <v>102</v>
      </c>
      <c r="AG545" s="23">
        <v>8</v>
      </c>
      <c r="AH545" s="30">
        <v>20</v>
      </c>
      <c r="AI545" s="25" t="s">
        <v>49</v>
      </c>
      <c r="AJ545" s="13"/>
      <c r="AK545" s="13"/>
      <c r="AL545" s="17">
        <v>0</v>
      </c>
      <c r="AM545" s="15" t="s">
        <v>50</v>
      </c>
      <c r="AN545" s="12" t="s">
        <v>51</v>
      </c>
      <c r="AO545" s="12"/>
      <c r="AP545" s="17"/>
      <c r="AQ545" s="17"/>
      <c r="AR545" s="17"/>
      <c r="AU545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to_date('2015-06-08 00:00:01','YYYY-MM-DD HH24:MI:SS'), 50000, 9000, 0, 301, 0, 'c1', 8,null);insert into xxxx_oebs_cash_payment_test (ID, INVOICE_ID, OEBS_PAYMENT, DOC_DATE, COMISS_DATE) values (s_xxxx_oebs_cash_payment_test.NEXTVAL, 100212, 10000, to_date('2015-06-08 00:00:01','YYYY-MM-DD HH24:MI:SS'), date'2015-06-30' );insert into xxxx_client_discount_m  (ID,CLIENT_ID,CLIENT_AVG_DISCOUNT,DT) values (s_xxxx_client_discount_m.NEXTVAL,301, 20, date'2014-03-01');</v>
      </c>
    </row>
    <row r="546" spans="1:47" x14ac:dyDescent="0.3">
      <c r="A546" s="45">
        <v>24</v>
      </c>
      <c r="B546" s="57"/>
      <c r="C546" s="33" t="str">
        <f t="shared" si="149"/>
        <v>100024</v>
      </c>
      <c r="D546" s="33" t="str">
        <f t="shared" si="150"/>
        <v>100024/13</v>
      </c>
      <c r="E546" s="34" t="s">
        <v>40</v>
      </c>
      <c r="F546" s="34" t="s">
        <v>41</v>
      </c>
      <c r="G546" s="12">
        <v>1</v>
      </c>
      <c r="H546" s="14">
        <v>100213</v>
      </c>
      <c r="I546" s="33" t="str">
        <f t="shared" si="151"/>
        <v>Б-100213-13</v>
      </c>
      <c r="J546" s="16">
        <v>3</v>
      </c>
      <c r="K546" s="35">
        <v>1</v>
      </c>
      <c r="L546" s="33" t="s">
        <v>42</v>
      </c>
      <c r="M546" s="36">
        <v>1</v>
      </c>
      <c r="N546" s="33">
        <v>18</v>
      </c>
      <c r="O546" s="34" t="s">
        <v>57</v>
      </c>
      <c r="P546" s="34" t="s">
        <v>44</v>
      </c>
      <c r="Q546" s="34" t="s">
        <v>45</v>
      </c>
      <c r="R546" s="37" t="str">
        <f t="shared" si="152"/>
        <v>1002131</v>
      </c>
      <c r="S546" s="33">
        <v>1</v>
      </c>
      <c r="T546" s="144" t="s">
        <v>106</v>
      </c>
      <c r="U546" s="12">
        <v>50000</v>
      </c>
      <c r="V546" s="33">
        <f t="shared" si="153"/>
        <v>9000</v>
      </c>
      <c r="W546" s="33">
        <v>0</v>
      </c>
      <c r="X546" s="18">
        <v>302</v>
      </c>
      <c r="Y546" s="38" t="s">
        <v>47</v>
      </c>
      <c r="Z546" s="20">
        <f>SUM(U542:U546)-SUM(V542:V546)</f>
        <v>205000</v>
      </c>
      <c r="AA546" s="39"/>
      <c r="AB546" s="39"/>
      <c r="AC546" s="40">
        <f>U546*0.5</f>
        <v>25000</v>
      </c>
      <c r="AD546" s="142">
        <f>SUM(AC542:AC546)</f>
        <v>110000</v>
      </c>
      <c r="AE546" s="33"/>
      <c r="AF546" s="58" t="s">
        <v>102</v>
      </c>
      <c r="AG546" s="41">
        <v>8</v>
      </c>
      <c r="AH546" s="42">
        <v>13</v>
      </c>
      <c r="AI546" s="43" t="s">
        <v>49</v>
      </c>
      <c r="AJ546" s="34"/>
      <c r="AK546" s="34"/>
      <c r="AL546" s="37">
        <v>0</v>
      </c>
      <c r="AM546" s="33" t="s">
        <v>50</v>
      </c>
      <c r="AN546" s="33" t="s">
        <v>51</v>
      </c>
      <c r="AO546" s="33"/>
      <c r="AP546" s="37"/>
      <c r="AQ546" s="37"/>
      <c r="AR546" s="37"/>
      <c r="AS546" s="44"/>
      <c r="AU546" s="9" t="str">
        <f t="shared" si="15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to_date('2015-06-07 00:00:02','YYYY-MM-DD HH24:MI:SS'), 50000, 9000, 0, 302, 0, 'c1', 8,null);insert into xxxx_oebs_cash_payment_test (ID, INVOICE_ID, OEBS_PAYMENT, DOC_DATE, COMISS_DATE) values (s_xxxx_oebs_cash_payment_test.NEXTVAL, 100213, 25000, to_date('2015-06-07 00:00:02','YYYY-MM-DD HH24:MI:SS'), date'2015-06-30' );insert into xxxx_oebs_cash_payment_test (ID, INVOICE_ID, OEBS_PAYMENT, DOC_DATE, COMISS_DATE) values (s_xxxx_oebs_cash_payment_test.NEXTVAL, 100213, 110000, to_date('2015-06-07 00:00:02','YYYY-MM-DD HH24:MI:SS'), date'2015-06-30' );insert into xxxx_client_discount_m  (ID,CLIENT_ID,CLIENT_AVG_DISCOUNT,DT) values (s_xxxx_client_discount_m.NEXTVAL,302, 13, date'2014-03-01');</v>
      </c>
    </row>
    <row r="547" spans="1:47" x14ac:dyDescent="0.3">
      <c r="AA547" s="12">
        <f>Z546-AD546</f>
        <v>95000</v>
      </c>
    </row>
    <row r="551" spans="1:47" x14ac:dyDescent="0.3">
      <c r="A551" s="45">
        <v>24</v>
      </c>
      <c r="B551" s="57"/>
      <c r="C551" s="12" t="str">
        <f t="shared" ref="C551:C565" si="156">"1000"&amp;A551</f>
        <v>100024</v>
      </c>
      <c r="D551" s="12" t="str">
        <f t="shared" ref="D551:D565" si="157">"1000"&amp;A551&amp;"/13"</f>
        <v>100024/13</v>
      </c>
      <c r="E551" s="13" t="s">
        <v>40</v>
      </c>
      <c r="F551" s="13" t="s">
        <v>41</v>
      </c>
      <c r="G551" s="12">
        <v>1</v>
      </c>
      <c r="H551" s="14">
        <v>100199</v>
      </c>
      <c r="I551" s="15" t="str">
        <f t="shared" ref="I551:I565" si="158">"Б-"&amp;H551&amp;"-13"</f>
        <v>Б-100199-13</v>
      </c>
      <c r="J551" s="16">
        <v>3</v>
      </c>
      <c r="K551" s="56">
        <v>2</v>
      </c>
      <c r="L551" s="12" t="s">
        <v>42</v>
      </c>
      <c r="M551" s="16">
        <v>1</v>
      </c>
      <c r="N551" s="12">
        <v>18</v>
      </c>
      <c r="O551" s="13" t="s">
        <v>43</v>
      </c>
      <c r="P551" s="13" t="s">
        <v>44</v>
      </c>
      <c r="Q551" s="13" t="s">
        <v>45</v>
      </c>
      <c r="R551" s="17" t="str">
        <f t="shared" ref="R551:R565" si="159">H551&amp;"1"</f>
        <v>1001991</v>
      </c>
      <c r="S551" s="15">
        <v>1</v>
      </c>
      <c r="T551" s="144" t="s">
        <v>46</v>
      </c>
      <c r="U551" s="12">
        <v>50000</v>
      </c>
      <c r="V551" s="12">
        <f t="shared" ref="V551:V565" si="160">U551*0.18</f>
        <v>9000</v>
      </c>
      <c r="W551" s="12">
        <v>0</v>
      </c>
      <c r="X551" s="18">
        <v>288</v>
      </c>
      <c r="Y551" s="19" t="s">
        <v>47</v>
      </c>
      <c r="Z551" s="20">
        <f>U551-V551</f>
        <v>41000</v>
      </c>
      <c r="AA551" s="21"/>
      <c r="AB551" s="22"/>
      <c r="AC551" s="14">
        <f>U551*0.5</f>
        <v>25000</v>
      </c>
      <c r="AD551" s="12"/>
      <c r="AE551" s="12"/>
      <c r="AF551" s="58" t="s">
        <v>133</v>
      </c>
      <c r="AG551" s="23">
        <v>8</v>
      </c>
      <c r="AH551" s="24">
        <v>13</v>
      </c>
      <c r="AI551" s="25" t="s">
        <v>49</v>
      </c>
      <c r="AJ551" s="13"/>
      <c r="AK551" s="13"/>
      <c r="AL551" s="17">
        <v>0</v>
      </c>
      <c r="AM551" s="15" t="s">
        <v>50</v>
      </c>
      <c r="AN551" s="12" t="s">
        <v>51</v>
      </c>
      <c r="AO551" s="12"/>
      <c r="AP551" s="17"/>
      <c r="AQ551" s="17"/>
      <c r="AR551" s="17"/>
      <c r="AS551" s="15" t="s">
        <v>99</v>
      </c>
      <c r="AU55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"&amp;A551&amp;", "&amp;C551&amp;", '"&amp;D551&amp;"', date'"&amp;E551&amp;"', date'"&amp;F551&amp;"', "&amp;G551&amp;", "&amp;H551&amp;", '"&amp;I551&amp;"',date'"&amp;O551&amp;"',"&amp;J551&amp;", "&amp;K551&amp;", "&amp;K551&amp;", '"&amp;L551&amp;"', "&amp;M551&amp;", "&amp;N551&amp;", date'"&amp;P551&amp;"', date'"&amp;Q551&amp;"', "&amp;R551&amp;", "&amp;S551&amp;", to_date('"&amp;T551&amp;"','YYYY-MM-DD HH24:MI:SS'), "&amp;U551&amp;", "&amp;V551&amp;", "&amp;W551&amp;", "&amp;X551&amp;", "&amp;AL551&amp;", '"&amp;AN551&amp;"', "&amp;AG551&amp;","&amp;AM551&amp;");"&amp;
IF(LEN(AC551)&gt;0,"insert into xxxx_oebs_cash_payment_test (ID, INVOICE_ID, OEBS_PAYMENT, DOC_DATE, COMISS_DATE) values (s_xxxx_oebs_cash_payment_test.NEXTVAL, "&amp;H551&amp;", "&amp;AC551&amp;", to_date('"&amp;T551&amp;"','YYYY-MM-DD HH24:MI:SS'), "&amp;AF551&amp;" );","")&amp;
IF(LEN(AD551)&gt;0,"insert into xxxx_oebs_cash_payment_test (ID, INVOICE_ID, OEBS_PAYMENT, DOC_DATE, COMISS_DATE) values (s_xxxx_oebs_cash_payment_test.NEXTVAL, "&amp;H551&amp;", "&amp;AD551&amp;", to_date('"&amp;T551&amp;"','YYYY-MM-DD HH24:MI:SS'), "&amp;AF551&amp;" );","")&amp;
IF(LEN(AE551)&gt;0,"insert into xxxx_oebs_cash_payment_test (ID, INVOICE_ID, OEBS_PAYMENT, DOC_DATE, COMISS_DATE) values (s_xxxx_oebs_cash_payment_test.NEXTVAL, "&amp;H551&amp;", "&amp;AE551&amp;", to_date('"&amp;T551&amp;"','YYYY-MM-DD HH24:MI:SS'), "&amp;AF551&amp;" );","")&amp;
IF(LEN(AH551)&gt;0,"insert into xxxx_client_discount_m  (ID,CLIENT_ID,CLIENT_AVG_DISCOUNT,DT) values (s_xxxx_client_discount_m.NEXTVAL,"&amp;X551&amp;", "&amp;AH551&amp;", "&amp;AI551&amp;");","")&amp;
IF(LEN(AJ551)&gt;0,"insert into xxxx_client_discount_m  (ID,CLIENT_ID,CLIENT_AVG_DISCOUNT,DT) values (s_xxxx_client_discount_m.NEXTVAL,"&amp;X551&amp;", "&amp;AJ551&amp;", "&amp;AK551&amp;");","")&amp;
IF(LEN(AO551)&gt;0,"insert into xxxx_contract_signed_attr (ID, CONTRACT_ID, CODE, KEY_NUM) values (s_xxxx_contract_signed_attr.NEXTVAL, "&amp;C551&amp;", 'SUPERCOMMISSION_BONUS' , "&amp;AO551&amp;" );","")&amp;
IF(LEN(AP551)&gt;0,"insert into xxxx_loyal_clients_contr_attr (ID, CONTRACT_ID, CLIENT_ID, LC_TURNOVER, COLLATERAL_FIRST_DT, COLLATERAL_END_DT) values (s_xxxx_loyal_clients_contr_atr.NEXTVAL, "&amp;C551&amp;", "&amp;X551&amp;", "&amp;AP551&amp;", "&amp;AQ551&amp;", "&amp;AR551&amp;"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552" spans="1:47" x14ac:dyDescent="0.3">
      <c r="A552" s="45">
        <v>24</v>
      </c>
      <c r="B552" s="57"/>
      <c r="C552" s="12" t="str">
        <f t="shared" si="156"/>
        <v>100024</v>
      </c>
      <c r="D552" s="12" t="str">
        <f t="shared" si="157"/>
        <v>100024/13</v>
      </c>
      <c r="E552" s="13" t="s">
        <v>40</v>
      </c>
      <c r="F552" s="13" t="s">
        <v>41</v>
      </c>
      <c r="G552" s="12">
        <v>1</v>
      </c>
      <c r="H552" s="14">
        <v>100200</v>
      </c>
      <c r="I552" s="15" t="str">
        <f t="shared" si="158"/>
        <v>Б-100200-13</v>
      </c>
      <c r="J552" s="16">
        <v>3</v>
      </c>
      <c r="K552" s="12">
        <v>7</v>
      </c>
      <c r="L552" s="12" t="s">
        <v>42</v>
      </c>
      <c r="M552" s="16">
        <v>1</v>
      </c>
      <c r="N552" s="12">
        <v>18</v>
      </c>
      <c r="O552" s="13" t="s">
        <v>53</v>
      </c>
      <c r="P552" s="13" t="s">
        <v>44</v>
      </c>
      <c r="Q552" s="13" t="s">
        <v>45</v>
      </c>
      <c r="R552" s="17" t="str">
        <f t="shared" si="159"/>
        <v>1002001</v>
      </c>
      <c r="S552" s="15">
        <v>1</v>
      </c>
      <c r="T552" s="144" t="s">
        <v>54</v>
      </c>
      <c r="U552" s="12">
        <v>50000</v>
      </c>
      <c r="V552" s="12">
        <f t="shared" si="160"/>
        <v>9000</v>
      </c>
      <c r="W552" s="12">
        <v>0</v>
      </c>
      <c r="X552" s="18">
        <v>289</v>
      </c>
      <c r="Y552" s="19" t="s">
        <v>47</v>
      </c>
      <c r="Z552" s="20"/>
      <c r="AA552" s="21"/>
      <c r="AB552" s="26"/>
      <c r="AC552" s="14">
        <f>U552*0.5</f>
        <v>25000</v>
      </c>
      <c r="AD552" s="12"/>
      <c r="AE552" s="12"/>
      <c r="AF552" s="58" t="s">
        <v>133</v>
      </c>
      <c r="AG552" s="23">
        <v>8</v>
      </c>
      <c r="AH552" s="27">
        <v>7</v>
      </c>
      <c r="AI552" s="25" t="s">
        <v>49</v>
      </c>
      <c r="AJ552" s="13"/>
      <c r="AK552" s="13"/>
      <c r="AL552" s="17">
        <v>0</v>
      </c>
      <c r="AM552" s="15" t="s">
        <v>50</v>
      </c>
      <c r="AN552" s="12" t="s">
        <v>51</v>
      </c>
      <c r="AO552" s="12"/>
      <c r="AP552" s="17"/>
      <c r="AQ552" s="17"/>
      <c r="AR552" s="17"/>
      <c r="AS552" s="9" t="s">
        <v>100</v>
      </c>
      <c r="AU552" s="9" t="str">
        <f t="shared" ref="AU552:AU565" si="16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"&amp;A552&amp;", "&amp;C552&amp;", '"&amp;D552&amp;"', date'"&amp;E552&amp;"', date'"&amp;F552&amp;"', "&amp;G552&amp;", "&amp;H552&amp;", '"&amp;I552&amp;"',date'"&amp;O552&amp;"',"&amp;J552&amp;", "&amp;K552&amp;", "&amp;K552&amp;", '"&amp;L552&amp;"', "&amp;M552&amp;", "&amp;N552&amp;", date'"&amp;P552&amp;"', date'"&amp;Q552&amp;"', "&amp;R552&amp;", "&amp;S552&amp;", to_date('"&amp;T552&amp;"','YYYY-MM-DD HH24:MI:SS'), "&amp;U552&amp;", "&amp;V552&amp;", "&amp;W552&amp;", "&amp;X552&amp;", "&amp;AL552&amp;", '"&amp;AN552&amp;"', "&amp;AG552&amp;","&amp;AM552&amp;");"&amp;
IF(LEN(AC552)&gt;0,"insert into xxxx_oebs_cash_payment_test (ID, INVOICE_ID, OEBS_PAYMENT, DOC_DATE, COMISS_DATE) values (s_xxxx_oebs_cash_payment_test.NEXTVAL, "&amp;H552&amp;", "&amp;AC552&amp;", to_date('"&amp;T552&amp;"','YYYY-MM-DD HH24:MI:SS'), "&amp;AF552&amp;" );","")&amp;
IF(LEN(AD552)&gt;0,"insert into xxxx_oebs_cash_payment_test (ID, INVOICE_ID, OEBS_PAYMENT, DOC_DATE, COMISS_DATE) values (s_xxxx_oebs_cash_payment_test.NEXTVAL, "&amp;H552&amp;", "&amp;AD552&amp;", to_date('"&amp;T552&amp;"','YYYY-MM-DD HH24:MI:SS'), "&amp;AF552&amp;" );","")&amp;
IF(LEN(AE552)&gt;0,"insert into xxxx_oebs_cash_payment_test (ID, INVOICE_ID, OEBS_PAYMENT, DOC_DATE, COMISS_DATE) values (s_xxxx_oebs_cash_payment_test.NEXTVAL, "&amp;H552&amp;", "&amp;AE552&amp;", to_date('"&amp;T552&amp;"','YYYY-MM-DD HH24:MI:SS'), "&amp;AF552&amp;" );","")&amp;
IF(LEN(AH552)&gt;0,"insert into xxxx_client_discount_m  (ID,CLIENT_ID,CLIENT_AVG_DISCOUNT,DT) values (s_xxxx_client_discount_m.NEXTVAL,"&amp;X552&amp;", "&amp;AH552&amp;", "&amp;AI552&amp;");","")&amp;
IF(LEN(AJ552)&gt;0,"insert into xxxx_client_discount_m  (ID,CLIENT_ID,CLIENT_AVG_DISCOUNT,DT) values (s_xxxx_client_discount_m.NEXTVAL,"&amp;X552&amp;", "&amp;AJ552&amp;", "&amp;AK552&amp;");","")&amp;
IF(LEN(AO552)&gt;0,"insert into xxxx_contract_signed_attr (ID, CONTRACT_ID, CODE, KEY_NUM) values (s_xxxx_contract_signed_attr.NEXTVAL, "&amp;C552&amp;", 'SUPERCOMMISSION_BONUS' , "&amp;AO552&amp;" );","")&amp;
IF(LEN(AP552)&gt;0,"insert into xxxx_loyal_clients_contr_attr (ID, CONTRACT_ID, CLIENT_ID, LC_TURNOVER, COLLATERAL_FIRST_DT, COLLATERAL_END_DT) values (s_xxxx_loyal_clients_contr_atr.NEXTVAL, "&amp;C552&amp;", "&amp;X552&amp;", "&amp;AP552&amp;", "&amp;AQ552&amp;", "&amp;AR552&amp;"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553" spans="1:47" x14ac:dyDescent="0.3">
      <c r="A553" s="45">
        <v>24</v>
      </c>
      <c r="B553" s="57"/>
      <c r="C553" s="12" t="str">
        <f t="shared" si="156"/>
        <v>100024</v>
      </c>
      <c r="D553" s="12" t="str">
        <f t="shared" si="157"/>
        <v>100024/13</v>
      </c>
      <c r="E553" s="13" t="s">
        <v>40</v>
      </c>
      <c r="F553" s="13" t="s">
        <v>41</v>
      </c>
      <c r="G553" s="12">
        <v>1</v>
      </c>
      <c r="H553" s="14">
        <v>100201</v>
      </c>
      <c r="I553" s="15" t="str">
        <f t="shared" si="158"/>
        <v>Б-100201-13</v>
      </c>
      <c r="J553" s="16">
        <v>3</v>
      </c>
      <c r="K553" s="12">
        <v>7</v>
      </c>
      <c r="L553" s="12" t="s">
        <v>42</v>
      </c>
      <c r="M553" s="16">
        <v>1</v>
      </c>
      <c r="N553" s="12">
        <v>18</v>
      </c>
      <c r="O553" s="13" t="s">
        <v>53</v>
      </c>
      <c r="P553" s="13" t="s">
        <v>44</v>
      </c>
      <c r="Q553" s="13" t="s">
        <v>45</v>
      </c>
      <c r="R553" s="17" t="str">
        <f t="shared" si="159"/>
        <v>1002011</v>
      </c>
      <c r="S553" s="15">
        <v>1</v>
      </c>
      <c r="T553" s="144" t="s">
        <v>54</v>
      </c>
      <c r="U553" s="12">
        <v>50000</v>
      </c>
      <c r="V553" s="12">
        <f t="shared" si="160"/>
        <v>9000</v>
      </c>
      <c r="W553" s="12">
        <v>0</v>
      </c>
      <c r="X553" s="18">
        <v>290</v>
      </c>
      <c r="Y553" s="19" t="s">
        <v>47</v>
      </c>
      <c r="Z553" s="20"/>
      <c r="AA553" s="21"/>
      <c r="AB553" s="26"/>
      <c r="AC553" s="14">
        <v>100000</v>
      </c>
      <c r="AD553" s="12"/>
      <c r="AE553" s="12"/>
      <c r="AF553" s="58" t="s">
        <v>133</v>
      </c>
      <c r="AG553" s="23">
        <v>8</v>
      </c>
      <c r="AH553" s="27">
        <v>7</v>
      </c>
      <c r="AI553" s="25" t="s">
        <v>49</v>
      </c>
      <c r="AJ553" s="13"/>
      <c r="AK553" s="13"/>
      <c r="AL553" s="17">
        <v>0</v>
      </c>
      <c r="AM553" s="15" t="s">
        <v>50</v>
      </c>
      <c r="AN553" s="12" t="s">
        <v>51</v>
      </c>
      <c r="AO553" s="12"/>
      <c r="AP553" s="17"/>
      <c r="AQ553" s="17"/>
      <c r="AR553" s="17"/>
      <c r="AU55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"&amp;A553&amp;", "&amp;C553&amp;", '"&amp;D553&amp;"', date'"&amp;E553&amp;"', date'"&amp;F553&amp;"', "&amp;G553&amp;", "&amp;H553&amp;", '"&amp;I553&amp;"',date'"&amp;O553&amp;"',"&amp;J553&amp;", "&amp;K553&amp;", "&amp;K553&amp;", '"&amp;L553&amp;"', "&amp;M553&amp;", "&amp;N553&amp;", date'"&amp;P553&amp;"', date'"&amp;Q553&amp;"', "&amp;R553&amp;", "&amp;S553&amp;", to_date('"&amp;T553&amp;"','YYYY-MM-DD HH24:MI:SS'), "&amp;U553&amp;", "&amp;V553&amp;", "&amp;W553&amp;", "&amp;X553&amp;", "&amp;AL553&amp;", '"&amp;AN553&amp;"', "&amp;AG553&amp;","&amp;AM553&amp;");"&amp;
IF(LEN(AC553)&gt;0,"insert into xxxx_oebs_cash_payment_test (ID, INVOICE_ID, OEBS_PAYMENT, DOC_DATE, COMISS_DATE) values (s_xxxx_oebs_cash_payment_test.NEXTVAL, "&amp;H553&amp;", "&amp;AC553&amp;", to_date('"&amp;T553&amp;"','YYYY-MM-DD HH24:MI:SS'), "&amp;AF553&amp;" );","")&amp;
IF(LEN(AD553)&gt;0,"insert into xxxx_oebs_cash_payment_test (ID, INVOICE_ID, OEBS_PAYMENT, DOC_DATE, COMISS_DATE) values (s_xxxx_oebs_cash_payment_test.NEXTVAL, "&amp;H553&amp;", "&amp;AD553&amp;", to_date('"&amp;T553&amp;"','YYYY-MM-DD HH24:MI:SS'), "&amp;AF553&amp;" );","")&amp;
IF(LEN(AE553)&gt;0,"insert into xxxx_oebs_cash_payment_test (ID, INVOICE_ID, OEBS_PAYMENT, DOC_DATE, COMISS_DATE) values (s_xxxx_oebs_cash_payment_test.NEXTVAL, "&amp;H553&amp;", "&amp;AE553&amp;", to_date('"&amp;T553&amp;"','YYYY-MM-DD HH24:MI:SS'), "&amp;AF553&amp;" );","")&amp;
IF(LEN(AH553)&gt;0,"insert into xxxx_client_discount_m  (ID,CLIENT_ID,CLIENT_AVG_DISCOUNT,DT) values (s_xxxx_client_discount_m.NEXTVAL,"&amp;X553&amp;", "&amp;AH553&amp;", "&amp;AI553&amp;");","")&amp;
IF(LEN(AJ553)&gt;0,"insert into xxxx_client_discount_m  (ID,CLIENT_ID,CLIENT_AVG_DISCOUNT,DT) values (s_xxxx_client_discount_m.NEXTVAL,"&amp;X553&amp;", "&amp;AJ553&amp;", "&amp;AK553&amp;");","")&amp;
IF(LEN(AO553)&gt;0,"insert into xxxx_contract_signed_attr (ID, CONTRACT_ID, CODE, KEY_NUM) values (s_xxxx_contract_signed_attr.NEXTVAL, "&amp;C553&amp;", 'SUPERCOMMISSION_BONUS' , "&amp;AO553&amp;" );","")&amp;
IF(LEN(AP553)&gt;0,"insert into xxxx_loyal_clients_contr_attr (ID, CONTRACT_ID, CLIENT_ID, LC_TURNOVER, COLLATERAL_FIRST_DT, COLLATERAL_END_DT) values (s_xxxx_loyal_clients_contr_atr.NEXTVAL, "&amp;C553&amp;", "&amp;X553&amp;", "&amp;AP553&amp;", "&amp;AQ553&amp;", "&amp;AR553&amp;"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554" spans="1:47" x14ac:dyDescent="0.3">
      <c r="A554" s="45">
        <v>24</v>
      </c>
      <c r="B554" s="57"/>
      <c r="C554" s="12" t="str">
        <f t="shared" si="156"/>
        <v>100024</v>
      </c>
      <c r="D554" s="12" t="str">
        <f t="shared" si="157"/>
        <v>100024/13</v>
      </c>
      <c r="E554" s="13" t="s">
        <v>40</v>
      </c>
      <c r="F554" s="13" t="s">
        <v>41</v>
      </c>
      <c r="G554" s="12">
        <v>1</v>
      </c>
      <c r="H554" s="14">
        <v>100202</v>
      </c>
      <c r="I554" s="15" t="str">
        <f t="shared" si="158"/>
        <v>Б-100202-13</v>
      </c>
      <c r="J554" s="16">
        <v>3</v>
      </c>
      <c r="K554" s="56">
        <v>11</v>
      </c>
      <c r="L554" s="12" t="s">
        <v>42</v>
      </c>
      <c r="M554" s="16">
        <v>1</v>
      </c>
      <c r="N554" s="12">
        <v>18</v>
      </c>
      <c r="O554" s="13" t="s">
        <v>55</v>
      </c>
      <c r="P554" s="13" t="s">
        <v>44</v>
      </c>
      <c r="Q554" s="13" t="s">
        <v>45</v>
      </c>
      <c r="R554" s="17" t="str">
        <f t="shared" si="159"/>
        <v>1002021</v>
      </c>
      <c r="S554" s="15">
        <v>1</v>
      </c>
      <c r="T554" s="144" t="s">
        <v>56</v>
      </c>
      <c r="U554" s="12">
        <v>50000</v>
      </c>
      <c r="V554" s="12">
        <f t="shared" si="160"/>
        <v>9000</v>
      </c>
      <c r="W554" s="12">
        <v>0</v>
      </c>
      <c r="X554" s="18">
        <v>291</v>
      </c>
      <c r="Y554" s="19" t="s">
        <v>47</v>
      </c>
      <c r="Z554" s="20"/>
      <c r="AA554" s="29">
        <f>SUM(AC551:AC555)/1.18</f>
        <v>169491.52542372883</v>
      </c>
      <c r="AB554" s="29"/>
      <c r="AC554" s="14">
        <f t="shared" ref="AC554:AC563" si="162">U554*0.5</f>
        <v>25000</v>
      </c>
      <c r="AD554" s="12"/>
      <c r="AE554" s="12"/>
      <c r="AF554" s="58" t="s">
        <v>133</v>
      </c>
      <c r="AG554" s="23">
        <v>8</v>
      </c>
      <c r="AH554" s="30">
        <v>20</v>
      </c>
      <c r="AI554" s="25" t="s">
        <v>49</v>
      </c>
      <c r="AJ554" s="13"/>
      <c r="AK554" s="13"/>
      <c r="AL554" s="17">
        <v>0</v>
      </c>
      <c r="AM554" s="15" t="s">
        <v>50</v>
      </c>
      <c r="AN554" s="12" t="s">
        <v>51</v>
      </c>
      <c r="AO554" s="12"/>
      <c r="AP554" s="17"/>
      <c r="AQ554" s="17"/>
      <c r="AR554" s="17"/>
      <c r="AU554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555" spans="1:47" x14ac:dyDescent="0.3">
      <c r="A555" s="45">
        <v>24</v>
      </c>
      <c r="B555" s="57"/>
      <c r="C555" s="12" t="str">
        <f t="shared" si="156"/>
        <v>100024</v>
      </c>
      <c r="D555" s="12" t="str">
        <f t="shared" si="157"/>
        <v>100024/13</v>
      </c>
      <c r="E555" s="13" t="s">
        <v>40</v>
      </c>
      <c r="F555" s="13" t="s">
        <v>41</v>
      </c>
      <c r="G555" s="12">
        <v>1</v>
      </c>
      <c r="H555" s="14">
        <v>100203</v>
      </c>
      <c r="I555" s="15" t="str">
        <f t="shared" si="158"/>
        <v>Б-100203-13</v>
      </c>
      <c r="J555" s="16">
        <v>3</v>
      </c>
      <c r="K555" s="28">
        <v>1</v>
      </c>
      <c r="L555" s="12" t="s">
        <v>42</v>
      </c>
      <c r="M555" s="16">
        <v>1</v>
      </c>
      <c r="N555" s="12">
        <v>18</v>
      </c>
      <c r="O555" s="13" t="s">
        <v>57</v>
      </c>
      <c r="P555" s="13" t="s">
        <v>44</v>
      </c>
      <c r="Q555" s="13" t="s">
        <v>45</v>
      </c>
      <c r="R555" s="17" t="str">
        <f t="shared" si="159"/>
        <v>1002031</v>
      </c>
      <c r="S555" s="15">
        <v>1</v>
      </c>
      <c r="T555" s="144" t="s">
        <v>58</v>
      </c>
      <c r="U555" s="12">
        <v>50000</v>
      </c>
      <c r="V555" s="12">
        <f t="shared" si="160"/>
        <v>9000</v>
      </c>
      <c r="W555" s="12">
        <v>0</v>
      </c>
      <c r="X555" s="18">
        <v>292</v>
      </c>
      <c r="Y555" s="19" t="s">
        <v>47</v>
      </c>
      <c r="Z555" s="20">
        <f>SUM(U551:U555)-SUM(V551:V555)</f>
        <v>205000</v>
      </c>
      <c r="AA555" s="29">
        <v>169491</v>
      </c>
      <c r="AB555" s="29">
        <f>Z555-AA555</f>
        <v>35509</v>
      </c>
      <c r="AC555" s="14">
        <f t="shared" si="162"/>
        <v>25000</v>
      </c>
      <c r="AD555" s="142">
        <f>SUM(AC551:AC555)/1.18</f>
        <v>169491.52542372883</v>
      </c>
      <c r="AE555" s="12">
        <f>Z555-AD555</f>
        <v>35508.474576271168</v>
      </c>
      <c r="AF555" s="58" t="s">
        <v>133</v>
      </c>
      <c r="AG555" s="23">
        <v>8</v>
      </c>
      <c r="AH555" s="30">
        <v>13</v>
      </c>
      <c r="AI555" s="25" t="s">
        <v>49</v>
      </c>
      <c r="AJ555" s="13"/>
      <c r="AK555" s="13"/>
      <c r="AL555" s="17">
        <v>0</v>
      </c>
      <c r="AM555" s="15" t="s">
        <v>50</v>
      </c>
      <c r="AN555" s="12" t="s">
        <v>51</v>
      </c>
      <c r="AO555" s="12"/>
      <c r="AP555" s="17"/>
      <c r="AQ555" s="17"/>
      <c r="AR555" s="17"/>
      <c r="AU555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'Б-100203-13',date'2015-03-05',3, 1, 1, 'RUR', 1, 18, date'2015-03-06', date'2015-03-07', 1002031, 1, to_date('2015-03-11 00:00:00','YYYY-MM-DD HH24:MI:SS'), 50000, 9000, 0, 292, 0, 'c1', 8,null);insert into xxxx_oebs_cash_payment_test (ID, INVOICE_ID, OEBS_PAYMENT, DOC_DATE, COMISS_DATE) values (s_xxxx_oebs_cash_payment_test.NEXTVAL, 100203, 25000, to_date('2015-03-11 00:00:00','YYYY-MM-DD HH24:MI:SS'), date'2015-03-30' );insert into xxxx_oebs_cash_payment_test (ID, INVOICE_ID, OEBS_PAYMENT, DOC_DATE, COMISS_DATE) values (s_xxxx_oebs_cash_payment_test.NEXTVAL, 100203, 169491.525423729, to_date('2015-03-11 00:00:00','YYYY-MM-DD HH24:MI:SS'), date'2015-03-30' );insert into xxxx_oebs_cash_payment_test (ID, INVOICE_ID, OEBS_PAYMENT, DOC_DATE, COMISS_DATE) values (s_xxxx_oebs_cash_payment_test.NEXTVAL, 100203, 35508.4745762712, to_date('2015-03-11 00:00:00','YYYY-MM-DD HH24:MI:SS'), date'2015-03-30' );insert into xxxx_client_discount_m  (ID,CLIENT_ID,CLIENT_AVG_DISCOUNT,DT) values (s_xxxx_client_discount_m.NEXTVAL,292, 13, date'2014-03-01');</v>
      </c>
    </row>
    <row r="556" spans="1:47" x14ac:dyDescent="0.3">
      <c r="A556" s="45">
        <v>24</v>
      </c>
      <c r="B556" s="57"/>
      <c r="C556" s="12" t="str">
        <f t="shared" si="156"/>
        <v>100024</v>
      </c>
      <c r="D556" s="12" t="str">
        <f t="shared" si="157"/>
        <v>100024/13</v>
      </c>
      <c r="E556" s="13" t="s">
        <v>40</v>
      </c>
      <c r="F556" s="13" t="s">
        <v>41</v>
      </c>
      <c r="G556" s="12">
        <v>1</v>
      </c>
      <c r="H556" s="14">
        <v>100204</v>
      </c>
      <c r="I556" s="15" t="str">
        <f t="shared" si="158"/>
        <v>Б-100204-13</v>
      </c>
      <c r="J556" s="16">
        <v>3</v>
      </c>
      <c r="K556" s="12">
        <v>7</v>
      </c>
      <c r="L556" s="12" t="s">
        <v>42</v>
      </c>
      <c r="M556" s="16">
        <v>1</v>
      </c>
      <c r="N556" s="12">
        <v>18</v>
      </c>
      <c r="O556" s="13" t="s">
        <v>43</v>
      </c>
      <c r="P556" s="13" t="s">
        <v>44</v>
      </c>
      <c r="Q556" s="13" t="s">
        <v>45</v>
      </c>
      <c r="R556" s="17" t="str">
        <f t="shared" si="159"/>
        <v>1002041</v>
      </c>
      <c r="S556" s="15">
        <v>1</v>
      </c>
      <c r="T556" s="144" t="s">
        <v>66</v>
      </c>
      <c r="U556" s="12">
        <v>24000</v>
      </c>
      <c r="V556" s="12">
        <f t="shared" si="160"/>
        <v>4320</v>
      </c>
      <c r="W556" s="12">
        <v>0</v>
      </c>
      <c r="X556" s="18">
        <v>293</v>
      </c>
      <c r="Y556" s="19" t="s">
        <v>47</v>
      </c>
      <c r="Z556" s="20"/>
      <c r="AA556" s="21"/>
      <c r="AB556" s="22"/>
      <c r="AC556" s="14">
        <f t="shared" si="162"/>
        <v>12000</v>
      </c>
      <c r="AD556" s="142"/>
      <c r="AE556" s="12">
        <f>AD560-AE555</f>
        <v>15338.983050847477</v>
      </c>
      <c r="AF556" s="59" t="s">
        <v>67</v>
      </c>
      <c r="AG556" s="23">
        <v>8</v>
      </c>
      <c r="AH556" s="24">
        <v>13</v>
      </c>
      <c r="AI556" s="25" t="s">
        <v>49</v>
      </c>
      <c r="AJ556" s="13"/>
      <c r="AK556" s="13"/>
      <c r="AL556" s="17">
        <v>0</v>
      </c>
      <c r="AM556" s="15" t="s">
        <v>50</v>
      </c>
      <c r="AN556" s="12" t="s">
        <v>51</v>
      </c>
      <c r="AO556" s="12"/>
      <c r="AP556" s="17"/>
      <c r="AQ556" s="17"/>
      <c r="AR556" s="17"/>
      <c r="AU55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"&amp;A556&amp;", "&amp;C556&amp;", '"&amp;D556&amp;"', date'"&amp;E556&amp;"', date'"&amp;F556&amp;"', "&amp;G556&amp;", "&amp;H556&amp;", '"&amp;I556&amp;"',date'"&amp;O556&amp;"',"&amp;J556&amp;", "&amp;K556&amp;", "&amp;K556&amp;", '"&amp;L556&amp;"', "&amp;M556&amp;", "&amp;N556&amp;", date'"&amp;P556&amp;"', date'"&amp;Q556&amp;"', "&amp;R556&amp;", "&amp;S556&amp;", to_date('"&amp;T556&amp;"','YYYY-MM-DD HH24:MI:SS'), "&amp;U556&amp;", "&amp;V556&amp;", "&amp;W556&amp;", "&amp;X556&amp;", "&amp;AL556&amp;", '"&amp;AN556&amp;"', "&amp;AG556&amp;","&amp;AM556&amp;");"&amp;
IF(LEN(AC556)&gt;0,"insert into xxxx_oebs_cash_payment_test (ID, INVOICE_ID, OEBS_PAYMENT, DOC_DATE, COMISS_DATE) values (s_xxxx_oebs_cash_payment_test.NEXTVAL, "&amp;H556&amp;", "&amp;AC556&amp;", to_date('"&amp;T556&amp;"','YYYY-MM-DD HH24:MI:SS'), "&amp;AF556&amp;" );","")&amp;
IF(LEN(AD556)&gt;0,"insert into xxxx_oebs_cash_payment_test (ID, INVOICE_ID, OEBS_PAYMENT, DOC_DATE, COMISS_DATE) values (s_xxxx_oebs_cash_payment_test.NEXTVAL, "&amp;H556&amp;", "&amp;AD556&amp;", to_date('"&amp;T556&amp;"','YYYY-MM-DD HH24:MI:SS'), "&amp;AF556&amp;" );","")&amp;
IF(LEN(AE556)&gt;0,"insert into xxxx_oebs_cash_payment_test (ID, INVOICE_ID, OEBS_PAYMENT, DOC_DATE, COMISS_DATE) values (s_xxxx_oebs_cash_payment_test.NEXTVAL, "&amp;H556&amp;", "&amp;AE556&amp;", to_date('"&amp;T556&amp;"','YYYY-MM-DD HH24:MI:SS'), "&amp;AF556&amp;" );","")&amp;
IF(LEN(AH556)&gt;0,"insert into xxxx_client_discount_m  (ID,CLIENT_ID,CLIENT_AVG_DISCOUNT,DT) values (s_xxxx_client_discount_m.NEXTVAL,"&amp;X556&amp;", "&amp;AH556&amp;", "&amp;AI556&amp;");","")&amp;
IF(LEN(AJ556)&gt;0,"insert into xxxx_client_discount_m  (ID,CLIENT_ID,CLIENT_AVG_DISCOUNT,DT) values (s_xxxx_client_discount_m.NEXTVAL,"&amp;X556&amp;", "&amp;AJ556&amp;", "&amp;AK556&amp;");","")&amp;
IF(LEN(AO556)&gt;0,"insert into xxxx_contract_signed_attr (ID, CONTRACT_ID, CODE, KEY_NUM) values (s_xxxx_contract_signed_attr.NEXTVAL, "&amp;C556&amp;", 'SUPERCOMMISSION_BONUS' , "&amp;AO556&amp;" );","")&amp;
IF(LEN(AP556)&gt;0,"insert into xxxx_loyal_clients_contr_attr (ID, CONTRACT_ID, CLIENT_ID, LC_TURNOVER, COLLATERAL_FIRST_DT, COLLATERAL_END_DT) values (s_xxxx_loyal_clients_contr_atr.NEXTVAL, "&amp;C556&amp;", "&amp;X556&amp;", "&amp;AP556&amp;", "&amp;AQ556&amp;", "&amp;AR556&amp;"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15338.9830508475, to_date('2015-04-07 00:00:00','YYYY-MM-DD HH24:MI:SS'), date'2015-04-30' );insert into xxxx_client_discount_m  (ID,CLIENT_ID,CLIENT_AVG_DISCOUNT,DT) values (s_xxxx_client_discount_m.NEXTVAL,293, 13, date'2014-03-01');</v>
      </c>
    </row>
    <row r="557" spans="1:47" x14ac:dyDescent="0.3">
      <c r="A557" s="45">
        <v>24</v>
      </c>
      <c r="B557" s="57"/>
      <c r="C557" s="12" t="str">
        <f t="shared" si="156"/>
        <v>100024</v>
      </c>
      <c r="D557" s="12" t="str">
        <f t="shared" si="157"/>
        <v>100024/13</v>
      </c>
      <c r="E557" s="13" t="s">
        <v>40</v>
      </c>
      <c r="F557" s="13" t="s">
        <v>41</v>
      </c>
      <c r="G557" s="12">
        <v>1</v>
      </c>
      <c r="H557" s="14">
        <v>100205</v>
      </c>
      <c r="I557" s="15" t="str">
        <f t="shared" si="158"/>
        <v>Б-100205-13</v>
      </c>
      <c r="J557" s="16">
        <v>3</v>
      </c>
      <c r="K557" s="28">
        <v>12</v>
      </c>
      <c r="L557" s="12" t="s">
        <v>42</v>
      </c>
      <c r="M557" s="16">
        <v>1</v>
      </c>
      <c r="N557" s="12">
        <v>18</v>
      </c>
      <c r="O557" s="13" t="s">
        <v>53</v>
      </c>
      <c r="P557" s="13" t="s">
        <v>44</v>
      </c>
      <c r="Q557" s="13" t="s">
        <v>45</v>
      </c>
      <c r="R557" s="17" t="str">
        <f t="shared" si="159"/>
        <v>1002051</v>
      </c>
      <c r="S557" s="15">
        <v>1</v>
      </c>
      <c r="T557" s="144" t="s">
        <v>68</v>
      </c>
      <c r="U557" s="12">
        <v>24000</v>
      </c>
      <c r="V557" s="12">
        <f t="shared" si="160"/>
        <v>4320</v>
      </c>
      <c r="W557" s="12">
        <v>0</v>
      </c>
      <c r="X557" s="18">
        <v>294</v>
      </c>
      <c r="Y557" s="19" t="s">
        <v>47</v>
      </c>
      <c r="Z557" s="20"/>
      <c r="AA557" s="21"/>
      <c r="AB557" s="26"/>
      <c r="AC557" s="14">
        <f t="shared" si="162"/>
        <v>12000</v>
      </c>
      <c r="AD557" s="12"/>
      <c r="AE557" s="12">
        <f>Z560-AE556</f>
        <v>83061.016949152516</v>
      </c>
      <c r="AF557" s="59" t="s">
        <v>67</v>
      </c>
      <c r="AG557" s="23">
        <v>8</v>
      </c>
      <c r="AH557" s="27">
        <v>7</v>
      </c>
      <c r="AI557" s="25" t="s">
        <v>49</v>
      </c>
      <c r="AJ557" s="13"/>
      <c r="AK557" s="13"/>
      <c r="AL557" s="17">
        <v>0</v>
      </c>
      <c r="AM557" s="15" t="s">
        <v>50</v>
      </c>
      <c r="AN557" s="12" t="s">
        <v>51</v>
      </c>
      <c r="AO557" s="12"/>
      <c r="AP557" s="17"/>
      <c r="AQ557" s="17"/>
      <c r="AR557" s="17"/>
      <c r="AU557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xxxx_oebs_cash_payment_test (ID, INVOICE_ID, OEBS_PAYMENT, DOC_DATE, COMISS_DATE) values (s_xxxx_oebs_cash_payment_test.NEXTVAL, 100205, 83061.0169491525, to_date('2015-04-08 00:00:00','YYYY-MM-DD HH24:MI:SS'), date'2015-04-30' );insert into xxxx_client_discount_m  (ID,CLIENT_ID,CLIENT_AVG_DISCOUNT,DT) values (s_xxxx_client_discount_m.NEXTVAL,294, 7, date'2014-03-01');</v>
      </c>
    </row>
    <row r="558" spans="1:47" x14ac:dyDescent="0.3">
      <c r="A558" s="45">
        <v>24</v>
      </c>
      <c r="B558" s="57"/>
      <c r="C558" s="12" t="str">
        <f t="shared" si="156"/>
        <v>100024</v>
      </c>
      <c r="D558" s="12" t="str">
        <f t="shared" si="157"/>
        <v>100024/13</v>
      </c>
      <c r="E558" s="13" t="s">
        <v>40</v>
      </c>
      <c r="F558" s="13" t="s">
        <v>41</v>
      </c>
      <c r="G558" s="12">
        <v>1</v>
      </c>
      <c r="H558" s="14">
        <v>100206</v>
      </c>
      <c r="I558" s="15" t="str">
        <f t="shared" si="158"/>
        <v>Б-100206-13</v>
      </c>
      <c r="J558" s="16">
        <v>3</v>
      </c>
      <c r="K558" s="12">
        <v>7</v>
      </c>
      <c r="L558" s="12" t="s">
        <v>42</v>
      </c>
      <c r="M558" s="16">
        <v>1</v>
      </c>
      <c r="N558" s="12">
        <v>18</v>
      </c>
      <c r="O558" s="13" t="s">
        <v>53</v>
      </c>
      <c r="P558" s="13" t="s">
        <v>44</v>
      </c>
      <c r="Q558" s="13" t="s">
        <v>45</v>
      </c>
      <c r="R558" s="17" t="str">
        <f t="shared" si="159"/>
        <v>1002061</v>
      </c>
      <c r="S558" s="15">
        <v>1</v>
      </c>
      <c r="T558" s="144" t="s">
        <v>68</v>
      </c>
      <c r="U558" s="12">
        <v>24000</v>
      </c>
      <c r="V558" s="12">
        <f t="shared" si="160"/>
        <v>4320</v>
      </c>
      <c r="W558" s="12">
        <v>0</v>
      </c>
      <c r="X558" s="18">
        <v>295</v>
      </c>
      <c r="Y558" s="19" t="s">
        <v>47</v>
      </c>
      <c r="Z558" s="20"/>
      <c r="AA558" s="21"/>
      <c r="AB558" s="26"/>
      <c r="AC558" s="14">
        <f t="shared" si="162"/>
        <v>12000</v>
      </c>
      <c r="AD558" s="12"/>
      <c r="AE558" s="12"/>
      <c r="AF558" s="59" t="s">
        <v>67</v>
      </c>
      <c r="AG558" s="23">
        <v>8</v>
      </c>
      <c r="AH558" s="27">
        <v>7</v>
      </c>
      <c r="AI558" s="25" t="s">
        <v>49</v>
      </c>
      <c r="AJ558" s="13"/>
      <c r="AK558" s="13"/>
      <c r="AL558" s="17">
        <v>0</v>
      </c>
      <c r="AM558" s="15" t="s">
        <v>50</v>
      </c>
      <c r="AN558" s="12" t="s">
        <v>51</v>
      </c>
      <c r="AO558" s="12"/>
      <c r="AP558" s="17"/>
      <c r="AQ558" s="17"/>
      <c r="AR558" s="17"/>
      <c r="AU558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559" spans="1:47" x14ac:dyDescent="0.3">
      <c r="A559" s="45">
        <v>24</v>
      </c>
      <c r="B559" s="57"/>
      <c r="C559" s="12" t="str">
        <f t="shared" si="156"/>
        <v>100024</v>
      </c>
      <c r="D559" s="12" t="str">
        <f t="shared" si="157"/>
        <v>100024/13</v>
      </c>
      <c r="E559" s="13" t="s">
        <v>40</v>
      </c>
      <c r="F559" s="13" t="s">
        <v>41</v>
      </c>
      <c r="G559" s="12">
        <v>1</v>
      </c>
      <c r="H559" s="14">
        <v>100207</v>
      </c>
      <c r="I559" s="15" t="str">
        <f t="shared" si="158"/>
        <v>Б-100207-13</v>
      </c>
      <c r="J559" s="16">
        <v>3</v>
      </c>
      <c r="K559" s="28">
        <v>11</v>
      </c>
      <c r="L559" s="12" t="s">
        <v>42</v>
      </c>
      <c r="M559" s="16">
        <v>1</v>
      </c>
      <c r="N559" s="12">
        <v>18</v>
      </c>
      <c r="O559" s="13" t="s">
        <v>55</v>
      </c>
      <c r="P559" s="13" t="s">
        <v>44</v>
      </c>
      <c r="Q559" s="13" t="s">
        <v>45</v>
      </c>
      <c r="R559" s="17" t="str">
        <f t="shared" si="159"/>
        <v>1002071</v>
      </c>
      <c r="S559" s="15">
        <v>1</v>
      </c>
      <c r="T559" s="144" t="s">
        <v>69</v>
      </c>
      <c r="U559" s="12">
        <v>24000</v>
      </c>
      <c r="V559" s="12">
        <f t="shared" si="160"/>
        <v>4320</v>
      </c>
      <c r="W559" s="12">
        <v>0</v>
      </c>
      <c r="X559" s="18">
        <v>296</v>
      </c>
      <c r="Y559" s="19" t="s">
        <v>47</v>
      </c>
      <c r="Z559" s="20"/>
      <c r="AA559" s="29">
        <f>SUM(AC556:AC560)/1.18</f>
        <v>50847.457627118645</v>
      </c>
      <c r="AB559" s="29"/>
      <c r="AC559" s="14">
        <f t="shared" si="162"/>
        <v>12000</v>
      </c>
      <c r="AD559" s="12"/>
      <c r="AE559" s="12"/>
      <c r="AF559" s="59" t="s">
        <v>67</v>
      </c>
      <c r="AG559" s="23">
        <v>8</v>
      </c>
      <c r="AH559" s="30">
        <v>20</v>
      </c>
      <c r="AI559" s="25" t="s">
        <v>49</v>
      </c>
      <c r="AJ559" s="13"/>
      <c r="AK559" s="13"/>
      <c r="AL559" s="17">
        <v>0</v>
      </c>
      <c r="AM559" s="15" t="s">
        <v>50</v>
      </c>
      <c r="AN559" s="12" t="s">
        <v>51</v>
      </c>
      <c r="AO559" s="12"/>
      <c r="AP559" s="17"/>
      <c r="AQ559" s="17"/>
      <c r="AR559" s="17"/>
      <c r="AU559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560" spans="1:47" x14ac:dyDescent="0.3">
      <c r="A560" s="45">
        <v>24</v>
      </c>
      <c r="B560" s="57"/>
      <c r="C560" s="12" t="str">
        <f t="shared" si="156"/>
        <v>100024</v>
      </c>
      <c r="D560" s="12" t="str">
        <f t="shared" si="157"/>
        <v>100024/13</v>
      </c>
      <c r="E560" s="13" t="s">
        <v>40</v>
      </c>
      <c r="F560" s="13" t="s">
        <v>41</v>
      </c>
      <c r="G560" s="12">
        <v>1</v>
      </c>
      <c r="H560" s="14">
        <v>100208</v>
      </c>
      <c r="I560" s="15" t="str">
        <f t="shared" si="158"/>
        <v>Б-100208-13</v>
      </c>
      <c r="J560" s="16">
        <v>3</v>
      </c>
      <c r="K560" s="28">
        <v>1</v>
      </c>
      <c r="L560" s="12" t="s">
        <v>42</v>
      </c>
      <c r="M560" s="16">
        <v>1</v>
      </c>
      <c r="N560" s="12">
        <v>18</v>
      </c>
      <c r="O560" s="13" t="s">
        <v>57</v>
      </c>
      <c r="P560" s="13" t="s">
        <v>44</v>
      </c>
      <c r="Q560" s="13" t="s">
        <v>45</v>
      </c>
      <c r="R560" s="17" t="str">
        <f t="shared" si="159"/>
        <v>1002081</v>
      </c>
      <c r="S560" s="15">
        <v>1</v>
      </c>
      <c r="T560" s="145" t="s">
        <v>70</v>
      </c>
      <c r="U560" s="12">
        <v>24000</v>
      </c>
      <c r="V560" s="12">
        <f t="shared" si="160"/>
        <v>4320</v>
      </c>
      <c r="W560" s="12">
        <v>0</v>
      </c>
      <c r="X560" s="18">
        <v>297</v>
      </c>
      <c r="Y560" s="19" t="s">
        <v>47</v>
      </c>
      <c r="Z560" s="87">
        <f>SUM(U556:U560)-SUM(V556:V560)</f>
        <v>98400</v>
      </c>
      <c r="AA560" s="21">
        <v>105932.20338983051</v>
      </c>
      <c r="AB560" s="29">
        <f>Z560-AA560</f>
        <v>-7532.203389830509</v>
      </c>
      <c r="AC560" s="14">
        <f t="shared" si="162"/>
        <v>12000</v>
      </c>
      <c r="AD560" s="142">
        <f>SUM(AC556:AC560)/1.18</f>
        <v>50847.457627118645</v>
      </c>
      <c r="AE560" s="12"/>
      <c r="AF560" s="59" t="s">
        <v>67</v>
      </c>
      <c r="AG560" s="23">
        <v>8</v>
      </c>
      <c r="AH560" s="30">
        <v>13</v>
      </c>
      <c r="AI560" s="25" t="s">
        <v>49</v>
      </c>
      <c r="AJ560" s="13"/>
      <c r="AK560" s="13"/>
      <c r="AL560" s="17">
        <v>0</v>
      </c>
      <c r="AM560" s="15" t="s">
        <v>50</v>
      </c>
      <c r="AN560" s="12" t="s">
        <v>51</v>
      </c>
      <c r="AO560" s="12"/>
      <c r="AP560" s="17"/>
      <c r="AQ560" s="17"/>
      <c r="AR560" s="17"/>
      <c r="AU560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xxxx_client_discount_m  (ID,CLIENT_ID,CLIENT_AVG_DISCOUNT,DT) values (s_xxxx_client_discount_m.NEXTVAL,297, 13, date'2014-03-01');</v>
      </c>
    </row>
    <row r="561" spans="1:47" x14ac:dyDescent="0.3">
      <c r="A561" s="45">
        <v>24</v>
      </c>
      <c r="B561" s="57"/>
      <c r="C561" s="12" t="str">
        <f t="shared" si="156"/>
        <v>100024</v>
      </c>
      <c r="D561" s="12" t="str">
        <f t="shared" si="157"/>
        <v>100024/13</v>
      </c>
      <c r="E561" s="13" t="s">
        <v>40</v>
      </c>
      <c r="F561" s="13" t="s">
        <v>41</v>
      </c>
      <c r="G561" s="12">
        <v>1</v>
      </c>
      <c r="H561" s="14">
        <v>100209</v>
      </c>
      <c r="I561" s="15" t="str">
        <f t="shared" si="158"/>
        <v>Б-100209-13</v>
      </c>
      <c r="J561" s="16">
        <v>3</v>
      </c>
      <c r="K561" s="12">
        <v>7</v>
      </c>
      <c r="L561" s="12" t="s">
        <v>42</v>
      </c>
      <c r="M561" s="16">
        <v>1</v>
      </c>
      <c r="N561" s="12">
        <v>18</v>
      </c>
      <c r="O561" s="13" t="s">
        <v>43</v>
      </c>
      <c r="P561" s="13" t="s">
        <v>44</v>
      </c>
      <c r="Q561" s="13" t="s">
        <v>45</v>
      </c>
      <c r="R561" s="17" t="str">
        <f t="shared" si="159"/>
        <v>1002091</v>
      </c>
      <c r="S561" s="15">
        <v>1</v>
      </c>
      <c r="T561" s="144" t="s">
        <v>71</v>
      </c>
      <c r="U561" s="12">
        <v>50000</v>
      </c>
      <c r="V561" s="12">
        <f t="shared" si="160"/>
        <v>9000</v>
      </c>
      <c r="W561" s="12">
        <v>0</v>
      </c>
      <c r="X561" s="18">
        <v>298</v>
      </c>
      <c r="Y561" s="19" t="s">
        <v>47</v>
      </c>
      <c r="Z561" s="20"/>
      <c r="AA561" s="21"/>
      <c r="AB561" s="22"/>
      <c r="AC561" s="14">
        <f t="shared" si="162"/>
        <v>25000</v>
      </c>
      <c r="AD561" s="12"/>
      <c r="AE561" s="12"/>
      <c r="AF561" s="58" t="s">
        <v>134</v>
      </c>
      <c r="AG561" s="23">
        <v>8</v>
      </c>
      <c r="AH561" s="24">
        <v>13</v>
      </c>
      <c r="AI561" s="25" t="s">
        <v>49</v>
      </c>
      <c r="AJ561" s="13"/>
      <c r="AK561" s="13"/>
      <c r="AL561" s="17">
        <v>0</v>
      </c>
      <c r="AM561" s="15" t="s">
        <v>50</v>
      </c>
      <c r="AN561" s="12" t="s">
        <v>51</v>
      </c>
      <c r="AO561" s="12"/>
      <c r="AP561" s="17"/>
      <c r="AQ561" s="17"/>
      <c r="AR561" s="17"/>
      <c r="AU561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to_date('2015-05-07 00:00:00','YYYY-MM-DD HH24:MI:SS'), 50000, 9000, 0, 298, 0, 'c1', 8,null);insert into xxxx_oebs_cash_payment_test (ID, INVOICE_ID, OEBS_PAYMENT, DOC_DATE, COMISS_DATE) values (s_xxxx_oebs_cash_payment_test.NEXTVAL, 100209, 25000, to_date('2015-05-07 00:00:00','YYYY-MM-DD HH24:MI:SS'), date'2015-05-30' );insert into xxxx_client_discount_m  (ID,CLIENT_ID,CLIENT_AVG_DISCOUNT,DT) values (s_xxxx_client_discount_m.NEXTVAL,298, 13, date'2014-03-01');</v>
      </c>
    </row>
    <row r="562" spans="1:47" x14ac:dyDescent="0.3">
      <c r="A562" s="45">
        <v>24</v>
      </c>
      <c r="B562" s="57"/>
      <c r="C562" s="12" t="str">
        <f t="shared" si="156"/>
        <v>100024</v>
      </c>
      <c r="D562" s="12" t="str">
        <f t="shared" si="157"/>
        <v>100024/13</v>
      </c>
      <c r="E562" s="13" t="s">
        <v>40</v>
      </c>
      <c r="F562" s="13" t="s">
        <v>41</v>
      </c>
      <c r="G562" s="12">
        <v>1</v>
      </c>
      <c r="H562" s="14">
        <v>100210</v>
      </c>
      <c r="I562" s="15" t="str">
        <f t="shared" si="158"/>
        <v>Б-100210-13</v>
      </c>
      <c r="J562" s="16">
        <v>3</v>
      </c>
      <c r="K562" s="56">
        <v>3</v>
      </c>
      <c r="L562" s="12" t="s">
        <v>42</v>
      </c>
      <c r="M562" s="16">
        <v>1</v>
      </c>
      <c r="N562" s="12">
        <v>18</v>
      </c>
      <c r="O562" s="13" t="s">
        <v>53</v>
      </c>
      <c r="P562" s="13" t="s">
        <v>44</v>
      </c>
      <c r="Q562" s="13" t="s">
        <v>45</v>
      </c>
      <c r="R562" s="17" t="str">
        <f t="shared" si="159"/>
        <v>1002101</v>
      </c>
      <c r="S562" s="15">
        <v>1</v>
      </c>
      <c r="T562" s="144" t="s">
        <v>73</v>
      </c>
      <c r="U562" s="12">
        <v>50000</v>
      </c>
      <c r="V562" s="12">
        <f t="shared" si="160"/>
        <v>9000</v>
      </c>
      <c r="W562" s="12">
        <v>0</v>
      </c>
      <c r="X562" s="18">
        <v>299</v>
      </c>
      <c r="Y562" s="19" t="s">
        <v>47</v>
      </c>
      <c r="Z562" s="20"/>
      <c r="AA562" s="21"/>
      <c r="AB562" s="26"/>
      <c r="AC562" s="14">
        <f t="shared" si="162"/>
        <v>25000</v>
      </c>
      <c r="AD562" s="12"/>
      <c r="AE562" s="12"/>
      <c r="AF562" s="58" t="s">
        <v>134</v>
      </c>
      <c r="AG562" s="23">
        <v>8</v>
      </c>
      <c r="AH562" s="27">
        <v>7</v>
      </c>
      <c r="AI562" s="25" t="s">
        <v>49</v>
      </c>
      <c r="AJ562" s="13"/>
      <c r="AK562" s="13"/>
      <c r="AL562" s="17">
        <v>0</v>
      </c>
      <c r="AM562" s="15" t="s">
        <v>50</v>
      </c>
      <c r="AN562" s="12" t="s">
        <v>51</v>
      </c>
      <c r="AO562" s="12"/>
      <c r="AP562" s="17"/>
      <c r="AQ562" s="17"/>
      <c r="AR562" s="17"/>
      <c r="AU562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to_date('2015-05-08 00:00:00','YYYY-MM-DD HH24:MI:SS'), 50000, 9000, 0, 299, 0, 'c1', 8,null);insert into xxxx_oebs_cash_payment_test (ID, INVOICE_ID, OEBS_PAYMENT, DOC_DATE, COMISS_DATE) values (s_xxxx_oebs_cash_payment_test.NEXTVAL, 100210, 25000, to_date('2015-05-08 00:00:00','YYYY-MM-DD HH24:MI:SS'), date'2015-05-30' );insert into xxxx_client_discount_m  (ID,CLIENT_ID,CLIENT_AVG_DISCOUNT,DT) values (s_xxxx_client_discount_m.NEXTVAL,299, 7, date'2014-03-01');</v>
      </c>
    </row>
    <row r="563" spans="1:47" x14ac:dyDescent="0.3">
      <c r="A563" s="45">
        <v>24</v>
      </c>
      <c r="B563" s="57"/>
      <c r="C563" s="12" t="str">
        <f t="shared" si="156"/>
        <v>100024</v>
      </c>
      <c r="D563" s="12" t="str">
        <f t="shared" si="157"/>
        <v>100024/13</v>
      </c>
      <c r="E563" s="13" t="s">
        <v>40</v>
      </c>
      <c r="F563" s="13" t="s">
        <v>41</v>
      </c>
      <c r="G563" s="12">
        <v>1</v>
      </c>
      <c r="H563" s="14">
        <v>100211</v>
      </c>
      <c r="I563" s="15" t="str">
        <f t="shared" si="158"/>
        <v>Б-100211-13</v>
      </c>
      <c r="J563" s="16">
        <v>3</v>
      </c>
      <c r="K563" s="12">
        <v>7</v>
      </c>
      <c r="L563" s="12" t="s">
        <v>42</v>
      </c>
      <c r="M563" s="16">
        <v>1</v>
      </c>
      <c r="N563" s="12">
        <v>18</v>
      </c>
      <c r="O563" s="13" t="s">
        <v>53</v>
      </c>
      <c r="P563" s="13" t="s">
        <v>44</v>
      </c>
      <c r="Q563" s="13" t="s">
        <v>45</v>
      </c>
      <c r="R563" s="17" t="str">
        <f t="shared" si="159"/>
        <v>1002111</v>
      </c>
      <c r="S563" s="15">
        <v>1</v>
      </c>
      <c r="T563" s="144" t="s">
        <v>135</v>
      </c>
      <c r="U563" s="12">
        <v>50000</v>
      </c>
      <c r="V563" s="12">
        <f t="shared" si="160"/>
        <v>9000</v>
      </c>
      <c r="W563" s="12">
        <v>0</v>
      </c>
      <c r="X563" s="18">
        <v>300</v>
      </c>
      <c r="Y563" s="19" t="s">
        <v>47</v>
      </c>
      <c r="Z563" s="20"/>
      <c r="AA563" s="21"/>
      <c r="AB563" s="26"/>
      <c r="AC563" s="14">
        <f t="shared" si="162"/>
        <v>25000</v>
      </c>
      <c r="AD563" s="12"/>
      <c r="AE563" s="12"/>
      <c r="AF563" s="58" t="s">
        <v>134</v>
      </c>
      <c r="AG563" s="23">
        <v>8</v>
      </c>
      <c r="AH563" s="27">
        <v>7</v>
      </c>
      <c r="AI563" s="25" t="s">
        <v>49</v>
      </c>
      <c r="AJ563" s="13"/>
      <c r="AK563" s="13"/>
      <c r="AL563" s="17">
        <v>0</v>
      </c>
      <c r="AM563" s="15" t="s">
        <v>50</v>
      </c>
      <c r="AN563" s="12" t="s">
        <v>51</v>
      </c>
      <c r="AO563" s="12"/>
      <c r="AP563" s="17"/>
      <c r="AQ563" s="17"/>
      <c r="AR563" s="17"/>
      <c r="AU563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to_date('2015-05-07 00:00:01','YYYY-MM-DD HH24:MI:SS'), 50000, 9000, 0, 300, 0, 'c1', 8,null);insert into xxxx_oebs_cash_payment_test (ID, INVOICE_ID, OEBS_PAYMENT, DOC_DATE, COMISS_DATE) values (s_xxxx_oebs_cash_payment_test.NEXTVAL, 100211, 25000, to_date('2015-05-07 00:00:01','YYYY-MM-DD HH24:MI:SS'), date'2015-05-30' );insert into xxxx_client_discount_m  (ID,CLIENT_ID,CLIENT_AVG_DISCOUNT,DT) values (s_xxxx_client_discount_m.NEXTVAL,300, 7, date'2014-03-01');</v>
      </c>
    </row>
    <row r="564" spans="1:47" x14ac:dyDescent="0.3">
      <c r="A564" s="45">
        <v>24</v>
      </c>
      <c r="B564" s="57"/>
      <c r="C564" s="12" t="str">
        <f t="shared" si="156"/>
        <v>100024</v>
      </c>
      <c r="D564" s="12" t="str">
        <f t="shared" si="157"/>
        <v>100024/13</v>
      </c>
      <c r="E564" s="13" t="s">
        <v>40</v>
      </c>
      <c r="F564" s="13" t="s">
        <v>41</v>
      </c>
      <c r="G564" s="12">
        <v>1</v>
      </c>
      <c r="H564" s="14">
        <v>100212</v>
      </c>
      <c r="I564" s="15" t="str">
        <f t="shared" si="158"/>
        <v>Б-100212-13</v>
      </c>
      <c r="J564" s="16">
        <v>3</v>
      </c>
      <c r="K564" s="28">
        <v>11</v>
      </c>
      <c r="L564" s="12" t="s">
        <v>42</v>
      </c>
      <c r="M564" s="16">
        <v>1</v>
      </c>
      <c r="N564" s="12">
        <v>18</v>
      </c>
      <c r="O564" s="13" t="s">
        <v>55</v>
      </c>
      <c r="P564" s="13" t="s">
        <v>44</v>
      </c>
      <c r="Q564" s="13" t="s">
        <v>45</v>
      </c>
      <c r="R564" s="17" t="str">
        <f t="shared" si="159"/>
        <v>1002121</v>
      </c>
      <c r="S564" s="15">
        <v>1</v>
      </c>
      <c r="T564" s="144" t="s">
        <v>136</v>
      </c>
      <c r="U564" s="12">
        <v>50000</v>
      </c>
      <c r="V564" s="12">
        <f t="shared" si="160"/>
        <v>9000</v>
      </c>
      <c r="W564" s="12">
        <v>0</v>
      </c>
      <c r="X564" s="18">
        <v>301</v>
      </c>
      <c r="Y564" s="19" t="s">
        <v>47</v>
      </c>
      <c r="Z564" s="20"/>
      <c r="AA564" s="29">
        <f>SUM(AC561:AC565)/1.18</f>
        <v>93220.338983050853</v>
      </c>
      <c r="AB564" s="29"/>
      <c r="AC564" s="14">
        <v>10000</v>
      </c>
      <c r="AD564" s="12"/>
      <c r="AE564" s="12">
        <f>Z565-AD565-AE556</f>
        <v>96440.677966101677</v>
      </c>
      <c r="AF564" s="58" t="s">
        <v>134</v>
      </c>
      <c r="AG564" s="23">
        <v>8</v>
      </c>
      <c r="AH564" s="30">
        <v>20</v>
      </c>
      <c r="AI564" s="25" t="s">
        <v>49</v>
      </c>
      <c r="AJ564" s="13"/>
      <c r="AK564" s="13"/>
      <c r="AL564" s="17">
        <v>0</v>
      </c>
      <c r="AM564" s="15" t="s">
        <v>50</v>
      </c>
      <c r="AN564" s="12" t="s">
        <v>51</v>
      </c>
      <c r="AO564" s="12"/>
      <c r="AP564" s="17"/>
      <c r="AQ564" s="17"/>
      <c r="AR564" s="17"/>
      <c r="AU564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to_date('2015-05-08 00:00:01','YYYY-MM-DD HH24:MI:SS'), 50000, 9000, 0, 301, 0, 'c1', 8,null);insert into xxxx_oebs_cash_payment_test (ID, INVOICE_ID, OEBS_PAYMENT, DOC_DATE, COMISS_DATE) values (s_xxxx_oebs_cash_payment_test.NEXTVAL, 100212, 10000, to_date('2015-05-08 00:00:01','YYYY-MM-DD HH24:MI:SS'), date'2015-05-30' );insert into xxxx_oebs_cash_payment_test (ID, INVOICE_ID, OEBS_PAYMENT, DOC_DATE, COMISS_DATE) values (s_xxxx_oebs_cash_payment_test.NEXTVAL, 100212, 96440.6779661017, to_date('2015-05-08 00:00:01','YYYY-MM-DD HH24:MI:SS'), date'2015-05-30' );insert into xxxx_client_discount_m  (ID,CLIENT_ID,CLIENT_AVG_DISCOUNT,DT) values (s_xxxx_client_discount_m.NEXTVAL,301, 20, date'2014-03-01');</v>
      </c>
    </row>
    <row r="565" spans="1:47" x14ac:dyDescent="0.3">
      <c r="A565" s="45">
        <v>24</v>
      </c>
      <c r="B565" s="57"/>
      <c r="C565" s="33" t="str">
        <f t="shared" si="156"/>
        <v>100024</v>
      </c>
      <c r="D565" s="33" t="str">
        <f t="shared" si="157"/>
        <v>100024/13</v>
      </c>
      <c r="E565" s="34" t="s">
        <v>40</v>
      </c>
      <c r="F565" s="34" t="s">
        <v>41</v>
      </c>
      <c r="G565" s="12">
        <v>1</v>
      </c>
      <c r="H565" s="14">
        <v>100213</v>
      </c>
      <c r="I565" s="33" t="str">
        <f t="shared" si="158"/>
        <v>Б-100213-13</v>
      </c>
      <c r="J565" s="16">
        <v>3</v>
      </c>
      <c r="K565" s="35">
        <v>1</v>
      </c>
      <c r="L565" s="33" t="s">
        <v>42</v>
      </c>
      <c r="M565" s="36">
        <v>1</v>
      </c>
      <c r="N565" s="33">
        <v>18</v>
      </c>
      <c r="O565" s="34" t="s">
        <v>57</v>
      </c>
      <c r="P565" s="34" t="s">
        <v>44</v>
      </c>
      <c r="Q565" s="34" t="s">
        <v>45</v>
      </c>
      <c r="R565" s="37" t="str">
        <f t="shared" si="159"/>
        <v>1002131</v>
      </c>
      <c r="S565" s="33">
        <v>1</v>
      </c>
      <c r="T565" s="144" t="s">
        <v>137</v>
      </c>
      <c r="U565" s="12">
        <v>50000</v>
      </c>
      <c r="V565" s="33">
        <f t="shared" si="160"/>
        <v>9000</v>
      </c>
      <c r="W565" s="33">
        <v>0</v>
      </c>
      <c r="X565" s="18">
        <v>302</v>
      </c>
      <c r="Y565" s="38" t="s">
        <v>47</v>
      </c>
      <c r="Z565" s="20">
        <f>SUM(U561:U565)-SUM(V561:V565)</f>
        <v>205000</v>
      </c>
      <c r="AA565" s="39"/>
      <c r="AB565" s="39"/>
      <c r="AC565" s="40">
        <f>U565*0.5</f>
        <v>25000</v>
      </c>
      <c r="AD565" s="142">
        <f>SUM(AC561:AC565)/1.18</f>
        <v>93220.338983050853</v>
      </c>
      <c r="AE565" s="33"/>
      <c r="AF565" s="58" t="s">
        <v>134</v>
      </c>
      <c r="AG565" s="41">
        <v>8</v>
      </c>
      <c r="AH565" s="42">
        <v>13</v>
      </c>
      <c r="AI565" s="43" t="s">
        <v>49</v>
      </c>
      <c r="AJ565" s="34"/>
      <c r="AK565" s="34"/>
      <c r="AL565" s="37">
        <v>0</v>
      </c>
      <c r="AM565" s="33" t="s">
        <v>50</v>
      </c>
      <c r="AN565" s="33" t="s">
        <v>51</v>
      </c>
      <c r="AO565" s="33"/>
      <c r="AP565" s="37"/>
      <c r="AQ565" s="37"/>
      <c r="AR565" s="37"/>
      <c r="AS565" s="44"/>
      <c r="AU565" s="9" t="str">
        <f t="shared" si="16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to_date('2015-05-07 00:00:02','YYYY-MM-DD HH24:MI:SS'), 50000, 9000, 0, 302, 0, 'c1', 8,null);insert into xxxx_oebs_cash_payment_test (ID, INVOICE_ID, OEBS_PAYMENT, DOC_DATE, COMISS_DATE) values (s_xxxx_oebs_cash_payment_test.NEXTVAL, 100213, 25000, to_date('2015-05-07 00:00:02','YYYY-MM-DD HH24:MI:SS'), date'2015-05-30' );insert into xxxx_oebs_cash_payment_test (ID, INVOICE_ID, OEBS_PAYMENT, DOC_DATE, COMISS_DATE) values (s_xxxx_oebs_cash_payment_test.NEXTVAL, 100213, 93220.3389830509, to_date('2015-05-07 00:00:02','YYYY-MM-DD HH24:MI:SS'), date'2015-05-30' );insert into xxxx_client_discount_m  (ID,CLIENT_ID,CLIENT_AVG_DISCOUNT,DT) values (s_xxxx_client_discount_m.NEXTVAL,302, 13, date'2014-03-01');</v>
      </c>
    </row>
    <row r="567" spans="1:47" x14ac:dyDescent="0.3">
      <c r="U567" s="9">
        <f>SUM(U551:U566)-SUM(V551:V566)</f>
        <v>508400</v>
      </c>
    </row>
    <row r="568" spans="1:47" x14ac:dyDescent="0.3">
      <c r="U568" s="9">
        <f>U567/10</f>
        <v>50840</v>
      </c>
    </row>
    <row r="570" spans="1:47" ht="15" customHeight="1" x14ac:dyDescent="0.3">
      <c r="A570" s="45">
        <v>23</v>
      </c>
      <c r="B570" s="57"/>
      <c r="C570" s="12" t="str">
        <f t="shared" ref="C570:C584" si="163">"1000"&amp;A570</f>
        <v>100023</v>
      </c>
      <c r="D570" s="12" t="str">
        <f t="shared" ref="D570:D584" si="164">"1000"&amp;A570&amp;"/13"</f>
        <v>100023/13</v>
      </c>
      <c r="E570" s="13" t="s">
        <v>40</v>
      </c>
      <c r="F570" s="13" t="s">
        <v>41</v>
      </c>
      <c r="G570" s="12">
        <v>1</v>
      </c>
      <c r="H570" s="14">
        <v>100184</v>
      </c>
      <c r="I570" s="15" t="str">
        <f t="shared" ref="I570:I584" si="165">"Б-"&amp;H570&amp;"-13"</f>
        <v>Б-100184-13</v>
      </c>
      <c r="J570" s="16">
        <v>3</v>
      </c>
      <c r="K570" s="56">
        <v>2</v>
      </c>
      <c r="L570" s="12" t="s">
        <v>42</v>
      </c>
      <c r="M570" s="16">
        <v>1</v>
      </c>
      <c r="N570" s="12">
        <v>18</v>
      </c>
      <c r="O570" s="13" t="s">
        <v>43</v>
      </c>
      <c r="P570" s="13" t="s">
        <v>44</v>
      </c>
      <c r="Q570" s="13" t="s">
        <v>45</v>
      </c>
      <c r="R570" s="17" t="str">
        <f t="shared" ref="R570:R584" si="166">H570&amp;"1"</f>
        <v>1001841</v>
      </c>
      <c r="S570" s="15">
        <v>1</v>
      </c>
      <c r="T570" s="144" t="s">
        <v>46</v>
      </c>
      <c r="U570" s="12">
        <v>50000</v>
      </c>
      <c r="V570" s="12">
        <f t="shared" ref="V570:V584" si="167">U570*0.18</f>
        <v>9000</v>
      </c>
      <c r="W570" s="12">
        <v>0</v>
      </c>
      <c r="X570" s="18">
        <v>273</v>
      </c>
      <c r="Y570" s="19" t="s">
        <v>47</v>
      </c>
      <c r="Z570" s="20"/>
      <c r="AA570" s="21"/>
      <c r="AB570" s="22"/>
      <c r="AC570" s="14">
        <f>U570*0.5</f>
        <v>25000</v>
      </c>
      <c r="AD570" s="12"/>
      <c r="AE570" s="12"/>
      <c r="AF570" s="13" t="s">
        <v>48</v>
      </c>
      <c r="AG570" s="23">
        <v>8</v>
      </c>
      <c r="AH570" s="24">
        <v>13</v>
      </c>
      <c r="AI570" s="25" t="s">
        <v>49</v>
      </c>
      <c r="AJ570" s="13"/>
      <c r="AK570" s="13"/>
      <c r="AL570" s="17">
        <v>0</v>
      </c>
      <c r="AM570" s="15" t="s">
        <v>50</v>
      </c>
      <c r="AN570" s="12" t="s">
        <v>51</v>
      </c>
      <c r="AO570" s="12"/>
      <c r="AP570" s="17"/>
      <c r="AQ570" s="17"/>
      <c r="AR570" s="17"/>
      <c r="AS570" s="15" t="s">
        <v>99</v>
      </c>
      <c r="AU570" s="9" t="str">
        <f t="shared" ref="AU570:AU584" si="16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"&amp;A570&amp;", "&amp;C570&amp;", '"&amp;D570&amp;"', date'"&amp;E570&amp;"', date'"&amp;F570&amp;"', "&amp;G570&amp;", "&amp;H570&amp;", '"&amp;I570&amp;"',date'"&amp;O570&amp;"',"&amp;J570&amp;", "&amp;K570&amp;", "&amp;K570&amp;", '"&amp;L570&amp;"', "&amp;M570&amp;", "&amp;N570&amp;", date'"&amp;P570&amp;"', date'"&amp;Q570&amp;"', "&amp;R570&amp;", "&amp;S570&amp;", to_date('"&amp;T570&amp;"','YYYY-MM-DD HH24:MI:SS'), "&amp;U570&amp;", "&amp;V570&amp;", "&amp;W570&amp;", "&amp;X570&amp;", "&amp;AL570&amp;", '"&amp;AN570&amp;"', "&amp;AG570&amp;","&amp;AM570&amp;");"&amp;
IF(LEN(AC570)&gt;0,"insert into xxxx_oebs_cash_payment_test (ID, INVOICE_ID, OEBS_PAYMENT, DOC_DATE, COMISS_DATE) values (s_xxxx_oebs_cash_payment_test.NEXTVAL, "&amp;H570&amp;", "&amp;AC570&amp;", to_date('"&amp;T570&amp;"','YYYY-MM-DD HH24:MI:SS'), "&amp;AF570&amp;" );","")&amp;
IF(LEN(AD570)&gt;0,"insert into xxxx_oebs_cash_payment_test (ID, INVOICE_ID, OEBS_PAYMENT, DOC_DATE, COMISS_DATE) values (s_xxxx_oebs_cash_payment_test.NEXTVAL, "&amp;H570&amp;", "&amp;AD570&amp;", to_date('"&amp;T570&amp;"','YYYY-MM-DD HH24:MI:SS'), "&amp;AF570&amp;" );","")&amp;
IF(LEN(AE570)&gt;0,"insert into xxxx_oebs_cash_payment_test (ID, INVOICE_ID, OEBS_PAYMENT, DOC_DATE, COMISS_DATE) values (s_xxxx_oebs_cash_payment_test.NEXTVAL, "&amp;H570&amp;", "&amp;AE570&amp;", to_date('"&amp;T570&amp;"','YYYY-MM-DD HH24:MI:SS'), "&amp;AF570&amp;" );","")&amp;
IF(LEN(AH570)&gt;0,"insert into xxxx_client_discount_m  (ID,CLIENT_ID,CLIENT_AVG_DISCOUNT,DT) values (s_xxxx_client_discount_m.NEXTVAL,"&amp;X570&amp;", "&amp;AH570&amp;", "&amp;AI570&amp;");","")&amp;
IF(LEN(AJ570)&gt;0,"insert into xxxx_client_discount_m  (ID,CLIENT_ID,CLIENT_AVG_DISCOUNT,DT) values (s_xxxx_client_discount_m.NEXTVAL,"&amp;X570&amp;", "&amp;AJ570&amp;", "&amp;AK570&amp;");","")&amp;
IF(LEN(AO570)&gt;0,"insert into xxxx_contract_signed_attr (ID, CONTRACT_ID, CODE, KEY_NUM) values (s_xxxx_contract_signed_attr.NEXTVAL, "&amp;C570&amp;", 'SUPERCOMMISSION_BONUS' , "&amp;AO570&amp;" );","")&amp;
IF(LEN(AP570)&gt;0,"insert into xxxx_loyal_clients_contr_attr (ID, CONTRACT_ID, CLIENT_ID, LC_TURNOVER, COLLATERAL_FIRST_DT, COLLATERAL_END_DT) values (s_xxxx_loyal_clients_contr_atr.NEXTVAL, "&amp;C570&amp;", "&amp;X570&amp;", "&amp;AP570&amp;", "&amp;AQ570&amp;", "&amp;AR570&amp;"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'Б-100184-13',date'2015-03-02',3, 2, 2, 'RUR', 1, 18, date'2015-03-06', date'2015-03-07', 1001841, 1, to_date('2015-03-07 00:00:00','YYYY-MM-DD HH24:MI:SS'), 50000, 9000, 0, 273, 0, 'c1', 8,null);insert into xxxx_oebs_cash_payment_test (ID, INVOICE_ID, OEBS_PAYMENT, DOC_DATE, COMISS_DATE) values (s_xxxx_oebs_cash_payment_test.NEXTVAL, 100184, 25000, to_date('2015-03-07 00:00:00','YYYY-MM-DD HH24:MI:SS'), date'2015-03-31' );insert into xxxx_client_discount_m  (ID,CLIENT_ID,CLIENT_AVG_DISCOUNT,DT) values (s_xxxx_client_discount_m.NEXTVAL,273, 13, date'2014-03-01');</v>
      </c>
    </row>
    <row r="571" spans="1:47" ht="15" customHeight="1" x14ac:dyDescent="0.3">
      <c r="A571" s="45">
        <v>23</v>
      </c>
      <c r="B571" s="57"/>
      <c r="C571" s="12" t="str">
        <f t="shared" si="163"/>
        <v>100023</v>
      </c>
      <c r="D571" s="12" t="str">
        <f t="shared" si="164"/>
        <v>100023/13</v>
      </c>
      <c r="E571" s="13" t="s">
        <v>40</v>
      </c>
      <c r="F571" s="13" t="s">
        <v>41</v>
      </c>
      <c r="G571" s="12">
        <v>1</v>
      </c>
      <c r="H571" s="14">
        <v>100185</v>
      </c>
      <c r="I571" s="15" t="str">
        <f t="shared" si="165"/>
        <v>Б-100185-13</v>
      </c>
      <c r="J571" s="16">
        <v>3</v>
      </c>
      <c r="K571" s="12">
        <v>7</v>
      </c>
      <c r="L571" s="12" t="s">
        <v>42</v>
      </c>
      <c r="M571" s="16">
        <v>1</v>
      </c>
      <c r="N571" s="12">
        <v>18</v>
      </c>
      <c r="O571" s="13" t="s">
        <v>53</v>
      </c>
      <c r="P571" s="13" t="s">
        <v>44</v>
      </c>
      <c r="Q571" s="13" t="s">
        <v>45</v>
      </c>
      <c r="R571" s="17" t="str">
        <f t="shared" si="166"/>
        <v>1001851</v>
      </c>
      <c r="S571" s="15">
        <v>1</v>
      </c>
      <c r="T571" s="144" t="s">
        <v>54</v>
      </c>
      <c r="U571" s="12">
        <v>50000</v>
      </c>
      <c r="V571" s="12">
        <f t="shared" si="167"/>
        <v>9000</v>
      </c>
      <c r="W571" s="12">
        <v>0</v>
      </c>
      <c r="X571" s="18">
        <v>274</v>
      </c>
      <c r="Y571" s="19" t="s">
        <v>47</v>
      </c>
      <c r="Z571" s="20"/>
      <c r="AA571" s="21"/>
      <c r="AB571" s="26"/>
      <c r="AC571" s="14">
        <f>U571*0.5</f>
        <v>25000</v>
      </c>
      <c r="AD571" s="115"/>
      <c r="AE571" s="109"/>
      <c r="AF571" s="58" t="s">
        <v>67</v>
      </c>
      <c r="AG571" s="23">
        <v>8</v>
      </c>
      <c r="AH571" s="27">
        <v>7</v>
      </c>
      <c r="AI571" s="25" t="s">
        <v>49</v>
      </c>
      <c r="AJ571" s="13"/>
      <c r="AK571" s="13"/>
      <c r="AL571" s="17">
        <v>0</v>
      </c>
      <c r="AM571" s="15" t="s">
        <v>50</v>
      </c>
      <c r="AN571" s="12" t="s">
        <v>51</v>
      </c>
      <c r="AO571" s="12"/>
      <c r="AP571" s="17"/>
      <c r="AQ571" s="17"/>
      <c r="AR571" s="17"/>
      <c r="AS571" s="9" t="s">
        <v>100</v>
      </c>
      <c r="AU571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'Б-100185-13',date'2015-03-03',3, 7, 7, 'RUR', 1, 18, date'2015-03-06', date'2015-03-07', 1001851, 1, to_date('2015-03-08 00:00:00','YYYY-MM-DD HH24:MI:SS'), 50000, 9000, 0, 274, 0, 'c1', 8,null);insert into xxxx_oebs_cash_payment_test (ID, INVOICE_ID, OEBS_PAYMENT, DOC_DATE, COMISS_DATE) values (s_xxxx_oebs_cash_payment_test.NEXTVAL, 100185, 25000, to_date('2015-03-08 00:00:00','YYYY-MM-DD HH24:MI:SS'), date'2015-04-30' );insert into xxxx_client_discount_m  (ID,CLIENT_ID,CLIENT_AVG_DISCOUNT,DT) values (s_xxxx_client_discount_m.NEXTVAL,274, 7, date'2014-03-01');</v>
      </c>
    </row>
    <row r="572" spans="1:47" ht="15" customHeight="1" x14ac:dyDescent="0.3">
      <c r="A572" s="45">
        <v>23</v>
      </c>
      <c r="B572" s="57"/>
      <c r="C572" s="12" t="str">
        <f t="shared" si="163"/>
        <v>100023</v>
      </c>
      <c r="D572" s="12" t="str">
        <f t="shared" si="164"/>
        <v>100023/13</v>
      </c>
      <c r="E572" s="13" t="s">
        <v>40</v>
      </c>
      <c r="F572" s="13" t="s">
        <v>41</v>
      </c>
      <c r="G572" s="12">
        <v>1</v>
      </c>
      <c r="H572" s="14">
        <v>100186</v>
      </c>
      <c r="I572" s="15" t="str">
        <f t="shared" si="165"/>
        <v>Б-100186-13</v>
      </c>
      <c r="J572" s="16">
        <v>3</v>
      </c>
      <c r="K572" s="12">
        <v>7</v>
      </c>
      <c r="L572" s="12" t="s">
        <v>42</v>
      </c>
      <c r="M572" s="16">
        <v>1</v>
      </c>
      <c r="N572" s="12">
        <v>18</v>
      </c>
      <c r="O572" s="13" t="s">
        <v>53</v>
      </c>
      <c r="P572" s="13" t="s">
        <v>44</v>
      </c>
      <c r="Q572" s="13" t="s">
        <v>45</v>
      </c>
      <c r="R572" s="17" t="str">
        <f t="shared" si="166"/>
        <v>1001861</v>
      </c>
      <c r="S572" s="15">
        <v>1</v>
      </c>
      <c r="T572" s="144" t="s">
        <v>54</v>
      </c>
      <c r="U572" s="12">
        <v>50000</v>
      </c>
      <c r="V572" s="12">
        <f t="shared" si="167"/>
        <v>9000</v>
      </c>
      <c r="W572" s="12">
        <v>0</v>
      </c>
      <c r="X572" s="18">
        <v>275</v>
      </c>
      <c r="Y572" s="19" t="s">
        <v>47</v>
      </c>
      <c r="Z572" s="20"/>
      <c r="AA572" s="21"/>
      <c r="AB572" s="26"/>
      <c r="AC572" s="14">
        <v>100000</v>
      </c>
      <c r="AD572" s="12"/>
      <c r="AE572" s="12"/>
      <c r="AF572" s="13" t="s">
        <v>48</v>
      </c>
      <c r="AG572" s="23">
        <v>8</v>
      </c>
      <c r="AH572" s="27">
        <v>7</v>
      </c>
      <c r="AI572" s="25" t="s">
        <v>49</v>
      </c>
      <c r="AJ572" s="13"/>
      <c r="AK572" s="13"/>
      <c r="AL572" s="17">
        <v>0</v>
      </c>
      <c r="AM572" s="15" t="s">
        <v>50</v>
      </c>
      <c r="AN572" s="12" t="s">
        <v>51</v>
      </c>
      <c r="AO572" s="12"/>
      <c r="AP572" s="17"/>
      <c r="AQ572" s="17"/>
      <c r="AR572" s="17"/>
      <c r="AU572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'Б-100186-13',date'2015-03-03',3, 7, 7, 'RUR', 1, 18, date'2015-03-06', date'2015-03-07', 1001861, 1, to_date('2015-03-08 00:00:00','YYYY-MM-DD HH24:MI:SS'), 50000, 9000, 0, 275, 0, 'c1', 8,null);insert into xxxx_oebs_cash_payment_test (ID, INVOICE_ID, OEBS_PAYMENT, DOC_DATE, COMISS_DATE) values (s_xxxx_oebs_cash_payment_test.NEXTVAL, 100186, 100000, to_date('2015-03-08 00:00:00','YYYY-MM-DD HH24:MI:SS'), date'2015-03-31' );insert into xxxx_client_discount_m  (ID,CLIENT_ID,CLIENT_AVG_DISCOUNT,DT) values (s_xxxx_client_discount_m.NEXTVAL,275, 7, date'2014-03-01');</v>
      </c>
    </row>
    <row r="573" spans="1:47" ht="15" customHeight="1" x14ac:dyDescent="0.3">
      <c r="A573" s="45">
        <v>23</v>
      </c>
      <c r="B573" s="57"/>
      <c r="C573" s="12" t="str">
        <f t="shared" si="163"/>
        <v>100023</v>
      </c>
      <c r="D573" s="12" t="str">
        <f t="shared" si="164"/>
        <v>100023/13</v>
      </c>
      <c r="E573" s="13" t="s">
        <v>40</v>
      </c>
      <c r="F573" s="13" t="s">
        <v>41</v>
      </c>
      <c r="G573" s="12">
        <v>1</v>
      </c>
      <c r="H573" s="14">
        <v>100187</v>
      </c>
      <c r="I573" s="15" t="str">
        <f t="shared" si="165"/>
        <v>Б-100187-13</v>
      </c>
      <c r="J573" s="16">
        <v>3</v>
      </c>
      <c r="K573" s="56">
        <v>11</v>
      </c>
      <c r="L573" s="12" t="s">
        <v>42</v>
      </c>
      <c r="M573" s="16">
        <v>1</v>
      </c>
      <c r="N573" s="12">
        <v>18</v>
      </c>
      <c r="O573" s="13" t="s">
        <v>55</v>
      </c>
      <c r="P573" s="13" t="s">
        <v>44</v>
      </c>
      <c r="Q573" s="13" t="s">
        <v>45</v>
      </c>
      <c r="R573" s="17" t="str">
        <f t="shared" si="166"/>
        <v>1001871</v>
      </c>
      <c r="S573" s="15">
        <v>1</v>
      </c>
      <c r="T573" s="144" t="s">
        <v>56</v>
      </c>
      <c r="U573" s="12">
        <v>50000</v>
      </c>
      <c r="V573" s="12">
        <f t="shared" si="167"/>
        <v>9000</v>
      </c>
      <c r="W573" s="12">
        <v>0</v>
      </c>
      <c r="X573" s="18">
        <v>276</v>
      </c>
      <c r="Y573" s="19" t="s">
        <v>47</v>
      </c>
      <c r="Z573" s="20"/>
      <c r="AA573" s="29"/>
      <c r="AB573" s="29"/>
      <c r="AC573" s="14">
        <f t="shared" ref="AC573:AC582" si="169">U573*0.5</f>
        <v>25000</v>
      </c>
      <c r="AD573" s="115"/>
      <c r="AE573" s="12"/>
      <c r="AF573" s="58" t="s">
        <v>67</v>
      </c>
      <c r="AG573" s="23">
        <v>8</v>
      </c>
      <c r="AH573" s="30">
        <v>20</v>
      </c>
      <c r="AI573" s="25" t="s">
        <v>49</v>
      </c>
      <c r="AJ573" s="13"/>
      <c r="AK573" s="13"/>
      <c r="AL573" s="17">
        <v>0</v>
      </c>
      <c r="AM573" s="15" t="s">
        <v>50</v>
      </c>
      <c r="AN573" s="12" t="s">
        <v>51</v>
      </c>
      <c r="AO573" s="12"/>
      <c r="AP573" s="17"/>
      <c r="AQ573" s="17"/>
      <c r="AR573" s="17"/>
      <c r="AU573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'Б-100187-13',date'2015-03-04',3, 11, 11, 'RUR', 1, 18, date'2015-03-06', date'2015-03-07', 1001871, 1, to_date('2015-03-09 00:00:00','YYYY-MM-DD HH24:MI:SS'), 50000, 9000, 0, 276, 0, 'c1', 8,null);insert into xxxx_oebs_cash_payment_test (ID, INVOICE_ID, OEBS_PAYMENT, DOC_DATE, COMISS_DATE) values (s_xxxx_oebs_cash_payment_test.NEXTVAL, 100187, 25000, to_date('2015-03-09 00:00:00','YYYY-MM-DD HH24:MI:SS'), date'2015-04-30' );insert into xxxx_client_discount_m  (ID,CLIENT_ID,CLIENT_AVG_DISCOUNT,DT) values (s_xxxx_client_discount_m.NEXTVAL,276, 20, date'2014-03-01');</v>
      </c>
    </row>
    <row r="574" spans="1:47" ht="15" customHeight="1" x14ac:dyDescent="0.3">
      <c r="A574" s="45">
        <v>23</v>
      </c>
      <c r="B574" s="57"/>
      <c r="C574" s="12" t="str">
        <f t="shared" si="163"/>
        <v>100023</v>
      </c>
      <c r="D574" s="12" t="str">
        <f t="shared" si="164"/>
        <v>100023/13</v>
      </c>
      <c r="E574" s="13" t="s">
        <v>40</v>
      </c>
      <c r="F574" s="13" t="s">
        <v>41</v>
      </c>
      <c r="G574" s="12">
        <v>1</v>
      </c>
      <c r="H574" s="14">
        <v>100188</v>
      </c>
      <c r="I574" s="15" t="str">
        <f t="shared" si="165"/>
        <v>Б-100188-13</v>
      </c>
      <c r="J574" s="16">
        <v>3</v>
      </c>
      <c r="K574" s="28">
        <v>1</v>
      </c>
      <c r="L574" s="12" t="s">
        <v>42</v>
      </c>
      <c r="M574" s="16">
        <v>1</v>
      </c>
      <c r="N574" s="12">
        <v>18</v>
      </c>
      <c r="O574" s="13" t="s">
        <v>57</v>
      </c>
      <c r="P574" s="13" t="s">
        <v>44</v>
      </c>
      <c r="Q574" s="13" t="s">
        <v>45</v>
      </c>
      <c r="R574" s="17" t="str">
        <f t="shared" si="166"/>
        <v>1001881</v>
      </c>
      <c r="S574" s="15">
        <v>1</v>
      </c>
      <c r="T574" s="144" t="s">
        <v>58</v>
      </c>
      <c r="U574" s="12">
        <v>50000</v>
      </c>
      <c r="V574" s="12">
        <f t="shared" si="167"/>
        <v>9000</v>
      </c>
      <c r="W574" s="12">
        <v>0</v>
      </c>
      <c r="X574" s="18">
        <v>277</v>
      </c>
      <c r="Y574" s="19" t="s">
        <v>47</v>
      </c>
      <c r="Z574" s="20">
        <f>SUM(U570:U574)-SUM(V570:V574)</f>
        <v>205000</v>
      </c>
      <c r="AA574" s="29"/>
      <c r="AB574" s="110">
        <f>Z574-AD571</f>
        <v>205000</v>
      </c>
      <c r="AC574" s="14">
        <f t="shared" si="169"/>
        <v>25000</v>
      </c>
      <c r="AD574" s="12"/>
      <c r="AE574" s="12"/>
      <c r="AF574" s="13" t="s">
        <v>48</v>
      </c>
      <c r="AG574" s="23">
        <v>8</v>
      </c>
      <c r="AH574" s="30">
        <v>13</v>
      </c>
      <c r="AI574" s="25" t="s">
        <v>49</v>
      </c>
      <c r="AJ574" s="13"/>
      <c r="AK574" s="13"/>
      <c r="AL574" s="17">
        <v>0</v>
      </c>
      <c r="AM574" s="15" t="s">
        <v>50</v>
      </c>
      <c r="AN574" s="12" t="s">
        <v>51</v>
      </c>
      <c r="AO574" s="12"/>
      <c r="AP574" s="17"/>
      <c r="AQ574" s="17"/>
      <c r="AR574" s="17"/>
      <c r="AU574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'Б-100188-13',date'2015-03-05',3, 1, 1, 'RUR', 1, 18, date'2015-03-06', date'2015-03-07', 1001881, 1, to_date('2015-03-11 00:00:00','YYYY-MM-DD HH24:MI:SS'), 50000, 9000, 0, 277, 0, 'c1', 8,null);insert into xxxx_oebs_cash_payment_test (ID, INVOICE_ID, OEBS_PAYMENT, DOC_DATE, COMISS_DATE) values (s_xxxx_oebs_cash_payment_test.NEXTVAL, 100188, 25000, to_date('2015-03-11 00:00:00','YYYY-MM-DD HH24:MI:SS'), date'2015-03-31' );insert into xxxx_client_discount_m  (ID,CLIENT_ID,CLIENT_AVG_DISCOUNT,DT) values (s_xxxx_client_discount_m.NEXTVAL,277, 13, date'2014-03-01');</v>
      </c>
    </row>
    <row r="575" spans="1:47" ht="15" customHeight="1" x14ac:dyDescent="0.3">
      <c r="A575" s="45">
        <v>23</v>
      </c>
      <c r="B575" s="57"/>
      <c r="C575" s="12" t="str">
        <f t="shared" si="163"/>
        <v>100023</v>
      </c>
      <c r="D575" s="12" t="str">
        <f t="shared" si="164"/>
        <v>100023/13</v>
      </c>
      <c r="E575" s="13" t="s">
        <v>40</v>
      </c>
      <c r="F575" s="13" t="s">
        <v>41</v>
      </c>
      <c r="G575" s="12">
        <v>1</v>
      </c>
      <c r="H575" s="14">
        <v>100189</v>
      </c>
      <c r="I575" s="15" t="str">
        <f t="shared" si="165"/>
        <v>Б-100189-13</v>
      </c>
      <c r="J575" s="16">
        <v>3</v>
      </c>
      <c r="K575" s="12">
        <v>7</v>
      </c>
      <c r="L575" s="12" t="s">
        <v>42</v>
      </c>
      <c r="M575" s="16">
        <v>1</v>
      </c>
      <c r="N575" s="12">
        <v>18</v>
      </c>
      <c r="O575" s="13" t="s">
        <v>43</v>
      </c>
      <c r="P575" s="13" t="s">
        <v>44</v>
      </c>
      <c r="Q575" s="13" t="s">
        <v>45</v>
      </c>
      <c r="R575" s="17" t="str">
        <f t="shared" si="166"/>
        <v>1001891</v>
      </c>
      <c r="S575" s="15">
        <v>1</v>
      </c>
      <c r="T575" s="144" t="s">
        <v>71</v>
      </c>
      <c r="U575" s="12">
        <v>50000</v>
      </c>
      <c r="V575" s="12">
        <f t="shared" si="167"/>
        <v>9000</v>
      </c>
      <c r="W575" s="12">
        <v>0</v>
      </c>
      <c r="X575" s="18">
        <v>278</v>
      </c>
      <c r="Y575" s="19" t="s">
        <v>47</v>
      </c>
      <c r="Z575" s="20"/>
      <c r="AA575" s="21" t="s">
        <v>129</v>
      </c>
      <c r="AB575" s="111">
        <f>AB574-AD573</f>
        <v>205000</v>
      </c>
      <c r="AC575" s="14">
        <f t="shared" si="169"/>
        <v>25000</v>
      </c>
      <c r="AD575" s="115"/>
      <c r="AE575" s="12"/>
      <c r="AF575" s="59" t="s">
        <v>72</v>
      </c>
      <c r="AG575" s="23">
        <v>8</v>
      </c>
      <c r="AH575" s="24">
        <v>13</v>
      </c>
      <c r="AI575" s="25" t="s">
        <v>49</v>
      </c>
      <c r="AJ575" s="13"/>
      <c r="AK575" s="13"/>
      <c r="AL575" s="17">
        <v>0</v>
      </c>
      <c r="AM575" s="15" t="s">
        <v>50</v>
      </c>
      <c r="AN575" s="12" t="s">
        <v>51</v>
      </c>
      <c r="AO575" s="12"/>
      <c r="AP575" s="17"/>
      <c r="AQ575" s="17"/>
      <c r="AR575" s="17"/>
      <c r="AU575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'Б-100189-13',date'2015-03-02',3, 7, 7, 'RUR', 1, 18, date'2015-03-06', date'2015-03-07', 1001891, 1, to_date('2015-05-07 00:00:00','YYYY-MM-DD HH24:MI:SS'), 50000, 9000, 0, 278, 0, 'c1', 8,null);insert into xxxx_oebs_cash_payment_test (ID, INVOICE_ID, OEBS_PAYMENT, DOC_DATE, COMISS_DATE) values (s_xxxx_oebs_cash_payment_test.NEXTVAL, 100189, 25000, to_date('2015-05-07 00:00:00','YYYY-MM-DD HH24:MI:SS'), date'2015-05-31' );insert into xxxx_client_discount_m  (ID,CLIENT_ID,CLIENT_AVG_DISCOUNT,DT) values (s_xxxx_client_discount_m.NEXTVAL,278, 13, date'2014-03-01');</v>
      </c>
    </row>
    <row r="576" spans="1:47" ht="15" customHeight="1" x14ac:dyDescent="0.3">
      <c r="A576" s="45">
        <v>23</v>
      </c>
      <c r="B576" s="57"/>
      <c r="C576" s="12" t="str">
        <f t="shared" si="163"/>
        <v>100023</v>
      </c>
      <c r="D576" s="12" t="str">
        <f t="shared" si="164"/>
        <v>100023/13</v>
      </c>
      <c r="E576" s="13" t="s">
        <v>40</v>
      </c>
      <c r="F576" s="13" t="s">
        <v>41</v>
      </c>
      <c r="G576" s="12">
        <v>1</v>
      </c>
      <c r="H576" s="14">
        <v>100190</v>
      </c>
      <c r="I576" s="15" t="str">
        <f t="shared" si="165"/>
        <v>Б-100190-13</v>
      </c>
      <c r="J576" s="16">
        <v>3</v>
      </c>
      <c r="K576" s="28">
        <v>12</v>
      </c>
      <c r="L576" s="12" t="s">
        <v>42</v>
      </c>
      <c r="M576" s="16">
        <v>1</v>
      </c>
      <c r="N576" s="12">
        <v>18</v>
      </c>
      <c r="O576" s="13" t="s">
        <v>53</v>
      </c>
      <c r="P576" s="13" t="s">
        <v>44</v>
      </c>
      <c r="Q576" s="13" t="s">
        <v>45</v>
      </c>
      <c r="R576" s="17" t="str">
        <f t="shared" si="166"/>
        <v>1001901</v>
      </c>
      <c r="S576" s="15">
        <v>1</v>
      </c>
      <c r="T576" s="144" t="s">
        <v>73</v>
      </c>
      <c r="U576" s="12">
        <v>50000</v>
      </c>
      <c r="V576" s="12">
        <f t="shared" si="167"/>
        <v>9000</v>
      </c>
      <c r="W576" s="12">
        <v>0</v>
      </c>
      <c r="X576" s="18">
        <v>279</v>
      </c>
      <c r="Y576" s="19" t="s">
        <v>47</v>
      </c>
      <c r="Z576" s="20"/>
      <c r="AA576" s="21"/>
      <c r="AB576" s="26"/>
      <c r="AC576" s="14">
        <f t="shared" si="169"/>
        <v>25000</v>
      </c>
      <c r="AD576" s="12"/>
      <c r="AE576" s="12"/>
      <c r="AF576" s="59" t="s">
        <v>72</v>
      </c>
      <c r="AG576" s="23">
        <v>8</v>
      </c>
      <c r="AH576" s="27">
        <v>7</v>
      </c>
      <c r="AI576" s="25" t="s">
        <v>49</v>
      </c>
      <c r="AJ576" s="13"/>
      <c r="AK576" s="13"/>
      <c r="AL576" s="17">
        <v>0</v>
      </c>
      <c r="AM576" s="15" t="s">
        <v>50</v>
      </c>
      <c r="AN576" s="12" t="s">
        <v>51</v>
      </c>
      <c r="AO576" s="12"/>
      <c r="AP576" s="17"/>
      <c r="AQ576" s="17"/>
      <c r="AR576" s="17"/>
      <c r="AU576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'Б-100190-13',date'2015-03-03',3, 12, 12, 'RUR', 1, 18, date'2015-03-06', date'2015-03-07', 1001901, 1, to_date('2015-05-08 00:00:00','YYYY-MM-DD HH24:MI:SS'), 50000, 9000, 0, 279, 0, 'c1', 8,null);insert into xxxx_oebs_cash_payment_test (ID, INVOICE_ID, OEBS_PAYMENT, DOC_DATE, COMISS_DATE) values (s_xxxx_oebs_cash_payment_test.NEXTVAL, 100190, 25000, to_date('2015-05-08 00:00:00','YYYY-MM-DD HH24:MI:SS'), date'2015-05-31' );insert into xxxx_client_discount_m  (ID,CLIENT_ID,CLIENT_AVG_DISCOUNT,DT) values (s_xxxx_client_discount_m.NEXTVAL,279, 7, date'2014-03-01');</v>
      </c>
    </row>
    <row r="577" spans="1:47" x14ac:dyDescent="0.3">
      <c r="A577" s="45">
        <v>23</v>
      </c>
      <c r="B577" s="57"/>
      <c r="C577" s="12" t="str">
        <f t="shared" si="163"/>
        <v>100023</v>
      </c>
      <c r="D577" s="12" t="str">
        <f t="shared" si="164"/>
        <v>100023/13</v>
      </c>
      <c r="E577" s="13" t="s">
        <v>40</v>
      </c>
      <c r="F577" s="13" t="s">
        <v>41</v>
      </c>
      <c r="G577" s="12">
        <v>1</v>
      </c>
      <c r="H577" s="14">
        <v>100191</v>
      </c>
      <c r="I577" s="15" t="str">
        <f t="shared" si="165"/>
        <v>Б-100191-13</v>
      </c>
      <c r="J577" s="16">
        <v>3</v>
      </c>
      <c r="K577" s="12">
        <v>7</v>
      </c>
      <c r="L577" s="12" t="s">
        <v>42</v>
      </c>
      <c r="M577" s="16">
        <v>1</v>
      </c>
      <c r="N577" s="12">
        <v>18</v>
      </c>
      <c r="O577" s="13" t="s">
        <v>53</v>
      </c>
      <c r="P577" s="13" t="s">
        <v>44</v>
      </c>
      <c r="Q577" s="13" t="s">
        <v>45</v>
      </c>
      <c r="R577" s="17" t="str">
        <f t="shared" si="166"/>
        <v>1001911</v>
      </c>
      <c r="S577" s="15">
        <v>1</v>
      </c>
      <c r="T577" s="144" t="s">
        <v>73</v>
      </c>
      <c r="U577" s="12">
        <v>50000</v>
      </c>
      <c r="V577" s="12">
        <f t="shared" si="167"/>
        <v>9000</v>
      </c>
      <c r="W577" s="12">
        <v>0</v>
      </c>
      <c r="X577" s="18">
        <v>280</v>
      </c>
      <c r="Y577" s="19" t="s">
        <v>47</v>
      </c>
      <c r="Z577" s="20"/>
      <c r="AA577" s="21" t="s">
        <v>138</v>
      </c>
      <c r="AB577" s="26">
        <f>AD575-AB575+Z579</f>
        <v>0</v>
      </c>
      <c r="AC577" s="14">
        <f t="shared" si="169"/>
        <v>25000</v>
      </c>
      <c r="AD577" s="115"/>
      <c r="AE577" s="12"/>
      <c r="AF577" s="58" t="s">
        <v>102</v>
      </c>
      <c r="AG577" s="23">
        <v>8</v>
      </c>
      <c r="AH577" s="27">
        <v>7</v>
      </c>
      <c r="AI577" s="25" t="s">
        <v>49</v>
      </c>
      <c r="AJ577" s="13"/>
      <c r="AK577" s="13"/>
      <c r="AL577" s="17">
        <v>0</v>
      </c>
      <c r="AM577" s="15" t="s">
        <v>50</v>
      </c>
      <c r="AN577" s="12" t="s">
        <v>51</v>
      </c>
      <c r="AO577" s="12"/>
      <c r="AP577" s="17"/>
      <c r="AQ577" s="17"/>
      <c r="AR577" s="17"/>
      <c r="AU577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'Б-100191-13',date'2015-03-03',3, 7, 7, 'RUR', 1, 18, date'2015-03-06', date'2015-03-07', 1001911, 1, to_date('2015-05-08 00:00:00','YYYY-MM-DD HH24:MI:SS'), 50000, 9000, 0, 280, 0, 'c1', 8,null);insert into xxxx_oebs_cash_payment_test (ID, INVOICE_ID, OEBS_PAYMENT, DOC_DATE, COMISS_DATE) values (s_xxxx_oebs_cash_payment_test.NEXTVAL, 100191, 25000, to_date('2015-05-08 00:00:00','YYYY-MM-DD HH24:MI:SS'), date'2015-06-30' );insert into xxxx_client_discount_m  (ID,CLIENT_ID,CLIENT_AVG_DISCOUNT,DT) values (s_xxxx_client_discount_m.NEXTVAL,280, 7, date'2014-03-01');</v>
      </c>
    </row>
    <row r="578" spans="1:47" ht="17.25" customHeight="1" x14ac:dyDescent="0.3">
      <c r="A578" s="45">
        <v>23</v>
      </c>
      <c r="B578" s="57"/>
      <c r="C578" s="12" t="str">
        <f t="shared" si="163"/>
        <v>100023</v>
      </c>
      <c r="D578" s="12" t="str">
        <f t="shared" si="164"/>
        <v>100023/13</v>
      </c>
      <c r="E578" s="13" t="s">
        <v>40</v>
      </c>
      <c r="F578" s="13" t="s">
        <v>41</v>
      </c>
      <c r="G578" s="12">
        <v>1</v>
      </c>
      <c r="H578" s="14">
        <v>100192</v>
      </c>
      <c r="I578" s="15" t="str">
        <f t="shared" si="165"/>
        <v>Б-100192-13</v>
      </c>
      <c r="J578" s="16">
        <v>3</v>
      </c>
      <c r="K578" s="28">
        <v>11</v>
      </c>
      <c r="L578" s="12" t="s">
        <v>42</v>
      </c>
      <c r="M578" s="16">
        <v>1</v>
      </c>
      <c r="N578" s="12">
        <v>18</v>
      </c>
      <c r="O578" s="13" t="s">
        <v>55</v>
      </c>
      <c r="P578" s="13" t="s">
        <v>44</v>
      </c>
      <c r="Q578" s="13" t="s">
        <v>45</v>
      </c>
      <c r="R578" s="17" t="str">
        <f t="shared" si="166"/>
        <v>1001921</v>
      </c>
      <c r="S578" s="15">
        <v>1</v>
      </c>
      <c r="T578" s="144" t="s">
        <v>74</v>
      </c>
      <c r="U578" s="12">
        <v>50000</v>
      </c>
      <c r="V578" s="12">
        <f t="shared" si="167"/>
        <v>9000</v>
      </c>
      <c r="W578" s="12">
        <v>0</v>
      </c>
      <c r="X578" s="18">
        <v>281</v>
      </c>
      <c r="Y578" s="19" t="s">
        <v>47</v>
      </c>
      <c r="Z578" s="20"/>
      <c r="AA578" s="29"/>
      <c r="AB578" s="29"/>
      <c r="AC578" s="14">
        <f t="shared" si="169"/>
        <v>25000</v>
      </c>
      <c r="AD578" s="12"/>
      <c r="AE578" s="12"/>
      <c r="AF578" s="58" t="s">
        <v>102</v>
      </c>
      <c r="AG578" s="23">
        <v>8</v>
      </c>
      <c r="AH578" s="30">
        <v>20</v>
      </c>
      <c r="AI578" s="25" t="s">
        <v>49</v>
      </c>
      <c r="AJ578" s="13"/>
      <c r="AK578" s="13"/>
      <c r="AL578" s="17">
        <v>0</v>
      </c>
      <c r="AM578" s="15" t="s">
        <v>50</v>
      </c>
      <c r="AN578" s="12" t="s">
        <v>51</v>
      </c>
      <c r="AO578" s="12"/>
      <c r="AP578" s="17"/>
      <c r="AQ578" s="17"/>
      <c r="AR578" s="17"/>
      <c r="AU578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'Б-100192-13',date'2015-03-04',3, 11, 11, 'RUR', 1, 18, date'2015-03-06', date'2015-03-07', 1001921, 1, to_date('2015-05-09 00:00:00','YYYY-MM-DD HH24:MI:SS'), 50000, 9000, 0, 281, 0, 'c1', 8,null);insert into xxxx_oebs_cash_payment_test (ID, INVOICE_ID, OEBS_PAYMENT, DOC_DATE, COMISS_DATE) values (s_xxxx_oebs_cash_payment_test.NEXTVAL, 100192, 25000, to_date('2015-05-09 00:00:00','YYYY-MM-DD HH24:MI:SS'), date'2015-06-30' );insert into xxxx_client_discount_m  (ID,CLIENT_ID,CLIENT_AVG_DISCOUNT,DT) values (s_xxxx_client_discount_m.NEXTVAL,281, 20, date'2014-03-01');</v>
      </c>
    </row>
    <row r="579" spans="1:47" ht="16.5" customHeight="1" x14ac:dyDescent="0.3">
      <c r="A579" s="45">
        <v>23</v>
      </c>
      <c r="B579" s="57"/>
      <c r="C579" s="12" t="str">
        <f t="shared" si="163"/>
        <v>100023</v>
      </c>
      <c r="D579" s="12" t="str">
        <f t="shared" si="164"/>
        <v>100023/13</v>
      </c>
      <c r="E579" s="13" t="s">
        <v>40</v>
      </c>
      <c r="F579" s="13" t="s">
        <v>41</v>
      </c>
      <c r="G579" s="12">
        <v>1</v>
      </c>
      <c r="H579" s="14">
        <v>100193</v>
      </c>
      <c r="I579" s="15" t="str">
        <f t="shared" si="165"/>
        <v>Б-100193-13</v>
      </c>
      <c r="J579" s="16">
        <v>3</v>
      </c>
      <c r="K579" s="28">
        <v>1</v>
      </c>
      <c r="L579" s="12" t="s">
        <v>42</v>
      </c>
      <c r="M579" s="16">
        <v>1</v>
      </c>
      <c r="N579" s="12">
        <v>18</v>
      </c>
      <c r="O579" s="13" t="s">
        <v>57</v>
      </c>
      <c r="P579" s="13" t="s">
        <v>44</v>
      </c>
      <c r="Q579" s="13" t="s">
        <v>45</v>
      </c>
      <c r="R579" s="17" t="str">
        <f t="shared" si="166"/>
        <v>1001931</v>
      </c>
      <c r="S579" s="15">
        <v>1</v>
      </c>
      <c r="T579" s="145" t="s">
        <v>75</v>
      </c>
      <c r="U579" s="12">
        <v>50000</v>
      </c>
      <c r="V579" s="12">
        <f t="shared" si="167"/>
        <v>9000</v>
      </c>
      <c r="W579" s="12">
        <v>0</v>
      </c>
      <c r="X579" s="18">
        <v>282</v>
      </c>
      <c r="Y579" s="19" t="s">
        <v>47</v>
      </c>
      <c r="Z579" s="20">
        <f>SUM(U575:U579)-SUM(V575:V579)</f>
        <v>205000</v>
      </c>
      <c r="AA579" s="29"/>
      <c r="AB579" s="110">
        <f>AB577-AD577+Z584</f>
        <v>205000</v>
      </c>
      <c r="AC579" s="14">
        <f t="shared" si="169"/>
        <v>25000</v>
      </c>
      <c r="AD579" s="115"/>
      <c r="AE579" s="12"/>
      <c r="AF579" s="61" t="s">
        <v>72</v>
      </c>
      <c r="AG579" s="23">
        <v>8</v>
      </c>
      <c r="AH579" s="30">
        <v>13</v>
      </c>
      <c r="AI579" s="25" t="s">
        <v>49</v>
      </c>
      <c r="AJ579" s="13"/>
      <c r="AK579" s="13"/>
      <c r="AL579" s="17">
        <v>0</v>
      </c>
      <c r="AM579" s="15" t="s">
        <v>50</v>
      </c>
      <c r="AN579" s="12" t="s">
        <v>51</v>
      </c>
      <c r="AO579" s="12"/>
      <c r="AP579" s="17"/>
      <c r="AQ579" s="17"/>
      <c r="AR579" s="17"/>
      <c r="AU579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'Б-100193-13',date'2015-03-05',3, 1, 1, 'RUR', 1, 18, date'2015-03-06', date'2015-03-07', 1001931, 1, to_date('2015-05-11 00:00:00','YYYY-MM-DD HH24:MI:SS'), 50000, 9000, 0, 282, 0, 'c1', 8,null);insert into xxxx_oebs_cash_payment_test (ID, INVOICE_ID, OEBS_PAYMENT, DOC_DATE, COMISS_DATE) values (s_xxxx_oebs_cash_payment_test.NEXTVAL, 100193, 25000, to_date('2015-05-11 00:00:00','YYYY-MM-DD HH24:MI:SS'), date'2015-05-31' );insert into xxxx_client_discount_m  (ID,CLIENT_ID,CLIENT_AVG_DISCOUNT,DT) values (s_xxxx_client_discount_m.NEXTVAL,282, 13, date'2014-03-01');</v>
      </c>
    </row>
    <row r="580" spans="1:47" ht="17.25" customHeight="1" x14ac:dyDescent="0.3">
      <c r="A580" s="45">
        <v>23</v>
      </c>
      <c r="B580" s="57"/>
      <c r="C580" s="12" t="str">
        <f t="shared" si="163"/>
        <v>100023</v>
      </c>
      <c r="D580" s="12" t="str">
        <f t="shared" si="164"/>
        <v>100023/13</v>
      </c>
      <c r="E580" s="13" t="s">
        <v>40</v>
      </c>
      <c r="F580" s="13" t="s">
        <v>41</v>
      </c>
      <c r="G580" s="12">
        <v>1</v>
      </c>
      <c r="H580" s="14">
        <v>100194</v>
      </c>
      <c r="I580" s="15" t="str">
        <f t="shared" si="165"/>
        <v>Б-100194-13</v>
      </c>
      <c r="J580" s="16">
        <v>3</v>
      </c>
      <c r="K580" s="12">
        <v>7</v>
      </c>
      <c r="L580" s="12" t="s">
        <v>42</v>
      </c>
      <c r="M580" s="16">
        <v>1</v>
      </c>
      <c r="N580" s="12">
        <v>18</v>
      </c>
      <c r="O580" s="13" t="s">
        <v>43</v>
      </c>
      <c r="P580" s="13" t="s">
        <v>44</v>
      </c>
      <c r="Q580" s="13" t="s">
        <v>45</v>
      </c>
      <c r="R580" s="17" t="str">
        <f t="shared" si="166"/>
        <v>1001941</v>
      </c>
      <c r="S580" s="15">
        <v>1</v>
      </c>
      <c r="T580" s="144" t="s">
        <v>101</v>
      </c>
      <c r="U580" s="12">
        <v>50000</v>
      </c>
      <c r="V580" s="12">
        <f t="shared" si="167"/>
        <v>9000</v>
      </c>
      <c r="W580" s="12">
        <v>0</v>
      </c>
      <c r="X580" s="18">
        <v>283</v>
      </c>
      <c r="Y580" s="19" t="s">
        <v>47</v>
      </c>
      <c r="Z580" s="20"/>
      <c r="AA580" s="21"/>
      <c r="AB580" s="22"/>
      <c r="AC580" s="14">
        <f t="shared" si="169"/>
        <v>25000</v>
      </c>
      <c r="AD580" s="12"/>
      <c r="AE580" s="12"/>
      <c r="AF580" s="58" t="s">
        <v>102</v>
      </c>
      <c r="AG580" s="23">
        <v>8</v>
      </c>
      <c r="AH580" s="24">
        <v>13</v>
      </c>
      <c r="AI580" s="25" t="s">
        <v>49</v>
      </c>
      <c r="AJ580" s="13"/>
      <c r="AK580" s="13"/>
      <c r="AL580" s="17">
        <v>0</v>
      </c>
      <c r="AM580" s="15" t="s">
        <v>50</v>
      </c>
      <c r="AN580" s="12" t="s">
        <v>51</v>
      </c>
      <c r="AO580" s="12"/>
      <c r="AP580" s="17"/>
      <c r="AQ580" s="17"/>
      <c r="AR580" s="17"/>
      <c r="AU580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'Б-100194-13',date'2015-03-02',3, 7, 7, 'RUR', 1, 18, date'2015-03-06', date'2015-03-07', 1001941, 1, to_date('2015-06-07 00:00:00','YYYY-MM-DD HH24:MI:SS'), 50000, 9000, 0, 283, 0, 'c1', 8,null);insert into xxxx_oebs_cash_payment_test (ID, INVOICE_ID, OEBS_PAYMENT, DOC_DATE, COMISS_DATE) values (s_xxxx_oebs_cash_payment_test.NEXTVAL, 100194, 25000, to_date('2015-06-07 00:00:00','YYYY-MM-DD HH24:MI:SS'), date'2015-06-30' );insert into xxxx_client_discount_m  (ID,CLIENT_ID,CLIENT_AVG_DISCOUNT,DT) values (s_xxxx_client_discount_m.NEXTVAL,283, 13, date'2014-03-01');</v>
      </c>
    </row>
    <row r="581" spans="1:47" x14ac:dyDescent="0.3">
      <c r="A581" s="45">
        <v>23</v>
      </c>
      <c r="B581" s="57"/>
      <c r="C581" s="12" t="str">
        <f t="shared" si="163"/>
        <v>100023</v>
      </c>
      <c r="D581" s="12" t="str">
        <f t="shared" si="164"/>
        <v>100023/13</v>
      </c>
      <c r="E581" s="13" t="s">
        <v>40</v>
      </c>
      <c r="F581" s="13" t="s">
        <v>41</v>
      </c>
      <c r="G581" s="12">
        <v>1</v>
      </c>
      <c r="H581" s="14">
        <v>100195</v>
      </c>
      <c r="I581" s="15" t="str">
        <f t="shared" si="165"/>
        <v>Б-100195-13</v>
      </c>
      <c r="J581" s="16">
        <v>3</v>
      </c>
      <c r="K581" s="56">
        <v>3</v>
      </c>
      <c r="L581" s="12" t="s">
        <v>42</v>
      </c>
      <c r="M581" s="16">
        <v>1</v>
      </c>
      <c r="N581" s="12">
        <v>18</v>
      </c>
      <c r="O581" s="13" t="s">
        <v>53</v>
      </c>
      <c r="P581" s="13" t="s">
        <v>44</v>
      </c>
      <c r="Q581" s="13" t="s">
        <v>45</v>
      </c>
      <c r="R581" s="17" t="str">
        <f t="shared" si="166"/>
        <v>1001951</v>
      </c>
      <c r="S581" s="15">
        <v>1</v>
      </c>
      <c r="T581" s="144" t="s">
        <v>103</v>
      </c>
      <c r="U581" s="12">
        <v>50000</v>
      </c>
      <c r="V581" s="12">
        <f t="shared" si="167"/>
        <v>9000</v>
      </c>
      <c r="W581" s="12">
        <v>0</v>
      </c>
      <c r="X581" s="18">
        <v>284</v>
      </c>
      <c r="Y581" s="19" t="s">
        <v>47</v>
      </c>
      <c r="Z581" s="20"/>
      <c r="AA581" s="21"/>
      <c r="AB581" s="26"/>
      <c r="AC581" s="14">
        <f t="shared" si="169"/>
        <v>25000</v>
      </c>
      <c r="AD581" s="115"/>
      <c r="AE581" s="12"/>
      <c r="AF581" s="58" t="s">
        <v>102</v>
      </c>
      <c r="AG581" s="23">
        <v>8</v>
      </c>
      <c r="AH581" s="27">
        <v>7</v>
      </c>
      <c r="AI581" s="25" t="s">
        <v>49</v>
      </c>
      <c r="AJ581" s="13"/>
      <c r="AK581" s="13"/>
      <c r="AL581" s="17">
        <v>0</v>
      </c>
      <c r="AM581" s="15" t="s">
        <v>50</v>
      </c>
      <c r="AN581" s="12" t="s">
        <v>51</v>
      </c>
      <c r="AO581" s="12"/>
      <c r="AP581" s="17"/>
      <c r="AQ581" s="17"/>
      <c r="AR581" s="17"/>
      <c r="AU581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'Б-100195-13',date'2015-03-03',3, 3, 3, 'RUR', 1, 18, date'2015-03-06', date'2015-03-07', 1001951, 1, to_date('2015-06-08 00:00:00','YYYY-MM-DD HH24:MI:SS'), 50000, 9000, 0, 284, 0, 'c1', 8,null);insert into xxxx_oebs_cash_payment_test (ID, INVOICE_ID, OEBS_PAYMENT, DOC_DATE, COMISS_DATE) values (s_xxxx_oebs_cash_payment_test.NEXTVAL, 100195, 25000, to_date('2015-06-08 00:00:00','YYYY-MM-DD HH24:MI:SS'), date'2015-06-30' );insert into xxxx_client_discount_m  (ID,CLIENT_ID,CLIENT_AVG_DISCOUNT,DT) values (s_xxxx_client_discount_m.NEXTVAL,284, 7, date'2014-03-01');</v>
      </c>
    </row>
    <row r="582" spans="1:47" x14ac:dyDescent="0.3">
      <c r="A582" s="45">
        <v>23</v>
      </c>
      <c r="B582" s="57"/>
      <c r="C582" s="12" t="str">
        <f t="shared" si="163"/>
        <v>100023</v>
      </c>
      <c r="D582" s="12" t="str">
        <f t="shared" si="164"/>
        <v>100023/13</v>
      </c>
      <c r="E582" s="13" t="s">
        <v>40</v>
      </c>
      <c r="F582" s="13" t="s">
        <v>41</v>
      </c>
      <c r="G582" s="12">
        <v>1</v>
      </c>
      <c r="H582" s="14">
        <v>100196</v>
      </c>
      <c r="I582" s="15" t="str">
        <f t="shared" si="165"/>
        <v>Б-100196-13</v>
      </c>
      <c r="J582" s="16">
        <v>3</v>
      </c>
      <c r="K582" s="12">
        <v>7</v>
      </c>
      <c r="L582" s="12" t="s">
        <v>42</v>
      </c>
      <c r="M582" s="16">
        <v>1</v>
      </c>
      <c r="N582" s="12">
        <v>18</v>
      </c>
      <c r="O582" s="13" t="s">
        <v>53</v>
      </c>
      <c r="P582" s="13" t="s">
        <v>44</v>
      </c>
      <c r="Q582" s="13" t="s">
        <v>45</v>
      </c>
      <c r="R582" s="17" t="str">
        <f t="shared" si="166"/>
        <v>1001961</v>
      </c>
      <c r="S582" s="15">
        <v>1</v>
      </c>
      <c r="T582" s="144" t="s">
        <v>104</v>
      </c>
      <c r="U582" s="12">
        <v>50000</v>
      </c>
      <c r="V582" s="12">
        <f t="shared" si="167"/>
        <v>9000</v>
      </c>
      <c r="W582" s="12">
        <v>0</v>
      </c>
      <c r="X582" s="18">
        <v>285</v>
      </c>
      <c r="Y582" s="19" t="s">
        <v>47</v>
      </c>
      <c r="Z582" s="20"/>
      <c r="AA582" s="21"/>
      <c r="AB582" s="26"/>
      <c r="AC582" s="14">
        <f t="shared" si="169"/>
        <v>25000</v>
      </c>
      <c r="AD582" s="12"/>
      <c r="AE582" s="12"/>
      <c r="AF582" s="58" t="s">
        <v>102</v>
      </c>
      <c r="AG582" s="23">
        <v>8</v>
      </c>
      <c r="AH582" s="27">
        <v>7</v>
      </c>
      <c r="AI582" s="25" t="s">
        <v>49</v>
      </c>
      <c r="AJ582" s="13"/>
      <c r="AK582" s="13"/>
      <c r="AL582" s="17">
        <v>0</v>
      </c>
      <c r="AM582" s="15" t="s">
        <v>50</v>
      </c>
      <c r="AN582" s="12" t="s">
        <v>51</v>
      </c>
      <c r="AO582" s="12"/>
      <c r="AP582" s="17"/>
      <c r="AQ582" s="17"/>
      <c r="AR582" s="17"/>
      <c r="AU582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'Б-100196-13',date'2015-03-03',3, 7, 7, 'RUR', 1, 18, date'2015-03-06', date'2015-03-07', 1001961, 1, to_date('2015-06-07 00:00:01','YYYY-MM-DD HH24:MI:SS'), 50000, 9000, 0, 285, 0, 'c1', 8,null);insert into xxxx_oebs_cash_payment_test (ID, INVOICE_ID, OEBS_PAYMENT, DOC_DATE, COMISS_DATE) values (s_xxxx_oebs_cash_payment_test.NEXTVAL, 100196, 25000, to_date('2015-06-07 00:00:01','YYYY-MM-DD HH24:MI:SS'), date'2015-06-30' );insert into xxxx_client_discount_m  (ID,CLIENT_ID,CLIENT_AVG_DISCOUNT,DT) values (s_xxxx_client_discount_m.NEXTVAL,285, 7, date'2014-03-01');</v>
      </c>
    </row>
    <row r="583" spans="1:47" x14ac:dyDescent="0.3">
      <c r="A583" s="45">
        <v>23</v>
      </c>
      <c r="B583" s="57"/>
      <c r="C583" s="12" t="str">
        <f t="shared" si="163"/>
        <v>100023</v>
      </c>
      <c r="D583" s="12" t="str">
        <f t="shared" si="164"/>
        <v>100023/13</v>
      </c>
      <c r="E583" s="13" t="s">
        <v>40</v>
      </c>
      <c r="F583" s="13" t="s">
        <v>41</v>
      </c>
      <c r="G583" s="12">
        <v>1</v>
      </c>
      <c r="H583" s="14">
        <v>100197</v>
      </c>
      <c r="I583" s="15" t="str">
        <f t="shared" si="165"/>
        <v>Б-100197-13</v>
      </c>
      <c r="J583" s="16">
        <v>3</v>
      </c>
      <c r="K583" s="28">
        <v>11</v>
      </c>
      <c r="L583" s="12" t="s">
        <v>42</v>
      </c>
      <c r="M583" s="16">
        <v>1</v>
      </c>
      <c r="N583" s="12">
        <v>18</v>
      </c>
      <c r="O583" s="13" t="s">
        <v>55</v>
      </c>
      <c r="P583" s="13" t="s">
        <v>44</v>
      </c>
      <c r="Q583" s="13" t="s">
        <v>45</v>
      </c>
      <c r="R583" s="17" t="str">
        <f t="shared" si="166"/>
        <v>1001971</v>
      </c>
      <c r="S583" s="15">
        <v>1</v>
      </c>
      <c r="T583" s="144" t="s">
        <v>105</v>
      </c>
      <c r="U583" s="12">
        <v>50000</v>
      </c>
      <c r="V583" s="12">
        <f t="shared" si="167"/>
        <v>9000</v>
      </c>
      <c r="W583" s="12">
        <v>0</v>
      </c>
      <c r="X583" s="18">
        <v>286</v>
      </c>
      <c r="Y583" s="19" t="s">
        <v>47</v>
      </c>
      <c r="Z583" s="20"/>
      <c r="AA583" s="29"/>
      <c r="AB583" s="29"/>
      <c r="AC583" s="14">
        <v>400000</v>
      </c>
      <c r="AD583" s="12"/>
      <c r="AE583" s="12"/>
      <c r="AF583" s="58" t="s">
        <v>107</v>
      </c>
      <c r="AG583" s="23">
        <v>8</v>
      </c>
      <c r="AH583" s="30">
        <v>20</v>
      </c>
      <c r="AI583" s="25" t="s">
        <v>49</v>
      </c>
      <c r="AJ583" s="13"/>
      <c r="AK583" s="13"/>
      <c r="AL583" s="17">
        <v>0</v>
      </c>
      <c r="AM583" s="15" t="s">
        <v>50</v>
      </c>
      <c r="AN583" s="12" t="s">
        <v>51</v>
      </c>
      <c r="AO583" s="12"/>
      <c r="AP583" s="17"/>
      <c r="AQ583" s="17"/>
      <c r="AR583" s="17"/>
      <c r="AU583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'Б-100197-13',date'2015-03-04',3, 11, 11, 'RUR', 1, 18, date'2015-03-06', date'2015-03-07', 1001971, 1, to_date('2015-06-08 00:00:01','YYYY-MM-DD HH24:MI:SS'), 50000, 9000, 0, 286, 0, 'c1', 8,null);insert into xxxx_oebs_cash_payment_test (ID, INVOICE_ID, OEBS_PAYMENT, DOC_DATE, COMISS_DATE) values (s_xxxx_oebs_cash_payment_test.NEXTVAL, 100197, 400000, to_date('2015-06-08 00:00:01','YYYY-MM-DD HH24:MI:SS'), date'2015-07-31' );insert into xxxx_client_discount_m  (ID,CLIENT_ID,CLIENT_AVG_DISCOUNT,DT) values (s_xxxx_client_discount_m.NEXTVAL,286, 20, date'2014-03-01');</v>
      </c>
    </row>
    <row r="584" spans="1:47" ht="19.5" customHeight="1" x14ac:dyDescent="0.3">
      <c r="A584" s="45">
        <v>23</v>
      </c>
      <c r="B584" s="57"/>
      <c r="C584" s="33" t="str">
        <f t="shared" si="163"/>
        <v>100023</v>
      </c>
      <c r="D584" s="33" t="str">
        <f t="shared" si="164"/>
        <v>100023/13</v>
      </c>
      <c r="E584" s="34" t="s">
        <v>40</v>
      </c>
      <c r="F584" s="34" t="s">
        <v>41</v>
      </c>
      <c r="G584" s="12">
        <v>1</v>
      </c>
      <c r="H584" s="14">
        <v>100198</v>
      </c>
      <c r="I584" s="33" t="str">
        <f t="shared" si="165"/>
        <v>Б-100198-13</v>
      </c>
      <c r="J584" s="16">
        <v>3</v>
      </c>
      <c r="K584" s="35">
        <v>1</v>
      </c>
      <c r="L584" s="33" t="s">
        <v>42</v>
      </c>
      <c r="M584" s="36">
        <v>1</v>
      </c>
      <c r="N584" s="33">
        <v>18</v>
      </c>
      <c r="O584" s="34" t="s">
        <v>57</v>
      </c>
      <c r="P584" s="34" t="s">
        <v>44</v>
      </c>
      <c r="Q584" s="34" t="s">
        <v>45</v>
      </c>
      <c r="R584" s="37" t="str">
        <f t="shared" si="166"/>
        <v>1001981</v>
      </c>
      <c r="S584" s="33">
        <v>1</v>
      </c>
      <c r="T584" s="144" t="s">
        <v>106</v>
      </c>
      <c r="U584" s="12">
        <v>50000</v>
      </c>
      <c r="V584" s="33">
        <f t="shared" si="167"/>
        <v>9000</v>
      </c>
      <c r="W584" s="33">
        <v>0</v>
      </c>
      <c r="X584" s="18">
        <v>287</v>
      </c>
      <c r="Y584" s="38" t="s">
        <v>47</v>
      </c>
      <c r="Z584" s="20">
        <f>SUM(U580:U584)-SUM(V580:V584)</f>
        <v>205000</v>
      </c>
      <c r="AA584" s="39"/>
      <c r="AB584" s="39"/>
      <c r="AC584" s="40">
        <f>U584*0.5</f>
        <v>25000</v>
      </c>
      <c r="AD584" s="12"/>
      <c r="AE584" s="33"/>
      <c r="AF584" s="58" t="s">
        <v>108</v>
      </c>
      <c r="AG584" s="41">
        <v>8</v>
      </c>
      <c r="AH584" s="42">
        <v>13</v>
      </c>
      <c r="AI584" s="43" t="s">
        <v>49</v>
      </c>
      <c r="AJ584" s="34"/>
      <c r="AK584" s="34"/>
      <c r="AL584" s="37">
        <v>0</v>
      </c>
      <c r="AM584" s="33" t="s">
        <v>50</v>
      </c>
      <c r="AN584" s="33" t="s">
        <v>51</v>
      </c>
      <c r="AO584" s="33"/>
      <c r="AP584" s="37"/>
      <c r="AQ584" s="37"/>
      <c r="AR584" s="37"/>
      <c r="AS584" s="44"/>
      <c r="AU584" s="9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'Б-100198-13',date'2015-03-05',3, 1, 1, 'RUR', 1, 18, date'2015-03-06', date'2015-03-07', 1001981, 1, to_date('2015-06-07 00:00:02','YYYY-MM-DD HH24:MI:SS'), 50000, 9000, 0, 287, 0, 'c1', 8,null);insert into xxxx_oebs_cash_payment_test (ID, INVOICE_ID, OEBS_PAYMENT, DOC_DATE, COMISS_DATE) values (s_xxxx_oebs_cash_payment_test.NEXTVAL, 100198, 25000, to_date('2015-06-07 00:00:02','YYYY-MM-DD HH24:MI:SS'), date'2015-08-31' );insert into xxxx_client_discount_m  (ID,CLIENT_ID,CLIENT_AVG_DISCOUNT,DT) values (s_xxxx_client_discount_m.NEXTVAL,287, 13, date'2014-03-01');</v>
      </c>
    </row>
  </sheetData>
  <mergeCells count="1">
    <mergeCell ref="AA393:AA39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84"/>
  <sheetViews>
    <sheetView topLeftCell="D254" zoomScale="70" zoomScaleNormal="70" workbookViewId="0">
      <selection activeCell="AB267" activeCellId="1" sqref="AB262:AB265 AB267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146" customWidth="1"/>
    <col min="21" max="24" width="9.109375" style="9"/>
    <col min="25" max="25" width="3.5546875" style="9" customWidth="1"/>
    <col min="26" max="26" width="12" style="12" bestFit="1" customWidth="1"/>
    <col min="27" max="28" width="13" style="12" bestFit="1" customWidth="1"/>
    <col min="29" max="29" width="9.109375" style="9"/>
    <col min="30" max="30" width="17.33203125" style="9" customWidth="1"/>
    <col min="31" max="31" width="15.4414062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2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43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1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44" t="s">
        <v>167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44" t="s">
        <v>139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9" si="0">U3*0.5</f>
        <v>50000</v>
      </c>
      <c r="AD3" s="12"/>
      <c r="AE3" s="12"/>
      <c r="AF3" s="13" t="s">
        <v>48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'Б-100011-13',date'2016-03-02',2, 7, 7, 'RUR', 1, 18, date'2015-03-06', date'2015-03-07',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date'2015-03-31' );insert into xxxx_client_discount_m  (ID,CLIENT_ID,CLIENT_AVG_DISCOUNT,DT) values (s_xxxx_client_discount_m.NEXTVAL,100, 13, date'2014-03-01');</v>
      </c>
    </row>
    <row r="4" spans="1:47" ht="15" customHeight="1" x14ac:dyDescent="0.3">
      <c r="A4" s="10">
        <v>1</v>
      </c>
      <c r="B4" s="11"/>
      <c r="C4" s="12" t="str">
        <f t="shared" ref="C4:C14" si="1">"1000"&amp;A4</f>
        <v>10001</v>
      </c>
      <c r="D4" s="12" t="str">
        <f t="shared" ref="D4:D14" si="2">"1000"&amp;A4&amp;"/13"</f>
        <v>10001/13</v>
      </c>
      <c r="E4" s="13" t="s">
        <v>40</v>
      </c>
      <c r="F4" s="13" t="s">
        <v>41</v>
      </c>
      <c r="G4" s="12">
        <v>1</v>
      </c>
      <c r="H4" s="14">
        <v>100012</v>
      </c>
      <c r="I4" s="15" t="str">
        <f t="shared" ref="I4:I80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44" t="s">
        <v>168</v>
      </c>
      <c r="P4" s="13" t="s">
        <v>44</v>
      </c>
      <c r="Q4" s="13" t="s">
        <v>45</v>
      </c>
      <c r="R4" s="17" t="str">
        <f t="shared" ref="R4:R14" si="4">H4&amp;"1"</f>
        <v>1000121</v>
      </c>
      <c r="S4" s="15">
        <v>1</v>
      </c>
      <c r="T4" s="144" t="s">
        <v>140</v>
      </c>
      <c r="U4" s="12">
        <v>90000</v>
      </c>
      <c r="V4" s="12">
        <f t="shared" ref="V4:V80" si="5">U4*0.18</f>
        <v>16200</v>
      </c>
      <c r="W4" s="12">
        <v>0</v>
      </c>
      <c r="X4" s="18">
        <v>101</v>
      </c>
      <c r="Y4" s="19" t="s">
        <v>47</v>
      </c>
      <c r="Z4" s="20">
        <f t="shared" ref="Z4:Z72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48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80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'Б-100012-13',date'2016-03-03',2, 7, 7, 'RUR', 1, 18, date'2015-03-06', date'2015-03-07',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date'2015-03-31' );insert into xxxx_client_discount_m  (ID,CLIENT_ID,CLIENT_AVG_DISCOUNT,DT) values (s_xxxx_client_discount_m.NEXTVAL,101, 7, date'2014-03-01');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1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44" t="s">
        <v>168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44" t="s">
        <v>140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48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'Б-100013-13',date'2016-03-03',2, 7, 7, 'RUR', 1, 18, date'2015-03-06', date'2015-03-07',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date'2015-03-31' );insert into xxxx_client_discount_m  (ID,CLIENT_ID,CLIENT_AVG_DISCOUNT,DT) values (s_xxxx_client_discount_m.NEXTVAL,102, 7, date'2014-03-01');</v>
      </c>
    </row>
    <row r="6" spans="1:47" ht="15" customHeight="1" x14ac:dyDescent="0.3">
      <c r="A6" s="10">
        <v>1</v>
      </c>
      <c r="B6" s="11"/>
      <c r="C6" s="12" t="str">
        <f t="shared" si="1"/>
        <v>10001</v>
      </c>
      <c r="D6" s="12" t="str">
        <f t="shared" si="2"/>
        <v>10001/13</v>
      </c>
      <c r="E6" s="13" t="s">
        <v>40</v>
      </c>
      <c r="F6" s="13" t="s">
        <v>41</v>
      </c>
      <c r="G6" s="12">
        <v>1</v>
      </c>
      <c r="H6" s="14">
        <v>100014</v>
      </c>
      <c r="I6" s="15" t="str">
        <f t="shared" si="3"/>
        <v>Б-100014-13</v>
      </c>
      <c r="J6" s="16">
        <v>2</v>
      </c>
      <c r="K6" s="28">
        <v>2</v>
      </c>
      <c r="L6" s="12" t="s">
        <v>42</v>
      </c>
      <c r="M6" s="16">
        <v>1</v>
      </c>
      <c r="N6" s="12">
        <v>18</v>
      </c>
      <c r="O6" s="144" t="s">
        <v>169</v>
      </c>
      <c r="P6" s="13" t="s">
        <v>44</v>
      </c>
      <c r="Q6" s="13" t="s">
        <v>45</v>
      </c>
      <c r="R6" s="17" t="str">
        <f t="shared" si="4"/>
        <v>1000141</v>
      </c>
      <c r="S6" s="15">
        <v>1</v>
      </c>
      <c r="T6" s="144" t="s">
        <v>141</v>
      </c>
      <c r="U6" s="12">
        <v>80000</v>
      </c>
      <c r="V6" s="12">
        <f t="shared" si="5"/>
        <v>14400</v>
      </c>
      <c r="W6" s="12">
        <v>0</v>
      </c>
      <c r="X6" s="18">
        <v>103</v>
      </c>
      <c r="Y6" s="19" t="s">
        <v>47</v>
      </c>
      <c r="Z6" s="20">
        <f t="shared" si="6"/>
        <v>65600</v>
      </c>
      <c r="AA6" s="21"/>
      <c r="AB6" s="29"/>
      <c r="AC6" s="14">
        <f t="shared" si="0"/>
        <v>40000</v>
      </c>
      <c r="AD6" s="12"/>
      <c r="AE6" s="12"/>
      <c r="AF6" s="13" t="s">
        <v>48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'Б-100014-13',date'2016-03-04',2, 2, 2,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7" spans="1:47" ht="15" customHeight="1" x14ac:dyDescent="0.3">
      <c r="A7" s="10">
        <v>1</v>
      </c>
      <c r="B7" s="11"/>
      <c r="C7" s="12" t="str">
        <f t="shared" si="1"/>
        <v>10001</v>
      </c>
      <c r="D7" s="12" t="str">
        <f t="shared" si="2"/>
        <v>10001/13</v>
      </c>
      <c r="E7" s="13" t="s">
        <v>40</v>
      </c>
      <c r="F7" s="13" t="s">
        <v>41</v>
      </c>
      <c r="G7" s="12">
        <v>1</v>
      </c>
      <c r="H7" s="14">
        <v>100014</v>
      </c>
      <c r="I7" s="15" t="str">
        <f t="shared" si="3"/>
        <v>Б-100014-13</v>
      </c>
      <c r="J7" s="16">
        <v>2</v>
      </c>
      <c r="K7" s="28">
        <v>11</v>
      </c>
      <c r="L7" s="12" t="s">
        <v>42</v>
      </c>
      <c r="M7" s="16">
        <v>1</v>
      </c>
      <c r="N7" s="12">
        <v>18</v>
      </c>
      <c r="O7" s="144" t="s">
        <v>169</v>
      </c>
      <c r="P7" s="13" t="s">
        <v>44</v>
      </c>
      <c r="Q7" s="13" t="s">
        <v>45</v>
      </c>
      <c r="R7" s="17" t="str">
        <f t="shared" si="4"/>
        <v>1000141</v>
      </c>
      <c r="S7" s="15">
        <v>1</v>
      </c>
      <c r="T7" s="144" t="s">
        <v>141</v>
      </c>
      <c r="U7" s="12">
        <v>80000</v>
      </c>
      <c r="V7" s="12">
        <f t="shared" si="5"/>
        <v>14400</v>
      </c>
      <c r="W7" s="12">
        <v>0</v>
      </c>
      <c r="X7" s="18">
        <v>103</v>
      </c>
      <c r="Y7" s="19" t="s">
        <v>47</v>
      </c>
      <c r="Z7" s="20">
        <f t="shared" si="6"/>
        <v>65600</v>
      </c>
      <c r="AA7" s="21"/>
      <c r="AB7" s="29"/>
      <c r="AC7" s="14">
        <f t="shared" si="0"/>
        <v>40000</v>
      </c>
      <c r="AD7" s="12"/>
      <c r="AE7" s="12"/>
      <c r="AF7" s="13" t="s">
        <v>48</v>
      </c>
      <c r="AG7" s="23">
        <v>8</v>
      </c>
      <c r="AH7" s="30">
        <v>20</v>
      </c>
      <c r="AI7" s="25" t="s">
        <v>49</v>
      </c>
      <c r="AJ7" s="13"/>
      <c r="AK7" s="13"/>
      <c r="AL7" s="17">
        <v>0</v>
      </c>
      <c r="AM7" s="15" t="s">
        <v>50</v>
      </c>
      <c r="AN7" s="12" t="s">
        <v>51</v>
      </c>
      <c r="AO7" s="12"/>
      <c r="AP7" s="17"/>
      <c r="AQ7" s="17"/>
      <c r="AR7" s="17"/>
      <c r="AS7" s="1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'Б-100014-13',date'2016-03-04',2, 11, 11,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8" spans="1:47" s="44" customFormat="1" ht="15" customHeight="1" x14ac:dyDescent="0.3">
      <c r="A8" s="31">
        <v>1</v>
      </c>
      <c r="B8" s="32"/>
      <c r="C8" s="33" t="str">
        <f t="shared" si="1"/>
        <v>10001</v>
      </c>
      <c r="D8" s="33" t="str">
        <f t="shared" si="2"/>
        <v>10001/13</v>
      </c>
      <c r="E8" s="34" t="s">
        <v>40</v>
      </c>
      <c r="F8" s="34" t="s">
        <v>41</v>
      </c>
      <c r="G8" s="12">
        <v>1</v>
      </c>
      <c r="H8" s="14">
        <v>100015</v>
      </c>
      <c r="I8" s="33" t="str">
        <f t="shared" si="3"/>
        <v>Б-100015-13</v>
      </c>
      <c r="J8" s="16">
        <v>2</v>
      </c>
      <c r="K8" s="35">
        <v>1</v>
      </c>
      <c r="L8" s="33" t="s">
        <v>42</v>
      </c>
      <c r="M8" s="36">
        <v>1</v>
      </c>
      <c r="N8" s="33">
        <v>18</v>
      </c>
      <c r="O8" s="145" t="s">
        <v>170</v>
      </c>
      <c r="P8" s="34" t="s">
        <v>44</v>
      </c>
      <c r="Q8" s="34" t="s">
        <v>45</v>
      </c>
      <c r="R8" s="37" t="str">
        <f t="shared" si="4"/>
        <v>1000151</v>
      </c>
      <c r="S8" s="33">
        <v>1</v>
      </c>
      <c r="T8" s="145" t="s">
        <v>142</v>
      </c>
      <c r="U8" s="33">
        <v>60000</v>
      </c>
      <c r="V8" s="33">
        <f t="shared" si="5"/>
        <v>10800</v>
      </c>
      <c r="W8" s="33">
        <v>0</v>
      </c>
      <c r="X8" s="18">
        <v>104</v>
      </c>
      <c r="Y8" s="38" t="s">
        <v>47</v>
      </c>
      <c r="Z8" s="20">
        <f t="shared" si="6"/>
        <v>49200</v>
      </c>
      <c r="AA8" s="39"/>
      <c r="AB8" s="39"/>
      <c r="AC8" s="40">
        <f t="shared" si="0"/>
        <v>30000</v>
      </c>
      <c r="AD8" s="33"/>
      <c r="AE8" s="33"/>
      <c r="AF8" s="34" t="s">
        <v>48</v>
      </c>
      <c r="AG8" s="41">
        <v>8</v>
      </c>
      <c r="AH8" s="42">
        <v>13</v>
      </c>
      <c r="AI8" s="43" t="s">
        <v>49</v>
      </c>
      <c r="AJ8" s="34"/>
      <c r="AK8" s="34"/>
      <c r="AL8" s="37">
        <v>0</v>
      </c>
      <c r="AM8" s="33" t="s">
        <v>50</v>
      </c>
      <c r="AN8" s="33" t="s">
        <v>51</v>
      </c>
      <c r="AO8" s="33"/>
      <c r="AP8" s="37"/>
      <c r="AQ8" s="37"/>
      <c r="AR8" s="37"/>
      <c r="AS8" s="3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'Б-100015-13',date'2016-03-05',2, 1, 1, 'RUR', 1, 18, date'2015-03-06', date'2015-03-07',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date'2015-03-31' );insert into xxxx_client_discount_m  (ID,CLIENT_ID,CLIENT_AVG_DISCOUNT,DT) values (s_xxxx_client_discount_m.NEXTVAL,104, 13, date'2014-03-01');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2">
        <v>2</v>
      </c>
      <c r="H9" s="14">
        <v>100016</v>
      </c>
      <c r="I9" s="15" t="str">
        <f t="shared" si="3"/>
        <v>Б-100016-13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44" t="s">
        <v>167</v>
      </c>
      <c r="P9" s="13" t="s">
        <v>44</v>
      </c>
      <c r="Q9" s="13" t="s">
        <v>45</v>
      </c>
      <c r="R9" s="17" t="str">
        <f t="shared" si="4"/>
        <v>1000161</v>
      </c>
      <c r="S9" s="15">
        <v>1</v>
      </c>
      <c r="T9" s="144" t="s">
        <v>139</v>
      </c>
      <c r="U9" s="12">
        <v>100000</v>
      </c>
      <c r="V9" s="12">
        <f>U9*0.18</f>
        <v>18000</v>
      </c>
      <c r="W9" s="12">
        <v>0</v>
      </c>
      <c r="X9" s="18">
        <v>105</v>
      </c>
      <c r="Y9" s="19" t="s">
        <v>47</v>
      </c>
      <c r="Z9" s="20">
        <f t="shared" si="6"/>
        <v>82000</v>
      </c>
      <c r="AA9" s="21"/>
      <c r="AB9" s="22"/>
      <c r="AC9" s="14">
        <f t="shared" si="0"/>
        <v>50000</v>
      </c>
      <c r="AD9" s="12"/>
      <c r="AE9" s="12"/>
      <c r="AF9" s="13" t="s">
        <v>48</v>
      </c>
      <c r="AG9" s="23">
        <v>8</v>
      </c>
      <c r="AH9" s="24">
        <v>13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 t="s">
        <v>59</v>
      </c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100016, 'Б-100016-13',date'2016-03-02',2, 7, 7, 'RUR', 1, 18, date'2015-03-06', date'2015-03-07',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date'2015-03-31' );insert into xxxx_client_discount_m  (ID,CLIENT_ID,CLIENT_AVG_DISCOUNT,DT) values (s_xxxx_client_discount_m.NEXTVAL,105, 13, date'2014-03-01');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2">
        <v>2</v>
      </c>
      <c r="H10" s="14">
        <v>100017</v>
      </c>
      <c r="I10" s="15" t="str">
        <f t="shared" si="3"/>
        <v>Б-100017-13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44" t="s">
        <v>168</v>
      </c>
      <c r="P10" s="13" t="s">
        <v>44</v>
      </c>
      <c r="Q10" s="13" t="s">
        <v>45</v>
      </c>
      <c r="R10" s="17" t="str">
        <f t="shared" si="4"/>
        <v>1000171</v>
      </c>
      <c r="S10" s="15">
        <v>1</v>
      </c>
      <c r="T10" s="144" t="s">
        <v>140</v>
      </c>
      <c r="U10" s="12">
        <v>90000</v>
      </c>
      <c r="V10" s="12">
        <f t="shared" si="5"/>
        <v>16200</v>
      </c>
      <c r="W10" s="12">
        <v>0</v>
      </c>
      <c r="X10" s="18">
        <v>106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48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'Б-100017-13',date'2016-03-03',2, 7, 7, 'RUR', 1, 18, date'2015-03-06', date'2015-03-07',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date'2015-03-31' );insert into xxxx_client_discount_m  (ID,CLIENT_ID,CLIENT_AVG_DISCOUNT,DT) values (s_xxxx_client_discount_m.NEXTVAL,106, 7, date'2014-03-01');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2">
        <v>2</v>
      </c>
      <c r="H11" s="14">
        <v>100018</v>
      </c>
      <c r="I11" s="15" t="str">
        <f t="shared" si="3"/>
        <v>Б-100018-13</v>
      </c>
      <c r="J11" s="16">
        <v>2</v>
      </c>
      <c r="K11" s="12">
        <v>7</v>
      </c>
      <c r="L11" s="12" t="s">
        <v>42</v>
      </c>
      <c r="M11" s="16">
        <v>1</v>
      </c>
      <c r="N11" s="12">
        <v>18</v>
      </c>
      <c r="O11" s="144" t="s">
        <v>168</v>
      </c>
      <c r="P11" s="13" t="s">
        <v>44</v>
      </c>
      <c r="Q11" s="13" t="s">
        <v>45</v>
      </c>
      <c r="R11" s="17" t="str">
        <f t="shared" si="4"/>
        <v>1000181</v>
      </c>
      <c r="S11" s="15">
        <v>1</v>
      </c>
      <c r="T11" s="144" t="s">
        <v>140</v>
      </c>
      <c r="U11" s="12">
        <v>90000</v>
      </c>
      <c r="V11" s="12">
        <f t="shared" si="5"/>
        <v>16200</v>
      </c>
      <c r="W11" s="12">
        <v>0</v>
      </c>
      <c r="X11" s="18">
        <v>107</v>
      </c>
      <c r="Y11" s="19" t="s">
        <v>47</v>
      </c>
      <c r="Z11" s="20">
        <f t="shared" si="6"/>
        <v>73800</v>
      </c>
      <c r="AA11" s="21"/>
      <c r="AB11" s="26"/>
      <c r="AC11" s="14">
        <f t="shared" si="0"/>
        <v>45000</v>
      </c>
      <c r="AD11" s="12"/>
      <c r="AE11" s="12"/>
      <c r="AF11" s="13" t="s">
        <v>48</v>
      </c>
      <c r="AG11" s="23">
        <v>8</v>
      </c>
      <c r="AH11" s="27">
        <v>7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'Б-100018-13',date'2016-03-03',2, 7, 7, 'RUR', 1, 18, date'2015-03-06', date'2015-03-07',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date'2015-03-31' );insert into xxxx_client_discount_m  (ID,CLIENT_ID,CLIENT_AVG_DISCOUNT,DT) values (s_xxxx_client_discount_m.NEXTVAL,107, 7, date'2014-03-01');</v>
      </c>
    </row>
    <row r="12" spans="1:47" ht="15" customHeight="1" x14ac:dyDescent="0.3">
      <c r="A12" s="45">
        <v>2</v>
      </c>
      <c r="B12" s="46"/>
      <c r="C12" s="12" t="str">
        <f t="shared" si="1"/>
        <v>10002</v>
      </c>
      <c r="D12" s="12" t="str">
        <f t="shared" si="2"/>
        <v>10002/13</v>
      </c>
      <c r="E12" s="13" t="s">
        <v>40</v>
      </c>
      <c r="F12" s="13" t="s">
        <v>41</v>
      </c>
      <c r="G12" s="12">
        <v>2</v>
      </c>
      <c r="H12" s="14">
        <v>100019</v>
      </c>
      <c r="I12" s="15" t="str">
        <f t="shared" si="3"/>
        <v>Б-100019-13</v>
      </c>
      <c r="J12" s="16">
        <v>2</v>
      </c>
      <c r="K12" s="28">
        <v>2</v>
      </c>
      <c r="L12" s="12" t="s">
        <v>42</v>
      </c>
      <c r="M12" s="16">
        <v>1</v>
      </c>
      <c r="N12" s="12">
        <v>18</v>
      </c>
      <c r="O12" s="144" t="s">
        <v>169</v>
      </c>
      <c r="P12" s="13" t="s">
        <v>44</v>
      </c>
      <c r="Q12" s="13" t="s">
        <v>45</v>
      </c>
      <c r="R12" s="17" t="str">
        <f t="shared" si="4"/>
        <v>1000191</v>
      </c>
      <c r="S12" s="15">
        <v>1</v>
      </c>
      <c r="T12" s="144" t="s">
        <v>141</v>
      </c>
      <c r="U12" s="12">
        <v>80000</v>
      </c>
      <c r="V12" s="12">
        <f t="shared" si="5"/>
        <v>14400</v>
      </c>
      <c r="W12" s="12">
        <v>0</v>
      </c>
      <c r="X12" s="18">
        <v>108</v>
      </c>
      <c r="Y12" s="19" t="s">
        <v>47</v>
      </c>
      <c r="Z12" s="20">
        <f t="shared" si="6"/>
        <v>65600</v>
      </c>
      <c r="AA12" s="21"/>
      <c r="AB12" s="29"/>
      <c r="AC12" s="14">
        <f t="shared" si="0"/>
        <v>40000</v>
      </c>
      <c r="AD12" s="12"/>
      <c r="AE12" s="12"/>
      <c r="AF12" s="13" t="s">
        <v>48</v>
      </c>
      <c r="AG12" s="23">
        <v>8</v>
      </c>
      <c r="AH12" s="30">
        <v>20</v>
      </c>
      <c r="AI12" s="25" t="s">
        <v>49</v>
      </c>
      <c r="AJ12" s="13"/>
      <c r="AK12" s="13"/>
      <c r="AL12" s="17">
        <v>0</v>
      </c>
      <c r="AM12" s="15" t="s">
        <v>50</v>
      </c>
      <c r="AN12" s="12" t="s">
        <v>51</v>
      </c>
      <c r="AO12" s="12"/>
      <c r="AP12" s="17"/>
      <c r="AQ12" s="17"/>
      <c r="AR12" s="17"/>
      <c r="AS12" s="17"/>
      <c r="AT12" s="47"/>
      <c r="AU1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'Б-100019-13',date'2016-03-04',2, 2, 2, 'RUR', 1, 18, date'2015-03-06', date'2015-03-07',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date'2015-03-31' );insert into xxxx_client_discount_m  (ID,CLIENT_ID,CLIENT_AVG_DISCOUNT,DT) values (s_xxxx_client_discount_m.NEXTVAL,108, 20, date'2014-03-01');</v>
      </c>
    </row>
    <row r="13" spans="1:47" ht="15" customHeight="1" x14ac:dyDescent="0.3">
      <c r="A13" s="45">
        <v>2</v>
      </c>
      <c r="B13" s="46"/>
      <c r="C13" s="12" t="str">
        <f t="shared" si="1"/>
        <v>10002</v>
      </c>
      <c r="D13" s="12" t="str">
        <f t="shared" si="2"/>
        <v>10002/13</v>
      </c>
      <c r="E13" s="13" t="s">
        <v>40</v>
      </c>
      <c r="F13" s="13" t="s">
        <v>41</v>
      </c>
      <c r="G13" s="12">
        <v>2</v>
      </c>
      <c r="H13" s="14">
        <v>100019</v>
      </c>
      <c r="I13" s="15" t="str">
        <f t="shared" si="3"/>
        <v>Б-100019-13</v>
      </c>
      <c r="J13" s="16">
        <v>2</v>
      </c>
      <c r="K13" s="28">
        <v>11</v>
      </c>
      <c r="L13" s="12" t="s">
        <v>42</v>
      </c>
      <c r="M13" s="16">
        <v>1</v>
      </c>
      <c r="N13" s="12">
        <v>18</v>
      </c>
      <c r="O13" s="144" t="s">
        <v>169</v>
      </c>
      <c r="P13" s="13" t="s">
        <v>44</v>
      </c>
      <c r="Q13" s="13" t="s">
        <v>45</v>
      </c>
      <c r="R13" s="17" t="str">
        <f t="shared" si="4"/>
        <v>1000191</v>
      </c>
      <c r="S13" s="15">
        <v>1</v>
      </c>
      <c r="T13" s="144" t="s">
        <v>141</v>
      </c>
      <c r="U13" s="12">
        <v>80000</v>
      </c>
      <c r="V13" s="12">
        <f t="shared" si="5"/>
        <v>14400</v>
      </c>
      <c r="W13" s="12">
        <v>0</v>
      </c>
      <c r="X13" s="18">
        <v>108</v>
      </c>
      <c r="Y13" s="19" t="s">
        <v>47</v>
      </c>
      <c r="Z13" s="20">
        <f t="shared" si="6"/>
        <v>65600</v>
      </c>
      <c r="AA13" s="21"/>
      <c r="AB13" s="29"/>
      <c r="AC13" s="14">
        <f t="shared" si="0"/>
        <v>40000</v>
      </c>
      <c r="AD13" s="12"/>
      <c r="AE13" s="12"/>
      <c r="AF13" s="13" t="s">
        <v>48</v>
      </c>
      <c r="AG13" s="23">
        <v>8</v>
      </c>
      <c r="AH13" s="30">
        <v>20</v>
      </c>
      <c r="AI13" s="25" t="s">
        <v>49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/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'Б-100019-13',date'2016-03-04',2, 11, 11, 'RUR', 1, 18, date'2015-03-06', date'2015-03-07',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date'2015-03-31' );insert into xxxx_client_discount_m  (ID,CLIENT_ID,CLIENT_AVG_DISCOUNT,DT) values (s_xxxx_client_discount_m.NEXTVAL,108, 20, date'2014-03-01');</v>
      </c>
    </row>
    <row r="14" spans="1:47" s="44" customFormat="1" ht="15" customHeight="1" x14ac:dyDescent="0.3">
      <c r="A14" s="31">
        <v>2</v>
      </c>
      <c r="B14" s="48"/>
      <c r="C14" s="33" t="str">
        <f t="shared" si="1"/>
        <v>10002</v>
      </c>
      <c r="D14" s="33" t="str">
        <f t="shared" si="2"/>
        <v>10002/13</v>
      </c>
      <c r="E14" s="34" t="s">
        <v>40</v>
      </c>
      <c r="F14" s="34" t="s">
        <v>41</v>
      </c>
      <c r="G14" s="12">
        <v>2</v>
      </c>
      <c r="H14" s="14">
        <v>100020</v>
      </c>
      <c r="I14" s="33" t="str">
        <f t="shared" si="3"/>
        <v>Б-100020-13</v>
      </c>
      <c r="J14" s="16">
        <v>2</v>
      </c>
      <c r="K14" s="35">
        <v>1</v>
      </c>
      <c r="L14" s="33" t="s">
        <v>42</v>
      </c>
      <c r="M14" s="36">
        <v>1</v>
      </c>
      <c r="N14" s="33">
        <v>18</v>
      </c>
      <c r="O14" s="145" t="s">
        <v>170</v>
      </c>
      <c r="P14" s="34" t="s">
        <v>44</v>
      </c>
      <c r="Q14" s="34" t="s">
        <v>45</v>
      </c>
      <c r="R14" s="37" t="str">
        <f t="shared" si="4"/>
        <v>1000201</v>
      </c>
      <c r="S14" s="33">
        <v>1</v>
      </c>
      <c r="T14" s="145" t="s">
        <v>142</v>
      </c>
      <c r="U14" s="33">
        <v>60000</v>
      </c>
      <c r="V14" s="33">
        <f t="shared" si="5"/>
        <v>10800</v>
      </c>
      <c r="W14" s="33">
        <v>0</v>
      </c>
      <c r="X14" s="18">
        <v>109</v>
      </c>
      <c r="Y14" s="38" t="s">
        <v>47</v>
      </c>
      <c r="Z14" s="20">
        <f t="shared" si="6"/>
        <v>49200</v>
      </c>
      <c r="AA14" s="39"/>
      <c r="AB14" s="39"/>
      <c r="AC14" s="40">
        <f t="shared" si="0"/>
        <v>30000</v>
      </c>
      <c r="AD14" s="33"/>
      <c r="AE14" s="33"/>
      <c r="AF14" s="34" t="s">
        <v>48</v>
      </c>
      <c r="AG14" s="41">
        <v>8</v>
      </c>
      <c r="AH14" s="42">
        <v>13</v>
      </c>
      <c r="AI14" s="43" t="s">
        <v>49</v>
      </c>
      <c r="AJ14" s="34"/>
      <c r="AK14" s="34"/>
      <c r="AL14" s="37">
        <v>0</v>
      </c>
      <c r="AM14" s="33" t="s">
        <v>50</v>
      </c>
      <c r="AN14" s="33" t="s">
        <v>51</v>
      </c>
      <c r="AO14" s="33"/>
      <c r="AP14" s="37"/>
      <c r="AQ14" s="37"/>
      <c r="AR14" s="37"/>
      <c r="AS14" s="3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'Б-100020-13',date'2016-03-05',2, 1, 1, 'RUR', 1, 18, date'2015-03-06', date'2015-03-07',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date'2015-03-31' );insert into xxxx_client_discount_m  (ID,CLIENT_ID,CLIENT_AVG_DISCOUNT,DT) values (s_xxxx_client_discount_m.NEXTVAL,109, 13, date'2014-03-01');</v>
      </c>
    </row>
    <row r="15" spans="1:47" ht="15" customHeight="1" x14ac:dyDescent="0.3">
      <c r="A15" s="10">
        <v>3</v>
      </c>
      <c r="B15" s="49"/>
      <c r="C15" s="12" t="str">
        <f t="shared" ref="C15:C50" si="8">"1000"&amp;A15</f>
        <v>10003</v>
      </c>
      <c r="D15" s="12" t="str">
        <f t="shared" ref="D15:D50" si="9">"1000"&amp;A15&amp;"/13"</f>
        <v>10003/13</v>
      </c>
      <c r="E15" s="13" t="s">
        <v>40</v>
      </c>
      <c r="F15" s="13" t="s">
        <v>41</v>
      </c>
      <c r="G15" s="12">
        <v>1</v>
      </c>
      <c r="H15" s="14">
        <v>100021</v>
      </c>
      <c r="I15" s="15" t="str">
        <f>"Б-"&amp;H15&amp;"-13"</f>
        <v>Б-100021-13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44" t="s">
        <v>167</v>
      </c>
      <c r="P15" s="13" t="s">
        <v>44</v>
      </c>
      <c r="Q15" s="13" t="s">
        <v>45</v>
      </c>
      <c r="R15" s="17" t="str">
        <f t="shared" ref="R15:R50" si="10">H15&amp;"1"</f>
        <v>1000211</v>
      </c>
      <c r="S15" s="15">
        <v>1</v>
      </c>
      <c r="T15" s="144" t="s">
        <v>139</v>
      </c>
      <c r="U15" s="12">
        <v>100000</v>
      </c>
      <c r="V15" s="12">
        <f>U15*0.18</f>
        <v>18000</v>
      </c>
      <c r="W15" s="12">
        <v>0</v>
      </c>
      <c r="X15" s="18">
        <v>110</v>
      </c>
      <c r="Y15" s="19" t="s">
        <v>47</v>
      </c>
      <c r="Z15" s="20">
        <f t="shared" si="6"/>
        <v>82000</v>
      </c>
      <c r="AA15" s="21"/>
      <c r="AB15" s="22"/>
      <c r="AC15" s="14">
        <f t="shared" si="0"/>
        <v>50000</v>
      </c>
      <c r="AD15" s="12"/>
      <c r="AE15" s="12"/>
      <c r="AF15" s="13" t="s">
        <v>48</v>
      </c>
      <c r="AG15" s="23">
        <v>8</v>
      </c>
      <c r="AH15" s="24">
        <v>13</v>
      </c>
      <c r="AI15" s="25" t="s">
        <v>49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 t="s">
        <v>60</v>
      </c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100021, 'Б-100021-13',date'2016-03-02',2, 7, 7, 'RUR', 1, 18, date'2015-03-06', date'2015-03-07',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date'2015-03-31' );insert into xxxx_client_discount_m  (ID,CLIENT_ID,CLIENT_AVG_DISCOUNT,DT) values (s_xxxx_client_discount_m.NEXTVAL,110, 13, date'2014-03-01');</v>
      </c>
    </row>
    <row r="16" spans="1:47" ht="15" customHeight="1" x14ac:dyDescent="0.3">
      <c r="A16" s="10">
        <v>3</v>
      </c>
      <c r="B16" s="49"/>
      <c r="C16" s="12" t="str">
        <f t="shared" si="8"/>
        <v>10003</v>
      </c>
      <c r="D16" s="12" t="str">
        <f t="shared" si="9"/>
        <v>10003/13</v>
      </c>
      <c r="E16" s="13" t="s">
        <v>40</v>
      </c>
      <c r="F16" s="13" t="s">
        <v>41</v>
      </c>
      <c r="G16" s="12">
        <v>1</v>
      </c>
      <c r="H16" s="14">
        <v>100022</v>
      </c>
      <c r="I16" s="15" t="str">
        <f t="shared" si="3"/>
        <v>Б-100022-13</v>
      </c>
      <c r="J16" s="16">
        <v>2</v>
      </c>
      <c r="K16" s="12">
        <v>7</v>
      </c>
      <c r="L16" s="12" t="s">
        <v>42</v>
      </c>
      <c r="M16" s="16">
        <v>1</v>
      </c>
      <c r="N16" s="12">
        <v>18</v>
      </c>
      <c r="O16" s="144" t="s">
        <v>168</v>
      </c>
      <c r="P16" s="13" t="s">
        <v>44</v>
      </c>
      <c r="Q16" s="13" t="s">
        <v>45</v>
      </c>
      <c r="R16" s="17" t="str">
        <f t="shared" si="10"/>
        <v>1000221</v>
      </c>
      <c r="S16" s="15">
        <v>1</v>
      </c>
      <c r="T16" s="144" t="s">
        <v>140</v>
      </c>
      <c r="U16" s="12">
        <v>90000</v>
      </c>
      <c r="V16" s="12">
        <f t="shared" si="5"/>
        <v>16200</v>
      </c>
      <c r="W16" s="12">
        <v>0</v>
      </c>
      <c r="X16" s="18">
        <v>111</v>
      </c>
      <c r="Y16" s="19" t="s">
        <v>47</v>
      </c>
      <c r="Z16" s="20">
        <f t="shared" si="6"/>
        <v>73800</v>
      </c>
      <c r="AA16" s="21"/>
      <c r="AB16" s="26"/>
      <c r="AC16" s="14">
        <f t="shared" si="0"/>
        <v>45000</v>
      </c>
      <c r="AD16" s="12"/>
      <c r="AE16" s="12"/>
      <c r="AF16" s="13" t="s">
        <v>48</v>
      </c>
      <c r="AG16" s="23">
        <v>8</v>
      </c>
      <c r="AH16" s="27">
        <v>7</v>
      </c>
      <c r="AI16" s="25" t="s">
        <v>49</v>
      </c>
      <c r="AJ16" s="13"/>
      <c r="AK16" s="13"/>
      <c r="AL16" s="17">
        <v>0</v>
      </c>
      <c r="AM16" s="15" t="s">
        <v>50</v>
      </c>
      <c r="AN16" s="12" t="s">
        <v>51</v>
      </c>
      <c r="AO16" s="12"/>
      <c r="AP16" s="17"/>
      <c r="AQ16" s="17"/>
      <c r="AR16" s="17"/>
      <c r="AS16" s="17"/>
      <c r="AT16" s="4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100022, 'Б-100022-13',date'2016-03-03',2, 7, 7, 'RUR', 1, 18, date'2015-03-06', date'2015-03-07',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date'2015-03-31' );insert into xxxx_client_discount_m  (ID,CLIENT_ID,CLIENT_AVG_DISCOUNT,DT) values (s_xxxx_client_discount_m.NEXTVAL,111, 7, date'2014-03-01');</v>
      </c>
    </row>
    <row r="17" spans="1:47" ht="15" customHeight="1" x14ac:dyDescent="0.3">
      <c r="A17" s="10">
        <v>3</v>
      </c>
      <c r="B17" s="49"/>
      <c r="C17" s="12" t="str">
        <f t="shared" si="8"/>
        <v>10003</v>
      </c>
      <c r="D17" s="12" t="str">
        <f t="shared" si="9"/>
        <v>10003/13</v>
      </c>
      <c r="E17" s="13" t="s">
        <v>40</v>
      </c>
      <c r="F17" s="13" t="s">
        <v>41</v>
      </c>
      <c r="G17" s="12">
        <v>1</v>
      </c>
      <c r="H17" s="14">
        <v>100023</v>
      </c>
      <c r="I17" s="15" t="str">
        <f t="shared" si="3"/>
        <v>Б-100023-13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44" t="s">
        <v>168</v>
      </c>
      <c r="P17" s="13" t="s">
        <v>44</v>
      </c>
      <c r="Q17" s="13" t="s">
        <v>45</v>
      </c>
      <c r="R17" s="17" t="str">
        <f t="shared" si="10"/>
        <v>1000231</v>
      </c>
      <c r="S17" s="15">
        <v>1</v>
      </c>
      <c r="T17" s="144" t="s">
        <v>140</v>
      </c>
      <c r="U17" s="12">
        <v>90000</v>
      </c>
      <c r="V17" s="12">
        <f t="shared" si="5"/>
        <v>16200</v>
      </c>
      <c r="W17" s="12">
        <v>0</v>
      </c>
      <c r="X17" s="18">
        <v>112</v>
      </c>
      <c r="Y17" s="19" t="s">
        <v>47</v>
      </c>
      <c r="Z17" s="20">
        <f t="shared" si="6"/>
        <v>73800</v>
      </c>
      <c r="AA17" s="21"/>
      <c r="AB17" s="26"/>
      <c r="AC17" s="14">
        <f t="shared" si="0"/>
        <v>45000</v>
      </c>
      <c r="AD17" s="12"/>
      <c r="AE17" s="12"/>
      <c r="AF17" s="13" t="s">
        <v>48</v>
      </c>
      <c r="AG17" s="23">
        <v>8</v>
      </c>
      <c r="AH17" s="27">
        <v>7</v>
      </c>
      <c r="AI17" s="25" t="s">
        <v>49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/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'Б-100023-13',date'2016-03-03',2, 7, 7, 'RUR', 1, 18, date'2015-03-06', date'2015-03-07',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date'2015-03-31' );insert into xxxx_client_discount_m  (ID,CLIENT_ID,CLIENT_AVG_DISCOUNT,DT) values (s_xxxx_client_discount_m.NEXTVAL,112, 7, date'2014-03-01');</v>
      </c>
    </row>
    <row r="18" spans="1:47" s="44" customFormat="1" ht="15" customHeight="1" x14ac:dyDescent="0.3">
      <c r="A18" s="31">
        <v>3</v>
      </c>
      <c r="B18" s="50"/>
      <c r="C18" s="33" t="str">
        <f t="shared" si="8"/>
        <v>10003</v>
      </c>
      <c r="D18" s="33" t="str">
        <f t="shared" si="9"/>
        <v>10003/13</v>
      </c>
      <c r="E18" s="34" t="s">
        <v>40</v>
      </c>
      <c r="F18" s="34" t="s">
        <v>41</v>
      </c>
      <c r="G18" s="12">
        <v>1</v>
      </c>
      <c r="H18" s="14">
        <v>100024</v>
      </c>
      <c r="I18" s="33" t="str">
        <f t="shared" si="3"/>
        <v>Б-100024-13</v>
      </c>
      <c r="J18" s="16">
        <v>2</v>
      </c>
      <c r="K18" s="51">
        <v>2</v>
      </c>
      <c r="L18" s="33" t="s">
        <v>42</v>
      </c>
      <c r="M18" s="36">
        <v>1</v>
      </c>
      <c r="N18" s="33">
        <v>18</v>
      </c>
      <c r="O18" s="145" t="s">
        <v>169</v>
      </c>
      <c r="P18" s="34" t="s">
        <v>44</v>
      </c>
      <c r="Q18" s="34" t="s">
        <v>45</v>
      </c>
      <c r="R18" s="37" t="str">
        <f t="shared" si="10"/>
        <v>1000241</v>
      </c>
      <c r="S18" s="33">
        <v>1</v>
      </c>
      <c r="T18" s="145" t="s">
        <v>141</v>
      </c>
      <c r="U18" s="33">
        <v>80000</v>
      </c>
      <c r="V18" s="33">
        <f t="shared" si="5"/>
        <v>14400</v>
      </c>
      <c r="W18" s="33">
        <v>0</v>
      </c>
      <c r="X18" s="18">
        <v>113</v>
      </c>
      <c r="Y18" s="38" t="s">
        <v>47</v>
      </c>
      <c r="Z18" s="20">
        <f t="shared" si="6"/>
        <v>65600</v>
      </c>
      <c r="AA18" s="52"/>
      <c r="AB18" s="39"/>
      <c r="AC18" s="40">
        <f t="shared" si="0"/>
        <v>40000</v>
      </c>
      <c r="AD18" s="33"/>
      <c r="AE18" s="33"/>
      <c r="AF18" s="34" t="s">
        <v>48</v>
      </c>
      <c r="AG18" s="41">
        <v>8</v>
      </c>
      <c r="AH18" s="53">
        <v>20</v>
      </c>
      <c r="AI18" s="43" t="s">
        <v>49</v>
      </c>
      <c r="AJ18" s="34"/>
      <c r="AK18" s="34"/>
      <c r="AL18" s="37">
        <v>0</v>
      </c>
      <c r="AM18" s="33" t="s">
        <v>50</v>
      </c>
      <c r="AN18" s="33" t="s">
        <v>51</v>
      </c>
      <c r="AO18" s="33"/>
      <c r="AP18" s="37"/>
      <c r="AQ18" s="37"/>
      <c r="AR18" s="37"/>
      <c r="AS18" s="37"/>
      <c r="AU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'Б-100024-13',date'2016-03-04',2, 2, 2, 'RUR', 1, 18, date'2015-03-06', date'2015-03-07',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date'2015-03-31' );insert into xxxx_client_discount_m  (ID,CLIENT_ID,CLIENT_AVG_DISCOUNT,DT) values (s_xxxx_client_discount_m.NEXTVAL,113, 20, date'2014-03-01');</v>
      </c>
    </row>
    <row r="19" spans="1:47" s="44" customFormat="1" ht="15" customHeight="1" x14ac:dyDescent="0.3">
      <c r="A19" s="31">
        <v>3</v>
      </c>
      <c r="B19" s="50"/>
      <c r="C19" s="33" t="str">
        <f t="shared" si="8"/>
        <v>10003</v>
      </c>
      <c r="D19" s="33" t="str">
        <f t="shared" si="9"/>
        <v>10003/13</v>
      </c>
      <c r="E19" s="34" t="s">
        <v>40</v>
      </c>
      <c r="F19" s="34" t="s">
        <v>41</v>
      </c>
      <c r="G19" s="12">
        <v>1</v>
      </c>
      <c r="H19" s="14">
        <v>100024</v>
      </c>
      <c r="I19" s="33" t="str">
        <f t="shared" si="3"/>
        <v>Б-100024-13</v>
      </c>
      <c r="J19" s="16">
        <v>2</v>
      </c>
      <c r="K19" s="51">
        <v>11</v>
      </c>
      <c r="L19" s="33" t="s">
        <v>42</v>
      </c>
      <c r="M19" s="36">
        <v>1</v>
      </c>
      <c r="N19" s="33">
        <v>18</v>
      </c>
      <c r="O19" s="145" t="s">
        <v>169</v>
      </c>
      <c r="P19" s="34" t="s">
        <v>44</v>
      </c>
      <c r="Q19" s="34" t="s">
        <v>45</v>
      </c>
      <c r="R19" s="37" t="str">
        <f t="shared" si="10"/>
        <v>1000241</v>
      </c>
      <c r="S19" s="33">
        <v>1</v>
      </c>
      <c r="T19" s="145" t="s">
        <v>141</v>
      </c>
      <c r="U19" s="33">
        <v>80000</v>
      </c>
      <c r="V19" s="33">
        <f t="shared" si="5"/>
        <v>14400</v>
      </c>
      <c r="W19" s="33">
        <v>0</v>
      </c>
      <c r="X19" s="18">
        <v>113</v>
      </c>
      <c r="Y19" s="38" t="s">
        <v>47</v>
      </c>
      <c r="Z19" s="20">
        <f t="shared" si="6"/>
        <v>65600</v>
      </c>
      <c r="AA19" s="52"/>
      <c r="AB19" s="39"/>
      <c r="AC19" s="40">
        <f t="shared" si="0"/>
        <v>40000</v>
      </c>
      <c r="AD19" s="33"/>
      <c r="AE19" s="33"/>
      <c r="AF19" s="34" t="s">
        <v>48</v>
      </c>
      <c r="AG19" s="41">
        <v>8</v>
      </c>
      <c r="AH19" s="53">
        <v>20</v>
      </c>
      <c r="AI19" s="43" t="s">
        <v>49</v>
      </c>
      <c r="AJ19" s="34"/>
      <c r="AK19" s="34"/>
      <c r="AL19" s="37">
        <v>0</v>
      </c>
      <c r="AM19" s="33" t="s">
        <v>50</v>
      </c>
      <c r="AN19" s="33" t="s">
        <v>51</v>
      </c>
      <c r="AO19" s="33"/>
      <c r="AP19" s="37"/>
      <c r="AQ19" s="37"/>
      <c r="AR19" s="37"/>
      <c r="AS19" s="3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'Б-100024-13',date'2016-03-04',2, 11, 11, 'RUR', 1, 18, date'2015-03-06', date'2015-03-07',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date'2015-03-31' );insert into xxxx_client_discount_m  (ID,CLIENT_ID,CLIENT_AVG_DISCOUNT,DT) values (s_xxxx_client_discount_m.NEXTVAL,113, 20, date'2014-03-01');</v>
      </c>
    </row>
    <row r="20" spans="1:47" ht="15" customHeight="1" x14ac:dyDescent="0.3">
      <c r="A20" s="45">
        <v>4</v>
      </c>
      <c r="B20" s="46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1</v>
      </c>
      <c r="H20" s="14">
        <v>100025</v>
      </c>
      <c r="I20" s="15" t="str">
        <f>"Б-"&amp;H20&amp;"-13"</f>
        <v>Б-100025-13</v>
      </c>
      <c r="J20" s="16">
        <v>2</v>
      </c>
      <c r="K20" s="12">
        <v>7</v>
      </c>
      <c r="L20" s="12" t="s">
        <v>42</v>
      </c>
      <c r="M20" s="16">
        <v>1</v>
      </c>
      <c r="N20" s="12">
        <v>18</v>
      </c>
      <c r="O20" s="144" t="s">
        <v>167</v>
      </c>
      <c r="P20" s="13" t="s">
        <v>44</v>
      </c>
      <c r="Q20" s="13" t="s">
        <v>45</v>
      </c>
      <c r="R20" s="17" t="str">
        <f t="shared" si="10"/>
        <v>1000251</v>
      </c>
      <c r="S20" s="54">
        <v>4</v>
      </c>
      <c r="T20" s="144" t="s">
        <v>139</v>
      </c>
      <c r="U20" s="12">
        <v>100000</v>
      </c>
      <c r="V20" s="12">
        <f>U20*0.18</f>
        <v>18000</v>
      </c>
      <c r="W20" s="12">
        <v>0</v>
      </c>
      <c r="X20" s="18">
        <v>114</v>
      </c>
      <c r="Y20" s="19" t="s">
        <v>47</v>
      </c>
      <c r="Z20" s="20">
        <f t="shared" si="6"/>
        <v>82000</v>
      </c>
      <c r="AA20" s="21"/>
      <c r="AB20" s="22"/>
      <c r="AC20" s="14"/>
      <c r="AD20" s="12"/>
      <c r="AE20" s="12"/>
      <c r="AF20" s="13"/>
      <c r="AG20" s="23">
        <v>8</v>
      </c>
      <c r="AH20" s="24">
        <v>13</v>
      </c>
      <c r="AI20" s="25" t="s">
        <v>49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 t="s">
        <v>61</v>
      </c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100025, 'Б-100025-13',date'2016-03-02',2, 7, 7, 'RUR', 1, 18, date'2015-03-06', date'2015-03-07', 1000251, 4, to_date('2016-03-07 00:00:00','YYYY-MM-DD HH24:MI:SS'), 100000, 18000, 0, 114, 0, 'c1', 8,null);insert into xxxx_client_discount_m  (ID,CLIENT_ID,CLIENT_AVG_DISCOUNT,DT) values (s_xxxx_client_discount_m.NEXTVAL,114, 13, date'2014-03-01');</v>
      </c>
    </row>
    <row r="21" spans="1:47" ht="15" customHeight="1" x14ac:dyDescent="0.3">
      <c r="A21" s="45">
        <v>4</v>
      </c>
      <c r="B21" s="46"/>
      <c r="C21" s="12" t="str">
        <f t="shared" si="8"/>
        <v>10004</v>
      </c>
      <c r="D21" s="12" t="str">
        <f t="shared" si="9"/>
        <v>10004/13</v>
      </c>
      <c r="E21" s="13" t="s">
        <v>40</v>
      </c>
      <c r="F21" s="13" t="s">
        <v>41</v>
      </c>
      <c r="G21" s="12">
        <v>1</v>
      </c>
      <c r="H21" s="14">
        <v>100026</v>
      </c>
      <c r="I21" s="15" t="str">
        <f t="shared" si="3"/>
        <v>Б-100026-13</v>
      </c>
      <c r="J21" s="16">
        <v>2</v>
      </c>
      <c r="K21" s="12">
        <v>7</v>
      </c>
      <c r="L21" s="12" t="s">
        <v>42</v>
      </c>
      <c r="M21" s="16">
        <v>1</v>
      </c>
      <c r="N21" s="12">
        <v>18</v>
      </c>
      <c r="O21" s="144" t="s">
        <v>168</v>
      </c>
      <c r="P21" s="13" t="s">
        <v>44</v>
      </c>
      <c r="Q21" s="13" t="s">
        <v>45</v>
      </c>
      <c r="R21" s="17" t="str">
        <f t="shared" si="10"/>
        <v>1000261</v>
      </c>
      <c r="S21" s="15">
        <v>1</v>
      </c>
      <c r="T21" s="144" t="s">
        <v>140</v>
      </c>
      <c r="U21" s="12">
        <v>90000</v>
      </c>
      <c r="V21" s="12">
        <f t="shared" si="5"/>
        <v>16200</v>
      </c>
      <c r="W21" s="12">
        <v>0</v>
      </c>
      <c r="X21" s="18">
        <v>115</v>
      </c>
      <c r="Y21" s="19" t="s">
        <v>47</v>
      </c>
      <c r="Z21" s="20">
        <f t="shared" si="6"/>
        <v>73800</v>
      </c>
      <c r="AA21" s="21"/>
      <c r="AB21" s="26"/>
      <c r="AC21" s="14">
        <f t="shared" ref="AC21:AC27" si="11">U21*0.5</f>
        <v>45000</v>
      </c>
      <c r="AD21" s="12"/>
      <c r="AE21" s="12"/>
      <c r="AF21" s="13" t="s">
        <v>48</v>
      </c>
      <c r="AG21" s="23">
        <v>8</v>
      </c>
      <c r="AH21" s="27">
        <v>7</v>
      </c>
      <c r="AI21" s="25" t="s">
        <v>49</v>
      </c>
      <c r="AJ21" s="13"/>
      <c r="AK21" s="13"/>
      <c r="AL21" s="17">
        <v>0</v>
      </c>
      <c r="AM21" s="15" t="s">
        <v>50</v>
      </c>
      <c r="AN21" s="12" t="s">
        <v>51</v>
      </c>
      <c r="AO21" s="12"/>
      <c r="AP21" s="17"/>
      <c r="AQ21" s="17"/>
      <c r="AR21" s="17"/>
      <c r="AS21" s="17" t="s">
        <v>62</v>
      </c>
      <c r="AT21" s="4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100026, 'Б-100026-13',date'2016-03-03',2, 7, 7, 'RUR', 1, 18, date'2015-03-06', date'2015-03-07',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date'2015-03-31' );insert into xxxx_client_discount_m  (ID,CLIENT_ID,CLIENT_AVG_DISCOUNT,DT) values (s_xxxx_client_discount_m.NEXTVAL,115, 7, date'2014-03-01');</v>
      </c>
    </row>
    <row r="22" spans="1:47" ht="15" customHeight="1" x14ac:dyDescent="0.3">
      <c r="A22" s="45">
        <v>4</v>
      </c>
      <c r="B22" s="46"/>
      <c r="C22" s="12" t="str">
        <f t="shared" si="8"/>
        <v>10004</v>
      </c>
      <c r="D22" s="12" t="str">
        <f t="shared" si="9"/>
        <v>10004/13</v>
      </c>
      <c r="E22" s="13" t="s">
        <v>40</v>
      </c>
      <c r="F22" s="13" t="s">
        <v>41</v>
      </c>
      <c r="G22" s="12">
        <v>1</v>
      </c>
      <c r="H22" s="14">
        <v>100027</v>
      </c>
      <c r="I22" s="15" t="str">
        <f t="shared" si="3"/>
        <v>Б-100027-13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44" t="s">
        <v>168</v>
      </c>
      <c r="P22" s="13" t="s">
        <v>44</v>
      </c>
      <c r="Q22" s="13" t="s">
        <v>45</v>
      </c>
      <c r="R22" s="17" t="str">
        <f t="shared" si="10"/>
        <v>1000271</v>
      </c>
      <c r="S22" s="15">
        <v>1</v>
      </c>
      <c r="T22" s="144" t="s">
        <v>140</v>
      </c>
      <c r="U22" s="12">
        <v>90000</v>
      </c>
      <c r="V22" s="12">
        <f t="shared" si="5"/>
        <v>16200</v>
      </c>
      <c r="W22" s="12">
        <v>0</v>
      </c>
      <c r="X22" s="18">
        <v>116</v>
      </c>
      <c r="Y22" s="19" t="s">
        <v>47</v>
      </c>
      <c r="Z22" s="20">
        <f t="shared" si="6"/>
        <v>73800</v>
      </c>
      <c r="AA22" s="21"/>
      <c r="AB22" s="26"/>
      <c r="AC22" s="14">
        <f t="shared" si="11"/>
        <v>45000</v>
      </c>
      <c r="AD22" s="12"/>
      <c r="AE22" s="12"/>
      <c r="AF22" s="13" t="s">
        <v>48</v>
      </c>
      <c r="AG22" s="23">
        <v>8</v>
      </c>
      <c r="AH22" s="27">
        <v>7</v>
      </c>
      <c r="AI22" s="25" t="s">
        <v>49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/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100027, 'Б-100027-13',date'2016-03-03',2, 7, 7, 'RUR', 1, 18, date'2015-03-06', date'2015-03-07',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date'2015-03-31' );insert into xxxx_client_discount_m  (ID,CLIENT_ID,CLIENT_AVG_DISCOUNT,DT) values (s_xxxx_client_discount_m.NEXTVAL,116, 7, date'2014-03-01');</v>
      </c>
    </row>
    <row r="23" spans="1:47" ht="15" customHeight="1" x14ac:dyDescent="0.3">
      <c r="A23" s="45">
        <v>4</v>
      </c>
      <c r="B23" s="46"/>
      <c r="C23" s="12" t="str">
        <f t="shared" si="8"/>
        <v>10004</v>
      </c>
      <c r="D23" s="12" t="str">
        <f t="shared" si="9"/>
        <v>10004/13</v>
      </c>
      <c r="E23" s="13" t="s">
        <v>40</v>
      </c>
      <c r="F23" s="13" t="s">
        <v>41</v>
      </c>
      <c r="G23" s="12">
        <v>1</v>
      </c>
      <c r="H23" s="14">
        <v>100028</v>
      </c>
      <c r="I23" s="15" t="str">
        <f t="shared" si="3"/>
        <v>Б-100028-13</v>
      </c>
      <c r="J23" s="16">
        <v>2</v>
      </c>
      <c r="K23" s="28">
        <v>2</v>
      </c>
      <c r="L23" s="12" t="s">
        <v>42</v>
      </c>
      <c r="M23" s="16">
        <v>1</v>
      </c>
      <c r="N23" s="12">
        <v>18</v>
      </c>
      <c r="O23" s="144" t="s">
        <v>169</v>
      </c>
      <c r="P23" s="13" t="s">
        <v>44</v>
      </c>
      <c r="Q23" s="13" t="s">
        <v>45</v>
      </c>
      <c r="R23" s="17" t="str">
        <f t="shared" si="10"/>
        <v>1000281</v>
      </c>
      <c r="S23" s="15">
        <v>1</v>
      </c>
      <c r="T23" s="144" t="s">
        <v>141</v>
      </c>
      <c r="U23" s="12">
        <v>80000</v>
      </c>
      <c r="V23" s="12">
        <f t="shared" si="5"/>
        <v>14400</v>
      </c>
      <c r="W23" s="12">
        <v>0</v>
      </c>
      <c r="X23" s="18">
        <v>117</v>
      </c>
      <c r="Y23" s="19" t="s">
        <v>47</v>
      </c>
      <c r="Z23" s="20">
        <f t="shared" si="6"/>
        <v>65600</v>
      </c>
      <c r="AA23" s="21"/>
      <c r="AB23" s="29"/>
      <c r="AC23" s="14">
        <f t="shared" si="11"/>
        <v>40000</v>
      </c>
      <c r="AD23" s="12"/>
      <c r="AE23" s="12"/>
      <c r="AF23" s="13" t="s">
        <v>48</v>
      </c>
      <c r="AG23" s="23">
        <v>8</v>
      </c>
      <c r="AH23" s="30">
        <v>20</v>
      </c>
      <c r="AI23" s="25" t="s">
        <v>49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/>
      <c r="AT23" s="47"/>
      <c r="AU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'Б-100028-13',date'2016-03-04',2, 2, 2, 'RUR', 1, 18, date'2015-03-06', date'2015-03-07',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date'2015-03-31' );insert into xxxx_client_discount_m  (ID,CLIENT_ID,CLIENT_AVG_DISCOUNT,DT) values (s_xxxx_client_discount_m.NEXTVAL,117, 20, date'2014-03-01');</v>
      </c>
    </row>
    <row r="24" spans="1:47" ht="15" customHeight="1" x14ac:dyDescent="0.3">
      <c r="A24" s="45">
        <v>4</v>
      </c>
      <c r="B24" s="46"/>
      <c r="C24" s="12" t="str">
        <f t="shared" si="8"/>
        <v>10004</v>
      </c>
      <c r="D24" s="12" t="str">
        <f t="shared" si="9"/>
        <v>10004/13</v>
      </c>
      <c r="E24" s="13" t="s">
        <v>40</v>
      </c>
      <c r="F24" s="13" t="s">
        <v>41</v>
      </c>
      <c r="G24" s="12">
        <v>1</v>
      </c>
      <c r="H24" s="14">
        <v>100028</v>
      </c>
      <c r="I24" s="15" t="str">
        <f t="shared" si="3"/>
        <v>Б-100028-13</v>
      </c>
      <c r="J24" s="16">
        <v>2</v>
      </c>
      <c r="K24" s="28">
        <v>11</v>
      </c>
      <c r="L24" s="12" t="s">
        <v>42</v>
      </c>
      <c r="M24" s="16">
        <v>1</v>
      </c>
      <c r="N24" s="12">
        <v>18</v>
      </c>
      <c r="O24" s="144" t="s">
        <v>169</v>
      </c>
      <c r="P24" s="13" t="s">
        <v>44</v>
      </c>
      <c r="Q24" s="13" t="s">
        <v>45</v>
      </c>
      <c r="R24" s="17" t="str">
        <f t="shared" si="10"/>
        <v>1000281</v>
      </c>
      <c r="S24" s="15">
        <v>1</v>
      </c>
      <c r="T24" s="144" t="s">
        <v>141</v>
      </c>
      <c r="U24" s="12">
        <v>80000</v>
      </c>
      <c r="V24" s="12">
        <f t="shared" si="5"/>
        <v>14400</v>
      </c>
      <c r="W24" s="12">
        <v>0</v>
      </c>
      <c r="X24" s="18">
        <v>117</v>
      </c>
      <c r="Y24" s="19" t="s">
        <v>47</v>
      </c>
      <c r="Z24" s="20">
        <f t="shared" si="6"/>
        <v>65600</v>
      </c>
      <c r="AA24" s="21"/>
      <c r="AB24" s="29"/>
      <c r="AC24" s="14">
        <f t="shared" si="11"/>
        <v>40000</v>
      </c>
      <c r="AD24" s="12"/>
      <c r="AE24" s="12"/>
      <c r="AF24" s="13" t="s">
        <v>48</v>
      </c>
      <c r="AG24" s="23">
        <v>8</v>
      </c>
      <c r="AH24" s="30">
        <v>20</v>
      </c>
      <c r="AI24" s="25" t="s">
        <v>49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/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'Б-100028-13',date'2016-03-04',2, 11, 11, 'RUR', 1, 18, date'2015-03-06', date'2015-03-07',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date'2015-03-31' );insert into xxxx_client_discount_m  (ID,CLIENT_ID,CLIENT_AVG_DISCOUNT,DT) values (s_xxxx_client_discount_m.NEXTVAL,117, 20, date'2014-03-01');</v>
      </c>
    </row>
    <row r="25" spans="1:47" s="44" customFormat="1" ht="15" customHeight="1" x14ac:dyDescent="0.3">
      <c r="A25" s="31">
        <v>4</v>
      </c>
      <c r="B25" s="48"/>
      <c r="C25" s="33" t="str">
        <f t="shared" si="8"/>
        <v>10004</v>
      </c>
      <c r="D25" s="33" t="str">
        <f t="shared" si="9"/>
        <v>10004/13</v>
      </c>
      <c r="E25" s="34" t="s">
        <v>40</v>
      </c>
      <c r="F25" s="34" t="s">
        <v>41</v>
      </c>
      <c r="G25" s="12">
        <v>1</v>
      </c>
      <c r="H25" s="14">
        <v>100029</v>
      </c>
      <c r="I25" s="33" t="str">
        <f t="shared" si="3"/>
        <v>Б-100029-13</v>
      </c>
      <c r="J25" s="16">
        <v>2</v>
      </c>
      <c r="K25" s="35">
        <v>1</v>
      </c>
      <c r="L25" s="33" t="s">
        <v>42</v>
      </c>
      <c r="M25" s="36">
        <v>1</v>
      </c>
      <c r="N25" s="33">
        <v>18</v>
      </c>
      <c r="O25" s="145" t="s">
        <v>170</v>
      </c>
      <c r="P25" s="34" t="s">
        <v>44</v>
      </c>
      <c r="Q25" s="34" t="s">
        <v>45</v>
      </c>
      <c r="R25" s="37" t="str">
        <f t="shared" si="10"/>
        <v>1000291</v>
      </c>
      <c r="S25" s="33">
        <v>1</v>
      </c>
      <c r="T25" s="145" t="s">
        <v>142</v>
      </c>
      <c r="U25" s="33">
        <v>60000</v>
      </c>
      <c r="V25" s="33">
        <f t="shared" si="5"/>
        <v>10800</v>
      </c>
      <c r="W25" s="33">
        <v>0</v>
      </c>
      <c r="X25" s="18">
        <v>118</v>
      </c>
      <c r="Y25" s="38" t="s">
        <v>47</v>
      </c>
      <c r="Z25" s="20">
        <f t="shared" si="6"/>
        <v>49200</v>
      </c>
      <c r="AA25" s="39"/>
      <c r="AB25" s="39"/>
      <c r="AC25" s="40">
        <f t="shared" si="11"/>
        <v>30000</v>
      </c>
      <c r="AD25" s="33"/>
      <c r="AE25" s="33"/>
      <c r="AF25" s="34" t="s">
        <v>48</v>
      </c>
      <c r="AG25" s="41">
        <v>8</v>
      </c>
      <c r="AH25" s="42">
        <v>13</v>
      </c>
      <c r="AI25" s="43" t="s">
        <v>49</v>
      </c>
      <c r="AJ25" s="34"/>
      <c r="AK25" s="34"/>
      <c r="AL25" s="37">
        <v>0</v>
      </c>
      <c r="AM25" s="33" t="s">
        <v>50</v>
      </c>
      <c r="AN25" s="33" t="s">
        <v>51</v>
      </c>
      <c r="AO25" s="33"/>
      <c r="AP25" s="37"/>
      <c r="AQ25" s="37"/>
      <c r="AR25" s="37"/>
      <c r="AS25" s="3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'Б-100029-13',date'2016-03-05',2, 1, 1, 'RUR', 1, 18, date'2015-03-06', date'2015-03-07',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date'2015-03-31' );insert into xxxx_client_discount_m  (ID,CLIENT_ID,CLIENT_AVG_DISCOUNT,DT) values (s_xxxx_client_discount_m.NEXTVAL,118, 13, date'2014-03-01');</v>
      </c>
    </row>
    <row r="26" spans="1:47" ht="15" customHeight="1" x14ac:dyDescent="0.3">
      <c r="A26" s="45">
        <v>5</v>
      </c>
      <c r="B26" s="46"/>
      <c r="C26" s="12" t="str">
        <f t="shared" si="8"/>
        <v>10005</v>
      </c>
      <c r="D26" s="12" t="str">
        <f t="shared" si="9"/>
        <v>10005/13</v>
      </c>
      <c r="E26" s="13" t="s">
        <v>40</v>
      </c>
      <c r="F26" s="13" t="s">
        <v>41</v>
      </c>
      <c r="G26" s="12">
        <v>1</v>
      </c>
      <c r="H26" s="14">
        <v>100030</v>
      </c>
      <c r="I26" s="15" t="str">
        <f>"Б-"&amp;H26&amp;"-13"</f>
        <v>Б-100030-13</v>
      </c>
      <c r="J26" s="16">
        <v>2</v>
      </c>
      <c r="K26" s="12">
        <v>7</v>
      </c>
      <c r="L26" s="12" t="s">
        <v>42</v>
      </c>
      <c r="M26" s="16">
        <v>1</v>
      </c>
      <c r="N26" s="12">
        <v>18</v>
      </c>
      <c r="O26" s="144" t="s">
        <v>167</v>
      </c>
      <c r="P26" s="13" t="s">
        <v>44</v>
      </c>
      <c r="Q26" s="13" t="s">
        <v>45</v>
      </c>
      <c r="R26" s="17" t="str">
        <f t="shared" si="10"/>
        <v>1000301</v>
      </c>
      <c r="S26" s="54">
        <v>4</v>
      </c>
      <c r="T26" s="144" t="s">
        <v>139</v>
      </c>
      <c r="U26" s="12">
        <v>100000</v>
      </c>
      <c r="V26" s="12">
        <f>U26*0.18</f>
        <v>18000</v>
      </c>
      <c r="W26" s="12">
        <v>0</v>
      </c>
      <c r="X26" s="18">
        <v>119</v>
      </c>
      <c r="Y26" s="19" t="s">
        <v>47</v>
      </c>
      <c r="Z26" s="20">
        <f t="shared" si="6"/>
        <v>82000</v>
      </c>
      <c r="AA26" s="21"/>
      <c r="AB26" s="22"/>
      <c r="AC26" s="14">
        <f t="shared" si="11"/>
        <v>50000</v>
      </c>
      <c r="AD26" s="12"/>
      <c r="AE26" s="12"/>
      <c r="AF26" s="13" t="s">
        <v>48</v>
      </c>
      <c r="AG26" s="23">
        <v>8</v>
      </c>
      <c r="AH26" s="24">
        <v>13</v>
      </c>
      <c r="AI26" s="25" t="s">
        <v>49</v>
      </c>
      <c r="AJ26" s="13"/>
      <c r="AK26" s="13"/>
      <c r="AL26" s="17">
        <v>0</v>
      </c>
      <c r="AM26" s="15" t="s">
        <v>50</v>
      </c>
      <c r="AN26" s="12" t="s">
        <v>51</v>
      </c>
      <c r="AO26" s="12"/>
      <c r="AP26" s="17"/>
      <c r="AQ26" s="17"/>
      <c r="AR26" s="17"/>
      <c r="AS26" s="17" t="s">
        <v>63</v>
      </c>
      <c r="AT26" s="47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100030, 'Б-100030-13',date'2016-03-02',2, 7, 7, 'RUR', 1, 18, date'2015-03-06', date'2015-03-07',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date'2015-03-31' );insert into xxxx_client_discount_m  (ID,CLIENT_ID,CLIENT_AVG_DISCOUNT,DT) values (s_xxxx_client_discount_m.NEXTVAL,119, 13, date'2014-03-01');</v>
      </c>
    </row>
    <row r="27" spans="1:47" ht="15" customHeight="1" x14ac:dyDescent="0.3">
      <c r="A27" s="45">
        <v>5</v>
      </c>
      <c r="B27" s="46"/>
      <c r="C27" s="12" t="str">
        <f t="shared" si="8"/>
        <v>10005</v>
      </c>
      <c r="D27" s="12" t="str">
        <f t="shared" si="9"/>
        <v>10005/13</v>
      </c>
      <c r="E27" s="13" t="s">
        <v>40</v>
      </c>
      <c r="F27" s="13" t="s">
        <v>41</v>
      </c>
      <c r="G27" s="12">
        <v>1</v>
      </c>
      <c r="H27" s="14">
        <v>100031</v>
      </c>
      <c r="I27" s="15" t="str">
        <f t="shared" si="3"/>
        <v>Б-100031-13</v>
      </c>
      <c r="J27" s="16">
        <v>2</v>
      </c>
      <c r="K27" s="12">
        <v>7</v>
      </c>
      <c r="L27" s="12" t="s">
        <v>42</v>
      </c>
      <c r="M27" s="16">
        <v>1</v>
      </c>
      <c r="N27" s="12">
        <v>18</v>
      </c>
      <c r="O27" s="144" t="s">
        <v>168</v>
      </c>
      <c r="P27" s="13" t="s">
        <v>44</v>
      </c>
      <c r="Q27" s="13" t="s">
        <v>45</v>
      </c>
      <c r="R27" s="17" t="str">
        <f t="shared" si="10"/>
        <v>1000311</v>
      </c>
      <c r="S27" s="15">
        <v>1</v>
      </c>
      <c r="T27" s="144" t="s">
        <v>140</v>
      </c>
      <c r="U27" s="12">
        <v>90000</v>
      </c>
      <c r="V27" s="12">
        <f t="shared" si="5"/>
        <v>16200</v>
      </c>
      <c r="W27" s="12">
        <v>0</v>
      </c>
      <c r="X27" s="18">
        <v>120</v>
      </c>
      <c r="Y27" s="19" t="s">
        <v>47</v>
      </c>
      <c r="Z27" s="20">
        <f t="shared" si="6"/>
        <v>73800</v>
      </c>
      <c r="AA27" s="21"/>
      <c r="AB27" s="26"/>
      <c r="AC27" s="14">
        <f t="shared" si="11"/>
        <v>45000</v>
      </c>
      <c r="AD27" s="12"/>
      <c r="AE27" s="12"/>
      <c r="AF27" s="13" t="s">
        <v>48</v>
      </c>
      <c r="AG27" s="23">
        <v>8</v>
      </c>
      <c r="AH27" s="27">
        <v>7</v>
      </c>
      <c r="AI27" s="25" t="s">
        <v>49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7" t="s">
        <v>64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100031, 'Б-100031-13',date'2016-03-03',2, 7, 7, 'RUR', 1, 18, date'2015-03-06', date'2015-03-07',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date'2015-03-31' );insert into xxxx_client_discount_m  (ID,CLIENT_ID,CLIENT_AVG_DISCOUNT,DT) values (s_xxxx_client_discount_m.NEXTVAL,120, 7, date'2014-03-01');</v>
      </c>
    </row>
    <row r="28" spans="1:47" ht="15" customHeight="1" x14ac:dyDescent="0.3">
      <c r="A28" s="45">
        <v>5</v>
      </c>
      <c r="B28" s="46"/>
      <c r="C28" s="12" t="str">
        <f t="shared" si="8"/>
        <v>10005</v>
      </c>
      <c r="D28" s="12" t="str">
        <f t="shared" si="9"/>
        <v>10005/13</v>
      </c>
      <c r="E28" s="13" t="s">
        <v>40</v>
      </c>
      <c r="F28" s="13" t="s">
        <v>41</v>
      </c>
      <c r="G28" s="12">
        <v>1</v>
      </c>
      <c r="H28" s="14">
        <v>100032</v>
      </c>
      <c r="I28" s="15" t="str">
        <f t="shared" si="3"/>
        <v>Б-100032-13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44" t="s">
        <v>168</v>
      </c>
      <c r="P28" s="13" t="s">
        <v>44</v>
      </c>
      <c r="Q28" s="13" t="s">
        <v>45</v>
      </c>
      <c r="R28" s="17" t="str">
        <f t="shared" si="10"/>
        <v>1000321</v>
      </c>
      <c r="S28" s="15">
        <v>1</v>
      </c>
      <c r="T28" s="144" t="s">
        <v>140</v>
      </c>
      <c r="U28" s="12">
        <v>90000</v>
      </c>
      <c r="V28" s="12">
        <f t="shared" si="5"/>
        <v>16200</v>
      </c>
      <c r="W28" s="12">
        <v>0</v>
      </c>
      <c r="X28" s="18">
        <v>121</v>
      </c>
      <c r="Y28" s="19" t="s">
        <v>47</v>
      </c>
      <c r="Z28" s="20">
        <f t="shared" si="6"/>
        <v>73800</v>
      </c>
      <c r="AA28" s="21"/>
      <c r="AB28" s="26"/>
      <c r="AC28" s="14"/>
      <c r="AD28" s="12"/>
      <c r="AE28" s="12"/>
      <c r="AF28" s="13"/>
      <c r="AG28" s="23">
        <v>8</v>
      </c>
      <c r="AH28" s="27">
        <v>7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17"/>
      <c r="AT28" s="47"/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100032, 'Б-100032-13',date'2016-03-03',2, 7, 7, 'RUR', 1, 18, date'2015-03-06', date'2015-03-07', 1000321, 1, to_date('2016-03-08 00:00:00','YYYY-MM-DD HH24:MI:SS'), 90000, 16200, 0, 121, 0, 'c1', 8,null);insert into xxxx_client_discount_m  (ID,CLIENT_ID,CLIENT_AVG_DISCOUNT,DT) values (s_xxxx_client_discount_m.NEXTVAL,121, 7, date'2014-03-01');</v>
      </c>
    </row>
    <row r="29" spans="1:47" ht="15" customHeight="1" x14ac:dyDescent="0.3">
      <c r="A29" s="45">
        <v>5</v>
      </c>
      <c r="B29" s="46"/>
      <c r="C29" s="12" t="str">
        <f t="shared" si="8"/>
        <v>10005</v>
      </c>
      <c r="D29" s="12" t="str">
        <f t="shared" si="9"/>
        <v>10005/13</v>
      </c>
      <c r="E29" s="13" t="s">
        <v>40</v>
      </c>
      <c r="F29" s="13" t="s">
        <v>41</v>
      </c>
      <c r="G29" s="12">
        <v>1</v>
      </c>
      <c r="H29" s="14">
        <v>100033</v>
      </c>
      <c r="I29" s="15" t="str">
        <f t="shared" si="3"/>
        <v>Б-100033-13</v>
      </c>
      <c r="J29" s="16">
        <v>2</v>
      </c>
      <c r="K29" s="28">
        <v>2</v>
      </c>
      <c r="L29" s="12" t="s">
        <v>42</v>
      </c>
      <c r="M29" s="16">
        <v>1</v>
      </c>
      <c r="N29" s="12">
        <v>18</v>
      </c>
      <c r="O29" s="144" t="s">
        <v>169</v>
      </c>
      <c r="P29" s="13" t="s">
        <v>44</v>
      </c>
      <c r="Q29" s="13" t="s">
        <v>45</v>
      </c>
      <c r="R29" s="17" t="str">
        <f t="shared" si="10"/>
        <v>1000331</v>
      </c>
      <c r="S29" s="15">
        <v>1</v>
      </c>
      <c r="T29" s="144" t="s">
        <v>141</v>
      </c>
      <c r="U29" s="12">
        <v>80000</v>
      </c>
      <c r="V29" s="12">
        <f t="shared" si="5"/>
        <v>14400</v>
      </c>
      <c r="W29" s="12">
        <v>0</v>
      </c>
      <c r="X29" s="18">
        <v>122</v>
      </c>
      <c r="Y29" s="19" t="s">
        <v>47</v>
      </c>
      <c r="Z29" s="20">
        <f t="shared" si="6"/>
        <v>65600</v>
      </c>
      <c r="AA29" s="21"/>
      <c r="AB29" s="29"/>
      <c r="AC29" s="14">
        <f t="shared" ref="AC29:AC50" si="12">U29*0.5</f>
        <v>40000</v>
      </c>
      <c r="AD29" s="12"/>
      <c r="AE29" s="12"/>
      <c r="AF29" s="13" t="s">
        <v>48</v>
      </c>
      <c r="AG29" s="23">
        <v>8</v>
      </c>
      <c r="AH29" s="30">
        <v>20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S29" s="17"/>
      <c r="AT29" s="47"/>
      <c r="AU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'Б-100033-13',date'2016-03-04',2, 2, 2, 'RUR', 1, 18, date'2015-03-06', date'2015-03-07',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date'2015-03-31' );insert into xxxx_client_discount_m  (ID,CLIENT_ID,CLIENT_AVG_DISCOUNT,DT) values (s_xxxx_client_discount_m.NEXTVAL,122, 20, date'2014-03-01');</v>
      </c>
    </row>
    <row r="30" spans="1:47" ht="15" customHeight="1" x14ac:dyDescent="0.3">
      <c r="A30" s="45">
        <v>5</v>
      </c>
      <c r="B30" s="46"/>
      <c r="C30" s="12" t="str">
        <f t="shared" si="8"/>
        <v>10005</v>
      </c>
      <c r="D30" s="12" t="str">
        <f t="shared" si="9"/>
        <v>10005/13</v>
      </c>
      <c r="E30" s="13" t="s">
        <v>40</v>
      </c>
      <c r="F30" s="13" t="s">
        <v>41</v>
      </c>
      <c r="G30" s="12">
        <v>1</v>
      </c>
      <c r="H30" s="14">
        <v>100033</v>
      </c>
      <c r="I30" s="15" t="str">
        <f t="shared" si="3"/>
        <v>Б-100033-13</v>
      </c>
      <c r="J30" s="16">
        <v>2</v>
      </c>
      <c r="K30" s="28">
        <v>11</v>
      </c>
      <c r="L30" s="12" t="s">
        <v>42</v>
      </c>
      <c r="M30" s="16">
        <v>1</v>
      </c>
      <c r="N30" s="12">
        <v>18</v>
      </c>
      <c r="O30" s="144" t="s">
        <v>169</v>
      </c>
      <c r="P30" s="13" t="s">
        <v>44</v>
      </c>
      <c r="Q30" s="13" t="s">
        <v>45</v>
      </c>
      <c r="R30" s="17" t="str">
        <f t="shared" si="10"/>
        <v>1000331</v>
      </c>
      <c r="S30" s="15">
        <v>1</v>
      </c>
      <c r="T30" s="144" t="s">
        <v>141</v>
      </c>
      <c r="U30" s="12">
        <v>80000</v>
      </c>
      <c r="V30" s="12">
        <f t="shared" si="5"/>
        <v>14400</v>
      </c>
      <c r="W30" s="12">
        <v>0</v>
      </c>
      <c r="X30" s="18">
        <v>122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48</v>
      </c>
      <c r="AG30" s="23">
        <v>8</v>
      </c>
      <c r="AH30" s="30">
        <v>20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S30" s="17"/>
      <c r="AT30" s="4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100033, 'Б-100033-13',date'2016-03-04',2, 11, 11, 'RUR', 1, 18, date'2015-03-06', date'2015-03-07',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date'2015-03-31' );insert into xxxx_client_discount_m  (ID,CLIENT_ID,CLIENT_AVG_DISCOUNT,DT) values (s_xxxx_client_discount_m.NEXTVAL,122, 20, date'2014-03-01');</v>
      </c>
    </row>
    <row r="31" spans="1:47" ht="15" customHeight="1" x14ac:dyDescent="0.3">
      <c r="A31" s="45">
        <v>5</v>
      </c>
      <c r="B31" s="46"/>
      <c r="C31" s="33" t="str">
        <f t="shared" si="8"/>
        <v>10005</v>
      </c>
      <c r="D31" s="33" t="str">
        <f t="shared" si="9"/>
        <v>10005/13</v>
      </c>
      <c r="E31" s="34" t="s">
        <v>40</v>
      </c>
      <c r="F31" s="34" t="s">
        <v>41</v>
      </c>
      <c r="G31" s="12">
        <v>1</v>
      </c>
      <c r="H31" s="14">
        <v>100034</v>
      </c>
      <c r="I31" s="33" t="str">
        <f t="shared" si="3"/>
        <v>Б-100034-13</v>
      </c>
      <c r="J31" s="16">
        <v>2</v>
      </c>
      <c r="K31" s="35">
        <v>1</v>
      </c>
      <c r="L31" s="33" t="s">
        <v>42</v>
      </c>
      <c r="M31" s="36">
        <v>1</v>
      </c>
      <c r="N31" s="33">
        <v>18</v>
      </c>
      <c r="O31" s="145" t="s">
        <v>170</v>
      </c>
      <c r="P31" s="34" t="s">
        <v>44</v>
      </c>
      <c r="Q31" s="34" t="s">
        <v>45</v>
      </c>
      <c r="R31" s="37" t="str">
        <f t="shared" si="10"/>
        <v>1000341</v>
      </c>
      <c r="S31" s="33">
        <v>1</v>
      </c>
      <c r="T31" s="145" t="s">
        <v>142</v>
      </c>
      <c r="U31" s="33">
        <v>60000</v>
      </c>
      <c r="V31" s="33">
        <f t="shared" si="5"/>
        <v>10800</v>
      </c>
      <c r="W31" s="33">
        <v>0</v>
      </c>
      <c r="X31" s="18">
        <v>123</v>
      </c>
      <c r="Y31" s="38" t="s">
        <v>47</v>
      </c>
      <c r="Z31" s="20">
        <f t="shared" si="6"/>
        <v>49200</v>
      </c>
      <c r="AA31" s="39"/>
      <c r="AB31" s="39"/>
      <c r="AC31" s="40">
        <f t="shared" si="12"/>
        <v>30000</v>
      </c>
      <c r="AD31" s="33"/>
      <c r="AE31" s="33"/>
      <c r="AF31" s="34" t="s">
        <v>48</v>
      </c>
      <c r="AG31" s="41">
        <v>8</v>
      </c>
      <c r="AH31" s="42">
        <v>13</v>
      </c>
      <c r="AI31" s="43" t="s">
        <v>49</v>
      </c>
      <c r="AJ31" s="34"/>
      <c r="AK31" s="34"/>
      <c r="AL31" s="37">
        <v>0</v>
      </c>
      <c r="AM31" s="33" t="s">
        <v>50</v>
      </c>
      <c r="AN31" s="33" t="s">
        <v>51</v>
      </c>
      <c r="AO31" s="33"/>
      <c r="AP31" s="37"/>
      <c r="AQ31" s="37"/>
      <c r="AR31" s="37"/>
      <c r="AS31" s="37"/>
      <c r="AT31" s="44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'Б-100034-13',date'2016-03-05',2, 1, 1, 'RUR', 1, 18, date'2015-03-06', date'2015-03-07',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date'2015-03-31' );insert into xxxx_client_discount_m  (ID,CLIENT_ID,CLIENT_AVG_DISCOUNT,DT) values (s_xxxx_client_discount_m.NEXTVAL,123, 13, date'2014-03-01');</v>
      </c>
    </row>
    <row r="32" spans="1:47" ht="15" customHeight="1" x14ac:dyDescent="0.3">
      <c r="A32" s="45">
        <v>6</v>
      </c>
      <c r="B32" s="55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1</v>
      </c>
      <c r="H32" s="14">
        <v>100035</v>
      </c>
      <c r="I32" s="15" t="str">
        <f>"Б-"&amp;H32&amp;"-13"</f>
        <v>Б-100035-13</v>
      </c>
      <c r="J32" s="16">
        <v>2</v>
      </c>
      <c r="K32" s="56">
        <v>2</v>
      </c>
      <c r="L32" s="12" t="s">
        <v>42</v>
      </c>
      <c r="M32" s="16">
        <v>1</v>
      </c>
      <c r="N32" s="12">
        <v>18</v>
      </c>
      <c r="O32" s="144" t="s">
        <v>167</v>
      </c>
      <c r="P32" s="13" t="s">
        <v>44</v>
      </c>
      <c r="Q32" s="13" t="s">
        <v>45</v>
      </c>
      <c r="R32" s="17" t="str">
        <f t="shared" si="10"/>
        <v>1000351</v>
      </c>
      <c r="S32" s="15">
        <v>1</v>
      </c>
      <c r="T32" s="144" t="s">
        <v>139</v>
      </c>
      <c r="U32" s="12">
        <v>100000</v>
      </c>
      <c r="V32" s="12">
        <f>U32*0.18</f>
        <v>18000</v>
      </c>
      <c r="W32" s="12">
        <v>0</v>
      </c>
      <c r="X32" s="18">
        <v>124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13" t="s">
        <v>48</v>
      </c>
      <c r="AG32" s="23">
        <v>8</v>
      </c>
      <c r="AH32" s="24">
        <v>13</v>
      </c>
      <c r="AI32" s="25" t="s">
        <v>49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S32" s="15" t="s">
        <v>65</v>
      </c>
      <c r="AT32" s="4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100035, 'Б-100035-13',date'2016-03-02',2, 2, 2, 'RUR', 1, 18, date'2015-03-06', date'2015-03-07',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date'2015-03-31' );insert into xxxx_client_discount_m  (ID,CLIENT_ID,CLIENT_AVG_DISCOUNT,DT) values (s_xxxx_client_discount_m.NEXTVAL,124, 13, date'2014-03-01');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1</v>
      </c>
      <c r="H33" s="14">
        <v>100036</v>
      </c>
      <c r="I33" s="15" t="str">
        <f t="shared" si="3"/>
        <v>Б-100036-13</v>
      </c>
      <c r="J33" s="16">
        <v>2</v>
      </c>
      <c r="K33" s="12">
        <v>7</v>
      </c>
      <c r="L33" s="12" t="s">
        <v>42</v>
      </c>
      <c r="M33" s="16">
        <v>1</v>
      </c>
      <c r="N33" s="12">
        <v>18</v>
      </c>
      <c r="O33" s="144" t="s">
        <v>168</v>
      </c>
      <c r="P33" s="13" t="s">
        <v>44</v>
      </c>
      <c r="Q33" s="13" t="s">
        <v>45</v>
      </c>
      <c r="R33" s="17" t="str">
        <f t="shared" si="10"/>
        <v>1000361</v>
      </c>
      <c r="S33" s="15">
        <v>1</v>
      </c>
      <c r="T33" s="144" t="s">
        <v>140</v>
      </c>
      <c r="U33" s="12">
        <v>90000</v>
      </c>
      <c r="V33" s="12">
        <f t="shared" si="5"/>
        <v>16200</v>
      </c>
      <c r="W33" s="12">
        <v>0</v>
      </c>
      <c r="X33" s="18">
        <v>125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13" t="s">
        <v>48</v>
      </c>
      <c r="AG33" s="23">
        <v>8</v>
      </c>
      <c r="AH33" s="27">
        <v>7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100036, 'Б-100036-13',date'2016-03-03',2, 7, 7, 'RUR', 1, 18, date'2015-03-06', date'2015-03-07',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date'2015-03-31' );insert into xxxx_client_discount_m  (ID,CLIENT_ID,CLIENT_AVG_DISCOUNT,DT) values (s_xxxx_client_discount_m.NEXTVAL,125, 7, date'2014-03-01');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1</v>
      </c>
      <c r="H34" s="14">
        <v>100037</v>
      </c>
      <c r="I34" s="15" t="str">
        <f t="shared" si="3"/>
        <v>Б-100037-13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44" t="s">
        <v>168</v>
      </c>
      <c r="P34" s="13" t="s">
        <v>44</v>
      </c>
      <c r="Q34" s="13" t="s">
        <v>45</v>
      </c>
      <c r="R34" s="17" t="str">
        <f t="shared" si="10"/>
        <v>1000371</v>
      </c>
      <c r="S34" s="15">
        <v>1</v>
      </c>
      <c r="T34" s="144" t="s">
        <v>140</v>
      </c>
      <c r="U34" s="12">
        <v>90000</v>
      </c>
      <c r="V34" s="12">
        <f t="shared" si="5"/>
        <v>16200</v>
      </c>
      <c r="W34" s="12">
        <v>0</v>
      </c>
      <c r="X34" s="18">
        <v>126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13" t="s">
        <v>48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100037, 'Б-100037-13',date'2016-03-03',2, 7, 7, 'RUR', 1, 18, date'2015-03-06', date'2015-03-07',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date'2015-03-31' );insert into xxxx_client_discount_m  (ID,CLIENT_ID,CLIENT_AVG_DISCOUNT,DT) values (s_xxxx_client_discount_m.NEXTVAL,126, 7, date'2014-03-01');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1</v>
      </c>
      <c r="H35" s="14">
        <v>100038</v>
      </c>
      <c r="I35" s="15" t="str">
        <f t="shared" si="3"/>
        <v>Б-100038-13</v>
      </c>
      <c r="J35" s="16">
        <v>2</v>
      </c>
      <c r="K35" s="28">
        <v>2</v>
      </c>
      <c r="L35" s="12" t="s">
        <v>42</v>
      </c>
      <c r="M35" s="16">
        <v>1</v>
      </c>
      <c r="N35" s="12">
        <v>18</v>
      </c>
      <c r="O35" s="144" t="s">
        <v>169</v>
      </c>
      <c r="P35" s="13" t="s">
        <v>44</v>
      </c>
      <c r="Q35" s="13" t="s">
        <v>45</v>
      </c>
      <c r="R35" s="17" t="str">
        <f t="shared" si="10"/>
        <v>1000381</v>
      </c>
      <c r="S35" s="15">
        <v>1</v>
      </c>
      <c r="T35" s="144" t="s">
        <v>141</v>
      </c>
      <c r="U35" s="12">
        <v>80000</v>
      </c>
      <c r="V35" s="12">
        <f t="shared" si="5"/>
        <v>14400</v>
      </c>
      <c r="W35" s="12">
        <v>0</v>
      </c>
      <c r="X35" s="18">
        <v>127</v>
      </c>
      <c r="Y35" s="19" t="s">
        <v>47</v>
      </c>
      <c r="Z35" s="20">
        <f t="shared" si="6"/>
        <v>65600</v>
      </c>
      <c r="AA35" s="21"/>
      <c r="AB35" s="29"/>
      <c r="AC35" s="14">
        <f t="shared" si="12"/>
        <v>40000</v>
      </c>
      <c r="AD35" s="12"/>
      <c r="AE35" s="12"/>
      <c r="AF35" s="13" t="s">
        <v>48</v>
      </c>
      <c r="AG35" s="23">
        <v>8</v>
      </c>
      <c r="AH35" s="30">
        <v>20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'Б-100038-13',date'2016-03-04',2, 2, 2, 'RUR', 1, 18, date'2015-03-06', date'2015-03-07',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(s_xxxx_client_discount_m.NEXTVAL,127, 20, date'2014-03-01');</v>
      </c>
    </row>
    <row r="36" spans="1:47" ht="1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1</v>
      </c>
      <c r="H36" s="14">
        <v>100038</v>
      </c>
      <c r="I36" s="15" t="str">
        <f t="shared" si="3"/>
        <v>Б-100038-13</v>
      </c>
      <c r="J36" s="16">
        <v>2</v>
      </c>
      <c r="K36" s="56">
        <v>11</v>
      </c>
      <c r="L36" s="12" t="s">
        <v>42</v>
      </c>
      <c r="M36" s="16">
        <v>1</v>
      </c>
      <c r="N36" s="12">
        <v>18</v>
      </c>
      <c r="O36" s="144" t="s">
        <v>169</v>
      </c>
      <c r="P36" s="13" t="s">
        <v>44</v>
      </c>
      <c r="Q36" s="13" t="s">
        <v>45</v>
      </c>
      <c r="R36" s="17" t="str">
        <f t="shared" si="10"/>
        <v>1000381</v>
      </c>
      <c r="S36" s="15">
        <v>1</v>
      </c>
      <c r="T36" s="144" t="s">
        <v>141</v>
      </c>
      <c r="U36" s="12">
        <v>80000</v>
      </c>
      <c r="V36" s="12">
        <f t="shared" si="5"/>
        <v>14400</v>
      </c>
      <c r="W36" s="12">
        <v>0</v>
      </c>
      <c r="X36" s="18">
        <v>127</v>
      </c>
      <c r="Y36" s="19" t="s">
        <v>47</v>
      </c>
      <c r="Z36" s="20">
        <f t="shared" si="6"/>
        <v>65600</v>
      </c>
      <c r="AA36" s="21"/>
      <c r="AB36" s="29"/>
      <c r="AC36" s="14">
        <f t="shared" si="12"/>
        <v>40000</v>
      </c>
      <c r="AD36" s="12"/>
      <c r="AE36" s="12"/>
      <c r="AF36" s="13" t="s">
        <v>48</v>
      </c>
      <c r="AG36" s="23">
        <v>8</v>
      </c>
      <c r="AH36" s="30">
        <v>20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100038, 'Б-100038-13',date'2016-03-04',2, 11, 11, 'RUR', 1, 18, date'2015-03-06', date'2015-03-07',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(s_xxxx_client_discount_m.NEXTVAL,127, 20, date'2014-03-01');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1</v>
      </c>
      <c r="H37" s="14">
        <v>100039</v>
      </c>
      <c r="I37" s="15" t="str">
        <f t="shared" si="3"/>
        <v>Б-100039-13</v>
      </c>
      <c r="J37" s="16">
        <v>2</v>
      </c>
      <c r="K37" s="28">
        <v>1</v>
      </c>
      <c r="L37" s="12" t="s">
        <v>42</v>
      </c>
      <c r="M37" s="16">
        <v>1</v>
      </c>
      <c r="N37" s="12">
        <v>18</v>
      </c>
      <c r="O37" s="144" t="s">
        <v>170</v>
      </c>
      <c r="P37" s="13" t="s">
        <v>44</v>
      </c>
      <c r="Q37" s="13" t="s">
        <v>45</v>
      </c>
      <c r="R37" s="17" t="str">
        <f t="shared" si="10"/>
        <v>1000391</v>
      </c>
      <c r="S37" s="15">
        <v>1</v>
      </c>
      <c r="T37" s="144" t="s">
        <v>142</v>
      </c>
      <c r="U37" s="12">
        <v>60000</v>
      </c>
      <c r="V37" s="12">
        <f t="shared" si="5"/>
        <v>10800</v>
      </c>
      <c r="W37" s="12">
        <v>0</v>
      </c>
      <c r="X37" s="18">
        <v>128</v>
      </c>
      <c r="Y37" s="19" t="s">
        <v>47</v>
      </c>
      <c r="Z37" s="20">
        <f t="shared" si="6"/>
        <v>49200</v>
      </c>
      <c r="AA37" s="21"/>
      <c r="AB37" s="29"/>
      <c r="AC37" s="14">
        <f t="shared" si="12"/>
        <v>30000</v>
      </c>
      <c r="AD37" s="12"/>
      <c r="AE37" s="12"/>
      <c r="AF37" s="13" t="s">
        <v>48</v>
      </c>
      <c r="AG37" s="23">
        <v>8</v>
      </c>
      <c r="AH37" s="30">
        <v>13</v>
      </c>
      <c r="AI37" s="25" t="s">
        <v>49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100039, 'Б-100039-13',date'2016-03-05',2, 1, 1, 'RUR', 1, 18, date'2015-03-06', date'2015-03-07',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date'2015-03-31' );insert into xxxx_client_discount_m  (ID,CLIENT_ID,CLIENT_AVG_DISCOUNT,DT) values (s_xxxx_client_discount_m.NEXTVAL,128, 13, date'2014-03-01');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1</v>
      </c>
      <c r="H38" s="14">
        <v>100040</v>
      </c>
      <c r="I38" s="15" t="str">
        <f>"Б-"&amp;H38&amp;"-13"</f>
        <v>Б-100040-13</v>
      </c>
      <c r="J38" s="16">
        <v>2</v>
      </c>
      <c r="K38" s="12">
        <v>7</v>
      </c>
      <c r="L38" s="12" t="s">
        <v>42</v>
      </c>
      <c r="M38" s="16">
        <v>1</v>
      </c>
      <c r="N38" s="12">
        <v>18</v>
      </c>
      <c r="O38" s="144" t="s">
        <v>167</v>
      </c>
      <c r="P38" s="13" t="s">
        <v>44</v>
      </c>
      <c r="Q38" s="13" t="s">
        <v>45</v>
      </c>
      <c r="R38" s="17" t="str">
        <f t="shared" si="10"/>
        <v>1000401</v>
      </c>
      <c r="S38" s="15">
        <v>1</v>
      </c>
      <c r="T38" s="144" t="s">
        <v>143</v>
      </c>
      <c r="U38" s="12">
        <v>100000</v>
      </c>
      <c r="V38" s="12">
        <f>U38*0.18</f>
        <v>18000</v>
      </c>
      <c r="W38" s="12">
        <v>0</v>
      </c>
      <c r="X38" s="18">
        <v>129</v>
      </c>
      <c r="Y38" s="19" t="s">
        <v>47</v>
      </c>
      <c r="Z38" s="20">
        <f t="shared" si="6"/>
        <v>82000</v>
      </c>
      <c r="AA38" s="21"/>
      <c r="AB38" s="22"/>
      <c r="AC38" s="14">
        <f t="shared" si="12"/>
        <v>50000</v>
      </c>
      <c r="AD38" s="12"/>
      <c r="AE38" s="12"/>
      <c r="AF38" s="58" t="s">
        <v>67</v>
      </c>
      <c r="AG38" s="23">
        <v>8</v>
      </c>
      <c r="AH38" s="24">
        <v>13</v>
      </c>
      <c r="AI38" s="25" t="s">
        <v>49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'Б-100040-13',date'2016-03-02',2, 7, 7, 'RUR', 1, 18, date'2015-03-06', date'2015-03-07',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date'2015-04-30' );insert into xxxx_client_discount_m  (ID,CLIENT_ID,CLIENT_AVG_DISCOUNT,DT) values (s_xxxx_client_discount_m.NEXTVAL,129, 13, date'2014-03-01');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1</v>
      </c>
      <c r="H39" s="14">
        <v>100041</v>
      </c>
      <c r="I39" s="15" t="str">
        <f t="shared" si="3"/>
        <v>Б-100041-13</v>
      </c>
      <c r="J39" s="16">
        <v>2</v>
      </c>
      <c r="K39" s="28">
        <v>12</v>
      </c>
      <c r="L39" s="12" t="s">
        <v>42</v>
      </c>
      <c r="M39" s="16">
        <v>1</v>
      </c>
      <c r="N39" s="12">
        <v>18</v>
      </c>
      <c r="O39" s="144" t="s">
        <v>168</v>
      </c>
      <c r="P39" s="13" t="s">
        <v>44</v>
      </c>
      <c r="Q39" s="13" t="s">
        <v>45</v>
      </c>
      <c r="R39" s="17" t="str">
        <f t="shared" si="10"/>
        <v>1000411</v>
      </c>
      <c r="S39" s="15">
        <v>1</v>
      </c>
      <c r="T39" s="144" t="s">
        <v>144</v>
      </c>
      <c r="U39" s="12">
        <v>90000</v>
      </c>
      <c r="V39" s="12">
        <f t="shared" si="5"/>
        <v>16200</v>
      </c>
      <c r="W39" s="12">
        <v>0</v>
      </c>
      <c r="X39" s="18">
        <v>130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8" t="s">
        <v>67</v>
      </c>
      <c r="AG39" s="23">
        <v>8</v>
      </c>
      <c r="AH39" s="27">
        <v>7</v>
      </c>
      <c r="AI39" s="25" t="s">
        <v>49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'Б-100041-13',date'2016-03-03',2, 12, 12, 'RUR', 1, 18, date'2015-03-06', date'2015-03-07',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date'2015-04-30' );insert into xxxx_client_discount_m  (ID,CLIENT_ID,CLIENT_AVG_DISCOUNT,DT) values (s_xxxx_client_discount_m.NEXTVAL,130, 7, date'2014-03-01');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1</v>
      </c>
      <c r="H40" s="14">
        <v>100042</v>
      </c>
      <c r="I40" s="15" t="str">
        <f t="shared" si="3"/>
        <v>Б-100042-13</v>
      </c>
      <c r="J40" s="16">
        <v>2</v>
      </c>
      <c r="K40" s="12">
        <v>7</v>
      </c>
      <c r="L40" s="12" t="s">
        <v>42</v>
      </c>
      <c r="M40" s="16">
        <v>1</v>
      </c>
      <c r="N40" s="12">
        <v>18</v>
      </c>
      <c r="O40" s="144" t="s">
        <v>168</v>
      </c>
      <c r="P40" s="13" t="s">
        <v>44</v>
      </c>
      <c r="Q40" s="13" t="s">
        <v>45</v>
      </c>
      <c r="R40" s="17" t="str">
        <f t="shared" si="10"/>
        <v>1000421</v>
      </c>
      <c r="S40" s="15">
        <v>1</v>
      </c>
      <c r="T40" s="144" t="s">
        <v>144</v>
      </c>
      <c r="U40" s="12">
        <v>90000</v>
      </c>
      <c r="V40" s="12">
        <f t="shared" si="5"/>
        <v>16200</v>
      </c>
      <c r="W40" s="12">
        <v>0</v>
      </c>
      <c r="X40" s="18">
        <v>131</v>
      </c>
      <c r="Y40" s="19" t="s">
        <v>47</v>
      </c>
      <c r="Z40" s="20">
        <f t="shared" si="6"/>
        <v>73800</v>
      </c>
      <c r="AA40" s="21"/>
      <c r="AB40" s="26"/>
      <c r="AC40" s="14">
        <f t="shared" si="12"/>
        <v>45000</v>
      </c>
      <c r="AD40" s="12"/>
      <c r="AE40" s="12"/>
      <c r="AF40" s="58" t="s">
        <v>67</v>
      </c>
      <c r="AG40" s="23">
        <v>8</v>
      </c>
      <c r="AH40" s="27">
        <v>7</v>
      </c>
      <c r="AI40" s="25" t="s">
        <v>49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'Б-100042-13',date'2016-03-03',2, 7, 7, 'RUR', 1, 18, date'2015-03-06', date'2015-03-07',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date'2015-04-30' );insert into xxxx_client_discount_m  (ID,CLIENT_ID,CLIENT_AVG_DISCOUNT,DT) values (s_xxxx_client_discount_m.NEXTVAL,131, 7, date'2014-03-01');</v>
      </c>
    </row>
    <row r="41" spans="1:47" ht="15" customHeight="1" x14ac:dyDescent="0.3">
      <c r="A41" s="45">
        <v>6</v>
      </c>
      <c r="B41" s="57"/>
      <c r="C41" s="12" t="str">
        <f t="shared" si="8"/>
        <v>10006</v>
      </c>
      <c r="D41" s="12" t="str">
        <f t="shared" si="9"/>
        <v>10006/13</v>
      </c>
      <c r="E41" s="13" t="s">
        <v>40</v>
      </c>
      <c r="F41" s="13" t="s">
        <v>41</v>
      </c>
      <c r="G41" s="12">
        <v>1</v>
      </c>
      <c r="H41" s="14">
        <v>100043</v>
      </c>
      <c r="I41" s="15" t="str">
        <f t="shared" si="3"/>
        <v>Б-100043-13</v>
      </c>
      <c r="J41" s="16">
        <v>2</v>
      </c>
      <c r="K41" s="28">
        <v>2</v>
      </c>
      <c r="L41" s="12" t="s">
        <v>42</v>
      </c>
      <c r="M41" s="16">
        <v>1</v>
      </c>
      <c r="N41" s="12">
        <v>18</v>
      </c>
      <c r="O41" s="144" t="s">
        <v>169</v>
      </c>
      <c r="P41" s="13" t="s">
        <v>44</v>
      </c>
      <c r="Q41" s="13" t="s">
        <v>45</v>
      </c>
      <c r="R41" s="17" t="str">
        <f t="shared" si="10"/>
        <v>1000431</v>
      </c>
      <c r="S41" s="15">
        <v>1</v>
      </c>
      <c r="T41" s="144" t="s">
        <v>145</v>
      </c>
      <c r="U41" s="12">
        <v>80000</v>
      </c>
      <c r="V41" s="12">
        <f t="shared" si="5"/>
        <v>14400</v>
      </c>
      <c r="W41" s="12">
        <v>0</v>
      </c>
      <c r="X41" s="18">
        <v>132</v>
      </c>
      <c r="Y41" s="19" t="s">
        <v>47</v>
      </c>
      <c r="Z41" s="20">
        <f t="shared" si="6"/>
        <v>65600</v>
      </c>
      <c r="AA41" s="21"/>
      <c r="AB41" s="29"/>
      <c r="AC41" s="14">
        <f t="shared" si="12"/>
        <v>40000</v>
      </c>
      <c r="AD41" s="12"/>
      <c r="AE41" s="12"/>
      <c r="AF41" s="58" t="s">
        <v>67</v>
      </c>
      <c r="AG41" s="23">
        <v>8</v>
      </c>
      <c r="AH41" s="30">
        <v>20</v>
      </c>
      <c r="AI41" s="25" t="s">
        <v>49</v>
      </c>
      <c r="AJ41" s="13"/>
      <c r="AK41" s="13"/>
      <c r="AL41" s="17">
        <v>0</v>
      </c>
      <c r="AM41" s="15" t="s">
        <v>50</v>
      </c>
      <c r="AN41" s="12" t="s">
        <v>51</v>
      </c>
      <c r="AO41" s="12"/>
      <c r="AP41" s="17"/>
      <c r="AQ41" s="17"/>
      <c r="AR41" s="17"/>
      <c r="AU4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'Б-100043-13',date'2016-03-04',2, 2, 2, 'RUR', 1, 18, date'2015-03-06', date'2015-03-07',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date'2015-04-30' );insert into xxxx_client_discount_m  (ID,CLIENT_ID,CLIENT_AVG_DISCOUNT,DT) values (s_xxxx_client_discount_m.NEXTVAL,132, 20, date'2014-03-01');</v>
      </c>
    </row>
    <row r="42" spans="1:47" ht="15" customHeight="1" x14ac:dyDescent="0.3">
      <c r="A42" s="45">
        <v>6</v>
      </c>
      <c r="B42" s="57"/>
      <c r="C42" s="12" t="str">
        <f t="shared" si="8"/>
        <v>10006</v>
      </c>
      <c r="D42" s="12" t="str">
        <f t="shared" si="9"/>
        <v>10006/13</v>
      </c>
      <c r="E42" s="13" t="s">
        <v>40</v>
      </c>
      <c r="F42" s="13" t="s">
        <v>41</v>
      </c>
      <c r="G42" s="12">
        <v>1</v>
      </c>
      <c r="H42" s="14">
        <v>100043</v>
      </c>
      <c r="I42" s="15" t="str">
        <f t="shared" si="3"/>
        <v>Б-100043-13</v>
      </c>
      <c r="J42" s="16">
        <v>2</v>
      </c>
      <c r="K42" s="28">
        <v>11</v>
      </c>
      <c r="L42" s="12" t="s">
        <v>42</v>
      </c>
      <c r="M42" s="16">
        <v>1</v>
      </c>
      <c r="N42" s="12">
        <v>18</v>
      </c>
      <c r="O42" s="144" t="s">
        <v>169</v>
      </c>
      <c r="P42" s="13" t="s">
        <v>44</v>
      </c>
      <c r="Q42" s="13" t="s">
        <v>45</v>
      </c>
      <c r="R42" s="17" t="str">
        <f t="shared" si="10"/>
        <v>1000431</v>
      </c>
      <c r="S42" s="15">
        <v>1</v>
      </c>
      <c r="T42" s="144" t="s">
        <v>145</v>
      </c>
      <c r="U42" s="12">
        <v>80000</v>
      </c>
      <c r="V42" s="12">
        <f t="shared" si="5"/>
        <v>14400</v>
      </c>
      <c r="W42" s="12">
        <v>0</v>
      </c>
      <c r="X42" s="18">
        <v>132</v>
      </c>
      <c r="Y42" s="19" t="s">
        <v>47</v>
      </c>
      <c r="Z42" s="20">
        <f t="shared" si="6"/>
        <v>65600</v>
      </c>
      <c r="AA42" s="21"/>
      <c r="AB42" s="29"/>
      <c r="AC42" s="14">
        <f t="shared" si="12"/>
        <v>40000</v>
      </c>
      <c r="AD42" s="12"/>
      <c r="AE42" s="12"/>
      <c r="AF42" s="58" t="s">
        <v>67</v>
      </c>
      <c r="AG42" s="23">
        <v>8</v>
      </c>
      <c r="AH42" s="30">
        <v>20</v>
      </c>
      <c r="AI42" s="25" t="s">
        <v>49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'Б-100043-13',date'2016-03-04',2, 11, 11, 'RUR', 1, 18, date'2015-03-06', date'2015-03-07',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date'2015-04-30' );insert into xxxx_client_discount_m  (ID,CLIENT_ID,CLIENT_AVG_DISCOUNT,DT) values (s_xxxx_client_discount_m.NEXTVAL,132, 20, date'2014-03-01');</v>
      </c>
    </row>
    <row r="43" spans="1:47" ht="15.75" customHeight="1" x14ac:dyDescent="0.3">
      <c r="A43" s="45">
        <v>6</v>
      </c>
      <c r="B43" s="57"/>
      <c r="C43" s="12" t="str">
        <f t="shared" si="8"/>
        <v>10006</v>
      </c>
      <c r="D43" s="12" t="str">
        <f t="shared" si="9"/>
        <v>10006/13</v>
      </c>
      <c r="E43" s="13" t="s">
        <v>40</v>
      </c>
      <c r="F43" s="13" t="s">
        <v>41</v>
      </c>
      <c r="G43" s="12">
        <v>1</v>
      </c>
      <c r="H43" s="14">
        <v>100044</v>
      </c>
      <c r="I43" s="15" t="str">
        <f t="shared" si="3"/>
        <v>Б-100044-13</v>
      </c>
      <c r="J43" s="16">
        <v>2</v>
      </c>
      <c r="K43" s="28">
        <v>1</v>
      </c>
      <c r="L43" s="12" t="s">
        <v>42</v>
      </c>
      <c r="M43" s="16">
        <v>1</v>
      </c>
      <c r="N43" s="12">
        <v>18</v>
      </c>
      <c r="O43" s="144" t="s">
        <v>170</v>
      </c>
      <c r="P43" s="13" t="s">
        <v>44</v>
      </c>
      <c r="Q43" s="13" t="s">
        <v>45</v>
      </c>
      <c r="R43" s="17" t="str">
        <f t="shared" si="10"/>
        <v>1000441</v>
      </c>
      <c r="S43" s="15">
        <v>1</v>
      </c>
      <c r="T43" s="144" t="s">
        <v>146</v>
      </c>
      <c r="U43" s="12">
        <v>60000</v>
      </c>
      <c r="V43" s="12">
        <f t="shared" si="5"/>
        <v>10800</v>
      </c>
      <c r="W43" s="12">
        <v>0</v>
      </c>
      <c r="X43" s="18">
        <v>133</v>
      </c>
      <c r="Y43" s="19" t="s">
        <v>47</v>
      </c>
      <c r="Z43" s="20">
        <f t="shared" si="6"/>
        <v>49200</v>
      </c>
      <c r="AA43" s="21"/>
      <c r="AB43" s="29"/>
      <c r="AC43" s="14">
        <f t="shared" si="12"/>
        <v>30000</v>
      </c>
      <c r="AD43" s="12"/>
      <c r="AE43" s="12"/>
      <c r="AF43" s="58" t="s">
        <v>67</v>
      </c>
      <c r="AG43" s="23">
        <v>8</v>
      </c>
      <c r="AH43" s="30">
        <v>13</v>
      </c>
      <c r="AI43" s="25" t="s">
        <v>49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'Б-100044-13',date'2016-03-05',2, 1, 1, 'RUR', 1, 18, date'2015-03-06', date'2015-03-07',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date'2015-04-30' );insert into xxxx_client_discount_m  (ID,CLIENT_ID,CLIENT_AVG_DISCOUNT,DT) values (s_xxxx_client_discount_m.NEXTVAL,133, 13, date'2014-03-01');</v>
      </c>
    </row>
    <row r="44" spans="1:47" ht="15" customHeight="1" x14ac:dyDescent="0.3">
      <c r="A44" s="45">
        <v>6</v>
      </c>
      <c r="B44" s="57"/>
      <c r="C44" s="12" t="str">
        <f t="shared" si="8"/>
        <v>10006</v>
      </c>
      <c r="D44" s="12" t="str">
        <f t="shared" si="9"/>
        <v>10006/13</v>
      </c>
      <c r="E44" s="13" t="s">
        <v>40</v>
      </c>
      <c r="F44" s="13" t="s">
        <v>41</v>
      </c>
      <c r="G44" s="12">
        <v>1</v>
      </c>
      <c r="H44" s="14">
        <v>100045</v>
      </c>
      <c r="I44" s="15" t="str">
        <f>"Б-"&amp;H44&amp;"-13"</f>
        <v>Б-100045-13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44" t="s">
        <v>167</v>
      </c>
      <c r="P44" s="13" t="s">
        <v>44</v>
      </c>
      <c r="Q44" s="13" t="s">
        <v>45</v>
      </c>
      <c r="R44" s="17" t="str">
        <f t="shared" si="10"/>
        <v>1000451</v>
      </c>
      <c r="S44" s="15">
        <v>1</v>
      </c>
      <c r="T44" s="144" t="s">
        <v>147</v>
      </c>
      <c r="U44" s="12">
        <v>100000</v>
      </c>
      <c r="V44" s="12">
        <f>U44*0.18</f>
        <v>18000</v>
      </c>
      <c r="W44" s="12">
        <v>0</v>
      </c>
      <c r="X44" s="18">
        <v>134</v>
      </c>
      <c r="Y44" s="19" t="s">
        <v>47</v>
      </c>
      <c r="Z44" s="20">
        <f t="shared" si="6"/>
        <v>82000</v>
      </c>
      <c r="AA44" s="21"/>
      <c r="AB44" s="22"/>
      <c r="AC44" s="14">
        <f t="shared" si="12"/>
        <v>50000</v>
      </c>
      <c r="AD44" s="12"/>
      <c r="AE44" s="12"/>
      <c r="AF44" s="59" t="s">
        <v>72</v>
      </c>
      <c r="AG44" s="23">
        <v>8</v>
      </c>
      <c r="AH44" s="24">
        <v>13</v>
      </c>
      <c r="AI44" s="25" t="s">
        <v>49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'Б-100045-13',date'2016-03-02',2, 7, 7, 'RUR', 1, 18, date'2015-03-06', date'2015-03-07',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date'2015-05-31' );insert into xxxx_client_discount_m  (ID,CLIENT_ID,CLIENT_AVG_DISCOUNT,DT) values (s_xxxx_client_discount_m.NEXTVAL,134, 13, date'2014-03-01');</v>
      </c>
    </row>
    <row r="45" spans="1:47" ht="15" customHeight="1" x14ac:dyDescent="0.3">
      <c r="A45" s="45">
        <v>6</v>
      </c>
      <c r="B45" s="57"/>
      <c r="C45" s="12" t="str">
        <f t="shared" si="8"/>
        <v>10006</v>
      </c>
      <c r="D45" s="12" t="str">
        <f t="shared" si="9"/>
        <v>10006/13</v>
      </c>
      <c r="E45" s="13" t="s">
        <v>40</v>
      </c>
      <c r="F45" s="13" t="s">
        <v>41</v>
      </c>
      <c r="G45" s="12">
        <v>1</v>
      </c>
      <c r="H45" s="14">
        <v>100046</v>
      </c>
      <c r="I45" s="15" t="str">
        <f t="shared" si="3"/>
        <v>Б-100046-13</v>
      </c>
      <c r="J45" s="16">
        <v>2</v>
      </c>
      <c r="K45" s="56">
        <v>3</v>
      </c>
      <c r="L45" s="12" t="s">
        <v>42</v>
      </c>
      <c r="M45" s="16">
        <v>1</v>
      </c>
      <c r="N45" s="12">
        <v>18</v>
      </c>
      <c r="O45" s="144" t="s">
        <v>168</v>
      </c>
      <c r="P45" s="13" t="s">
        <v>44</v>
      </c>
      <c r="Q45" s="13" t="s">
        <v>45</v>
      </c>
      <c r="R45" s="17" t="str">
        <f t="shared" si="10"/>
        <v>1000461</v>
      </c>
      <c r="S45" s="15">
        <v>1</v>
      </c>
      <c r="T45" s="144" t="s">
        <v>148</v>
      </c>
      <c r="U45" s="12">
        <v>90000</v>
      </c>
      <c r="V45" s="12">
        <f t="shared" si="5"/>
        <v>16200</v>
      </c>
      <c r="W45" s="12">
        <v>0</v>
      </c>
      <c r="X45" s="18">
        <v>135</v>
      </c>
      <c r="Y45" s="19" t="s">
        <v>47</v>
      </c>
      <c r="Z45" s="20">
        <f t="shared" si="6"/>
        <v>73800</v>
      </c>
      <c r="AA45" s="21"/>
      <c r="AB45" s="26"/>
      <c r="AC45" s="14">
        <f t="shared" si="12"/>
        <v>45000</v>
      </c>
      <c r="AD45" s="12"/>
      <c r="AE45" s="12"/>
      <c r="AF45" s="59" t="s">
        <v>72</v>
      </c>
      <c r="AG45" s="23">
        <v>8</v>
      </c>
      <c r="AH45" s="27">
        <v>7</v>
      </c>
      <c r="AI45" s="25" t="s">
        <v>49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'Б-100046-13',date'2016-03-03',2, 3, 3, 'RUR', 1, 18, date'2015-03-06', date'2015-03-07',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date'2015-05-31' );insert into xxxx_client_discount_m  (ID,CLIENT_ID,CLIENT_AVG_DISCOUNT,DT) values (s_xxxx_client_discount_m.NEXTVAL,135, 7, date'2014-03-01');</v>
      </c>
    </row>
    <row r="46" spans="1:47" ht="15" customHeight="1" x14ac:dyDescent="0.3">
      <c r="A46" s="45">
        <v>6</v>
      </c>
      <c r="B46" s="57"/>
      <c r="C46" s="12" t="str">
        <f t="shared" si="8"/>
        <v>10006</v>
      </c>
      <c r="D46" s="12" t="str">
        <f t="shared" si="9"/>
        <v>10006/13</v>
      </c>
      <c r="E46" s="13" t="s">
        <v>40</v>
      </c>
      <c r="F46" s="13" t="s">
        <v>41</v>
      </c>
      <c r="G46" s="12">
        <v>1</v>
      </c>
      <c r="H46" s="14">
        <v>100047</v>
      </c>
      <c r="I46" s="15" t="str">
        <f t="shared" si="3"/>
        <v>Б-100047-13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44" t="s">
        <v>168</v>
      </c>
      <c r="P46" s="13" t="s">
        <v>44</v>
      </c>
      <c r="Q46" s="13" t="s">
        <v>45</v>
      </c>
      <c r="R46" s="17" t="str">
        <f t="shared" si="10"/>
        <v>1000471</v>
      </c>
      <c r="S46" s="15">
        <v>1</v>
      </c>
      <c r="T46" s="144" t="s">
        <v>148</v>
      </c>
      <c r="U46" s="12">
        <v>90000</v>
      </c>
      <c r="V46" s="12">
        <f t="shared" si="5"/>
        <v>16200</v>
      </c>
      <c r="W46" s="12">
        <v>0</v>
      </c>
      <c r="X46" s="18">
        <v>136</v>
      </c>
      <c r="Y46" s="19" t="s">
        <v>47</v>
      </c>
      <c r="Z46" s="20">
        <f t="shared" si="6"/>
        <v>73800</v>
      </c>
      <c r="AA46" s="21"/>
      <c r="AB46" s="26"/>
      <c r="AC46" s="14">
        <f t="shared" si="12"/>
        <v>45000</v>
      </c>
      <c r="AD46" s="12"/>
      <c r="AE46" s="12"/>
      <c r="AF46" s="59" t="s">
        <v>72</v>
      </c>
      <c r="AG46" s="23">
        <v>8</v>
      </c>
      <c r="AH46" s="27">
        <v>7</v>
      </c>
      <c r="AI46" s="25" t="s">
        <v>49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'Б-100047-13',date'2016-03-03',2, 7, 7, 'RUR', 1, 18, date'2015-03-06', date'2015-03-07',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date'2015-05-31' );insert into xxxx_client_discount_m  (ID,CLIENT_ID,CLIENT_AVG_DISCOUNT,DT) values (s_xxxx_client_discount_m.NEXTVAL,136, 7, date'2014-03-01');</v>
      </c>
    </row>
    <row r="47" spans="1:47" ht="15" customHeight="1" x14ac:dyDescent="0.3">
      <c r="A47" s="45">
        <v>6</v>
      </c>
      <c r="B47" s="57"/>
      <c r="C47" s="12" t="str">
        <f t="shared" si="8"/>
        <v>10006</v>
      </c>
      <c r="D47" s="12" t="str">
        <f t="shared" si="9"/>
        <v>10006/13</v>
      </c>
      <c r="E47" s="13" t="s">
        <v>40</v>
      </c>
      <c r="F47" s="13" t="s">
        <v>41</v>
      </c>
      <c r="G47" s="12">
        <v>1</v>
      </c>
      <c r="H47" s="14">
        <v>100048</v>
      </c>
      <c r="I47" s="15" t="str">
        <f t="shared" si="3"/>
        <v>Б-100048-13</v>
      </c>
      <c r="J47" s="16">
        <v>2</v>
      </c>
      <c r="K47" s="28">
        <v>2</v>
      </c>
      <c r="L47" s="12" t="s">
        <v>42</v>
      </c>
      <c r="M47" s="16">
        <v>1</v>
      </c>
      <c r="N47" s="12">
        <v>18</v>
      </c>
      <c r="O47" s="144" t="s">
        <v>169</v>
      </c>
      <c r="P47" s="13" t="s">
        <v>44</v>
      </c>
      <c r="Q47" s="13" t="s">
        <v>45</v>
      </c>
      <c r="R47" s="17" t="str">
        <f t="shared" si="10"/>
        <v>1000481</v>
      </c>
      <c r="S47" s="15">
        <v>1</v>
      </c>
      <c r="T47" s="144" t="s">
        <v>149</v>
      </c>
      <c r="U47" s="12">
        <v>80000</v>
      </c>
      <c r="V47" s="12">
        <f t="shared" si="5"/>
        <v>14400</v>
      </c>
      <c r="W47" s="12">
        <v>0</v>
      </c>
      <c r="X47" s="18">
        <v>137</v>
      </c>
      <c r="Y47" s="19" t="s">
        <v>47</v>
      </c>
      <c r="Z47" s="20">
        <f t="shared" si="6"/>
        <v>65600</v>
      </c>
      <c r="AA47" s="21"/>
      <c r="AB47" s="29"/>
      <c r="AC47" s="14">
        <f t="shared" si="12"/>
        <v>40000</v>
      </c>
      <c r="AD47" s="12"/>
      <c r="AE47" s="12"/>
      <c r="AF47" s="59" t="s">
        <v>72</v>
      </c>
      <c r="AG47" s="23">
        <v>8</v>
      </c>
      <c r="AH47" s="30">
        <v>20</v>
      </c>
      <c r="AI47" s="25" t="s">
        <v>49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U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'Б-100048-13',date'2016-03-04',2, 2, 2, 'RUR', 1, 18, date'2015-03-06', date'2015-03-07',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date'2015-05-31' );insert into xxxx_client_discount_m  (ID,CLIENT_ID,CLIENT_AVG_DISCOUNT,DT) values (s_xxxx_client_discount_m.NEXTVAL,137, 20, date'2014-03-01');</v>
      </c>
    </row>
    <row r="48" spans="1:47" ht="15" customHeight="1" x14ac:dyDescent="0.3">
      <c r="A48" s="45">
        <v>6</v>
      </c>
      <c r="B48" s="57"/>
      <c r="C48" s="12" t="str">
        <f t="shared" si="8"/>
        <v>10006</v>
      </c>
      <c r="D48" s="12" t="str">
        <f t="shared" si="9"/>
        <v>10006/13</v>
      </c>
      <c r="E48" s="13" t="s">
        <v>40</v>
      </c>
      <c r="F48" s="13" t="s">
        <v>41</v>
      </c>
      <c r="G48" s="12">
        <v>1</v>
      </c>
      <c r="H48" s="14">
        <v>100048</v>
      </c>
      <c r="I48" s="15" t="str">
        <f t="shared" si="3"/>
        <v>Б-100048-13</v>
      </c>
      <c r="J48" s="16">
        <v>2</v>
      </c>
      <c r="K48" s="28">
        <v>11</v>
      </c>
      <c r="L48" s="12" t="s">
        <v>42</v>
      </c>
      <c r="M48" s="16">
        <v>1</v>
      </c>
      <c r="N48" s="12">
        <v>18</v>
      </c>
      <c r="O48" s="144" t="s">
        <v>169</v>
      </c>
      <c r="P48" s="13" t="s">
        <v>44</v>
      </c>
      <c r="Q48" s="13" t="s">
        <v>45</v>
      </c>
      <c r="R48" s="17" t="str">
        <f t="shared" si="10"/>
        <v>1000481</v>
      </c>
      <c r="S48" s="15">
        <v>1</v>
      </c>
      <c r="T48" s="144" t="s">
        <v>149</v>
      </c>
      <c r="U48" s="12">
        <v>80000</v>
      </c>
      <c r="V48" s="12">
        <f t="shared" si="5"/>
        <v>14400</v>
      </c>
      <c r="W48" s="12">
        <v>0</v>
      </c>
      <c r="X48" s="18">
        <v>137</v>
      </c>
      <c r="Y48" s="19" t="s">
        <v>47</v>
      </c>
      <c r="Z48" s="20">
        <f t="shared" si="6"/>
        <v>65600</v>
      </c>
      <c r="AA48" s="21"/>
      <c r="AB48" s="29"/>
      <c r="AC48" s="14">
        <f t="shared" si="12"/>
        <v>40000</v>
      </c>
      <c r="AD48" s="12"/>
      <c r="AE48" s="12"/>
      <c r="AF48" s="59" t="s">
        <v>72</v>
      </c>
      <c r="AG48" s="23">
        <v>8</v>
      </c>
      <c r="AH48" s="30">
        <v>20</v>
      </c>
      <c r="AI48" s="25" t="s">
        <v>49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'Б-100048-13',date'2016-03-04',2, 11, 11, 'RUR', 1, 18, date'2015-03-06', date'2015-03-07',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date'2015-05-31' );insert into xxxx_client_discount_m  (ID,CLIENT_ID,CLIENT_AVG_DISCOUNT,DT) values (s_xxxx_client_discount_m.NEXTVAL,137, 20, date'2014-03-01');</v>
      </c>
    </row>
    <row r="49" spans="1:47" s="44" customFormat="1" ht="15" customHeight="1" x14ac:dyDescent="0.3">
      <c r="A49" s="31">
        <v>6</v>
      </c>
      <c r="B49" s="60"/>
      <c r="C49" s="33" t="str">
        <f t="shared" si="8"/>
        <v>10006</v>
      </c>
      <c r="D49" s="33" t="str">
        <f t="shared" si="9"/>
        <v>10006/13</v>
      </c>
      <c r="E49" s="34" t="s">
        <v>40</v>
      </c>
      <c r="F49" s="34" t="s">
        <v>41</v>
      </c>
      <c r="G49" s="12">
        <v>1</v>
      </c>
      <c r="H49" s="14">
        <v>100049</v>
      </c>
      <c r="I49" s="33" t="str">
        <f t="shared" si="3"/>
        <v>Б-100049-13</v>
      </c>
      <c r="J49" s="16">
        <v>2</v>
      </c>
      <c r="K49" s="35">
        <v>1</v>
      </c>
      <c r="L49" s="33" t="s">
        <v>42</v>
      </c>
      <c r="M49" s="36">
        <v>1</v>
      </c>
      <c r="N49" s="33">
        <v>18</v>
      </c>
      <c r="O49" s="145" t="s">
        <v>170</v>
      </c>
      <c r="P49" s="34" t="s">
        <v>44</v>
      </c>
      <c r="Q49" s="34" t="s">
        <v>45</v>
      </c>
      <c r="R49" s="37" t="str">
        <f t="shared" si="10"/>
        <v>1000491</v>
      </c>
      <c r="S49" s="33">
        <v>1</v>
      </c>
      <c r="T49" s="145" t="s">
        <v>150</v>
      </c>
      <c r="U49" s="33">
        <v>60000</v>
      </c>
      <c r="V49" s="33">
        <f t="shared" si="5"/>
        <v>10800</v>
      </c>
      <c r="W49" s="33">
        <v>0</v>
      </c>
      <c r="X49" s="18">
        <v>138</v>
      </c>
      <c r="Y49" s="38" t="s">
        <v>47</v>
      </c>
      <c r="Z49" s="20">
        <f t="shared" si="6"/>
        <v>49200</v>
      </c>
      <c r="AA49" s="39"/>
      <c r="AB49" s="39"/>
      <c r="AC49" s="40">
        <f t="shared" si="12"/>
        <v>30000</v>
      </c>
      <c r="AD49" s="33"/>
      <c r="AE49" s="33"/>
      <c r="AF49" s="61" t="s">
        <v>72</v>
      </c>
      <c r="AG49" s="41">
        <v>8</v>
      </c>
      <c r="AH49" s="42">
        <v>13</v>
      </c>
      <c r="AI49" s="43" t="s">
        <v>49</v>
      </c>
      <c r="AJ49" s="34"/>
      <c r="AK49" s="34"/>
      <c r="AL49" s="37">
        <v>0</v>
      </c>
      <c r="AM49" s="33" t="s">
        <v>50</v>
      </c>
      <c r="AN49" s="33" t="s">
        <v>51</v>
      </c>
      <c r="AO49" s="33"/>
      <c r="AP49" s="37"/>
      <c r="AQ49" s="37"/>
      <c r="AR49" s="3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'Б-100049-13',date'2016-03-05',2, 1, 1, 'RUR', 1, 18, date'2015-03-06', date'2015-03-07',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date'2015-05-31' );insert into xxxx_client_discount_m  (ID,CLIENT_ID,CLIENT_AVG_DISCOUNT,DT) values (s_xxxx_client_discount_m.NEXTVAL,138, 13, date'2014-03-01');</v>
      </c>
    </row>
    <row r="50" spans="1:47" ht="15" customHeight="1" x14ac:dyDescent="0.3">
      <c r="A50" s="45">
        <v>7</v>
      </c>
      <c r="B50" s="57"/>
      <c r="C50" s="12" t="str">
        <f t="shared" si="8"/>
        <v>10007</v>
      </c>
      <c r="D50" s="12" t="str">
        <f t="shared" si="9"/>
        <v>10007/13</v>
      </c>
      <c r="E50" s="13" t="s">
        <v>40</v>
      </c>
      <c r="F50" s="13" t="s">
        <v>41</v>
      </c>
      <c r="G50" s="12">
        <v>1</v>
      </c>
      <c r="H50" s="14">
        <v>100050</v>
      </c>
      <c r="I50" s="15" t="str">
        <f>"Б-"&amp;H50&amp;"-13"</f>
        <v>Б-100050-13</v>
      </c>
      <c r="J50" s="16">
        <v>2</v>
      </c>
      <c r="K50" s="56">
        <v>19</v>
      </c>
      <c r="L50" s="12" t="s">
        <v>42</v>
      </c>
      <c r="M50" s="16">
        <v>1</v>
      </c>
      <c r="N50" s="12">
        <v>18</v>
      </c>
      <c r="O50" s="144" t="s">
        <v>167</v>
      </c>
      <c r="P50" s="13" t="s">
        <v>44</v>
      </c>
      <c r="Q50" s="13" t="s">
        <v>45</v>
      </c>
      <c r="R50" s="17" t="str">
        <f t="shared" si="10"/>
        <v>1000501</v>
      </c>
      <c r="S50" s="15">
        <v>1</v>
      </c>
      <c r="T50" s="144" t="s">
        <v>139</v>
      </c>
      <c r="U50" s="12">
        <v>100000</v>
      </c>
      <c r="V50" s="12">
        <f>U50*0.18</f>
        <v>18000</v>
      </c>
      <c r="W50" s="12">
        <v>0</v>
      </c>
      <c r="X50" s="18">
        <v>139</v>
      </c>
      <c r="Y50" s="19" t="s">
        <v>47</v>
      </c>
      <c r="Z50" s="20">
        <f t="shared" si="6"/>
        <v>82000</v>
      </c>
      <c r="AA50" s="21"/>
      <c r="AB50" s="22"/>
      <c r="AC50" s="14">
        <f t="shared" si="12"/>
        <v>50000</v>
      </c>
      <c r="AD50" s="12"/>
      <c r="AE50" s="12"/>
      <c r="AF50" s="13" t="s">
        <v>48</v>
      </c>
      <c r="AG50" s="23">
        <v>8</v>
      </c>
      <c r="AH50" s="24">
        <v>13</v>
      </c>
      <c r="AI50" s="25" t="s">
        <v>49</v>
      </c>
      <c r="AJ50" s="13"/>
      <c r="AK50" s="13"/>
      <c r="AL50" s="17">
        <v>0</v>
      </c>
      <c r="AM50" s="15" t="s">
        <v>50</v>
      </c>
      <c r="AN50" s="12" t="s">
        <v>51</v>
      </c>
      <c r="AO50" s="12"/>
      <c r="AP50" s="17"/>
      <c r="AQ50" s="17"/>
      <c r="AR50" s="17"/>
      <c r="AS50" s="17" t="s">
        <v>76</v>
      </c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100050, 'Б-100050-13',date'2016-03-02',2, 19, 19, 'RUR', 1, 18, date'2015-03-06', date'2015-03-07',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date'2015-03-31' );insert into xxxx_client_discount_m  (ID,CLIENT_ID,CLIENT_AVG_DISCOUNT,DT) values (s_xxxx_client_discount_m.NEXTVAL,139, 13, date'2014-03-01');</v>
      </c>
    </row>
    <row r="51" spans="1:47" ht="15" customHeight="1" x14ac:dyDescent="0.3">
      <c r="A51" s="45">
        <v>7</v>
      </c>
      <c r="B51" s="57"/>
      <c r="C51" s="12" t="str">
        <f t="shared" ref="C51:C60" si="13">"1000"&amp;A51</f>
        <v>10007</v>
      </c>
      <c r="D51" s="12" t="str">
        <f t="shared" ref="D51:D60" si="14">"1000"&amp;A51&amp;"/13"</f>
        <v>10007/13</v>
      </c>
      <c r="E51" s="13" t="s">
        <v>40</v>
      </c>
      <c r="F51" s="13" t="s">
        <v>41</v>
      </c>
      <c r="G51" s="12">
        <v>1</v>
      </c>
      <c r="H51" s="14">
        <v>100051</v>
      </c>
      <c r="I51" s="15" t="str">
        <f t="shared" si="3"/>
        <v>Б-100051-13</v>
      </c>
      <c r="J51" s="16">
        <v>2</v>
      </c>
      <c r="K51" s="56">
        <v>22</v>
      </c>
      <c r="L51" s="12" t="s">
        <v>42</v>
      </c>
      <c r="M51" s="16">
        <v>1</v>
      </c>
      <c r="N51" s="12">
        <v>18</v>
      </c>
      <c r="O51" s="144" t="s">
        <v>168</v>
      </c>
      <c r="P51" s="13" t="s">
        <v>44</v>
      </c>
      <c r="Q51" s="13" t="s">
        <v>45</v>
      </c>
      <c r="R51" s="17" t="str">
        <f t="shared" ref="R51:R60" si="15">H51&amp;"1"</f>
        <v>1000511</v>
      </c>
      <c r="S51" s="15">
        <v>1</v>
      </c>
      <c r="T51" s="144" t="s">
        <v>140</v>
      </c>
      <c r="U51" s="12">
        <v>90000</v>
      </c>
      <c r="V51" s="12">
        <f t="shared" si="5"/>
        <v>16200</v>
      </c>
      <c r="W51" s="12">
        <v>0</v>
      </c>
      <c r="X51" s="18">
        <v>140</v>
      </c>
      <c r="Y51" s="19" t="s">
        <v>47</v>
      </c>
      <c r="Z51" s="20">
        <f t="shared" si="6"/>
        <v>73800</v>
      </c>
      <c r="AA51" s="21"/>
      <c r="AB51" s="26"/>
      <c r="AC51" s="14">
        <f t="shared" ref="AC51:AC60" si="16">U51*0.5</f>
        <v>45000</v>
      </c>
      <c r="AD51" s="12"/>
      <c r="AE51" s="12"/>
      <c r="AF51" s="13" t="s">
        <v>48</v>
      </c>
      <c r="AG51" s="23">
        <v>8</v>
      </c>
      <c r="AH51" s="27">
        <v>7</v>
      </c>
      <c r="AI51" s="25" t="s">
        <v>49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17" t="s">
        <v>77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100051, 'Б-100051-13',date'2016-03-03',2, 22, 22, 'RUR', 1, 18, date'2015-03-06', date'2015-03-07',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date'2015-03-31' );insert into xxxx_client_discount_m  (ID,CLIENT_ID,CLIENT_AVG_DISCOUNT,DT) values (s_xxxx_client_discount_m.NEXTVAL,140, 7, date'2014-03-01');</v>
      </c>
    </row>
    <row r="52" spans="1:47" ht="15" customHeight="1" x14ac:dyDescent="0.3">
      <c r="A52" s="45">
        <v>7</v>
      </c>
      <c r="B52" s="57"/>
      <c r="C52" s="12" t="str">
        <f t="shared" si="13"/>
        <v>10007</v>
      </c>
      <c r="D52" s="12" t="str">
        <f t="shared" si="14"/>
        <v>10007/13</v>
      </c>
      <c r="E52" s="13" t="s">
        <v>40</v>
      </c>
      <c r="F52" s="13" t="s">
        <v>41</v>
      </c>
      <c r="G52" s="12">
        <v>1</v>
      </c>
      <c r="H52" s="14">
        <v>100052</v>
      </c>
      <c r="I52" s="15" t="str">
        <f t="shared" si="3"/>
        <v>Б-100052-13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44" t="s">
        <v>168</v>
      </c>
      <c r="P52" s="13" t="s">
        <v>44</v>
      </c>
      <c r="Q52" s="13" t="s">
        <v>45</v>
      </c>
      <c r="R52" s="17" t="str">
        <f t="shared" si="15"/>
        <v>1000521</v>
      </c>
      <c r="S52" s="15">
        <v>1</v>
      </c>
      <c r="T52" s="144" t="s">
        <v>140</v>
      </c>
      <c r="U52" s="12">
        <v>90000</v>
      </c>
      <c r="V52" s="12">
        <f t="shared" si="5"/>
        <v>16200</v>
      </c>
      <c r="W52" s="12">
        <v>0</v>
      </c>
      <c r="X52" s="18">
        <v>141</v>
      </c>
      <c r="Y52" s="19" t="s">
        <v>47</v>
      </c>
      <c r="Z52" s="20">
        <f t="shared" si="6"/>
        <v>73800</v>
      </c>
      <c r="AA52" s="21"/>
      <c r="AB52" s="26"/>
      <c r="AC52" s="14">
        <f t="shared" si="16"/>
        <v>45000</v>
      </c>
      <c r="AD52" s="12"/>
      <c r="AE52" s="12"/>
      <c r="AF52" s="13" t="s">
        <v>48</v>
      </c>
      <c r="AG52" s="23">
        <v>8</v>
      </c>
      <c r="AH52" s="27">
        <v>7</v>
      </c>
      <c r="AI52" s="25" t="s">
        <v>49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 t="s">
        <v>78</v>
      </c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100052, 'Б-100052-13',date'2016-03-03',2, 7, 7, 'RUR', 1, 18, date'2015-03-06', date'2015-03-07',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date'2015-03-31' );insert into xxxx_client_discount_m  (ID,CLIENT_ID,CLIENT_AVG_DISCOUNT,DT) values (s_xxxx_client_discount_m.NEXTVAL,141, 7, date'2014-03-01');</v>
      </c>
    </row>
    <row r="53" spans="1:47" ht="15" customHeight="1" x14ac:dyDescent="0.3">
      <c r="A53" s="45">
        <v>7</v>
      </c>
      <c r="B53" s="57"/>
      <c r="C53" s="12" t="str">
        <f t="shared" si="13"/>
        <v>10007</v>
      </c>
      <c r="D53" s="12" t="str">
        <f t="shared" si="14"/>
        <v>10007/13</v>
      </c>
      <c r="E53" s="13" t="s">
        <v>40</v>
      </c>
      <c r="F53" s="13" t="s">
        <v>41</v>
      </c>
      <c r="G53" s="12">
        <v>1</v>
      </c>
      <c r="H53" s="14">
        <v>100053</v>
      </c>
      <c r="I53" s="15" t="str">
        <f t="shared" si="3"/>
        <v>Б-100053-13</v>
      </c>
      <c r="J53" s="16">
        <v>2</v>
      </c>
      <c r="K53" s="28">
        <v>2</v>
      </c>
      <c r="L53" s="12" t="s">
        <v>42</v>
      </c>
      <c r="M53" s="16">
        <v>1</v>
      </c>
      <c r="N53" s="12">
        <v>18</v>
      </c>
      <c r="O53" s="144" t="s">
        <v>169</v>
      </c>
      <c r="P53" s="13" t="s">
        <v>44</v>
      </c>
      <c r="Q53" s="13" t="s">
        <v>45</v>
      </c>
      <c r="R53" s="17" t="str">
        <f t="shared" si="15"/>
        <v>1000531</v>
      </c>
      <c r="S53" s="15">
        <v>1</v>
      </c>
      <c r="T53" s="144" t="s">
        <v>141</v>
      </c>
      <c r="U53" s="12">
        <v>80000</v>
      </c>
      <c r="V53" s="12">
        <f t="shared" si="5"/>
        <v>14400</v>
      </c>
      <c r="W53" s="12">
        <v>0</v>
      </c>
      <c r="X53" s="18">
        <v>142</v>
      </c>
      <c r="Y53" s="19" t="s">
        <v>47</v>
      </c>
      <c r="Z53" s="20">
        <f t="shared" si="6"/>
        <v>65600</v>
      </c>
      <c r="AA53" s="21"/>
      <c r="AB53" s="29"/>
      <c r="AC53" s="14">
        <f t="shared" si="16"/>
        <v>40000</v>
      </c>
      <c r="AD53" s="12"/>
      <c r="AE53" s="12"/>
      <c r="AF53" s="13" t="s">
        <v>48</v>
      </c>
      <c r="AG53" s="23">
        <v>8</v>
      </c>
      <c r="AH53" s="30">
        <v>20</v>
      </c>
      <c r="AI53" s="25" t="s">
        <v>49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'Б-100053-13',date'2016-03-04',2, 2, 2, 'RUR', 1, 18, date'2015-03-06', date'2015-03-07',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date'2015-03-31' );insert into xxxx_client_discount_m  (ID,CLIENT_ID,CLIENT_AVG_DISCOUNT,DT) values (s_xxxx_client_discount_m.NEXTVAL,142, 20, date'2014-03-01');</v>
      </c>
    </row>
    <row r="54" spans="1:47" ht="15" customHeight="1" x14ac:dyDescent="0.3">
      <c r="A54" s="45">
        <v>7</v>
      </c>
      <c r="B54" s="57"/>
      <c r="C54" s="12" t="str">
        <f t="shared" si="13"/>
        <v>10007</v>
      </c>
      <c r="D54" s="12" t="str">
        <f t="shared" si="14"/>
        <v>10007/13</v>
      </c>
      <c r="E54" s="13" t="s">
        <v>40</v>
      </c>
      <c r="F54" s="13" t="s">
        <v>41</v>
      </c>
      <c r="G54" s="12">
        <v>1</v>
      </c>
      <c r="H54" s="14">
        <v>100053</v>
      </c>
      <c r="I54" s="15" t="str">
        <f t="shared" si="3"/>
        <v>Б-100053-13</v>
      </c>
      <c r="J54" s="16">
        <v>2</v>
      </c>
      <c r="K54" s="56">
        <v>11</v>
      </c>
      <c r="L54" s="12" t="s">
        <v>42</v>
      </c>
      <c r="M54" s="16">
        <v>1</v>
      </c>
      <c r="N54" s="12">
        <v>18</v>
      </c>
      <c r="O54" s="144" t="s">
        <v>169</v>
      </c>
      <c r="P54" s="13" t="s">
        <v>44</v>
      </c>
      <c r="Q54" s="13" t="s">
        <v>45</v>
      </c>
      <c r="R54" s="17" t="str">
        <f t="shared" si="15"/>
        <v>1000531</v>
      </c>
      <c r="S54" s="15">
        <v>1</v>
      </c>
      <c r="T54" s="144" t="s">
        <v>141</v>
      </c>
      <c r="U54" s="12">
        <v>80000</v>
      </c>
      <c r="V54" s="12">
        <f t="shared" si="5"/>
        <v>14400</v>
      </c>
      <c r="W54" s="12">
        <v>0</v>
      </c>
      <c r="X54" s="18">
        <v>142</v>
      </c>
      <c r="Y54" s="19" t="s">
        <v>47</v>
      </c>
      <c r="Z54" s="20">
        <f t="shared" si="6"/>
        <v>65600</v>
      </c>
      <c r="AA54" s="21"/>
      <c r="AB54" s="29"/>
      <c r="AC54" s="14">
        <f t="shared" si="16"/>
        <v>40000</v>
      </c>
      <c r="AD54" s="12"/>
      <c r="AE54" s="12"/>
      <c r="AF54" s="13" t="s">
        <v>48</v>
      </c>
      <c r="AG54" s="23">
        <v>8</v>
      </c>
      <c r="AH54" s="30">
        <v>20</v>
      </c>
      <c r="AI54" s="25" t="s">
        <v>49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100053, 'Б-100053-13',date'2016-03-04',2, 11, 11, 'RUR', 1, 18, date'2015-03-06', date'2015-03-07',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date'2015-03-31' );insert into xxxx_client_discount_m  (ID,CLIENT_ID,CLIENT_AVG_DISCOUNT,DT) values (s_xxxx_client_discount_m.NEXTVAL,142, 20, date'2014-03-01');</v>
      </c>
    </row>
    <row r="55" spans="1:47" ht="15" customHeight="1" x14ac:dyDescent="0.3">
      <c r="A55" s="45">
        <v>7</v>
      </c>
      <c r="B55" s="57"/>
      <c r="C55" s="12" t="str">
        <f t="shared" si="13"/>
        <v>10007</v>
      </c>
      <c r="D55" s="12" t="str">
        <f t="shared" si="14"/>
        <v>10007/13</v>
      </c>
      <c r="E55" s="13" t="s">
        <v>40</v>
      </c>
      <c r="F55" s="13" t="s">
        <v>41</v>
      </c>
      <c r="G55" s="12">
        <v>1</v>
      </c>
      <c r="H55" s="14">
        <v>100054</v>
      </c>
      <c r="I55" s="15" t="str">
        <f t="shared" si="3"/>
        <v>Б-100054-13</v>
      </c>
      <c r="J55" s="16">
        <v>2</v>
      </c>
      <c r="K55" s="12">
        <v>7</v>
      </c>
      <c r="L55" s="12" t="s">
        <v>42</v>
      </c>
      <c r="M55" s="16">
        <v>1</v>
      </c>
      <c r="N55" s="12">
        <v>18</v>
      </c>
      <c r="O55" s="144" t="s">
        <v>168</v>
      </c>
      <c r="P55" s="13" t="s">
        <v>44</v>
      </c>
      <c r="Q55" s="13" t="s">
        <v>45</v>
      </c>
      <c r="R55" s="17" t="str">
        <f t="shared" si="15"/>
        <v>1000541</v>
      </c>
      <c r="S55" s="15">
        <v>1</v>
      </c>
      <c r="T55" s="144" t="s">
        <v>140</v>
      </c>
      <c r="U55" s="12">
        <v>90000</v>
      </c>
      <c r="V55" s="12">
        <f t="shared" si="5"/>
        <v>16200</v>
      </c>
      <c r="W55" s="12">
        <v>0</v>
      </c>
      <c r="X55" s="18">
        <v>143</v>
      </c>
      <c r="Y55" s="19" t="s">
        <v>47</v>
      </c>
      <c r="Z55" s="20">
        <f t="shared" si="6"/>
        <v>73800</v>
      </c>
      <c r="AA55" s="21"/>
      <c r="AB55" s="26"/>
      <c r="AC55" s="14">
        <f t="shared" si="16"/>
        <v>45000</v>
      </c>
      <c r="AD55" s="12"/>
      <c r="AE55" s="12"/>
      <c r="AF55" s="13" t="s">
        <v>48</v>
      </c>
      <c r="AG55" s="23">
        <v>8</v>
      </c>
      <c r="AH55" s="27">
        <v>7</v>
      </c>
      <c r="AI55" s="25" t="s">
        <v>49</v>
      </c>
      <c r="AJ55" s="13"/>
      <c r="AK55" s="13"/>
      <c r="AL55" s="17">
        <v>0</v>
      </c>
      <c r="AM55" s="15" t="s">
        <v>50</v>
      </c>
      <c r="AN55" s="12" t="s">
        <v>51</v>
      </c>
      <c r="AO55" s="12"/>
      <c r="AP55" s="17"/>
      <c r="AQ55" s="17"/>
      <c r="AR55" s="17"/>
      <c r="AS55" s="1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100054, 'Б-100054-13',date'2016-03-03',2, 7, 7, 'RUR', 1, 18, date'2015-03-06', date'2015-03-07', 1000541, 1, to_date('2016-03-08 00:00:00','YYYY-MM-DD HH24:MI:SS'), 90000, 16200, 0, 143, 0, 'c1', 8,null);insert into xxxx_oebs_cash_payment_test (ID, INVOICE_ID, OEBS_PAYMENT, DOC_DATE, COMISS_DATE) values (s_xxxx_oebs_cash_payment_test.NEXTVAL, 100054, 45000, to_date('2016-03-08 00:00:00','YYYY-MM-DD HH24:MI:SS'), date'2015-03-31' );insert into xxxx_client_discount_m  (ID,CLIENT_ID,CLIENT_AVG_DISCOUNT,DT) values (s_xxxx_client_discount_m.NEXTVAL,143, 7, date'2014-03-01');</v>
      </c>
    </row>
    <row r="56" spans="1:47" ht="15" customHeight="1" x14ac:dyDescent="0.3">
      <c r="A56" s="45">
        <v>7</v>
      </c>
      <c r="B56" s="57"/>
      <c r="C56" s="12" t="str">
        <f t="shared" si="13"/>
        <v>10007</v>
      </c>
      <c r="D56" s="12" t="str">
        <f t="shared" si="14"/>
        <v>10007/13</v>
      </c>
      <c r="E56" s="13" t="s">
        <v>40</v>
      </c>
      <c r="F56" s="13" t="s">
        <v>41</v>
      </c>
      <c r="G56" s="12">
        <v>1</v>
      </c>
      <c r="H56" s="14">
        <v>100055</v>
      </c>
      <c r="I56" s="15" t="str">
        <f t="shared" si="3"/>
        <v>Б-100055-13</v>
      </c>
      <c r="J56" s="16">
        <v>2</v>
      </c>
      <c r="K56" s="12">
        <v>7</v>
      </c>
      <c r="L56" s="12" t="s">
        <v>42</v>
      </c>
      <c r="M56" s="16">
        <v>1</v>
      </c>
      <c r="N56" s="12">
        <v>18</v>
      </c>
      <c r="O56" s="144" t="s">
        <v>168</v>
      </c>
      <c r="P56" s="13" t="s">
        <v>44</v>
      </c>
      <c r="Q56" s="13" t="s">
        <v>45</v>
      </c>
      <c r="R56" s="17" t="str">
        <f t="shared" si="15"/>
        <v>1000551</v>
      </c>
      <c r="S56" s="15">
        <v>1</v>
      </c>
      <c r="T56" s="144" t="s">
        <v>140</v>
      </c>
      <c r="U56" s="12">
        <v>90000</v>
      </c>
      <c r="V56" s="12">
        <f t="shared" si="5"/>
        <v>16200</v>
      </c>
      <c r="W56" s="12">
        <v>0</v>
      </c>
      <c r="X56" s="18">
        <v>144</v>
      </c>
      <c r="Y56" s="19" t="s">
        <v>47</v>
      </c>
      <c r="Z56" s="20">
        <f t="shared" si="6"/>
        <v>73800</v>
      </c>
      <c r="AA56" s="21"/>
      <c r="AB56" s="26"/>
      <c r="AC56" s="14">
        <f t="shared" si="16"/>
        <v>45000</v>
      </c>
      <c r="AD56" s="12"/>
      <c r="AE56" s="12"/>
      <c r="AF56" s="13" t="s">
        <v>48</v>
      </c>
      <c r="AG56" s="23">
        <v>8</v>
      </c>
      <c r="AH56" s="27">
        <v>7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17"/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100055, 'Б-100055-13',date'2016-03-03',2, 7, 7, 'RUR', 1, 18, date'2015-03-06', date'2015-03-07', 1000551, 1, to_date('2016-03-08 00:00:00','YYYY-MM-DD HH24:MI:SS'), 90000, 16200, 0, 144, 0, 'c1', 8,null);insert into xxxx_oebs_cash_payment_test (ID, INVOICE_ID, OEBS_PAYMENT, DOC_DATE, COMISS_DATE) values (s_xxxx_oebs_cash_payment_test.NEXTVAL, 100055, 45000, to_date('2016-03-08 00:00:00','YYYY-MM-DD HH24:MI:SS'), date'2015-03-31' );insert into xxxx_client_discount_m  (ID,CLIENT_ID,CLIENT_AVG_DISCOUNT,DT) values (s_xxxx_client_discount_m.NEXTVAL,144, 7, date'2014-03-01');</v>
      </c>
    </row>
    <row r="57" spans="1:47" ht="15" customHeight="1" x14ac:dyDescent="0.3">
      <c r="A57" s="45">
        <v>7</v>
      </c>
      <c r="B57" s="57"/>
      <c r="C57" s="12" t="str">
        <f t="shared" si="13"/>
        <v>10007</v>
      </c>
      <c r="D57" s="12" t="str">
        <f t="shared" si="14"/>
        <v>10007/13</v>
      </c>
      <c r="E57" s="13" t="s">
        <v>40</v>
      </c>
      <c r="F57" s="13" t="s">
        <v>41</v>
      </c>
      <c r="G57" s="12">
        <v>1</v>
      </c>
      <c r="H57" s="14">
        <v>100056</v>
      </c>
      <c r="I57" s="15" t="str">
        <f t="shared" si="3"/>
        <v>Б-100056-13</v>
      </c>
      <c r="J57" s="16">
        <v>2</v>
      </c>
      <c r="K57" s="28">
        <v>2</v>
      </c>
      <c r="L57" s="12" t="s">
        <v>42</v>
      </c>
      <c r="M57" s="16">
        <v>1</v>
      </c>
      <c r="N57" s="12">
        <v>18</v>
      </c>
      <c r="O57" s="144" t="s">
        <v>169</v>
      </c>
      <c r="P57" s="13" t="s">
        <v>44</v>
      </c>
      <c r="Q57" s="13" t="s">
        <v>45</v>
      </c>
      <c r="R57" s="17" t="str">
        <f t="shared" si="15"/>
        <v>1000561</v>
      </c>
      <c r="S57" s="15">
        <v>1</v>
      </c>
      <c r="T57" s="144" t="s">
        <v>141</v>
      </c>
      <c r="U57" s="12">
        <v>80000</v>
      </c>
      <c r="V57" s="12">
        <f t="shared" si="5"/>
        <v>14400</v>
      </c>
      <c r="W57" s="12">
        <v>0</v>
      </c>
      <c r="X57" s="18">
        <v>145</v>
      </c>
      <c r="Y57" s="19" t="s">
        <v>47</v>
      </c>
      <c r="Z57" s="20">
        <f t="shared" si="6"/>
        <v>65600</v>
      </c>
      <c r="AA57" s="21"/>
      <c r="AB57" s="29"/>
      <c r="AC57" s="14">
        <f t="shared" si="16"/>
        <v>40000</v>
      </c>
      <c r="AD57" s="12"/>
      <c r="AE57" s="12"/>
      <c r="AF57" s="13" t="s">
        <v>48</v>
      </c>
      <c r="AG57" s="23">
        <v>8</v>
      </c>
      <c r="AH57" s="30">
        <v>20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'Б-100056-13',date'2016-03-04',2, 2, 2, 'RUR', 1, 18, date'2015-03-06', date'2015-03-07', 1000561, 1, to_date('2016-03-09 00:00:00','YYYY-MM-DD HH24:MI:SS'), 80000, 14400, 0, 145, 0, 'c1', 8,null);insert into xxxx_oebs_cash_payment_test (ID, INVOICE_ID, OEBS_PAYMENT, DOC_DATE, COMISS_DATE) values (s_xxxx_oebs_cash_payment_test.NEXTVAL, 100056, 40000, to_date('2016-03-09 00:00:00','YYYY-MM-DD HH24:MI:SS'), date'2015-03-31' );insert into xxxx_client_discount_m  (ID,CLIENT_ID,CLIENT_AVG_DISCOUNT,DT) values (s_xxxx_client_discount_m.NEXTVAL,145, 20, date'2014-03-01');</v>
      </c>
    </row>
    <row r="58" spans="1:47" ht="15" customHeight="1" x14ac:dyDescent="0.3">
      <c r="A58" s="45">
        <v>7</v>
      </c>
      <c r="B58" s="57"/>
      <c r="C58" s="12" t="str">
        <f t="shared" si="13"/>
        <v>10007</v>
      </c>
      <c r="D58" s="12" t="str">
        <f t="shared" si="14"/>
        <v>10007/13</v>
      </c>
      <c r="E58" s="13" t="s">
        <v>40</v>
      </c>
      <c r="F58" s="13" t="s">
        <v>41</v>
      </c>
      <c r="G58" s="12">
        <v>1</v>
      </c>
      <c r="H58" s="14">
        <v>100056</v>
      </c>
      <c r="I58" s="15" t="str">
        <f t="shared" si="3"/>
        <v>Б-100056-13</v>
      </c>
      <c r="J58" s="16">
        <v>2</v>
      </c>
      <c r="K58" s="56">
        <v>11</v>
      </c>
      <c r="L58" s="12" t="s">
        <v>42</v>
      </c>
      <c r="M58" s="16">
        <v>1</v>
      </c>
      <c r="N58" s="12">
        <v>18</v>
      </c>
      <c r="O58" s="144" t="s">
        <v>169</v>
      </c>
      <c r="P58" s="13" t="s">
        <v>44</v>
      </c>
      <c r="Q58" s="13" t="s">
        <v>45</v>
      </c>
      <c r="R58" s="17" t="str">
        <f t="shared" si="15"/>
        <v>1000561</v>
      </c>
      <c r="S58" s="15">
        <v>1</v>
      </c>
      <c r="T58" s="144" t="s">
        <v>141</v>
      </c>
      <c r="U58" s="12">
        <v>80000</v>
      </c>
      <c r="V58" s="12">
        <f t="shared" si="5"/>
        <v>14400</v>
      </c>
      <c r="W58" s="12">
        <v>0</v>
      </c>
      <c r="X58" s="18">
        <v>145</v>
      </c>
      <c r="Y58" s="19" t="s">
        <v>47</v>
      </c>
      <c r="Z58" s="20">
        <f t="shared" si="6"/>
        <v>65600</v>
      </c>
      <c r="AA58" s="21"/>
      <c r="AB58" s="29"/>
      <c r="AC58" s="14">
        <f t="shared" si="16"/>
        <v>40000</v>
      </c>
      <c r="AD58" s="12"/>
      <c r="AE58" s="12"/>
      <c r="AF58" s="13" t="s">
        <v>48</v>
      </c>
      <c r="AG58" s="23">
        <v>8</v>
      </c>
      <c r="AH58" s="30">
        <v>20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100056, 'Б-100056-13',date'2016-03-04',2, 11, 11, 'RUR', 1, 18, date'2015-03-06', date'2015-03-07', 1000561, 1, to_date('2016-03-09 00:00:00','YYYY-MM-DD HH24:MI:SS'), 80000, 14400, 0, 145, 0, 'c1', 8,null);insert into xxxx_oebs_cash_payment_test (ID, INVOICE_ID, OEBS_PAYMENT, DOC_DATE, COMISS_DATE) values (s_xxxx_oebs_cash_payment_test.NEXTVAL, 100056, 40000, to_date('2016-03-09 00:00:00','YYYY-MM-DD HH24:MI:SS'), date'2015-03-31' );insert into xxxx_client_discount_m  (ID,CLIENT_ID,CLIENT_AVG_DISCOUNT,DT) values (s_xxxx_client_discount_m.NEXTVAL,145, 20, date'2014-03-01');</v>
      </c>
    </row>
    <row r="59" spans="1:47" ht="15" customHeight="1" x14ac:dyDescent="0.3">
      <c r="A59" s="45">
        <v>7</v>
      </c>
      <c r="B59" s="57"/>
      <c r="C59" s="12" t="str">
        <f t="shared" si="13"/>
        <v>10007</v>
      </c>
      <c r="D59" s="12" t="str">
        <f t="shared" si="14"/>
        <v>10007/13</v>
      </c>
      <c r="E59" s="13" t="s">
        <v>40</v>
      </c>
      <c r="F59" s="13" t="s">
        <v>41</v>
      </c>
      <c r="G59" s="12">
        <v>1</v>
      </c>
      <c r="H59" s="14">
        <v>100057</v>
      </c>
      <c r="I59" s="15" t="str">
        <f t="shared" si="3"/>
        <v>Б-100057-13</v>
      </c>
      <c r="J59" s="16">
        <v>2</v>
      </c>
      <c r="K59" s="28">
        <v>14</v>
      </c>
      <c r="L59" s="12" t="s">
        <v>42</v>
      </c>
      <c r="M59" s="16">
        <v>1</v>
      </c>
      <c r="N59" s="12">
        <v>18</v>
      </c>
      <c r="O59" s="144" t="s">
        <v>169</v>
      </c>
      <c r="P59" s="13" t="s">
        <v>44</v>
      </c>
      <c r="Q59" s="13" t="s">
        <v>45</v>
      </c>
      <c r="R59" s="17" t="str">
        <f t="shared" si="15"/>
        <v>1000571</v>
      </c>
      <c r="S59" s="15">
        <v>1</v>
      </c>
      <c r="T59" s="144" t="s">
        <v>141</v>
      </c>
      <c r="U59" s="12">
        <v>80000</v>
      </c>
      <c r="V59" s="12">
        <f t="shared" si="5"/>
        <v>14400</v>
      </c>
      <c r="W59" s="12">
        <v>0</v>
      </c>
      <c r="X59" s="18">
        <v>146</v>
      </c>
      <c r="Y59" s="19" t="s">
        <v>47</v>
      </c>
      <c r="Z59" s="20">
        <f t="shared" si="6"/>
        <v>65600</v>
      </c>
      <c r="AA59" s="21"/>
      <c r="AB59" s="29"/>
      <c r="AC59" s="14">
        <f t="shared" si="16"/>
        <v>40000</v>
      </c>
      <c r="AD59" s="12"/>
      <c r="AE59" s="12"/>
      <c r="AF59" s="13" t="s">
        <v>48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100057, 'Б-100057-13',date'2016-03-04',2, 14, 14, 'RUR', 1, 18, date'2015-03-06', date'2015-03-07', 1000571, 1, to_date('2016-03-09 00:00:00','YYYY-MM-DD HH24:MI:SS'), 80000, 14400, 0, 146, 0, 'c1', 8,null);insert into xxxx_oebs_cash_payment_test (ID, INVOICE_ID, OEBS_PAYMENT, DOC_DATE, COMISS_DATE) values (s_xxxx_oebs_cash_payment_test.NEXTVAL, 100057, 40000, to_date('2016-03-09 00:00:00','YYYY-MM-DD HH24:MI:SS'), date'2015-03-31' );insert into xxxx_client_discount_m  (ID,CLIENT_ID,CLIENT_AVG_DISCOUNT,DT) values (s_xxxx_client_discount_m.NEXTVAL,146, 20, date'2014-03-01');</v>
      </c>
    </row>
    <row r="60" spans="1:47" s="44" customFormat="1" ht="15" customHeight="1" x14ac:dyDescent="0.3">
      <c r="A60" s="31">
        <v>7</v>
      </c>
      <c r="B60" s="60"/>
      <c r="C60" s="33" t="str">
        <f t="shared" si="13"/>
        <v>10007</v>
      </c>
      <c r="D60" s="33" t="str">
        <f t="shared" si="14"/>
        <v>10007/13</v>
      </c>
      <c r="E60" s="34" t="s">
        <v>40</v>
      </c>
      <c r="F60" s="34" t="s">
        <v>41</v>
      </c>
      <c r="G60" s="12">
        <v>1</v>
      </c>
      <c r="H60" s="14">
        <v>100058</v>
      </c>
      <c r="I60" s="33" t="str">
        <f t="shared" si="3"/>
        <v>Б-100058-13</v>
      </c>
      <c r="J60" s="16">
        <v>2</v>
      </c>
      <c r="K60" s="51">
        <v>8</v>
      </c>
      <c r="L60" s="33" t="s">
        <v>42</v>
      </c>
      <c r="M60" s="36">
        <v>1</v>
      </c>
      <c r="N60" s="33">
        <v>18</v>
      </c>
      <c r="O60" s="145" t="s">
        <v>168</v>
      </c>
      <c r="P60" s="34" t="s">
        <v>44</v>
      </c>
      <c r="Q60" s="34" t="s">
        <v>45</v>
      </c>
      <c r="R60" s="37" t="str">
        <f t="shared" si="15"/>
        <v>1000581</v>
      </c>
      <c r="S60" s="33">
        <v>1</v>
      </c>
      <c r="T60" s="145" t="s">
        <v>140</v>
      </c>
      <c r="U60" s="33">
        <v>90000</v>
      </c>
      <c r="V60" s="33">
        <f t="shared" si="5"/>
        <v>16200</v>
      </c>
      <c r="W60" s="33">
        <v>0</v>
      </c>
      <c r="X60" s="18">
        <v>147</v>
      </c>
      <c r="Y60" s="38" t="s">
        <v>47</v>
      </c>
      <c r="Z60" s="20">
        <f t="shared" si="6"/>
        <v>73800</v>
      </c>
      <c r="AA60" s="52"/>
      <c r="AB60" s="62"/>
      <c r="AC60" s="40">
        <f t="shared" si="16"/>
        <v>45000</v>
      </c>
      <c r="AD60" s="33"/>
      <c r="AE60" s="33"/>
      <c r="AF60" s="34" t="s">
        <v>48</v>
      </c>
      <c r="AG60" s="41">
        <v>8</v>
      </c>
      <c r="AH60" s="63">
        <v>7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'Б-100058-13',date'2016-03-03',2, 8, 8, 'RUR', 1, 18, date'2015-03-06', date'2015-03-07', 1000581, 1, to_date('2016-03-08 00:00:00','YYYY-MM-DD HH24:MI:SS'), 90000, 16200, 0, 147, 0, 'c1', 8,null);insert into xxxx_oebs_cash_payment_test (ID, INVOICE_ID, OEBS_PAYMENT, DOC_DATE, COMISS_DATE) values (s_xxxx_oebs_cash_payment_test.NEXTVAL, 100058, 45000, to_date('2016-03-08 00:00:00','YYYY-MM-DD HH24:MI:SS'), date'2015-03-31' );insert into xxxx_client_discount_m  (ID,CLIENT_ID,CLIENT_AVG_DISCOUNT,DT) values (s_xxxx_client_discount_m.NEXTVAL,147, 7, date'2014-03-01');</v>
      </c>
    </row>
    <row r="61" spans="1:47" ht="15" customHeight="1" x14ac:dyDescent="0.3">
      <c r="A61" s="45">
        <v>8</v>
      </c>
      <c r="B61" s="64"/>
      <c r="C61" s="12" t="str">
        <f t="shared" ref="C61:C92" si="17">"1000"&amp;A61</f>
        <v>10008</v>
      </c>
      <c r="D61" s="12" t="str">
        <f t="shared" ref="D61:D92" si="18">"1000"&amp;A61&amp;"/13"</f>
        <v>10008/13</v>
      </c>
      <c r="E61" s="13" t="s">
        <v>40</v>
      </c>
      <c r="F61" s="13" t="s">
        <v>41</v>
      </c>
      <c r="G61" s="12">
        <v>1</v>
      </c>
      <c r="H61" s="14">
        <v>100059</v>
      </c>
      <c r="I61" s="15" t="str">
        <f>"Б-"&amp;H61&amp;"-13"</f>
        <v>Б-100059-13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44" t="s">
        <v>167</v>
      </c>
      <c r="P61" s="13" t="s">
        <v>44</v>
      </c>
      <c r="Q61" s="13" t="s">
        <v>45</v>
      </c>
      <c r="R61" s="17" t="str">
        <f t="shared" ref="R61:R92" si="19">H61&amp;"1"</f>
        <v>1000591</v>
      </c>
      <c r="S61" s="15">
        <v>1</v>
      </c>
      <c r="T61" s="144" t="s">
        <v>139</v>
      </c>
      <c r="U61" s="12">
        <v>30000</v>
      </c>
      <c r="V61" s="12">
        <f>U61*0.18</f>
        <v>5400</v>
      </c>
      <c r="W61" s="12">
        <v>0</v>
      </c>
      <c r="X61" s="18">
        <v>148</v>
      </c>
      <c r="Y61" s="19" t="s">
        <v>47</v>
      </c>
      <c r="Z61" s="20">
        <f t="shared" si="6"/>
        <v>24600</v>
      </c>
      <c r="AA61" s="21"/>
      <c r="AB61" s="22"/>
      <c r="AC61" s="14">
        <f t="shared" ref="AC61:AC92" si="20">U61*0.5</f>
        <v>15000</v>
      </c>
      <c r="AD61" s="12"/>
      <c r="AE61" s="12"/>
      <c r="AF61" s="13" t="s">
        <v>48</v>
      </c>
      <c r="AG61" s="23">
        <v>8</v>
      </c>
      <c r="AH61" s="24">
        <v>13</v>
      </c>
      <c r="AI61" s="25" t="s">
        <v>49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65">
        <v>99999.82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100059, 'Б-100059-13',date'2016-03-02',2, 7, 7, 'RUR', 1, 18, date'2015-03-06', date'2015-03-07', 1000591, 1, to_date('2016-03-07 00:00:00','YYYY-MM-DD HH24:MI:SS'), 30000, 5400, 0, 148, 0, 'c1', 8,null);insert into xxxx_oebs_cash_payment_test (ID, INVOICE_ID, OEBS_PAYMENT, DOC_DATE, COMISS_DATE) values (s_xxxx_oebs_cash_payment_test.NEXTVAL, 100059, 15000, to_date('2016-03-07 00:00:00','YYYY-MM-DD HH24:MI:SS'), date'2015-03-31' );insert into xxxx_client_discount_m  (ID,CLIENT_ID,CLIENT_AVG_DISCOUNT,DT) values (s_xxxx_client_discount_m.NEXTVAL,148, 13, date'2014-03-01');</v>
      </c>
    </row>
    <row r="62" spans="1:47" ht="15" customHeight="1" x14ac:dyDescent="0.3">
      <c r="A62" s="45">
        <v>8</v>
      </c>
      <c r="B62" s="64"/>
      <c r="C62" s="12" t="str">
        <f t="shared" si="17"/>
        <v>10008</v>
      </c>
      <c r="D62" s="12" t="str">
        <f t="shared" si="18"/>
        <v>10008/13</v>
      </c>
      <c r="E62" s="13" t="s">
        <v>40</v>
      </c>
      <c r="F62" s="13" t="s">
        <v>41</v>
      </c>
      <c r="G62" s="12">
        <v>1</v>
      </c>
      <c r="H62" s="14">
        <v>100060</v>
      </c>
      <c r="I62" s="15" t="str">
        <f t="shared" si="3"/>
        <v>Б-100060-13</v>
      </c>
      <c r="J62" s="16">
        <v>2</v>
      </c>
      <c r="K62" s="12">
        <v>7</v>
      </c>
      <c r="L62" s="12" t="s">
        <v>42</v>
      </c>
      <c r="M62" s="16">
        <v>1</v>
      </c>
      <c r="N62" s="12">
        <v>18</v>
      </c>
      <c r="O62" s="144" t="s">
        <v>168</v>
      </c>
      <c r="P62" s="13" t="s">
        <v>44</v>
      </c>
      <c r="Q62" s="13" t="s">
        <v>45</v>
      </c>
      <c r="R62" s="17" t="str">
        <f t="shared" si="19"/>
        <v>1000601</v>
      </c>
      <c r="S62" s="15">
        <v>1</v>
      </c>
      <c r="T62" s="144" t="s">
        <v>140</v>
      </c>
      <c r="U62" s="12">
        <v>30000</v>
      </c>
      <c r="V62" s="12">
        <f t="shared" si="5"/>
        <v>5400</v>
      </c>
      <c r="W62" s="12">
        <v>0</v>
      </c>
      <c r="X62" s="18">
        <v>149</v>
      </c>
      <c r="Y62" s="19" t="s">
        <v>47</v>
      </c>
      <c r="Z62" s="20">
        <f t="shared" si="6"/>
        <v>24600</v>
      </c>
      <c r="AA62" s="21"/>
      <c r="AB62" s="26"/>
      <c r="AC62" s="14">
        <f t="shared" si="20"/>
        <v>15000</v>
      </c>
      <c r="AD62" s="12"/>
      <c r="AE62" s="12"/>
      <c r="AF62" s="13" t="s">
        <v>48</v>
      </c>
      <c r="AG62" s="23">
        <v>8</v>
      </c>
      <c r="AH62" s="27">
        <v>7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17"/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100060, 'Б-100060-13',date'2016-03-03',2, 7, 7, 'RUR', 1, 18, date'2015-03-06', date'2015-03-07', 1000601, 1, to_date('2016-03-08 00:00:00','YYYY-MM-DD HH24:MI:SS'), 30000, 5400, 0, 149, 0, 'c1', 8,null);insert into xxxx_oebs_cash_payment_test (ID, INVOICE_ID, OEBS_PAYMENT, DOC_DATE, COMISS_DATE) values (s_xxxx_oebs_cash_payment_test.NEXTVAL, 100060, 15000, to_date('2016-03-08 00:00:00','YYYY-MM-DD HH24:MI:SS'), date'2015-03-31' );insert into xxxx_client_discount_m  (ID,CLIENT_ID,CLIENT_AVG_DISCOUNT,DT) values (s_xxxx_client_discount_m.NEXTVAL,149, 7, date'2014-03-01');</v>
      </c>
    </row>
    <row r="63" spans="1:47" ht="15" customHeight="1" x14ac:dyDescent="0.3">
      <c r="A63" s="45">
        <v>8</v>
      </c>
      <c r="B63" s="64"/>
      <c r="C63" s="12" t="str">
        <f t="shared" si="17"/>
        <v>10008</v>
      </c>
      <c r="D63" s="12" t="str">
        <f t="shared" si="18"/>
        <v>10008/13</v>
      </c>
      <c r="E63" s="13" t="s">
        <v>40</v>
      </c>
      <c r="F63" s="13" t="s">
        <v>41</v>
      </c>
      <c r="G63" s="12">
        <v>1</v>
      </c>
      <c r="H63" s="14">
        <v>100061</v>
      </c>
      <c r="I63" s="15" t="str">
        <f t="shared" si="3"/>
        <v>Б-100061-13</v>
      </c>
      <c r="J63" s="16">
        <v>2</v>
      </c>
      <c r="K63" s="12">
        <v>7</v>
      </c>
      <c r="L63" s="12" t="s">
        <v>42</v>
      </c>
      <c r="M63" s="16">
        <v>1</v>
      </c>
      <c r="N63" s="12">
        <v>18</v>
      </c>
      <c r="O63" s="144" t="s">
        <v>168</v>
      </c>
      <c r="P63" s="13" t="s">
        <v>44</v>
      </c>
      <c r="Q63" s="13" t="s">
        <v>45</v>
      </c>
      <c r="R63" s="17" t="str">
        <f t="shared" si="19"/>
        <v>1000611</v>
      </c>
      <c r="S63" s="15">
        <v>1</v>
      </c>
      <c r="T63" s="144" t="s">
        <v>140</v>
      </c>
      <c r="U63" s="12">
        <v>20000</v>
      </c>
      <c r="V63" s="12">
        <f t="shared" si="5"/>
        <v>3600</v>
      </c>
      <c r="W63" s="12">
        <v>0</v>
      </c>
      <c r="X63" s="18">
        <v>150</v>
      </c>
      <c r="Y63" s="19" t="s">
        <v>47</v>
      </c>
      <c r="Z63" s="20">
        <f t="shared" si="6"/>
        <v>16400</v>
      </c>
      <c r="AA63" s="21"/>
      <c r="AB63" s="26"/>
      <c r="AC63" s="14">
        <f t="shared" si="20"/>
        <v>10000</v>
      </c>
      <c r="AD63" s="12"/>
      <c r="AE63" s="12"/>
      <c r="AF63" s="13" t="s">
        <v>48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S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100061, 'Б-100061-13',date'2016-03-03',2, 7, 7, 'RUR', 1, 18, date'2015-03-06', date'2015-03-07', 1000611, 1, to_date('2016-03-08 00:00:00','YYYY-MM-DD HH24:MI:SS'), 20000, 3600, 0, 150, 0, 'c1', 8,null);insert into xxxx_oebs_cash_payment_test (ID, INVOICE_ID, OEBS_PAYMENT, DOC_DATE, COMISS_DATE) values (s_xxxx_oebs_cash_payment_test.NEXTVAL, 100061, 10000, to_date('2016-03-08 00:00:00','YYYY-MM-DD HH24:MI:SS'), date'2015-03-31' );insert into xxxx_client_discount_m  (ID,CLIENT_ID,CLIENT_AVG_DISCOUNT,DT) values (s_xxxx_client_discount_m.NEXTVAL,150, 7, date'2014-03-01');</v>
      </c>
    </row>
    <row r="64" spans="1:47" ht="15" customHeight="1" x14ac:dyDescent="0.3">
      <c r="A64" s="45">
        <v>8</v>
      </c>
      <c r="B64" s="64"/>
      <c r="C64" s="12" t="str">
        <f t="shared" si="17"/>
        <v>10008</v>
      </c>
      <c r="D64" s="12" t="str">
        <f t="shared" si="18"/>
        <v>10008/13</v>
      </c>
      <c r="E64" s="13" t="s">
        <v>40</v>
      </c>
      <c r="F64" s="13" t="s">
        <v>41</v>
      </c>
      <c r="G64" s="12">
        <v>1</v>
      </c>
      <c r="H64" s="14">
        <v>100062</v>
      </c>
      <c r="I64" s="15" t="str">
        <f t="shared" si="3"/>
        <v>Б-100062-13</v>
      </c>
      <c r="J64" s="16">
        <v>2</v>
      </c>
      <c r="K64" s="28">
        <v>2</v>
      </c>
      <c r="L64" s="12" t="s">
        <v>42</v>
      </c>
      <c r="M64" s="16">
        <v>1</v>
      </c>
      <c r="N64" s="12">
        <v>18</v>
      </c>
      <c r="O64" s="144" t="s">
        <v>169</v>
      </c>
      <c r="P64" s="13" t="s">
        <v>44</v>
      </c>
      <c r="Q64" s="13" t="s">
        <v>45</v>
      </c>
      <c r="R64" s="17" t="str">
        <f t="shared" si="19"/>
        <v>1000621</v>
      </c>
      <c r="S64" s="15">
        <v>1</v>
      </c>
      <c r="T64" s="144" t="s">
        <v>141</v>
      </c>
      <c r="U64" s="12">
        <v>30000</v>
      </c>
      <c r="V64" s="12">
        <f t="shared" si="5"/>
        <v>5400</v>
      </c>
      <c r="W64" s="12">
        <v>0</v>
      </c>
      <c r="X64" s="18">
        <v>151</v>
      </c>
      <c r="Y64" s="19" t="s">
        <v>47</v>
      </c>
      <c r="Z64" s="20">
        <f t="shared" si="6"/>
        <v>24600</v>
      </c>
      <c r="AA64" s="21"/>
      <c r="AB64" s="29"/>
      <c r="AC64" s="14">
        <f t="shared" si="20"/>
        <v>15000</v>
      </c>
      <c r="AD64" s="12"/>
      <c r="AE64" s="12"/>
      <c r="AF64" s="13" t="s">
        <v>48</v>
      </c>
      <c r="AG64" s="23">
        <v>8</v>
      </c>
      <c r="AH64" s="30">
        <v>20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S64" s="17"/>
      <c r="AU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'Б-100062-13',date'2016-03-04',2, 2, 2, 'RUR', 1, 18, date'2015-03-06', date'2015-03-07', 1000621, 1, to_date('2016-03-09 00:00:00','YYYY-MM-DD HH24:MI:SS'), 30000, 5400, 0, 151, 0, 'c1', 8,null);insert into xxxx_oebs_cash_payment_test (ID, INVOICE_ID, OEBS_PAYMENT, DOC_DATE, COMISS_DATE) values (s_xxxx_oebs_cash_payment_test.NEXTVAL, 100062, 15000, to_date('2016-03-09 00:00:00','YYYY-MM-DD HH24:MI:SS'), date'2015-03-31' );insert into xxxx_client_discount_m  (ID,CLIENT_ID,CLIENT_AVG_DISCOUNT,DT) values (s_xxxx_client_discount_m.NEXTVAL,151, 20, date'2014-03-01');</v>
      </c>
    </row>
    <row r="65" spans="1:47" ht="15" customHeight="1" x14ac:dyDescent="0.3">
      <c r="A65" s="45">
        <v>8</v>
      </c>
      <c r="B65" s="64"/>
      <c r="C65" s="12" t="str">
        <f t="shared" si="17"/>
        <v>10008</v>
      </c>
      <c r="D65" s="12" t="str">
        <f t="shared" si="18"/>
        <v>10008/13</v>
      </c>
      <c r="E65" s="13" t="s">
        <v>40</v>
      </c>
      <c r="F65" s="13" t="s">
        <v>41</v>
      </c>
      <c r="G65" s="12">
        <v>1</v>
      </c>
      <c r="H65" s="14">
        <v>100062</v>
      </c>
      <c r="I65" s="15" t="str">
        <f t="shared" si="3"/>
        <v>Б-100062-13</v>
      </c>
      <c r="J65" s="16">
        <v>2</v>
      </c>
      <c r="K65" s="28">
        <v>11</v>
      </c>
      <c r="L65" s="12" t="s">
        <v>42</v>
      </c>
      <c r="M65" s="16">
        <v>1</v>
      </c>
      <c r="N65" s="12">
        <v>18</v>
      </c>
      <c r="O65" s="144" t="s">
        <v>169</v>
      </c>
      <c r="P65" s="13" t="s">
        <v>44</v>
      </c>
      <c r="Q65" s="13" t="s">
        <v>45</v>
      </c>
      <c r="R65" s="17" t="str">
        <f t="shared" si="19"/>
        <v>1000621</v>
      </c>
      <c r="S65" s="15">
        <v>1</v>
      </c>
      <c r="T65" s="144" t="s">
        <v>141</v>
      </c>
      <c r="U65" s="12">
        <v>30000</v>
      </c>
      <c r="V65" s="12">
        <f t="shared" si="5"/>
        <v>5400</v>
      </c>
      <c r="W65" s="12">
        <v>0</v>
      </c>
      <c r="X65" s="18">
        <v>151</v>
      </c>
      <c r="Y65" s="19" t="s">
        <v>47</v>
      </c>
      <c r="Z65" s="20">
        <f t="shared" si="6"/>
        <v>24600</v>
      </c>
      <c r="AA65" s="21"/>
      <c r="AB65" s="29"/>
      <c r="AC65" s="14">
        <f t="shared" si="20"/>
        <v>15000</v>
      </c>
      <c r="AD65" s="12"/>
      <c r="AE65" s="12"/>
      <c r="AF65" s="13" t="s">
        <v>48</v>
      </c>
      <c r="AG65" s="23">
        <v>8</v>
      </c>
      <c r="AH65" s="30">
        <v>20</v>
      </c>
      <c r="AI65" s="25" t="s">
        <v>49</v>
      </c>
      <c r="AJ65" s="13"/>
      <c r="AK65" s="13"/>
      <c r="AL65" s="17">
        <v>0</v>
      </c>
      <c r="AM65" s="15" t="s">
        <v>50</v>
      </c>
      <c r="AN65" s="12" t="s">
        <v>51</v>
      </c>
      <c r="AO65" s="12"/>
      <c r="AP65" s="17"/>
      <c r="AQ65" s="17"/>
      <c r="AR65" s="17"/>
      <c r="AS65" s="1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100062, 'Б-100062-13',date'2016-03-04',2, 11, 11, 'RUR', 1, 18, date'2015-03-06', date'2015-03-07', 1000621, 1, to_date('2016-03-09 00:00:00','YYYY-MM-DD HH24:MI:SS'), 30000, 5400, 0, 151, 0, 'c1', 8,null);insert into xxxx_oebs_cash_payment_test (ID, INVOICE_ID, OEBS_PAYMENT, DOC_DATE, COMISS_DATE) values (s_xxxx_oebs_cash_payment_test.NEXTVAL, 100062, 15000, to_date('2016-03-09 00:00:00','YYYY-MM-DD HH24:MI:SS'), date'2015-03-31' );insert into xxxx_client_discount_m  (ID,CLIENT_ID,CLIENT_AVG_DISCOUNT,DT) values (s_xxxx_client_discount_m.NEXTVAL,151, 20, date'2014-03-01');</v>
      </c>
    </row>
    <row r="66" spans="1:47" s="44" customFormat="1" ht="15" customHeight="1" x14ac:dyDescent="0.3">
      <c r="A66" s="31">
        <v>8</v>
      </c>
      <c r="B66" s="48"/>
      <c r="C66" s="33" t="str">
        <f t="shared" si="17"/>
        <v>10008</v>
      </c>
      <c r="D66" s="33" t="str">
        <f t="shared" si="18"/>
        <v>10008/13</v>
      </c>
      <c r="E66" s="34" t="s">
        <v>40</v>
      </c>
      <c r="F66" s="34" t="s">
        <v>41</v>
      </c>
      <c r="G66" s="12">
        <v>1</v>
      </c>
      <c r="H66" s="14">
        <v>100063</v>
      </c>
      <c r="I66" s="33" t="str">
        <f t="shared" si="3"/>
        <v>Б-100063-13</v>
      </c>
      <c r="J66" s="16">
        <v>2</v>
      </c>
      <c r="K66" s="35">
        <v>1</v>
      </c>
      <c r="L66" s="33" t="s">
        <v>42</v>
      </c>
      <c r="M66" s="36">
        <v>1</v>
      </c>
      <c r="N66" s="33">
        <v>18</v>
      </c>
      <c r="O66" s="145" t="s">
        <v>170</v>
      </c>
      <c r="P66" s="34" t="s">
        <v>44</v>
      </c>
      <c r="Q66" s="34" t="s">
        <v>45</v>
      </c>
      <c r="R66" s="37" t="str">
        <f t="shared" si="19"/>
        <v>1000631</v>
      </c>
      <c r="S66" s="33">
        <v>1</v>
      </c>
      <c r="T66" s="145" t="s">
        <v>142</v>
      </c>
      <c r="U66" s="33">
        <v>11951</v>
      </c>
      <c r="V66" s="33">
        <f t="shared" si="5"/>
        <v>2151.1799999999998</v>
      </c>
      <c r="W66" s="33">
        <v>0</v>
      </c>
      <c r="X66" s="18">
        <v>152</v>
      </c>
      <c r="Y66" s="38" t="s">
        <v>47</v>
      </c>
      <c r="Z66" s="20">
        <f t="shared" si="6"/>
        <v>9799.82</v>
      </c>
      <c r="AA66" s="39"/>
      <c r="AB66" s="39"/>
      <c r="AC66" s="40">
        <f t="shared" si="20"/>
        <v>5975.5</v>
      </c>
      <c r="AD66" s="33"/>
      <c r="AE66" s="33"/>
      <c r="AF66" s="34" t="s">
        <v>48</v>
      </c>
      <c r="AG66" s="41">
        <v>8</v>
      </c>
      <c r="AH66" s="42">
        <v>13</v>
      </c>
      <c r="AI66" s="43" t="s">
        <v>49</v>
      </c>
      <c r="AJ66" s="34"/>
      <c r="AK66" s="34"/>
      <c r="AL66" s="37">
        <v>0</v>
      </c>
      <c r="AM66" s="33" t="s">
        <v>50</v>
      </c>
      <c r="AN66" s="33" t="s">
        <v>51</v>
      </c>
      <c r="AO66" s="33"/>
      <c r="AP66" s="37"/>
      <c r="AQ66" s="37"/>
      <c r="AR66" s="37"/>
      <c r="AS66" s="37"/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100063, 'Б-100063-13',date'2016-03-05',2, 1, 1, 'RUR', 1, 18, date'2015-03-06', date'2015-03-07', 1000631, 1, to_date('2016-03-11 00:00:00','YYYY-MM-DD HH24:MI:SS'), 11951, 2151.18, 0, 152, 0, 'c1', 8,null);insert into xxxx_oebs_cash_payment_test (ID, INVOICE_ID, OEBS_PAYMENT, DOC_DATE, COMISS_DATE) values (s_xxxx_oebs_cash_payment_test.NEXTVAL, 100063, 5975.5, to_date('2016-03-11 00:00:00','YYYY-MM-DD HH24:MI:SS'), date'2015-03-31' );insert into xxxx_client_discount_m  (ID,CLIENT_ID,CLIENT_AVG_DISCOUNT,DT) values (s_xxxx_client_discount_m.NEXTVAL,152, 13, date'2014-03-01');</v>
      </c>
    </row>
    <row r="67" spans="1:47" ht="15" customHeight="1" x14ac:dyDescent="0.3">
      <c r="A67" s="45">
        <v>9</v>
      </c>
      <c r="B67" s="57"/>
      <c r="C67" s="12" t="str">
        <f t="shared" si="17"/>
        <v>10009</v>
      </c>
      <c r="D67" s="12" t="str">
        <f t="shared" si="18"/>
        <v>10009/13</v>
      </c>
      <c r="E67" s="13" t="s">
        <v>40</v>
      </c>
      <c r="F67" s="13" t="s">
        <v>41</v>
      </c>
      <c r="G67" s="12">
        <v>1</v>
      </c>
      <c r="H67" s="14">
        <v>100064</v>
      </c>
      <c r="I67" s="15" t="str">
        <f>"Б-"&amp;H67&amp;"-13"</f>
        <v>Б-100064-13</v>
      </c>
      <c r="J67" s="16">
        <v>2</v>
      </c>
      <c r="K67" s="12">
        <v>7</v>
      </c>
      <c r="L67" s="12" t="s">
        <v>42</v>
      </c>
      <c r="M67" s="16">
        <v>1</v>
      </c>
      <c r="N67" s="12">
        <v>18</v>
      </c>
      <c r="O67" s="144" t="s">
        <v>167</v>
      </c>
      <c r="P67" s="13" t="s">
        <v>44</v>
      </c>
      <c r="Q67" s="13" t="s">
        <v>45</v>
      </c>
      <c r="R67" s="17" t="str">
        <f t="shared" si="19"/>
        <v>1000641</v>
      </c>
      <c r="S67" s="15">
        <v>1</v>
      </c>
      <c r="T67" s="144" t="s">
        <v>139</v>
      </c>
      <c r="U67" s="12">
        <v>30000</v>
      </c>
      <c r="V67" s="12">
        <f>U67*0.18</f>
        <v>5400</v>
      </c>
      <c r="W67" s="12">
        <v>0</v>
      </c>
      <c r="X67" s="18">
        <v>153</v>
      </c>
      <c r="Y67" s="19" t="s">
        <v>47</v>
      </c>
      <c r="Z67" s="20">
        <f t="shared" si="6"/>
        <v>24600</v>
      </c>
      <c r="AA67" s="21"/>
      <c r="AB67" s="22"/>
      <c r="AC67" s="14">
        <f t="shared" si="20"/>
        <v>15000</v>
      </c>
      <c r="AD67" s="12"/>
      <c r="AE67" s="12"/>
      <c r="AF67" s="13" t="s">
        <v>48</v>
      </c>
      <c r="AG67" s="23">
        <v>8</v>
      </c>
      <c r="AH67" s="24">
        <v>13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65" t="s">
        <v>79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100064, 'Б-100064-13',date'2016-03-02',2, 7, 7, 'RUR', 1, 18, date'2015-03-06', date'2015-03-07', 1000641, 1, to_date('2016-03-07 00:00:00','YYYY-MM-DD HH24:MI:SS'), 30000, 5400, 0, 153, 0, 'c1', 8,null);insert into xxxx_oebs_cash_payment_test (ID, INVOICE_ID, OEBS_PAYMENT, DOC_DATE, COMISS_DATE) values (s_xxxx_oebs_cash_payment_test.NEXTVAL, 100064, 15000, to_date('2016-03-07 00:00:00','YYYY-MM-DD HH24:MI:SS'), date'2015-03-31' );insert into xxxx_client_discount_m  (ID,CLIENT_ID,CLIENT_AVG_DISCOUNT,DT) values (s_xxxx_client_discount_m.NEXTVAL,153, 13, date'2014-03-01');</v>
      </c>
    </row>
    <row r="68" spans="1:47" ht="15" customHeight="1" x14ac:dyDescent="0.3">
      <c r="A68" s="45">
        <v>9</v>
      </c>
      <c r="B68" s="57"/>
      <c r="C68" s="12" t="str">
        <f t="shared" si="17"/>
        <v>10009</v>
      </c>
      <c r="D68" s="12" t="str">
        <f t="shared" si="18"/>
        <v>10009/13</v>
      </c>
      <c r="E68" s="13" t="s">
        <v>40</v>
      </c>
      <c r="F68" s="13" t="s">
        <v>41</v>
      </c>
      <c r="G68" s="12">
        <v>1</v>
      </c>
      <c r="H68" s="14">
        <v>100065</v>
      </c>
      <c r="I68" s="15" t="str">
        <f t="shared" si="3"/>
        <v>Б-100065-13</v>
      </c>
      <c r="J68" s="16">
        <v>2</v>
      </c>
      <c r="K68" s="12">
        <v>7</v>
      </c>
      <c r="L68" s="12" t="s">
        <v>42</v>
      </c>
      <c r="M68" s="16">
        <v>1</v>
      </c>
      <c r="N68" s="12">
        <v>18</v>
      </c>
      <c r="O68" s="144" t="s">
        <v>168</v>
      </c>
      <c r="P68" s="13" t="s">
        <v>44</v>
      </c>
      <c r="Q68" s="13" t="s">
        <v>45</v>
      </c>
      <c r="R68" s="17" t="str">
        <f t="shared" si="19"/>
        <v>1000651</v>
      </c>
      <c r="S68" s="15">
        <v>1</v>
      </c>
      <c r="T68" s="144" t="s">
        <v>140</v>
      </c>
      <c r="U68" s="12">
        <v>30000</v>
      </c>
      <c r="V68" s="12">
        <f t="shared" si="5"/>
        <v>5400</v>
      </c>
      <c r="W68" s="12">
        <v>0</v>
      </c>
      <c r="X68" s="18">
        <v>154</v>
      </c>
      <c r="Y68" s="19" t="s">
        <v>47</v>
      </c>
      <c r="Z68" s="20">
        <f t="shared" si="6"/>
        <v>24600</v>
      </c>
      <c r="AA68" s="21"/>
      <c r="AB68" s="26"/>
      <c r="AC68" s="14">
        <f t="shared" si="20"/>
        <v>15000</v>
      </c>
      <c r="AD68" s="12"/>
      <c r="AE68" s="12"/>
      <c r="AF68" s="13" t="s">
        <v>48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17"/>
      <c r="AU6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100065, 'Б-100065-13',date'2016-03-03',2, 7, 7, 'RUR', 1, 18, date'2015-03-06', date'2015-03-07', 1000651, 1, to_date('2016-03-08 00:00:00','YYYY-MM-DD HH24:MI:SS'), 30000, 5400, 0, 154, 0, 'c1', 8,null);insert into xxxx_oebs_cash_payment_test (ID, INVOICE_ID, OEBS_PAYMENT, DOC_DATE, COMISS_DATE) values (s_xxxx_oebs_cash_payment_test.NEXTVAL, 100065, 15000, to_date('2016-03-08 00:00:00','YYYY-MM-DD HH24:MI:SS'), date'2015-03-31' );insert into xxxx_client_discount_m  (ID,CLIENT_ID,CLIENT_AVG_DISCOUNT,DT) values (s_xxxx_client_discount_m.NEXTVAL,154, 7, date'2014-03-01');</v>
      </c>
    </row>
    <row r="69" spans="1:47" ht="15" customHeight="1" x14ac:dyDescent="0.3">
      <c r="A69" s="45">
        <v>9</v>
      </c>
      <c r="B69" s="57"/>
      <c r="C69" s="12" t="str">
        <f t="shared" si="17"/>
        <v>10009</v>
      </c>
      <c r="D69" s="12" t="str">
        <f t="shared" si="18"/>
        <v>10009/13</v>
      </c>
      <c r="E69" s="13" t="s">
        <v>40</v>
      </c>
      <c r="F69" s="13" t="s">
        <v>41</v>
      </c>
      <c r="G69" s="12">
        <v>1</v>
      </c>
      <c r="H69" s="14">
        <v>100066</v>
      </c>
      <c r="I69" s="15" t="str">
        <f t="shared" si="3"/>
        <v>Б-100066-13</v>
      </c>
      <c r="J69" s="16">
        <v>2</v>
      </c>
      <c r="K69" s="12">
        <v>7</v>
      </c>
      <c r="L69" s="12" t="s">
        <v>42</v>
      </c>
      <c r="M69" s="16">
        <v>1</v>
      </c>
      <c r="N69" s="12">
        <v>18</v>
      </c>
      <c r="O69" s="144" t="s">
        <v>168</v>
      </c>
      <c r="P69" s="13" t="s">
        <v>44</v>
      </c>
      <c r="Q69" s="13" t="s">
        <v>45</v>
      </c>
      <c r="R69" s="17" t="str">
        <f t="shared" si="19"/>
        <v>1000661</v>
      </c>
      <c r="S69" s="15">
        <v>1</v>
      </c>
      <c r="T69" s="144" t="s">
        <v>140</v>
      </c>
      <c r="U69" s="12">
        <v>20000</v>
      </c>
      <c r="V69" s="12">
        <f t="shared" si="5"/>
        <v>3600</v>
      </c>
      <c r="W69" s="12">
        <v>0</v>
      </c>
      <c r="X69" s="18">
        <v>155</v>
      </c>
      <c r="Y69" s="19" t="s">
        <v>47</v>
      </c>
      <c r="Z69" s="20">
        <f t="shared" si="6"/>
        <v>16400</v>
      </c>
      <c r="AA69" s="21"/>
      <c r="AB69" s="26"/>
      <c r="AC69" s="14">
        <f t="shared" si="20"/>
        <v>10000</v>
      </c>
      <c r="AD69" s="12"/>
      <c r="AE69" s="12"/>
      <c r="AF69" s="13" t="s">
        <v>48</v>
      </c>
      <c r="AG69" s="23">
        <v>8</v>
      </c>
      <c r="AH69" s="27">
        <v>7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17"/>
      <c r="AU6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100066, 'Б-100066-13',date'2016-03-03',2, 7, 7, 'RUR', 1, 18, date'2015-03-06', date'2015-03-07', 1000661, 1, to_date('2016-03-08 00:00:00','YYYY-MM-DD HH24:MI:SS'), 20000, 3600, 0, 155, 0, 'c1', 8,null);insert into xxxx_oebs_cash_payment_test (ID, INVOICE_ID, OEBS_PAYMENT, DOC_DATE, COMISS_DATE) values (s_xxxx_oebs_cash_payment_test.NEXTVAL, 100066, 10000, to_date('2016-03-08 00:00:00','YYYY-MM-DD HH24:MI:SS'), date'2015-03-31' );insert into xxxx_client_discount_m  (ID,CLIENT_ID,CLIENT_AVG_DISCOUNT,DT) values (s_xxxx_client_discount_m.NEXTVAL,155, 7, date'2014-03-01');</v>
      </c>
    </row>
    <row r="70" spans="1:47" ht="15" customHeight="1" x14ac:dyDescent="0.3">
      <c r="A70" s="45">
        <v>9</v>
      </c>
      <c r="B70" s="57"/>
      <c r="C70" s="12" t="str">
        <f t="shared" si="17"/>
        <v>10009</v>
      </c>
      <c r="D70" s="12" t="str">
        <f t="shared" si="18"/>
        <v>10009/13</v>
      </c>
      <c r="E70" s="13" t="s">
        <v>40</v>
      </c>
      <c r="F70" s="13" t="s">
        <v>41</v>
      </c>
      <c r="G70" s="12">
        <v>1</v>
      </c>
      <c r="H70" s="14">
        <v>100067</v>
      </c>
      <c r="I70" s="15" t="str">
        <f t="shared" si="3"/>
        <v>Б-100067-13</v>
      </c>
      <c r="J70" s="16">
        <v>2</v>
      </c>
      <c r="K70" s="28">
        <v>2</v>
      </c>
      <c r="L70" s="12" t="s">
        <v>42</v>
      </c>
      <c r="M70" s="16">
        <v>1</v>
      </c>
      <c r="N70" s="12">
        <v>18</v>
      </c>
      <c r="O70" s="144" t="s">
        <v>169</v>
      </c>
      <c r="P70" s="13" t="s">
        <v>44</v>
      </c>
      <c r="Q70" s="13" t="s">
        <v>45</v>
      </c>
      <c r="R70" s="17" t="str">
        <f t="shared" si="19"/>
        <v>1000671</v>
      </c>
      <c r="S70" s="15">
        <v>1</v>
      </c>
      <c r="T70" s="144" t="s">
        <v>141</v>
      </c>
      <c r="U70" s="12">
        <v>30000</v>
      </c>
      <c r="V70" s="12">
        <f t="shared" si="5"/>
        <v>5400</v>
      </c>
      <c r="W70" s="12">
        <v>0</v>
      </c>
      <c r="X70" s="18">
        <v>156</v>
      </c>
      <c r="Y70" s="19" t="s">
        <v>47</v>
      </c>
      <c r="Z70" s="20">
        <f t="shared" si="6"/>
        <v>24600</v>
      </c>
      <c r="AA70" s="21"/>
      <c r="AB70" s="29"/>
      <c r="AC70" s="14">
        <f t="shared" si="20"/>
        <v>15000</v>
      </c>
      <c r="AD70" s="12"/>
      <c r="AE70" s="12"/>
      <c r="AF70" s="13" t="s">
        <v>48</v>
      </c>
      <c r="AG70" s="23">
        <v>8</v>
      </c>
      <c r="AH70" s="30">
        <v>20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S70" s="17"/>
      <c r="AU7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'Б-100067-13',date'2016-03-04',2, 2, 2, 'RUR', 1, 18, date'2015-03-06', date'2015-03-07', 1000671, 1, to_date('2016-03-09 00:00:00','YYYY-MM-DD HH24:MI:SS'), 30000, 5400, 0, 156, 0, 'c1', 8,null);insert into xxxx_oebs_cash_payment_test (ID, INVOICE_ID, OEBS_PAYMENT, DOC_DATE, COMISS_DATE) values (s_xxxx_oebs_cash_payment_test.NEXTVAL, 100067, 15000, to_date('2016-03-09 00:00:00','YYYY-MM-DD HH24:MI:SS'), date'2015-03-31' );insert into xxxx_client_discount_m  (ID,CLIENT_ID,CLIENT_AVG_DISCOUNT,DT) values (s_xxxx_client_discount_m.NEXTVAL,156, 20, date'2014-03-01');</v>
      </c>
    </row>
    <row r="71" spans="1:47" ht="15" customHeight="1" x14ac:dyDescent="0.3">
      <c r="A71" s="45">
        <v>9</v>
      </c>
      <c r="B71" s="57"/>
      <c r="C71" s="12" t="str">
        <f t="shared" si="17"/>
        <v>10009</v>
      </c>
      <c r="D71" s="12" t="str">
        <f t="shared" si="18"/>
        <v>10009/13</v>
      </c>
      <c r="E71" s="13" t="s">
        <v>40</v>
      </c>
      <c r="F71" s="13" t="s">
        <v>41</v>
      </c>
      <c r="G71" s="12">
        <v>1</v>
      </c>
      <c r="H71" s="14">
        <v>100067</v>
      </c>
      <c r="I71" s="15" t="str">
        <f t="shared" si="3"/>
        <v>Б-100067-13</v>
      </c>
      <c r="J71" s="16">
        <v>2</v>
      </c>
      <c r="K71" s="28">
        <v>11</v>
      </c>
      <c r="L71" s="12" t="s">
        <v>42</v>
      </c>
      <c r="M71" s="16">
        <v>1</v>
      </c>
      <c r="N71" s="12">
        <v>18</v>
      </c>
      <c r="O71" s="144" t="s">
        <v>169</v>
      </c>
      <c r="P71" s="13" t="s">
        <v>44</v>
      </c>
      <c r="Q71" s="13" t="s">
        <v>45</v>
      </c>
      <c r="R71" s="17" t="str">
        <f t="shared" si="19"/>
        <v>1000671</v>
      </c>
      <c r="S71" s="15">
        <v>1</v>
      </c>
      <c r="T71" s="144" t="s">
        <v>141</v>
      </c>
      <c r="U71" s="12">
        <v>30000</v>
      </c>
      <c r="V71" s="12">
        <f t="shared" si="5"/>
        <v>5400</v>
      </c>
      <c r="W71" s="12">
        <v>0</v>
      </c>
      <c r="X71" s="18">
        <v>156</v>
      </c>
      <c r="Y71" s="19" t="s">
        <v>47</v>
      </c>
      <c r="Z71" s="20">
        <f t="shared" si="6"/>
        <v>24600</v>
      </c>
      <c r="AA71" s="21"/>
      <c r="AB71" s="29"/>
      <c r="AC71" s="14">
        <f t="shared" si="20"/>
        <v>15000</v>
      </c>
      <c r="AD71" s="12"/>
      <c r="AE71" s="12"/>
      <c r="AF71" s="13" t="s">
        <v>48</v>
      </c>
      <c r="AG71" s="23">
        <v>8</v>
      </c>
      <c r="AH71" s="30">
        <v>20</v>
      </c>
      <c r="AI71" s="25" t="s">
        <v>49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S71" s="17"/>
      <c r="AU7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100067, 'Б-100067-13',date'2016-03-04',2, 11, 11, 'RUR', 1, 18, date'2015-03-06', date'2015-03-07', 1000671, 1, to_date('2016-03-09 00:00:00','YYYY-MM-DD HH24:MI:SS'), 30000, 5400, 0, 156, 0, 'c1', 8,null);insert into xxxx_oebs_cash_payment_test (ID, INVOICE_ID, OEBS_PAYMENT, DOC_DATE, COMISS_DATE) values (s_xxxx_oebs_cash_payment_test.NEXTVAL, 100067, 15000, to_date('2016-03-09 00:00:00','YYYY-MM-DD HH24:MI:SS'), date'2015-03-31' );insert into xxxx_client_discount_m  (ID,CLIENT_ID,CLIENT_AVG_DISCOUNT,DT) values (s_xxxx_client_discount_m.NEXTVAL,156, 20, date'2014-03-01');</v>
      </c>
    </row>
    <row r="72" spans="1:47" s="44" customFormat="1" ht="15" customHeight="1" x14ac:dyDescent="0.3">
      <c r="A72" s="31">
        <v>9</v>
      </c>
      <c r="B72" s="60"/>
      <c r="C72" s="33" t="str">
        <f t="shared" si="17"/>
        <v>10009</v>
      </c>
      <c r="D72" s="33" t="str">
        <f t="shared" si="18"/>
        <v>10009/13</v>
      </c>
      <c r="E72" s="34" t="s">
        <v>40</v>
      </c>
      <c r="F72" s="34" t="s">
        <v>41</v>
      </c>
      <c r="G72" s="12">
        <v>1</v>
      </c>
      <c r="H72" s="14">
        <v>100068</v>
      </c>
      <c r="I72" s="33" t="str">
        <f t="shared" si="3"/>
        <v>Б-100068-13</v>
      </c>
      <c r="J72" s="16">
        <v>2</v>
      </c>
      <c r="K72" s="35">
        <v>1</v>
      </c>
      <c r="L72" s="33" t="s">
        <v>42</v>
      </c>
      <c r="M72" s="36">
        <v>1</v>
      </c>
      <c r="N72" s="33">
        <v>18</v>
      </c>
      <c r="O72" s="145" t="s">
        <v>170</v>
      </c>
      <c r="P72" s="34" t="s">
        <v>44</v>
      </c>
      <c r="Q72" s="34" t="s">
        <v>45</v>
      </c>
      <c r="R72" s="37" t="str">
        <f t="shared" si="19"/>
        <v>1000681</v>
      </c>
      <c r="S72" s="33">
        <v>1</v>
      </c>
      <c r="T72" s="145" t="s">
        <v>142</v>
      </c>
      <c r="U72" s="33">
        <v>11952</v>
      </c>
      <c r="V72" s="33">
        <f t="shared" si="5"/>
        <v>2151.36</v>
      </c>
      <c r="W72" s="33">
        <v>0</v>
      </c>
      <c r="X72" s="18">
        <v>157</v>
      </c>
      <c r="Y72" s="38" t="s">
        <v>47</v>
      </c>
      <c r="Z72" s="20">
        <f t="shared" si="6"/>
        <v>9800.64</v>
      </c>
      <c r="AA72" s="39"/>
      <c r="AB72" s="39"/>
      <c r="AC72" s="40">
        <f t="shared" si="20"/>
        <v>5976</v>
      </c>
      <c r="AD72" s="33"/>
      <c r="AE72" s="33"/>
      <c r="AF72" s="34" t="s">
        <v>48</v>
      </c>
      <c r="AG72" s="41">
        <v>8</v>
      </c>
      <c r="AH72" s="42">
        <v>13</v>
      </c>
      <c r="AI72" s="43" t="s">
        <v>49</v>
      </c>
      <c r="AJ72" s="34"/>
      <c r="AK72" s="34"/>
      <c r="AL72" s="37">
        <v>0</v>
      </c>
      <c r="AM72" s="33" t="s">
        <v>50</v>
      </c>
      <c r="AN72" s="33" t="s">
        <v>51</v>
      </c>
      <c r="AO72" s="33"/>
      <c r="AP72" s="37"/>
      <c r="AQ72" s="37"/>
      <c r="AR72" s="37"/>
      <c r="AS72" s="37"/>
      <c r="AU72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100068, 'Б-100068-13',date'2016-03-05',2, 1, 1, 'RUR', 1, 18, date'2015-03-06', date'2015-03-07', 1000681, 1, to_date('2016-03-11 00:00:00','YYYY-MM-DD HH24:MI:SS'), 11952, 2151.36, 0, 157, 0, 'c1', 8,null);insert into xxxx_oebs_cash_payment_test (ID, INVOICE_ID, OEBS_PAYMENT, DOC_DATE, COMISS_DATE) values (s_xxxx_oebs_cash_payment_test.NEXTVAL, 100068, 5976, to_date('2016-03-11 00:00:00','YYYY-MM-DD HH24:MI:SS'), date'2015-03-31' );insert into xxxx_client_discount_m  (ID,CLIENT_ID,CLIENT_AVG_DISCOUNT,DT) values (s_xxxx_client_discount_m.NEXTVAL,157, 13, date'2014-03-01');</v>
      </c>
    </row>
    <row r="73" spans="1:47" ht="15" customHeight="1" x14ac:dyDescent="0.3">
      <c r="A73" s="45">
        <v>10</v>
      </c>
      <c r="B73" s="57"/>
      <c r="C73" s="12" t="str">
        <f t="shared" si="17"/>
        <v>100010</v>
      </c>
      <c r="D73" s="12" t="str">
        <f t="shared" si="18"/>
        <v>100010/13</v>
      </c>
      <c r="E73" s="13" t="s">
        <v>40</v>
      </c>
      <c r="F73" s="13" t="s">
        <v>41</v>
      </c>
      <c r="G73" s="12">
        <v>1</v>
      </c>
      <c r="H73" s="14">
        <v>100069</v>
      </c>
      <c r="I73" s="15" t="str">
        <f>"Б-"&amp;H73&amp;"-13"</f>
        <v>Б-100069-13</v>
      </c>
      <c r="J73" s="16">
        <v>2</v>
      </c>
      <c r="K73" s="12">
        <v>7</v>
      </c>
      <c r="L73" s="12" t="s">
        <v>42</v>
      </c>
      <c r="M73" s="16">
        <v>1</v>
      </c>
      <c r="N73" s="12">
        <v>18</v>
      </c>
      <c r="O73" s="144" t="s">
        <v>167</v>
      </c>
      <c r="P73" s="13" t="s">
        <v>44</v>
      </c>
      <c r="Q73" s="13" t="s">
        <v>45</v>
      </c>
      <c r="R73" s="17" t="str">
        <f t="shared" si="19"/>
        <v>1000691</v>
      </c>
      <c r="S73" s="15">
        <v>1</v>
      </c>
      <c r="T73" s="144" t="s">
        <v>139</v>
      </c>
      <c r="U73" s="12">
        <v>30000</v>
      </c>
      <c r="V73" s="12">
        <f>U73*0.18</f>
        <v>5400</v>
      </c>
      <c r="W73" s="12">
        <v>0</v>
      </c>
      <c r="X73" s="18">
        <v>158</v>
      </c>
      <c r="Y73" s="19" t="s">
        <v>47</v>
      </c>
      <c r="Z73" s="20"/>
      <c r="AA73" s="21"/>
      <c r="AB73" s="22"/>
      <c r="AC73" s="14">
        <f t="shared" si="20"/>
        <v>15000</v>
      </c>
      <c r="AD73" s="12"/>
      <c r="AE73" s="12"/>
      <c r="AF73" s="13" t="s">
        <v>48</v>
      </c>
      <c r="AG73" s="23">
        <v>8</v>
      </c>
      <c r="AH73" s="24">
        <v>13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66">
        <v>0.7</v>
      </c>
      <c r="AU7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100069, 'Б-100069-13',date'2016-03-02',2, 7, 7, 'RUR', 1, 18, date'2015-03-06', date'2015-03-07', 1000691, 1, to_date('2016-03-07 00:00:00','YYYY-MM-DD HH24:MI:SS'), 30000, 5400, 0, 158, 0, 'c1', 8,null);insert into xxxx_oebs_cash_payment_test (ID, INVOICE_ID, OEBS_PAYMENT, DOC_DATE, COMISS_DATE) values (s_xxxx_oebs_cash_payment_test.NEXTVAL, 100069, 15000, to_date('2016-03-07 00:00:00','YYYY-MM-DD HH24:MI:SS'), date'2015-03-31' );insert into xxxx_client_discount_m  (ID,CLIENT_ID,CLIENT_AVG_DISCOUNT,DT) values (s_xxxx_client_discount_m.NEXTVAL,158, 13, date'2014-03-01');</v>
      </c>
    </row>
    <row r="74" spans="1:47" ht="15" customHeight="1" x14ac:dyDescent="0.3">
      <c r="A74" s="45">
        <v>10</v>
      </c>
      <c r="B74" s="57"/>
      <c r="C74" s="12" t="str">
        <f t="shared" si="17"/>
        <v>100010</v>
      </c>
      <c r="D74" s="12" t="str">
        <f t="shared" si="18"/>
        <v>100010/13</v>
      </c>
      <c r="E74" s="13" t="s">
        <v>40</v>
      </c>
      <c r="F74" s="13" t="s">
        <v>41</v>
      </c>
      <c r="G74" s="12">
        <v>1</v>
      </c>
      <c r="H74" s="14">
        <v>100070</v>
      </c>
      <c r="I74" s="15" t="str">
        <f t="shared" si="3"/>
        <v>Б-100070-13</v>
      </c>
      <c r="J74" s="16">
        <v>2</v>
      </c>
      <c r="K74" s="56">
        <v>3</v>
      </c>
      <c r="L74" s="12" t="s">
        <v>42</v>
      </c>
      <c r="M74" s="16">
        <v>1</v>
      </c>
      <c r="N74" s="12">
        <v>18</v>
      </c>
      <c r="O74" s="144" t="s">
        <v>168</v>
      </c>
      <c r="P74" s="13" t="s">
        <v>44</v>
      </c>
      <c r="Q74" s="13" t="s">
        <v>45</v>
      </c>
      <c r="R74" s="17" t="str">
        <f t="shared" si="19"/>
        <v>1000701</v>
      </c>
      <c r="S74" s="15">
        <v>1</v>
      </c>
      <c r="T74" s="144" t="s">
        <v>140</v>
      </c>
      <c r="U74" s="12">
        <v>40000</v>
      </c>
      <c r="V74" s="12">
        <f t="shared" si="5"/>
        <v>7200</v>
      </c>
      <c r="W74" s="12">
        <v>0</v>
      </c>
      <c r="X74" s="18">
        <v>159</v>
      </c>
      <c r="Y74" s="19" t="s">
        <v>47</v>
      </c>
      <c r="Z74" s="20"/>
      <c r="AA74" s="21"/>
      <c r="AB74" s="26"/>
      <c r="AC74" s="14">
        <f t="shared" si="20"/>
        <v>20000</v>
      </c>
      <c r="AD74" s="12"/>
      <c r="AE74" s="12"/>
      <c r="AF74" s="13" t="s">
        <v>48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 t="s">
        <v>80</v>
      </c>
      <c r="AU7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100070, 'Б-100070-13',date'2016-03-03',2, 3, 3, 'RUR', 1, 18, date'2015-03-06', date'2015-03-07', 1000701, 1, to_date('2016-03-08 00:00:00','YYYY-MM-DD HH24:MI:SS'), 40000, 7200, 0, 159, 0, 'c1', 8,null);insert into xxxx_oebs_cash_payment_test (ID, INVOICE_ID, OEBS_PAYMENT, DOC_DATE, COMISS_DATE) values (s_xxxx_oebs_cash_payment_test.NEXTVAL, 100070, 20000, to_date('2016-03-08 00:00:00','YYYY-MM-DD HH24:MI:SS'), date'2015-03-31' );insert into xxxx_client_discount_m  (ID,CLIENT_ID,CLIENT_AVG_DISCOUNT,DT) values (s_xxxx_client_discount_m.NEXTVAL,159, 7, date'2014-03-01');</v>
      </c>
    </row>
    <row r="75" spans="1:47" ht="15" customHeight="1" x14ac:dyDescent="0.3">
      <c r="A75" s="45">
        <v>10</v>
      </c>
      <c r="B75" s="57"/>
      <c r="C75" s="12" t="str">
        <f t="shared" si="17"/>
        <v>100010</v>
      </c>
      <c r="D75" s="12" t="str">
        <f t="shared" si="18"/>
        <v>100010/13</v>
      </c>
      <c r="E75" s="13" t="s">
        <v>40</v>
      </c>
      <c r="F75" s="13" t="s">
        <v>41</v>
      </c>
      <c r="G75" s="12">
        <v>1</v>
      </c>
      <c r="H75" s="14">
        <v>100071</v>
      </c>
      <c r="I75" s="15" t="str">
        <f t="shared" si="3"/>
        <v>Б-100071-13</v>
      </c>
      <c r="J75" s="16">
        <v>2</v>
      </c>
      <c r="K75" s="12">
        <v>7</v>
      </c>
      <c r="L75" s="12" t="s">
        <v>42</v>
      </c>
      <c r="M75" s="16">
        <v>1</v>
      </c>
      <c r="N75" s="12">
        <v>18</v>
      </c>
      <c r="O75" s="144" t="s">
        <v>168</v>
      </c>
      <c r="P75" s="13" t="s">
        <v>44</v>
      </c>
      <c r="Q75" s="13" t="s">
        <v>45</v>
      </c>
      <c r="R75" s="17" t="str">
        <f t="shared" si="19"/>
        <v>1000711</v>
      </c>
      <c r="S75" s="15">
        <v>1</v>
      </c>
      <c r="T75" s="144" t="s">
        <v>140</v>
      </c>
      <c r="U75" s="12">
        <v>70000</v>
      </c>
      <c r="V75" s="12">
        <f t="shared" si="5"/>
        <v>12600</v>
      </c>
      <c r="W75" s="12">
        <v>0</v>
      </c>
      <c r="X75" s="18">
        <v>160</v>
      </c>
      <c r="Y75" s="19" t="s">
        <v>47</v>
      </c>
      <c r="Z75" s="20"/>
      <c r="AA75" s="67"/>
      <c r="AB75" s="26"/>
      <c r="AC75" s="14">
        <f t="shared" si="20"/>
        <v>35000</v>
      </c>
      <c r="AD75" s="12"/>
      <c r="AE75" s="12"/>
      <c r="AF75" s="13" t="s">
        <v>48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"/>
      <c r="AU7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100071, 'Б-100071-13',date'2016-03-03',2, 7, 7, 'RUR', 1, 18, date'2015-03-06', date'2015-03-07', 1000711, 1, to_date('2016-03-08 00:00:00','YYYY-MM-DD HH24:MI:SS'), 70000, 12600, 0, 160, 0, 'c1', 8,null);insert into xxxx_oebs_cash_payment_test (ID, INVOICE_ID, OEBS_PAYMENT, DOC_DATE, COMISS_DATE) values (s_xxxx_oebs_cash_payment_test.NEXTVAL, 100071, 35000, to_date('2016-03-08 00:00:00','YYYY-MM-DD HH24:MI:SS'), date'2015-03-31' );insert into xxxx_client_discount_m  (ID,CLIENT_ID,CLIENT_AVG_DISCOUNT,DT) values (s_xxxx_client_discount_m.NEXTVAL,160, 7, date'2014-03-01');</v>
      </c>
    </row>
    <row r="76" spans="1:47" ht="15" customHeight="1" x14ac:dyDescent="0.3">
      <c r="A76" s="45">
        <v>10</v>
      </c>
      <c r="B76" s="57"/>
      <c r="C76" s="12" t="str">
        <f t="shared" si="17"/>
        <v>100010</v>
      </c>
      <c r="D76" s="12" t="str">
        <f t="shared" si="18"/>
        <v>100010/13</v>
      </c>
      <c r="E76" s="13" t="s">
        <v>40</v>
      </c>
      <c r="F76" s="13" t="s">
        <v>41</v>
      </c>
      <c r="G76" s="12">
        <v>1</v>
      </c>
      <c r="H76" s="14">
        <v>100072</v>
      </c>
      <c r="I76" s="15" t="str">
        <f t="shared" si="3"/>
        <v>Б-100072-13</v>
      </c>
      <c r="J76" s="16">
        <v>2</v>
      </c>
      <c r="K76" s="28">
        <v>2</v>
      </c>
      <c r="L76" s="12" t="s">
        <v>42</v>
      </c>
      <c r="M76" s="16">
        <v>1</v>
      </c>
      <c r="N76" s="12">
        <v>18</v>
      </c>
      <c r="O76" s="144" t="s">
        <v>169</v>
      </c>
      <c r="P76" s="13" t="s">
        <v>44</v>
      </c>
      <c r="Q76" s="13" t="s">
        <v>45</v>
      </c>
      <c r="R76" s="17" t="str">
        <f t="shared" si="19"/>
        <v>1000721</v>
      </c>
      <c r="S76" s="15">
        <v>1</v>
      </c>
      <c r="T76" s="144" t="s">
        <v>141</v>
      </c>
      <c r="U76" s="12">
        <v>30000</v>
      </c>
      <c r="V76" s="12">
        <f t="shared" si="5"/>
        <v>5400</v>
      </c>
      <c r="W76" s="12">
        <v>0</v>
      </c>
      <c r="X76" s="18">
        <v>161</v>
      </c>
      <c r="Y76" s="19" t="s">
        <v>47</v>
      </c>
      <c r="Z76" s="20"/>
      <c r="AA76" s="21"/>
      <c r="AB76" s="29"/>
      <c r="AC76" s="14">
        <f t="shared" si="20"/>
        <v>15000</v>
      </c>
      <c r="AD76" s="12"/>
      <c r="AE76" s="12"/>
      <c r="AF76" s="13" t="s">
        <v>48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'Б-100072-13',date'2016-03-04',2, 2, 2, 'RUR', 1, 18, date'2015-03-06', date'2015-03-07', 1000721, 1, to_date('2016-03-09 00:00:00','YYYY-MM-DD HH24:MI:SS'), 30000, 5400, 0, 161,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(s_xxxx_client_discount_m.NEXTVAL,161, 20, date'2014-03-01');</v>
      </c>
    </row>
    <row r="77" spans="1:47" ht="15" customHeight="1" x14ac:dyDescent="0.3">
      <c r="A77" s="45">
        <v>10</v>
      </c>
      <c r="B77" s="57"/>
      <c r="C77" s="12" t="str">
        <f t="shared" si="17"/>
        <v>100010</v>
      </c>
      <c r="D77" s="12" t="str">
        <f t="shared" si="18"/>
        <v>100010/13</v>
      </c>
      <c r="E77" s="13" t="s">
        <v>40</v>
      </c>
      <c r="F77" s="13" t="s">
        <v>41</v>
      </c>
      <c r="G77" s="12">
        <v>1</v>
      </c>
      <c r="H77" s="14">
        <v>100072</v>
      </c>
      <c r="I77" s="15" t="str">
        <f t="shared" si="3"/>
        <v>Б-100072-13</v>
      </c>
      <c r="J77" s="16">
        <v>2</v>
      </c>
      <c r="K77" s="28">
        <v>11</v>
      </c>
      <c r="L77" s="12" t="s">
        <v>42</v>
      </c>
      <c r="M77" s="16">
        <v>1</v>
      </c>
      <c r="N77" s="12">
        <v>18</v>
      </c>
      <c r="O77" s="144" t="s">
        <v>169</v>
      </c>
      <c r="P77" s="13" t="s">
        <v>44</v>
      </c>
      <c r="Q77" s="13" t="s">
        <v>45</v>
      </c>
      <c r="R77" s="17" t="str">
        <f t="shared" si="19"/>
        <v>1000721</v>
      </c>
      <c r="S77" s="15">
        <v>1</v>
      </c>
      <c r="T77" s="144" t="s">
        <v>141</v>
      </c>
      <c r="U77" s="12">
        <v>30000</v>
      </c>
      <c r="V77" s="12">
        <f t="shared" si="5"/>
        <v>5400</v>
      </c>
      <c r="W77" s="12">
        <v>0</v>
      </c>
      <c r="X77" s="18">
        <v>161</v>
      </c>
      <c r="Y77" s="19" t="s">
        <v>47</v>
      </c>
      <c r="Z77" s="20"/>
      <c r="AA77" s="21"/>
      <c r="AB77" s="29"/>
      <c r="AC77" s="14">
        <f t="shared" si="20"/>
        <v>15000</v>
      </c>
      <c r="AD77" s="12"/>
      <c r="AE77" s="12"/>
      <c r="AF77" s="13" t="s">
        <v>48</v>
      </c>
      <c r="AG77" s="23">
        <v>8</v>
      </c>
      <c r="AH77" s="30">
        <v>20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S77" s="17"/>
      <c r="AU7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100072, 'Б-100072-13',date'2016-03-04',2, 11, 11, 'RUR', 1, 18, date'2015-03-06', date'2015-03-07', 1000721, 1, to_date('2016-03-09 00:00:00','YYYY-MM-DD HH24:MI:SS'), 30000, 5400, 0, 161,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(s_xxxx_client_discount_m.NEXTVAL,161, 20, date'2014-03-01');</v>
      </c>
    </row>
    <row r="78" spans="1:47" ht="15" customHeight="1" x14ac:dyDescent="0.3">
      <c r="A78" s="45">
        <v>10</v>
      </c>
      <c r="B78" s="57"/>
      <c r="C78" s="12" t="str">
        <f t="shared" si="17"/>
        <v>100010</v>
      </c>
      <c r="D78" s="12" t="str">
        <f t="shared" si="18"/>
        <v>100010/13</v>
      </c>
      <c r="E78" s="13" t="s">
        <v>40</v>
      </c>
      <c r="F78" s="13" t="s">
        <v>41</v>
      </c>
      <c r="G78" s="12">
        <v>1</v>
      </c>
      <c r="H78" s="14">
        <v>100073</v>
      </c>
      <c r="I78" s="15" t="str">
        <f t="shared" si="3"/>
        <v>Б-100073-13</v>
      </c>
      <c r="J78" s="16">
        <v>2</v>
      </c>
      <c r="K78" s="28">
        <v>1</v>
      </c>
      <c r="L78" s="12" t="s">
        <v>42</v>
      </c>
      <c r="M78" s="16">
        <v>1</v>
      </c>
      <c r="N78" s="12">
        <v>18</v>
      </c>
      <c r="O78" s="144" t="s">
        <v>170</v>
      </c>
      <c r="P78" s="13" t="s">
        <v>44</v>
      </c>
      <c r="Q78" s="13" t="s">
        <v>45</v>
      </c>
      <c r="R78" s="17" t="str">
        <f t="shared" si="19"/>
        <v>1000731</v>
      </c>
      <c r="S78" s="15">
        <v>1</v>
      </c>
      <c r="T78" s="144" t="s">
        <v>142</v>
      </c>
      <c r="U78" s="12">
        <v>11952</v>
      </c>
      <c r="V78" s="12">
        <f t="shared" si="5"/>
        <v>2151.36</v>
      </c>
      <c r="W78" s="12">
        <v>0</v>
      </c>
      <c r="X78" s="18">
        <v>162</v>
      </c>
      <c r="Y78" s="19" t="s">
        <v>47</v>
      </c>
      <c r="Z78" s="20"/>
      <c r="AA78" s="68"/>
      <c r="AB78" s="29"/>
      <c r="AC78" s="14">
        <f t="shared" si="20"/>
        <v>5976</v>
      </c>
      <c r="AD78" s="12"/>
      <c r="AE78" s="12"/>
      <c r="AF78" s="13" t="s">
        <v>48</v>
      </c>
      <c r="AG78" s="23">
        <v>8</v>
      </c>
      <c r="AH78" s="30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/>
      <c r="AU7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100073, 'Б-100073-13',date'2016-03-05',2, 1, 1, 'RUR', 1, 18, date'2015-03-06', date'2015-03-07', 1000731, 1, to_date('2016-03-11 00:00:00','YYYY-MM-DD HH24:MI:SS'), 11952, 2151.36, 0, 162, 0, 'c1', 8,null);insert into xxxx_oebs_cash_payment_test (ID, INVOICE_ID, OEBS_PAYMENT, DOC_DATE, COMISS_DATE) values (s_xxxx_oebs_cash_payment_test.NEXTVAL, 100073, 5976, to_date('2016-03-11 00:00:00','YYYY-MM-DD HH24:MI:SS'), date'2015-03-31' );insert into xxxx_client_discount_m  (ID,CLIENT_ID,CLIENT_AVG_DISCOUNT,DT) values (s_xxxx_client_discount_m.NEXTVAL,162, 13, date'2014-03-01');</v>
      </c>
    </row>
    <row r="79" spans="1:47" ht="15" customHeight="1" x14ac:dyDescent="0.3">
      <c r="A79" s="45">
        <v>10</v>
      </c>
      <c r="B79" s="57"/>
      <c r="C79" s="12" t="str">
        <f t="shared" si="17"/>
        <v>100010</v>
      </c>
      <c r="D79" s="12" t="str">
        <f t="shared" si="18"/>
        <v>100010/13</v>
      </c>
      <c r="E79" s="13" t="s">
        <v>40</v>
      </c>
      <c r="F79" s="13" t="s">
        <v>41</v>
      </c>
      <c r="G79" s="12">
        <v>1</v>
      </c>
      <c r="H79" s="14">
        <v>100074</v>
      </c>
      <c r="I79" s="15" t="str">
        <f>"Б-"&amp;H79&amp;"-13"</f>
        <v>Б-100074-13</v>
      </c>
      <c r="J79" s="16">
        <v>2</v>
      </c>
      <c r="K79" s="12">
        <v>7</v>
      </c>
      <c r="L79" s="12" t="s">
        <v>42</v>
      </c>
      <c r="M79" s="16">
        <v>1</v>
      </c>
      <c r="N79" s="12">
        <v>18</v>
      </c>
      <c r="O79" s="144" t="s">
        <v>167</v>
      </c>
      <c r="P79" s="13" t="s">
        <v>44</v>
      </c>
      <c r="Q79" s="13" t="s">
        <v>45</v>
      </c>
      <c r="R79" s="17" t="str">
        <f t="shared" si="19"/>
        <v>1000741</v>
      </c>
      <c r="S79" s="15">
        <v>1</v>
      </c>
      <c r="T79" s="144" t="s">
        <v>143</v>
      </c>
      <c r="U79" s="12">
        <v>69500</v>
      </c>
      <c r="V79" s="12">
        <f>U79*0.18</f>
        <v>12510</v>
      </c>
      <c r="W79" s="12">
        <v>0</v>
      </c>
      <c r="X79" s="18">
        <v>163</v>
      </c>
      <c r="Y79" s="19" t="s">
        <v>47</v>
      </c>
      <c r="Z79" s="20">
        <f>U79/(U79+U81)</f>
        <v>0.69499999999999995</v>
      </c>
      <c r="AA79" s="21"/>
      <c r="AB79" s="22"/>
      <c r="AC79" s="14">
        <f t="shared" si="20"/>
        <v>34750</v>
      </c>
      <c r="AD79" s="12"/>
      <c r="AE79" s="12"/>
      <c r="AF79" s="58" t="s">
        <v>67</v>
      </c>
      <c r="AG79" s="23">
        <v>8</v>
      </c>
      <c r="AH79" s="24">
        <v>13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65">
        <v>0.69499999999999995</v>
      </c>
      <c r="AU7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100074, 'Б-100074-13',date'2016-03-02',2, 7, 7, 'RUR', 1, 18, date'2015-03-06', date'2015-03-07', 1000741, 1, to_date('2016-04-07 00:00:00','YYYY-MM-DD HH24:MI:SS'), 69500, 12510, 0, 163, 0, 'c1', 8,null);insert into xxxx_oebs_cash_payment_test (ID, INVOICE_ID, OEBS_PAYMENT, DOC_DATE, COMISS_DATE) values (s_xxxx_oebs_cash_payment_test.NEXTVAL, 100074, 34750, to_date('2016-04-07 00:00:00','YYYY-MM-DD HH24:MI:SS'), date'2015-04-30' );insert into xxxx_client_discount_m  (ID,CLIENT_ID,CLIENT_AVG_DISCOUNT,DT) values (s_xxxx_client_discount_m.NEXTVAL,163, 13, date'2014-03-01');</v>
      </c>
    </row>
    <row r="80" spans="1:47" ht="15" customHeight="1" x14ac:dyDescent="0.3">
      <c r="A80" s="45">
        <v>10</v>
      </c>
      <c r="B80" s="57"/>
      <c r="C80" s="12" t="str">
        <f t="shared" si="17"/>
        <v>100010</v>
      </c>
      <c r="D80" s="12" t="str">
        <f t="shared" si="18"/>
        <v>100010/13</v>
      </c>
      <c r="E80" s="13" t="s">
        <v>40</v>
      </c>
      <c r="F80" s="13" t="s">
        <v>41</v>
      </c>
      <c r="G80" s="12">
        <v>1</v>
      </c>
      <c r="H80" s="14">
        <v>100075</v>
      </c>
      <c r="I80" s="15" t="str">
        <f t="shared" si="3"/>
        <v>Б-100075-13</v>
      </c>
      <c r="J80" s="16">
        <v>2</v>
      </c>
      <c r="K80" s="56">
        <v>3</v>
      </c>
      <c r="L80" s="12" t="s">
        <v>42</v>
      </c>
      <c r="M80" s="16">
        <v>1</v>
      </c>
      <c r="N80" s="12">
        <v>18</v>
      </c>
      <c r="O80" s="144" t="s">
        <v>168</v>
      </c>
      <c r="P80" s="13" t="s">
        <v>44</v>
      </c>
      <c r="Q80" s="13" t="s">
        <v>45</v>
      </c>
      <c r="R80" s="17" t="str">
        <f t="shared" si="19"/>
        <v>1000751</v>
      </c>
      <c r="S80" s="15">
        <v>1</v>
      </c>
      <c r="T80" s="144" t="s">
        <v>144</v>
      </c>
      <c r="U80" s="12">
        <v>40000</v>
      </c>
      <c r="V80" s="12">
        <f t="shared" si="5"/>
        <v>7200</v>
      </c>
      <c r="W80" s="12">
        <v>0</v>
      </c>
      <c r="X80" s="18">
        <v>164</v>
      </c>
      <c r="Y80" s="19" t="s">
        <v>47</v>
      </c>
      <c r="Z80" s="20"/>
      <c r="AA80" s="21"/>
      <c r="AB80" s="26"/>
      <c r="AC80" s="14">
        <f t="shared" si="20"/>
        <v>20000</v>
      </c>
      <c r="AD80" s="12"/>
      <c r="AE80" s="12"/>
      <c r="AF80" s="58" t="s">
        <v>67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 t="s">
        <v>80</v>
      </c>
      <c r="AU8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100075, 'Б-100075-13',date'2016-03-03',2, 3, 3, 'RUR', 1, 18, date'2015-03-06', date'2015-03-07', 1000751, 1, to_date('2016-04-08 00:00:00','YYYY-MM-DD HH24:MI:SS'), 40000, 7200, 0, 164, 0, 'c1', 8,null);insert into xxxx_oebs_cash_payment_test (ID, INVOICE_ID, OEBS_PAYMENT, DOC_DATE, COMISS_DATE) values (s_xxxx_oebs_cash_payment_test.NEXTVAL, 100075, 20000, to_date('2016-04-08 00:00:00','YYYY-MM-DD HH24:MI:SS'), date'2015-04-30' );insert into xxxx_client_discount_m  (ID,CLIENT_ID,CLIENT_AVG_DISCOUNT,DT) values (s_xxxx_client_discount_m.NEXTVAL,164, 7, date'2014-03-01');</v>
      </c>
    </row>
    <row r="81" spans="1:47" ht="15" customHeight="1" x14ac:dyDescent="0.3">
      <c r="A81" s="45">
        <v>10</v>
      </c>
      <c r="B81" s="57"/>
      <c r="C81" s="12" t="str">
        <f t="shared" si="17"/>
        <v>100010</v>
      </c>
      <c r="D81" s="12" t="str">
        <f t="shared" si="18"/>
        <v>100010/13</v>
      </c>
      <c r="E81" s="13" t="s">
        <v>40</v>
      </c>
      <c r="F81" s="13" t="s">
        <v>41</v>
      </c>
      <c r="G81" s="12">
        <v>1</v>
      </c>
      <c r="H81" s="14">
        <v>100076</v>
      </c>
      <c r="I81" s="15" t="str">
        <f t="shared" ref="I81:I91" si="21">"Б-"&amp;H81&amp;"-13"</f>
        <v>Б-100076-13</v>
      </c>
      <c r="J81" s="16">
        <v>2</v>
      </c>
      <c r="K81" s="12">
        <v>7</v>
      </c>
      <c r="L81" s="12" t="s">
        <v>42</v>
      </c>
      <c r="M81" s="16">
        <v>1</v>
      </c>
      <c r="N81" s="12">
        <v>18</v>
      </c>
      <c r="O81" s="144" t="s">
        <v>168</v>
      </c>
      <c r="P81" s="13" t="s">
        <v>44</v>
      </c>
      <c r="Q81" s="13" t="s">
        <v>45</v>
      </c>
      <c r="R81" s="17" t="str">
        <f t="shared" si="19"/>
        <v>1000761</v>
      </c>
      <c r="S81" s="15">
        <v>1</v>
      </c>
      <c r="T81" s="144" t="s">
        <v>144</v>
      </c>
      <c r="U81" s="12">
        <v>30500</v>
      </c>
      <c r="V81" s="12">
        <f t="shared" ref="V81:V91" si="22">U81*0.18</f>
        <v>5490</v>
      </c>
      <c r="W81" s="12">
        <v>0</v>
      </c>
      <c r="X81" s="18">
        <v>165</v>
      </c>
      <c r="Y81" s="19" t="s">
        <v>47</v>
      </c>
      <c r="Z81" s="20"/>
      <c r="AA81" s="21"/>
      <c r="AB81" s="26"/>
      <c r="AC81" s="14">
        <f t="shared" si="20"/>
        <v>15250</v>
      </c>
      <c r="AD81" s="12"/>
      <c r="AE81" s="12"/>
      <c r="AF81" s="58" t="s">
        <v>67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"/>
      <c r="AU81" s="9" t="str">
        <f t="shared" ref="AU81:AU152" si="2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"&amp;A81&amp;", "&amp;C81&amp;", '"&amp;D81&amp;"', date'"&amp;E81&amp;"', date'"&amp;F81&amp;"', "&amp;G81&amp;", "&amp;H81&amp;", '"&amp;I81&amp;"',date'"&amp;O81&amp;"',"&amp;J81&amp;", "&amp;K81&amp;", "&amp;K81&amp;", '"&amp;L81&amp;"', "&amp;M81&amp;", "&amp;N81&amp;", date'"&amp;P81&amp;"', date'"&amp;Q81&amp;"', "&amp;R81&amp;", "&amp;S81&amp;", to_date('"&amp;T81&amp;"','YYYY-MM-DD HH24:MI:SS'), "&amp;U81&amp;", "&amp;V81&amp;", "&amp;W81&amp;", "&amp;X81&amp;", "&amp;AL81&amp;", '"&amp;AN81&amp;"', "&amp;AG81&amp;","&amp;AM81&amp;");"&amp;
IF(LEN(AC81)&gt;0,"insert into xxxx_oebs_cash_payment_test (ID, INVOICE_ID, OEBS_PAYMENT, DOC_DATE, COMISS_DATE) values (s_xxxx_oebs_cash_payment_test.NEXTVAL, "&amp;H81&amp;", "&amp;AC81&amp;", to_date('"&amp;T81&amp;"','YYYY-MM-DD HH24:MI:SS'), "&amp;AF81&amp;" );","")&amp;
IF(LEN(AD81)&gt;0,"insert into xxxx_oebs_cash_payment_test (ID, INVOICE_ID, OEBS_PAYMENT, DOC_DATE, COMISS_DATE) values (s_xxxx_oebs_cash_payment_test.NEXTVAL, "&amp;H81&amp;", "&amp;AD81&amp;", to_date('"&amp;T81&amp;"','YYYY-MM-DD HH24:MI:SS'), "&amp;AF81&amp;" );","")&amp;
IF(LEN(AE81)&gt;0,"insert into xxxx_oebs_cash_payment_test (ID, INVOICE_ID, OEBS_PAYMENT, DOC_DATE, COMISS_DATE) values (s_xxxx_oebs_cash_payment_test.NEXTVAL, "&amp;H81&amp;", "&amp;AE81&amp;", to_date('"&amp;T81&amp;"','YYYY-MM-DD HH24:MI:SS'), "&amp;AF81&amp;" );","")&amp;
IF(LEN(AH81)&gt;0,"insert into xxxx_client_discount_m  (ID,CLIENT_ID,CLIENT_AVG_DISCOUNT,DT) values (s_xxxx_client_discount_m.NEXTVAL,"&amp;X81&amp;", "&amp;AH81&amp;", "&amp;AI81&amp;");","")&amp;
IF(LEN(AJ81)&gt;0,"insert into xxxx_client_discount_m  (ID,CLIENT_ID,CLIENT_AVG_DISCOUNT,DT) values (s_xxxx_client_discount_m.NEXTVAL,"&amp;X81&amp;", "&amp;AJ81&amp;", "&amp;AK81&amp;");","")&amp;
IF(LEN(AO81)&gt;0,"insert into xxxx_contract_signed_attr (ID, CONTRACT_ID, CODE, KEY_NUM) values (s_xxxx_contract_signed_attr.NEXTVAL, "&amp;C81&amp;", 'SUPERCOMMISSION_BONUS' , "&amp;AO81&amp;" );","")&amp;
IF(LEN(AP81)&gt;0,"insert into xxxx_loyal_clients_contr_attr (ID, CONTRACT_ID, CLIENT_ID, LC_TURNOVER, COLLATERAL_FIRST_DT, COLLATERAL_END_DT) values (s_xxxx_loyal_clients_contr_atr.NEXTVAL, "&amp;C81&amp;", "&amp;X81&amp;", "&amp;AP81&amp;", "&amp;AQ81&amp;", "&amp;AR81&amp;"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100076, 'Б-100076-13',date'2016-03-03',2, 7, 7, 'RUR', 1, 18, date'2015-03-06', date'2015-03-07', 1000761, 1, to_date('2016-04-08 00:00:00','YYYY-MM-DD HH24:MI:SS'), 30500, 5490, 0, 165, 0, 'c1', 8,null);insert into xxxx_oebs_cash_payment_test (ID, INVOICE_ID, OEBS_PAYMENT, DOC_DATE, COMISS_DATE) values (s_xxxx_oebs_cash_payment_test.NEXTVAL, 100076, 15250, to_date('2016-04-08 00:00:00','YYYY-MM-DD HH24:MI:SS'), date'2015-04-30' );insert into xxxx_client_discount_m  (ID,CLIENT_ID,CLIENT_AVG_DISCOUNT,DT) values (s_xxxx_client_discount_m.NEXTVAL,165, 7, date'2014-03-01');</v>
      </c>
    </row>
    <row r="82" spans="1:47" ht="15" customHeight="1" x14ac:dyDescent="0.3">
      <c r="A82" s="45">
        <v>10</v>
      </c>
      <c r="B82" s="57"/>
      <c r="C82" s="12" t="str">
        <f t="shared" si="17"/>
        <v>100010</v>
      </c>
      <c r="D82" s="12" t="str">
        <f t="shared" si="18"/>
        <v>100010/13</v>
      </c>
      <c r="E82" s="13" t="s">
        <v>40</v>
      </c>
      <c r="F82" s="13" t="s">
        <v>41</v>
      </c>
      <c r="G82" s="12">
        <v>1</v>
      </c>
      <c r="H82" s="14">
        <v>100077</v>
      </c>
      <c r="I82" s="15" t="str">
        <f t="shared" si="21"/>
        <v>Б-100077-13</v>
      </c>
      <c r="J82" s="16">
        <v>2</v>
      </c>
      <c r="K82" s="28">
        <v>2</v>
      </c>
      <c r="L82" s="12" t="s">
        <v>42</v>
      </c>
      <c r="M82" s="16">
        <v>1</v>
      </c>
      <c r="N82" s="12">
        <v>18</v>
      </c>
      <c r="O82" s="144" t="s">
        <v>169</v>
      </c>
      <c r="P82" s="13" t="s">
        <v>44</v>
      </c>
      <c r="Q82" s="13" t="s">
        <v>45</v>
      </c>
      <c r="R82" s="17" t="str">
        <f t="shared" si="19"/>
        <v>1000771</v>
      </c>
      <c r="S82" s="15">
        <v>1</v>
      </c>
      <c r="T82" s="144" t="s">
        <v>145</v>
      </c>
      <c r="U82" s="12">
        <v>30000</v>
      </c>
      <c r="V82" s="12">
        <f t="shared" si="22"/>
        <v>5400</v>
      </c>
      <c r="W82" s="12">
        <v>0</v>
      </c>
      <c r="X82" s="18">
        <v>166</v>
      </c>
      <c r="Y82" s="19" t="s">
        <v>47</v>
      </c>
      <c r="Z82" s="20"/>
      <c r="AA82" s="21"/>
      <c r="AB82" s="29"/>
      <c r="AC82" s="14">
        <f t="shared" si="20"/>
        <v>15000</v>
      </c>
      <c r="AD82" s="12"/>
      <c r="AE82" s="12"/>
      <c r="AF82" s="58" t="s">
        <v>67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'Б-100077-13',date'2016-03-04',2, 2, 2, 'RUR', 1, 18, date'2015-03-06', date'2015-03-07', 1000771, 1, to_date('2016-04-09 00:00:00','YYYY-MM-DD HH24:MI:SS'), 30000, 5400, 0, 166, 0, 'c1', 8,null);insert into xxxx_oebs_cash_payment_test (ID, INVOICE_ID, OEBS_PAYMENT, DOC_DATE, COMISS_DATE) values (s_xxxx_oebs_cash_payment_test.NEXTVAL, 100077, 15000, to_date('2016-04-09 00:00:00','YYYY-MM-DD HH24:MI:SS'), date'2015-04-30' );insert into xxxx_client_discount_m  (ID,CLIENT_ID,CLIENT_AVG_DISCOUNT,DT) values (s_xxxx_client_discount_m.NEXTVAL,166, 20, date'2014-03-01');</v>
      </c>
    </row>
    <row r="83" spans="1:47" ht="15" customHeight="1" x14ac:dyDescent="0.3">
      <c r="A83" s="45">
        <v>10</v>
      </c>
      <c r="B83" s="57"/>
      <c r="C83" s="12" t="str">
        <f t="shared" si="17"/>
        <v>100010</v>
      </c>
      <c r="D83" s="12" t="str">
        <f t="shared" si="18"/>
        <v>100010/13</v>
      </c>
      <c r="E83" s="13" t="s">
        <v>40</v>
      </c>
      <c r="F83" s="13" t="s">
        <v>41</v>
      </c>
      <c r="G83" s="12">
        <v>1</v>
      </c>
      <c r="H83" s="14">
        <v>100077</v>
      </c>
      <c r="I83" s="15" t="str">
        <f t="shared" si="21"/>
        <v>Б-100077-13</v>
      </c>
      <c r="J83" s="16">
        <v>2</v>
      </c>
      <c r="K83" s="28">
        <v>11</v>
      </c>
      <c r="L83" s="12" t="s">
        <v>42</v>
      </c>
      <c r="M83" s="16">
        <v>1</v>
      </c>
      <c r="N83" s="12">
        <v>18</v>
      </c>
      <c r="O83" s="144" t="s">
        <v>169</v>
      </c>
      <c r="P83" s="13" t="s">
        <v>44</v>
      </c>
      <c r="Q83" s="13" t="s">
        <v>45</v>
      </c>
      <c r="R83" s="17" t="str">
        <f t="shared" si="19"/>
        <v>1000771</v>
      </c>
      <c r="S83" s="15">
        <v>1</v>
      </c>
      <c r="T83" s="144" t="s">
        <v>145</v>
      </c>
      <c r="U83" s="12">
        <v>30000</v>
      </c>
      <c r="V83" s="12">
        <f t="shared" si="22"/>
        <v>5400</v>
      </c>
      <c r="W83" s="12">
        <v>0</v>
      </c>
      <c r="X83" s="18">
        <v>166</v>
      </c>
      <c r="Y83" s="19" t="s">
        <v>47</v>
      </c>
      <c r="Z83" s="20"/>
      <c r="AA83" s="21"/>
      <c r="AB83" s="29"/>
      <c r="AC83" s="14">
        <f t="shared" si="20"/>
        <v>15000</v>
      </c>
      <c r="AD83" s="12"/>
      <c r="AE83" s="12"/>
      <c r="AF83" s="58" t="s">
        <v>67</v>
      </c>
      <c r="AG83" s="23">
        <v>8</v>
      </c>
      <c r="AH83" s="30">
        <v>20</v>
      </c>
      <c r="AI83" s="25" t="s">
        <v>49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S83" s="17"/>
      <c r="AU8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100077, 'Б-100077-13',date'2016-03-04',2, 11, 11, 'RUR', 1, 18, date'2015-03-06', date'2015-03-07', 1000771, 1, to_date('2016-04-09 00:00:00','YYYY-MM-DD HH24:MI:SS'), 30000, 5400, 0, 166, 0, 'c1', 8,null);insert into xxxx_oebs_cash_payment_test (ID, INVOICE_ID, OEBS_PAYMENT, DOC_DATE, COMISS_DATE) values (s_xxxx_oebs_cash_payment_test.NEXTVAL, 100077, 15000, to_date('2016-04-09 00:00:00','YYYY-MM-DD HH24:MI:SS'), date'2015-04-30' );insert into xxxx_client_discount_m  (ID,CLIENT_ID,CLIENT_AVG_DISCOUNT,DT) values (s_xxxx_client_discount_m.NEXTVAL,166, 20, date'2014-03-01');</v>
      </c>
    </row>
    <row r="84" spans="1:47" ht="15" customHeight="1" x14ac:dyDescent="0.3">
      <c r="A84" s="45">
        <v>10</v>
      </c>
      <c r="B84" s="57"/>
      <c r="C84" s="12" t="str">
        <f t="shared" si="17"/>
        <v>100010</v>
      </c>
      <c r="D84" s="12" t="str">
        <f t="shared" si="18"/>
        <v>100010/13</v>
      </c>
      <c r="E84" s="13" t="s">
        <v>40</v>
      </c>
      <c r="F84" s="13" t="s">
        <v>41</v>
      </c>
      <c r="G84" s="12">
        <v>1</v>
      </c>
      <c r="H84" s="14">
        <v>100078</v>
      </c>
      <c r="I84" s="15" t="str">
        <f t="shared" si="21"/>
        <v>Б-100078-13</v>
      </c>
      <c r="J84" s="16">
        <v>2</v>
      </c>
      <c r="K84" s="56">
        <v>1</v>
      </c>
      <c r="L84" s="12" t="s">
        <v>42</v>
      </c>
      <c r="M84" s="16">
        <v>1</v>
      </c>
      <c r="N84" s="12">
        <v>18</v>
      </c>
      <c r="O84" s="144" t="s">
        <v>170</v>
      </c>
      <c r="P84" s="13" t="s">
        <v>44</v>
      </c>
      <c r="Q84" s="13" t="s">
        <v>45</v>
      </c>
      <c r="R84" s="17" t="str">
        <f t="shared" si="19"/>
        <v>1000781</v>
      </c>
      <c r="S84" s="15">
        <v>1</v>
      </c>
      <c r="T84" s="144" t="s">
        <v>146</v>
      </c>
      <c r="U84" s="12">
        <v>11951</v>
      </c>
      <c r="V84" s="12">
        <f t="shared" si="22"/>
        <v>2151.1799999999998</v>
      </c>
      <c r="W84" s="12">
        <v>0</v>
      </c>
      <c r="X84" s="18">
        <v>167</v>
      </c>
      <c r="Y84" s="19" t="s">
        <v>47</v>
      </c>
      <c r="Z84" s="20"/>
      <c r="AA84" s="21"/>
      <c r="AB84" s="26"/>
      <c r="AC84" s="14">
        <f t="shared" si="20"/>
        <v>5975.5</v>
      </c>
      <c r="AD84" s="12"/>
      <c r="AE84" s="12"/>
      <c r="AF84" s="58" t="s">
        <v>67</v>
      </c>
      <c r="AG84" s="23">
        <v>8</v>
      </c>
      <c r="AH84" s="27">
        <v>13</v>
      </c>
      <c r="AI84" s="25" t="s">
        <v>49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S84" s="69"/>
      <c r="AU8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100078, 'Б-100078-13',date'2016-03-05',2, 1, 1, 'RUR', 1, 18, date'2015-03-06', date'2015-03-07', 1000781, 1, to_date('2016-04-11 00:00:00','YYYY-MM-DD HH24:MI:SS'), 11951, 2151.18, 0, 167, 0, 'c1', 8,null);insert into xxxx_oebs_cash_payment_test (ID, INVOICE_ID, OEBS_PAYMENT, DOC_DATE, COMISS_DATE) values (s_xxxx_oebs_cash_payment_test.NEXTVAL, 100078, 5975.5, to_date('2016-04-11 00:00:00','YYYY-MM-DD HH24:MI:SS'), date'2015-04-30' );insert into xxxx_client_discount_m  (ID,CLIENT_ID,CLIENT_AVG_DISCOUNT,DT) values (s_xxxx_client_discount_m.NEXTVAL,167, 13, date'2014-03-01');</v>
      </c>
    </row>
    <row r="85" spans="1:47" ht="15" customHeight="1" x14ac:dyDescent="0.3">
      <c r="A85" s="45">
        <v>10</v>
      </c>
      <c r="B85" s="57"/>
      <c r="C85" s="12" t="str">
        <f t="shared" si="17"/>
        <v>100010</v>
      </c>
      <c r="D85" s="12" t="str">
        <f t="shared" si="18"/>
        <v>100010/13</v>
      </c>
      <c r="E85" s="13" t="s">
        <v>40</v>
      </c>
      <c r="F85" s="13" t="s">
        <v>41</v>
      </c>
      <c r="G85" s="12">
        <v>1</v>
      </c>
      <c r="H85" s="14">
        <v>100079</v>
      </c>
      <c r="I85" s="15" t="str">
        <f t="shared" si="21"/>
        <v>Б-100079-13</v>
      </c>
      <c r="J85" s="16">
        <v>2</v>
      </c>
      <c r="K85" s="12">
        <v>7</v>
      </c>
      <c r="L85" s="12" t="s">
        <v>42</v>
      </c>
      <c r="M85" s="16">
        <v>1</v>
      </c>
      <c r="N85" s="12">
        <v>18</v>
      </c>
      <c r="O85" s="144" t="s">
        <v>167</v>
      </c>
      <c r="P85" s="13" t="s">
        <v>44</v>
      </c>
      <c r="Q85" s="13" t="s">
        <v>45</v>
      </c>
      <c r="R85" s="17" t="str">
        <f t="shared" si="19"/>
        <v>1000791</v>
      </c>
      <c r="S85" s="15">
        <v>1</v>
      </c>
      <c r="T85" s="144" t="s">
        <v>147</v>
      </c>
      <c r="U85" s="12">
        <v>69500</v>
      </c>
      <c r="V85" s="12">
        <f t="shared" si="22"/>
        <v>12510</v>
      </c>
      <c r="W85" s="12">
        <v>0</v>
      </c>
      <c r="X85" s="18">
        <v>168</v>
      </c>
      <c r="Y85" s="19" t="s">
        <v>47</v>
      </c>
      <c r="Z85" s="20">
        <f>U85/(U85+U87)</f>
        <v>0.6949930500694993</v>
      </c>
      <c r="AA85" s="21">
        <f t="shared" ref="AA85:AA90" si="24">U85-V85</f>
        <v>56990</v>
      </c>
      <c r="AB85" s="22"/>
      <c r="AC85" s="14">
        <f t="shared" si="20"/>
        <v>34750</v>
      </c>
      <c r="AD85" s="12"/>
      <c r="AE85" s="12"/>
      <c r="AF85" s="59" t="s">
        <v>72</v>
      </c>
      <c r="AG85" s="23">
        <v>8</v>
      </c>
      <c r="AH85" s="24">
        <v>13</v>
      </c>
      <c r="AI85" s="25" t="s">
        <v>49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S85" s="65">
        <v>0.6949930500694993</v>
      </c>
      <c r="AU8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100079, 'Б-100079-13',date'2016-03-02',2, 7, 7, 'RUR', 1, 18, date'2015-03-06', date'2015-03-07', 1000791, 1, to_date('2016-05-07 00:00:00','YYYY-MM-DD HH24:MI:SS'), 69500, 12510, 0, 168, 0, 'c1', 8,null);insert into xxxx_oebs_cash_payment_test (ID, INVOICE_ID, OEBS_PAYMENT, DOC_DATE, COMISS_DATE) values (s_xxxx_oebs_cash_payment_test.NEXTVAL, 100079, 34750, to_date('2016-05-07 00:00:00','YYYY-MM-DD HH24:MI:SS'), date'2015-05-31' );insert into xxxx_client_discount_m  (ID,CLIENT_ID,CLIENT_AVG_DISCOUNT,DT) values (s_xxxx_client_discount_m.NEXTVAL,168, 13, date'2014-03-01');</v>
      </c>
    </row>
    <row r="86" spans="1:47" ht="15" customHeight="1" x14ac:dyDescent="0.3">
      <c r="A86" s="45">
        <v>10</v>
      </c>
      <c r="B86" s="57"/>
      <c r="C86" s="12" t="str">
        <f t="shared" si="17"/>
        <v>100010</v>
      </c>
      <c r="D86" s="12" t="str">
        <f t="shared" si="18"/>
        <v>100010/13</v>
      </c>
      <c r="E86" s="13" t="s">
        <v>40</v>
      </c>
      <c r="F86" s="13" t="s">
        <v>41</v>
      </c>
      <c r="G86" s="12">
        <v>1</v>
      </c>
      <c r="H86" s="14">
        <v>100080</v>
      </c>
      <c r="I86" s="15" t="str">
        <f t="shared" si="21"/>
        <v>Б-100080-13</v>
      </c>
      <c r="J86" s="16">
        <v>2</v>
      </c>
      <c r="K86" s="56">
        <v>3</v>
      </c>
      <c r="L86" s="12" t="s">
        <v>42</v>
      </c>
      <c r="M86" s="16">
        <v>1</v>
      </c>
      <c r="N86" s="12">
        <v>18</v>
      </c>
      <c r="O86" s="144" t="s">
        <v>168</v>
      </c>
      <c r="P86" s="13" t="s">
        <v>44</v>
      </c>
      <c r="Q86" s="13" t="s">
        <v>45</v>
      </c>
      <c r="R86" s="17" t="str">
        <f t="shared" si="19"/>
        <v>1000801</v>
      </c>
      <c r="S86" s="15">
        <v>1</v>
      </c>
      <c r="T86" s="144" t="s">
        <v>148</v>
      </c>
      <c r="U86" s="12">
        <v>40000</v>
      </c>
      <c r="V86" s="12">
        <f t="shared" si="22"/>
        <v>7200</v>
      </c>
      <c r="W86" s="12">
        <v>0</v>
      </c>
      <c r="X86" s="18">
        <v>169</v>
      </c>
      <c r="Y86" s="19" t="s">
        <v>47</v>
      </c>
      <c r="Z86" s="20"/>
      <c r="AA86" s="21">
        <f t="shared" si="24"/>
        <v>32800</v>
      </c>
      <c r="AB86" s="26"/>
      <c r="AC86" s="14">
        <f t="shared" si="20"/>
        <v>20000</v>
      </c>
      <c r="AD86" s="12"/>
      <c r="AE86" s="12"/>
      <c r="AF86" s="59" t="s">
        <v>72</v>
      </c>
      <c r="AG86" s="23">
        <v>8</v>
      </c>
      <c r="AH86" s="27">
        <v>7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S86" s="69" t="s">
        <v>81</v>
      </c>
      <c r="AU8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100080, 'Б-100080-13',date'2016-03-03',2, 3, 3, 'RUR', 1, 18, date'2015-03-06', date'2015-03-07', 1000801, 1, to_date('2016-05-08 00:00:00','YYYY-MM-DD HH24:MI:SS'), 40000, 7200, 0, 169, 0, 'c1', 8,null);insert into xxxx_oebs_cash_payment_test (ID, INVOICE_ID, OEBS_PAYMENT, DOC_DATE, COMISS_DATE) values (s_xxxx_oebs_cash_payment_test.NEXTVAL, 100080, 20000, to_date('2016-05-08 00:00:00','YYYY-MM-DD HH24:MI:SS'), date'2015-05-31' );insert into xxxx_client_discount_m  (ID,CLIENT_ID,CLIENT_AVG_DISCOUNT,DT) values (s_xxxx_client_discount_m.NEXTVAL,169, 7, date'2014-03-01');</v>
      </c>
    </row>
    <row r="87" spans="1:47" ht="15" customHeight="1" x14ac:dyDescent="0.3">
      <c r="A87" s="45">
        <v>10</v>
      </c>
      <c r="B87" s="57"/>
      <c r="C87" s="12" t="str">
        <f t="shared" si="17"/>
        <v>100010</v>
      </c>
      <c r="D87" s="12" t="str">
        <f t="shared" si="18"/>
        <v>100010/13</v>
      </c>
      <c r="E87" s="13" t="s">
        <v>40</v>
      </c>
      <c r="F87" s="13" t="s">
        <v>41</v>
      </c>
      <c r="G87" s="12">
        <v>1</v>
      </c>
      <c r="H87" s="14">
        <v>100081</v>
      </c>
      <c r="I87" s="15" t="str">
        <f t="shared" si="21"/>
        <v>Б-100081-13</v>
      </c>
      <c r="J87" s="16">
        <v>2</v>
      </c>
      <c r="K87" s="12">
        <v>7</v>
      </c>
      <c r="L87" s="12" t="s">
        <v>42</v>
      </c>
      <c r="M87" s="16">
        <v>1</v>
      </c>
      <c r="N87" s="12">
        <v>18</v>
      </c>
      <c r="O87" s="144" t="s">
        <v>168</v>
      </c>
      <c r="P87" s="13" t="s">
        <v>44</v>
      </c>
      <c r="Q87" s="13" t="s">
        <v>45</v>
      </c>
      <c r="R87" s="17" t="str">
        <f t="shared" si="19"/>
        <v>1000811</v>
      </c>
      <c r="S87" s="15">
        <v>1</v>
      </c>
      <c r="T87" s="144" t="s">
        <v>148</v>
      </c>
      <c r="U87" s="12">
        <v>30501</v>
      </c>
      <c r="V87" s="12">
        <f t="shared" si="22"/>
        <v>5490.1799999999994</v>
      </c>
      <c r="W87" s="12">
        <v>0</v>
      </c>
      <c r="X87" s="18">
        <v>170</v>
      </c>
      <c r="Y87" s="19" t="s">
        <v>47</v>
      </c>
      <c r="Z87" s="20"/>
      <c r="AA87" s="21">
        <f t="shared" si="24"/>
        <v>25010.82</v>
      </c>
      <c r="AB87" s="26"/>
      <c r="AC87" s="14">
        <f t="shared" si="20"/>
        <v>15250.5</v>
      </c>
      <c r="AD87" s="12"/>
      <c r="AE87" s="12"/>
      <c r="AF87" s="59" t="s">
        <v>72</v>
      </c>
      <c r="AG87" s="23">
        <v>8</v>
      </c>
      <c r="AH87" s="27">
        <v>7</v>
      </c>
      <c r="AI87" s="25" t="s">
        <v>49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S87" s="17"/>
      <c r="AU8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'Б-100081-13',date'2016-03-03',2, 7, 7, 'RUR', 1, 18, date'2015-03-06', date'2015-03-07', 1000811, 1, to_date('2016-05-08 00:00:00','YYYY-MM-DD HH24:MI:SS'), 30501, 5490.18, 0, 170, 0, 'c1', 8,null);insert into xxxx_oebs_cash_payment_test (ID, INVOICE_ID, OEBS_PAYMENT, DOC_DATE, COMISS_DATE) values (s_xxxx_oebs_cash_payment_test.NEXTVAL, 100081, 15250.5, to_date('2016-05-08 00:00:00','YYYY-MM-DD HH24:MI:SS'), date'2015-05-31' );insert into xxxx_client_discount_m  (ID,CLIENT_ID,CLIENT_AVG_DISCOUNT,DT) values (s_xxxx_client_discount_m.NEXTVAL,170, 7, date'2014-03-01');</v>
      </c>
    </row>
    <row r="88" spans="1:47" ht="15" customHeight="1" x14ac:dyDescent="0.3">
      <c r="A88" s="45">
        <v>10</v>
      </c>
      <c r="B88" s="57"/>
      <c r="C88" s="12" t="str">
        <f t="shared" si="17"/>
        <v>100010</v>
      </c>
      <c r="D88" s="12" t="str">
        <f t="shared" si="18"/>
        <v>100010/13</v>
      </c>
      <c r="E88" s="13" t="s">
        <v>40</v>
      </c>
      <c r="F88" s="13" t="s">
        <v>41</v>
      </c>
      <c r="G88" s="12">
        <v>1</v>
      </c>
      <c r="H88" s="14">
        <v>100082</v>
      </c>
      <c r="I88" s="15" t="str">
        <f t="shared" si="21"/>
        <v>Б-100082-13</v>
      </c>
      <c r="J88" s="16">
        <v>2</v>
      </c>
      <c r="K88" s="28">
        <v>2</v>
      </c>
      <c r="L88" s="12" t="s">
        <v>42</v>
      </c>
      <c r="M88" s="16">
        <v>1</v>
      </c>
      <c r="N88" s="12">
        <v>18</v>
      </c>
      <c r="O88" s="144" t="s">
        <v>169</v>
      </c>
      <c r="P88" s="13" t="s">
        <v>44</v>
      </c>
      <c r="Q88" s="13" t="s">
        <v>45</v>
      </c>
      <c r="R88" s="17" t="str">
        <f t="shared" si="19"/>
        <v>1000821</v>
      </c>
      <c r="S88" s="15">
        <v>1</v>
      </c>
      <c r="T88" s="144" t="s">
        <v>149</v>
      </c>
      <c r="U88" s="12">
        <v>3000000</v>
      </c>
      <c r="V88" s="12">
        <f t="shared" si="22"/>
        <v>540000</v>
      </c>
      <c r="W88" s="12">
        <v>0</v>
      </c>
      <c r="X88" s="18">
        <v>171</v>
      </c>
      <c r="Y88" s="19" t="s">
        <v>47</v>
      </c>
      <c r="Z88" s="20"/>
      <c r="AA88" s="21">
        <f t="shared" si="24"/>
        <v>2460000</v>
      </c>
      <c r="AB88" s="29"/>
      <c r="AC88" s="14">
        <f t="shared" si="20"/>
        <v>1500000</v>
      </c>
      <c r="AD88" s="12"/>
      <c r="AE88" s="12"/>
      <c r="AF88" s="59" t="s">
        <v>72</v>
      </c>
      <c r="AG88" s="23">
        <v>8</v>
      </c>
      <c r="AH88" s="30">
        <v>20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S88" s="17"/>
      <c r="AU8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'Б-100082-13',date'2016-03-04',2, 2, 2, 'RUR', 1, 18, date'2015-03-06', date'2015-03-07', 1000821, 1, to_date('2016-05-09 00:00:00','YYYY-MM-DD HH24:MI:SS'), 3000000, 540000, 0, 171, 0, 'c1', 8,null);insert into xxxx_oebs_cash_payment_test (ID, INVOICE_ID, OEBS_PAYMENT, DOC_DATE, COMISS_DATE) values (s_xxxx_oebs_cash_payment_test.NEXTVAL, 100082, 1500000, to_date('2016-05-09 00:00:00','YYYY-MM-DD HH24:MI:SS'), date'2015-05-31' );insert into xxxx_client_discount_m  (ID,CLIENT_ID,CLIENT_AVG_DISCOUNT,DT) values (s_xxxx_client_discount_m.NEXTVAL,171, 20, date'2014-03-01');</v>
      </c>
    </row>
    <row r="89" spans="1:47" ht="15" customHeight="1" x14ac:dyDescent="0.3">
      <c r="A89" s="45">
        <v>10</v>
      </c>
      <c r="B89" s="57"/>
      <c r="C89" s="12" t="str">
        <f t="shared" si="17"/>
        <v>100010</v>
      </c>
      <c r="D89" s="12" t="str">
        <f t="shared" si="18"/>
        <v>100010/13</v>
      </c>
      <c r="E89" s="13" t="s">
        <v>40</v>
      </c>
      <c r="F89" s="13" t="s">
        <v>41</v>
      </c>
      <c r="G89" s="12">
        <v>1</v>
      </c>
      <c r="H89" s="14">
        <v>100082</v>
      </c>
      <c r="I89" s="15" t="str">
        <f t="shared" si="21"/>
        <v>Б-100082-13</v>
      </c>
      <c r="J89" s="16">
        <v>2</v>
      </c>
      <c r="K89" s="28">
        <v>11</v>
      </c>
      <c r="L89" s="12" t="s">
        <v>42</v>
      </c>
      <c r="M89" s="16">
        <v>1</v>
      </c>
      <c r="N89" s="12">
        <v>18</v>
      </c>
      <c r="O89" s="144" t="s">
        <v>169</v>
      </c>
      <c r="P89" s="13" t="s">
        <v>44</v>
      </c>
      <c r="Q89" s="13" t="s">
        <v>45</v>
      </c>
      <c r="R89" s="17" t="str">
        <f t="shared" si="19"/>
        <v>1000821</v>
      </c>
      <c r="S89" s="15">
        <v>1</v>
      </c>
      <c r="T89" s="144" t="s">
        <v>149</v>
      </c>
      <c r="U89" s="12">
        <v>3000000</v>
      </c>
      <c r="V89" s="12">
        <f t="shared" si="22"/>
        <v>540000</v>
      </c>
      <c r="W89" s="12">
        <v>0</v>
      </c>
      <c r="X89" s="18">
        <v>171</v>
      </c>
      <c r="Y89" s="19" t="s">
        <v>47</v>
      </c>
      <c r="Z89" s="20"/>
      <c r="AA89" s="21">
        <f t="shared" si="24"/>
        <v>2460000</v>
      </c>
      <c r="AB89" s="29"/>
      <c r="AC89" s="14">
        <f t="shared" si="20"/>
        <v>1500000</v>
      </c>
      <c r="AD89" s="12"/>
      <c r="AE89" s="12"/>
      <c r="AF89" s="59" t="s">
        <v>72</v>
      </c>
      <c r="AG89" s="23">
        <v>8</v>
      </c>
      <c r="AH89" s="30">
        <v>20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S89" s="17"/>
      <c r="AU8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'Б-100082-13',date'2016-03-04',2, 11, 11, 'RUR', 1, 18, date'2015-03-06', date'2015-03-07', 1000821, 1, to_date('2016-05-09 00:00:00','YYYY-MM-DD HH24:MI:SS'), 3000000, 540000, 0, 171, 0, 'c1', 8,null);insert into xxxx_oebs_cash_payment_test (ID, INVOICE_ID, OEBS_PAYMENT, DOC_DATE, COMISS_DATE) values (s_xxxx_oebs_cash_payment_test.NEXTVAL, 100082, 1500000, to_date('2016-05-09 00:00:00','YYYY-MM-DD HH24:MI:SS'), date'2015-05-31' );insert into xxxx_client_discount_m  (ID,CLIENT_ID,CLIENT_AVG_DISCOUNT,DT) values (s_xxxx_client_discount_m.NEXTVAL,171, 20, date'2014-03-01');</v>
      </c>
    </row>
    <row r="90" spans="1:47" s="44" customFormat="1" ht="15" customHeight="1" x14ac:dyDescent="0.3">
      <c r="A90" s="31">
        <v>10</v>
      </c>
      <c r="B90" s="60"/>
      <c r="C90" s="33" t="str">
        <f t="shared" si="17"/>
        <v>100010</v>
      </c>
      <c r="D90" s="33" t="str">
        <f t="shared" si="18"/>
        <v>100010/13</v>
      </c>
      <c r="E90" s="34" t="s">
        <v>40</v>
      </c>
      <c r="F90" s="34" t="s">
        <v>41</v>
      </c>
      <c r="G90" s="12">
        <v>1</v>
      </c>
      <c r="H90" s="14">
        <v>100083</v>
      </c>
      <c r="I90" s="33" t="str">
        <f t="shared" si="21"/>
        <v>Б-100083-13</v>
      </c>
      <c r="J90" s="16">
        <v>2</v>
      </c>
      <c r="K90" s="35">
        <v>1</v>
      </c>
      <c r="L90" s="33" t="s">
        <v>42</v>
      </c>
      <c r="M90" s="36">
        <v>1</v>
      </c>
      <c r="N90" s="33">
        <v>18</v>
      </c>
      <c r="O90" s="145" t="s">
        <v>170</v>
      </c>
      <c r="P90" s="34" t="s">
        <v>44</v>
      </c>
      <c r="Q90" s="34" t="s">
        <v>45</v>
      </c>
      <c r="R90" s="37" t="str">
        <f t="shared" si="19"/>
        <v>1000831</v>
      </c>
      <c r="S90" s="33">
        <v>1</v>
      </c>
      <c r="T90" s="145" t="s">
        <v>150</v>
      </c>
      <c r="U90" s="33">
        <v>11951</v>
      </c>
      <c r="V90" s="33">
        <f t="shared" si="22"/>
        <v>2151.1799999999998</v>
      </c>
      <c r="W90" s="33">
        <v>0</v>
      </c>
      <c r="X90" s="18">
        <v>172</v>
      </c>
      <c r="Y90" s="38" t="s">
        <v>47</v>
      </c>
      <c r="Z90" s="39"/>
      <c r="AA90" s="21">
        <f t="shared" si="24"/>
        <v>9799.82</v>
      </c>
      <c r="AB90" s="39"/>
      <c r="AC90" s="40">
        <f t="shared" si="20"/>
        <v>5975.5</v>
      </c>
      <c r="AD90" s="33"/>
      <c r="AE90" s="33"/>
      <c r="AF90" s="61" t="s">
        <v>72</v>
      </c>
      <c r="AG90" s="41">
        <v>8</v>
      </c>
      <c r="AH90" s="42">
        <v>13</v>
      </c>
      <c r="AI90" s="43" t="s">
        <v>49</v>
      </c>
      <c r="AJ90" s="34"/>
      <c r="AK90" s="34"/>
      <c r="AL90" s="37">
        <v>0</v>
      </c>
      <c r="AM90" s="33" t="s">
        <v>50</v>
      </c>
      <c r="AN90" s="33" t="s">
        <v>51</v>
      </c>
      <c r="AO90" s="33"/>
      <c r="AP90" s="37"/>
      <c r="AQ90" s="37"/>
      <c r="AR90" s="37"/>
      <c r="AS90" s="37"/>
      <c r="AU9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'Б-100083-13',date'2016-03-05',2, 1, 1, 'RUR', 1, 18, date'2015-03-06', date'2015-03-07', 1000831, 1, to_date('2016-05-11 00:00:00','YYYY-MM-DD HH24:MI:SS'), 11951, 2151.18, 0, 172, 0, 'c1', 8,null);insert into xxxx_oebs_cash_payment_test (ID, INVOICE_ID, OEBS_PAYMENT, DOC_DATE, COMISS_DATE) values (s_xxxx_oebs_cash_payment_test.NEXTVAL, 100083, 5975.5, to_date('2016-05-11 00:00:00','YYYY-MM-DD HH24:MI:SS'), date'2015-05-31' );insert into xxxx_client_discount_m  (ID,CLIENT_ID,CLIENT_AVG_DISCOUNT,DT) values (s_xxxx_client_discount_m.NEXTVAL,172, 13, date'2014-03-01');</v>
      </c>
    </row>
    <row r="91" spans="1:47" ht="15" customHeight="1" x14ac:dyDescent="0.3">
      <c r="A91" s="45">
        <v>11</v>
      </c>
      <c r="B91" s="57"/>
      <c r="C91" s="12" t="str">
        <f t="shared" si="17"/>
        <v>100011</v>
      </c>
      <c r="D91" s="12" t="str">
        <f t="shared" si="18"/>
        <v>100011/13</v>
      </c>
      <c r="E91" s="13" t="s">
        <v>40</v>
      </c>
      <c r="F91" s="13" t="s">
        <v>41</v>
      </c>
      <c r="G91" s="12">
        <v>1</v>
      </c>
      <c r="H91" s="14">
        <v>100084</v>
      </c>
      <c r="I91" s="15" t="str">
        <f t="shared" si="21"/>
        <v>Б-100084-13</v>
      </c>
      <c r="J91" s="16">
        <v>2</v>
      </c>
      <c r="K91" s="56">
        <v>1</v>
      </c>
      <c r="L91" s="12" t="s">
        <v>42</v>
      </c>
      <c r="M91" s="16">
        <v>1</v>
      </c>
      <c r="N91" s="12">
        <v>18</v>
      </c>
      <c r="O91" s="144" t="s">
        <v>167</v>
      </c>
      <c r="P91" s="13" t="s">
        <v>44</v>
      </c>
      <c r="Q91" s="13" t="s">
        <v>45</v>
      </c>
      <c r="R91" s="17" t="str">
        <f t="shared" si="19"/>
        <v>1000841</v>
      </c>
      <c r="S91" s="15">
        <v>1</v>
      </c>
      <c r="T91" s="144" t="s">
        <v>139</v>
      </c>
      <c r="U91" s="12">
        <v>100000</v>
      </c>
      <c r="V91" s="12">
        <f t="shared" si="22"/>
        <v>18000</v>
      </c>
      <c r="W91" s="12">
        <v>0</v>
      </c>
      <c r="X91" s="18">
        <v>173</v>
      </c>
      <c r="Y91" s="19" t="s">
        <v>47</v>
      </c>
      <c r="Z91" s="20">
        <f t="shared" ref="Z91:Z162" si="25">U91-V91</f>
        <v>82000</v>
      </c>
      <c r="AA91" s="21"/>
      <c r="AB91" s="22"/>
      <c r="AC91" s="14">
        <f t="shared" si="20"/>
        <v>50000</v>
      </c>
      <c r="AD91" s="12"/>
      <c r="AE91" s="12"/>
      <c r="AF91" s="13" t="s">
        <v>48</v>
      </c>
      <c r="AG91" s="23">
        <v>8</v>
      </c>
      <c r="AH91" s="24">
        <v>13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S91" s="17" t="s">
        <v>82</v>
      </c>
      <c r="AU9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100084, 'Б-100084-13',date'2016-03-02',2, 1, 1, 'RUR', 1, 18, date'2015-03-06', date'2015-03-07', 1000841, 1, to_date('2016-03-07 00:00:00','YYYY-MM-DD HH24:MI:SS'), 100000, 18000, 0, 173, 0, 'c1', 8,null);insert into xxxx_oebs_cash_payment_test (ID, INVOICE_ID, OEBS_PAYMENT, DOC_DATE, COMISS_DATE) values (s_xxxx_oebs_cash_payment_test.NEXTVAL, 100084, 50000, to_date('2016-03-07 00:00:00','YYYY-MM-DD HH24:MI:SS'), date'2015-03-31' );insert into xxxx_client_discount_m  (ID,CLIENT_ID,CLIENT_AVG_DISCOUNT,DT) values (s_xxxx_client_discount_m.NEXTVAL,173, 13, date'2014-03-01');</v>
      </c>
    </row>
    <row r="92" spans="1:47" ht="15" customHeight="1" x14ac:dyDescent="0.3">
      <c r="A92" s="45">
        <v>11</v>
      </c>
      <c r="B92" s="57"/>
      <c r="C92" s="12" t="str">
        <f t="shared" si="17"/>
        <v>100011</v>
      </c>
      <c r="D92" s="12" t="str">
        <f t="shared" si="18"/>
        <v>100011/13</v>
      </c>
      <c r="E92" s="13" t="s">
        <v>40</v>
      </c>
      <c r="F92" s="13" t="s">
        <v>41</v>
      </c>
      <c r="G92" s="12">
        <v>1</v>
      </c>
      <c r="H92" s="14">
        <v>100085</v>
      </c>
      <c r="I92" s="15" t="str">
        <f t="shared" ref="I92:I105" si="26">"Б-"&amp;H92&amp;"-13"</f>
        <v>Б-100085-13</v>
      </c>
      <c r="J92" s="16">
        <v>2</v>
      </c>
      <c r="K92" s="28">
        <v>2</v>
      </c>
      <c r="L92" s="12" t="s">
        <v>42</v>
      </c>
      <c r="M92" s="16">
        <v>1</v>
      </c>
      <c r="N92" s="12">
        <v>18</v>
      </c>
      <c r="O92" s="144" t="s">
        <v>168</v>
      </c>
      <c r="P92" s="13" t="s">
        <v>44</v>
      </c>
      <c r="Q92" s="13" t="s">
        <v>45</v>
      </c>
      <c r="R92" s="17" t="str">
        <f t="shared" si="19"/>
        <v>1000851</v>
      </c>
      <c r="S92" s="15">
        <v>1</v>
      </c>
      <c r="T92" s="144" t="s">
        <v>140</v>
      </c>
      <c r="U92" s="12">
        <v>90000</v>
      </c>
      <c r="V92" s="12">
        <f t="shared" ref="V92:V105" si="27">U92*0.18</f>
        <v>16200</v>
      </c>
      <c r="W92" s="12">
        <v>0</v>
      </c>
      <c r="X92" s="18">
        <v>174</v>
      </c>
      <c r="Y92" s="19" t="s">
        <v>47</v>
      </c>
      <c r="Z92" s="20">
        <f t="shared" si="25"/>
        <v>73800</v>
      </c>
      <c r="AA92" s="21"/>
      <c r="AB92" s="26"/>
      <c r="AC92" s="14">
        <f t="shared" si="20"/>
        <v>45000</v>
      </c>
      <c r="AD92" s="12"/>
      <c r="AE92" s="12"/>
      <c r="AF92" s="13" t="s">
        <v>48</v>
      </c>
      <c r="AG92" s="23">
        <v>8</v>
      </c>
      <c r="AH92" s="27">
        <v>7</v>
      </c>
      <c r="AI92" s="25" t="s">
        <v>49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S92" s="17"/>
      <c r="AU9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100085, 'Б-100085-13',date'2016-03-03',2, 2, 2, 'RUR', 1, 18, date'2015-03-06', date'2015-03-07', 1000851, 1, to_date('2016-03-08 00:00:00','YYYY-MM-DD HH24:MI:SS'), 90000, 16200, 0, 174, 0, 'c1', 8,null);insert into xxxx_oebs_cash_payment_test (ID, INVOICE_ID, OEBS_PAYMENT, DOC_DATE, COMISS_DATE) values (s_xxxx_oebs_cash_payment_test.NEXTVAL, 100085, 45000, to_date('2016-03-08 00:00:00','YYYY-MM-DD HH24:MI:SS'), date'2015-03-31' );insert into xxxx_client_discount_m  (ID,CLIENT_ID,CLIENT_AVG_DISCOUNT,DT) values (s_xxxx_client_discount_m.NEXTVAL,174, 7, date'2014-03-01');</v>
      </c>
    </row>
    <row r="93" spans="1:47" ht="15" customHeight="1" x14ac:dyDescent="0.3">
      <c r="A93" s="45">
        <v>11</v>
      </c>
      <c r="B93" s="57"/>
      <c r="C93" s="12" t="str">
        <f t="shared" ref="C93:C124" si="28">"1000"&amp;A93</f>
        <v>100011</v>
      </c>
      <c r="D93" s="12" t="str">
        <f t="shared" ref="D93:D124" si="29">"1000"&amp;A93&amp;"/13"</f>
        <v>100011/13</v>
      </c>
      <c r="E93" s="13" t="s">
        <v>40</v>
      </c>
      <c r="F93" s="13" t="s">
        <v>41</v>
      </c>
      <c r="G93" s="12">
        <v>1</v>
      </c>
      <c r="H93" s="14">
        <v>100086</v>
      </c>
      <c r="I93" s="15" t="str">
        <f t="shared" si="26"/>
        <v>Б-100086-13</v>
      </c>
      <c r="J93" s="16">
        <v>2</v>
      </c>
      <c r="K93" s="56">
        <v>3</v>
      </c>
      <c r="L93" s="12" t="s">
        <v>42</v>
      </c>
      <c r="M93" s="16">
        <v>1</v>
      </c>
      <c r="N93" s="12">
        <v>18</v>
      </c>
      <c r="O93" s="144" t="s">
        <v>168</v>
      </c>
      <c r="P93" s="13" t="s">
        <v>44</v>
      </c>
      <c r="Q93" s="13" t="s">
        <v>45</v>
      </c>
      <c r="R93" s="17" t="str">
        <f t="shared" ref="R93:R124" si="30">H93&amp;"1"</f>
        <v>1000861</v>
      </c>
      <c r="S93" s="15">
        <v>1</v>
      </c>
      <c r="T93" s="144" t="s">
        <v>140</v>
      </c>
      <c r="U93" s="12">
        <v>90000</v>
      </c>
      <c r="V93" s="12">
        <f t="shared" si="27"/>
        <v>16200</v>
      </c>
      <c r="W93" s="12">
        <v>0</v>
      </c>
      <c r="X93" s="18">
        <v>175</v>
      </c>
      <c r="Y93" s="19" t="s">
        <v>47</v>
      </c>
      <c r="Z93" s="20">
        <f t="shared" si="25"/>
        <v>73800</v>
      </c>
      <c r="AA93" s="21"/>
      <c r="AB93" s="26"/>
      <c r="AC93" s="14">
        <f t="shared" ref="AC93:AC124" si="31">U93*0.5</f>
        <v>45000</v>
      </c>
      <c r="AD93" s="12"/>
      <c r="AE93" s="12"/>
      <c r="AF93" s="13" t="s">
        <v>48</v>
      </c>
      <c r="AG93" s="23">
        <v>8</v>
      </c>
      <c r="AH93" s="27">
        <v>7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S93" s="17"/>
      <c r="AU9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100086, 'Б-100086-13',date'2016-03-03',2, 3, 3, 'RUR', 1, 18, date'2015-03-06', date'2015-03-07', 1000861, 1, to_date('2016-03-08 00:00:00','YYYY-MM-DD HH24:MI:SS'), 90000, 16200, 0, 175, 0, 'c1', 8,null);insert into xxxx_oebs_cash_payment_test (ID, INVOICE_ID, OEBS_PAYMENT, DOC_DATE, COMISS_DATE) values (s_xxxx_oebs_cash_payment_test.NEXTVAL, 100086, 45000, to_date('2016-03-08 00:00:00','YYYY-MM-DD HH24:MI:SS'), date'2015-03-31' );insert into xxxx_client_discount_m  (ID,CLIENT_ID,CLIENT_AVG_DISCOUNT,DT) values (s_xxxx_client_discount_m.NEXTVAL,175, 7, date'2014-03-01');</v>
      </c>
    </row>
    <row r="94" spans="1:47" ht="15" customHeight="1" x14ac:dyDescent="0.3">
      <c r="A94" s="45">
        <v>11</v>
      </c>
      <c r="B94" s="57"/>
      <c r="C94" s="12" t="str">
        <f t="shared" si="28"/>
        <v>100011</v>
      </c>
      <c r="D94" s="12" t="str">
        <f t="shared" si="29"/>
        <v>100011/13</v>
      </c>
      <c r="E94" s="13" t="s">
        <v>40</v>
      </c>
      <c r="F94" s="13" t="s">
        <v>41</v>
      </c>
      <c r="G94" s="12">
        <v>1</v>
      </c>
      <c r="H94" s="14">
        <v>100087</v>
      </c>
      <c r="I94" s="15" t="str">
        <f t="shared" si="26"/>
        <v>Б-100087-13</v>
      </c>
      <c r="J94" s="16">
        <v>2</v>
      </c>
      <c r="K94" s="28">
        <v>2</v>
      </c>
      <c r="L94" s="12" t="s">
        <v>42</v>
      </c>
      <c r="M94" s="16">
        <v>1</v>
      </c>
      <c r="N94" s="12">
        <v>18</v>
      </c>
      <c r="O94" s="144" t="s">
        <v>169</v>
      </c>
      <c r="P94" s="13" t="s">
        <v>44</v>
      </c>
      <c r="Q94" s="13" t="s">
        <v>45</v>
      </c>
      <c r="R94" s="17" t="str">
        <f t="shared" si="30"/>
        <v>1000871</v>
      </c>
      <c r="S94" s="15">
        <v>1</v>
      </c>
      <c r="T94" s="144" t="s">
        <v>141</v>
      </c>
      <c r="U94" s="12">
        <v>80000</v>
      </c>
      <c r="V94" s="12">
        <f t="shared" si="27"/>
        <v>14400</v>
      </c>
      <c r="W94" s="12">
        <v>0</v>
      </c>
      <c r="X94" s="18">
        <v>176</v>
      </c>
      <c r="Y94" s="19" t="s">
        <v>47</v>
      </c>
      <c r="Z94" s="20">
        <f t="shared" si="25"/>
        <v>65600</v>
      </c>
      <c r="AA94" s="21"/>
      <c r="AB94" s="29"/>
      <c r="AC94" s="14">
        <f t="shared" si="31"/>
        <v>40000</v>
      </c>
      <c r="AD94" s="12"/>
      <c r="AE94" s="12"/>
      <c r="AF94" s="13" t="s">
        <v>48</v>
      </c>
      <c r="AG94" s="23">
        <v>8</v>
      </c>
      <c r="AH94" s="30">
        <v>20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S94" s="17"/>
      <c r="AU9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100087, 'Б-100087-13',date'2016-03-04',2, 2, 2, 'RUR', 1, 18, date'2015-03-06', date'2015-03-07', 1000871, 1, to_date('2016-03-09 00:00:00','YYYY-MM-DD HH24:MI:SS'), 80000, 14400, 0, 176, 0, 'c1', 8,null);insert into xxxx_oebs_cash_payment_test (ID, INVOICE_ID, OEBS_PAYMENT, DOC_DATE, COMISS_DATE) values (s_xxxx_oebs_cash_payment_test.NEXTVAL, 100087, 40000, to_date('2016-03-09 00:00:00','YYYY-MM-DD HH24:MI:SS'), date'2015-03-31' );insert into xxxx_client_discount_m  (ID,CLIENT_ID,CLIENT_AVG_DISCOUNT,DT) values (s_xxxx_client_discount_m.NEXTVAL,176, 20, date'2014-03-01');</v>
      </c>
    </row>
    <row r="95" spans="1:47" s="44" customFormat="1" ht="15" customHeight="1" x14ac:dyDescent="0.3">
      <c r="A95" s="31">
        <v>11</v>
      </c>
      <c r="B95" s="60"/>
      <c r="C95" s="33" t="str">
        <f t="shared" si="28"/>
        <v>100011</v>
      </c>
      <c r="D95" s="33" t="str">
        <f t="shared" si="29"/>
        <v>100011/13</v>
      </c>
      <c r="E95" s="34" t="s">
        <v>40</v>
      </c>
      <c r="F95" s="34" t="s">
        <v>41</v>
      </c>
      <c r="G95" s="12">
        <v>1</v>
      </c>
      <c r="H95" s="14">
        <v>100088</v>
      </c>
      <c r="I95" s="33" t="str">
        <f t="shared" si="26"/>
        <v>Б-100088-13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145" t="s">
        <v>170</v>
      </c>
      <c r="P95" s="34" t="s">
        <v>44</v>
      </c>
      <c r="Q95" s="34" t="s">
        <v>45</v>
      </c>
      <c r="R95" s="37" t="str">
        <f t="shared" si="30"/>
        <v>1000881</v>
      </c>
      <c r="S95" s="33">
        <v>1</v>
      </c>
      <c r="T95" s="145" t="s">
        <v>142</v>
      </c>
      <c r="U95" s="33">
        <v>60000</v>
      </c>
      <c r="V95" s="33">
        <f t="shared" si="27"/>
        <v>10800</v>
      </c>
      <c r="W95" s="33">
        <v>0</v>
      </c>
      <c r="X95" s="18">
        <v>177</v>
      </c>
      <c r="Y95" s="38" t="s">
        <v>47</v>
      </c>
      <c r="Z95" s="20">
        <f t="shared" si="25"/>
        <v>49200</v>
      </c>
      <c r="AA95" s="39"/>
      <c r="AB95" s="39"/>
      <c r="AC95" s="40">
        <f t="shared" si="31"/>
        <v>30000</v>
      </c>
      <c r="AD95" s="33"/>
      <c r="AE95" s="33"/>
      <c r="AF95" s="34" t="s">
        <v>48</v>
      </c>
      <c r="AG95" s="41">
        <v>8</v>
      </c>
      <c r="AH95" s="42">
        <v>13</v>
      </c>
      <c r="AI95" s="43" t="s">
        <v>49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S95" s="37"/>
      <c r="AU9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100088, 'Б-100088-13',date'2016-03-05',2, 1, 1, 'RUR', 1, 18, date'2015-03-06', date'2015-03-07', 1000881, 1, to_date('2016-03-11 00:00:00','YYYY-MM-DD HH24:MI:SS'), 60000, 10800, 0, 177, 0, 'c1', 8,null);insert into xxxx_oebs_cash_payment_test (ID, INVOICE_ID, OEBS_PAYMENT, DOC_DATE, COMISS_DATE) values (s_xxxx_oebs_cash_payment_test.NEXTVAL, 100088, 30000, to_date('2016-03-11 00:00:00','YYYY-MM-DD HH24:MI:SS'), date'2015-03-31' );insert into xxxx_client_discount_m  (ID,CLIENT_ID,CLIENT_AVG_DISCOUNT,DT) values (s_xxxx_client_discount_m.NEXTVAL,177, 13, date'2014-03-01');</v>
      </c>
    </row>
    <row r="96" spans="1:47" ht="15" customHeight="1" x14ac:dyDescent="0.3">
      <c r="A96" s="45">
        <v>12</v>
      </c>
      <c r="B96" s="57"/>
      <c r="C96" s="12" t="str">
        <f t="shared" si="28"/>
        <v>100012</v>
      </c>
      <c r="D96" s="12" t="str">
        <f t="shared" si="29"/>
        <v>100012/13</v>
      </c>
      <c r="E96" s="13" t="s">
        <v>40</v>
      </c>
      <c r="F96" s="13" t="s">
        <v>41</v>
      </c>
      <c r="G96" s="12">
        <v>1</v>
      </c>
      <c r="H96" s="14">
        <v>100089</v>
      </c>
      <c r="I96" s="15" t="str">
        <f>"Б-"&amp;H96&amp;"-13"</f>
        <v>Б-100089-13</v>
      </c>
      <c r="J96" s="16">
        <v>2</v>
      </c>
      <c r="K96" s="56">
        <v>1</v>
      </c>
      <c r="L96" s="12" t="s">
        <v>42</v>
      </c>
      <c r="M96" s="16">
        <v>1</v>
      </c>
      <c r="N96" s="12">
        <v>18</v>
      </c>
      <c r="O96" s="144" t="s">
        <v>167</v>
      </c>
      <c r="P96" s="13" t="s">
        <v>44</v>
      </c>
      <c r="Q96" s="13" t="s">
        <v>45</v>
      </c>
      <c r="R96" s="17" t="str">
        <f t="shared" si="30"/>
        <v>1000891</v>
      </c>
      <c r="S96" s="15">
        <v>1</v>
      </c>
      <c r="T96" s="144" t="s">
        <v>139</v>
      </c>
      <c r="U96" s="12">
        <v>100000</v>
      </c>
      <c r="V96" s="12">
        <f>U96*0.18</f>
        <v>18000</v>
      </c>
      <c r="W96" s="12">
        <v>0</v>
      </c>
      <c r="X96" s="18">
        <v>178</v>
      </c>
      <c r="Y96" s="19" t="s">
        <v>47</v>
      </c>
      <c r="Z96" s="20">
        <f t="shared" si="25"/>
        <v>82000</v>
      </c>
      <c r="AA96" s="21"/>
      <c r="AB96" s="22"/>
      <c r="AC96" s="14">
        <f t="shared" si="31"/>
        <v>50000</v>
      </c>
      <c r="AD96" s="12"/>
      <c r="AE96" s="12"/>
      <c r="AF96" s="13" t="s">
        <v>48</v>
      </c>
      <c r="AG96" s="23">
        <v>8</v>
      </c>
      <c r="AH96" s="24">
        <v>13</v>
      </c>
      <c r="AI96" s="25" t="s">
        <v>49</v>
      </c>
      <c r="AJ96" s="13"/>
      <c r="AK96" s="13"/>
      <c r="AL96" s="17">
        <v>0</v>
      </c>
      <c r="AM96" s="54">
        <v>1</v>
      </c>
      <c r="AN96" s="12" t="s">
        <v>51</v>
      </c>
      <c r="AO96" s="12"/>
      <c r="AP96" s="70">
        <v>10000</v>
      </c>
      <c r="AQ96" s="71" t="s">
        <v>83</v>
      </c>
      <c r="AR96" s="72" t="s">
        <v>84</v>
      </c>
      <c r="AS96" s="17" t="s">
        <v>82</v>
      </c>
      <c r="AU9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100089, 'Б-100089-13',date'2016-03-02',2, 1, 1, 'RUR', 1, 18, date'2015-03-06', date'2015-03-07', 1000891, 1, to_date('2016-03-07 00:00:00','YYYY-MM-DD HH24:MI:SS'), 100000, 18000, 0, 178, 0, 'c1', 8,1);insert into xxxx_oebs_cash_payment_test (ID, INVOICE_ID, OEBS_PAYMENT, DOC_DATE, COMISS_DATE) values (s_xxxx_oebs_cash_payment_test.NEXTVAL, 100089, 50000, to_date('2016-03-07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97" spans="1:47" ht="15" customHeight="1" x14ac:dyDescent="0.3">
      <c r="A97" s="45">
        <v>12</v>
      </c>
      <c r="B97" s="57"/>
      <c r="C97" s="12" t="str">
        <f t="shared" si="28"/>
        <v>100012</v>
      </c>
      <c r="D97" s="12" t="str">
        <f t="shared" si="29"/>
        <v>100012/13</v>
      </c>
      <c r="E97" s="13" t="s">
        <v>40</v>
      </c>
      <c r="F97" s="13" t="s">
        <v>41</v>
      </c>
      <c r="G97" s="12">
        <v>1</v>
      </c>
      <c r="H97" s="14">
        <v>100090</v>
      </c>
      <c r="I97" s="15" t="str">
        <f t="shared" si="26"/>
        <v>Б-100090-13</v>
      </c>
      <c r="J97" s="16">
        <v>2</v>
      </c>
      <c r="K97" s="28">
        <v>2</v>
      </c>
      <c r="L97" s="12" t="s">
        <v>42</v>
      </c>
      <c r="M97" s="16">
        <v>1</v>
      </c>
      <c r="N97" s="12">
        <v>18</v>
      </c>
      <c r="O97" s="144" t="s">
        <v>168</v>
      </c>
      <c r="P97" s="13" t="s">
        <v>44</v>
      </c>
      <c r="Q97" s="13" t="s">
        <v>45</v>
      </c>
      <c r="R97" s="17" t="str">
        <f t="shared" si="30"/>
        <v>1000901</v>
      </c>
      <c r="S97" s="15">
        <v>1</v>
      </c>
      <c r="T97" s="144" t="s">
        <v>140</v>
      </c>
      <c r="U97" s="12">
        <v>90000</v>
      </c>
      <c r="V97" s="12">
        <f t="shared" si="27"/>
        <v>16200</v>
      </c>
      <c r="W97" s="12">
        <v>0</v>
      </c>
      <c r="X97" s="18">
        <v>179</v>
      </c>
      <c r="Y97" s="19" t="s">
        <v>47</v>
      </c>
      <c r="Z97" s="20">
        <f t="shared" si="25"/>
        <v>73800</v>
      </c>
      <c r="AA97" s="21"/>
      <c r="AB97" s="26"/>
      <c r="AC97" s="14">
        <f t="shared" si="31"/>
        <v>45000</v>
      </c>
      <c r="AD97" s="12"/>
      <c r="AE97" s="12"/>
      <c r="AF97" s="13" t="s">
        <v>48</v>
      </c>
      <c r="AG97" s="23">
        <v>8</v>
      </c>
      <c r="AH97" s="27">
        <v>7</v>
      </c>
      <c r="AI97" s="25" t="s">
        <v>49</v>
      </c>
      <c r="AJ97" s="13"/>
      <c r="AK97" s="13"/>
      <c r="AL97" s="17">
        <v>0</v>
      </c>
      <c r="AM97" s="54">
        <v>1</v>
      </c>
      <c r="AN97" s="12" t="s">
        <v>51</v>
      </c>
      <c r="AO97" s="12"/>
      <c r="AP97" s="70">
        <v>10000</v>
      </c>
      <c r="AQ97" s="71" t="s">
        <v>83</v>
      </c>
      <c r="AR97" s="72" t="s">
        <v>84</v>
      </c>
      <c r="AS97" s="17"/>
      <c r="AU9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100090, 'Б-100090-13',date'2016-03-03',2, 2, 2, 'RUR', 1, 18, date'2015-03-06', date'2015-03-07', 1000901, 1, to_date('2016-03-08 00:00:00','YYYY-MM-DD HH24:MI:SS'), 90000, 16200, 0, 179, 0, 'c1', 8,1);insert into xxxx_oebs_cash_payment_test (ID, INVOICE_ID, OEBS_PAYMENT, DOC_DATE, COMISS_DATE) values (s_xxxx_oebs_cash_payment_test.NEXTVAL, 100090, 45000, to_date('2016-03-08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98" spans="1:47" ht="15" customHeight="1" x14ac:dyDescent="0.3">
      <c r="A98" s="45">
        <v>12</v>
      </c>
      <c r="B98" s="57"/>
      <c r="C98" s="12" t="str">
        <f t="shared" si="28"/>
        <v>100012</v>
      </c>
      <c r="D98" s="12" t="str">
        <f t="shared" si="29"/>
        <v>100012/13</v>
      </c>
      <c r="E98" s="13" t="s">
        <v>40</v>
      </c>
      <c r="F98" s="13" t="s">
        <v>41</v>
      </c>
      <c r="G98" s="12">
        <v>1</v>
      </c>
      <c r="H98" s="14">
        <v>100091</v>
      </c>
      <c r="I98" s="15" t="str">
        <f t="shared" si="26"/>
        <v>Б-100091-13</v>
      </c>
      <c r="J98" s="16">
        <v>2</v>
      </c>
      <c r="K98" s="56">
        <v>3</v>
      </c>
      <c r="L98" s="12" t="s">
        <v>42</v>
      </c>
      <c r="M98" s="16">
        <v>1</v>
      </c>
      <c r="N98" s="12">
        <v>18</v>
      </c>
      <c r="O98" s="144" t="s">
        <v>168</v>
      </c>
      <c r="P98" s="13" t="s">
        <v>44</v>
      </c>
      <c r="Q98" s="13" t="s">
        <v>45</v>
      </c>
      <c r="R98" s="17" t="str">
        <f t="shared" si="30"/>
        <v>1000911</v>
      </c>
      <c r="S98" s="15">
        <v>1</v>
      </c>
      <c r="T98" s="144" t="s">
        <v>140</v>
      </c>
      <c r="U98" s="12">
        <v>90000</v>
      </c>
      <c r="V98" s="12">
        <f t="shared" si="27"/>
        <v>16200</v>
      </c>
      <c r="W98" s="12">
        <v>0</v>
      </c>
      <c r="X98" s="18">
        <v>180</v>
      </c>
      <c r="Y98" s="19" t="s">
        <v>47</v>
      </c>
      <c r="Z98" s="20">
        <f t="shared" si="25"/>
        <v>73800</v>
      </c>
      <c r="AA98" s="21"/>
      <c r="AB98" s="26"/>
      <c r="AC98" s="14">
        <f t="shared" si="31"/>
        <v>45000</v>
      </c>
      <c r="AD98" s="12"/>
      <c r="AE98" s="12"/>
      <c r="AF98" s="13" t="s">
        <v>48</v>
      </c>
      <c r="AG98" s="23">
        <v>8</v>
      </c>
      <c r="AH98" s="27">
        <v>7</v>
      </c>
      <c r="AI98" s="25" t="s">
        <v>49</v>
      </c>
      <c r="AJ98" s="13"/>
      <c r="AK98" s="13"/>
      <c r="AL98" s="17">
        <v>0</v>
      </c>
      <c r="AM98" s="54">
        <v>1</v>
      </c>
      <c r="AN98" s="12" t="s">
        <v>51</v>
      </c>
      <c r="AO98" s="12"/>
      <c r="AP98" s="70">
        <v>10000</v>
      </c>
      <c r="AQ98" s="71" t="s">
        <v>83</v>
      </c>
      <c r="AR98" s="72" t="s">
        <v>84</v>
      </c>
      <c r="AS98" s="17"/>
      <c r="AU9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100091, 'Б-100091-13',date'2016-03-03',2, 3, 3, 'RUR', 1, 18, date'2015-03-06', date'2015-03-07', 1000911, 1, to_date('2016-03-08 00:00:00','YYYY-MM-DD HH24:MI:SS'), 90000, 16200, 0, 180, 0, 'c1', 8,1);insert into xxxx_oebs_cash_payment_test (ID, INVOICE_ID, OEBS_PAYMENT, DOC_DATE, COMISS_DATE) values (s_xxxx_oebs_cash_payment_test.NEXTVAL, 100091, 45000, to_date('2016-03-08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99" spans="1:47" ht="15" customHeight="1" x14ac:dyDescent="0.3">
      <c r="A99" s="45">
        <v>12</v>
      </c>
      <c r="B99" s="57"/>
      <c r="C99" s="12" t="str">
        <f t="shared" si="28"/>
        <v>100012</v>
      </c>
      <c r="D99" s="12" t="str">
        <f t="shared" si="29"/>
        <v>100012/13</v>
      </c>
      <c r="E99" s="13" t="s">
        <v>40</v>
      </c>
      <c r="F99" s="13" t="s">
        <v>41</v>
      </c>
      <c r="G99" s="12">
        <v>1</v>
      </c>
      <c r="H99" s="14">
        <v>100092</v>
      </c>
      <c r="I99" s="15" t="str">
        <f t="shared" si="26"/>
        <v>Б-100092-13</v>
      </c>
      <c r="J99" s="16">
        <v>2</v>
      </c>
      <c r="K99" s="28">
        <v>2</v>
      </c>
      <c r="L99" s="12" t="s">
        <v>42</v>
      </c>
      <c r="M99" s="16">
        <v>1</v>
      </c>
      <c r="N99" s="12">
        <v>18</v>
      </c>
      <c r="O99" s="144" t="s">
        <v>169</v>
      </c>
      <c r="P99" s="13" t="s">
        <v>44</v>
      </c>
      <c r="Q99" s="13" t="s">
        <v>45</v>
      </c>
      <c r="R99" s="17" t="str">
        <f t="shared" si="30"/>
        <v>1000921</v>
      </c>
      <c r="S99" s="15">
        <v>1</v>
      </c>
      <c r="T99" s="144" t="s">
        <v>141</v>
      </c>
      <c r="U99" s="12">
        <v>80000</v>
      </c>
      <c r="V99" s="12">
        <f t="shared" si="27"/>
        <v>14400</v>
      </c>
      <c r="W99" s="12">
        <v>0</v>
      </c>
      <c r="X99" s="18">
        <v>181</v>
      </c>
      <c r="Y99" s="19" t="s">
        <v>47</v>
      </c>
      <c r="Z99" s="20">
        <f t="shared" si="25"/>
        <v>65600</v>
      </c>
      <c r="AA99" s="21"/>
      <c r="AB99" s="29"/>
      <c r="AC99" s="14">
        <f t="shared" si="31"/>
        <v>40000</v>
      </c>
      <c r="AD99" s="12"/>
      <c r="AE99" s="12"/>
      <c r="AF99" s="13" t="s">
        <v>48</v>
      </c>
      <c r="AG99" s="23">
        <v>8</v>
      </c>
      <c r="AH99" s="30">
        <v>20</v>
      </c>
      <c r="AI99" s="25" t="s">
        <v>49</v>
      </c>
      <c r="AJ99" s="13"/>
      <c r="AK99" s="13"/>
      <c r="AL99" s="17">
        <v>0</v>
      </c>
      <c r="AM99" s="54">
        <v>1</v>
      </c>
      <c r="AN99" s="12" t="s">
        <v>51</v>
      </c>
      <c r="AO99" s="12"/>
      <c r="AP99" s="70">
        <v>10000</v>
      </c>
      <c r="AQ99" s="71" t="s">
        <v>83</v>
      </c>
      <c r="AR99" s="72" t="s">
        <v>84</v>
      </c>
      <c r="AS99" s="17"/>
      <c r="AU9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100092, 'Б-100092-13',date'2016-03-04',2, 2, 2, 'RUR', 1, 18, date'2015-03-06', date'2015-03-07', 1000921, 1, to_date('2016-03-09 00:00:00','YYYY-MM-DD HH24:MI:SS'), 80000, 14400, 0, 181, 0, 'c1', 8,1);insert into xxxx_oebs_cash_payment_test (ID, INVOICE_ID, OEBS_PAYMENT, DOC_DATE, COMISS_DATE) values (s_xxxx_oebs_cash_payment_test.NEXTVAL, 100092, 40000, to_date('2016-03-09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100" spans="1:47" s="44" customFormat="1" ht="15" customHeight="1" x14ac:dyDescent="0.3">
      <c r="A100" s="31">
        <v>12</v>
      </c>
      <c r="B100" s="60"/>
      <c r="C100" s="33" t="str">
        <f t="shared" si="28"/>
        <v>100012</v>
      </c>
      <c r="D100" s="33" t="str">
        <f t="shared" si="29"/>
        <v>100012/13</v>
      </c>
      <c r="E100" s="34" t="s">
        <v>40</v>
      </c>
      <c r="F100" s="34" t="s">
        <v>41</v>
      </c>
      <c r="G100" s="12">
        <v>1</v>
      </c>
      <c r="H100" s="14">
        <v>100093</v>
      </c>
      <c r="I100" s="33" t="str">
        <f t="shared" si="26"/>
        <v>Б-100093-13</v>
      </c>
      <c r="J100" s="16">
        <v>2</v>
      </c>
      <c r="K100" s="35">
        <v>1</v>
      </c>
      <c r="L100" s="33" t="s">
        <v>42</v>
      </c>
      <c r="M100" s="36">
        <v>1</v>
      </c>
      <c r="N100" s="33">
        <v>18</v>
      </c>
      <c r="O100" s="145" t="s">
        <v>170</v>
      </c>
      <c r="P100" s="34" t="s">
        <v>44</v>
      </c>
      <c r="Q100" s="34" t="s">
        <v>45</v>
      </c>
      <c r="R100" s="37" t="str">
        <f t="shared" si="30"/>
        <v>1000931</v>
      </c>
      <c r="S100" s="33">
        <v>1</v>
      </c>
      <c r="T100" s="145" t="s">
        <v>142</v>
      </c>
      <c r="U100" s="33">
        <v>60000</v>
      </c>
      <c r="V100" s="33">
        <f t="shared" si="27"/>
        <v>10800</v>
      </c>
      <c r="W100" s="33">
        <v>0</v>
      </c>
      <c r="X100" s="18">
        <v>182</v>
      </c>
      <c r="Y100" s="38" t="s">
        <v>47</v>
      </c>
      <c r="Z100" s="20">
        <f t="shared" si="25"/>
        <v>49200</v>
      </c>
      <c r="AA100" s="39"/>
      <c r="AB100" s="39"/>
      <c r="AC100" s="40">
        <f t="shared" si="31"/>
        <v>30000</v>
      </c>
      <c r="AD100" s="33"/>
      <c r="AE100" s="33"/>
      <c r="AF100" s="34" t="s">
        <v>48</v>
      </c>
      <c r="AG100" s="41">
        <v>8</v>
      </c>
      <c r="AH100" s="42">
        <v>13</v>
      </c>
      <c r="AI100" s="43" t="s">
        <v>49</v>
      </c>
      <c r="AJ100" s="34"/>
      <c r="AK100" s="34"/>
      <c r="AL100" s="37">
        <v>0</v>
      </c>
      <c r="AM100" s="51">
        <v>1</v>
      </c>
      <c r="AN100" s="33" t="s">
        <v>51</v>
      </c>
      <c r="AO100" s="33"/>
      <c r="AP100" s="73">
        <v>10000</v>
      </c>
      <c r="AQ100" s="74" t="s">
        <v>83</v>
      </c>
      <c r="AR100" s="75" t="s">
        <v>84</v>
      </c>
      <c r="AS100" s="37"/>
      <c r="AU100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100093, 'Б-100093-13',date'2016-03-05',2, 1, 1, 'RUR', 1, 18, date'2015-03-06', date'2015-03-07', 1000931, 1, to_date('2016-03-11 00:00:00','YYYY-MM-DD HH24:MI:SS'), 60000, 10800, 0, 182, 0, 'c1', 8,1);insert into xxxx_oebs_cash_payment_test (ID, INVOICE_ID, OEBS_PAYMENT, DOC_DATE, COMISS_DATE) values (s_xxxx_oebs_cash_payment_test.NEXTVAL, 100093, 30000, to_date('2016-03-11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101" spans="1:47" ht="15" customHeight="1" x14ac:dyDescent="0.3">
      <c r="A101" s="45">
        <v>13</v>
      </c>
      <c r="B101" s="64"/>
      <c r="C101" s="12" t="str">
        <f t="shared" si="28"/>
        <v>100013</v>
      </c>
      <c r="D101" s="12" t="str">
        <f t="shared" si="29"/>
        <v>100013/13</v>
      </c>
      <c r="E101" s="13" t="s">
        <v>40</v>
      </c>
      <c r="F101" s="13" t="s">
        <v>41</v>
      </c>
      <c r="G101" s="12">
        <v>1</v>
      </c>
      <c r="H101" s="14">
        <v>100094</v>
      </c>
      <c r="I101" s="15" t="str">
        <f>"Б-"&amp;H101&amp;"-13"</f>
        <v>Б-100094-13</v>
      </c>
      <c r="J101" s="16">
        <v>2</v>
      </c>
      <c r="K101" s="56">
        <v>1</v>
      </c>
      <c r="L101" s="12" t="s">
        <v>42</v>
      </c>
      <c r="M101" s="16">
        <v>1</v>
      </c>
      <c r="N101" s="12">
        <v>18</v>
      </c>
      <c r="O101" s="144" t="s">
        <v>171</v>
      </c>
      <c r="P101" s="59" t="s">
        <v>86</v>
      </c>
      <c r="Q101" s="59" t="s">
        <v>87</v>
      </c>
      <c r="R101" s="17" t="str">
        <f t="shared" si="30"/>
        <v>1000941</v>
      </c>
      <c r="S101" s="15">
        <v>1</v>
      </c>
      <c r="T101" s="144" t="s">
        <v>151</v>
      </c>
      <c r="U101" s="12">
        <v>100000</v>
      </c>
      <c r="V101" s="12">
        <f>U101*0.18</f>
        <v>18000</v>
      </c>
      <c r="W101" s="12">
        <v>0</v>
      </c>
      <c r="X101" s="18">
        <v>183</v>
      </c>
      <c r="Y101" s="19" t="s">
        <v>47</v>
      </c>
      <c r="Z101" s="20">
        <f t="shared" si="25"/>
        <v>82000</v>
      </c>
      <c r="AA101" s="21"/>
      <c r="AB101" s="22"/>
      <c r="AC101" s="14">
        <f t="shared" si="31"/>
        <v>50000</v>
      </c>
      <c r="AD101" s="12"/>
      <c r="AE101" s="12"/>
      <c r="AF101" s="13" t="s">
        <v>48</v>
      </c>
      <c r="AG101" s="23">
        <v>8</v>
      </c>
      <c r="AH101" s="24">
        <v>13</v>
      </c>
      <c r="AI101" s="25" t="s">
        <v>49</v>
      </c>
      <c r="AJ101" s="13"/>
      <c r="AK101" s="13"/>
      <c r="AL101" s="17">
        <v>0</v>
      </c>
      <c r="AM101" s="15" t="s">
        <v>50</v>
      </c>
      <c r="AN101" s="12" t="s">
        <v>51</v>
      </c>
      <c r="AO101" s="12"/>
      <c r="AP101" s="17"/>
      <c r="AQ101" s="17"/>
      <c r="AR101" s="17"/>
      <c r="AS101" s="17" t="s">
        <v>82</v>
      </c>
      <c r="AU10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100094, 'Б-100094-13',date'2016-02-02',2, 1, 1, 'RUR', 1, 18, date'2015-02-06', date'2015-02-07', 1000941, 1, to_date('2016-02-07 00:00:00','YYYY-MM-DD HH24:MI:SS'), 100000, 18000, 0, 183, 0, 'c1', 8,null);insert into xxxx_oebs_cash_payment_test (ID, INVOICE_ID, OEBS_PAYMENT, DOC_DATE, COMISS_DATE) values (s_xxxx_oebs_cash_payment_test.NEXTVAL, 100094, 50000, to_date('2016-02-07 00:00:00','YYYY-MM-DD HH24:MI:SS'), date'2015-03-31' );insert into xxxx_client_discount_m  (ID,CLIENT_ID,CLIENT_AVG_DISCOUNT,DT) values (s_xxxx_client_discount_m.NEXTVAL,183, 13, date'2014-03-01');</v>
      </c>
    </row>
    <row r="102" spans="1:47" ht="15" customHeight="1" x14ac:dyDescent="0.3">
      <c r="A102" s="45">
        <v>13</v>
      </c>
      <c r="B102" s="64"/>
      <c r="C102" s="12" t="str">
        <f t="shared" si="28"/>
        <v>100013</v>
      </c>
      <c r="D102" s="12" t="str">
        <f t="shared" si="29"/>
        <v>100013/13</v>
      </c>
      <c r="E102" s="13" t="s">
        <v>40</v>
      </c>
      <c r="F102" s="13" t="s">
        <v>41</v>
      </c>
      <c r="G102" s="12">
        <v>1</v>
      </c>
      <c r="H102" s="14">
        <v>100095</v>
      </c>
      <c r="I102" s="15" t="str">
        <f t="shared" si="26"/>
        <v>Б-100095-13</v>
      </c>
      <c r="J102" s="16">
        <v>2</v>
      </c>
      <c r="K102" s="28">
        <v>2</v>
      </c>
      <c r="L102" s="12" t="s">
        <v>42</v>
      </c>
      <c r="M102" s="16">
        <v>1</v>
      </c>
      <c r="N102" s="12">
        <v>18</v>
      </c>
      <c r="O102" s="144" t="s">
        <v>168</v>
      </c>
      <c r="P102" s="13" t="s">
        <v>44</v>
      </c>
      <c r="Q102" s="13" t="s">
        <v>45</v>
      </c>
      <c r="R102" s="17" t="str">
        <f t="shared" si="30"/>
        <v>1000951</v>
      </c>
      <c r="S102" s="15">
        <v>1</v>
      </c>
      <c r="T102" s="144" t="s">
        <v>140</v>
      </c>
      <c r="U102" s="12">
        <v>90000</v>
      </c>
      <c r="V102" s="12">
        <f t="shared" si="27"/>
        <v>16200</v>
      </c>
      <c r="W102" s="12">
        <v>0</v>
      </c>
      <c r="X102" s="18">
        <v>184</v>
      </c>
      <c r="Y102" s="19" t="s">
        <v>47</v>
      </c>
      <c r="Z102" s="20">
        <f t="shared" si="25"/>
        <v>73800</v>
      </c>
      <c r="AA102" s="21"/>
      <c r="AB102" s="26"/>
      <c r="AC102" s="14">
        <f t="shared" si="31"/>
        <v>45000</v>
      </c>
      <c r="AD102" s="12"/>
      <c r="AE102" s="12"/>
      <c r="AF102" s="13" t="s">
        <v>48</v>
      </c>
      <c r="AG102" s="23">
        <v>8</v>
      </c>
      <c r="AH102" s="27">
        <v>7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S102" s="17"/>
      <c r="AU10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100095, 'Б-100095-13',date'2016-03-03',2, 2, 2, 'RUR', 1, 18, date'2015-03-06', date'2015-03-07', 1000951, 1, to_date('2016-03-08 00:00:00','YYYY-MM-DD HH24:MI:SS'), 90000, 16200, 0, 184, 0, 'c1', 8,null);insert into xxxx_oebs_cash_payment_test (ID, INVOICE_ID, OEBS_PAYMENT, DOC_DATE, COMISS_DATE) values (s_xxxx_oebs_cash_payment_test.NEXTVAL, 100095, 45000, to_date('2016-03-08 00:00:00','YYYY-MM-DD HH24:MI:SS'), date'2015-03-31' );insert into xxxx_client_discount_m  (ID,CLIENT_ID,CLIENT_AVG_DISCOUNT,DT) values (s_xxxx_client_discount_m.NEXTVAL,184, 7, date'2014-03-01');</v>
      </c>
    </row>
    <row r="103" spans="1:47" ht="15" customHeight="1" x14ac:dyDescent="0.3">
      <c r="A103" s="45">
        <v>13</v>
      </c>
      <c r="B103" s="64"/>
      <c r="C103" s="12" t="str">
        <f t="shared" si="28"/>
        <v>100013</v>
      </c>
      <c r="D103" s="12" t="str">
        <f t="shared" si="29"/>
        <v>100013/13</v>
      </c>
      <c r="E103" s="13" t="s">
        <v>40</v>
      </c>
      <c r="F103" s="13" t="s">
        <v>41</v>
      </c>
      <c r="G103" s="12">
        <v>1</v>
      </c>
      <c r="H103" s="14">
        <v>100096</v>
      </c>
      <c r="I103" s="15" t="str">
        <f t="shared" si="26"/>
        <v>Б-100096-13</v>
      </c>
      <c r="J103" s="16">
        <v>2</v>
      </c>
      <c r="K103" s="56">
        <v>3</v>
      </c>
      <c r="L103" s="12" t="s">
        <v>42</v>
      </c>
      <c r="M103" s="16">
        <v>1</v>
      </c>
      <c r="N103" s="12">
        <v>18</v>
      </c>
      <c r="O103" s="144" t="s">
        <v>168</v>
      </c>
      <c r="P103" s="13" t="s">
        <v>44</v>
      </c>
      <c r="Q103" s="13" t="s">
        <v>45</v>
      </c>
      <c r="R103" s="17" t="str">
        <f t="shared" si="30"/>
        <v>1000961</v>
      </c>
      <c r="S103" s="15">
        <v>1</v>
      </c>
      <c r="T103" s="144" t="s">
        <v>140</v>
      </c>
      <c r="U103" s="12">
        <v>90000</v>
      </c>
      <c r="V103" s="12">
        <f t="shared" si="27"/>
        <v>16200</v>
      </c>
      <c r="W103" s="12">
        <v>0</v>
      </c>
      <c r="X103" s="18">
        <v>185</v>
      </c>
      <c r="Y103" s="19" t="s">
        <v>47</v>
      </c>
      <c r="Z103" s="20">
        <f t="shared" si="25"/>
        <v>73800</v>
      </c>
      <c r="AA103" s="21"/>
      <c r="AB103" s="26"/>
      <c r="AC103" s="14">
        <f t="shared" si="31"/>
        <v>45000</v>
      </c>
      <c r="AD103" s="12"/>
      <c r="AE103" s="12"/>
      <c r="AF103" s="13" t="s">
        <v>48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S103" s="17"/>
      <c r="AU10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100096, 'Б-100096-13',date'2016-03-03',2, 3, 3, 'RUR', 1, 18, date'2015-03-06', date'2015-03-07', 1000961, 1, to_date('2016-03-08 00:00:00','YYYY-MM-DD HH24:MI:SS'), 90000, 16200, 0, 185, 0, 'c1', 8,null);insert into xxxx_oebs_cash_payment_test (ID, INVOICE_ID, OEBS_PAYMENT, DOC_DATE, COMISS_DATE) values (s_xxxx_oebs_cash_payment_test.NEXTVAL, 100096, 45000, to_date('2016-03-08 00:00:00','YYYY-MM-DD HH24:MI:SS'), date'2015-03-31' );insert into xxxx_client_discount_m  (ID,CLIENT_ID,CLIENT_AVG_DISCOUNT,DT) values (s_xxxx_client_discount_m.NEXTVAL,185, 7, date'2014-03-01');</v>
      </c>
    </row>
    <row r="104" spans="1:47" ht="15" customHeight="1" x14ac:dyDescent="0.3">
      <c r="A104" s="45">
        <v>13</v>
      </c>
      <c r="B104" s="64"/>
      <c r="C104" s="12" t="str">
        <f t="shared" si="28"/>
        <v>100013</v>
      </c>
      <c r="D104" s="12" t="str">
        <f t="shared" si="29"/>
        <v>100013/13</v>
      </c>
      <c r="E104" s="13" t="s">
        <v>40</v>
      </c>
      <c r="F104" s="13" t="s">
        <v>41</v>
      </c>
      <c r="G104" s="12">
        <v>1</v>
      </c>
      <c r="H104" s="14">
        <v>100097</v>
      </c>
      <c r="I104" s="15" t="str">
        <f t="shared" si="26"/>
        <v>Б-100097-13</v>
      </c>
      <c r="J104" s="16">
        <v>2</v>
      </c>
      <c r="K104" s="28">
        <v>2</v>
      </c>
      <c r="L104" s="12" t="s">
        <v>42</v>
      </c>
      <c r="M104" s="16">
        <v>1</v>
      </c>
      <c r="N104" s="12">
        <v>18</v>
      </c>
      <c r="O104" s="144" t="s">
        <v>169</v>
      </c>
      <c r="P104" s="13" t="s">
        <v>44</v>
      </c>
      <c r="Q104" s="13" t="s">
        <v>45</v>
      </c>
      <c r="R104" s="17" t="str">
        <f t="shared" si="30"/>
        <v>1000971</v>
      </c>
      <c r="S104" s="15">
        <v>1</v>
      </c>
      <c r="T104" s="144" t="s">
        <v>141</v>
      </c>
      <c r="U104" s="12">
        <v>80000</v>
      </c>
      <c r="V104" s="12">
        <f t="shared" si="27"/>
        <v>14400</v>
      </c>
      <c r="W104" s="12">
        <v>0</v>
      </c>
      <c r="X104" s="18">
        <v>186</v>
      </c>
      <c r="Y104" s="19" t="s">
        <v>47</v>
      </c>
      <c r="Z104" s="20">
        <f t="shared" si="25"/>
        <v>65600</v>
      </c>
      <c r="AA104" s="21"/>
      <c r="AB104" s="29"/>
      <c r="AC104" s="14">
        <f t="shared" si="31"/>
        <v>40000</v>
      </c>
      <c r="AD104" s="12"/>
      <c r="AE104" s="12"/>
      <c r="AF104" s="13" t="s">
        <v>48</v>
      </c>
      <c r="AG104" s="23">
        <v>8</v>
      </c>
      <c r="AH104" s="30">
        <v>20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S104" s="17"/>
      <c r="AU10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100097, 'Б-100097-13',date'2016-03-04',2, 2, 2, 'RUR', 1, 18, date'2015-03-06', date'2015-03-07', 1000971, 1, to_date('2016-03-09 00:00:00','YYYY-MM-DD HH24:MI:SS'), 80000, 14400, 0, 186, 0, 'c1', 8,null);insert into xxxx_oebs_cash_payment_test (ID, INVOICE_ID, OEBS_PAYMENT, DOC_DATE, COMISS_DATE) values (s_xxxx_oebs_cash_payment_test.NEXTVAL, 100097, 40000, to_date('2016-03-09 00:00:00','YYYY-MM-DD HH24:MI:SS'), date'2015-03-31' );insert into xxxx_client_discount_m  (ID,CLIENT_ID,CLIENT_AVG_DISCOUNT,DT) values (s_xxxx_client_discount_m.NEXTVAL,186, 20, date'2014-03-01');</v>
      </c>
    </row>
    <row r="105" spans="1:47" s="44" customFormat="1" ht="15" customHeight="1" x14ac:dyDescent="0.3">
      <c r="A105" s="31">
        <v>13</v>
      </c>
      <c r="B105" s="48"/>
      <c r="C105" s="33" t="str">
        <f t="shared" si="28"/>
        <v>100013</v>
      </c>
      <c r="D105" s="33" t="str">
        <f t="shared" si="29"/>
        <v>100013/13</v>
      </c>
      <c r="E105" s="34" t="s">
        <v>40</v>
      </c>
      <c r="F105" s="34" t="s">
        <v>41</v>
      </c>
      <c r="G105" s="12">
        <v>1</v>
      </c>
      <c r="H105" s="14">
        <v>100098</v>
      </c>
      <c r="I105" s="33" t="str">
        <f t="shared" si="26"/>
        <v>Б-100098-13</v>
      </c>
      <c r="J105" s="16">
        <v>2</v>
      </c>
      <c r="K105" s="35">
        <v>1</v>
      </c>
      <c r="L105" s="33" t="s">
        <v>42</v>
      </c>
      <c r="M105" s="36">
        <v>1</v>
      </c>
      <c r="N105" s="33">
        <v>18</v>
      </c>
      <c r="O105" s="145" t="s">
        <v>170</v>
      </c>
      <c r="P105" s="34" t="s">
        <v>44</v>
      </c>
      <c r="Q105" s="34" t="s">
        <v>45</v>
      </c>
      <c r="R105" s="37" t="str">
        <f t="shared" si="30"/>
        <v>1000981</v>
      </c>
      <c r="S105" s="33">
        <v>1</v>
      </c>
      <c r="T105" s="145" t="s">
        <v>142</v>
      </c>
      <c r="U105" s="33">
        <v>60000</v>
      </c>
      <c r="V105" s="33">
        <f t="shared" si="27"/>
        <v>10800</v>
      </c>
      <c r="W105" s="33">
        <v>0</v>
      </c>
      <c r="X105" s="18">
        <v>187</v>
      </c>
      <c r="Y105" s="38" t="s">
        <v>47</v>
      </c>
      <c r="Z105" s="20">
        <f t="shared" si="25"/>
        <v>49200</v>
      </c>
      <c r="AA105" s="39"/>
      <c r="AB105" s="39"/>
      <c r="AC105" s="40">
        <f t="shared" si="31"/>
        <v>30000</v>
      </c>
      <c r="AD105" s="33"/>
      <c r="AE105" s="33"/>
      <c r="AF105" s="34" t="s">
        <v>48</v>
      </c>
      <c r="AG105" s="41">
        <v>8</v>
      </c>
      <c r="AH105" s="42">
        <v>13</v>
      </c>
      <c r="AI105" s="43" t="s">
        <v>49</v>
      </c>
      <c r="AJ105" s="34"/>
      <c r="AK105" s="34"/>
      <c r="AL105" s="37">
        <v>0</v>
      </c>
      <c r="AM105" s="33" t="s">
        <v>50</v>
      </c>
      <c r="AN105" s="33" t="s">
        <v>51</v>
      </c>
      <c r="AO105" s="33"/>
      <c r="AP105" s="37"/>
      <c r="AQ105" s="37"/>
      <c r="AR105" s="37"/>
      <c r="AS105" s="37"/>
      <c r="AU105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100098, 'Б-100098-13',date'2016-03-05',2, 1, 1, 'RUR', 1, 18, date'2015-03-06', date'2015-03-07', 1000981, 1, to_date('2016-03-11 00:00:00','YYYY-MM-DD HH24:MI:SS'), 60000, 10800, 0, 187, 0, 'c1', 8,null);insert into xxxx_oebs_cash_payment_test (ID, INVOICE_ID, OEBS_PAYMENT, DOC_DATE, COMISS_DATE) values (s_xxxx_oebs_cash_payment_test.NEXTVAL, 100098, 30000, to_date('2016-03-11 00:00:00','YYYY-MM-DD HH24:MI:SS'), date'2015-03-31' );insert into xxxx_client_discount_m  (ID,CLIENT_ID,CLIENT_AVG_DISCOUNT,DT) values (s_xxxx_client_discount_m.NEXTVAL,187, 13, date'2014-03-01');</v>
      </c>
    </row>
    <row r="106" spans="1:47" ht="15" customHeight="1" x14ac:dyDescent="0.3">
      <c r="A106" s="45">
        <v>14</v>
      </c>
      <c r="B106" s="64"/>
      <c r="C106" s="12" t="str">
        <f t="shared" si="28"/>
        <v>100014</v>
      </c>
      <c r="D106" s="12" t="str">
        <f t="shared" si="29"/>
        <v>100014/13</v>
      </c>
      <c r="E106" s="13" t="s">
        <v>40</v>
      </c>
      <c r="F106" s="13" t="s">
        <v>41</v>
      </c>
      <c r="G106" s="12">
        <v>1</v>
      </c>
      <c r="H106" s="14">
        <v>100099</v>
      </c>
      <c r="I106" s="15" t="str">
        <f t="shared" ref="I106:I117" si="32">"Б-"&amp;H106&amp;"-13"</f>
        <v>Б-100099-13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44" t="s">
        <v>167</v>
      </c>
      <c r="P106" s="13" t="s">
        <v>44</v>
      </c>
      <c r="Q106" s="13" t="s">
        <v>45</v>
      </c>
      <c r="R106" s="17" t="str">
        <f t="shared" si="30"/>
        <v>1000991</v>
      </c>
      <c r="S106" s="15">
        <v>1</v>
      </c>
      <c r="T106" s="144" t="s">
        <v>139</v>
      </c>
      <c r="U106" s="12">
        <v>100000</v>
      </c>
      <c r="V106" s="12">
        <f t="shared" ref="V106:V116" si="33">U106*0.18</f>
        <v>18000</v>
      </c>
      <c r="W106" s="12">
        <v>0</v>
      </c>
      <c r="X106" s="18">
        <v>188</v>
      </c>
      <c r="Y106" s="19" t="s">
        <v>47</v>
      </c>
      <c r="Z106" s="20">
        <f t="shared" si="25"/>
        <v>82000</v>
      </c>
      <c r="AA106" s="21"/>
      <c r="AB106" s="22"/>
      <c r="AC106" s="14">
        <f t="shared" si="31"/>
        <v>50000</v>
      </c>
      <c r="AD106" s="12"/>
      <c r="AE106" s="12"/>
      <c r="AF106" s="13" t="s">
        <v>48</v>
      </c>
      <c r="AG106" s="23">
        <v>8</v>
      </c>
      <c r="AH106" s="24">
        <v>13</v>
      </c>
      <c r="AI106" s="25" t="s">
        <v>49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S106" s="9" t="s">
        <v>89</v>
      </c>
      <c r="AU10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100099, 'Б-100099-13',date'2016-03-02',2, 7, 7, 'RUR', 1, 18, date'2015-03-06', date'2015-03-07', 1000991, 1, to_date('2016-03-07 00:00:00','YYYY-MM-DD HH24:MI:SS'), 100000, 18000, 0, 188, 0, 'c1', 8,null);insert into xxxx_oebs_cash_payment_test (ID, INVOICE_ID, OEBS_PAYMENT, DOC_DATE, COMISS_DATE) values (s_xxxx_oebs_cash_payment_test.NEXTVAL, 100099, 50000, to_date('2016-03-07 00:00:00','YYYY-MM-DD HH24:MI:SS'), date'2015-03-31' );insert into xxxx_client_discount_m  (ID,CLIENT_ID,CLIENT_AVG_DISCOUNT,DT) values (s_xxxx_client_discount_m.NEXTVAL,188, 13, date'2014-03-01');</v>
      </c>
    </row>
    <row r="107" spans="1:47" ht="15" customHeight="1" x14ac:dyDescent="0.3">
      <c r="A107" s="45">
        <v>14</v>
      </c>
      <c r="B107" s="64"/>
      <c r="C107" s="12" t="str">
        <f t="shared" si="28"/>
        <v>100014</v>
      </c>
      <c r="D107" s="12" t="str">
        <f t="shared" si="29"/>
        <v>100014/13</v>
      </c>
      <c r="E107" s="13" t="s">
        <v>40</v>
      </c>
      <c r="F107" s="13" t="s">
        <v>41</v>
      </c>
      <c r="G107" s="12">
        <v>1</v>
      </c>
      <c r="H107" s="14">
        <v>100100</v>
      </c>
      <c r="I107" s="15" t="str">
        <f t="shared" si="32"/>
        <v>Б-100100-13</v>
      </c>
      <c r="J107" s="16">
        <v>2</v>
      </c>
      <c r="K107" s="12">
        <v>7</v>
      </c>
      <c r="L107" s="12" t="s">
        <v>42</v>
      </c>
      <c r="M107" s="76">
        <v>0</v>
      </c>
      <c r="N107" s="12">
        <v>18</v>
      </c>
      <c r="O107" s="144" t="s">
        <v>168</v>
      </c>
      <c r="P107" s="13" t="s">
        <v>44</v>
      </c>
      <c r="Q107" s="13" t="s">
        <v>45</v>
      </c>
      <c r="R107" s="17" t="str">
        <f t="shared" si="30"/>
        <v>1001001</v>
      </c>
      <c r="S107" s="15">
        <v>1</v>
      </c>
      <c r="T107" s="144" t="s">
        <v>140</v>
      </c>
      <c r="U107" s="12">
        <v>90000</v>
      </c>
      <c r="V107" s="12">
        <f t="shared" si="33"/>
        <v>16200</v>
      </c>
      <c r="W107" s="12">
        <v>0</v>
      </c>
      <c r="X107" s="18">
        <v>189</v>
      </c>
      <c r="Y107" s="19" t="s">
        <v>47</v>
      </c>
      <c r="Z107" s="20">
        <f t="shared" si="25"/>
        <v>73800</v>
      </c>
      <c r="AA107" s="21"/>
      <c r="AB107" s="26"/>
      <c r="AC107" s="14">
        <f t="shared" si="31"/>
        <v>45000</v>
      </c>
      <c r="AD107" s="12"/>
      <c r="AE107" s="12"/>
      <c r="AF107" s="13" t="s">
        <v>48</v>
      </c>
      <c r="AG107" s="23">
        <v>8</v>
      </c>
      <c r="AH107" s="27">
        <v>7</v>
      </c>
      <c r="AI107" s="25" t="s">
        <v>49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S107" s="9" t="s">
        <v>90</v>
      </c>
      <c r="AU10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100100, 'Б-100100-13',date'2016-03-03',2, 7, 7, 'RUR', 0, 18, date'2015-03-06', date'2015-03-07', 1001001, 1, to_date('2016-03-08 00:00:00','YYYY-MM-DD HH24:MI:SS'), 90000, 16200, 0, 189, 0, 'c1', 8,null);insert into xxxx_oebs_cash_payment_test (ID, INVOICE_ID, OEBS_PAYMENT, DOC_DATE, COMISS_DATE) values (s_xxxx_oebs_cash_payment_test.NEXTVAL, 100100, 45000, to_date('2016-03-08 00:00:00','YYYY-MM-DD HH24:MI:SS'), date'2015-03-31' );insert into xxxx_client_discount_m  (ID,CLIENT_ID,CLIENT_AVG_DISCOUNT,DT) values (s_xxxx_client_discount_m.NEXTVAL,189, 7, date'2014-03-01');</v>
      </c>
    </row>
    <row r="108" spans="1:47" ht="15" customHeight="1" x14ac:dyDescent="0.3">
      <c r="A108" s="45">
        <v>14</v>
      </c>
      <c r="B108" s="64"/>
      <c r="C108" s="12" t="str">
        <f t="shared" si="28"/>
        <v>100014</v>
      </c>
      <c r="D108" s="12" t="str">
        <f t="shared" si="29"/>
        <v>100014/13</v>
      </c>
      <c r="E108" s="13" t="s">
        <v>40</v>
      </c>
      <c r="F108" s="13" t="s">
        <v>41</v>
      </c>
      <c r="G108" s="12">
        <v>1</v>
      </c>
      <c r="H108" s="14">
        <v>100101</v>
      </c>
      <c r="I108" s="15" t="str">
        <f t="shared" si="32"/>
        <v>Б-100101-13</v>
      </c>
      <c r="J108" s="16">
        <v>2</v>
      </c>
      <c r="K108" s="12">
        <v>7</v>
      </c>
      <c r="L108" s="56" t="s">
        <v>91</v>
      </c>
      <c r="M108" s="16">
        <v>1</v>
      </c>
      <c r="N108" s="12">
        <v>18</v>
      </c>
      <c r="O108" s="144" t="s">
        <v>168</v>
      </c>
      <c r="P108" s="13" t="s">
        <v>44</v>
      </c>
      <c r="Q108" s="13" t="s">
        <v>45</v>
      </c>
      <c r="R108" s="17" t="str">
        <f t="shared" si="30"/>
        <v>1001011</v>
      </c>
      <c r="S108" s="15">
        <v>1</v>
      </c>
      <c r="T108" s="144" t="s">
        <v>140</v>
      </c>
      <c r="U108" s="12">
        <v>1300</v>
      </c>
      <c r="V108" s="12">
        <f t="shared" si="33"/>
        <v>234</v>
      </c>
      <c r="W108" s="12">
        <v>0</v>
      </c>
      <c r="X108" s="18">
        <v>190</v>
      </c>
      <c r="Y108" s="19" t="s">
        <v>47</v>
      </c>
      <c r="Z108" s="20">
        <f t="shared" si="25"/>
        <v>1066</v>
      </c>
      <c r="AA108" s="21"/>
      <c r="AB108" s="26"/>
      <c r="AC108" s="14">
        <f t="shared" si="31"/>
        <v>650</v>
      </c>
      <c r="AD108" s="12"/>
      <c r="AE108" s="12"/>
      <c r="AF108" s="13" t="s">
        <v>48</v>
      </c>
      <c r="AG108" s="23">
        <v>8</v>
      </c>
      <c r="AH108" s="27">
        <v>7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U10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100101, 'Б-100101-13',date'2016-03-03',2, 7, 7, 'USD', 1, 18, date'2015-03-06', date'2015-03-07', 1001011, 1, to_date('2016-03-08 00:00:00','YYYY-MM-DD HH24:MI:SS'), 1300, 234, 0, 190, 0, 'c1', 8,null);insert into xxxx_oebs_cash_payment_test (ID, INVOICE_ID, OEBS_PAYMENT, DOC_DATE, COMISS_DATE) values (s_xxxx_oebs_cash_payment_test.NEXTVAL, 100101, 650, to_date('2016-03-08 00:00:00','YYYY-MM-DD HH24:MI:SS'), date'2015-03-31' );insert into xxxx_client_discount_m  (ID,CLIENT_ID,CLIENT_AVG_DISCOUNT,DT) values (s_xxxx_client_discount_m.NEXTVAL,190, 7, date'2014-03-01');</v>
      </c>
    </row>
    <row r="109" spans="1:47" ht="15" customHeight="1" x14ac:dyDescent="0.3">
      <c r="A109" s="45">
        <v>14</v>
      </c>
      <c r="B109" s="64"/>
      <c r="C109" s="12" t="str">
        <f t="shared" si="28"/>
        <v>100014</v>
      </c>
      <c r="D109" s="12" t="str">
        <f t="shared" si="29"/>
        <v>100014/13</v>
      </c>
      <c r="E109" s="13" t="s">
        <v>40</v>
      </c>
      <c r="F109" s="13" t="s">
        <v>41</v>
      </c>
      <c r="G109" s="12">
        <v>1</v>
      </c>
      <c r="H109" s="14">
        <v>100102</v>
      </c>
      <c r="I109" s="15" t="str">
        <f t="shared" si="32"/>
        <v>Б-100102-13</v>
      </c>
      <c r="J109" s="16">
        <v>2</v>
      </c>
      <c r="K109" s="28">
        <v>2</v>
      </c>
      <c r="L109" s="12" t="s">
        <v>42</v>
      </c>
      <c r="M109" s="16">
        <v>1</v>
      </c>
      <c r="N109" s="12">
        <v>18</v>
      </c>
      <c r="O109" s="144" t="s">
        <v>169</v>
      </c>
      <c r="P109" s="13" t="s">
        <v>44</v>
      </c>
      <c r="Q109" s="13" t="s">
        <v>45</v>
      </c>
      <c r="R109" s="17" t="str">
        <f t="shared" si="30"/>
        <v>1001021</v>
      </c>
      <c r="S109" s="15">
        <v>1</v>
      </c>
      <c r="T109" s="144" t="s">
        <v>141</v>
      </c>
      <c r="U109" s="12">
        <v>80000</v>
      </c>
      <c r="V109" s="12">
        <f t="shared" si="33"/>
        <v>14400</v>
      </c>
      <c r="W109" s="12">
        <v>0</v>
      </c>
      <c r="X109" s="18">
        <v>191</v>
      </c>
      <c r="Y109" s="19" t="s">
        <v>47</v>
      </c>
      <c r="Z109" s="20">
        <f t="shared" si="25"/>
        <v>65600</v>
      </c>
      <c r="AA109" s="21"/>
      <c r="AB109" s="29"/>
      <c r="AC109" s="14">
        <f t="shared" si="31"/>
        <v>40000</v>
      </c>
      <c r="AD109" s="12"/>
      <c r="AE109" s="12"/>
      <c r="AF109" s="13" t="s">
        <v>48</v>
      </c>
      <c r="AG109" s="23">
        <v>8</v>
      </c>
      <c r="AH109" s="30">
        <v>20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U10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'Б-100102-13',date'2016-03-04',2, 2, 2, 'RUR', 1, 18, date'2015-03-06', date'2015-03-07', 1001021, 1, to_date('2016-03-09 00:00:00','YYYY-MM-DD HH24:MI:SS'), 80000, 14400, 0, 191,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(s_xxxx_client_discount_m.NEXTVAL,191, 20, date'2014-03-01');</v>
      </c>
    </row>
    <row r="110" spans="1:47" ht="15" customHeight="1" x14ac:dyDescent="0.3">
      <c r="A110" s="45">
        <v>14</v>
      </c>
      <c r="B110" s="64"/>
      <c r="C110" s="12" t="str">
        <f t="shared" si="28"/>
        <v>100014</v>
      </c>
      <c r="D110" s="12" t="str">
        <f t="shared" si="29"/>
        <v>100014/13</v>
      </c>
      <c r="E110" s="13" t="s">
        <v>40</v>
      </c>
      <c r="F110" s="13" t="s">
        <v>41</v>
      </c>
      <c r="G110" s="12">
        <v>1</v>
      </c>
      <c r="H110" s="14">
        <v>100102</v>
      </c>
      <c r="I110" s="15" t="str">
        <f t="shared" si="32"/>
        <v>Б-100102-13</v>
      </c>
      <c r="J110" s="16">
        <v>2</v>
      </c>
      <c r="K110" s="28">
        <v>11</v>
      </c>
      <c r="L110" s="12" t="s">
        <v>42</v>
      </c>
      <c r="M110" s="16">
        <v>1</v>
      </c>
      <c r="N110" s="12">
        <v>18</v>
      </c>
      <c r="O110" s="144" t="s">
        <v>169</v>
      </c>
      <c r="P110" s="13" t="s">
        <v>44</v>
      </c>
      <c r="Q110" s="13" t="s">
        <v>45</v>
      </c>
      <c r="R110" s="17" t="str">
        <f t="shared" si="30"/>
        <v>1001021</v>
      </c>
      <c r="S110" s="15">
        <v>1</v>
      </c>
      <c r="T110" s="144" t="s">
        <v>141</v>
      </c>
      <c r="U110" s="12">
        <v>80000</v>
      </c>
      <c r="V110" s="12">
        <f t="shared" si="33"/>
        <v>14400</v>
      </c>
      <c r="W110" s="12">
        <v>0</v>
      </c>
      <c r="X110" s="18">
        <v>191</v>
      </c>
      <c r="Y110" s="19" t="s">
        <v>47</v>
      </c>
      <c r="Z110" s="20">
        <f t="shared" si="25"/>
        <v>65600</v>
      </c>
      <c r="AA110" s="21"/>
      <c r="AB110" s="29"/>
      <c r="AC110" s="14">
        <f t="shared" si="31"/>
        <v>40000</v>
      </c>
      <c r="AD110" s="12"/>
      <c r="AE110" s="12"/>
      <c r="AF110" s="13" t="s">
        <v>48</v>
      </c>
      <c r="AG110" s="23">
        <v>8</v>
      </c>
      <c r="AH110" s="30">
        <v>20</v>
      </c>
      <c r="AI110" s="25" t="s">
        <v>49</v>
      </c>
      <c r="AJ110" s="13"/>
      <c r="AK110" s="13"/>
      <c r="AL110" s="17">
        <v>0</v>
      </c>
      <c r="AM110" s="15" t="s">
        <v>50</v>
      </c>
      <c r="AN110" s="12" t="s">
        <v>51</v>
      </c>
      <c r="AO110" s="12"/>
      <c r="AP110" s="17"/>
      <c r="AQ110" s="17"/>
      <c r="AR110" s="17"/>
      <c r="AU11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100102, 'Б-100102-13',date'2016-03-04',2, 11, 11, 'RUR', 1, 18, date'2015-03-06', date'2015-03-07', 1001021, 1, to_date('2016-03-09 00:00:00','YYYY-MM-DD HH24:MI:SS'), 80000, 14400, 0, 191,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(s_xxxx_client_discount_m.NEXTVAL,191, 20, date'2014-03-01');</v>
      </c>
    </row>
    <row r="111" spans="1:47" s="44" customFormat="1" ht="15" customHeight="1" x14ac:dyDescent="0.3">
      <c r="A111" s="31">
        <v>14</v>
      </c>
      <c r="B111" s="48"/>
      <c r="C111" s="33" t="str">
        <f t="shared" si="28"/>
        <v>100014</v>
      </c>
      <c r="D111" s="33" t="str">
        <f t="shared" si="29"/>
        <v>100014/13</v>
      </c>
      <c r="E111" s="34" t="s">
        <v>40</v>
      </c>
      <c r="F111" s="34" t="s">
        <v>41</v>
      </c>
      <c r="G111" s="12">
        <v>1</v>
      </c>
      <c r="H111" s="14">
        <v>100103</v>
      </c>
      <c r="I111" s="33" t="str">
        <f t="shared" si="32"/>
        <v>Б-100103-13</v>
      </c>
      <c r="J111" s="16">
        <v>2</v>
      </c>
      <c r="K111" s="35">
        <v>1</v>
      </c>
      <c r="L111" s="33" t="s">
        <v>42</v>
      </c>
      <c r="M111" s="36">
        <v>1</v>
      </c>
      <c r="N111" s="33">
        <v>18</v>
      </c>
      <c r="O111" s="145" t="s">
        <v>170</v>
      </c>
      <c r="P111" s="34" t="s">
        <v>44</v>
      </c>
      <c r="Q111" s="34" t="s">
        <v>45</v>
      </c>
      <c r="R111" s="37" t="str">
        <f t="shared" si="30"/>
        <v>1001031</v>
      </c>
      <c r="S111" s="33">
        <v>1</v>
      </c>
      <c r="T111" s="145" t="s">
        <v>142</v>
      </c>
      <c r="U111" s="33">
        <v>60000</v>
      </c>
      <c r="V111" s="33">
        <f t="shared" si="33"/>
        <v>10800</v>
      </c>
      <c r="W111" s="33">
        <v>0</v>
      </c>
      <c r="X111" s="18">
        <v>192</v>
      </c>
      <c r="Y111" s="38" t="s">
        <v>47</v>
      </c>
      <c r="Z111" s="20">
        <f t="shared" si="25"/>
        <v>49200</v>
      </c>
      <c r="AA111" s="39"/>
      <c r="AB111" s="39"/>
      <c r="AC111" s="40">
        <f t="shared" si="31"/>
        <v>30000</v>
      </c>
      <c r="AD111" s="33"/>
      <c r="AE111" s="33"/>
      <c r="AF111" s="34" t="s">
        <v>48</v>
      </c>
      <c r="AG111" s="41">
        <v>8</v>
      </c>
      <c r="AH111" s="42">
        <v>13</v>
      </c>
      <c r="AI111" s="43" t="s">
        <v>49</v>
      </c>
      <c r="AJ111" s="34"/>
      <c r="AK111" s="34"/>
      <c r="AL111" s="37">
        <v>0</v>
      </c>
      <c r="AM111" s="33" t="s">
        <v>50</v>
      </c>
      <c r="AN111" s="33" t="s">
        <v>51</v>
      </c>
      <c r="AO111" s="33"/>
      <c r="AP111" s="37"/>
      <c r="AQ111" s="37"/>
      <c r="AR111" s="37"/>
      <c r="AU11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100103, 'Б-100103-13',date'2016-03-05',2, 1, 1, 'RUR', 1, 18, date'2015-03-06', date'2015-03-07', 1001031, 1, to_date('2016-03-11 00:00:00','YYYY-MM-DD HH24:MI:SS'), 60000, 10800, 0, 192, 0, 'c1', 8,null);insert into xxxx_oebs_cash_payment_test (ID, INVOICE_ID, OEBS_PAYMENT, DOC_DATE, COMISS_DATE) values (s_xxxx_oebs_cash_payment_test.NEXTVAL, 100103, 30000, to_date('2016-03-11 00:00:00','YYYY-MM-DD HH24:MI:SS'), date'2015-03-31' );insert into xxxx_client_discount_m  (ID,CLIENT_ID,CLIENT_AVG_DISCOUNT,DT) values (s_xxxx_client_discount_m.NEXTVAL,192, 13, date'2014-03-01');</v>
      </c>
    </row>
    <row r="112" spans="1:47" ht="15" customHeight="1" x14ac:dyDescent="0.3">
      <c r="A112" s="45">
        <v>15</v>
      </c>
      <c r="B112" s="57"/>
      <c r="C112" s="12" t="str">
        <f t="shared" si="28"/>
        <v>100015</v>
      </c>
      <c r="D112" s="12" t="str">
        <f t="shared" si="29"/>
        <v>100015/13</v>
      </c>
      <c r="E112" s="13" t="s">
        <v>40</v>
      </c>
      <c r="F112" s="13" t="s">
        <v>41</v>
      </c>
      <c r="G112" s="12">
        <v>1</v>
      </c>
      <c r="H112" s="14">
        <v>100104</v>
      </c>
      <c r="I112" s="15" t="str">
        <f t="shared" si="32"/>
        <v>Б-100104-13</v>
      </c>
      <c r="J112" s="16">
        <v>2</v>
      </c>
      <c r="K112" s="12">
        <v>7</v>
      </c>
      <c r="L112" s="56" t="s">
        <v>91</v>
      </c>
      <c r="M112" s="16">
        <v>1</v>
      </c>
      <c r="N112" s="12">
        <v>18</v>
      </c>
      <c r="O112" s="144" t="s">
        <v>167</v>
      </c>
      <c r="P112" s="13" t="s">
        <v>44</v>
      </c>
      <c r="Q112" s="13" t="s">
        <v>45</v>
      </c>
      <c r="R112" s="17" t="str">
        <f t="shared" si="30"/>
        <v>1001041</v>
      </c>
      <c r="S112" s="15">
        <v>1</v>
      </c>
      <c r="T112" s="144" t="s">
        <v>139</v>
      </c>
      <c r="U112" s="12">
        <v>10000</v>
      </c>
      <c r="V112" s="12">
        <f t="shared" si="33"/>
        <v>1800</v>
      </c>
      <c r="W112" s="12">
        <v>0</v>
      </c>
      <c r="X112" s="18">
        <v>193</v>
      </c>
      <c r="Y112" s="19" t="s">
        <v>47</v>
      </c>
      <c r="Z112" s="20">
        <f t="shared" si="25"/>
        <v>8200</v>
      </c>
      <c r="AA112" s="21"/>
      <c r="AB112" s="22"/>
      <c r="AC112" s="14">
        <f t="shared" si="31"/>
        <v>5000</v>
      </c>
      <c r="AD112" s="12"/>
      <c r="AE112" s="12"/>
      <c r="AF112" s="13" t="s">
        <v>48</v>
      </c>
      <c r="AG112" s="23">
        <v>8</v>
      </c>
      <c r="AH112" s="24">
        <v>13</v>
      </c>
      <c r="AI112" s="25" t="s">
        <v>49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S112" s="17" t="s">
        <v>92</v>
      </c>
      <c r="AU11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100104, 'Б-100104-13',date'2016-03-02',2, 7, 7, 'USD', 1, 18, date'2015-03-06', date'2015-03-07', 1001041, 1, to_date('2016-03-07 00:00:00','YYYY-MM-DD HH24:MI:SS'), 10000, 1800, 0, 193, 0, 'c1', 8,null);insert into xxxx_oebs_cash_payment_test (ID, INVOICE_ID, OEBS_PAYMENT, DOC_DATE, COMISS_DATE) values (s_xxxx_oebs_cash_payment_test.NEXTVAL, 100104, 5000, to_date('2016-03-07 00:00:00','YYYY-MM-DD HH24:MI:SS'), date'2015-03-31' );insert into xxxx_client_discount_m  (ID,CLIENT_ID,CLIENT_AVG_DISCOUNT,DT) values (s_xxxx_client_discount_m.NEXTVAL,193, 13, date'2014-03-01');</v>
      </c>
    </row>
    <row r="113" spans="1:47" ht="15" customHeight="1" x14ac:dyDescent="0.3">
      <c r="A113" s="45">
        <v>15</v>
      </c>
      <c r="B113" s="57"/>
      <c r="C113" s="12" t="str">
        <f t="shared" si="28"/>
        <v>100015</v>
      </c>
      <c r="D113" s="12" t="str">
        <f t="shared" si="29"/>
        <v>100015/13</v>
      </c>
      <c r="E113" s="13" t="s">
        <v>40</v>
      </c>
      <c r="F113" s="13" t="s">
        <v>41</v>
      </c>
      <c r="G113" s="12">
        <v>1</v>
      </c>
      <c r="H113" s="14">
        <v>100105</v>
      </c>
      <c r="I113" s="15" t="str">
        <f t="shared" si="32"/>
        <v>Б-100105-13</v>
      </c>
      <c r="J113" s="16">
        <v>2</v>
      </c>
      <c r="K113" s="12">
        <v>7</v>
      </c>
      <c r="L113" s="56" t="s">
        <v>91</v>
      </c>
      <c r="M113" s="16">
        <v>1</v>
      </c>
      <c r="N113" s="12">
        <v>18</v>
      </c>
      <c r="O113" s="144" t="s">
        <v>168</v>
      </c>
      <c r="P113" s="13" t="s">
        <v>44</v>
      </c>
      <c r="Q113" s="13" t="s">
        <v>45</v>
      </c>
      <c r="R113" s="17" t="str">
        <f t="shared" si="30"/>
        <v>1001051</v>
      </c>
      <c r="S113" s="15">
        <v>1</v>
      </c>
      <c r="T113" s="144" t="s">
        <v>140</v>
      </c>
      <c r="U113" s="12">
        <v>9000</v>
      </c>
      <c r="V113" s="12">
        <f t="shared" si="33"/>
        <v>1620</v>
      </c>
      <c r="W113" s="12">
        <v>0</v>
      </c>
      <c r="X113" s="18">
        <v>194</v>
      </c>
      <c r="Y113" s="19" t="s">
        <v>47</v>
      </c>
      <c r="Z113" s="20">
        <f t="shared" si="25"/>
        <v>7380</v>
      </c>
      <c r="AA113" s="21"/>
      <c r="AB113" s="26"/>
      <c r="AC113" s="14">
        <f t="shared" si="31"/>
        <v>4500</v>
      </c>
      <c r="AD113" s="12"/>
      <c r="AE113" s="12"/>
      <c r="AF113" s="13" t="s">
        <v>48</v>
      </c>
      <c r="AG113" s="23">
        <v>8</v>
      </c>
      <c r="AH113" s="27">
        <v>7</v>
      </c>
      <c r="AI113" s="25" t="s">
        <v>49</v>
      </c>
      <c r="AJ113" s="13"/>
      <c r="AK113" s="13"/>
      <c r="AL113" s="17">
        <v>0</v>
      </c>
      <c r="AM113" s="15" t="s">
        <v>50</v>
      </c>
      <c r="AN113" s="12" t="s">
        <v>51</v>
      </c>
      <c r="AO113" s="12"/>
      <c r="AP113" s="17"/>
      <c r="AQ113" s="17"/>
      <c r="AR113" s="17"/>
      <c r="AS113" s="17" t="s">
        <v>93</v>
      </c>
      <c r="AU11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100105, 'Б-100105-13',date'2016-03-03',2, 7, 7, 'USD', 1, 18, date'2015-03-06', date'2015-03-07', 1001051, 1, to_date('2016-03-08 00:00:00','YYYY-MM-DD HH24:MI:SS'), 9000, 1620, 0, 194, 0, 'c1', 8,null);insert into xxxx_oebs_cash_payment_test (ID, INVOICE_ID, OEBS_PAYMENT, DOC_DATE, COMISS_DATE) values (s_xxxx_oebs_cash_payment_test.NEXTVAL, 100105, 4500, to_date('2016-03-08 00:00:00','YYYY-MM-DD HH24:MI:SS'), date'2015-03-31' );insert into xxxx_client_discount_m  (ID,CLIENT_ID,CLIENT_AVG_DISCOUNT,DT) values (s_xxxx_client_discount_m.NEXTVAL,194, 7, date'2014-03-01');</v>
      </c>
    </row>
    <row r="114" spans="1:47" ht="15" customHeight="1" x14ac:dyDescent="0.3">
      <c r="A114" s="45">
        <v>15</v>
      </c>
      <c r="B114" s="57"/>
      <c r="C114" s="12" t="str">
        <f t="shared" si="28"/>
        <v>100015</v>
      </c>
      <c r="D114" s="12" t="str">
        <f t="shared" si="29"/>
        <v>100015/13</v>
      </c>
      <c r="E114" s="13" t="s">
        <v>40</v>
      </c>
      <c r="F114" s="13" t="s">
        <v>41</v>
      </c>
      <c r="G114" s="12">
        <v>1</v>
      </c>
      <c r="H114" s="14">
        <v>100106</v>
      </c>
      <c r="I114" s="15" t="str">
        <f t="shared" si="32"/>
        <v>Б-100106-13</v>
      </c>
      <c r="J114" s="16">
        <v>2</v>
      </c>
      <c r="K114" s="12">
        <v>7</v>
      </c>
      <c r="L114" s="56" t="s">
        <v>91</v>
      </c>
      <c r="M114" s="16">
        <v>1</v>
      </c>
      <c r="N114" s="12">
        <v>18</v>
      </c>
      <c r="O114" s="144" t="s">
        <v>168</v>
      </c>
      <c r="P114" s="13" t="s">
        <v>44</v>
      </c>
      <c r="Q114" s="13" t="s">
        <v>45</v>
      </c>
      <c r="R114" s="17" t="str">
        <f t="shared" si="30"/>
        <v>1001061</v>
      </c>
      <c r="S114" s="15">
        <v>1</v>
      </c>
      <c r="T114" s="144" t="s">
        <v>140</v>
      </c>
      <c r="U114" s="12">
        <v>9000</v>
      </c>
      <c r="V114" s="12">
        <f t="shared" si="33"/>
        <v>1620</v>
      </c>
      <c r="W114" s="12">
        <v>0</v>
      </c>
      <c r="X114" s="18">
        <v>195</v>
      </c>
      <c r="Y114" s="19" t="s">
        <v>47</v>
      </c>
      <c r="Z114" s="20">
        <f t="shared" si="25"/>
        <v>7380</v>
      </c>
      <c r="AA114" s="21"/>
      <c r="AB114" s="26"/>
      <c r="AC114" s="14">
        <f t="shared" si="31"/>
        <v>4500</v>
      </c>
      <c r="AD114" s="12"/>
      <c r="AE114" s="12"/>
      <c r="AF114" s="13" t="s">
        <v>48</v>
      </c>
      <c r="AG114" s="23">
        <v>8</v>
      </c>
      <c r="AH114" s="27">
        <v>7</v>
      </c>
      <c r="AI114" s="25" t="s">
        <v>49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S114" s="17"/>
      <c r="AU11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100106, 'Б-100106-13',date'2016-03-03',2, 7, 7, 'USD', 1, 18, date'2015-03-06', date'2015-03-07', 1001061, 1, to_date('2016-03-08 00:00:00','YYYY-MM-DD HH24:MI:SS'), 9000, 1620, 0, 195, 0, 'c1', 8,null);insert into xxxx_oebs_cash_payment_test (ID, INVOICE_ID, OEBS_PAYMENT, DOC_DATE, COMISS_DATE) values (s_xxxx_oebs_cash_payment_test.NEXTVAL, 100106, 4500, to_date('2016-03-08 00:00:00','YYYY-MM-DD HH24:MI:SS'), date'2015-03-31' );insert into xxxx_client_discount_m  (ID,CLIENT_ID,CLIENT_AVG_DISCOUNT,DT) values (s_xxxx_client_discount_m.NEXTVAL,195, 7, date'2014-03-01');</v>
      </c>
    </row>
    <row r="115" spans="1:47" ht="15" customHeight="1" x14ac:dyDescent="0.3">
      <c r="A115" s="45">
        <v>15</v>
      </c>
      <c r="B115" s="57"/>
      <c r="C115" s="12" t="str">
        <f t="shared" si="28"/>
        <v>100015</v>
      </c>
      <c r="D115" s="12" t="str">
        <f t="shared" si="29"/>
        <v>100015/13</v>
      </c>
      <c r="E115" s="13" t="s">
        <v>40</v>
      </c>
      <c r="F115" s="13" t="s">
        <v>41</v>
      </c>
      <c r="G115" s="12">
        <v>1</v>
      </c>
      <c r="H115" s="14">
        <v>100107</v>
      </c>
      <c r="I115" s="15" t="str">
        <f t="shared" si="32"/>
        <v>Б-100107-13</v>
      </c>
      <c r="J115" s="16">
        <v>2</v>
      </c>
      <c r="K115" s="12">
        <v>7</v>
      </c>
      <c r="L115" s="56" t="s">
        <v>91</v>
      </c>
      <c r="M115" s="16">
        <v>1</v>
      </c>
      <c r="N115" s="12">
        <v>18</v>
      </c>
      <c r="O115" s="144" t="s">
        <v>169</v>
      </c>
      <c r="P115" s="13" t="s">
        <v>44</v>
      </c>
      <c r="Q115" s="13" t="s">
        <v>45</v>
      </c>
      <c r="R115" s="17" t="str">
        <f t="shared" si="30"/>
        <v>1001071</v>
      </c>
      <c r="S115" s="15">
        <v>1</v>
      </c>
      <c r="T115" s="144" t="s">
        <v>141</v>
      </c>
      <c r="U115" s="12">
        <v>8000</v>
      </c>
      <c r="V115" s="12">
        <f t="shared" si="33"/>
        <v>1440</v>
      </c>
      <c r="W115" s="12">
        <v>0</v>
      </c>
      <c r="X115" s="18">
        <v>196</v>
      </c>
      <c r="Y115" s="19" t="s">
        <v>47</v>
      </c>
      <c r="Z115" s="20">
        <f t="shared" si="25"/>
        <v>6560</v>
      </c>
      <c r="AA115" s="21"/>
      <c r="AB115" s="29"/>
      <c r="AC115" s="14">
        <f t="shared" si="31"/>
        <v>4000</v>
      </c>
      <c r="AD115" s="12"/>
      <c r="AE115" s="12"/>
      <c r="AF115" s="13" t="s">
        <v>48</v>
      </c>
      <c r="AG115" s="23">
        <v>8</v>
      </c>
      <c r="AH115" s="30">
        <v>20</v>
      </c>
      <c r="AI115" s="25" t="s">
        <v>49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S115" s="17"/>
      <c r="AU11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100107, 'Б-100107-13',date'2016-03-04',2, 7, 7, 'USD', 1, 18, date'2015-03-06', date'2015-03-07', 1001071, 1, to_date('2016-03-09 00:00:00','YYYY-MM-DD HH24:MI:SS'), 8000, 1440, 0, 196, 0, 'c1', 8,null);insert into xxxx_oebs_cash_payment_test (ID, INVOICE_ID, OEBS_PAYMENT, DOC_DATE, COMISS_DATE) values (s_xxxx_oebs_cash_payment_test.NEXTVAL, 100107, 4000, to_date('2016-03-09 00:00:00','YYYY-MM-DD HH24:MI:SS'), date'2015-03-31' );insert into xxxx_client_discount_m  (ID,CLIENT_ID,CLIENT_AVG_DISCOUNT,DT) values (s_xxxx_client_discount_m.NEXTVAL,196, 20, date'2014-03-01');</v>
      </c>
    </row>
    <row r="116" spans="1:47" s="44" customFormat="1" ht="15" customHeight="1" x14ac:dyDescent="0.3">
      <c r="A116" s="31">
        <v>15</v>
      </c>
      <c r="B116" s="60"/>
      <c r="C116" s="33" t="str">
        <f t="shared" si="28"/>
        <v>100015</v>
      </c>
      <c r="D116" s="33" t="str">
        <f t="shared" si="29"/>
        <v>100015/13</v>
      </c>
      <c r="E116" s="34" t="s">
        <v>40</v>
      </c>
      <c r="F116" s="34" t="s">
        <v>41</v>
      </c>
      <c r="G116" s="12">
        <v>1</v>
      </c>
      <c r="H116" s="14">
        <v>100108</v>
      </c>
      <c r="I116" s="33" t="str">
        <f t="shared" si="32"/>
        <v>Б-100108-13</v>
      </c>
      <c r="J116" s="16">
        <v>2</v>
      </c>
      <c r="K116" s="33">
        <v>7</v>
      </c>
      <c r="L116" s="35" t="s">
        <v>91</v>
      </c>
      <c r="M116" s="36">
        <v>1</v>
      </c>
      <c r="N116" s="33">
        <v>18</v>
      </c>
      <c r="O116" s="145" t="s">
        <v>170</v>
      </c>
      <c r="P116" s="34" t="s">
        <v>44</v>
      </c>
      <c r="Q116" s="34" t="s">
        <v>45</v>
      </c>
      <c r="R116" s="37" t="str">
        <f t="shared" si="30"/>
        <v>1001081</v>
      </c>
      <c r="S116" s="33">
        <v>1</v>
      </c>
      <c r="T116" s="145" t="s">
        <v>142</v>
      </c>
      <c r="U116" s="33">
        <v>6000</v>
      </c>
      <c r="V116" s="33">
        <f t="shared" si="33"/>
        <v>1080</v>
      </c>
      <c r="W116" s="33">
        <v>0</v>
      </c>
      <c r="X116" s="18">
        <v>197</v>
      </c>
      <c r="Y116" s="38" t="s">
        <v>47</v>
      </c>
      <c r="Z116" s="20">
        <f t="shared" si="25"/>
        <v>4920</v>
      </c>
      <c r="AA116" s="39"/>
      <c r="AB116" s="39"/>
      <c r="AC116" s="40">
        <f t="shared" si="31"/>
        <v>3000</v>
      </c>
      <c r="AD116" s="33"/>
      <c r="AE116" s="33"/>
      <c r="AF116" s="34" t="s">
        <v>48</v>
      </c>
      <c r="AG116" s="41">
        <v>8</v>
      </c>
      <c r="AH116" s="42">
        <v>13</v>
      </c>
      <c r="AI116" s="43" t="s">
        <v>49</v>
      </c>
      <c r="AJ116" s="34"/>
      <c r="AK116" s="34"/>
      <c r="AL116" s="37">
        <v>0</v>
      </c>
      <c r="AM116" s="33" t="s">
        <v>50</v>
      </c>
      <c r="AN116" s="33" t="s">
        <v>51</v>
      </c>
      <c r="AO116" s="33"/>
      <c r="AP116" s="37"/>
      <c r="AQ116" s="37"/>
      <c r="AR116" s="37"/>
      <c r="AS116" s="37"/>
      <c r="AU11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100108, 'Б-100108-13',date'2016-03-05',2, 7, 7, 'USD', 1, 18, date'2015-03-06', date'2015-03-07', 1001081, 1, to_date('2016-03-11 00:00:00','YYYY-MM-DD HH24:MI:SS'), 6000, 1080, 0, 197, 0, 'c1', 8,null);insert into xxxx_oebs_cash_payment_test (ID, INVOICE_ID, OEBS_PAYMENT, DOC_DATE, COMISS_DATE) values (s_xxxx_oebs_cash_payment_test.NEXTVAL, 100108, 3000, to_date('2016-03-11 00:00:00','YYYY-MM-DD HH24:MI:SS'), date'2015-03-31' );insert into xxxx_client_discount_m  (ID,CLIENT_ID,CLIENT_AVG_DISCOUNT,DT) values (s_xxxx_client_discount_m.NEXTVAL,197, 13, date'2014-03-01');</v>
      </c>
    </row>
    <row r="117" spans="1:47" ht="15" customHeight="1" x14ac:dyDescent="0.3">
      <c r="A117" s="45">
        <v>16</v>
      </c>
      <c r="B117" s="57"/>
      <c r="C117" s="12" t="str">
        <f t="shared" si="28"/>
        <v>100016</v>
      </c>
      <c r="D117" s="12" t="str">
        <f t="shared" si="29"/>
        <v>100016/13</v>
      </c>
      <c r="E117" s="13" t="s">
        <v>40</v>
      </c>
      <c r="F117" s="13" t="s">
        <v>41</v>
      </c>
      <c r="G117" s="12">
        <v>1</v>
      </c>
      <c r="H117" s="14">
        <v>100109</v>
      </c>
      <c r="I117" s="15" t="str">
        <f t="shared" si="32"/>
        <v>Б-100109-13</v>
      </c>
      <c r="J117" s="16">
        <v>2</v>
      </c>
      <c r="K117" s="12">
        <v>7</v>
      </c>
      <c r="L117" s="12" t="s">
        <v>42</v>
      </c>
      <c r="M117" s="16">
        <v>1</v>
      </c>
      <c r="N117" s="12">
        <v>18</v>
      </c>
      <c r="O117" s="144" t="s">
        <v>167</v>
      </c>
      <c r="P117" s="13" t="s">
        <v>44</v>
      </c>
      <c r="Q117" s="13" t="s">
        <v>45</v>
      </c>
      <c r="R117" s="17" t="str">
        <f t="shared" si="30"/>
        <v>1001091</v>
      </c>
      <c r="S117" s="15">
        <v>1</v>
      </c>
      <c r="T117" s="144" t="s">
        <v>139</v>
      </c>
      <c r="U117" s="12">
        <v>60976</v>
      </c>
      <c r="V117" s="12">
        <v>10976</v>
      </c>
      <c r="W117" s="12">
        <v>0</v>
      </c>
      <c r="X117" s="18">
        <v>198</v>
      </c>
      <c r="Y117" s="19" t="s">
        <v>47</v>
      </c>
      <c r="Z117" s="20">
        <f t="shared" si="25"/>
        <v>50000</v>
      </c>
      <c r="AA117" s="21"/>
      <c r="AB117" s="22"/>
      <c r="AC117" s="14">
        <f t="shared" si="31"/>
        <v>30488</v>
      </c>
      <c r="AD117" s="12"/>
      <c r="AE117" s="12"/>
      <c r="AF117" s="13" t="s">
        <v>48</v>
      </c>
      <c r="AG117" s="23">
        <v>8</v>
      </c>
      <c r="AH117" s="24">
        <v>13</v>
      </c>
      <c r="AI117" s="25" t="s">
        <v>49</v>
      </c>
      <c r="AJ117" s="13"/>
      <c r="AK117" s="13"/>
      <c r="AL117" s="17">
        <v>0</v>
      </c>
      <c r="AM117" s="54">
        <v>1</v>
      </c>
      <c r="AN117" s="12" t="s">
        <v>51</v>
      </c>
      <c r="AO117" s="12"/>
      <c r="AP117" s="70">
        <v>10000</v>
      </c>
      <c r="AQ117" s="71" t="s">
        <v>83</v>
      </c>
      <c r="AR117" s="72" t="s">
        <v>84</v>
      </c>
      <c r="AS117" s="17" t="s">
        <v>94</v>
      </c>
      <c r="AU11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100109, 'Б-100109-13',date'2016-03-02',2, 7, 7, 'RUR', 1, 18, date'2015-03-06', date'2015-03-07', 1001091, 1, to_date('2016-03-07 00:00:00','YYYY-MM-DD HH24:MI:SS'), 60976, 10976, 0, 198, 0, 'c1', 8,1);insert into xxxx_oebs_cash_payment_test (ID, INVOICE_ID, OEBS_PAYMENT, DOC_DATE, COMISS_DATE) values (s_xxxx_oebs_cash_payment_test.NEXTVAL, 100109, 30488, to_date('2016-03-07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118" spans="1:47" ht="15" customHeight="1" x14ac:dyDescent="0.3">
      <c r="A118" s="45">
        <v>16</v>
      </c>
      <c r="B118" s="57"/>
      <c r="C118" s="12" t="str">
        <f t="shared" si="28"/>
        <v>100016</v>
      </c>
      <c r="D118" s="12" t="str">
        <f t="shared" si="29"/>
        <v>100016/13</v>
      </c>
      <c r="E118" s="13" t="s">
        <v>40</v>
      </c>
      <c r="F118" s="13" t="s">
        <v>41</v>
      </c>
      <c r="G118" s="12">
        <v>1</v>
      </c>
      <c r="H118" s="14">
        <v>100110</v>
      </c>
      <c r="I118" s="15" t="str">
        <f t="shared" ref="I118:I133" si="34">"Б-"&amp;H118&amp;"-13"</f>
        <v>Б-100110-13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44" t="s">
        <v>168</v>
      </c>
      <c r="P118" s="13" t="s">
        <v>44</v>
      </c>
      <c r="Q118" s="13" t="s">
        <v>45</v>
      </c>
      <c r="R118" s="17" t="str">
        <f t="shared" si="30"/>
        <v>1001101</v>
      </c>
      <c r="S118" s="15">
        <v>1</v>
      </c>
      <c r="T118" s="144" t="s">
        <v>140</v>
      </c>
      <c r="U118" s="12">
        <v>90000</v>
      </c>
      <c r="V118" s="12">
        <f t="shared" ref="V118:V133" si="35">U118*0.18</f>
        <v>16200</v>
      </c>
      <c r="W118" s="12">
        <v>0</v>
      </c>
      <c r="X118" s="18">
        <v>199</v>
      </c>
      <c r="Y118" s="19" t="s">
        <v>47</v>
      </c>
      <c r="Z118" s="20">
        <f t="shared" si="25"/>
        <v>73800</v>
      </c>
      <c r="AA118" s="21"/>
      <c r="AB118" s="26"/>
      <c r="AC118" s="14">
        <f t="shared" si="31"/>
        <v>45000</v>
      </c>
      <c r="AD118" s="12"/>
      <c r="AE118" s="12"/>
      <c r="AF118" s="13" t="s">
        <v>48</v>
      </c>
      <c r="AG118" s="23">
        <v>8</v>
      </c>
      <c r="AH118" s="27">
        <v>7</v>
      </c>
      <c r="AI118" s="25" t="s">
        <v>49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S118" s="17">
        <v>50000</v>
      </c>
      <c r="AU11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100110, 'Б-100110-13',date'2016-03-03',2, 7, 7, 'RUR', 1, 18, date'2015-03-06', date'2015-03-07',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date'2015-03-31' );insert into xxxx_client_discount_m  (ID,CLIENT_ID,CLIENT_AVG_DISCOUNT,DT) values (s_xxxx_client_discount_m.NEXTVAL,199, 7, date'2014-03-01');</v>
      </c>
    </row>
    <row r="119" spans="1:47" ht="15" customHeight="1" x14ac:dyDescent="0.3">
      <c r="A119" s="45">
        <v>16</v>
      </c>
      <c r="B119" s="57"/>
      <c r="C119" s="12" t="str">
        <f t="shared" si="28"/>
        <v>100016</v>
      </c>
      <c r="D119" s="12" t="str">
        <f t="shared" si="29"/>
        <v>100016/13</v>
      </c>
      <c r="E119" s="13" t="s">
        <v>40</v>
      </c>
      <c r="F119" s="13" t="s">
        <v>41</v>
      </c>
      <c r="G119" s="12">
        <v>1</v>
      </c>
      <c r="H119" s="14">
        <v>100111</v>
      </c>
      <c r="I119" s="15" t="str">
        <f t="shared" si="34"/>
        <v>Б-100111-13</v>
      </c>
      <c r="J119" s="16">
        <v>2</v>
      </c>
      <c r="K119" s="12">
        <v>7</v>
      </c>
      <c r="L119" s="12" t="s">
        <v>42</v>
      </c>
      <c r="M119" s="16">
        <v>1</v>
      </c>
      <c r="N119" s="12">
        <v>18</v>
      </c>
      <c r="O119" s="144" t="s">
        <v>168</v>
      </c>
      <c r="P119" s="13" t="s">
        <v>44</v>
      </c>
      <c r="Q119" s="13" t="s">
        <v>45</v>
      </c>
      <c r="R119" s="17" t="str">
        <f t="shared" si="30"/>
        <v>1001111</v>
      </c>
      <c r="S119" s="15">
        <v>1</v>
      </c>
      <c r="T119" s="144" t="s">
        <v>140</v>
      </c>
      <c r="U119" s="12">
        <v>90000</v>
      </c>
      <c r="V119" s="12">
        <f t="shared" si="35"/>
        <v>16200</v>
      </c>
      <c r="W119" s="12">
        <v>0</v>
      </c>
      <c r="X119" s="18">
        <v>200</v>
      </c>
      <c r="Y119" s="19" t="s">
        <v>47</v>
      </c>
      <c r="Z119" s="20">
        <f t="shared" si="25"/>
        <v>73800</v>
      </c>
      <c r="AA119" s="21"/>
      <c r="AB119" s="26"/>
      <c r="AC119" s="14">
        <f t="shared" si="31"/>
        <v>45000</v>
      </c>
      <c r="AD119" s="12"/>
      <c r="AE119" s="12"/>
      <c r="AF119" s="13" t="s">
        <v>48</v>
      </c>
      <c r="AG119" s="23">
        <v>8</v>
      </c>
      <c r="AH119" s="27">
        <v>7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S119" s="17" t="s">
        <v>95</v>
      </c>
      <c r="AU11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100111, 'Б-100111-13',date'2016-03-03',2, 7, 7, 'RUR', 1, 18, date'2015-03-06', date'2015-03-07', 1001111, 1, to_date('2016-03-08 00:00:00','YYYY-MM-DD HH24:MI:SS'), 90000, 16200, 0, 200, 0, 'c1', 8,null);insert into xxxx_oebs_cash_payment_test (ID, INVOICE_ID, OEBS_PAYMENT, DOC_DATE, COMISS_DATE) values (s_xxxx_oebs_cash_payment_test.NEXTVAL, 100111, 45000, to_date('2016-03-08 00:00:00','YYYY-MM-DD HH24:MI:SS'), date'2015-03-31' );insert into xxxx_client_discount_m  (ID,CLIENT_ID,CLIENT_AVG_DISCOUNT,DT) values (s_xxxx_client_discount_m.NEXTVAL,200, 7, date'2014-03-01');</v>
      </c>
    </row>
    <row r="120" spans="1:47" ht="15" customHeight="1" x14ac:dyDescent="0.3">
      <c r="A120" s="45">
        <v>16</v>
      </c>
      <c r="B120" s="57"/>
      <c r="C120" s="12" t="str">
        <f t="shared" si="28"/>
        <v>100016</v>
      </c>
      <c r="D120" s="12" t="str">
        <f t="shared" si="29"/>
        <v>100016/13</v>
      </c>
      <c r="E120" s="13" t="s">
        <v>40</v>
      </c>
      <c r="F120" s="13" t="s">
        <v>41</v>
      </c>
      <c r="G120" s="12">
        <v>1</v>
      </c>
      <c r="H120" s="14">
        <v>100112</v>
      </c>
      <c r="I120" s="15" t="str">
        <f t="shared" si="34"/>
        <v>Б-100112-13</v>
      </c>
      <c r="J120" s="16">
        <v>2</v>
      </c>
      <c r="K120" s="12">
        <v>7</v>
      </c>
      <c r="L120" s="12" t="s">
        <v>42</v>
      </c>
      <c r="M120" s="16">
        <v>1</v>
      </c>
      <c r="N120" s="12">
        <v>18</v>
      </c>
      <c r="O120" s="144" t="s">
        <v>169</v>
      </c>
      <c r="P120" s="13" t="s">
        <v>44</v>
      </c>
      <c r="Q120" s="13" t="s">
        <v>45</v>
      </c>
      <c r="R120" s="17" t="str">
        <f t="shared" si="30"/>
        <v>1001121</v>
      </c>
      <c r="S120" s="15">
        <v>1</v>
      </c>
      <c r="T120" s="144" t="s">
        <v>141</v>
      </c>
      <c r="U120" s="12">
        <v>80000</v>
      </c>
      <c r="V120" s="12">
        <f t="shared" si="35"/>
        <v>14400</v>
      </c>
      <c r="W120" s="12">
        <v>0</v>
      </c>
      <c r="X120" s="18">
        <v>201</v>
      </c>
      <c r="Y120" s="19" t="s">
        <v>47</v>
      </c>
      <c r="Z120" s="20">
        <f t="shared" si="25"/>
        <v>65600</v>
      </c>
      <c r="AA120" s="21"/>
      <c r="AB120" s="29"/>
      <c r="AC120" s="14">
        <f t="shared" si="31"/>
        <v>40000</v>
      </c>
      <c r="AD120" s="12"/>
      <c r="AE120" s="12"/>
      <c r="AF120" s="13" t="s">
        <v>48</v>
      </c>
      <c r="AG120" s="23">
        <v>8</v>
      </c>
      <c r="AH120" s="30">
        <v>20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S120" s="17"/>
      <c r="AU12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100112, 'Б-100112-13',date'2016-03-04',2, 7, 7, 'RUR', 1, 18, date'2015-03-06', date'2015-03-07', 1001121, 1, to_date('2016-03-09 00:00:00','YYYY-MM-DD HH24:MI:SS'), 80000, 14400, 0, 201, 0, 'c1', 8,null);insert into xxxx_oebs_cash_payment_test (ID, INVOICE_ID, OEBS_PAYMENT, DOC_DATE, COMISS_DATE) values (s_xxxx_oebs_cash_payment_test.NEXTVAL, 100112, 40000, to_date('2016-03-09 00:00:00','YYYY-MM-DD HH24:MI:SS'), date'2015-03-31' );insert into xxxx_client_discount_m  (ID,CLIENT_ID,CLIENT_AVG_DISCOUNT,DT) values (s_xxxx_client_discount_m.NEXTVAL,201, 20, date'2014-03-01');</v>
      </c>
    </row>
    <row r="121" spans="1:47" s="47" customFormat="1" ht="15" customHeight="1" x14ac:dyDescent="0.3">
      <c r="A121" s="45">
        <v>16</v>
      </c>
      <c r="B121" s="55"/>
      <c r="C121" s="15" t="str">
        <f t="shared" si="28"/>
        <v>100016</v>
      </c>
      <c r="D121" s="15" t="str">
        <f t="shared" si="29"/>
        <v>100016/13</v>
      </c>
      <c r="E121" s="147" t="s">
        <v>40</v>
      </c>
      <c r="F121" s="147" t="s">
        <v>41</v>
      </c>
      <c r="G121" s="15">
        <v>1</v>
      </c>
      <c r="H121" s="148">
        <v>100113</v>
      </c>
      <c r="I121" s="15" t="str">
        <f t="shared" si="34"/>
        <v>Б-100113-13</v>
      </c>
      <c r="J121" s="149">
        <v>2</v>
      </c>
      <c r="K121" s="28">
        <v>2</v>
      </c>
      <c r="L121" s="15" t="s">
        <v>42</v>
      </c>
      <c r="M121" s="149">
        <v>1</v>
      </c>
      <c r="N121" s="15">
        <v>18</v>
      </c>
      <c r="O121" s="151" t="s">
        <v>170</v>
      </c>
      <c r="P121" s="147" t="s">
        <v>44</v>
      </c>
      <c r="Q121" s="147" t="s">
        <v>45</v>
      </c>
      <c r="R121" s="15" t="str">
        <f t="shared" si="30"/>
        <v>1001131</v>
      </c>
      <c r="S121" s="15">
        <v>1</v>
      </c>
      <c r="T121" s="151" t="s">
        <v>142</v>
      </c>
      <c r="U121" s="15">
        <v>60000</v>
      </c>
      <c r="V121" s="15">
        <f t="shared" si="35"/>
        <v>10800</v>
      </c>
      <c r="W121" s="15">
        <v>0</v>
      </c>
      <c r="X121" s="148">
        <v>202</v>
      </c>
      <c r="Y121" s="152" t="s">
        <v>47</v>
      </c>
      <c r="Z121" s="153">
        <f t="shared" si="25"/>
        <v>49200</v>
      </c>
      <c r="AA121" s="154"/>
      <c r="AB121" s="154"/>
      <c r="AC121" s="148">
        <f t="shared" si="31"/>
        <v>30000</v>
      </c>
      <c r="AD121" s="15"/>
      <c r="AE121" s="15"/>
      <c r="AF121" s="147" t="s">
        <v>48</v>
      </c>
      <c r="AG121" s="155">
        <v>8</v>
      </c>
      <c r="AH121" s="156">
        <v>13</v>
      </c>
      <c r="AI121" s="157" t="s">
        <v>49</v>
      </c>
      <c r="AJ121" s="147"/>
      <c r="AK121" s="147"/>
      <c r="AL121" s="15">
        <v>0</v>
      </c>
      <c r="AM121" s="15" t="s">
        <v>50</v>
      </c>
      <c r="AN121" s="15" t="s">
        <v>51</v>
      </c>
      <c r="AO121" s="15"/>
      <c r="AP121" s="15"/>
      <c r="AQ121" s="15"/>
      <c r="AR121" s="15"/>
      <c r="AS121" s="15"/>
      <c r="AU121" s="47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'Б-100113-13',date'2016-03-05',2, 2, 2, 'RUR', 1, 18, date'2015-03-06', date'2015-03-07', 1001131, 1, to_date('2016-03-11 00:00:00','YYYY-MM-DD HH24:MI:SS'), 60000, 10800, 0, 202,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(s_xxxx_client_discount_m.NEXTVAL,202, 13, date'2014-03-01');</v>
      </c>
    </row>
    <row r="122" spans="1:47" s="44" customFormat="1" ht="15" customHeight="1" x14ac:dyDescent="0.3">
      <c r="A122" s="31">
        <v>16</v>
      </c>
      <c r="B122" s="60"/>
      <c r="C122" s="33" t="str">
        <f t="shared" si="28"/>
        <v>100016</v>
      </c>
      <c r="D122" s="33" t="str">
        <f t="shared" si="29"/>
        <v>100016/13</v>
      </c>
      <c r="E122" s="34" t="s">
        <v>40</v>
      </c>
      <c r="F122" s="34" t="s">
        <v>41</v>
      </c>
      <c r="G122" s="12">
        <v>1</v>
      </c>
      <c r="H122" s="14">
        <v>100113</v>
      </c>
      <c r="I122" s="33" t="str">
        <f t="shared" si="34"/>
        <v>Б-100113-13</v>
      </c>
      <c r="J122" s="16">
        <v>2</v>
      </c>
      <c r="K122" s="35">
        <v>11</v>
      </c>
      <c r="L122" s="33" t="s">
        <v>42</v>
      </c>
      <c r="M122" s="36">
        <v>1</v>
      </c>
      <c r="N122" s="33">
        <v>18</v>
      </c>
      <c r="O122" s="145" t="s">
        <v>170</v>
      </c>
      <c r="P122" s="34" t="s">
        <v>44</v>
      </c>
      <c r="Q122" s="34" t="s">
        <v>45</v>
      </c>
      <c r="R122" s="37" t="str">
        <f t="shared" si="30"/>
        <v>1001131</v>
      </c>
      <c r="S122" s="33">
        <v>1</v>
      </c>
      <c r="T122" s="145" t="s">
        <v>142</v>
      </c>
      <c r="U122" s="33">
        <v>60000</v>
      </c>
      <c r="V122" s="33">
        <f t="shared" si="35"/>
        <v>10800</v>
      </c>
      <c r="W122" s="33">
        <v>0</v>
      </c>
      <c r="X122" s="18">
        <v>202</v>
      </c>
      <c r="Y122" s="38" t="s">
        <v>47</v>
      </c>
      <c r="Z122" s="20">
        <f t="shared" si="25"/>
        <v>49200</v>
      </c>
      <c r="AA122" s="39"/>
      <c r="AB122" s="39"/>
      <c r="AC122" s="40">
        <f t="shared" si="31"/>
        <v>30000</v>
      </c>
      <c r="AD122" s="33"/>
      <c r="AE122" s="33"/>
      <c r="AF122" s="34" t="s">
        <v>48</v>
      </c>
      <c r="AG122" s="41">
        <v>8</v>
      </c>
      <c r="AH122" s="42">
        <v>13</v>
      </c>
      <c r="AI122" s="43" t="s">
        <v>49</v>
      </c>
      <c r="AJ122" s="34"/>
      <c r="AK122" s="34"/>
      <c r="AL122" s="37">
        <v>0</v>
      </c>
      <c r="AM122" s="33" t="s">
        <v>50</v>
      </c>
      <c r="AN122" s="33" t="s">
        <v>51</v>
      </c>
      <c r="AO122" s="33"/>
      <c r="AP122" s="37"/>
      <c r="AQ122" s="37"/>
      <c r="AR122" s="37"/>
      <c r="AS122" s="37"/>
      <c r="AU12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100113, 'Б-100113-13',date'2016-03-05',2, 11, 11, 'RUR', 1, 18, date'2015-03-06', date'2015-03-07', 1001131, 1, to_date('2016-03-11 00:00:00','YYYY-MM-DD HH24:MI:SS'), 60000, 10800, 0, 202,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(s_xxxx_client_discount_m.NEXTVAL,202, 13, date'2014-03-01');</v>
      </c>
    </row>
    <row r="123" spans="1:47" ht="15" customHeight="1" x14ac:dyDescent="0.3">
      <c r="A123" s="45">
        <v>17</v>
      </c>
      <c r="B123" s="57"/>
      <c r="C123" s="12" t="str">
        <f t="shared" si="28"/>
        <v>100017</v>
      </c>
      <c r="D123" s="12" t="str">
        <f t="shared" si="29"/>
        <v>100017/13</v>
      </c>
      <c r="E123" s="13" t="s">
        <v>40</v>
      </c>
      <c r="F123" s="13" t="s">
        <v>41</v>
      </c>
      <c r="G123" s="12">
        <v>1</v>
      </c>
      <c r="H123" s="14">
        <v>100114</v>
      </c>
      <c r="I123" s="15" t="str">
        <f>"Б-"&amp;H123&amp;"-13"</f>
        <v>Б-100114-13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44" t="s">
        <v>167</v>
      </c>
      <c r="P123" s="13" t="s">
        <v>44</v>
      </c>
      <c r="Q123" s="13" t="s">
        <v>45</v>
      </c>
      <c r="R123" s="17" t="str">
        <f t="shared" si="30"/>
        <v>1001141</v>
      </c>
      <c r="S123" s="15">
        <v>1</v>
      </c>
      <c r="T123" s="144" t="s">
        <v>139</v>
      </c>
      <c r="U123" s="12">
        <v>60975</v>
      </c>
      <c r="V123" s="12">
        <f>U123*0.18</f>
        <v>10975.5</v>
      </c>
      <c r="W123" s="12">
        <v>0</v>
      </c>
      <c r="X123" s="18">
        <v>203</v>
      </c>
      <c r="Y123" s="19" t="s">
        <v>47</v>
      </c>
      <c r="Z123" s="20">
        <f t="shared" si="25"/>
        <v>49999.5</v>
      </c>
      <c r="AA123" s="21"/>
      <c r="AB123" s="22"/>
      <c r="AC123" s="14">
        <f t="shared" si="31"/>
        <v>30487.5</v>
      </c>
      <c r="AD123" s="12"/>
      <c r="AE123" s="12"/>
      <c r="AF123" s="13" t="s">
        <v>48</v>
      </c>
      <c r="AG123" s="23">
        <v>8</v>
      </c>
      <c r="AH123" s="24">
        <v>13</v>
      </c>
      <c r="AI123" s="25" t="s">
        <v>49</v>
      </c>
      <c r="AJ123" s="13"/>
      <c r="AK123" s="13"/>
      <c r="AL123" s="17">
        <v>0</v>
      </c>
      <c r="AM123" s="54">
        <v>1</v>
      </c>
      <c r="AN123" s="12" t="s">
        <v>51</v>
      </c>
      <c r="AO123" s="12"/>
      <c r="AP123" s="70">
        <v>10000</v>
      </c>
      <c r="AQ123" s="71" t="s">
        <v>83</v>
      </c>
      <c r="AR123" s="72" t="s">
        <v>84</v>
      </c>
      <c r="AS123" s="17" t="s">
        <v>94</v>
      </c>
      <c r="AU12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100114, 'Б-100114-13',date'2016-03-02',2, 7, 7, 'RUR', 1, 18, date'2015-03-06', date'2015-03-07', 1001141, 1, to_date('2016-03-07 00:00:00','YYYY-MM-DD HH24:MI:SS'), 60975, 10975.5, 0, 203, 0, 'c1', 8,1);insert into xxxx_oebs_cash_payment_test (ID, INVOICE_ID, OEBS_PAYMENT, DOC_DATE, COMISS_DATE) values (s_xxxx_oebs_cash_payment_test.NEXTVAL, 100114, 30487.5, to_date('2016-03-07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124" spans="1:47" ht="15" customHeight="1" x14ac:dyDescent="0.3">
      <c r="A124" s="45">
        <v>17</v>
      </c>
      <c r="B124" s="57"/>
      <c r="C124" s="12" t="str">
        <f t="shared" si="28"/>
        <v>100017</v>
      </c>
      <c r="D124" s="12" t="str">
        <f t="shared" si="29"/>
        <v>100017/13</v>
      </c>
      <c r="E124" s="13" t="s">
        <v>40</v>
      </c>
      <c r="F124" s="13" t="s">
        <v>41</v>
      </c>
      <c r="G124" s="12">
        <v>1</v>
      </c>
      <c r="H124" s="14">
        <v>100115</v>
      </c>
      <c r="I124" s="15" t="str">
        <f t="shared" si="34"/>
        <v>Б-100115-13</v>
      </c>
      <c r="J124" s="16">
        <v>2</v>
      </c>
      <c r="K124" s="12">
        <v>7</v>
      </c>
      <c r="L124" s="12" t="s">
        <v>42</v>
      </c>
      <c r="M124" s="16">
        <v>1</v>
      </c>
      <c r="N124" s="12">
        <v>18</v>
      </c>
      <c r="O124" s="144" t="s">
        <v>168</v>
      </c>
      <c r="P124" s="13" t="s">
        <v>44</v>
      </c>
      <c r="Q124" s="13" t="s">
        <v>45</v>
      </c>
      <c r="R124" s="17" t="str">
        <f t="shared" si="30"/>
        <v>1001151</v>
      </c>
      <c r="S124" s="15">
        <v>1</v>
      </c>
      <c r="T124" s="144" t="s">
        <v>140</v>
      </c>
      <c r="U124" s="12">
        <v>90000</v>
      </c>
      <c r="V124" s="12">
        <f t="shared" si="35"/>
        <v>16200</v>
      </c>
      <c r="W124" s="12">
        <v>0</v>
      </c>
      <c r="X124" s="18">
        <v>204</v>
      </c>
      <c r="Y124" s="19" t="s">
        <v>47</v>
      </c>
      <c r="Z124" s="20">
        <f t="shared" si="25"/>
        <v>73800</v>
      </c>
      <c r="AA124" s="21"/>
      <c r="AB124" s="26"/>
      <c r="AC124" s="14">
        <f t="shared" si="31"/>
        <v>45000</v>
      </c>
      <c r="AD124" s="12"/>
      <c r="AE124" s="12"/>
      <c r="AF124" s="13" t="s">
        <v>48</v>
      </c>
      <c r="AG124" s="23">
        <v>8</v>
      </c>
      <c r="AH124" s="27">
        <v>7</v>
      </c>
      <c r="AI124" s="25" t="s">
        <v>49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S124" s="17" t="s">
        <v>96</v>
      </c>
      <c r="AU12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100115, 'Б-100115-13',date'2016-03-03',2, 7, 7, 'RUR', 1, 18, date'2015-03-06', date'2015-03-07', 1001151, 1, to_date('2016-03-08 00:00:00','YYYY-MM-DD HH24:MI:SS'), 90000, 16200, 0, 204, 0, 'c1', 8,null);insert into xxxx_oebs_cash_payment_test (ID, INVOICE_ID, OEBS_PAYMENT, DOC_DATE, COMISS_DATE) values (s_xxxx_oebs_cash_payment_test.NEXTVAL, 100115, 45000, to_date('2016-03-08 00:00:00','YYYY-MM-DD HH24:MI:SS'), date'2015-03-31' );insert into xxxx_client_discount_m  (ID,CLIENT_ID,CLIENT_AVG_DISCOUNT,DT) values (s_xxxx_client_discount_m.NEXTVAL,204, 7, date'2014-03-01');</v>
      </c>
    </row>
    <row r="125" spans="1:47" ht="15" customHeight="1" x14ac:dyDescent="0.3">
      <c r="A125" s="45">
        <v>17</v>
      </c>
      <c r="B125" s="57"/>
      <c r="C125" s="12" t="str">
        <f t="shared" ref="C125:C156" si="36">"1000"&amp;A125</f>
        <v>100017</v>
      </c>
      <c r="D125" s="12" t="str">
        <f t="shared" ref="D125:D156" si="37">"1000"&amp;A125&amp;"/13"</f>
        <v>100017/13</v>
      </c>
      <c r="E125" s="13" t="s">
        <v>40</v>
      </c>
      <c r="F125" s="13" t="s">
        <v>41</v>
      </c>
      <c r="G125" s="12">
        <v>1</v>
      </c>
      <c r="H125" s="14">
        <v>100116</v>
      </c>
      <c r="I125" s="15" t="str">
        <f t="shared" si="34"/>
        <v>Б-100116-13</v>
      </c>
      <c r="J125" s="16">
        <v>2</v>
      </c>
      <c r="K125" s="12">
        <v>7</v>
      </c>
      <c r="L125" s="12" t="s">
        <v>42</v>
      </c>
      <c r="M125" s="16">
        <v>1</v>
      </c>
      <c r="N125" s="12">
        <v>18</v>
      </c>
      <c r="O125" s="144" t="s">
        <v>168</v>
      </c>
      <c r="P125" s="13" t="s">
        <v>44</v>
      </c>
      <c r="Q125" s="13" t="s">
        <v>45</v>
      </c>
      <c r="R125" s="17" t="str">
        <f t="shared" ref="R125:R156" si="38">H125&amp;"1"</f>
        <v>1001161</v>
      </c>
      <c r="S125" s="15">
        <v>1</v>
      </c>
      <c r="T125" s="144" t="s">
        <v>140</v>
      </c>
      <c r="U125" s="12">
        <v>90000</v>
      </c>
      <c r="V125" s="12">
        <f t="shared" si="35"/>
        <v>16200</v>
      </c>
      <c r="W125" s="12">
        <v>0</v>
      </c>
      <c r="X125" s="18">
        <v>205</v>
      </c>
      <c r="Y125" s="19" t="s">
        <v>47</v>
      </c>
      <c r="Z125" s="20">
        <f t="shared" si="25"/>
        <v>73800</v>
      </c>
      <c r="AA125" s="21"/>
      <c r="AB125" s="26"/>
      <c r="AC125" s="14">
        <f t="shared" ref="AC125:AC135" si="39">U125*0.5</f>
        <v>45000</v>
      </c>
      <c r="AD125" s="12"/>
      <c r="AE125" s="12"/>
      <c r="AF125" s="13" t="s">
        <v>48</v>
      </c>
      <c r="AG125" s="23">
        <v>8</v>
      </c>
      <c r="AH125" s="27">
        <v>7</v>
      </c>
      <c r="AI125" s="25" t="s">
        <v>49</v>
      </c>
      <c r="AJ125" s="13"/>
      <c r="AK125" s="13"/>
      <c r="AL125" s="17">
        <v>0</v>
      </c>
      <c r="AM125" s="15" t="s">
        <v>50</v>
      </c>
      <c r="AN125" s="12" t="s">
        <v>51</v>
      </c>
      <c r="AO125" s="12"/>
      <c r="AP125" s="17"/>
      <c r="AQ125" s="17"/>
      <c r="AR125" s="17"/>
      <c r="AS125" s="17" t="s">
        <v>97</v>
      </c>
      <c r="AU12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100116, 'Б-100116-13',date'2016-03-03',2, 7, 7, 'RUR', 1, 18, date'2015-03-06', date'2015-03-07', 1001161, 1, to_date('2016-03-08 00:00:00','YYYY-MM-DD HH24:MI:SS'), 90000, 16200, 0, 205, 0, 'c1', 8,null);insert into xxxx_oebs_cash_payment_test (ID, INVOICE_ID, OEBS_PAYMENT, DOC_DATE, COMISS_DATE) values (s_xxxx_oebs_cash_payment_test.NEXTVAL, 100116, 45000, to_date('2016-03-08 00:00:00','YYYY-MM-DD HH24:MI:SS'), date'2015-03-31' );insert into xxxx_client_discount_m  (ID,CLIENT_ID,CLIENT_AVG_DISCOUNT,DT) values (s_xxxx_client_discount_m.NEXTVAL,205, 7, date'2014-03-01');</v>
      </c>
    </row>
    <row r="126" spans="1:47" ht="15" customHeight="1" x14ac:dyDescent="0.3">
      <c r="A126" s="45">
        <v>17</v>
      </c>
      <c r="B126" s="57"/>
      <c r="C126" s="12" t="str">
        <f t="shared" si="36"/>
        <v>100017</v>
      </c>
      <c r="D126" s="12" t="str">
        <f t="shared" si="37"/>
        <v>100017/13</v>
      </c>
      <c r="E126" s="13" t="s">
        <v>40</v>
      </c>
      <c r="F126" s="13" t="s">
        <v>41</v>
      </c>
      <c r="G126" s="12">
        <v>1</v>
      </c>
      <c r="H126" s="14">
        <v>100117</v>
      </c>
      <c r="I126" s="15" t="str">
        <f t="shared" si="34"/>
        <v>Б-100117-13</v>
      </c>
      <c r="J126" s="16">
        <v>2</v>
      </c>
      <c r="K126" s="12">
        <v>7</v>
      </c>
      <c r="L126" s="12" t="s">
        <v>42</v>
      </c>
      <c r="M126" s="16">
        <v>1</v>
      </c>
      <c r="N126" s="12">
        <v>18</v>
      </c>
      <c r="O126" s="144" t="s">
        <v>169</v>
      </c>
      <c r="P126" s="13" t="s">
        <v>44</v>
      </c>
      <c r="Q126" s="13" t="s">
        <v>45</v>
      </c>
      <c r="R126" s="17" t="str">
        <f t="shared" si="38"/>
        <v>1001171</v>
      </c>
      <c r="S126" s="15">
        <v>1</v>
      </c>
      <c r="T126" s="144" t="s">
        <v>141</v>
      </c>
      <c r="U126" s="12">
        <v>80000</v>
      </c>
      <c r="V126" s="12">
        <f t="shared" si="35"/>
        <v>14400</v>
      </c>
      <c r="W126" s="12">
        <v>0</v>
      </c>
      <c r="X126" s="18">
        <v>206</v>
      </c>
      <c r="Y126" s="19" t="s">
        <v>47</v>
      </c>
      <c r="Z126" s="20">
        <f t="shared" si="25"/>
        <v>65600</v>
      </c>
      <c r="AA126" s="21"/>
      <c r="AB126" s="29"/>
      <c r="AC126" s="14">
        <f t="shared" si="39"/>
        <v>40000</v>
      </c>
      <c r="AD126" s="12"/>
      <c r="AE126" s="12"/>
      <c r="AF126" s="13" t="s">
        <v>48</v>
      </c>
      <c r="AG126" s="23">
        <v>8</v>
      </c>
      <c r="AH126" s="30">
        <v>20</v>
      </c>
      <c r="AI126" s="25" t="s">
        <v>49</v>
      </c>
      <c r="AJ126" s="13"/>
      <c r="AK126" s="13"/>
      <c r="AL126" s="17">
        <v>0</v>
      </c>
      <c r="AM126" s="15" t="s">
        <v>50</v>
      </c>
      <c r="AN126" s="12" t="s">
        <v>51</v>
      </c>
      <c r="AO126" s="12"/>
      <c r="AP126" s="17"/>
      <c r="AQ126" s="17"/>
      <c r="AR126" s="17"/>
      <c r="AS126" s="17"/>
      <c r="AU12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100117, 'Б-100117-13',date'2016-03-04',2, 7, 7, 'RUR', 1, 18, date'2015-03-06', date'2015-03-07', 1001171, 1, to_date('2016-03-09 00:00:00','YYYY-MM-DD HH24:MI:SS'), 80000, 14400, 0, 206, 0, 'c1', 8,null);insert into xxxx_oebs_cash_payment_test (ID, INVOICE_ID, OEBS_PAYMENT, DOC_DATE, COMISS_DATE) values (s_xxxx_oebs_cash_payment_test.NEXTVAL, 100117, 40000, to_date('2016-03-09 00:00:00','YYYY-MM-DD HH24:MI:SS'), date'2015-03-31' );insert into xxxx_client_discount_m  (ID,CLIENT_ID,CLIENT_AVG_DISCOUNT,DT) values (s_xxxx_client_discount_m.NEXTVAL,206, 20, date'2014-03-01');</v>
      </c>
    </row>
    <row r="127" spans="1:47" s="44" customFormat="1" ht="15" customHeight="1" x14ac:dyDescent="0.3">
      <c r="A127" s="31">
        <v>17</v>
      </c>
      <c r="B127" s="60"/>
      <c r="C127" s="33" t="str">
        <f t="shared" si="36"/>
        <v>100017</v>
      </c>
      <c r="D127" s="33" t="str">
        <f t="shared" si="37"/>
        <v>100017/13</v>
      </c>
      <c r="E127" s="34" t="s">
        <v>40</v>
      </c>
      <c r="F127" s="34" t="s">
        <v>41</v>
      </c>
      <c r="G127" s="12">
        <v>1</v>
      </c>
      <c r="H127" s="14">
        <v>100118</v>
      </c>
      <c r="I127" s="33" t="str">
        <f t="shared" si="34"/>
        <v>Б-100118-13</v>
      </c>
      <c r="J127" s="16">
        <v>2</v>
      </c>
      <c r="K127" s="28">
        <v>2</v>
      </c>
      <c r="L127" s="33" t="s">
        <v>42</v>
      </c>
      <c r="M127" s="36">
        <v>1</v>
      </c>
      <c r="N127" s="33">
        <v>18</v>
      </c>
      <c r="O127" s="145" t="s">
        <v>170</v>
      </c>
      <c r="P127" s="34" t="s">
        <v>44</v>
      </c>
      <c r="Q127" s="34" t="s">
        <v>45</v>
      </c>
      <c r="R127" s="37" t="str">
        <f t="shared" si="38"/>
        <v>1001181</v>
      </c>
      <c r="S127" s="33">
        <v>1</v>
      </c>
      <c r="T127" s="145" t="s">
        <v>142</v>
      </c>
      <c r="U127" s="33">
        <v>60000</v>
      </c>
      <c r="V127" s="33">
        <f t="shared" si="35"/>
        <v>10800</v>
      </c>
      <c r="W127" s="33">
        <v>0</v>
      </c>
      <c r="X127" s="18">
        <v>207</v>
      </c>
      <c r="Y127" s="38" t="s">
        <v>47</v>
      </c>
      <c r="Z127" s="20">
        <f t="shared" si="25"/>
        <v>49200</v>
      </c>
      <c r="AA127" s="39"/>
      <c r="AB127" s="39"/>
      <c r="AC127" s="40">
        <f t="shared" si="39"/>
        <v>30000</v>
      </c>
      <c r="AD127" s="33"/>
      <c r="AE127" s="33"/>
      <c r="AF127" s="34" t="s">
        <v>48</v>
      </c>
      <c r="AG127" s="41">
        <v>8</v>
      </c>
      <c r="AH127" s="42">
        <v>13</v>
      </c>
      <c r="AI127" s="43" t="s">
        <v>49</v>
      </c>
      <c r="AJ127" s="34"/>
      <c r="AK127" s="34"/>
      <c r="AL127" s="37">
        <v>0</v>
      </c>
      <c r="AM127" s="33" t="s">
        <v>50</v>
      </c>
      <c r="AN127" s="33" t="s">
        <v>51</v>
      </c>
      <c r="AO127" s="33"/>
      <c r="AP127" s="37"/>
      <c r="AQ127" s="37"/>
      <c r="AR127" s="37"/>
      <c r="AS127" s="37"/>
      <c r="AU12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'Б-100118-13',date'2016-03-05',2, 2, 2, 'RUR', 1, 18, date'2015-03-06', date'2015-03-07', 1001181, 1, to_date('2016-03-11 00:00:00','YYYY-MM-DD HH24:MI:SS'), 60000, 10800, 0, 207, 0, 'c1', 8,null);insert into xxxx_oebs_cash_payment_test (ID, INVOICE_ID, OEBS_PAYMENT, DOC_DATE, COMISS_DATE) values (s_xxxx_oebs_cash_payment_test.NEXTVAL, 100118, 30000, to_date('2016-03-11 00:00:00','YYYY-MM-DD HH24:MI:SS'), date'2015-03-31' );insert into xxxx_client_discount_m  (ID,CLIENT_ID,CLIENT_AVG_DISCOUNT,DT) values (s_xxxx_client_discount_m.NEXTVAL,207, 13, date'2014-03-01');</v>
      </c>
    </row>
    <row r="128" spans="1:47" s="44" customFormat="1" ht="15" customHeight="1" x14ac:dyDescent="0.3">
      <c r="A128" s="31">
        <v>17</v>
      </c>
      <c r="B128" s="60"/>
      <c r="C128" s="33" t="str">
        <f t="shared" si="36"/>
        <v>100017</v>
      </c>
      <c r="D128" s="33" t="str">
        <f t="shared" si="37"/>
        <v>100017/13</v>
      </c>
      <c r="E128" s="34" t="s">
        <v>40</v>
      </c>
      <c r="F128" s="34" t="s">
        <v>41</v>
      </c>
      <c r="G128" s="12">
        <v>1</v>
      </c>
      <c r="H128" s="14">
        <v>100118</v>
      </c>
      <c r="I128" s="33" t="str">
        <f t="shared" si="34"/>
        <v>Б-100118-13</v>
      </c>
      <c r="J128" s="16">
        <v>2</v>
      </c>
      <c r="K128" s="35">
        <v>11</v>
      </c>
      <c r="L128" s="33" t="s">
        <v>42</v>
      </c>
      <c r="M128" s="36">
        <v>1</v>
      </c>
      <c r="N128" s="33">
        <v>18</v>
      </c>
      <c r="O128" s="145" t="s">
        <v>170</v>
      </c>
      <c r="P128" s="34" t="s">
        <v>44</v>
      </c>
      <c r="Q128" s="34" t="s">
        <v>45</v>
      </c>
      <c r="R128" s="37" t="str">
        <f t="shared" si="38"/>
        <v>1001181</v>
      </c>
      <c r="S128" s="33">
        <v>1</v>
      </c>
      <c r="T128" s="145" t="s">
        <v>142</v>
      </c>
      <c r="U128" s="33">
        <v>60000</v>
      </c>
      <c r="V128" s="33">
        <f t="shared" si="35"/>
        <v>10800</v>
      </c>
      <c r="W128" s="33">
        <v>0</v>
      </c>
      <c r="X128" s="18">
        <v>207</v>
      </c>
      <c r="Y128" s="38" t="s">
        <v>47</v>
      </c>
      <c r="Z128" s="20">
        <f t="shared" si="25"/>
        <v>49200</v>
      </c>
      <c r="AA128" s="39"/>
      <c r="AB128" s="39"/>
      <c r="AC128" s="40">
        <f t="shared" si="39"/>
        <v>30000</v>
      </c>
      <c r="AD128" s="33"/>
      <c r="AE128" s="33"/>
      <c r="AF128" s="34" t="s">
        <v>48</v>
      </c>
      <c r="AG128" s="41">
        <v>8</v>
      </c>
      <c r="AH128" s="42">
        <v>13</v>
      </c>
      <c r="AI128" s="43" t="s">
        <v>49</v>
      </c>
      <c r="AJ128" s="34"/>
      <c r="AK128" s="34"/>
      <c r="AL128" s="37">
        <v>0</v>
      </c>
      <c r="AM128" s="33" t="s">
        <v>50</v>
      </c>
      <c r="AN128" s="33" t="s">
        <v>51</v>
      </c>
      <c r="AO128" s="33"/>
      <c r="AP128" s="37"/>
      <c r="AQ128" s="37"/>
      <c r="AR128" s="37"/>
      <c r="AS128" s="37"/>
      <c r="AU12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100118, 'Б-100118-13',date'2016-03-05',2, 11, 11, 'RUR', 1, 18, date'2015-03-06', date'2015-03-07', 1001181, 1, to_date('2016-03-11 00:00:00','YYYY-MM-DD HH24:MI:SS'), 60000, 10800, 0, 207, 0, 'c1', 8,null);insert into xxxx_oebs_cash_payment_test (ID, INVOICE_ID, OEBS_PAYMENT, DOC_DATE, COMISS_DATE) values (s_xxxx_oebs_cash_payment_test.NEXTVAL, 100118, 30000, to_date('2016-03-11 00:00:00','YYYY-MM-DD HH24:MI:SS'), date'2015-03-31' );insert into xxxx_client_discount_m  (ID,CLIENT_ID,CLIENT_AVG_DISCOUNT,DT) values (s_xxxx_client_discount_m.NEXTVAL,207, 13, date'2014-03-01');</v>
      </c>
    </row>
    <row r="129" spans="1:47" ht="15" customHeight="1" x14ac:dyDescent="0.3">
      <c r="A129" s="45">
        <v>18</v>
      </c>
      <c r="B129" s="77"/>
      <c r="C129" s="12" t="str">
        <f t="shared" si="36"/>
        <v>100018</v>
      </c>
      <c r="D129" s="12" t="str">
        <f t="shared" si="37"/>
        <v>100018/13</v>
      </c>
      <c r="E129" s="13" t="s">
        <v>40</v>
      </c>
      <c r="F129" s="13" t="s">
        <v>41</v>
      </c>
      <c r="G129" s="12">
        <v>1</v>
      </c>
      <c r="H129" s="14">
        <v>100119</v>
      </c>
      <c r="I129" s="15" t="str">
        <f>"Б-"&amp;H129&amp;"-13"</f>
        <v>Б-100119-13</v>
      </c>
      <c r="J129" s="16">
        <v>2</v>
      </c>
      <c r="K129" s="12">
        <v>7</v>
      </c>
      <c r="L129" s="12" t="s">
        <v>42</v>
      </c>
      <c r="M129" s="16">
        <v>1</v>
      </c>
      <c r="N129" s="12">
        <v>18</v>
      </c>
      <c r="O129" s="144" t="s">
        <v>167</v>
      </c>
      <c r="P129" s="13" t="s">
        <v>44</v>
      </c>
      <c r="Q129" s="13" t="s">
        <v>45</v>
      </c>
      <c r="R129" s="17" t="str">
        <f t="shared" si="38"/>
        <v>1001191</v>
      </c>
      <c r="S129" s="15">
        <v>1</v>
      </c>
      <c r="T129" s="144" t="s">
        <v>139</v>
      </c>
      <c r="U129" s="12">
        <v>6976</v>
      </c>
      <c r="V129" s="12">
        <f t="shared" si="35"/>
        <v>1255.68</v>
      </c>
      <c r="W129" s="12">
        <v>0</v>
      </c>
      <c r="X129" s="18">
        <v>208</v>
      </c>
      <c r="Y129" s="19" t="s">
        <v>47</v>
      </c>
      <c r="Z129" s="20">
        <f t="shared" si="25"/>
        <v>5720.32</v>
      </c>
      <c r="AA129" s="21"/>
      <c r="AB129" s="22"/>
      <c r="AC129" s="14">
        <f t="shared" si="39"/>
        <v>3488</v>
      </c>
      <c r="AD129" s="12"/>
      <c r="AE129" s="12"/>
      <c r="AF129" s="13" t="s">
        <v>48</v>
      </c>
      <c r="AG129" s="23">
        <v>8</v>
      </c>
      <c r="AH129" s="24">
        <v>13</v>
      </c>
      <c r="AI129" s="25" t="s">
        <v>49</v>
      </c>
      <c r="AJ129" s="13"/>
      <c r="AK129" s="13"/>
      <c r="AL129" s="17">
        <v>0</v>
      </c>
      <c r="AM129" s="54">
        <v>1</v>
      </c>
      <c r="AN129" s="12" t="s">
        <v>51</v>
      </c>
      <c r="AO129" s="12"/>
      <c r="AP129" s="70">
        <v>10000</v>
      </c>
      <c r="AQ129" s="71" t="s">
        <v>83</v>
      </c>
      <c r="AR129" s="72" t="s">
        <v>84</v>
      </c>
      <c r="AS129" s="17" t="s">
        <v>94</v>
      </c>
      <c r="AU12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100119, 'Б-100119-13',date'2016-03-02',2, 7, 7, 'RUR', 1, 18, date'2015-03-06', date'2015-03-07', 1001191, 1, to_date('2016-03-07 00:00:00','YYYY-MM-DD HH24:MI:SS'), 6976, 1255.68, 0, 208, 0, 'c1', 8,1);insert into xxxx_oebs_cash_payment_test (ID, INVOICE_ID, OEBS_PAYMENT, DOC_DATE, COMISS_DATE) values (s_xxxx_oebs_cash_payment_test.NEXTVAL, 100119, 3488, to_date('2016-03-07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130" spans="1:47" ht="15" customHeight="1" x14ac:dyDescent="0.3">
      <c r="A130" s="45">
        <v>18</v>
      </c>
      <c r="B130" s="77"/>
      <c r="C130" s="12" t="str">
        <f t="shared" si="36"/>
        <v>100018</v>
      </c>
      <c r="D130" s="12" t="str">
        <f t="shared" si="37"/>
        <v>100018/13</v>
      </c>
      <c r="E130" s="13" t="s">
        <v>40</v>
      </c>
      <c r="F130" s="13" t="s">
        <v>41</v>
      </c>
      <c r="G130" s="12">
        <v>1</v>
      </c>
      <c r="H130" s="14">
        <v>100120</v>
      </c>
      <c r="I130" s="15" t="str">
        <f t="shared" si="34"/>
        <v>Б-100120-13</v>
      </c>
      <c r="J130" s="16">
        <v>2</v>
      </c>
      <c r="K130" s="12">
        <v>7</v>
      </c>
      <c r="L130" s="12" t="s">
        <v>42</v>
      </c>
      <c r="M130" s="16">
        <v>1</v>
      </c>
      <c r="N130" s="12">
        <v>18</v>
      </c>
      <c r="O130" s="144" t="s">
        <v>168</v>
      </c>
      <c r="P130" s="13" t="s">
        <v>44</v>
      </c>
      <c r="Q130" s="13" t="s">
        <v>45</v>
      </c>
      <c r="R130" s="17" t="str">
        <f t="shared" si="38"/>
        <v>1001201</v>
      </c>
      <c r="S130" s="15">
        <v>1</v>
      </c>
      <c r="T130" s="144" t="s">
        <v>140</v>
      </c>
      <c r="U130" s="12">
        <v>9000</v>
      </c>
      <c r="V130" s="12">
        <f t="shared" si="35"/>
        <v>1620</v>
      </c>
      <c r="W130" s="12">
        <v>0</v>
      </c>
      <c r="X130" s="18">
        <v>209</v>
      </c>
      <c r="Y130" s="19" t="s">
        <v>47</v>
      </c>
      <c r="Z130" s="20">
        <f t="shared" si="25"/>
        <v>7380</v>
      </c>
      <c r="AA130" s="21"/>
      <c r="AB130" s="26"/>
      <c r="AC130" s="14">
        <f t="shared" si="39"/>
        <v>4500</v>
      </c>
      <c r="AD130" s="12"/>
      <c r="AE130" s="12"/>
      <c r="AF130" s="13" t="s">
        <v>48</v>
      </c>
      <c r="AG130" s="23">
        <v>8</v>
      </c>
      <c r="AH130" s="27">
        <v>7</v>
      </c>
      <c r="AI130" s="25" t="s">
        <v>49</v>
      </c>
      <c r="AJ130" s="13"/>
      <c r="AK130" s="13"/>
      <c r="AL130" s="17">
        <v>0</v>
      </c>
      <c r="AM130" s="54">
        <v>1</v>
      </c>
      <c r="AN130" s="12" t="s">
        <v>51</v>
      </c>
      <c r="AO130" s="12"/>
      <c r="AP130" s="70">
        <v>10000</v>
      </c>
      <c r="AQ130" s="71" t="s">
        <v>83</v>
      </c>
      <c r="AR130" s="72" t="s">
        <v>84</v>
      </c>
      <c r="AS130" s="17">
        <v>50000</v>
      </c>
      <c r="AU13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100120, 'Б-100120-13',date'2016-03-03',2, 7, 7, 'RUR', 1, 18, date'2015-03-06', date'2015-03-07', 1001201, 1, to_date('2016-03-08 00:00:00','YYYY-MM-DD HH24:MI:SS'), 9000, 1620, 0, 209, 0, 'c1', 8,1);insert into xxxx_oebs_cash_payment_test (ID, INVOICE_ID, OEBS_PAYMENT, DOC_DATE, COMISS_DATE) values (s_xxxx_oebs_cash_payment_test.NEXTVAL, 100120, 4500, to_date('2016-03-08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131" spans="1:47" ht="15" customHeight="1" x14ac:dyDescent="0.3">
      <c r="A131" s="45">
        <v>18</v>
      </c>
      <c r="B131" s="77"/>
      <c r="C131" s="12" t="str">
        <f t="shared" si="36"/>
        <v>100018</v>
      </c>
      <c r="D131" s="12" t="str">
        <f t="shared" si="37"/>
        <v>100018/13</v>
      </c>
      <c r="E131" s="13" t="s">
        <v>40</v>
      </c>
      <c r="F131" s="13" t="s">
        <v>41</v>
      </c>
      <c r="G131" s="12">
        <v>1</v>
      </c>
      <c r="H131" s="14">
        <v>100121</v>
      </c>
      <c r="I131" s="15" t="str">
        <f t="shared" si="34"/>
        <v>Б-100121-13</v>
      </c>
      <c r="J131" s="16">
        <v>2</v>
      </c>
      <c r="K131" s="12">
        <v>7</v>
      </c>
      <c r="L131" s="12" t="s">
        <v>42</v>
      </c>
      <c r="M131" s="16">
        <v>1</v>
      </c>
      <c r="N131" s="12">
        <v>18</v>
      </c>
      <c r="O131" s="144" t="s">
        <v>168</v>
      </c>
      <c r="P131" s="13" t="s">
        <v>44</v>
      </c>
      <c r="Q131" s="13" t="s">
        <v>45</v>
      </c>
      <c r="R131" s="17" t="str">
        <f t="shared" si="38"/>
        <v>1001211</v>
      </c>
      <c r="S131" s="15">
        <v>1</v>
      </c>
      <c r="T131" s="144" t="s">
        <v>140</v>
      </c>
      <c r="U131" s="12">
        <v>9000</v>
      </c>
      <c r="V131" s="12">
        <f t="shared" si="35"/>
        <v>1620</v>
      </c>
      <c r="W131" s="12">
        <v>0</v>
      </c>
      <c r="X131" s="18">
        <v>210</v>
      </c>
      <c r="Y131" s="19" t="s">
        <v>47</v>
      </c>
      <c r="Z131" s="20">
        <f t="shared" si="25"/>
        <v>7380</v>
      </c>
      <c r="AA131" s="21"/>
      <c r="AB131" s="26"/>
      <c r="AC131" s="14">
        <f t="shared" si="39"/>
        <v>4500</v>
      </c>
      <c r="AD131" s="12"/>
      <c r="AE131" s="12"/>
      <c r="AF131" s="13" t="s">
        <v>48</v>
      </c>
      <c r="AG131" s="23">
        <v>8</v>
      </c>
      <c r="AH131" s="27">
        <v>7</v>
      </c>
      <c r="AI131" s="25" t="s">
        <v>49</v>
      </c>
      <c r="AJ131" s="13"/>
      <c r="AK131" s="13"/>
      <c r="AL131" s="17">
        <v>0</v>
      </c>
      <c r="AM131" s="54">
        <v>1</v>
      </c>
      <c r="AN131" s="12" t="s">
        <v>51</v>
      </c>
      <c r="AO131" s="12"/>
      <c r="AP131" s="70">
        <v>10000</v>
      </c>
      <c r="AQ131" s="71" t="s">
        <v>83</v>
      </c>
      <c r="AR131" s="72" t="s">
        <v>84</v>
      </c>
      <c r="AS131" s="17" t="s">
        <v>98</v>
      </c>
      <c r="AU13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100121, 'Б-100121-13',date'2016-03-03',2, 7, 7, 'RUR', 1, 18, date'2015-03-06', date'2015-03-07', 1001211, 1, to_date('2016-03-08 00:00:00','YYYY-MM-DD HH24:MI:SS'), 9000, 1620, 0, 210, 0, 'c1', 8,1);insert into xxxx_oebs_cash_payment_test (ID, INVOICE_ID, OEBS_PAYMENT, DOC_DATE, COMISS_DATE) values (s_xxxx_oebs_cash_payment_test.NEXTVAL, 100121, 4500, to_date('2016-03-08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132" spans="1:47" ht="15" customHeight="1" x14ac:dyDescent="0.3">
      <c r="A132" s="45">
        <v>18</v>
      </c>
      <c r="B132" s="77"/>
      <c r="C132" s="12" t="str">
        <f t="shared" si="36"/>
        <v>100018</v>
      </c>
      <c r="D132" s="12" t="str">
        <f t="shared" si="37"/>
        <v>100018/13</v>
      </c>
      <c r="E132" s="13" t="s">
        <v>40</v>
      </c>
      <c r="F132" s="13" t="s">
        <v>41</v>
      </c>
      <c r="G132" s="12">
        <v>1</v>
      </c>
      <c r="H132" s="14">
        <v>100122</v>
      </c>
      <c r="I132" s="15" t="str">
        <f t="shared" si="34"/>
        <v>Б-100122-13</v>
      </c>
      <c r="J132" s="16">
        <v>2</v>
      </c>
      <c r="K132" s="12">
        <v>7</v>
      </c>
      <c r="L132" s="12" t="s">
        <v>42</v>
      </c>
      <c r="M132" s="16">
        <v>1</v>
      </c>
      <c r="N132" s="12">
        <v>18</v>
      </c>
      <c r="O132" s="144" t="s">
        <v>169</v>
      </c>
      <c r="P132" s="13" t="s">
        <v>44</v>
      </c>
      <c r="Q132" s="13" t="s">
        <v>45</v>
      </c>
      <c r="R132" s="17" t="str">
        <f t="shared" si="38"/>
        <v>1001221</v>
      </c>
      <c r="S132" s="15">
        <v>1</v>
      </c>
      <c r="T132" s="144" t="s">
        <v>141</v>
      </c>
      <c r="U132" s="12">
        <v>8000</v>
      </c>
      <c r="V132" s="12">
        <f t="shared" si="35"/>
        <v>1440</v>
      </c>
      <c r="W132" s="12">
        <v>0</v>
      </c>
      <c r="X132" s="18">
        <v>211</v>
      </c>
      <c r="Y132" s="19" t="s">
        <v>47</v>
      </c>
      <c r="Z132" s="20">
        <f t="shared" si="25"/>
        <v>6560</v>
      </c>
      <c r="AA132" s="21"/>
      <c r="AB132" s="29"/>
      <c r="AC132" s="14">
        <f t="shared" si="39"/>
        <v>4000</v>
      </c>
      <c r="AD132" s="12"/>
      <c r="AE132" s="12"/>
      <c r="AF132" s="13" t="s">
        <v>48</v>
      </c>
      <c r="AG132" s="23">
        <v>8</v>
      </c>
      <c r="AH132" s="30">
        <v>20</v>
      </c>
      <c r="AI132" s="25" t="s">
        <v>49</v>
      </c>
      <c r="AJ132" s="13"/>
      <c r="AK132" s="13"/>
      <c r="AL132" s="17">
        <v>0</v>
      </c>
      <c r="AM132" s="54">
        <v>1</v>
      </c>
      <c r="AN132" s="12" t="s">
        <v>51</v>
      </c>
      <c r="AO132" s="12"/>
      <c r="AP132" s="70">
        <v>10000</v>
      </c>
      <c r="AQ132" s="71" t="s">
        <v>83</v>
      </c>
      <c r="AR132" s="72" t="s">
        <v>84</v>
      </c>
      <c r="AS132" s="17"/>
      <c r="AU13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100122, 'Б-100122-13',date'2016-03-04',2, 7, 7, 'RUR', 1, 18, date'2015-03-06', date'2015-03-07', 1001221, 1, to_date('2016-03-09 00:00:00','YYYY-MM-DD HH24:MI:SS'), 8000, 1440, 0, 211, 0, 'c1', 8,1);insert into xxxx_oebs_cash_payment_test (ID, INVOICE_ID, OEBS_PAYMENT, DOC_DATE, COMISS_DATE) values (s_xxxx_oebs_cash_payment_test.NEXTVAL, 100122, 4000, to_date('2016-03-09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133" spans="1:47" ht="15" customHeight="1" x14ac:dyDescent="0.3">
      <c r="A133" s="45">
        <v>18</v>
      </c>
      <c r="B133" s="77"/>
      <c r="C133" s="33" t="str">
        <f t="shared" si="36"/>
        <v>100018</v>
      </c>
      <c r="D133" s="33" t="str">
        <f t="shared" si="37"/>
        <v>100018/13</v>
      </c>
      <c r="E133" s="34" t="s">
        <v>40</v>
      </c>
      <c r="F133" s="34" t="s">
        <v>41</v>
      </c>
      <c r="G133" s="12">
        <v>1</v>
      </c>
      <c r="H133" s="14">
        <v>100123</v>
      </c>
      <c r="I133" s="33" t="str">
        <f t="shared" si="34"/>
        <v>Б-100123-13</v>
      </c>
      <c r="J133" s="16">
        <v>2</v>
      </c>
      <c r="K133" s="12">
        <v>7</v>
      </c>
      <c r="L133" s="33" t="s">
        <v>42</v>
      </c>
      <c r="M133" s="36">
        <v>1</v>
      </c>
      <c r="N133" s="33">
        <v>18</v>
      </c>
      <c r="O133" s="145" t="s">
        <v>170</v>
      </c>
      <c r="P133" s="34" t="s">
        <v>44</v>
      </c>
      <c r="Q133" s="34" t="s">
        <v>45</v>
      </c>
      <c r="R133" s="37" t="str">
        <f t="shared" si="38"/>
        <v>1001231</v>
      </c>
      <c r="S133" s="33">
        <v>1</v>
      </c>
      <c r="T133" s="145" t="s">
        <v>142</v>
      </c>
      <c r="U133" s="33">
        <v>6000</v>
      </c>
      <c r="V133" s="33">
        <f t="shared" si="35"/>
        <v>1080</v>
      </c>
      <c r="W133" s="33">
        <v>0</v>
      </c>
      <c r="X133" s="18">
        <v>212</v>
      </c>
      <c r="Y133" s="38" t="s">
        <v>47</v>
      </c>
      <c r="Z133" s="20">
        <f t="shared" si="25"/>
        <v>4920</v>
      </c>
      <c r="AA133" s="39"/>
      <c r="AB133" s="39"/>
      <c r="AC133" s="40">
        <f t="shared" si="39"/>
        <v>3000</v>
      </c>
      <c r="AD133" s="33"/>
      <c r="AE133" s="33"/>
      <c r="AF133" s="34" t="s">
        <v>48</v>
      </c>
      <c r="AG133" s="41">
        <v>8</v>
      </c>
      <c r="AH133" s="42">
        <v>13</v>
      </c>
      <c r="AI133" s="43" t="s">
        <v>49</v>
      </c>
      <c r="AJ133" s="34"/>
      <c r="AK133" s="34"/>
      <c r="AL133" s="37">
        <v>0</v>
      </c>
      <c r="AM133" s="54">
        <v>1</v>
      </c>
      <c r="AN133" s="33" t="s">
        <v>51</v>
      </c>
      <c r="AO133" s="33"/>
      <c r="AP133" s="73">
        <v>10000</v>
      </c>
      <c r="AQ133" s="74" t="s">
        <v>83</v>
      </c>
      <c r="AR133" s="75" t="s">
        <v>84</v>
      </c>
      <c r="AS133" s="37"/>
      <c r="AT133" s="44"/>
      <c r="AU13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100123, 'Б-100123-13',date'2016-03-05',2, 7, 7, 'RUR', 1, 18, date'2015-03-06', date'2015-03-07', 1001231, 1, to_date('2016-03-11 00:00:00','YYYY-MM-DD HH24:MI:SS'), 6000, 1080, 0, 212, 0, 'c1', 8,1);insert into xxxx_oebs_cash_payment_test (ID, INVOICE_ID, OEBS_PAYMENT, DOC_DATE, COMISS_DATE) values (s_xxxx_oebs_cash_payment_test.NEXTVAL, 100123, 3000, to_date('2016-03-11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134" spans="1:47" ht="15" customHeight="1" x14ac:dyDescent="0.3">
      <c r="A134" s="45">
        <v>19</v>
      </c>
      <c r="B134" s="57"/>
      <c r="C134" s="12" t="str">
        <f t="shared" si="36"/>
        <v>100019</v>
      </c>
      <c r="D134" s="12" t="str">
        <f t="shared" si="37"/>
        <v>100019/13</v>
      </c>
      <c r="E134" s="13" t="s">
        <v>40</v>
      </c>
      <c r="F134" s="13" t="s">
        <v>41</v>
      </c>
      <c r="G134" s="12">
        <v>1</v>
      </c>
      <c r="H134" s="14">
        <v>100124</v>
      </c>
      <c r="I134" s="15" t="str">
        <f>"Б-"&amp;H134&amp;"-13"</f>
        <v>Б-100124-13</v>
      </c>
      <c r="J134" s="16">
        <v>2</v>
      </c>
      <c r="K134" s="56">
        <v>2</v>
      </c>
      <c r="L134" s="12" t="s">
        <v>42</v>
      </c>
      <c r="M134" s="16">
        <v>1</v>
      </c>
      <c r="N134" s="12">
        <v>18</v>
      </c>
      <c r="O134" s="144" t="s">
        <v>167</v>
      </c>
      <c r="P134" s="13" t="s">
        <v>44</v>
      </c>
      <c r="Q134" s="13" t="s">
        <v>45</v>
      </c>
      <c r="R134" s="17" t="str">
        <f t="shared" si="38"/>
        <v>1001241</v>
      </c>
      <c r="S134" s="15">
        <v>1</v>
      </c>
      <c r="T134" s="144" t="s">
        <v>139</v>
      </c>
      <c r="U134" s="12">
        <v>50000</v>
      </c>
      <c r="V134" s="12">
        <f>U134*0.18</f>
        <v>9000</v>
      </c>
      <c r="W134" s="12">
        <v>0</v>
      </c>
      <c r="X134" s="18">
        <v>213</v>
      </c>
      <c r="Y134" s="19" t="s">
        <v>47</v>
      </c>
      <c r="Z134" s="20">
        <f t="shared" si="25"/>
        <v>41000</v>
      </c>
      <c r="AA134" s="21"/>
      <c r="AB134" s="22"/>
      <c r="AC134" s="14">
        <f t="shared" si="39"/>
        <v>25000</v>
      </c>
      <c r="AD134" s="12"/>
      <c r="AE134" s="12"/>
      <c r="AF134" s="13" t="s">
        <v>48</v>
      </c>
      <c r="AG134" s="23">
        <v>8</v>
      </c>
      <c r="AH134" s="24">
        <v>13</v>
      </c>
      <c r="AI134" s="25" t="s">
        <v>49</v>
      </c>
      <c r="AJ134" s="13"/>
      <c r="AK134" s="13"/>
      <c r="AL134" s="17">
        <v>0</v>
      </c>
      <c r="AM134" s="15" t="s">
        <v>50</v>
      </c>
      <c r="AN134" s="12" t="s">
        <v>51</v>
      </c>
      <c r="AO134" s="12"/>
      <c r="AP134" s="17"/>
      <c r="AQ134" s="17"/>
      <c r="AR134" s="17"/>
      <c r="AS134" s="15" t="s">
        <v>65</v>
      </c>
      <c r="AU13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100124, 'Б-100124-13',date'2016-03-02',2, 2, 2, 'RUR', 1, 18, date'2015-03-06', date'2015-03-07', 1001241, 1, to_date('2016-03-07 00:00:00','YYYY-MM-DD HH24:MI:SS'), 50000, 9000, 0, 213, 0, 'c1', 8,null);insert into xxxx_oebs_cash_payment_test (ID, INVOICE_ID, OEBS_PAYMENT, DOC_DATE, COMISS_DATE) values (s_xxxx_oebs_cash_payment_test.NEXTVAL, 100124, 25000, to_date('2016-03-07 00:00:00','YYYY-MM-DD HH24:MI:SS'), date'2015-03-31' );insert into xxxx_client_discount_m  (ID,CLIENT_ID,CLIENT_AVG_DISCOUNT,DT) values (s_xxxx_client_discount_m.NEXTVAL,213, 13, date'2014-03-01');</v>
      </c>
    </row>
    <row r="135" spans="1:47" ht="15" customHeight="1" x14ac:dyDescent="0.3">
      <c r="A135" s="45">
        <v>19</v>
      </c>
      <c r="B135" s="57"/>
      <c r="C135" s="12" t="str">
        <f t="shared" si="36"/>
        <v>100019</v>
      </c>
      <c r="D135" s="12" t="str">
        <f t="shared" si="37"/>
        <v>100019/13</v>
      </c>
      <c r="E135" s="13" t="s">
        <v>40</v>
      </c>
      <c r="F135" s="13" t="s">
        <v>41</v>
      </c>
      <c r="G135" s="12">
        <v>1</v>
      </c>
      <c r="H135" s="14">
        <v>100125</v>
      </c>
      <c r="I135" s="15" t="str">
        <f t="shared" ref="I135:I151" si="40">"Б-"&amp;H135&amp;"-13"</f>
        <v>Б-100125-13</v>
      </c>
      <c r="J135" s="16">
        <v>2</v>
      </c>
      <c r="K135" s="12">
        <v>7</v>
      </c>
      <c r="L135" s="12" t="s">
        <v>42</v>
      </c>
      <c r="M135" s="16">
        <v>1</v>
      </c>
      <c r="N135" s="12">
        <v>18</v>
      </c>
      <c r="O135" s="144" t="s">
        <v>168</v>
      </c>
      <c r="P135" s="13" t="s">
        <v>44</v>
      </c>
      <c r="Q135" s="13" t="s">
        <v>45</v>
      </c>
      <c r="R135" s="17" t="str">
        <f t="shared" si="38"/>
        <v>1001251</v>
      </c>
      <c r="S135" s="15">
        <v>1</v>
      </c>
      <c r="T135" s="144" t="s">
        <v>140</v>
      </c>
      <c r="U135" s="12">
        <v>50000</v>
      </c>
      <c r="V135" s="12">
        <f t="shared" ref="V135:V151" si="41">U135*0.18</f>
        <v>9000</v>
      </c>
      <c r="W135" s="12">
        <v>0</v>
      </c>
      <c r="X135" s="18">
        <v>214</v>
      </c>
      <c r="Y135" s="19" t="s">
        <v>47</v>
      </c>
      <c r="Z135" s="20">
        <f t="shared" si="25"/>
        <v>41000</v>
      </c>
      <c r="AA135" s="21"/>
      <c r="AB135" s="26"/>
      <c r="AC135" s="14">
        <f t="shared" si="39"/>
        <v>25000</v>
      </c>
      <c r="AD135" s="12"/>
      <c r="AE135" s="12"/>
      <c r="AF135" s="13" t="s">
        <v>48</v>
      </c>
      <c r="AG135" s="23">
        <v>8</v>
      </c>
      <c r="AH135" s="27">
        <v>7</v>
      </c>
      <c r="AI135" s="25" t="s">
        <v>49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U13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100125, 'Б-100125-13',date'2016-03-03',2, 7, 7, 'RUR', 1, 18, date'2015-03-06', date'2015-03-07', 1001251, 1, to_date('2016-03-08 00:00:00','YYYY-MM-DD HH24:MI:SS'), 50000, 9000, 0, 214, 0, 'c1', 8,null);insert into xxxx_oebs_cash_payment_test (ID, INVOICE_ID, OEBS_PAYMENT, DOC_DATE, COMISS_DATE) values (s_xxxx_oebs_cash_payment_test.NEXTVAL, 100125, 25000, to_date('2016-03-08 00:00:00','YYYY-MM-DD HH24:MI:SS'), date'2015-03-31' );insert into xxxx_client_discount_m  (ID,CLIENT_ID,CLIENT_AVG_DISCOUNT,DT) values (s_xxxx_client_discount_m.NEXTVAL,214, 7, date'2014-03-01');</v>
      </c>
    </row>
    <row r="136" spans="1:47" ht="15" customHeight="1" x14ac:dyDescent="0.3">
      <c r="A136" s="45">
        <v>19</v>
      </c>
      <c r="B136" s="57"/>
      <c r="C136" s="12" t="str">
        <f t="shared" si="36"/>
        <v>100019</v>
      </c>
      <c r="D136" s="12" t="str">
        <f t="shared" si="37"/>
        <v>100019/13</v>
      </c>
      <c r="E136" s="13" t="s">
        <v>40</v>
      </c>
      <c r="F136" s="13" t="s">
        <v>41</v>
      </c>
      <c r="G136" s="12">
        <v>1</v>
      </c>
      <c r="H136" s="14">
        <v>100126</v>
      </c>
      <c r="I136" s="15" t="str">
        <f t="shared" si="40"/>
        <v>Б-100126-13</v>
      </c>
      <c r="J136" s="16">
        <v>2</v>
      </c>
      <c r="K136" s="12">
        <v>7</v>
      </c>
      <c r="L136" s="12" t="s">
        <v>42</v>
      </c>
      <c r="M136" s="16">
        <v>1</v>
      </c>
      <c r="N136" s="12">
        <v>18</v>
      </c>
      <c r="O136" s="144" t="s">
        <v>168</v>
      </c>
      <c r="P136" s="13" t="s">
        <v>44</v>
      </c>
      <c r="Q136" s="13" t="s">
        <v>45</v>
      </c>
      <c r="R136" s="17" t="str">
        <f t="shared" si="38"/>
        <v>1001261</v>
      </c>
      <c r="S136" s="15">
        <v>1</v>
      </c>
      <c r="T136" s="144" t="s">
        <v>140</v>
      </c>
      <c r="U136" s="12">
        <v>50000</v>
      </c>
      <c r="V136" s="12">
        <f t="shared" si="41"/>
        <v>9000</v>
      </c>
      <c r="W136" s="12">
        <v>0</v>
      </c>
      <c r="X136" s="18">
        <v>215</v>
      </c>
      <c r="Y136" s="19" t="s">
        <v>47</v>
      </c>
      <c r="Z136" s="20">
        <f t="shared" si="25"/>
        <v>41000</v>
      </c>
      <c r="AA136" s="21"/>
      <c r="AB136" s="26"/>
      <c r="AC136" s="14">
        <v>100000</v>
      </c>
      <c r="AD136" s="12"/>
      <c r="AE136" s="12"/>
      <c r="AF136" s="13" t="s">
        <v>48</v>
      </c>
      <c r="AG136" s="23">
        <v>8</v>
      </c>
      <c r="AH136" s="27">
        <v>7</v>
      </c>
      <c r="AI136" s="25" t="s">
        <v>49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U13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100126, 'Б-100126-13',date'2016-03-03',2, 7, 7, 'RUR', 1, 18, date'2015-03-06', date'2015-03-07', 1001261, 1, to_date('2016-03-08 00:00:00','YYYY-MM-DD HH24:MI:SS'), 50000, 9000, 0, 215, 0, 'c1', 8,null);insert into xxxx_oebs_cash_payment_test (ID, INVOICE_ID, OEBS_PAYMENT, DOC_DATE, COMISS_DATE) values (s_xxxx_oebs_cash_payment_test.NEXTVAL, 100126, 100000, to_date('2016-03-08 00:00:00','YYYY-MM-DD HH24:MI:SS'), date'2015-03-31' );insert into xxxx_client_discount_m  (ID,CLIENT_ID,CLIENT_AVG_DISCOUNT,DT) values (s_xxxx_client_discount_m.NEXTVAL,215, 7, date'2014-03-01');</v>
      </c>
    </row>
    <row r="137" spans="1:47" ht="15" customHeight="1" x14ac:dyDescent="0.3">
      <c r="A137" s="45">
        <v>19</v>
      </c>
      <c r="B137" s="57"/>
      <c r="C137" s="12" t="str">
        <f t="shared" si="36"/>
        <v>100019</v>
      </c>
      <c r="D137" s="12" t="str">
        <f t="shared" si="37"/>
        <v>100019/13</v>
      </c>
      <c r="E137" s="13" t="s">
        <v>40</v>
      </c>
      <c r="F137" s="13" t="s">
        <v>41</v>
      </c>
      <c r="G137" s="12">
        <v>1</v>
      </c>
      <c r="H137" s="14">
        <v>100127</v>
      </c>
      <c r="I137" s="15" t="str">
        <f t="shared" si="40"/>
        <v>Б-100127-13</v>
      </c>
      <c r="J137" s="16">
        <v>2</v>
      </c>
      <c r="K137" s="28">
        <v>2</v>
      </c>
      <c r="L137" s="12" t="s">
        <v>42</v>
      </c>
      <c r="M137" s="16">
        <v>1</v>
      </c>
      <c r="N137" s="12">
        <v>18</v>
      </c>
      <c r="O137" s="144" t="s">
        <v>169</v>
      </c>
      <c r="P137" s="13" t="s">
        <v>44</v>
      </c>
      <c r="Q137" s="13" t="s">
        <v>45</v>
      </c>
      <c r="R137" s="17" t="str">
        <f t="shared" si="38"/>
        <v>1001271</v>
      </c>
      <c r="S137" s="15">
        <v>1</v>
      </c>
      <c r="T137" s="144" t="s">
        <v>141</v>
      </c>
      <c r="U137" s="12">
        <v>50000</v>
      </c>
      <c r="V137" s="12">
        <f t="shared" si="41"/>
        <v>9000</v>
      </c>
      <c r="W137" s="12">
        <v>0</v>
      </c>
      <c r="X137" s="18">
        <v>216</v>
      </c>
      <c r="Y137" s="19" t="s">
        <v>47</v>
      </c>
      <c r="Z137" s="20">
        <f t="shared" si="25"/>
        <v>41000</v>
      </c>
      <c r="AA137" s="21"/>
      <c r="AB137" s="29"/>
      <c r="AC137" s="14">
        <f t="shared" ref="AC137:AC153" si="42">U137*0.5</f>
        <v>25000</v>
      </c>
      <c r="AD137" s="12"/>
      <c r="AE137" s="12"/>
      <c r="AF137" s="13" t="s">
        <v>48</v>
      </c>
      <c r="AG137" s="23">
        <v>8</v>
      </c>
      <c r="AH137" s="30">
        <v>20</v>
      </c>
      <c r="AI137" s="25" t="s">
        <v>49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U13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'Б-100127-13',date'2016-03-04',2, 2, 2, 'RUR', 1, 18, date'2015-03-06', date'2015-03-07', 1001271, 1, to_date('2016-03-09 00:00:00','YYYY-MM-DD HH24:MI:SS'), 50000, 9000, 0, 216, 0, 'c1', 8,null);insert into xxxx_oebs_cash_payment_test (ID, INVOICE_ID, OEBS_PAYMENT, DOC_DATE, COMISS_DATE) values (s_xxxx_oebs_cash_payment_test.NEXTVAL, 100127, 25000, to_date('2016-03-09 00:00:00','YYYY-MM-DD HH24:MI:SS'), date'2015-03-31' );insert into xxxx_client_discount_m  (ID,CLIENT_ID,CLIENT_AVG_DISCOUNT,DT) values (s_xxxx_client_discount_m.NEXTVAL,216, 20, date'2014-03-01');</v>
      </c>
    </row>
    <row r="138" spans="1:47" ht="15" customHeight="1" x14ac:dyDescent="0.3">
      <c r="A138" s="45">
        <v>19</v>
      </c>
      <c r="B138" s="57"/>
      <c r="C138" s="12" t="str">
        <f t="shared" si="36"/>
        <v>100019</v>
      </c>
      <c r="D138" s="12" t="str">
        <f t="shared" si="37"/>
        <v>100019/13</v>
      </c>
      <c r="E138" s="13" t="s">
        <v>40</v>
      </c>
      <c r="F138" s="13" t="s">
        <v>41</v>
      </c>
      <c r="G138" s="12">
        <v>1</v>
      </c>
      <c r="H138" s="14">
        <v>100127</v>
      </c>
      <c r="I138" s="15" t="str">
        <f t="shared" si="40"/>
        <v>Б-100127-13</v>
      </c>
      <c r="J138" s="16">
        <v>2</v>
      </c>
      <c r="K138" s="56">
        <v>11</v>
      </c>
      <c r="L138" s="12" t="s">
        <v>42</v>
      </c>
      <c r="M138" s="16">
        <v>1</v>
      </c>
      <c r="N138" s="12">
        <v>18</v>
      </c>
      <c r="O138" s="144" t="s">
        <v>169</v>
      </c>
      <c r="P138" s="13" t="s">
        <v>44</v>
      </c>
      <c r="Q138" s="13" t="s">
        <v>45</v>
      </c>
      <c r="R138" s="17" t="str">
        <f t="shared" si="38"/>
        <v>1001271</v>
      </c>
      <c r="S138" s="15">
        <v>1</v>
      </c>
      <c r="T138" s="144" t="s">
        <v>141</v>
      </c>
      <c r="U138" s="12">
        <v>50000</v>
      </c>
      <c r="V138" s="12">
        <f t="shared" si="41"/>
        <v>9000</v>
      </c>
      <c r="W138" s="12">
        <v>0</v>
      </c>
      <c r="X138" s="18">
        <v>216</v>
      </c>
      <c r="Y138" s="19" t="s">
        <v>47</v>
      </c>
      <c r="Z138" s="20">
        <f t="shared" si="25"/>
        <v>41000</v>
      </c>
      <c r="AA138" s="21"/>
      <c r="AB138" s="29"/>
      <c r="AC138" s="14">
        <f t="shared" si="42"/>
        <v>25000</v>
      </c>
      <c r="AD138" s="12"/>
      <c r="AE138" s="12"/>
      <c r="AF138" s="13" t="s">
        <v>48</v>
      </c>
      <c r="AG138" s="23">
        <v>8</v>
      </c>
      <c r="AH138" s="30">
        <v>20</v>
      </c>
      <c r="AI138" s="25" t="s">
        <v>49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U13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100127, 'Б-100127-13',date'2016-03-04',2, 11, 11, 'RUR', 1, 18, date'2015-03-06', date'2015-03-07', 1001271, 1, to_date('2016-03-09 00:00:00','YYYY-MM-DD HH24:MI:SS'), 50000, 9000, 0, 216, 0, 'c1', 8,null);insert into xxxx_oebs_cash_payment_test (ID, INVOICE_ID, OEBS_PAYMENT, DOC_DATE, COMISS_DATE) values (s_xxxx_oebs_cash_payment_test.NEXTVAL, 100127, 25000, to_date('2016-03-09 00:00:00','YYYY-MM-DD HH24:MI:SS'), date'2015-03-31' );insert into xxxx_client_discount_m  (ID,CLIENT_ID,CLIENT_AVG_DISCOUNT,DT) values (s_xxxx_client_discount_m.NEXTVAL,216, 20, date'2014-03-01');</v>
      </c>
    </row>
    <row r="139" spans="1:47" ht="15" customHeight="1" x14ac:dyDescent="0.3">
      <c r="A139" s="45">
        <v>19</v>
      </c>
      <c r="B139" s="57"/>
      <c r="C139" s="12" t="str">
        <f t="shared" si="36"/>
        <v>100019</v>
      </c>
      <c r="D139" s="12" t="str">
        <f t="shared" si="37"/>
        <v>100019/13</v>
      </c>
      <c r="E139" s="13" t="s">
        <v>40</v>
      </c>
      <c r="F139" s="13" t="s">
        <v>41</v>
      </c>
      <c r="G139" s="12">
        <v>1</v>
      </c>
      <c r="H139" s="14">
        <v>100128</v>
      </c>
      <c r="I139" s="15" t="str">
        <f t="shared" si="40"/>
        <v>Б-100128-13</v>
      </c>
      <c r="J139" s="16">
        <v>2</v>
      </c>
      <c r="K139" s="28">
        <v>1</v>
      </c>
      <c r="L139" s="12" t="s">
        <v>42</v>
      </c>
      <c r="M139" s="16">
        <v>1</v>
      </c>
      <c r="N139" s="12">
        <v>18</v>
      </c>
      <c r="O139" s="144" t="s">
        <v>170</v>
      </c>
      <c r="P139" s="13" t="s">
        <v>44</v>
      </c>
      <c r="Q139" s="13" t="s">
        <v>45</v>
      </c>
      <c r="R139" s="17" t="str">
        <f t="shared" si="38"/>
        <v>1001281</v>
      </c>
      <c r="S139" s="15">
        <v>1</v>
      </c>
      <c r="T139" s="144" t="s">
        <v>142</v>
      </c>
      <c r="U139" s="12">
        <v>50000</v>
      </c>
      <c r="V139" s="12">
        <f t="shared" si="41"/>
        <v>9000</v>
      </c>
      <c r="W139" s="12">
        <v>0</v>
      </c>
      <c r="X139" s="18">
        <v>217</v>
      </c>
      <c r="Y139" s="19" t="s">
        <v>47</v>
      </c>
      <c r="Z139" s="20">
        <f t="shared" si="25"/>
        <v>41000</v>
      </c>
      <c r="AA139" s="21"/>
      <c r="AB139" s="29"/>
      <c r="AC139" s="14">
        <f t="shared" si="42"/>
        <v>25000</v>
      </c>
      <c r="AD139" s="12"/>
      <c r="AE139" s="12"/>
      <c r="AF139" s="13" t="s">
        <v>48</v>
      </c>
      <c r="AG139" s="23">
        <v>8</v>
      </c>
      <c r="AH139" s="30">
        <v>13</v>
      </c>
      <c r="AI139" s="25" t="s">
        <v>49</v>
      </c>
      <c r="AJ139" s="13"/>
      <c r="AK139" s="13"/>
      <c r="AL139" s="17">
        <v>0</v>
      </c>
      <c r="AM139" s="15" t="s">
        <v>50</v>
      </c>
      <c r="AN139" s="12" t="s">
        <v>51</v>
      </c>
      <c r="AO139" s="12"/>
      <c r="AP139" s="17"/>
      <c r="AQ139" s="17"/>
      <c r="AR139" s="17"/>
      <c r="AU13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100128, 'Б-100128-13',date'2016-03-05',2, 1, 1, 'RUR', 1, 18, date'2015-03-06', date'2015-03-07', 1001281, 1, to_date('2016-03-11 00:00:00','YYYY-MM-DD HH24:MI:SS'), 50000, 9000, 0, 217, 0, 'c1', 8,null);insert into xxxx_oebs_cash_payment_test (ID, INVOICE_ID, OEBS_PAYMENT, DOC_DATE, COMISS_DATE) values (s_xxxx_oebs_cash_payment_test.NEXTVAL, 100128, 25000, to_date('2016-03-11 00:00:00','YYYY-MM-DD HH24:MI:SS'), date'2015-03-31' );insert into xxxx_client_discount_m  (ID,CLIENT_ID,CLIENT_AVG_DISCOUNT,DT) values (s_xxxx_client_discount_m.NEXTVAL,217, 13, date'2014-03-01');</v>
      </c>
    </row>
    <row r="140" spans="1:47" ht="15" customHeight="1" x14ac:dyDescent="0.3">
      <c r="A140" s="45">
        <v>19</v>
      </c>
      <c r="B140" s="57"/>
      <c r="C140" s="12" t="str">
        <f t="shared" si="36"/>
        <v>100019</v>
      </c>
      <c r="D140" s="12" t="str">
        <f t="shared" si="37"/>
        <v>100019/13</v>
      </c>
      <c r="E140" s="13" t="s">
        <v>40</v>
      </c>
      <c r="F140" s="13" t="s">
        <v>41</v>
      </c>
      <c r="G140" s="12">
        <v>1</v>
      </c>
      <c r="H140" s="14">
        <v>100129</v>
      </c>
      <c r="I140" s="15" t="str">
        <f>"Б-"&amp;H140&amp;"-13"</f>
        <v>Б-100129-13</v>
      </c>
      <c r="J140" s="16">
        <v>2</v>
      </c>
      <c r="K140" s="12">
        <v>7</v>
      </c>
      <c r="L140" s="12" t="s">
        <v>42</v>
      </c>
      <c r="M140" s="16">
        <v>1</v>
      </c>
      <c r="N140" s="12">
        <v>18</v>
      </c>
      <c r="O140" s="144" t="s">
        <v>167</v>
      </c>
      <c r="P140" s="13" t="s">
        <v>44</v>
      </c>
      <c r="Q140" s="13" t="s">
        <v>45</v>
      </c>
      <c r="R140" s="17" t="str">
        <f t="shared" si="38"/>
        <v>1001291</v>
      </c>
      <c r="S140" s="15">
        <v>1</v>
      </c>
      <c r="T140" s="144" t="s">
        <v>143</v>
      </c>
      <c r="U140" s="12">
        <v>50000</v>
      </c>
      <c r="V140" s="12">
        <f>U140*0.18</f>
        <v>9000</v>
      </c>
      <c r="W140" s="12">
        <v>0</v>
      </c>
      <c r="X140" s="18">
        <v>218</v>
      </c>
      <c r="Y140" s="19" t="s">
        <v>47</v>
      </c>
      <c r="Z140" s="20">
        <f t="shared" si="25"/>
        <v>41000</v>
      </c>
      <c r="AA140" s="21"/>
      <c r="AB140" s="22"/>
      <c r="AC140" s="14">
        <f t="shared" si="42"/>
        <v>25000</v>
      </c>
      <c r="AD140" s="12"/>
      <c r="AE140" s="12"/>
      <c r="AF140" s="58" t="s">
        <v>67</v>
      </c>
      <c r="AG140" s="23">
        <v>8</v>
      </c>
      <c r="AH140" s="24">
        <v>13</v>
      </c>
      <c r="AI140" s="25" t="s">
        <v>49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U14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100129, 'Б-100129-13',date'2016-03-02',2, 7, 7, 'RUR', 1, 18, date'2015-03-06', date'2015-03-07', 1001291, 1, to_date('2016-04-07 00:00:00','YYYY-MM-DD HH24:MI:SS'), 50000, 9000, 0, 218, 0, 'c1', 8,null);insert into xxxx_oebs_cash_payment_test (ID, INVOICE_ID, OEBS_PAYMENT, DOC_DATE, COMISS_DATE) values (s_xxxx_oebs_cash_payment_test.NEXTVAL, 100129, 25000, to_date('2016-04-07 00:00:00','YYYY-MM-DD HH24:MI:SS'), date'2015-04-30' );insert into xxxx_client_discount_m  (ID,CLIENT_ID,CLIENT_AVG_DISCOUNT,DT) values (s_xxxx_client_discount_m.NEXTVAL,218, 13, date'2014-03-01');</v>
      </c>
    </row>
    <row r="141" spans="1:47" ht="15" customHeight="1" x14ac:dyDescent="0.3">
      <c r="A141" s="45">
        <v>19</v>
      </c>
      <c r="B141" s="57"/>
      <c r="C141" s="12" t="str">
        <f t="shared" si="36"/>
        <v>100019</v>
      </c>
      <c r="D141" s="12" t="str">
        <f t="shared" si="37"/>
        <v>100019/13</v>
      </c>
      <c r="E141" s="13" t="s">
        <v>40</v>
      </c>
      <c r="F141" s="13" t="s">
        <v>41</v>
      </c>
      <c r="G141" s="12">
        <v>1</v>
      </c>
      <c r="H141" s="14">
        <v>100130</v>
      </c>
      <c r="I141" s="15" t="str">
        <f t="shared" si="40"/>
        <v>Б-100130-13</v>
      </c>
      <c r="J141" s="16">
        <v>2</v>
      </c>
      <c r="K141" s="28">
        <v>12</v>
      </c>
      <c r="L141" s="12" t="s">
        <v>42</v>
      </c>
      <c r="M141" s="16">
        <v>1</v>
      </c>
      <c r="N141" s="12">
        <v>18</v>
      </c>
      <c r="O141" s="144" t="s">
        <v>168</v>
      </c>
      <c r="P141" s="13" t="s">
        <v>44</v>
      </c>
      <c r="Q141" s="13" t="s">
        <v>45</v>
      </c>
      <c r="R141" s="17" t="str">
        <f t="shared" si="38"/>
        <v>1001301</v>
      </c>
      <c r="S141" s="15">
        <v>1</v>
      </c>
      <c r="T141" s="144" t="s">
        <v>144</v>
      </c>
      <c r="U141" s="12">
        <v>50000</v>
      </c>
      <c r="V141" s="12">
        <f t="shared" si="41"/>
        <v>9000</v>
      </c>
      <c r="W141" s="12">
        <v>0</v>
      </c>
      <c r="X141" s="18">
        <v>219</v>
      </c>
      <c r="Y141" s="19" t="s">
        <v>47</v>
      </c>
      <c r="Z141" s="20">
        <f t="shared" si="25"/>
        <v>41000</v>
      </c>
      <c r="AA141" s="21"/>
      <c r="AB141" s="26"/>
      <c r="AC141" s="14">
        <f t="shared" si="42"/>
        <v>25000</v>
      </c>
      <c r="AD141" s="12"/>
      <c r="AE141" s="12"/>
      <c r="AF141" s="58" t="s">
        <v>67</v>
      </c>
      <c r="AG141" s="23">
        <v>8</v>
      </c>
      <c r="AH141" s="27">
        <v>7</v>
      </c>
      <c r="AI141" s="25" t="s">
        <v>49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U14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100130, 'Б-100130-13',date'2016-03-03',2, 12, 12, 'RUR', 1, 18, date'2015-03-06', date'2015-03-07', 1001301, 1, to_date('2016-04-08 00:00:00','YYYY-MM-DD HH24:MI:SS'), 50000, 9000, 0, 219, 0, 'c1', 8,null);insert into xxxx_oebs_cash_payment_test (ID, INVOICE_ID, OEBS_PAYMENT, DOC_DATE, COMISS_DATE) values (s_xxxx_oebs_cash_payment_test.NEXTVAL, 100130, 25000, to_date('2016-04-08 00:00:00','YYYY-MM-DD HH24:MI:SS'), date'2015-04-30' );insert into xxxx_client_discount_m  (ID,CLIENT_ID,CLIENT_AVG_DISCOUNT,DT) values (s_xxxx_client_discount_m.NEXTVAL,219, 7, date'2014-03-01');</v>
      </c>
    </row>
    <row r="142" spans="1:47" ht="15" customHeight="1" x14ac:dyDescent="0.3">
      <c r="A142" s="45">
        <v>19</v>
      </c>
      <c r="B142" s="57"/>
      <c r="C142" s="12" t="str">
        <f t="shared" si="36"/>
        <v>100019</v>
      </c>
      <c r="D142" s="12" t="str">
        <f t="shared" si="37"/>
        <v>100019/13</v>
      </c>
      <c r="E142" s="13" t="s">
        <v>40</v>
      </c>
      <c r="F142" s="13" t="s">
        <v>41</v>
      </c>
      <c r="G142" s="12">
        <v>1</v>
      </c>
      <c r="H142" s="14">
        <v>100131</v>
      </c>
      <c r="I142" s="15" t="str">
        <f t="shared" si="40"/>
        <v>Б-100131-13</v>
      </c>
      <c r="J142" s="16">
        <v>2</v>
      </c>
      <c r="K142" s="12">
        <v>7</v>
      </c>
      <c r="L142" s="12" t="s">
        <v>42</v>
      </c>
      <c r="M142" s="16">
        <v>1</v>
      </c>
      <c r="N142" s="12">
        <v>18</v>
      </c>
      <c r="O142" s="144" t="s">
        <v>168</v>
      </c>
      <c r="P142" s="13" t="s">
        <v>44</v>
      </c>
      <c r="Q142" s="13" t="s">
        <v>45</v>
      </c>
      <c r="R142" s="17" t="str">
        <f t="shared" si="38"/>
        <v>1001311</v>
      </c>
      <c r="S142" s="15">
        <v>1</v>
      </c>
      <c r="T142" s="144" t="s">
        <v>144</v>
      </c>
      <c r="U142" s="12">
        <v>50000</v>
      </c>
      <c r="V142" s="12">
        <f t="shared" si="41"/>
        <v>9000</v>
      </c>
      <c r="W142" s="12">
        <v>0</v>
      </c>
      <c r="X142" s="18">
        <v>220</v>
      </c>
      <c r="Y142" s="19" t="s">
        <v>47</v>
      </c>
      <c r="Z142" s="20">
        <f t="shared" si="25"/>
        <v>41000</v>
      </c>
      <c r="AA142" s="21"/>
      <c r="AB142" s="26"/>
      <c r="AC142" s="14">
        <f t="shared" si="42"/>
        <v>25000</v>
      </c>
      <c r="AD142" s="12"/>
      <c r="AE142" s="12"/>
      <c r="AF142" s="58" t="s">
        <v>67</v>
      </c>
      <c r="AG142" s="23">
        <v>8</v>
      </c>
      <c r="AH142" s="27">
        <v>7</v>
      </c>
      <c r="AI142" s="25" t="s">
        <v>49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U14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100131, 'Б-100131-13',date'2016-03-03',2, 7, 7, 'RUR', 1, 18, date'2015-03-06', date'2015-03-07', 1001311, 1, to_date('2016-04-08 00:00:00','YYYY-MM-DD HH24:MI:SS'), 50000, 9000, 0, 220, 0, 'c1', 8,null);insert into xxxx_oebs_cash_payment_test (ID, INVOICE_ID, OEBS_PAYMENT, DOC_DATE, COMISS_DATE) values (s_xxxx_oebs_cash_payment_test.NEXTVAL, 100131, 25000, to_date('2016-04-08 00:00:00','YYYY-MM-DD HH24:MI:SS'), date'2015-04-30' );insert into xxxx_client_discount_m  (ID,CLIENT_ID,CLIENT_AVG_DISCOUNT,DT) values (s_xxxx_client_discount_m.NEXTVAL,220, 7, date'2014-03-01');</v>
      </c>
    </row>
    <row r="143" spans="1:47" ht="15" customHeight="1" x14ac:dyDescent="0.3">
      <c r="A143" s="45">
        <v>19</v>
      </c>
      <c r="B143" s="57"/>
      <c r="C143" s="12" t="str">
        <f t="shared" si="36"/>
        <v>100019</v>
      </c>
      <c r="D143" s="12" t="str">
        <f t="shared" si="37"/>
        <v>100019/13</v>
      </c>
      <c r="E143" s="13" t="s">
        <v>40</v>
      </c>
      <c r="F143" s="13" t="s">
        <v>41</v>
      </c>
      <c r="G143" s="12">
        <v>1</v>
      </c>
      <c r="H143" s="14">
        <v>100132</v>
      </c>
      <c r="I143" s="15" t="str">
        <f t="shared" si="40"/>
        <v>Б-100132-13</v>
      </c>
      <c r="J143" s="16">
        <v>2</v>
      </c>
      <c r="K143" s="28">
        <v>2</v>
      </c>
      <c r="L143" s="12" t="s">
        <v>42</v>
      </c>
      <c r="M143" s="16">
        <v>1</v>
      </c>
      <c r="N143" s="12">
        <v>18</v>
      </c>
      <c r="O143" s="144" t="s">
        <v>169</v>
      </c>
      <c r="P143" s="13" t="s">
        <v>44</v>
      </c>
      <c r="Q143" s="13" t="s">
        <v>45</v>
      </c>
      <c r="R143" s="17" t="str">
        <f t="shared" si="38"/>
        <v>1001321</v>
      </c>
      <c r="S143" s="15">
        <v>1</v>
      </c>
      <c r="T143" s="144" t="s">
        <v>145</v>
      </c>
      <c r="U143" s="12">
        <v>50000</v>
      </c>
      <c r="V143" s="12">
        <f t="shared" si="41"/>
        <v>9000</v>
      </c>
      <c r="W143" s="12">
        <v>0</v>
      </c>
      <c r="X143" s="18">
        <v>221</v>
      </c>
      <c r="Y143" s="19" t="s">
        <v>47</v>
      </c>
      <c r="Z143" s="20">
        <f t="shared" si="25"/>
        <v>41000</v>
      </c>
      <c r="AA143" s="21"/>
      <c r="AB143" s="29"/>
      <c r="AC143" s="14">
        <f t="shared" si="42"/>
        <v>25000</v>
      </c>
      <c r="AD143" s="12"/>
      <c r="AE143" s="12"/>
      <c r="AF143" s="58" t="s">
        <v>67</v>
      </c>
      <c r="AG143" s="23">
        <v>8</v>
      </c>
      <c r="AH143" s="30">
        <v>20</v>
      </c>
      <c r="AI143" s="25" t="s">
        <v>49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U14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'Б-100132-13',date'2016-03-04',2, 2, 2, 'RUR', 1, 18, date'2015-03-06', date'2015-03-07', 1001321, 1, to_date('2016-04-09 00:00:00','YYYY-MM-DD HH24:MI:SS'), 50000, 9000, 0, 221, 0, 'c1', 8,null);insert into xxxx_oebs_cash_payment_test (ID, INVOICE_ID, OEBS_PAYMENT, DOC_DATE, COMISS_DATE) values (s_xxxx_oebs_cash_payment_test.NEXTVAL, 100132, 25000, to_date('2016-04-09 00:00:00','YYYY-MM-DD HH24:MI:SS'), date'2015-04-30' );insert into xxxx_client_discount_m  (ID,CLIENT_ID,CLIENT_AVG_DISCOUNT,DT) values (s_xxxx_client_discount_m.NEXTVAL,221, 20, date'2014-03-01');</v>
      </c>
    </row>
    <row r="144" spans="1:47" ht="15" customHeight="1" x14ac:dyDescent="0.3">
      <c r="A144" s="45">
        <v>19</v>
      </c>
      <c r="B144" s="57"/>
      <c r="C144" s="12" t="str">
        <f t="shared" si="36"/>
        <v>100019</v>
      </c>
      <c r="D144" s="12" t="str">
        <f t="shared" si="37"/>
        <v>100019/13</v>
      </c>
      <c r="E144" s="13" t="s">
        <v>40</v>
      </c>
      <c r="F144" s="13" t="s">
        <v>41</v>
      </c>
      <c r="G144" s="12">
        <v>1</v>
      </c>
      <c r="H144" s="14">
        <v>100132</v>
      </c>
      <c r="I144" s="15" t="str">
        <f t="shared" si="40"/>
        <v>Б-100132-13</v>
      </c>
      <c r="J144" s="16">
        <v>2</v>
      </c>
      <c r="K144" s="28">
        <v>11</v>
      </c>
      <c r="L144" s="12" t="s">
        <v>42</v>
      </c>
      <c r="M144" s="16">
        <v>1</v>
      </c>
      <c r="N144" s="12">
        <v>18</v>
      </c>
      <c r="O144" s="144" t="s">
        <v>169</v>
      </c>
      <c r="P144" s="13" t="s">
        <v>44</v>
      </c>
      <c r="Q144" s="13" t="s">
        <v>45</v>
      </c>
      <c r="R144" s="17" t="str">
        <f t="shared" si="38"/>
        <v>1001321</v>
      </c>
      <c r="S144" s="15">
        <v>1</v>
      </c>
      <c r="T144" s="144" t="s">
        <v>145</v>
      </c>
      <c r="U144" s="12">
        <v>50000</v>
      </c>
      <c r="V144" s="12">
        <f t="shared" si="41"/>
        <v>9000</v>
      </c>
      <c r="W144" s="12">
        <v>0</v>
      </c>
      <c r="X144" s="18">
        <v>221</v>
      </c>
      <c r="Y144" s="19" t="s">
        <v>47</v>
      </c>
      <c r="Z144" s="20">
        <f t="shared" si="25"/>
        <v>41000</v>
      </c>
      <c r="AA144" s="21"/>
      <c r="AB144" s="29"/>
      <c r="AC144" s="14">
        <f t="shared" si="42"/>
        <v>25000</v>
      </c>
      <c r="AD144" s="12"/>
      <c r="AE144" s="12"/>
      <c r="AF144" s="58" t="s">
        <v>67</v>
      </c>
      <c r="AG144" s="23">
        <v>8</v>
      </c>
      <c r="AH144" s="30">
        <v>20</v>
      </c>
      <c r="AI144" s="25" t="s">
        <v>49</v>
      </c>
      <c r="AJ144" s="13"/>
      <c r="AK144" s="13"/>
      <c r="AL144" s="17">
        <v>0</v>
      </c>
      <c r="AM144" s="15" t="s">
        <v>50</v>
      </c>
      <c r="AN144" s="12" t="s">
        <v>51</v>
      </c>
      <c r="AO144" s="12"/>
      <c r="AP144" s="17"/>
      <c r="AQ144" s="17"/>
      <c r="AR144" s="17"/>
      <c r="AU14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100132, 'Б-100132-13',date'2016-03-04',2, 11, 11, 'RUR', 1, 18, date'2015-03-06', date'2015-03-07', 1001321, 1, to_date('2016-04-09 00:00:00','YYYY-MM-DD HH24:MI:SS'), 50000, 9000, 0, 221, 0, 'c1', 8,null);insert into xxxx_oebs_cash_payment_test (ID, INVOICE_ID, OEBS_PAYMENT, DOC_DATE, COMISS_DATE) values (s_xxxx_oebs_cash_payment_test.NEXTVAL, 100132, 25000, to_date('2016-04-09 00:00:00','YYYY-MM-DD HH24:MI:SS'), date'2015-04-30' );insert into xxxx_client_discount_m  (ID,CLIENT_ID,CLIENT_AVG_DISCOUNT,DT) values (s_xxxx_client_discount_m.NEXTVAL,221, 20, date'2014-03-01');</v>
      </c>
    </row>
    <row r="145" spans="1:47" ht="15" customHeight="1" x14ac:dyDescent="0.3">
      <c r="A145" s="45">
        <v>19</v>
      </c>
      <c r="B145" s="57"/>
      <c r="C145" s="12" t="str">
        <f t="shared" si="36"/>
        <v>100019</v>
      </c>
      <c r="D145" s="12" t="str">
        <f t="shared" si="37"/>
        <v>100019/13</v>
      </c>
      <c r="E145" s="13" t="s">
        <v>40</v>
      </c>
      <c r="F145" s="13" t="s">
        <v>41</v>
      </c>
      <c r="G145" s="12">
        <v>1</v>
      </c>
      <c r="H145" s="14">
        <v>100133</v>
      </c>
      <c r="I145" s="15" t="str">
        <f t="shared" si="40"/>
        <v>Б-100133-13</v>
      </c>
      <c r="J145" s="16">
        <v>2</v>
      </c>
      <c r="K145" s="28">
        <v>1</v>
      </c>
      <c r="L145" s="12" t="s">
        <v>42</v>
      </c>
      <c r="M145" s="16">
        <v>1</v>
      </c>
      <c r="N145" s="12">
        <v>18</v>
      </c>
      <c r="O145" s="144" t="s">
        <v>170</v>
      </c>
      <c r="P145" s="13" t="s">
        <v>44</v>
      </c>
      <c r="Q145" s="13" t="s">
        <v>45</v>
      </c>
      <c r="R145" s="17" t="str">
        <f t="shared" si="38"/>
        <v>1001331</v>
      </c>
      <c r="S145" s="15">
        <v>1</v>
      </c>
      <c r="T145" s="144" t="s">
        <v>146</v>
      </c>
      <c r="U145" s="12">
        <v>50000</v>
      </c>
      <c r="V145" s="12">
        <f t="shared" si="41"/>
        <v>9000</v>
      </c>
      <c r="W145" s="12">
        <v>0</v>
      </c>
      <c r="X145" s="18">
        <v>222</v>
      </c>
      <c r="Y145" s="19" t="s">
        <v>47</v>
      </c>
      <c r="Z145" s="20">
        <f t="shared" si="25"/>
        <v>41000</v>
      </c>
      <c r="AA145" s="21"/>
      <c r="AB145" s="29"/>
      <c r="AC145" s="14">
        <f t="shared" si="42"/>
        <v>25000</v>
      </c>
      <c r="AD145" s="12"/>
      <c r="AE145" s="12"/>
      <c r="AF145" s="58" t="s">
        <v>67</v>
      </c>
      <c r="AG145" s="23">
        <v>8</v>
      </c>
      <c r="AH145" s="30">
        <v>13</v>
      </c>
      <c r="AI145" s="25" t="s">
        <v>49</v>
      </c>
      <c r="AJ145" s="13"/>
      <c r="AK145" s="13"/>
      <c r="AL145" s="17">
        <v>0</v>
      </c>
      <c r="AM145" s="15" t="s">
        <v>50</v>
      </c>
      <c r="AN145" s="12" t="s">
        <v>51</v>
      </c>
      <c r="AO145" s="12"/>
      <c r="AP145" s="17"/>
      <c r="AQ145" s="17"/>
      <c r="AR145" s="17"/>
      <c r="AU14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100133, 'Б-100133-13',date'2016-03-05',2, 1, 1, 'RUR', 1, 18, date'2015-03-06', date'2015-03-07', 1001331, 1, to_date('2016-04-11 00:00:00','YYYY-MM-DD HH24:MI:SS'), 50000, 9000, 0, 222, 0, 'c1', 8,null);insert into xxxx_oebs_cash_payment_test (ID, INVOICE_ID, OEBS_PAYMENT, DOC_DATE, COMISS_DATE) values (s_xxxx_oebs_cash_payment_test.NEXTVAL, 100133, 25000, to_date('2016-04-11 00:00:00','YYYY-MM-DD HH24:MI:SS'), date'2015-04-30' );insert into xxxx_client_discount_m  (ID,CLIENT_ID,CLIENT_AVG_DISCOUNT,DT) values (s_xxxx_client_discount_m.NEXTVAL,222, 13, date'2014-03-01');</v>
      </c>
    </row>
    <row r="146" spans="1:47" ht="15" customHeight="1" x14ac:dyDescent="0.3">
      <c r="A146" s="45">
        <v>19</v>
      </c>
      <c r="B146" s="57"/>
      <c r="C146" s="12" t="str">
        <f t="shared" si="36"/>
        <v>100019</v>
      </c>
      <c r="D146" s="12" t="str">
        <f t="shared" si="37"/>
        <v>100019/13</v>
      </c>
      <c r="E146" s="13" t="s">
        <v>40</v>
      </c>
      <c r="F146" s="13" t="s">
        <v>41</v>
      </c>
      <c r="G146" s="12">
        <v>1</v>
      </c>
      <c r="H146" s="14">
        <v>100134</v>
      </c>
      <c r="I146" s="15" t="str">
        <f>"Б-"&amp;H146&amp;"-13"</f>
        <v>Б-100134-13</v>
      </c>
      <c r="J146" s="16">
        <v>2</v>
      </c>
      <c r="K146" s="12">
        <v>7</v>
      </c>
      <c r="L146" s="12" t="s">
        <v>42</v>
      </c>
      <c r="M146" s="16">
        <v>1</v>
      </c>
      <c r="N146" s="12">
        <v>18</v>
      </c>
      <c r="O146" s="144" t="s">
        <v>167</v>
      </c>
      <c r="P146" s="13" t="s">
        <v>44</v>
      </c>
      <c r="Q146" s="13" t="s">
        <v>45</v>
      </c>
      <c r="R146" s="17" t="str">
        <f t="shared" si="38"/>
        <v>1001341</v>
      </c>
      <c r="S146" s="15">
        <v>1</v>
      </c>
      <c r="T146" s="144" t="s">
        <v>147</v>
      </c>
      <c r="U146" s="12">
        <v>50000</v>
      </c>
      <c r="V146" s="12">
        <f>U146*0.18</f>
        <v>9000</v>
      </c>
      <c r="W146" s="12">
        <v>0</v>
      </c>
      <c r="X146" s="18">
        <v>223</v>
      </c>
      <c r="Y146" s="19" t="s">
        <v>47</v>
      </c>
      <c r="Z146" s="20">
        <f t="shared" si="25"/>
        <v>41000</v>
      </c>
      <c r="AA146" s="21"/>
      <c r="AB146" s="22"/>
      <c r="AC146" s="14">
        <f t="shared" si="42"/>
        <v>25000</v>
      </c>
      <c r="AD146" s="12"/>
      <c r="AE146" s="12"/>
      <c r="AF146" s="59" t="s">
        <v>72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U14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100134, 'Б-100134-13',date'2016-03-02',2, 7, 7, 'RUR', 1, 18, date'2015-03-06', date'2015-03-07', 1001341, 1, to_date('2016-05-07 00:00:00','YYYY-MM-DD HH24:MI:SS'), 50000, 9000, 0, 223, 0, 'c1', 8,null);insert into xxxx_oebs_cash_payment_test (ID, INVOICE_ID, OEBS_PAYMENT, DOC_DATE, COMISS_DATE) values (s_xxxx_oebs_cash_payment_test.NEXTVAL, 100134, 25000, to_date('2016-05-07 00:00:00','YYYY-MM-DD HH24:MI:SS'), date'2015-05-31' );insert into xxxx_client_discount_m  (ID,CLIENT_ID,CLIENT_AVG_DISCOUNT,DT) values (s_xxxx_client_discount_m.NEXTVAL,223, 13, date'2014-03-01');</v>
      </c>
    </row>
    <row r="147" spans="1:47" ht="15" customHeight="1" x14ac:dyDescent="0.3">
      <c r="A147" s="45">
        <v>19</v>
      </c>
      <c r="B147" s="57"/>
      <c r="C147" s="12" t="str">
        <f t="shared" si="36"/>
        <v>100019</v>
      </c>
      <c r="D147" s="12" t="str">
        <f t="shared" si="37"/>
        <v>100019/13</v>
      </c>
      <c r="E147" s="13" t="s">
        <v>40</v>
      </c>
      <c r="F147" s="13" t="s">
        <v>41</v>
      </c>
      <c r="G147" s="12">
        <v>1</v>
      </c>
      <c r="H147" s="14">
        <v>100135</v>
      </c>
      <c r="I147" s="15" t="str">
        <f t="shared" si="40"/>
        <v>Б-100135-13</v>
      </c>
      <c r="J147" s="16">
        <v>2</v>
      </c>
      <c r="K147" s="56">
        <v>3</v>
      </c>
      <c r="L147" s="12" t="s">
        <v>42</v>
      </c>
      <c r="M147" s="16">
        <v>1</v>
      </c>
      <c r="N147" s="12">
        <v>18</v>
      </c>
      <c r="O147" s="144" t="s">
        <v>168</v>
      </c>
      <c r="P147" s="13" t="s">
        <v>44</v>
      </c>
      <c r="Q147" s="13" t="s">
        <v>45</v>
      </c>
      <c r="R147" s="17" t="str">
        <f t="shared" si="38"/>
        <v>1001351</v>
      </c>
      <c r="S147" s="15">
        <v>1</v>
      </c>
      <c r="T147" s="144" t="s">
        <v>148</v>
      </c>
      <c r="U147" s="12">
        <v>50000</v>
      </c>
      <c r="V147" s="12">
        <f t="shared" si="41"/>
        <v>9000</v>
      </c>
      <c r="W147" s="12">
        <v>0</v>
      </c>
      <c r="X147" s="18">
        <v>224</v>
      </c>
      <c r="Y147" s="19" t="s">
        <v>47</v>
      </c>
      <c r="Z147" s="20">
        <f t="shared" si="25"/>
        <v>41000</v>
      </c>
      <c r="AA147" s="21"/>
      <c r="AB147" s="26"/>
      <c r="AC147" s="14">
        <f t="shared" si="42"/>
        <v>25000</v>
      </c>
      <c r="AD147" s="12"/>
      <c r="AE147" s="12"/>
      <c r="AF147" s="59" t="s">
        <v>72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U14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100135, 'Б-100135-13',date'2016-03-03',2, 3, 3, 'RUR', 1, 18, date'2015-03-06', date'2015-03-07', 1001351, 1, to_date('2016-05-08 00:00:00','YYYY-MM-DD HH24:MI:SS'), 50000, 9000, 0, 224, 0, 'c1', 8,null);insert into xxxx_oebs_cash_payment_test (ID, INVOICE_ID, OEBS_PAYMENT, DOC_DATE, COMISS_DATE) values (s_xxxx_oebs_cash_payment_test.NEXTVAL, 100135, 25000, to_date('2016-05-08 00:00:00','YYYY-MM-DD HH24:MI:SS'), date'2015-05-31' );insert into xxxx_client_discount_m  (ID,CLIENT_ID,CLIENT_AVG_DISCOUNT,DT) values (s_xxxx_client_discount_m.NEXTVAL,224, 7, date'2014-03-01');</v>
      </c>
    </row>
    <row r="148" spans="1:47" ht="15" customHeight="1" x14ac:dyDescent="0.3">
      <c r="A148" s="45">
        <v>19</v>
      </c>
      <c r="B148" s="57"/>
      <c r="C148" s="12" t="str">
        <f t="shared" si="36"/>
        <v>100019</v>
      </c>
      <c r="D148" s="12" t="str">
        <f t="shared" si="37"/>
        <v>100019/13</v>
      </c>
      <c r="E148" s="13" t="s">
        <v>40</v>
      </c>
      <c r="F148" s="13" t="s">
        <v>41</v>
      </c>
      <c r="G148" s="12">
        <v>1</v>
      </c>
      <c r="H148" s="14">
        <v>100136</v>
      </c>
      <c r="I148" s="15" t="str">
        <f t="shared" si="40"/>
        <v>Б-100136-13</v>
      </c>
      <c r="J148" s="16">
        <v>2</v>
      </c>
      <c r="K148" s="12">
        <v>7</v>
      </c>
      <c r="L148" s="12" t="s">
        <v>42</v>
      </c>
      <c r="M148" s="16">
        <v>1</v>
      </c>
      <c r="N148" s="12">
        <v>18</v>
      </c>
      <c r="O148" s="144" t="s">
        <v>168</v>
      </c>
      <c r="P148" s="13" t="s">
        <v>44</v>
      </c>
      <c r="Q148" s="13" t="s">
        <v>45</v>
      </c>
      <c r="R148" s="17" t="str">
        <f t="shared" si="38"/>
        <v>1001361</v>
      </c>
      <c r="S148" s="15">
        <v>1</v>
      </c>
      <c r="T148" s="144" t="s">
        <v>148</v>
      </c>
      <c r="U148" s="12">
        <v>50000</v>
      </c>
      <c r="V148" s="12">
        <f t="shared" si="41"/>
        <v>9000</v>
      </c>
      <c r="W148" s="12">
        <v>0</v>
      </c>
      <c r="X148" s="18">
        <v>225</v>
      </c>
      <c r="Y148" s="19" t="s">
        <v>47</v>
      </c>
      <c r="Z148" s="20">
        <f t="shared" si="25"/>
        <v>41000</v>
      </c>
      <c r="AA148" s="21"/>
      <c r="AB148" s="26"/>
      <c r="AC148" s="14">
        <f t="shared" si="42"/>
        <v>25000</v>
      </c>
      <c r="AD148" s="12"/>
      <c r="AE148" s="12"/>
      <c r="AF148" s="59" t="s">
        <v>72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U14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100136, 'Б-100136-13',date'2016-03-03',2, 7, 7, 'RUR', 1, 18, date'2015-03-06', date'2015-03-07', 1001361, 1, to_date('2016-05-08 00:00:00','YYYY-MM-DD HH24:MI:SS'), 50000, 9000, 0, 225, 0, 'c1', 8,null);insert into xxxx_oebs_cash_payment_test (ID, INVOICE_ID, OEBS_PAYMENT, DOC_DATE, COMISS_DATE) values (s_xxxx_oebs_cash_payment_test.NEXTVAL, 100136, 25000, to_date('2016-05-08 00:00:00','YYYY-MM-DD HH24:MI:SS'), date'2015-05-31' );insert into xxxx_client_discount_m  (ID,CLIENT_ID,CLIENT_AVG_DISCOUNT,DT) values (s_xxxx_client_discount_m.NEXTVAL,225, 7, date'2014-03-01');</v>
      </c>
    </row>
    <row r="149" spans="1:47" ht="15" customHeight="1" x14ac:dyDescent="0.3">
      <c r="A149" s="45">
        <v>19</v>
      </c>
      <c r="B149" s="57"/>
      <c r="C149" s="12" t="str">
        <f t="shared" si="36"/>
        <v>100019</v>
      </c>
      <c r="D149" s="12" t="str">
        <f t="shared" si="37"/>
        <v>100019/13</v>
      </c>
      <c r="E149" s="13" t="s">
        <v>40</v>
      </c>
      <c r="F149" s="13" t="s">
        <v>41</v>
      </c>
      <c r="G149" s="12">
        <v>1</v>
      </c>
      <c r="H149" s="14">
        <v>100137</v>
      </c>
      <c r="I149" s="15" t="str">
        <f t="shared" si="40"/>
        <v>Б-100137-13</v>
      </c>
      <c r="J149" s="16">
        <v>2</v>
      </c>
      <c r="K149" s="28">
        <v>2</v>
      </c>
      <c r="L149" s="12" t="s">
        <v>42</v>
      </c>
      <c r="M149" s="16">
        <v>1</v>
      </c>
      <c r="N149" s="12">
        <v>18</v>
      </c>
      <c r="O149" s="144" t="s">
        <v>169</v>
      </c>
      <c r="P149" s="13" t="s">
        <v>44</v>
      </c>
      <c r="Q149" s="13" t="s">
        <v>45</v>
      </c>
      <c r="R149" s="17" t="str">
        <f t="shared" si="38"/>
        <v>1001371</v>
      </c>
      <c r="S149" s="15">
        <v>1</v>
      </c>
      <c r="T149" s="144" t="s">
        <v>149</v>
      </c>
      <c r="U149" s="12">
        <v>50000</v>
      </c>
      <c r="V149" s="12">
        <f t="shared" si="41"/>
        <v>9000</v>
      </c>
      <c r="W149" s="12">
        <v>0</v>
      </c>
      <c r="X149" s="18">
        <v>226</v>
      </c>
      <c r="Y149" s="19" t="s">
        <v>47</v>
      </c>
      <c r="Z149" s="20">
        <f t="shared" si="25"/>
        <v>41000</v>
      </c>
      <c r="AA149" s="21"/>
      <c r="AB149" s="29"/>
      <c r="AC149" s="14">
        <f t="shared" si="42"/>
        <v>25000</v>
      </c>
      <c r="AD149" s="12"/>
      <c r="AE149" s="12"/>
      <c r="AF149" s="59" t="s">
        <v>72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U14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'Б-100137-13',date'2016-03-04',2, 2, 2, 'RUR', 1, 18, date'2015-03-06', date'2015-03-07', 1001371, 1, to_date('2016-05-09 00:00:00','YYYY-MM-DD HH24:MI:SS'), 50000, 9000, 0, 226, 0, 'c1', 8,null);insert into xxxx_oebs_cash_payment_test (ID, INVOICE_ID, OEBS_PAYMENT, DOC_DATE, COMISS_DATE) values (s_xxxx_oebs_cash_payment_test.NEXTVAL, 100137, 25000, to_date('2016-05-09 00:00:00','YYYY-MM-DD HH24:MI:SS'), date'2015-05-31' );insert into xxxx_client_discount_m  (ID,CLIENT_ID,CLIENT_AVG_DISCOUNT,DT) values (s_xxxx_client_discount_m.NEXTVAL,226, 20, date'2014-03-01');</v>
      </c>
    </row>
    <row r="150" spans="1:47" ht="15" customHeight="1" x14ac:dyDescent="0.3">
      <c r="A150" s="45">
        <v>19</v>
      </c>
      <c r="B150" s="57"/>
      <c r="C150" s="12" t="str">
        <f t="shared" si="36"/>
        <v>100019</v>
      </c>
      <c r="D150" s="12" t="str">
        <f t="shared" si="37"/>
        <v>100019/13</v>
      </c>
      <c r="E150" s="13" t="s">
        <v>40</v>
      </c>
      <c r="F150" s="13" t="s">
        <v>41</v>
      </c>
      <c r="G150" s="12">
        <v>1</v>
      </c>
      <c r="H150" s="14">
        <v>100137</v>
      </c>
      <c r="I150" s="15" t="str">
        <f t="shared" si="40"/>
        <v>Б-100137-13</v>
      </c>
      <c r="J150" s="16">
        <v>2</v>
      </c>
      <c r="K150" s="28">
        <v>11</v>
      </c>
      <c r="L150" s="12" t="s">
        <v>42</v>
      </c>
      <c r="M150" s="16">
        <v>1</v>
      </c>
      <c r="N150" s="12">
        <v>18</v>
      </c>
      <c r="O150" s="144" t="s">
        <v>169</v>
      </c>
      <c r="P150" s="13" t="s">
        <v>44</v>
      </c>
      <c r="Q150" s="13" t="s">
        <v>45</v>
      </c>
      <c r="R150" s="17" t="str">
        <f t="shared" si="38"/>
        <v>1001371</v>
      </c>
      <c r="S150" s="15">
        <v>1</v>
      </c>
      <c r="T150" s="144" t="s">
        <v>149</v>
      </c>
      <c r="U150" s="12">
        <v>50000</v>
      </c>
      <c r="V150" s="12">
        <f t="shared" si="41"/>
        <v>9000</v>
      </c>
      <c r="W150" s="12">
        <v>0</v>
      </c>
      <c r="X150" s="18">
        <v>226</v>
      </c>
      <c r="Y150" s="19" t="s">
        <v>47</v>
      </c>
      <c r="Z150" s="20">
        <f t="shared" si="25"/>
        <v>41000</v>
      </c>
      <c r="AA150" s="21"/>
      <c r="AB150" s="29"/>
      <c r="AC150" s="14">
        <f t="shared" si="42"/>
        <v>25000</v>
      </c>
      <c r="AD150" s="12"/>
      <c r="AE150" s="12"/>
      <c r="AF150" s="59" t="s">
        <v>72</v>
      </c>
      <c r="AG150" s="23">
        <v>8</v>
      </c>
      <c r="AH150" s="30">
        <v>20</v>
      </c>
      <c r="AI150" s="25" t="s">
        <v>49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U15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100137, 'Б-100137-13',date'2016-03-04',2, 11, 11, 'RUR', 1, 18, date'2015-03-06', date'2015-03-07', 1001371, 1, to_date('2016-05-09 00:00:00','YYYY-MM-DD HH24:MI:SS'), 50000, 9000, 0, 226, 0, 'c1', 8,null);insert into xxxx_oebs_cash_payment_test (ID, INVOICE_ID, OEBS_PAYMENT, DOC_DATE, COMISS_DATE) values (s_xxxx_oebs_cash_payment_test.NEXTVAL, 100137, 25000, to_date('2016-05-09 00:00:00','YYYY-MM-DD HH24:MI:SS'), date'2015-05-31' );insert into xxxx_client_discount_m  (ID,CLIENT_ID,CLIENT_AVG_DISCOUNT,DT) values (s_xxxx_client_discount_m.NEXTVAL,226, 20, date'2014-03-01');</v>
      </c>
    </row>
    <row r="151" spans="1:47" ht="15" customHeight="1" x14ac:dyDescent="0.3">
      <c r="A151" s="45">
        <v>19</v>
      </c>
      <c r="B151" s="57"/>
      <c r="C151" s="33" t="str">
        <f t="shared" si="36"/>
        <v>100019</v>
      </c>
      <c r="D151" s="33" t="str">
        <f t="shared" si="37"/>
        <v>100019/13</v>
      </c>
      <c r="E151" s="34" t="s">
        <v>40</v>
      </c>
      <c r="F151" s="34" t="s">
        <v>41</v>
      </c>
      <c r="G151" s="12">
        <v>1</v>
      </c>
      <c r="H151" s="14">
        <v>100138</v>
      </c>
      <c r="I151" s="33" t="str">
        <f t="shared" si="40"/>
        <v>Б-100138-13</v>
      </c>
      <c r="J151" s="16">
        <v>2</v>
      </c>
      <c r="K151" s="35">
        <v>1</v>
      </c>
      <c r="L151" s="33" t="s">
        <v>42</v>
      </c>
      <c r="M151" s="36">
        <v>1</v>
      </c>
      <c r="N151" s="33">
        <v>18</v>
      </c>
      <c r="O151" s="145" t="s">
        <v>170</v>
      </c>
      <c r="P151" s="34" t="s">
        <v>44</v>
      </c>
      <c r="Q151" s="34" t="s">
        <v>45</v>
      </c>
      <c r="R151" s="37" t="str">
        <f t="shared" si="38"/>
        <v>1001381</v>
      </c>
      <c r="S151" s="33">
        <v>1</v>
      </c>
      <c r="T151" s="145" t="s">
        <v>150</v>
      </c>
      <c r="U151" s="12">
        <v>50000</v>
      </c>
      <c r="V151" s="33">
        <f t="shared" si="41"/>
        <v>9000</v>
      </c>
      <c r="W151" s="33">
        <v>0</v>
      </c>
      <c r="X151" s="18">
        <v>227</v>
      </c>
      <c r="Y151" s="38" t="s">
        <v>47</v>
      </c>
      <c r="Z151" s="20">
        <f t="shared" si="25"/>
        <v>41000</v>
      </c>
      <c r="AA151" s="39"/>
      <c r="AB151" s="39"/>
      <c r="AC151" s="40">
        <f t="shared" si="42"/>
        <v>25000</v>
      </c>
      <c r="AD151" s="33"/>
      <c r="AE151" s="33"/>
      <c r="AF151" s="61" t="s">
        <v>72</v>
      </c>
      <c r="AG151" s="41">
        <v>8</v>
      </c>
      <c r="AH151" s="42">
        <v>13</v>
      </c>
      <c r="AI151" s="43" t="s">
        <v>49</v>
      </c>
      <c r="AJ151" s="34"/>
      <c r="AK151" s="34"/>
      <c r="AL151" s="37">
        <v>0</v>
      </c>
      <c r="AM151" s="33" t="s">
        <v>50</v>
      </c>
      <c r="AN151" s="33" t="s">
        <v>51</v>
      </c>
      <c r="AO151" s="33"/>
      <c r="AP151" s="37"/>
      <c r="AQ151" s="37"/>
      <c r="AR151" s="37"/>
      <c r="AS151" s="44"/>
      <c r="AU15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100138, 'Б-100138-13',date'2016-03-05',2, 1, 1, 'RUR', 1, 18, date'2015-03-06', date'2015-03-07', 1001381, 1, to_date('2016-05-11 00:00:00','YYYY-MM-DD HH24:MI:SS'), 50000, 9000, 0, 227, 0, 'c1', 8,null);insert into xxxx_oebs_cash_payment_test (ID, INVOICE_ID, OEBS_PAYMENT, DOC_DATE, COMISS_DATE) values (s_xxxx_oebs_cash_payment_test.NEXTVAL, 100138, 25000, to_date('2016-05-11 00:00:00','YYYY-MM-DD HH24:MI:SS'), date'2015-05-31' );insert into xxxx_client_discount_m  (ID,CLIENT_ID,CLIENT_AVG_DISCOUNT,DT) values (s_xxxx_client_discount_m.NEXTVAL,227, 13, date'2014-03-01');</v>
      </c>
    </row>
    <row r="152" spans="1:47" ht="15" customHeight="1" x14ac:dyDescent="0.3">
      <c r="A152" s="45">
        <v>20</v>
      </c>
      <c r="B152" s="64"/>
      <c r="C152" s="12" t="str">
        <f t="shared" si="36"/>
        <v>100020</v>
      </c>
      <c r="D152" s="12" t="str">
        <f t="shared" si="37"/>
        <v>100020/13</v>
      </c>
      <c r="E152" s="13" t="s">
        <v>40</v>
      </c>
      <c r="F152" s="13" t="s">
        <v>41</v>
      </c>
      <c r="G152" s="12">
        <v>1</v>
      </c>
      <c r="H152" s="14">
        <v>100139</v>
      </c>
      <c r="I152" s="15" t="str">
        <f t="shared" ref="I152:I183" si="43">"Б-"&amp;H152&amp;"-13"</f>
        <v>Б-100139-13</v>
      </c>
      <c r="J152" s="16">
        <v>2</v>
      </c>
      <c r="K152" s="56">
        <v>2</v>
      </c>
      <c r="L152" s="12" t="s">
        <v>42</v>
      </c>
      <c r="M152" s="16">
        <v>1</v>
      </c>
      <c r="N152" s="12">
        <v>18</v>
      </c>
      <c r="O152" s="144" t="s">
        <v>167</v>
      </c>
      <c r="P152" s="13" t="s">
        <v>44</v>
      </c>
      <c r="Q152" s="13" t="s">
        <v>45</v>
      </c>
      <c r="R152" s="17" t="str">
        <f t="shared" si="38"/>
        <v>1001391</v>
      </c>
      <c r="S152" s="15">
        <v>1</v>
      </c>
      <c r="T152" s="144" t="s">
        <v>139</v>
      </c>
      <c r="U152" s="12">
        <v>50000</v>
      </c>
      <c r="V152" s="12">
        <f t="shared" ref="V152:V183" si="44">U152*0.18</f>
        <v>9000</v>
      </c>
      <c r="W152" s="12">
        <v>0</v>
      </c>
      <c r="X152" s="18">
        <v>228</v>
      </c>
      <c r="Y152" s="19" t="s">
        <v>47</v>
      </c>
      <c r="Z152" s="20">
        <f t="shared" si="25"/>
        <v>41000</v>
      </c>
      <c r="AA152" s="21"/>
      <c r="AB152" s="22"/>
      <c r="AC152" s="14">
        <f t="shared" si="42"/>
        <v>25000</v>
      </c>
      <c r="AD152" s="12"/>
      <c r="AE152" s="12"/>
      <c r="AF152" s="13" t="s">
        <v>48</v>
      </c>
      <c r="AG152" s="23">
        <v>8</v>
      </c>
      <c r="AH152" s="24">
        <v>13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5" t="s">
        <v>65</v>
      </c>
      <c r="AU15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100139, 'Б-100139-13',date'2016-03-02',2, 2, 2, 'RUR', 1, 18, date'2015-03-06', date'2015-03-07', 1001391, 1, to_date('2016-03-07 00:00:00','YYYY-MM-DD HH24:MI:SS'), 50000, 9000, 0, 228, 0, 'c1', 8,null);insert into xxxx_oebs_cash_payment_test (ID, INVOICE_ID, OEBS_PAYMENT, DOC_DATE, COMISS_DATE) values (s_xxxx_oebs_cash_payment_test.NEXTVAL, 100139, 25000, to_date('2016-03-07 00:00:00','YYYY-MM-DD HH24:MI:SS'), date'2015-03-31' );insert into xxxx_client_discount_m  (ID,CLIENT_ID,CLIENT_AVG_DISCOUNT,DT) values (s_xxxx_client_discount_m.NEXTVAL,228, 13, date'2014-03-01');</v>
      </c>
    </row>
    <row r="153" spans="1:47" ht="15" customHeight="1" x14ac:dyDescent="0.3">
      <c r="A153" s="45">
        <v>20</v>
      </c>
      <c r="B153" s="64"/>
      <c r="C153" s="12" t="str">
        <f t="shared" si="36"/>
        <v>100020</v>
      </c>
      <c r="D153" s="12" t="str">
        <f t="shared" si="37"/>
        <v>100020/13</v>
      </c>
      <c r="E153" s="13" t="s">
        <v>40</v>
      </c>
      <c r="F153" s="13" t="s">
        <v>41</v>
      </c>
      <c r="G153" s="12">
        <v>1</v>
      </c>
      <c r="H153" s="14">
        <v>100140</v>
      </c>
      <c r="I153" s="15" t="str">
        <f t="shared" si="43"/>
        <v>Б-100140-13</v>
      </c>
      <c r="J153" s="16">
        <v>2</v>
      </c>
      <c r="K153" s="12">
        <v>7</v>
      </c>
      <c r="L153" s="12" t="s">
        <v>42</v>
      </c>
      <c r="M153" s="16">
        <v>1</v>
      </c>
      <c r="N153" s="12">
        <v>18</v>
      </c>
      <c r="O153" s="144" t="s">
        <v>168</v>
      </c>
      <c r="P153" s="13" t="s">
        <v>44</v>
      </c>
      <c r="Q153" s="13" t="s">
        <v>45</v>
      </c>
      <c r="R153" s="17" t="str">
        <f t="shared" si="38"/>
        <v>1001401</v>
      </c>
      <c r="S153" s="15">
        <v>1</v>
      </c>
      <c r="T153" s="144" t="s">
        <v>140</v>
      </c>
      <c r="U153" s="12">
        <v>50000</v>
      </c>
      <c r="V153" s="12">
        <f t="shared" si="44"/>
        <v>9000</v>
      </c>
      <c r="W153" s="12">
        <v>0</v>
      </c>
      <c r="X153" s="18">
        <v>229</v>
      </c>
      <c r="Y153" s="19" t="s">
        <v>47</v>
      </c>
      <c r="Z153" s="20">
        <f t="shared" si="25"/>
        <v>41000</v>
      </c>
      <c r="AA153" s="21"/>
      <c r="AB153" s="26"/>
      <c r="AC153" s="14">
        <f t="shared" si="42"/>
        <v>25000</v>
      </c>
      <c r="AD153" s="12"/>
      <c r="AE153" s="12"/>
      <c r="AF153" s="13" t="s">
        <v>48</v>
      </c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9" t="s">
        <v>89</v>
      </c>
      <c r="AU153" s="9" t="str">
        <f t="shared" ref="AU153:AU229" si="4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"&amp;A153&amp;", "&amp;C153&amp;", '"&amp;D153&amp;"', date'"&amp;E153&amp;"', date'"&amp;F153&amp;"', "&amp;G153&amp;", "&amp;H153&amp;", '"&amp;I153&amp;"',date'"&amp;O153&amp;"',"&amp;J153&amp;", "&amp;K153&amp;", "&amp;K153&amp;", '"&amp;L153&amp;"', "&amp;M153&amp;", "&amp;N153&amp;", date'"&amp;P153&amp;"', date'"&amp;Q153&amp;"', "&amp;R153&amp;", "&amp;S153&amp;", to_date('"&amp;T153&amp;"','YYYY-MM-DD HH24:MI:SS'), "&amp;U153&amp;", "&amp;V153&amp;", "&amp;W153&amp;", "&amp;X153&amp;", "&amp;AL153&amp;", '"&amp;AN153&amp;"', "&amp;AG153&amp;","&amp;AM153&amp;");"&amp;
IF(LEN(AC153)&gt;0,"insert into xxxx_oebs_cash_payment_test (ID, INVOICE_ID, OEBS_PAYMENT, DOC_DATE, COMISS_DATE) values (s_xxxx_oebs_cash_payment_test.NEXTVAL, "&amp;H153&amp;", "&amp;AC153&amp;", to_date('"&amp;T153&amp;"','YYYY-MM-DD HH24:MI:SS'), "&amp;AF153&amp;" );","")&amp;
IF(LEN(AD153)&gt;0,"insert into xxxx_oebs_cash_payment_test (ID, INVOICE_ID, OEBS_PAYMENT, DOC_DATE, COMISS_DATE) values (s_xxxx_oebs_cash_payment_test.NEXTVAL, "&amp;H153&amp;", "&amp;AD153&amp;", to_date('"&amp;T153&amp;"','YYYY-MM-DD HH24:MI:SS'), "&amp;AF153&amp;" );","")&amp;
IF(LEN(AE153)&gt;0,"insert into xxxx_oebs_cash_payment_test (ID, INVOICE_ID, OEBS_PAYMENT, DOC_DATE, COMISS_DATE) values (s_xxxx_oebs_cash_payment_test.NEXTVAL, "&amp;H153&amp;", "&amp;AE153&amp;", to_date('"&amp;T153&amp;"','YYYY-MM-DD HH24:MI:SS'), "&amp;AF153&amp;" );","")&amp;
IF(LEN(AH153)&gt;0,"insert into xxxx_client_discount_m  (ID,CLIENT_ID,CLIENT_AVG_DISCOUNT,DT) values (s_xxxx_client_discount_m.NEXTVAL,"&amp;X153&amp;", "&amp;AH153&amp;", "&amp;AI153&amp;");","")&amp;
IF(LEN(AJ153)&gt;0,"insert into xxxx_client_discount_m  (ID,CLIENT_ID,CLIENT_AVG_DISCOUNT,DT) values (s_xxxx_client_discount_m.NEXTVAL,"&amp;X153&amp;", "&amp;AJ153&amp;", "&amp;AK153&amp;");","")&amp;
IF(LEN(AO153)&gt;0,"insert into xxxx_contract_signed_attr (ID, CONTRACT_ID, CODE, KEY_NUM) values (s_xxxx_contract_signed_attr.NEXTVAL, "&amp;C153&amp;", 'SUPERCOMMISSION_BONUS' , "&amp;AO153&amp;" );","")&amp;
IF(LEN(AP153)&gt;0,"insert into xxxx_loyal_clients_contr_attr (ID, CONTRACT_ID, CLIENT_ID, LC_TURNOVER, COLLATERAL_FIRST_DT, COLLATERAL_END_DT) values (s_xxxx_loyal_clients_contr_atr.NEXTVAL, "&amp;C153&amp;", "&amp;X153&amp;", "&amp;AP153&amp;", "&amp;AQ153&amp;", "&amp;AR153&amp;"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100140, 'Б-100140-13',date'2016-03-03',2, 7, 7, 'RUR', 1, 18, date'2015-03-06', date'2015-03-07', 1001401, 1, to_date('2016-03-08 00:00:00','YYYY-MM-DD HH24:MI:SS'), 50000, 9000, 0, 229, 0, 'c1', 8,null);insert into xxxx_oebs_cash_payment_test (ID, INVOICE_ID, OEBS_PAYMENT, DOC_DATE, COMISS_DATE) values (s_xxxx_oebs_cash_payment_test.NEXTVAL, 100140, 25000, to_date('2016-03-08 00:00:00','YYYY-MM-DD HH24:MI:SS'), date'2015-03-31' );insert into xxxx_client_discount_m  (ID,CLIENT_ID,CLIENT_AVG_DISCOUNT,DT) values (s_xxxx_client_discount_m.NEXTVAL,229, 7, date'2014-03-01');</v>
      </c>
    </row>
    <row r="154" spans="1:47" ht="15" customHeight="1" x14ac:dyDescent="0.3">
      <c r="A154" s="45">
        <v>20</v>
      </c>
      <c r="B154" s="64"/>
      <c r="C154" s="12" t="str">
        <f t="shared" si="36"/>
        <v>100020</v>
      </c>
      <c r="D154" s="12" t="str">
        <f t="shared" si="37"/>
        <v>100020/13</v>
      </c>
      <c r="E154" s="13" t="s">
        <v>40</v>
      </c>
      <c r="F154" s="13" t="s">
        <v>41</v>
      </c>
      <c r="G154" s="12">
        <v>1</v>
      </c>
      <c r="H154" s="14">
        <v>100141</v>
      </c>
      <c r="I154" s="15" t="str">
        <f t="shared" si="43"/>
        <v>Б-100141-13</v>
      </c>
      <c r="J154" s="16">
        <v>2</v>
      </c>
      <c r="K154" s="12">
        <v>7</v>
      </c>
      <c r="L154" s="56" t="s">
        <v>91</v>
      </c>
      <c r="M154" s="16">
        <v>1</v>
      </c>
      <c r="N154" s="12">
        <v>18</v>
      </c>
      <c r="O154" s="144" t="s">
        <v>168</v>
      </c>
      <c r="P154" s="13" t="s">
        <v>44</v>
      </c>
      <c r="Q154" s="13" t="s">
        <v>45</v>
      </c>
      <c r="R154" s="17" t="str">
        <f t="shared" si="38"/>
        <v>1001411</v>
      </c>
      <c r="S154" s="15">
        <v>1</v>
      </c>
      <c r="T154" s="144" t="s">
        <v>140</v>
      </c>
      <c r="U154" s="12">
        <v>50000</v>
      </c>
      <c r="V154" s="12">
        <f t="shared" si="44"/>
        <v>9000</v>
      </c>
      <c r="W154" s="12">
        <v>0</v>
      </c>
      <c r="X154" s="18">
        <v>230</v>
      </c>
      <c r="Y154" s="19" t="s">
        <v>47</v>
      </c>
      <c r="Z154" s="20">
        <f t="shared" si="25"/>
        <v>41000</v>
      </c>
      <c r="AA154" s="21"/>
      <c r="AB154" s="26"/>
      <c r="AC154" s="14">
        <v>100000</v>
      </c>
      <c r="AD154" s="12"/>
      <c r="AE154" s="12"/>
      <c r="AF154" s="13" t="s">
        <v>48</v>
      </c>
      <c r="AG154" s="23">
        <v>8</v>
      </c>
      <c r="AH154" s="27">
        <v>7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9" t="s">
        <v>90</v>
      </c>
      <c r="AU15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100141, 'Б-100141-13',date'2016-03-03',2, 7, 7, 'USD', 1, 18, date'2015-03-06', date'2015-03-07', 1001411, 1, to_date('2016-03-08 00:00:00','YYYY-MM-DD HH24:MI:SS'), 50000, 9000, 0, 230, 0, 'c1', 8,null);insert into xxxx_oebs_cash_payment_test (ID, INVOICE_ID, OEBS_PAYMENT, DOC_DATE, COMISS_DATE) values (s_xxxx_oebs_cash_payment_test.NEXTVAL, 100141, 100000, to_date('2016-03-08 00:00:00','YYYY-MM-DD HH24:MI:SS'), date'2015-03-31' );insert into xxxx_client_discount_m  (ID,CLIENT_ID,CLIENT_AVG_DISCOUNT,DT) values (s_xxxx_client_discount_m.NEXTVAL,230, 7, date'2014-03-01');</v>
      </c>
    </row>
    <row r="155" spans="1:47" ht="15" customHeight="1" x14ac:dyDescent="0.3">
      <c r="A155" s="45">
        <v>20</v>
      </c>
      <c r="B155" s="64"/>
      <c r="C155" s="12" t="str">
        <f t="shared" si="36"/>
        <v>100020</v>
      </c>
      <c r="D155" s="12" t="str">
        <f t="shared" si="37"/>
        <v>100020/13</v>
      </c>
      <c r="E155" s="13" t="s">
        <v>40</v>
      </c>
      <c r="F155" s="13" t="s">
        <v>41</v>
      </c>
      <c r="G155" s="12">
        <v>1</v>
      </c>
      <c r="H155" s="14">
        <v>100142</v>
      </c>
      <c r="I155" s="15" t="str">
        <f t="shared" si="43"/>
        <v>Б-100142-13</v>
      </c>
      <c r="J155" s="16">
        <v>2</v>
      </c>
      <c r="K155" s="28">
        <v>2</v>
      </c>
      <c r="L155" s="12" t="s">
        <v>42</v>
      </c>
      <c r="M155" s="16">
        <v>1</v>
      </c>
      <c r="N155" s="12">
        <v>18</v>
      </c>
      <c r="O155" s="144" t="s">
        <v>169</v>
      </c>
      <c r="P155" s="13" t="s">
        <v>44</v>
      </c>
      <c r="Q155" s="13" t="s">
        <v>45</v>
      </c>
      <c r="R155" s="17" t="str">
        <f t="shared" si="38"/>
        <v>1001421</v>
      </c>
      <c r="S155" s="15">
        <v>1</v>
      </c>
      <c r="T155" s="144" t="s">
        <v>141</v>
      </c>
      <c r="U155" s="12">
        <v>50000</v>
      </c>
      <c r="V155" s="12">
        <f t="shared" si="44"/>
        <v>9000</v>
      </c>
      <c r="W155" s="12">
        <v>0</v>
      </c>
      <c r="X155" s="18">
        <v>231</v>
      </c>
      <c r="Y155" s="19" t="s">
        <v>47</v>
      </c>
      <c r="Z155" s="20">
        <f t="shared" si="25"/>
        <v>41000</v>
      </c>
      <c r="AA155" s="21"/>
      <c r="AB155" s="29"/>
      <c r="AC155" s="14">
        <f t="shared" ref="AC155:AC165" si="46">U155*0.5</f>
        <v>25000</v>
      </c>
      <c r="AD155" s="12"/>
      <c r="AE155" s="12"/>
      <c r="AF155" s="13" t="s">
        <v>48</v>
      </c>
      <c r="AG155" s="23">
        <v>8</v>
      </c>
      <c r="AH155" s="30">
        <v>20</v>
      </c>
      <c r="AI155" s="25" t="s">
        <v>49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U15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'Б-100142-13',date'2016-03-04',2, 2, 2, 'RUR', 1, 18, date'2015-03-06', date'2015-03-07', 1001421, 1, to_date('2016-03-09 00:00:00','YYYY-MM-DD HH24:MI:SS'), 50000, 9000, 0, 231, 0, 'c1', 8,null);insert into xxxx_oebs_cash_payment_test (ID, INVOICE_ID, OEBS_PAYMENT, DOC_DATE, COMISS_DATE) values (s_xxxx_oebs_cash_payment_test.NEXTVAL, 100142, 25000, to_date('2016-03-09 00:00:00','YYYY-MM-DD HH24:MI:SS'), date'2015-03-31' );insert into xxxx_client_discount_m  (ID,CLIENT_ID,CLIENT_AVG_DISCOUNT,DT) values (s_xxxx_client_discount_m.NEXTVAL,231, 20, date'2014-03-01');</v>
      </c>
    </row>
    <row r="156" spans="1:47" ht="15" customHeight="1" x14ac:dyDescent="0.3">
      <c r="A156" s="45">
        <v>20</v>
      </c>
      <c r="B156" s="64"/>
      <c r="C156" s="12" t="str">
        <f t="shared" si="36"/>
        <v>100020</v>
      </c>
      <c r="D156" s="12" t="str">
        <f t="shared" si="37"/>
        <v>100020/13</v>
      </c>
      <c r="E156" s="13" t="s">
        <v>40</v>
      </c>
      <c r="F156" s="13" t="s">
        <v>41</v>
      </c>
      <c r="G156" s="12">
        <v>1</v>
      </c>
      <c r="H156" s="14">
        <v>100142</v>
      </c>
      <c r="I156" s="15" t="str">
        <f t="shared" si="43"/>
        <v>Б-100142-13</v>
      </c>
      <c r="J156" s="16">
        <v>2</v>
      </c>
      <c r="K156" s="56">
        <v>11</v>
      </c>
      <c r="L156" s="12" t="s">
        <v>42</v>
      </c>
      <c r="M156" s="16">
        <v>1</v>
      </c>
      <c r="N156" s="12">
        <v>18</v>
      </c>
      <c r="O156" s="144" t="s">
        <v>169</v>
      </c>
      <c r="P156" s="13" t="s">
        <v>44</v>
      </c>
      <c r="Q156" s="13" t="s">
        <v>45</v>
      </c>
      <c r="R156" s="17" t="str">
        <f t="shared" si="38"/>
        <v>1001421</v>
      </c>
      <c r="S156" s="15">
        <v>1</v>
      </c>
      <c r="T156" s="144" t="s">
        <v>141</v>
      </c>
      <c r="U156" s="12">
        <v>50000</v>
      </c>
      <c r="V156" s="12">
        <f t="shared" si="44"/>
        <v>9000</v>
      </c>
      <c r="W156" s="12">
        <v>0</v>
      </c>
      <c r="X156" s="18">
        <v>231</v>
      </c>
      <c r="Y156" s="19" t="s">
        <v>47</v>
      </c>
      <c r="Z156" s="20">
        <f t="shared" si="25"/>
        <v>41000</v>
      </c>
      <c r="AA156" s="21"/>
      <c r="AB156" s="29"/>
      <c r="AC156" s="14">
        <f t="shared" si="46"/>
        <v>25000</v>
      </c>
      <c r="AD156" s="12"/>
      <c r="AE156" s="12"/>
      <c r="AF156" s="13" t="s">
        <v>48</v>
      </c>
      <c r="AG156" s="23">
        <v>8</v>
      </c>
      <c r="AH156" s="30">
        <v>20</v>
      </c>
      <c r="AI156" s="25" t="s">
        <v>49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U15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100142, 'Б-100142-13',date'2016-03-04',2, 11, 11, 'RUR', 1, 18, date'2015-03-06', date'2015-03-07', 1001421, 1, to_date('2016-03-09 00:00:00','YYYY-MM-DD HH24:MI:SS'), 50000, 9000, 0, 231, 0, 'c1', 8,null);insert into xxxx_oebs_cash_payment_test (ID, INVOICE_ID, OEBS_PAYMENT, DOC_DATE, COMISS_DATE) values (s_xxxx_oebs_cash_payment_test.NEXTVAL, 100142, 25000, to_date('2016-03-09 00:00:00','YYYY-MM-DD HH24:MI:SS'), date'2015-03-31' );insert into xxxx_client_discount_m  (ID,CLIENT_ID,CLIENT_AVG_DISCOUNT,DT) values (s_xxxx_client_discount_m.NEXTVAL,231, 20, date'2014-03-01');</v>
      </c>
    </row>
    <row r="157" spans="1:47" ht="15" customHeight="1" x14ac:dyDescent="0.3">
      <c r="A157" s="45">
        <v>20</v>
      </c>
      <c r="B157" s="64"/>
      <c r="C157" s="12" t="str">
        <f t="shared" ref="C157:C188" si="47">"1000"&amp;A157</f>
        <v>100020</v>
      </c>
      <c r="D157" s="12" t="str">
        <f t="shared" ref="D157:D188" si="48">"1000"&amp;A157&amp;"/13"</f>
        <v>100020/13</v>
      </c>
      <c r="E157" s="13" t="s">
        <v>40</v>
      </c>
      <c r="F157" s="13" t="s">
        <v>41</v>
      </c>
      <c r="G157" s="12">
        <v>1</v>
      </c>
      <c r="H157" s="14">
        <v>100143</v>
      </c>
      <c r="I157" s="15" t="str">
        <f t="shared" si="43"/>
        <v>Б-100143-13</v>
      </c>
      <c r="J157" s="16">
        <v>2</v>
      </c>
      <c r="K157" s="28">
        <v>1</v>
      </c>
      <c r="L157" s="12" t="s">
        <v>42</v>
      </c>
      <c r="M157" s="16">
        <v>1</v>
      </c>
      <c r="N157" s="12">
        <v>18</v>
      </c>
      <c r="O157" s="144" t="s">
        <v>170</v>
      </c>
      <c r="P157" s="13" t="s">
        <v>44</v>
      </c>
      <c r="Q157" s="13" t="s">
        <v>45</v>
      </c>
      <c r="R157" s="17" t="str">
        <f t="shared" ref="R157:R188" si="49">H157&amp;"1"</f>
        <v>1001431</v>
      </c>
      <c r="S157" s="15">
        <v>1</v>
      </c>
      <c r="T157" s="144" t="s">
        <v>142</v>
      </c>
      <c r="U157" s="12">
        <v>50000</v>
      </c>
      <c r="V157" s="12">
        <f t="shared" si="44"/>
        <v>9000</v>
      </c>
      <c r="W157" s="12">
        <v>0</v>
      </c>
      <c r="X157" s="18">
        <v>232</v>
      </c>
      <c r="Y157" s="19" t="s">
        <v>47</v>
      </c>
      <c r="Z157" s="20">
        <f t="shared" si="25"/>
        <v>41000</v>
      </c>
      <c r="AA157" s="21"/>
      <c r="AB157" s="29"/>
      <c r="AC157" s="14">
        <f t="shared" si="46"/>
        <v>25000</v>
      </c>
      <c r="AD157" s="12"/>
      <c r="AE157" s="12"/>
      <c r="AF157" s="13" t="s">
        <v>48</v>
      </c>
      <c r="AG157" s="23">
        <v>8</v>
      </c>
      <c r="AH157" s="30">
        <v>13</v>
      </c>
      <c r="AI157" s="25" t="s">
        <v>49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U15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100143, 'Б-100143-13',date'2016-03-05',2, 1, 1, 'RUR', 1, 18, date'2015-03-06', date'2015-03-07', 1001431, 1, to_date('2016-03-11 00:00:00','YYYY-MM-DD HH24:MI:SS'), 50000, 9000, 0, 232, 0, 'c1', 8,null);insert into xxxx_oebs_cash_payment_test (ID, INVOICE_ID, OEBS_PAYMENT, DOC_DATE, COMISS_DATE) values (s_xxxx_oebs_cash_payment_test.NEXTVAL, 100143, 25000, to_date('2016-03-11 00:00:00','YYYY-MM-DD HH24:MI:SS'), date'2015-03-31' );insert into xxxx_client_discount_m  (ID,CLIENT_ID,CLIENT_AVG_DISCOUNT,DT) values (s_xxxx_client_discount_m.NEXTVAL,232, 13, date'2014-03-01');</v>
      </c>
    </row>
    <row r="158" spans="1:47" ht="15" customHeight="1" x14ac:dyDescent="0.3">
      <c r="A158" s="45">
        <v>20</v>
      </c>
      <c r="B158" s="64"/>
      <c r="C158" s="12" t="str">
        <f t="shared" si="47"/>
        <v>100020</v>
      </c>
      <c r="D158" s="12" t="str">
        <f t="shared" si="48"/>
        <v>100020/13</v>
      </c>
      <c r="E158" s="13" t="s">
        <v>40</v>
      </c>
      <c r="F158" s="13" t="s">
        <v>41</v>
      </c>
      <c r="G158" s="12">
        <v>1</v>
      </c>
      <c r="H158" s="14">
        <v>100144</v>
      </c>
      <c r="I158" s="15" t="str">
        <f t="shared" si="43"/>
        <v>Б-100144-13</v>
      </c>
      <c r="J158" s="16">
        <v>2</v>
      </c>
      <c r="K158" s="12">
        <v>7</v>
      </c>
      <c r="L158" s="12" t="s">
        <v>42</v>
      </c>
      <c r="M158" s="16">
        <v>1</v>
      </c>
      <c r="N158" s="12">
        <v>18</v>
      </c>
      <c r="O158" s="144" t="s">
        <v>167</v>
      </c>
      <c r="P158" s="13" t="s">
        <v>44</v>
      </c>
      <c r="Q158" s="13" t="s">
        <v>45</v>
      </c>
      <c r="R158" s="17" t="str">
        <f t="shared" si="49"/>
        <v>1001441</v>
      </c>
      <c r="S158" s="15">
        <v>1</v>
      </c>
      <c r="T158" s="144" t="s">
        <v>143</v>
      </c>
      <c r="U158" s="12">
        <v>50000</v>
      </c>
      <c r="V158" s="12">
        <f t="shared" si="44"/>
        <v>9000</v>
      </c>
      <c r="W158" s="12">
        <v>0</v>
      </c>
      <c r="X158" s="18">
        <v>233</v>
      </c>
      <c r="Y158" s="19" t="s">
        <v>47</v>
      </c>
      <c r="Z158" s="20">
        <f t="shared" si="25"/>
        <v>41000</v>
      </c>
      <c r="AA158" s="21"/>
      <c r="AB158" s="22"/>
      <c r="AC158" s="14">
        <f t="shared" si="46"/>
        <v>25000</v>
      </c>
      <c r="AD158" s="12"/>
      <c r="AE158" s="12"/>
      <c r="AF158" s="58" t="s">
        <v>67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U15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100144, 'Б-100144-13',date'2016-03-02',2, 7, 7, 'RUR', 1, 18, date'2015-03-06', date'2015-03-07', 1001441, 1, to_date('2016-04-07 00:00:00','YYYY-MM-DD HH24:MI:SS'), 50000, 9000, 0, 233, 0, 'c1', 8,null);insert into xxxx_oebs_cash_payment_test (ID, INVOICE_ID, OEBS_PAYMENT, DOC_DATE, COMISS_DATE) values (s_xxxx_oebs_cash_payment_test.NEXTVAL, 100144, 25000, to_date('2016-04-07 00:00:00','YYYY-MM-DD HH24:MI:SS'), date'2015-04-30' );insert into xxxx_client_discount_m  (ID,CLIENT_ID,CLIENT_AVG_DISCOUNT,DT) values (s_xxxx_client_discount_m.NEXTVAL,233, 13, date'2014-03-01');</v>
      </c>
    </row>
    <row r="159" spans="1:47" ht="15" customHeight="1" x14ac:dyDescent="0.3">
      <c r="A159" s="45">
        <v>20</v>
      </c>
      <c r="B159" s="64"/>
      <c r="C159" s="12" t="str">
        <f t="shared" si="47"/>
        <v>100020</v>
      </c>
      <c r="D159" s="12" t="str">
        <f t="shared" si="48"/>
        <v>100020/13</v>
      </c>
      <c r="E159" s="13" t="s">
        <v>40</v>
      </c>
      <c r="F159" s="13" t="s">
        <v>41</v>
      </c>
      <c r="G159" s="12">
        <v>1</v>
      </c>
      <c r="H159" s="14">
        <v>100145</v>
      </c>
      <c r="I159" s="15" t="str">
        <f t="shared" si="43"/>
        <v>Б-100145-13</v>
      </c>
      <c r="J159" s="16">
        <v>2</v>
      </c>
      <c r="K159" s="28">
        <v>12</v>
      </c>
      <c r="L159" s="12" t="s">
        <v>42</v>
      </c>
      <c r="M159" s="16">
        <v>1</v>
      </c>
      <c r="N159" s="12">
        <v>18</v>
      </c>
      <c r="O159" s="144" t="s">
        <v>168</v>
      </c>
      <c r="P159" s="13" t="s">
        <v>44</v>
      </c>
      <c r="Q159" s="13" t="s">
        <v>45</v>
      </c>
      <c r="R159" s="17" t="str">
        <f t="shared" si="49"/>
        <v>1001451</v>
      </c>
      <c r="S159" s="15">
        <v>1</v>
      </c>
      <c r="T159" s="144" t="s">
        <v>144</v>
      </c>
      <c r="U159" s="12">
        <v>50000</v>
      </c>
      <c r="V159" s="12">
        <f t="shared" si="44"/>
        <v>9000</v>
      </c>
      <c r="W159" s="12">
        <v>0</v>
      </c>
      <c r="X159" s="18">
        <v>234</v>
      </c>
      <c r="Y159" s="19" t="s">
        <v>47</v>
      </c>
      <c r="Z159" s="20">
        <f t="shared" si="25"/>
        <v>41000</v>
      </c>
      <c r="AA159" s="21"/>
      <c r="AB159" s="26"/>
      <c r="AC159" s="14">
        <f t="shared" si="46"/>
        <v>25000</v>
      </c>
      <c r="AD159" s="12"/>
      <c r="AE159" s="12"/>
      <c r="AF159" s="58" t="s">
        <v>67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U15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100145, 'Б-100145-13',date'2016-03-03',2, 12, 12, 'RUR', 1, 18, date'2015-03-06', date'2015-03-07', 1001451, 1, to_date('2016-04-08 00:00:00','YYYY-MM-DD HH24:MI:SS'), 50000, 9000, 0, 234, 0, 'c1', 8,null);insert into xxxx_oebs_cash_payment_test (ID, INVOICE_ID, OEBS_PAYMENT, DOC_DATE, COMISS_DATE) values (s_xxxx_oebs_cash_payment_test.NEXTVAL, 100145, 25000, to_date('2016-04-08 00:00:00','YYYY-MM-DD HH24:MI:SS'), date'2015-04-30' );insert into xxxx_client_discount_m  (ID,CLIENT_ID,CLIENT_AVG_DISCOUNT,DT) values (s_xxxx_client_discount_m.NEXTVAL,234, 7, date'2014-03-01');</v>
      </c>
    </row>
    <row r="160" spans="1:47" ht="15" customHeight="1" x14ac:dyDescent="0.3">
      <c r="A160" s="45">
        <v>20</v>
      </c>
      <c r="B160" s="64"/>
      <c r="C160" s="12" t="str">
        <f t="shared" si="47"/>
        <v>100020</v>
      </c>
      <c r="D160" s="12" t="str">
        <f t="shared" si="48"/>
        <v>100020/13</v>
      </c>
      <c r="E160" s="13" t="s">
        <v>40</v>
      </c>
      <c r="F160" s="13" t="s">
        <v>41</v>
      </c>
      <c r="G160" s="12">
        <v>1</v>
      </c>
      <c r="H160" s="14">
        <v>100146</v>
      </c>
      <c r="I160" s="15" t="str">
        <f t="shared" si="43"/>
        <v>Б-100146-13</v>
      </c>
      <c r="J160" s="16">
        <v>2</v>
      </c>
      <c r="K160" s="12">
        <v>7</v>
      </c>
      <c r="L160" s="12" t="s">
        <v>42</v>
      </c>
      <c r="M160" s="76">
        <v>0</v>
      </c>
      <c r="N160" s="12">
        <v>18</v>
      </c>
      <c r="O160" s="144" t="s">
        <v>168</v>
      </c>
      <c r="P160" s="13" t="s">
        <v>44</v>
      </c>
      <c r="Q160" s="13" t="s">
        <v>45</v>
      </c>
      <c r="R160" s="17" t="str">
        <f t="shared" si="49"/>
        <v>1001461</v>
      </c>
      <c r="S160" s="15">
        <v>1</v>
      </c>
      <c r="T160" s="144" t="s">
        <v>144</v>
      </c>
      <c r="U160" s="12">
        <v>50000</v>
      </c>
      <c r="V160" s="12">
        <f t="shared" si="44"/>
        <v>9000</v>
      </c>
      <c r="W160" s="12">
        <v>0</v>
      </c>
      <c r="X160" s="18">
        <v>235</v>
      </c>
      <c r="Y160" s="19" t="s">
        <v>47</v>
      </c>
      <c r="Z160" s="20">
        <f t="shared" si="25"/>
        <v>41000</v>
      </c>
      <c r="AA160" s="21"/>
      <c r="AB160" s="26"/>
      <c r="AC160" s="14">
        <f t="shared" si="46"/>
        <v>25000</v>
      </c>
      <c r="AD160" s="12"/>
      <c r="AE160" s="12"/>
      <c r="AF160" s="58" t="s">
        <v>67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U16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100146, 'Б-100146-13',date'2016-03-03',2, 7, 7, 'RUR', 0, 18, date'2015-03-06', date'2015-03-07', 1001461, 1, to_date('2016-04-08 00:00:00','YYYY-MM-DD HH24:MI:SS'), 50000, 9000, 0, 235, 0, 'c1', 8,null);insert into xxxx_oebs_cash_payment_test (ID, INVOICE_ID, OEBS_PAYMENT, DOC_DATE, COMISS_DATE) values (s_xxxx_oebs_cash_payment_test.NEXTVAL, 100146, 25000, to_date('2016-04-08 00:00:00','YYYY-MM-DD HH24:MI:SS'), date'2015-04-30' );insert into xxxx_client_discount_m  (ID,CLIENT_ID,CLIENT_AVG_DISCOUNT,DT) values (s_xxxx_client_discount_m.NEXTVAL,235, 7, date'2014-03-01');</v>
      </c>
    </row>
    <row r="161" spans="1:47" ht="15" customHeight="1" x14ac:dyDescent="0.3">
      <c r="A161" s="45">
        <v>20</v>
      </c>
      <c r="B161" s="64"/>
      <c r="C161" s="12" t="str">
        <f t="shared" si="47"/>
        <v>100020</v>
      </c>
      <c r="D161" s="12" t="str">
        <f t="shared" si="48"/>
        <v>100020/13</v>
      </c>
      <c r="E161" s="13" t="s">
        <v>40</v>
      </c>
      <c r="F161" s="13" t="s">
        <v>41</v>
      </c>
      <c r="G161" s="12">
        <v>1</v>
      </c>
      <c r="H161" s="14">
        <v>100147</v>
      </c>
      <c r="I161" s="15" t="str">
        <f t="shared" si="43"/>
        <v>Б-100147-13</v>
      </c>
      <c r="J161" s="16">
        <v>2</v>
      </c>
      <c r="K161" s="28">
        <v>2</v>
      </c>
      <c r="L161" s="12" t="s">
        <v>42</v>
      </c>
      <c r="M161" s="16">
        <v>1</v>
      </c>
      <c r="N161" s="12">
        <v>18</v>
      </c>
      <c r="O161" s="144" t="s">
        <v>169</v>
      </c>
      <c r="P161" s="13" t="s">
        <v>44</v>
      </c>
      <c r="Q161" s="13" t="s">
        <v>45</v>
      </c>
      <c r="R161" s="17" t="str">
        <f t="shared" si="49"/>
        <v>1001471</v>
      </c>
      <c r="S161" s="15">
        <v>1</v>
      </c>
      <c r="T161" s="144" t="s">
        <v>145</v>
      </c>
      <c r="U161" s="12">
        <v>50000</v>
      </c>
      <c r="V161" s="12">
        <f t="shared" si="44"/>
        <v>9000</v>
      </c>
      <c r="W161" s="12">
        <v>0</v>
      </c>
      <c r="X161" s="18">
        <v>236</v>
      </c>
      <c r="Y161" s="19" t="s">
        <v>47</v>
      </c>
      <c r="Z161" s="20">
        <f t="shared" si="25"/>
        <v>41000</v>
      </c>
      <c r="AA161" s="21"/>
      <c r="AB161" s="29"/>
      <c r="AC161" s="14">
        <f t="shared" si="46"/>
        <v>25000</v>
      </c>
      <c r="AD161" s="12"/>
      <c r="AE161" s="12"/>
      <c r="AF161" s="58" t="s">
        <v>67</v>
      </c>
      <c r="AG161" s="23">
        <v>8</v>
      </c>
      <c r="AH161" s="30">
        <v>20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U16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'Б-100147-13',date'2016-03-04',2, 2, 2, 'RUR', 1, 18, date'2015-03-06', date'2015-03-07', 1001471, 1, to_date('2016-04-09 00:00:00','YYYY-MM-DD HH24:MI:SS'), 50000, 9000, 0, 236, 0, 'c1', 8,null);insert into xxxx_oebs_cash_payment_test (ID, INVOICE_ID, OEBS_PAYMENT, DOC_DATE, COMISS_DATE) values (s_xxxx_oebs_cash_payment_test.NEXTVAL, 100147, 25000, to_date('2016-04-09 00:00:00','YYYY-MM-DD HH24:MI:SS'), date'2015-04-30' );insert into xxxx_client_discount_m  (ID,CLIENT_ID,CLIENT_AVG_DISCOUNT,DT) values (s_xxxx_client_discount_m.NEXTVAL,236, 20, date'2014-03-01');</v>
      </c>
    </row>
    <row r="162" spans="1:47" ht="15" customHeight="1" x14ac:dyDescent="0.3">
      <c r="A162" s="45">
        <v>20</v>
      </c>
      <c r="B162" s="64"/>
      <c r="C162" s="12" t="str">
        <f t="shared" si="47"/>
        <v>100020</v>
      </c>
      <c r="D162" s="12" t="str">
        <f t="shared" si="48"/>
        <v>100020/13</v>
      </c>
      <c r="E162" s="13" t="s">
        <v>40</v>
      </c>
      <c r="F162" s="13" t="s">
        <v>41</v>
      </c>
      <c r="G162" s="12">
        <v>1</v>
      </c>
      <c r="H162" s="14">
        <v>100147</v>
      </c>
      <c r="I162" s="15" t="str">
        <f t="shared" si="43"/>
        <v>Б-100147-13</v>
      </c>
      <c r="J162" s="16">
        <v>2</v>
      </c>
      <c r="K162" s="28">
        <v>11</v>
      </c>
      <c r="L162" s="12" t="s">
        <v>42</v>
      </c>
      <c r="M162" s="16">
        <v>1</v>
      </c>
      <c r="N162" s="12">
        <v>18</v>
      </c>
      <c r="O162" s="144" t="s">
        <v>169</v>
      </c>
      <c r="P162" s="13" t="s">
        <v>44</v>
      </c>
      <c r="Q162" s="13" t="s">
        <v>45</v>
      </c>
      <c r="R162" s="17" t="str">
        <f t="shared" si="49"/>
        <v>1001471</v>
      </c>
      <c r="S162" s="15">
        <v>1</v>
      </c>
      <c r="T162" s="144" t="s">
        <v>145</v>
      </c>
      <c r="U162" s="12">
        <v>50000</v>
      </c>
      <c r="V162" s="12">
        <f t="shared" si="44"/>
        <v>9000</v>
      </c>
      <c r="W162" s="12">
        <v>0</v>
      </c>
      <c r="X162" s="18">
        <v>236</v>
      </c>
      <c r="Y162" s="19" t="s">
        <v>47</v>
      </c>
      <c r="Z162" s="20">
        <f t="shared" si="25"/>
        <v>41000</v>
      </c>
      <c r="AA162" s="21"/>
      <c r="AB162" s="29"/>
      <c r="AC162" s="14">
        <f t="shared" si="46"/>
        <v>25000</v>
      </c>
      <c r="AD162" s="12"/>
      <c r="AE162" s="12"/>
      <c r="AF162" s="58" t="s">
        <v>67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U16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100147, 'Б-100147-13',date'2016-03-04',2, 11, 11, 'RUR', 1, 18, date'2015-03-06', date'2015-03-07', 1001471, 1, to_date('2016-04-09 00:00:00','YYYY-MM-DD HH24:MI:SS'), 50000, 9000, 0, 236, 0, 'c1', 8,null);insert into xxxx_oebs_cash_payment_test (ID, INVOICE_ID, OEBS_PAYMENT, DOC_DATE, COMISS_DATE) values (s_xxxx_oebs_cash_payment_test.NEXTVAL, 100147, 25000, to_date('2016-04-09 00:00:00','YYYY-MM-DD HH24:MI:SS'), date'2015-04-30' );insert into xxxx_client_discount_m  (ID,CLIENT_ID,CLIENT_AVG_DISCOUNT,DT) values (s_xxxx_client_discount_m.NEXTVAL,236, 20, date'2014-03-01');</v>
      </c>
    </row>
    <row r="163" spans="1:47" ht="15" customHeight="1" x14ac:dyDescent="0.3">
      <c r="A163" s="45">
        <v>20</v>
      </c>
      <c r="B163" s="64"/>
      <c r="C163" s="12" t="str">
        <f t="shared" si="47"/>
        <v>100020</v>
      </c>
      <c r="D163" s="12" t="str">
        <f t="shared" si="48"/>
        <v>100020/13</v>
      </c>
      <c r="E163" s="13" t="s">
        <v>40</v>
      </c>
      <c r="F163" s="13" t="s">
        <v>41</v>
      </c>
      <c r="G163" s="12">
        <v>1</v>
      </c>
      <c r="H163" s="14">
        <v>100148</v>
      </c>
      <c r="I163" s="15" t="str">
        <f t="shared" si="43"/>
        <v>Б-100148-13</v>
      </c>
      <c r="J163" s="16">
        <v>2</v>
      </c>
      <c r="K163" s="28">
        <v>1</v>
      </c>
      <c r="L163" s="12" t="s">
        <v>42</v>
      </c>
      <c r="M163" s="16">
        <v>1</v>
      </c>
      <c r="N163" s="12">
        <v>18</v>
      </c>
      <c r="O163" s="144" t="s">
        <v>170</v>
      </c>
      <c r="P163" s="13" t="s">
        <v>44</v>
      </c>
      <c r="Q163" s="13" t="s">
        <v>45</v>
      </c>
      <c r="R163" s="17" t="str">
        <f t="shared" si="49"/>
        <v>1001481</v>
      </c>
      <c r="S163" s="15">
        <v>1</v>
      </c>
      <c r="T163" s="144" t="s">
        <v>146</v>
      </c>
      <c r="U163" s="12">
        <v>50000</v>
      </c>
      <c r="V163" s="12">
        <f t="shared" si="44"/>
        <v>9000</v>
      </c>
      <c r="W163" s="12">
        <v>0</v>
      </c>
      <c r="X163" s="18">
        <v>237</v>
      </c>
      <c r="Y163" s="19" t="s">
        <v>47</v>
      </c>
      <c r="Z163" s="20">
        <f t="shared" ref="Z163:Z187" si="50">U163-V163</f>
        <v>41000</v>
      </c>
      <c r="AA163" s="21"/>
      <c r="AB163" s="29"/>
      <c r="AC163" s="14">
        <f t="shared" si="46"/>
        <v>25000</v>
      </c>
      <c r="AD163" s="12"/>
      <c r="AE163" s="12"/>
      <c r="AF163" s="58" t="s">
        <v>67</v>
      </c>
      <c r="AG163" s="23">
        <v>8</v>
      </c>
      <c r="AH163" s="30">
        <v>13</v>
      </c>
      <c r="AI163" s="25" t="s">
        <v>49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100148, 'Б-100148-13',date'2016-03-05',2, 1, 1, 'RUR', 1, 18, date'2015-03-06', date'2015-03-07', 1001481, 1, to_date('2016-04-11 00:00:00','YYYY-MM-DD HH24:MI:SS'), 50000, 9000, 0, 237, 0, 'c1', 8,null);insert into xxxx_oebs_cash_payment_test (ID, INVOICE_ID, OEBS_PAYMENT, DOC_DATE, COMISS_DATE) values (s_xxxx_oebs_cash_payment_test.NEXTVAL, 100148, 25000, to_date('2016-04-11 00:00:00','YYYY-MM-DD HH24:MI:SS'), date'2015-04-30' );insert into xxxx_client_discount_m  (ID,CLIENT_ID,CLIENT_AVG_DISCOUNT,DT) values (s_xxxx_client_discount_m.NEXTVAL,237, 13, date'2014-03-01');</v>
      </c>
    </row>
    <row r="164" spans="1:47" ht="15" customHeight="1" x14ac:dyDescent="0.3">
      <c r="A164" s="45">
        <v>20</v>
      </c>
      <c r="B164" s="64"/>
      <c r="C164" s="12" t="str">
        <f t="shared" si="47"/>
        <v>100020</v>
      </c>
      <c r="D164" s="12" t="str">
        <f t="shared" si="48"/>
        <v>100020/13</v>
      </c>
      <c r="E164" s="13" t="s">
        <v>40</v>
      </c>
      <c r="F164" s="13" t="s">
        <v>41</v>
      </c>
      <c r="G164" s="12">
        <v>1</v>
      </c>
      <c r="H164" s="14">
        <v>100149</v>
      </c>
      <c r="I164" s="15" t="str">
        <f t="shared" si="43"/>
        <v>Б-100149-13</v>
      </c>
      <c r="J164" s="16">
        <v>2</v>
      </c>
      <c r="K164" s="12">
        <v>7</v>
      </c>
      <c r="L164" s="12" t="s">
        <v>42</v>
      </c>
      <c r="M164" s="16">
        <v>1</v>
      </c>
      <c r="N164" s="12">
        <v>18</v>
      </c>
      <c r="O164" s="144" t="s">
        <v>167</v>
      </c>
      <c r="P164" s="13" t="s">
        <v>44</v>
      </c>
      <c r="Q164" s="13" t="s">
        <v>45</v>
      </c>
      <c r="R164" s="17" t="str">
        <f t="shared" si="49"/>
        <v>1001491</v>
      </c>
      <c r="S164" s="15">
        <v>1</v>
      </c>
      <c r="T164" s="144" t="s">
        <v>147</v>
      </c>
      <c r="U164" s="12">
        <v>50000</v>
      </c>
      <c r="V164" s="12">
        <f t="shared" si="44"/>
        <v>9000</v>
      </c>
      <c r="W164" s="12">
        <v>0</v>
      </c>
      <c r="X164" s="18">
        <v>238</v>
      </c>
      <c r="Y164" s="19" t="s">
        <v>47</v>
      </c>
      <c r="Z164" s="20">
        <f t="shared" si="50"/>
        <v>41000</v>
      </c>
      <c r="AA164" s="21"/>
      <c r="AB164" s="22"/>
      <c r="AC164" s="14">
        <f t="shared" si="46"/>
        <v>25000</v>
      </c>
      <c r="AD164" s="12"/>
      <c r="AE164" s="12"/>
      <c r="AF164" s="59" t="s">
        <v>72</v>
      </c>
      <c r="AG164" s="23">
        <v>8</v>
      </c>
      <c r="AH164" s="24">
        <v>13</v>
      </c>
      <c r="AI164" s="25" t="s">
        <v>49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100149, 'Б-100149-13',date'2016-03-02',2, 7, 7, 'RUR', 1, 18, date'2015-03-06', date'2015-03-07', 1001491, 1, to_date('2016-05-07 00:00:00','YYYY-MM-DD HH24:MI:SS'), 50000, 9000, 0, 238, 0, 'c1', 8,null);insert into xxxx_oebs_cash_payment_test (ID, INVOICE_ID, OEBS_PAYMENT, DOC_DATE, COMISS_DATE) values (s_xxxx_oebs_cash_payment_test.NEXTVAL, 100149, 25000, to_date('2016-05-07 00:00:00','YYYY-MM-DD HH24:MI:SS'), date'2015-05-31' );insert into xxxx_client_discount_m  (ID,CLIENT_ID,CLIENT_AVG_DISCOUNT,DT) values (s_xxxx_client_discount_m.NEXTVAL,238, 13, date'2014-03-01');</v>
      </c>
    </row>
    <row r="165" spans="1:47" ht="15" customHeight="1" x14ac:dyDescent="0.3">
      <c r="A165" s="45">
        <v>20</v>
      </c>
      <c r="B165" s="64"/>
      <c r="C165" s="12" t="str">
        <f t="shared" si="47"/>
        <v>100020</v>
      </c>
      <c r="D165" s="12" t="str">
        <f t="shared" si="48"/>
        <v>100020/13</v>
      </c>
      <c r="E165" s="13" t="s">
        <v>40</v>
      </c>
      <c r="F165" s="13" t="s">
        <v>41</v>
      </c>
      <c r="G165" s="12">
        <v>1</v>
      </c>
      <c r="H165" s="14">
        <v>100150</v>
      </c>
      <c r="I165" s="15" t="str">
        <f t="shared" si="43"/>
        <v>Б-100150-13</v>
      </c>
      <c r="J165" s="16">
        <v>2</v>
      </c>
      <c r="K165" s="56">
        <v>3</v>
      </c>
      <c r="L165" s="12" t="s">
        <v>42</v>
      </c>
      <c r="M165" s="16">
        <v>1</v>
      </c>
      <c r="N165" s="12">
        <v>18</v>
      </c>
      <c r="O165" s="144" t="s">
        <v>168</v>
      </c>
      <c r="P165" s="13" t="s">
        <v>44</v>
      </c>
      <c r="Q165" s="13" t="s">
        <v>45</v>
      </c>
      <c r="R165" s="17" t="str">
        <f t="shared" si="49"/>
        <v>1001501</v>
      </c>
      <c r="S165" s="15">
        <v>1</v>
      </c>
      <c r="T165" s="144" t="s">
        <v>148</v>
      </c>
      <c r="U165" s="12">
        <v>50000</v>
      </c>
      <c r="V165" s="12">
        <f t="shared" si="44"/>
        <v>9000</v>
      </c>
      <c r="W165" s="12">
        <v>0</v>
      </c>
      <c r="X165" s="18">
        <v>239</v>
      </c>
      <c r="Y165" s="19" t="s">
        <v>47</v>
      </c>
      <c r="Z165" s="20">
        <f t="shared" si="50"/>
        <v>41000</v>
      </c>
      <c r="AA165" s="21"/>
      <c r="AB165" s="26"/>
      <c r="AC165" s="14">
        <f t="shared" si="46"/>
        <v>25000</v>
      </c>
      <c r="AD165" s="12"/>
      <c r="AE165" s="12"/>
      <c r="AF165" s="59" t="s">
        <v>72</v>
      </c>
      <c r="AG165" s="23">
        <v>8</v>
      </c>
      <c r="AH165" s="27">
        <v>7</v>
      </c>
      <c r="AI165" s="25" t="s">
        <v>49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100150, 'Б-100150-13',date'2016-03-03',2, 3, 3, 'RUR', 1, 18, date'2015-03-06', date'2015-03-07', 1001501, 1, to_date('2016-05-08 00:00:00','YYYY-MM-DD HH24:MI:SS'), 50000, 9000, 0, 239, 0, 'c1', 8,null);insert into xxxx_oebs_cash_payment_test (ID, INVOICE_ID, OEBS_PAYMENT, DOC_DATE, COMISS_DATE) values (s_xxxx_oebs_cash_payment_test.NEXTVAL, 100150, 25000, to_date('2016-05-08 00:00:00','YYYY-MM-DD HH24:MI:SS'), date'2015-05-31' );insert into xxxx_client_discount_m  (ID,CLIENT_ID,CLIENT_AVG_DISCOUNT,DT) values (s_xxxx_client_discount_m.NEXTVAL,239, 7, date'2014-03-01');</v>
      </c>
    </row>
    <row r="166" spans="1:47" ht="15" customHeight="1" x14ac:dyDescent="0.3">
      <c r="A166" s="45">
        <v>20</v>
      </c>
      <c r="B166" s="64"/>
      <c r="C166" s="12" t="str">
        <f t="shared" si="47"/>
        <v>100020</v>
      </c>
      <c r="D166" s="12" t="str">
        <f t="shared" si="48"/>
        <v>100020/13</v>
      </c>
      <c r="E166" s="13" t="s">
        <v>40</v>
      </c>
      <c r="F166" s="13" t="s">
        <v>41</v>
      </c>
      <c r="G166" s="12">
        <v>1</v>
      </c>
      <c r="H166" s="14">
        <v>100151</v>
      </c>
      <c r="I166" s="15" t="str">
        <f t="shared" si="43"/>
        <v>Б-100151-13</v>
      </c>
      <c r="J166" s="16">
        <v>2</v>
      </c>
      <c r="K166" s="12">
        <v>7</v>
      </c>
      <c r="L166" s="12" t="s">
        <v>42</v>
      </c>
      <c r="M166" s="16">
        <v>1</v>
      </c>
      <c r="N166" s="12">
        <v>18</v>
      </c>
      <c r="O166" s="144" t="s">
        <v>168</v>
      </c>
      <c r="P166" s="13" t="s">
        <v>44</v>
      </c>
      <c r="Q166" s="13" t="s">
        <v>45</v>
      </c>
      <c r="R166" s="17" t="str">
        <f t="shared" si="49"/>
        <v>1001511</v>
      </c>
      <c r="S166" s="15">
        <v>1</v>
      </c>
      <c r="T166" s="144" t="s">
        <v>148</v>
      </c>
      <c r="U166" s="12">
        <v>50000</v>
      </c>
      <c r="V166" s="12">
        <f t="shared" si="44"/>
        <v>9000</v>
      </c>
      <c r="W166" s="12">
        <v>0</v>
      </c>
      <c r="X166" s="18">
        <v>240</v>
      </c>
      <c r="Y166" s="19" t="s">
        <v>47</v>
      </c>
      <c r="Z166" s="20">
        <f t="shared" si="50"/>
        <v>41000</v>
      </c>
      <c r="AA166" s="21"/>
      <c r="AB166" s="26"/>
      <c r="AC166" s="14">
        <v>200000</v>
      </c>
      <c r="AD166" s="12"/>
      <c r="AE166" s="12"/>
      <c r="AF166" s="59" t="s">
        <v>72</v>
      </c>
      <c r="AG166" s="23">
        <v>8</v>
      </c>
      <c r="AH166" s="27">
        <v>7</v>
      </c>
      <c r="AI166" s="25" t="s">
        <v>49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100151, 'Б-100151-13',date'2016-03-03',2, 7, 7, 'RUR', 1, 18, date'2015-03-06', date'2015-03-07', 1001511, 1, to_date('2016-05-08 00:00:00','YYYY-MM-DD HH24:MI:SS'), 50000, 9000, 0, 240, 0, 'c1', 8,null);insert into xxxx_oebs_cash_payment_test (ID, INVOICE_ID, OEBS_PAYMENT, DOC_DATE, COMISS_DATE) values (s_xxxx_oebs_cash_payment_test.NEXTVAL, 100151, 200000, to_date('2016-05-08 00:00:00','YYYY-MM-DD HH24:MI:SS'), date'2015-05-31' );insert into xxxx_client_discount_m  (ID,CLIENT_ID,CLIENT_AVG_DISCOUNT,DT) values (s_xxxx_client_discount_m.NEXTVAL,240, 7, date'2014-03-01');</v>
      </c>
    </row>
    <row r="167" spans="1:47" ht="15" customHeight="1" x14ac:dyDescent="0.3">
      <c r="A167" s="45">
        <v>20</v>
      </c>
      <c r="B167" s="64"/>
      <c r="C167" s="12" t="str">
        <f t="shared" si="47"/>
        <v>100020</v>
      </c>
      <c r="D167" s="12" t="str">
        <f t="shared" si="48"/>
        <v>100020/13</v>
      </c>
      <c r="E167" s="13" t="s">
        <v>40</v>
      </c>
      <c r="F167" s="13" t="s">
        <v>41</v>
      </c>
      <c r="G167" s="12">
        <v>1</v>
      </c>
      <c r="H167" s="14">
        <v>100152</v>
      </c>
      <c r="I167" s="15" t="str">
        <f t="shared" si="43"/>
        <v>Б-100152-13</v>
      </c>
      <c r="J167" s="16">
        <v>2</v>
      </c>
      <c r="K167" s="28">
        <v>2</v>
      </c>
      <c r="L167" s="12" t="s">
        <v>42</v>
      </c>
      <c r="M167" s="16">
        <v>1</v>
      </c>
      <c r="N167" s="12">
        <v>18</v>
      </c>
      <c r="O167" s="144" t="s">
        <v>169</v>
      </c>
      <c r="P167" s="13" t="s">
        <v>44</v>
      </c>
      <c r="Q167" s="13" t="s">
        <v>45</v>
      </c>
      <c r="R167" s="17" t="str">
        <f t="shared" si="49"/>
        <v>1001521</v>
      </c>
      <c r="S167" s="15">
        <v>1</v>
      </c>
      <c r="T167" s="144" t="s">
        <v>149</v>
      </c>
      <c r="U167" s="12">
        <v>50000</v>
      </c>
      <c r="V167" s="12">
        <f t="shared" si="44"/>
        <v>9000</v>
      </c>
      <c r="W167" s="12">
        <v>0</v>
      </c>
      <c r="X167" s="18">
        <v>241</v>
      </c>
      <c r="Y167" s="19" t="s">
        <v>47</v>
      </c>
      <c r="Z167" s="20">
        <f t="shared" si="50"/>
        <v>41000</v>
      </c>
      <c r="AA167" s="21"/>
      <c r="AB167" s="29"/>
      <c r="AC167" s="14">
        <f t="shared" ref="AC167:AC189" si="51">U167*0.5</f>
        <v>25000</v>
      </c>
      <c r="AD167" s="12"/>
      <c r="AE167" s="12"/>
      <c r="AF167" s="59" t="s">
        <v>72</v>
      </c>
      <c r="AG167" s="23">
        <v>8</v>
      </c>
      <c r="AH167" s="30">
        <v>20</v>
      </c>
      <c r="AI167" s="25" t="s">
        <v>49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'Б-100152-13',date'2016-03-04',2, 2, 2, 'RUR', 1, 18, date'2015-03-06', date'2015-03-07', 1001521, 1, to_date('2016-05-09 00:00:00','YYYY-MM-DD HH24:MI:SS'), 50000, 9000, 0, 241, 0, 'c1', 8,null);insert into xxxx_oebs_cash_payment_test (ID, INVOICE_ID, OEBS_PAYMENT, DOC_DATE, COMISS_DATE) values (s_xxxx_oebs_cash_payment_test.NEXTVAL, 100152, 25000, to_date('2016-05-09 00:00:00','YYYY-MM-DD HH24:MI:SS'), date'2015-05-31' );insert into xxxx_client_discount_m  (ID,CLIENT_ID,CLIENT_AVG_DISCOUNT,DT) values (s_xxxx_client_discount_m.NEXTVAL,241, 20, date'2014-03-01');</v>
      </c>
    </row>
    <row r="168" spans="1:47" ht="15" customHeight="1" x14ac:dyDescent="0.3">
      <c r="A168" s="45">
        <v>20</v>
      </c>
      <c r="B168" s="64"/>
      <c r="C168" s="12" t="str">
        <f t="shared" si="47"/>
        <v>100020</v>
      </c>
      <c r="D168" s="12" t="str">
        <f t="shared" si="48"/>
        <v>100020/13</v>
      </c>
      <c r="E168" s="13" t="s">
        <v>40</v>
      </c>
      <c r="F168" s="13" t="s">
        <v>41</v>
      </c>
      <c r="G168" s="12">
        <v>1</v>
      </c>
      <c r="H168" s="14">
        <v>100152</v>
      </c>
      <c r="I168" s="15" t="str">
        <f t="shared" si="43"/>
        <v>Б-100152-13</v>
      </c>
      <c r="J168" s="16">
        <v>2</v>
      </c>
      <c r="K168" s="28">
        <v>11</v>
      </c>
      <c r="L168" s="12" t="s">
        <v>42</v>
      </c>
      <c r="M168" s="16">
        <v>1</v>
      </c>
      <c r="N168" s="12">
        <v>18</v>
      </c>
      <c r="O168" s="144" t="s">
        <v>169</v>
      </c>
      <c r="P168" s="13" t="s">
        <v>44</v>
      </c>
      <c r="Q168" s="13" t="s">
        <v>45</v>
      </c>
      <c r="R168" s="17" t="str">
        <f t="shared" si="49"/>
        <v>1001521</v>
      </c>
      <c r="S168" s="15">
        <v>1</v>
      </c>
      <c r="T168" s="144" t="s">
        <v>149</v>
      </c>
      <c r="U168" s="12">
        <v>50000</v>
      </c>
      <c r="V168" s="12">
        <f t="shared" si="44"/>
        <v>9000</v>
      </c>
      <c r="W168" s="12">
        <v>0</v>
      </c>
      <c r="X168" s="18">
        <v>241</v>
      </c>
      <c r="Y168" s="19" t="s">
        <v>47</v>
      </c>
      <c r="Z168" s="20">
        <f t="shared" si="50"/>
        <v>41000</v>
      </c>
      <c r="AA168" s="21"/>
      <c r="AB168" s="29"/>
      <c r="AC168" s="14">
        <f t="shared" si="51"/>
        <v>25000</v>
      </c>
      <c r="AD168" s="12"/>
      <c r="AE168" s="12"/>
      <c r="AF168" s="59" t="s">
        <v>72</v>
      </c>
      <c r="AG168" s="23">
        <v>8</v>
      </c>
      <c r="AH168" s="30">
        <v>20</v>
      </c>
      <c r="AI168" s="25" t="s">
        <v>49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100152, 'Б-100152-13',date'2016-03-04',2, 11, 11, 'RUR', 1, 18, date'2015-03-06', date'2015-03-07', 1001521, 1, to_date('2016-05-09 00:00:00','YYYY-MM-DD HH24:MI:SS'), 50000, 9000, 0, 241, 0, 'c1', 8,null);insert into xxxx_oebs_cash_payment_test (ID, INVOICE_ID, OEBS_PAYMENT, DOC_DATE, COMISS_DATE) values (s_xxxx_oebs_cash_payment_test.NEXTVAL, 100152, 25000, to_date('2016-05-09 00:00:00','YYYY-MM-DD HH24:MI:SS'), date'2015-05-31' );insert into xxxx_client_discount_m  (ID,CLIENT_ID,CLIENT_AVG_DISCOUNT,DT) values (s_xxxx_client_discount_m.NEXTVAL,241, 20, date'2014-03-01');</v>
      </c>
    </row>
    <row r="169" spans="1:47" ht="15" customHeight="1" x14ac:dyDescent="0.3">
      <c r="A169" s="45">
        <v>20</v>
      </c>
      <c r="B169" s="64"/>
      <c r="C169" s="33" t="str">
        <f t="shared" si="47"/>
        <v>100020</v>
      </c>
      <c r="D169" s="33" t="str">
        <f t="shared" si="48"/>
        <v>100020/13</v>
      </c>
      <c r="E169" s="34" t="s">
        <v>40</v>
      </c>
      <c r="F169" s="34" t="s">
        <v>41</v>
      </c>
      <c r="G169" s="12">
        <v>1</v>
      </c>
      <c r="H169" s="14">
        <v>100153</v>
      </c>
      <c r="I169" s="33" t="str">
        <f t="shared" si="43"/>
        <v>Б-100153-13</v>
      </c>
      <c r="J169" s="16">
        <v>2</v>
      </c>
      <c r="K169" s="35">
        <v>1</v>
      </c>
      <c r="L169" s="33" t="s">
        <v>42</v>
      </c>
      <c r="M169" s="36">
        <v>1</v>
      </c>
      <c r="N169" s="33">
        <v>18</v>
      </c>
      <c r="O169" s="145" t="s">
        <v>170</v>
      </c>
      <c r="P169" s="34" t="s">
        <v>44</v>
      </c>
      <c r="Q169" s="34" t="s">
        <v>45</v>
      </c>
      <c r="R169" s="37" t="str">
        <f t="shared" si="49"/>
        <v>1001531</v>
      </c>
      <c r="S169" s="33">
        <v>1</v>
      </c>
      <c r="T169" s="145" t="s">
        <v>150</v>
      </c>
      <c r="U169" s="12">
        <v>50000</v>
      </c>
      <c r="V169" s="33">
        <f t="shared" si="44"/>
        <v>9000</v>
      </c>
      <c r="W169" s="33">
        <v>0</v>
      </c>
      <c r="X169" s="18">
        <v>242</v>
      </c>
      <c r="Y169" s="38" t="s">
        <v>47</v>
      </c>
      <c r="Z169" s="20">
        <f t="shared" si="50"/>
        <v>41000</v>
      </c>
      <c r="AA169" s="39"/>
      <c r="AB169" s="39"/>
      <c r="AC169" s="40">
        <f t="shared" si="51"/>
        <v>25000</v>
      </c>
      <c r="AD169" s="33"/>
      <c r="AE169" s="33"/>
      <c r="AF169" s="61" t="s">
        <v>72</v>
      </c>
      <c r="AG169" s="41">
        <v>8</v>
      </c>
      <c r="AH169" s="42">
        <v>13</v>
      </c>
      <c r="AI169" s="43" t="s">
        <v>49</v>
      </c>
      <c r="AJ169" s="34"/>
      <c r="AK169" s="34"/>
      <c r="AL169" s="37">
        <v>0</v>
      </c>
      <c r="AM169" s="33" t="s">
        <v>50</v>
      </c>
      <c r="AN169" s="33" t="s">
        <v>51</v>
      </c>
      <c r="AO169" s="33"/>
      <c r="AP169" s="37"/>
      <c r="AQ169" s="37"/>
      <c r="AR169" s="37"/>
      <c r="AS169" s="44"/>
      <c r="AU16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100153, 'Б-100153-13',date'2016-03-05',2, 1, 1, 'RUR', 1, 18, date'2015-03-06', date'2015-03-07', 1001531, 1, to_date('2016-05-11 00:00:00','YYYY-MM-DD HH24:MI:SS'), 50000, 9000, 0, 242, 0, 'c1', 8,null);insert into xxxx_oebs_cash_payment_test (ID, INVOICE_ID, OEBS_PAYMENT, DOC_DATE, COMISS_DATE) values (s_xxxx_oebs_cash_payment_test.NEXTVAL, 100153, 25000, to_date('2016-05-11 00:00:00','YYYY-MM-DD HH24:MI:SS'), date'2015-05-31' );insert into xxxx_client_discount_m  (ID,CLIENT_ID,CLIENT_AVG_DISCOUNT,DT) values (s_xxxx_client_discount_m.NEXTVAL,242, 13, date'2014-03-01');</v>
      </c>
    </row>
    <row r="170" spans="1:47" ht="15" customHeight="1" x14ac:dyDescent="0.3">
      <c r="A170" s="45">
        <v>21</v>
      </c>
      <c r="B170" s="64"/>
      <c r="C170" s="12" t="str">
        <f t="shared" si="47"/>
        <v>100021</v>
      </c>
      <c r="D170" s="12" t="str">
        <f t="shared" si="48"/>
        <v>100021/13</v>
      </c>
      <c r="E170" s="13" t="s">
        <v>40</v>
      </c>
      <c r="F170" s="13" t="s">
        <v>41</v>
      </c>
      <c r="G170" s="12">
        <v>1</v>
      </c>
      <c r="H170" s="14">
        <v>100154</v>
      </c>
      <c r="I170" s="15" t="str">
        <f t="shared" si="43"/>
        <v>Б-100154-13</v>
      </c>
      <c r="J170" s="16">
        <v>2</v>
      </c>
      <c r="K170" s="56">
        <v>2</v>
      </c>
      <c r="L170" s="56" t="s">
        <v>91</v>
      </c>
      <c r="M170" s="16">
        <v>1</v>
      </c>
      <c r="N170" s="12">
        <v>18</v>
      </c>
      <c r="O170" s="144" t="s">
        <v>167</v>
      </c>
      <c r="P170" s="13" t="s">
        <v>44</v>
      </c>
      <c r="Q170" s="13" t="s">
        <v>45</v>
      </c>
      <c r="R170" s="17" t="str">
        <f t="shared" si="49"/>
        <v>1001541</v>
      </c>
      <c r="S170" s="15">
        <v>1</v>
      </c>
      <c r="T170" s="144" t="s">
        <v>139</v>
      </c>
      <c r="U170" s="12">
        <v>50000</v>
      </c>
      <c r="V170" s="12">
        <f t="shared" si="44"/>
        <v>9000</v>
      </c>
      <c r="W170" s="12">
        <v>0</v>
      </c>
      <c r="X170" s="18">
        <v>243</v>
      </c>
      <c r="Y170" s="19" t="s">
        <v>47</v>
      </c>
      <c r="Z170" s="20">
        <f t="shared" si="50"/>
        <v>41000</v>
      </c>
      <c r="AA170" s="21"/>
      <c r="AB170" s="22"/>
      <c r="AC170" s="14">
        <f t="shared" si="51"/>
        <v>25000</v>
      </c>
      <c r="AD170" s="12"/>
      <c r="AE170" s="12"/>
      <c r="AF170" s="13" t="s">
        <v>48</v>
      </c>
      <c r="AG170" s="23">
        <v>8</v>
      </c>
      <c r="AH170" s="24">
        <v>13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S170" s="15" t="s">
        <v>99</v>
      </c>
      <c r="AU17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100154, 'Б-100154-13',date'2016-03-02',2, 2, 2, 'USD', 1, 18, date'2015-03-06', date'2015-03-07', 1001541, 1, to_date('2016-03-07 00:00:00','YYYY-MM-DD HH24:MI:SS'), 50000, 9000, 0, 243, 0, 'c1', 8,null);insert into xxxx_oebs_cash_payment_test (ID, INVOICE_ID, OEBS_PAYMENT, DOC_DATE, COMISS_DATE) values (s_xxxx_oebs_cash_payment_test.NEXTVAL, 100154, 25000, to_date('2016-03-07 00:00:00','YYYY-MM-DD HH24:MI:SS'), date'2015-03-31' );insert into xxxx_client_discount_m  (ID,CLIENT_ID,CLIENT_AVG_DISCOUNT,DT) values (s_xxxx_client_discount_m.NEXTVAL,243, 13, date'2014-03-01');</v>
      </c>
    </row>
    <row r="171" spans="1:47" ht="15" customHeight="1" x14ac:dyDescent="0.3">
      <c r="A171" s="45">
        <v>21</v>
      </c>
      <c r="B171" s="64"/>
      <c r="C171" s="12" t="str">
        <f t="shared" si="47"/>
        <v>100021</v>
      </c>
      <c r="D171" s="12" t="str">
        <f t="shared" si="48"/>
        <v>100021/13</v>
      </c>
      <c r="E171" s="13" t="s">
        <v>40</v>
      </c>
      <c r="F171" s="13" t="s">
        <v>41</v>
      </c>
      <c r="G171" s="12">
        <v>1</v>
      </c>
      <c r="H171" s="14">
        <v>100155</v>
      </c>
      <c r="I171" s="15" t="str">
        <f t="shared" si="43"/>
        <v>Б-100155-13</v>
      </c>
      <c r="J171" s="16">
        <v>2</v>
      </c>
      <c r="K171" s="12">
        <v>7</v>
      </c>
      <c r="L171" s="56" t="s">
        <v>91</v>
      </c>
      <c r="M171" s="16">
        <v>1</v>
      </c>
      <c r="N171" s="12">
        <v>18</v>
      </c>
      <c r="O171" s="144" t="s">
        <v>168</v>
      </c>
      <c r="P171" s="13" t="s">
        <v>44</v>
      </c>
      <c r="Q171" s="13" t="s">
        <v>45</v>
      </c>
      <c r="R171" s="17" t="str">
        <f t="shared" si="49"/>
        <v>1001551</v>
      </c>
      <c r="S171" s="15">
        <v>1</v>
      </c>
      <c r="T171" s="144" t="s">
        <v>140</v>
      </c>
      <c r="U171" s="12">
        <v>50000</v>
      </c>
      <c r="V171" s="12">
        <f t="shared" si="44"/>
        <v>9000</v>
      </c>
      <c r="W171" s="12">
        <v>0</v>
      </c>
      <c r="X171" s="18">
        <v>244</v>
      </c>
      <c r="Y171" s="19" t="s">
        <v>47</v>
      </c>
      <c r="Z171" s="20">
        <f t="shared" si="50"/>
        <v>41000</v>
      </c>
      <c r="AA171" s="21"/>
      <c r="AB171" s="26"/>
      <c r="AC171" s="14">
        <f t="shared" si="51"/>
        <v>25000</v>
      </c>
      <c r="AD171" s="12"/>
      <c r="AE171" s="12"/>
      <c r="AF171" s="13" t="s">
        <v>48</v>
      </c>
      <c r="AG171" s="23">
        <v>8</v>
      </c>
      <c r="AH171" s="27">
        <v>7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S171" s="9" t="s">
        <v>100</v>
      </c>
      <c r="AU17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100155, 'Б-100155-13',date'2016-03-03',2, 7, 7, 'USD', 1, 18, date'2015-03-06', date'2015-03-07', 1001551, 1, to_date('2016-03-08 00:00:00','YYYY-MM-DD HH24:MI:SS'), 50000, 9000, 0, 244, 0, 'c1', 8,null);insert into xxxx_oebs_cash_payment_test (ID, INVOICE_ID, OEBS_PAYMENT, DOC_DATE, COMISS_DATE) values (s_xxxx_oebs_cash_payment_test.NEXTVAL, 100155, 25000, to_date('2016-03-08 00:00:00','YYYY-MM-DD HH24:MI:SS'), date'2015-03-31' );insert into xxxx_client_discount_m  (ID,CLIENT_ID,CLIENT_AVG_DISCOUNT,DT) values (s_xxxx_client_discount_m.NEXTVAL,244, 7, date'2014-03-01');</v>
      </c>
    </row>
    <row r="172" spans="1:47" ht="15" customHeight="1" x14ac:dyDescent="0.3">
      <c r="A172" s="45">
        <v>21</v>
      </c>
      <c r="B172" s="64"/>
      <c r="C172" s="12" t="str">
        <f t="shared" si="47"/>
        <v>100021</v>
      </c>
      <c r="D172" s="12" t="str">
        <f t="shared" si="48"/>
        <v>100021/13</v>
      </c>
      <c r="E172" s="13" t="s">
        <v>40</v>
      </c>
      <c r="F172" s="13" t="s">
        <v>41</v>
      </c>
      <c r="G172" s="12">
        <v>1</v>
      </c>
      <c r="H172" s="14">
        <v>100156</v>
      </c>
      <c r="I172" s="15" t="str">
        <f t="shared" si="43"/>
        <v>Б-100156-13</v>
      </c>
      <c r="J172" s="16">
        <v>2</v>
      </c>
      <c r="K172" s="12">
        <v>7</v>
      </c>
      <c r="L172" s="56" t="s">
        <v>91</v>
      </c>
      <c r="M172" s="16">
        <v>1</v>
      </c>
      <c r="N172" s="12">
        <v>18</v>
      </c>
      <c r="O172" s="144" t="s">
        <v>168</v>
      </c>
      <c r="P172" s="13" t="s">
        <v>44</v>
      </c>
      <c r="Q172" s="13" t="s">
        <v>45</v>
      </c>
      <c r="R172" s="17" t="str">
        <f t="shared" si="49"/>
        <v>1001561</v>
      </c>
      <c r="S172" s="15">
        <v>1</v>
      </c>
      <c r="T172" s="144" t="s">
        <v>140</v>
      </c>
      <c r="U172" s="12">
        <v>50000</v>
      </c>
      <c r="V172" s="12">
        <f t="shared" si="44"/>
        <v>9000</v>
      </c>
      <c r="W172" s="12">
        <v>0</v>
      </c>
      <c r="X172" s="18">
        <v>245</v>
      </c>
      <c r="Y172" s="19" t="s">
        <v>47</v>
      </c>
      <c r="Z172" s="20">
        <f t="shared" si="50"/>
        <v>41000</v>
      </c>
      <c r="AA172" s="21"/>
      <c r="AB172" s="26"/>
      <c r="AC172" s="14">
        <f t="shared" si="51"/>
        <v>25000</v>
      </c>
      <c r="AD172" s="12"/>
      <c r="AE172" s="12"/>
      <c r="AF172" s="13" t="s">
        <v>48</v>
      </c>
      <c r="AG172" s="23">
        <v>8</v>
      </c>
      <c r="AH172" s="27">
        <v>7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S172" s="9" t="s">
        <v>89</v>
      </c>
      <c r="AU17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100156, 'Б-100156-13',date'2016-03-03',2, 7, 7, 'USD', 1, 18, date'2015-03-06', date'2015-03-07', 1001561, 1, to_date('2016-03-08 00:00:00','YYYY-MM-DD HH24:MI:SS'), 50000, 9000, 0, 245, 0, 'c1', 8,null);insert into xxxx_oebs_cash_payment_test (ID, INVOICE_ID, OEBS_PAYMENT, DOC_DATE, COMISS_DATE) values (s_xxxx_oebs_cash_payment_test.NEXTVAL, 100156, 25000, to_date('2016-03-08 00:00:00','YYYY-MM-DD HH24:MI:SS'), date'2015-03-31' );insert into xxxx_client_discount_m  (ID,CLIENT_ID,CLIENT_AVG_DISCOUNT,DT) values (s_xxxx_client_discount_m.NEXTVAL,245, 7, date'2014-03-01');</v>
      </c>
    </row>
    <row r="173" spans="1:47" ht="15" customHeight="1" x14ac:dyDescent="0.3">
      <c r="A173" s="45">
        <v>21</v>
      </c>
      <c r="B173" s="64"/>
      <c r="C173" s="12" t="str">
        <f t="shared" si="47"/>
        <v>100021</v>
      </c>
      <c r="D173" s="12" t="str">
        <f t="shared" si="48"/>
        <v>100021/13</v>
      </c>
      <c r="E173" s="13" t="s">
        <v>40</v>
      </c>
      <c r="F173" s="13" t="s">
        <v>41</v>
      </c>
      <c r="G173" s="12">
        <v>1</v>
      </c>
      <c r="H173" s="14">
        <v>100157</v>
      </c>
      <c r="I173" s="15" t="str">
        <f t="shared" si="43"/>
        <v>Б-100157-13</v>
      </c>
      <c r="J173" s="16">
        <v>2</v>
      </c>
      <c r="K173" s="28">
        <v>2</v>
      </c>
      <c r="L173" s="56" t="s">
        <v>91</v>
      </c>
      <c r="M173" s="16">
        <v>1</v>
      </c>
      <c r="N173" s="12">
        <v>18</v>
      </c>
      <c r="O173" s="144" t="s">
        <v>169</v>
      </c>
      <c r="P173" s="13" t="s">
        <v>44</v>
      </c>
      <c r="Q173" s="13" t="s">
        <v>45</v>
      </c>
      <c r="R173" s="17" t="str">
        <f t="shared" si="49"/>
        <v>1001571</v>
      </c>
      <c r="S173" s="15">
        <v>1</v>
      </c>
      <c r="T173" s="144" t="s">
        <v>141</v>
      </c>
      <c r="U173" s="12">
        <v>50000</v>
      </c>
      <c r="V173" s="12">
        <f t="shared" si="44"/>
        <v>9000</v>
      </c>
      <c r="W173" s="12">
        <v>0</v>
      </c>
      <c r="X173" s="18">
        <v>246</v>
      </c>
      <c r="Y173" s="19" t="s">
        <v>47</v>
      </c>
      <c r="Z173" s="20">
        <f t="shared" si="50"/>
        <v>41000</v>
      </c>
      <c r="AA173" s="21"/>
      <c r="AB173" s="29"/>
      <c r="AC173" s="14">
        <f t="shared" si="51"/>
        <v>25000</v>
      </c>
      <c r="AD173" s="12"/>
      <c r="AE173" s="12"/>
      <c r="AF173" s="13" t="s">
        <v>48</v>
      </c>
      <c r="AG173" s="23">
        <v>8</v>
      </c>
      <c r="AH173" s="30">
        <v>20</v>
      </c>
      <c r="AI173" s="25" t="s">
        <v>49</v>
      </c>
      <c r="AJ173" s="13"/>
      <c r="AK173" s="13"/>
      <c r="AL173" s="17">
        <v>0</v>
      </c>
      <c r="AM173" s="15" t="s">
        <v>50</v>
      </c>
      <c r="AN173" s="12" t="s">
        <v>51</v>
      </c>
      <c r="AO173" s="12"/>
      <c r="AP173" s="17"/>
      <c r="AQ173" s="17"/>
      <c r="AR173" s="17"/>
      <c r="AS173" s="9" t="s">
        <v>90</v>
      </c>
      <c r="AU17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'Б-100157-13',date'2016-03-04',2, 2, 2, 'USD', 1, 18, date'2015-03-06', date'2015-03-07', 1001571, 1, to_date('2016-03-09 00:00:00','YYYY-MM-DD HH24:MI:SS'), 50000, 9000, 0, 246, 0, 'c1', 8,null);insert into xxxx_oebs_cash_payment_test (ID, INVOICE_ID, OEBS_PAYMENT, DOC_DATE, COMISS_DATE) values (s_xxxx_oebs_cash_payment_test.NEXTVAL, 100157, 25000, to_date('2016-03-09 00:00:00','YYYY-MM-DD HH24:MI:SS'), date'2015-03-31' );insert into xxxx_client_discount_m  (ID,CLIENT_ID,CLIENT_AVG_DISCOUNT,DT) values (s_xxxx_client_discount_m.NEXTVAL,246, 20, date'2014-03-01');</v>
      </c>
    </row>
    <row r="174" spans="1:47" ht="15" customHeight="1" x14ac:dyDescent="0.3">
      <c r="A174" s="45">
        <v>21</v>
      </c>
      <c r="B174" s="64"/>
      <c r="C174" s="12" t="str">
        <f t="shared" si="47"/>
        <v>100021</v>
      </c>
      <c r="D174" s="12" t="str">
        <f t="shared" si="48"/>
        <v>100021/13</v>
      </c>
      <c r="E174" s="13" t="s">
        <v>40</v>
      </c>
      <c r="F174" s="13" t="s">
        <v>41</v>
      </c>
      <c r="G174" s="12">
        <v>1</v>
      </c>
      <c r="H174" s="14">
        <v>100157</v>
      </c>
      <c r="I174" s="15" t="str">
        <f t="shared" si="43"/>
        <v>Б-100157-13</v>
      </c>
      <c r="J174" s="16">
        <v>2</v>
      </c>
      <c r="K174" s="56">
        <v>11</v>
      </c>
      <c r="L174" s="56" t="s">
        <v>91</v>
      </c>
      <c r="M174" s="16">
        <v>1</v>
      </c>
      <c r="N174" s="12">
        <v>18</v>
      </c>
      <c r="O174" s="144" t="s">
        <v>169</v>
      </c>
      <c r="P174" s="13" t="s">
        <v>44</v>
      </c>
      <c r="Q174" s="13" t="s">
        <v>45</v>
      </c>
      <c r="R174" s="17" t="str">
        <f t="shared" si="49"/>
        <v>1001571</v>
      </c>
      <c r="S174" s="15">
        <v>1</v>
      </c>
      <c r="T174" s="144" t="s">
        <v>141</v>
      </c>
      <c r="U174" s="12">
        <v>50000</v>
      </c>
      <c r="V174" s="12">
        <f t="shared" si="44"/>
        <v>9000</v>
      </c>
      <c r="W174" s="12">
        <v>0</v>
      </c>
      <c r="X174" s="18">
        <v>246</v>
      </c>
      <c r="Y174" s="19" t="s">
        <v>47</v>
      </c>
      <c r="Z174" s="20">
        <f t="shared" si="50"/>
        <v>41000</v>
      </c>
      <c r="AA174" s="21"/>
      <c r="AB174" s="29"/>
      <c r="AC174" s="14">
        <f t="shared" si="51"/>
        <v>25000</v>
      </c>
      <c r="AD174" s="12"/>
      <c r="AE174" s="12"/>
      <c r="AF174" s="13" t="s">
        <v>48</v>
      </c>
      <c r="AG174" s="23">
        <v>8</v>
      </c>
      <c r="AH174" s="30">
        <v>20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9" t="s">
        <v>90</v>
      </c>
      <c r="AU17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100157, 'Б-100157-13',date'2016-03-04',2, 11, 11, 'USD', 1, 18, date'2015-03-06', date'2015-03-07', 1001571, 1, to_date('2016-03-09 00:00:00','YYYY-MM-DD HH24:MI:SS'), 50000, 9000, 0, 246, 0, 'c1', 8,null);insert into xxxx_oebs_cash_payment_test (ID, INVOICE_ID, OEBS_PAYMENT, DOC_DATE, COMISS_DATE) values (s_xxxx_oebs_cash_payment_test.NEXTVAL, 100157, 25000, to_date('2016-03-09 00:00:00','YYYY-MM-DD HH24:MI:SS'), date'2015-03-31' );insert into xxxx_client_discount_m  (ID,CLIENT_ID,CLIENT_AVG_DISCOUNT,DT) values (s_xxxx_client_discount_m.NEXTVAL,246, 20, date'2014-03-01');</v>
      </c>
    </row>
    <row r="175" spans="1:47" ht="15" customHeight="1" x14ac:dyDescent="0.3">
      <c r="A175" s="45">
        <v>21</v>
      </c>
      <c r="B175" s="64"/>
      <c r="C175" s="12" t="str">
        <f t="shared" si="47"/>
        <v>100021</v>
      </c>
      <c r="D175" s="12" t="str">
        <f t="shared" si="48"/>
        <v>100021/13</v>
      </c>
      <c r="E175" s="13" t="s">
        <v>40</v>
      </c>
      <c r="F175" s="13" t="s">
        <v>41</v>
      </c>
      <c r="G175" s="12">
        <v>1</v>
      </c>
      <c r="H175" s="14">
        <v>100158</v>
      </c>
      <c r="I175" s="15" t="str">
        <f t="shared" si="43"/>
        <v>Б-100158-13</v>
      </c>
      <c r="J175" s="16">
        <v>2</v>
      </c>
      <c r="K175" s="28">
        <v>1</v>
      </c>
      <c r="L175" s="56" t="s">
        <v>91</v>
      </c>
      <c r="M175" s="16">
        <v>1</v>
      </c>
      <c r="N175" s="12">
        <v>18</v>
      </c>
      <c r="O175" s="144" t="s">
        <v>170</v>
      </c>
      <c r="P175" s="13" t="s">
        <v>44</v>
      </c>
      <c r="Q175" s="13" t="s">
        <v>45</v>
      </c>
      <c r="R175" s="17" t="str">
        <f t="shared" si="49"/>
        <v>1001581</v>
      </c>
      <c r="S175" s="15">
        <v>1</v>
      </c>
      <c r="T175" s="144" t="s">
        <v>142</v>
      </c>
      <c r="U175" s="12">
        <v>50000</v>
      </c>
      <c r="V175" s="12">
        <f t="shared" si="44"/>
        <v>9000</v>
      </c>
      <c r="W175" s="12">
        <v>0</v>
      </c>
      <c r="X175" s="18">
        <v>247</v>
      </c>
      <c r="Y175" s="19" t="s">
        <v>47</v>
      </c>
      <c r="Z175" s="20">
        <f t="shared" si="50"/>
        <v>41000</v>
      </c>
      <c r="AA175" s="21"/>
      <c r="AB175" s="29"/>
      <c r="AC175" s="14">
        <f t="shared" si="51"/>
        <v>25000</v>
      </c>
      <c r="AD175" s="12"/>
      <c r="AE175" s="12"/>
      <c r="AF175" s="13" t="s">
        <v>48</v>
      </c>
      <c r="AG175" s="23">
        <v>8</v>
      </c>
      <c r="AH175" s="30">
        <v>13</v>
      </c>
      <c r="AI175" s="25" t="s">
        <v>49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U17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100158, 'Б-100158-13',date'2016-03-05',2, 1, 1, 'USD', 1, 18, date'2015-03-06', date'2015-03-07', 1001581, 1, to_date('2016-03-11 00:00:00','YYYY-MM-DD HH24:MI:SS'), 50000, 9000, 0, 247, 0, 'c1', 8,null);insert into xxxx_oebs_cash_payment_test (ID, INVOICE_ID, OEBS_PAYMENT, DOC_DATE, COMISS_DATE) values (s_xxxx_oebs_cash_payment_test.NEXTVAL, 100158, 25000, to_date('2016-03-11 00:00:00','YYYY-MM-DD HH24:MI:SS'), date'2015-03-31' );insert into xxxx_client_discount_m  (ID,CLIENT_ID,CLIENT_AVG_DISCOUNT,DT) values (s_xxxx_client_discount_m.NEXTVAL,247, 13, date'2014-03-01');</v>
      </c>
    </row>
    <row r="176" spans="1:47" ht="15" customHeight="1" x14ac:dyDescent="0.3">
      <c r="A176" s="45">
        <v>21</v>
      </c>
      <c r="B176" s="64"/>
      <c r="C176" s="12" t="str">
        <f t="shared" si="47"/>
        <v>100021</v>
      </c>
      <c r="D176" s="12" t="str">
        <f t="shared" si="48"/>
        <v>100021/13</v>
      </c>
      <c r="E176" s="13" t="s">
        <v>40</v>
      </c>
      <c r="F176" s="13" t="s">
        <v>41</v>
      </c>
      <c r="G176" s="12">
        <v>1</v>
      </c>
      <c r="H176" s="14">
        <v>100159</v>
      </c>
      <c r="I176" s="15" t="str">
        <f t="shared" si="43"/>
        <v>Б-100159-13</v>
      </c>
      <c r="J176" s="16">
        <v>2</v>
      </c>
      <c r="K176" s="12">
        <v>7</v>
      </c>
      <c r="L176" s="12" t="s">
        <v>42</v>
      </c>
      <c r="M176" s="16">
        <v>1</v>
      </c>
      <c r="N176" s="12">
        <v>18</v>
      </c>
      <c r="O176" s="144" t="s">
        <v>167</v>
      </c>
      <c r="P176" s="13" t="s">
        <v>44</v>
      </c>
      <c r="Q176" s="13" t="s">
        <v>45</v>
      </c>
      <c r="R176" s="17" t="str">
        <f t="shared" si="49"/>
        <v>1001591</v>
      </c>
      <c r="S176" s="15">
        <v>1</v>
      </c>
      <c r="T176" s="144" t="s">
        <v>143</v>
      </c>
      <c r="U176" s="12">
        <v>50000</v>
      </c>
      <c r="V176" s="12">
        <f t="shared" si="44"/>
        <v>9000</v>
      </c>
      <c r="W176" s="12">
        <v>0</v>
      </c>
      <c r="X176" s="18">
        <v>248</v>
      </c>
      <c r="Y176" s="19" t="s">
        <v>47</v>
      </c>
      <c r="Z176" s="20">
        <f t="shared" si="50"/>
        <v>41000</v>
      </c>
      <c r="AA176" s="21"/>
      <c r="AB176" s="22"/>
      <c r="AC176" s="14">
        <f t="shared" si="51"/>
        <v>25000</v>
      </c>
      <c r="AD176" s="12"/>
      <c r="AE176" s="12"/>
      <c r="AF176" s="58" t="s">
        <v>67</v>
      </c>
      <c r="AG176" s="23">
        <v>8</v>
      </c>
      <c r="AH176" s="24">
        <v>13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U17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100159, 'Б-100159-13',date'2016-03-02',2, 7, 7, 'RUR', 1, 18, date'2015-03-06', date'2015-03-07', 1001591, 1, to_date('2016-04-07 00:00:00','YYYY-MM-DD HH24:MI:SS'), 50000, 9000, 0, 248, 0, 'c1', 8,null);insert into xxxx_oebs_cash_payment_test (ID, INVOICE_ID, OEBS_PAYMENT, DOC_DATE, COMISS_DATE) values (s_xxxx_oebs_cash_payment_test.NEXTVAL, 100159, 25000, to_date('2016-04-07 00:00:00','YYYY-MM-DD HH24:MI:SS'), date'2015-04-30' );insert into xxxx_client_discount_m  (ID,CLIENT_ID,CLIENT_AVG_DISCOUNT,DT) values (s_xxxx_client_discount_m.NEXTVAL,248, 13, date'2014-03-01');</v>
      </c>
    </row>
    <row r="177" spans="1:47" ht="15" customHeight="1" x14ac:dyDescent="0.3">
      <c r="A177" s="45">
        <v>21</v>
      </c>
      <c r="B177" s="64"/>
      <c r="C177" s="12" t="str">
        <f t="shared" si="47"/>
        <v>100021</v>
      </c>
      <c r="D177" s="12" t="str">
        <f t="shared" si="48"/>
        <v>100021/13</v>
      </c>
      <c r="E177" s="13" t="s">
        <v>40</v>
      </c>
      <c r="F177" s="13" t="s">
        <v>41</v>
      </c>
      <c r="G177" s="12">
        <v>1</v>
      </c>
      <c r="H177" s="14">
        <v>100160</v>
      </c>
      <c r="I177" s="15" t="str">
        <f t="shared" si="43"/>
        <v>Б-100160-13</v>
      </c>
      <c r="J177" s="16">
        <v>2</v>
      </c>
      <c r="K177" s="28">
        <v>12</v>
      </c>
      <c r="L177" s="12" t="s">
        <v>42</v>
      </c>
      <c r="M177" s="16">
        <v>1</v>
      </c>
      <c r="N177" s="12">
        <v>18</v>
      </c>
      <c r="O177" s="144" t="s">
        <v>168</v>
      </c>
      <c r="P177" s="13" t="s">
        <v>44</v>
      </c>
      <c r="Q177" s="13" t="s">
        <v>45</v>
      </c>
      <c r="R177" s="17" t="str">
        <f t="shared" si="49"/>
        <v>1001601</v>
      </c>
      <c r="S177" s="15">
        <v>1</v>
      </c>
      <c r="T177" s="144" t="s">
        <v>144</v>
      </c>
      <c r="U177" s="12">
        <v>50000</v>
      </c>
      <c r="V177" s="12">
        <f t="shared" si="44"/>
        <v>9000</v>
      </c>
      <c r="W177" s="12">
        <v>0</v>
      </c>
      <c r="X177" s="18">
        <v>249</v>
      </c>
      <c r="Y177" s="19" t="s">
        <v>47</v>
      </c>
      <c r="Z177" s="20">
        <f t="shared" si="50"/>
        <v>41000</v>
      </c>
      <c r="AA177" s="21"/>
      <c r="AB177" s="26"/>
      <c r="AC177" s="14">
        <f t="shared" si="51"/>
        <v>25000</v>
      </c>
      <c r="AD177" s="12"/>
      <c r="AE177" s="12"/>
      <c r="AF177" s="58" t="s">
        <v>67</v>
      </c>
      <c r="AG177" s="23">
        <v>8</v>
      </c>
      <c r="AH177" s="27">
        <v>7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U17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100160, 'Б-100160-13',date'2016-03-03',2, 12, 12, 'RUR', 1, 18, date'2015-03-06', date'2015-03-07', 1001601, 1, to_date('2016-04-08 00:00:00','YYYY-MM-DD HH24:MI:SS'), 50000, 9000, 0, 249, 0, 'c1', 8,null);insert into xxxx_oebs_cash_payment_test (ID, INVOICE_ID, OEBS_PAYMENT, DOC_DATE, COMISS_DATE) values (s_xxxx_oebs_cash_payment_test.NEXTVAL, 100160, 25000, to_date('2016-04-08 00:00:00','YYYY-MM-DD HH24:MI:SS'), date'2015-04-30' );insert into xxxx_client_discount_m  (ID,CLIENT_ID,CLIENT_AVG_DISCOUNT,DT) values (s_xxxx_client_discount_m.NEXTVAL,249, 7, date'2014-03-01');</v>
      </c>
    </row>
    <row r="178" spans="1:47" ht="15" customHeight="1" x14ac:dyDescent="0.3">
      <c r="A178" s="45">
        <v>21</v>
      </c>
      <c r="B178" s="64"/>
      <c r="C178" s="12" t="str">
        <f t="shared" si="47"/>
        <v>100021</v>
      </c>
      <c r="D178" s="12" t="str">
        <f t="shared" si="48"/>
        <v>100021/13</v>
      </c>
      <c r="E178" s="13" t="s">
        <v>40</v>
      </c>
      <c r="F178" s="13" t="s">
        <v>41</v>
      </c>
      <c r="G178" s="12">
        <v>1</v>
      </c>
      <c r="H178" s="14">
        <v>100161</v>
      </c>
      <c r="I178" s="15" t="str">
        <f t="shared" si="43"/>
        <v>Б-100161-13</v>
      </c>
      <c r="J178" s="16">
        <v>2</v>
      </c>
      <c r="K178" s="12">
        <v>7</v>
      </c>
      <c r="L178" s="12" t="s">
        <v>42</v>
      </c>
      <c r="M178" s="76">
        <v>0</v>
      </c>
      <c r="N178" s="12">
        <v>18</v>
      </c>
      <c r="O178" s="144" t="s">
        <v>168</v>
      </c>
      <c r="P178" s="13" t="s">
        <v>44</v>
      </c>
      <c r="Q178" s="13" t="s">
        <v>45</v>
      </c>
      <c r="R178" s="17" t="str">
        <f t="shared" si="49"/>
        <v>1001611</v>
      </c>
      <c r="S178" s="15">
        <v>1</v>
      </c>
      <c r="T178" s="144" t="s">
        <v>144</v>
      </c>
      <c r="U178" s="12">
        <v>50000</v>
      </c>
      <c r="V178" s="12">
        <f t="shared" si="44"/>
        <v>9000</v>
      </c>
      <c r="W178" s="12">
        <v>0</v>
      </c>
      <c r="X178" s="18">
        <v>250</v>
      </c>
      <c r="Y178" s="19" t="s">
        <v>47</v>
      </c>
      <c r="Z178" s="20">
        <f t="shared" si="50"/>
        <v>41000</v>
      </c>
      <c r="AA178" s="21"/>
      <c r="AB178" s="26"/>
      <c r="AC178" s="14">
        <f t="shared" si="51"/>
        <v>25000</v>
      </c>
      <c r="AD178" s="12"/>
      <c r="AE178" s="12"/>
      <c r="AF178" s="58" t="s">
        <v>67</v>
      </c>
      <c r="AG178" s="23">
        <v>8</v>
      </c>
      <c r="AH178" s="27">
        <v>7</v>
      </c>
      <c r="AI178" s="25" t="s">
        <v>49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U17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100161, 'Б-100161-13',date'2016-03-03',2, 7, 7, 'RUR', 0, 18, date'2015-03-06', date'2015-03-07', 1001611, 1, to_date('2016-04-08 00:00:00','YYYY-MM-DD HH24:MI:SS'), 50000, 9000, 0, 250, 0, 'c1', 8,null);insert into xxxx_oebs_cash_payment_test (ID, INVOICE_ID, OEBS_PAYMENT, DOC_DATE, COMISS_DATE) values (s_xxxx_oebs_cash_payment_test.NEXTVAL, 100161, 25000, to_date('2016-04-08 00:00:00','YYYY-MM-DD HH24:MI:SS'), date'2015-04-30' );insert into xxxx_client_discount_m  (ID,CLIENT_ID,CLIENT_AVG_DISCOUNT,DT) values (s_xxxx_client_discount_m.NEXTVAL,250, 7, date'2014-03-01');</v>
      </c>
    </row>
    <row r="179" spans="1:47" ht="15" customHeight="1" x14ac:dyDescent="0.3">
      <c r="A179" s="45">
        <v>21</v>
      </c>
      <c r="B179" s="64"/>
      <c r="C179" s="12" t="str">
        <f t="shared" si="47"/>
        <v>100021</v>
      </c>
      <c r="D179" s="12" t="str">
        <f t="shared" si="48"/>
        <v>100021/13</v>
      </c>
      <c r="E179" s="13" t="s">
        <v>40</v>
      </c>
      <c r="F179" s="13" t="s">
        <v>41</v>
      </c>
      <c r="G179" s="12">
        <v>1</v>
      </c>
      <c r="H179" s="14">
        <v>100162</v>
      </c>
      <c r="I179" s="15" t="str">
        <f t="shared" si="43"/>
        <v>Б-100162-13</v>
      </c>
      <c r="J179" s="16">
        <v>2</v>
      </c>
      <c r="K179" s="28">
        <v>2</v>
      </c>
      <c r="L179" s="12" t="s">
        <v>42</v>
      </c>
      <c r="M179" s="16">
        <v>1</v>
      </c>
      <c r="N179" s="12">
        <v>18</v>
      </c>
      <c r="O179" s="144" t="s">
        <v>169</v>
      </c>
      <c r="P179" s="13" t="s">
        <v>44</v>
      </c>
      <c r="Q179" s="13" t="s">
        <v>45</v>
      </c>
      <c r="R179" s="17" t="str">
        <f t="shared" si="49"/>
        <v>1001621</v>
      </c>
      <c r="S179" s="15">
        <v>1</v>
      </c>
      <c r="T179" s="144" t="s">
        <v>145</v>
      </c>
      <c r="U179" s="12">
        <v>50000</v>
      </c>
      <c r="V179" s="12">
        <f t="shared" si="44"/>
        <v>9000</v>
      </c>
      <c r="W179" s="12">
        <v>0</v>
      </c>
      <c r="X179" s="18">
        <v>251</v>
      </c>
      <c r="Y179" s="19" t="s">
        <v>47</v>
      </c>
      <c r="Z179" s="20">
        <f t="shared" si="50"/>
        <v>41000</v>
      </c>
      <c r="AA179" s="21"/>
      <c r="AB179" s="29"/>
      <c r="AC179" s="14">
        <f t="shared" si="51"/>
        <v>25000</v>
      </c>
      <c r="AD179" s="12"/>
      <c r="AE179" s="12"/>
      <c r="AF179" s="58" t="s">
        <v>67</v>
      </c>
      <c r="AG179" s="23">
        <v>8</v>
      </c>
      <c r="AH179" s="30">
        <v>20</v>
      </c>
      <c r="AI179" s="25" t="s">
        <v>49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U17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'Б-100162-13',date'2016-03-04',2, 2, 2, 'RUR', 1, 18, date'2015-03-06', date'2015-03-07', 1001621, 1, to_date('2016-04-09 00:00:00','YYYY-MM-DD HH24:MI:SS'), 50000, 9000, 0, 251, 0, 'c1', 8,null);insert into xxxx_oebs_cash_payment_test (ID, INVOICE_ID, OEBS_PAYMENT, DOC_DATE, COMISS_DATE) values (s_xxxx_oebs_cash_payment_test.NEXTVAL, 100162, 25000, to_date('2016-04-09 00:00:00','YYYY-MM-DD HH24:MI:SS'), date'2015-04-30' );insert into xxxx_client_discount_m  (ID,CLIENT_ID,CLIENT_AVG_DISCOUNT,DT) values (s_xxxx_client_discount_m.NEXTVAL,251, 20, date'2014-03-01');</v>
      </c>
    </row>
    <row r="180" spans="1:47" ht="15" customHeight="1" x14ac:dyDescent="0.3">
      <c r="A180" s="45">
        <v>21</v>
      </c>
      <c r="B180" s="64"/>
      <c r="C180" s="12" t="str">
        <f t="shared" si="47"/>
        <v>100021</v>
      </c>
      <c r="D180" s="12" t="str">
        <f t="shared" si="48"/>
        <v>100021/13</v>
      </c>
      <c r="E180" s="13" t="s">
        <v>40</v>
      </c>
      <c r="F180" s="13" t="s">
        <v>41</v>
      </c>
      <c r="G180" s="12">
        <v>1</v>
      </c>
      <c r="H180" s="14">
        <v>100162</v>
      </c>
      <c r="I180" s="15" t="str">
        <f t="shared" si="43"/>
        <v>Б-100162-13</v>
      </c>
      <c r="J180" s="16">
        <v>2</v>
      </c>
      <c r="K180" s="28">
        <v>11</v>
      </c>
      <c r="L180" s="12" t="s">
        <v>42</v>
      </c>
      <c r="M180" s="16">
        <v>1</v>
      </c>
      <c r="N180" s="12">
        <v>18</v>
      </c>
      <c r="O180" s="144" t="s">
        <v>169</v>
      </c>
      <c r="P180" s="13" t="s">
        <v>44</v>
      </c>
      <c r="Q180" s="13" t="s">
        <v>45</v>
      </c>
      <c r="R180" s="17" t="str">
        <f t="shared" si="49"/>
        <v>1001621</v>
      </c>
      <c r="S180" s="15">
        <v>1</v>
      </c>
      <c r="T180" s="144" t="s">
        <v>145</v>
      </c>
      <c r="U180" s="12">
        <v>50000</v>
      </c>
      <c r="V180" s="12">
        <f t="shared" si="44"/>
        <v>9000</v>
      </c>
      <c r="W180" s="12">
        <v>0</v>
      </c>
      <c r="X180" s="18">
        <v>251</v>
      </c>
      <c r="Y180" s="19" t="s">
        <v>47</v>
      </c>
      <c r="Z180" s="20">
        <f t="shared" si="50"/>
        <v>41000</v>
      </c>
      <c r="AA180" s="21"/>
      <c r="AB180" s="29"/>
      <c r="AC180" s="14">
        <f t="shared" si="51"/>
        <v>25000</v>
      </c>
      <c r="AD180" s="12"/>
      <c r="AE180" s="12"/>
      <c r="AF180" s="58" t="s">
        <v>67</v>
      </c>
      <c r="AG180" s="23">
        <v>8</v>
      </c>
      <c r="AH180" s="30">
        <v>20</v>
      </c>
      <c r="AI180" s="25" t="s">
        <v>49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U18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100162, 'Б-100162-13',date'2016-03-04',2, 11, 11, 'RUR', 1, 18, date'2015-03-06', date'2015-03-07', 1001621, 1, to_date('2016-04-09 00:00:00','YYYY-MM-DD HH24:MI:SS'), 50000, 9000, 0, 251, 0, 'c1', 8,null);insert into xxxx_oebs_cash_payment_test (ID, INVOICE_ID, OEBS_PAYMENT, DOC_DATE, COMISS_DATE) values (s_xxxx_oebs_cash_payment_test.NEXTVAL, 100162, 25000, to_date('2016-04-09 00:00:00','YYYY-MM-DD HH24:MI:SS'), date'2015-04-30' );insert into xxxx_client_discount_m  (ID,CLIENT_ID,CLIENT_AVG_DISCOUNT,DT) values (s_xxxx_client_discount_m.NEXTVAL,251, 20, date'2014-03-01');</v>
      </c>
    </row>
    <row r="181" spans="1:47" ht="15" customHeight="1" x14ac:dyDescent="0.3">
      <c r="A181" s="45">
        <v>21</v>
      </c>
      <c r="B181" s="64"/>
      <c r="C181" s="12" t="str">
        <f t="shared" si="47"/>
        <v>100021</v>
      </c>
      <c r="D181" s="12" t="str">
        <f t="shared" si="48"/>
        <v>100021/13</v>
      </c>
      <c r="E181" s="13" t="s">
        <v>40</v>
      </c>
      <c r="F181" s="13" t="s">
        <v>41</v>
      </c>
      <c r="G181" s="12">
        <v>1</v>
      </c>
      <c r="H181" s="14">
        <v>100163</v>
      </c>
      <c r="I181" s="15" t="str">
        <f t="shared" si="43"/>
        <v>Б-100163-13</v>
      </c>
      <c r="J181" s="16">
        <v>2</v>
      </c>
      <c r="K181" s="28">
        <v>1</v>
      </c>
      <c r="L181" s="12" t="s">
        <v>42</v>
      </c>
      <c r="M181" s="16">
        <v>1</v>
      </c>
      <c r="N181" s="12">
        <v>18</v>
      </c>
      <c r="O181" s="144" t="s">
        <v>170</v>
      </c>
      <c r="P181" s="13" t="s">
        <v>44</v>
      </c>
      <c r="Q181" s="13" t="s">
        <v>45</v>
      </c>
      <c r="R181" s="17" t="str">
        <f t="shared" si="49"/>
        <v>1001631</v>
      </c>
      <c r="S181" s="15">
        <v>1</v>
      </c>
      <c r="T181" s="144" t="s">
        <v>146</v>
      </c>
      <c r="U181" s="12">
        <v>50000</v>
      </c>
      <c r="V181" s="12">
        <f t="shared" si="44"/>
        <v>9000</v>
      </c>
      <c r="W181" s="12">
        <v>0</v>
      </c>
      <c r="X181" s="18">
        <v>252</v>
      </c>
      <c r="Y181" s="19" t="s">
        <v>47</v>
      </c>
      <c r="Z181" s="20">
        <f t="shared" si="50"/>
        <v>41000</v>
      </c>
      <c r="AA181" s="21"/>
      <c r="AB181" s="29"/>
      <c r="AC181" s="14">
        <f t="shared" si="51"/>
        <v>25000</v>
      </c>
      <c r="AD181" s="12"/>
      <c r="AE181" s="12"/>
      <c r="AF181" s="58" t="s">
        <v>67</v>
      </c>
      <c r="AG181" s="23">
        <v>8</v>
      </c>
      <c r="AH181" s="30">
        <v>13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U18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100163, 'Б-100163-13',date'2016-03-05',2, 1, 1, 'RUR', 1, 18, date'2015-03-06', date'2015-03-07', 1001631, 1, to_date('2016-04-11 00:00:00','YYYY-MM-DD HH24:MI:SS'), 50000, 9000, 0, 252, 0, 'c1', 8,null);insert into xxxx_oebs_cash_payment_test (ID, INVOICE_ID, OEBS_PAYMENT, DOC_DATE, COMISS_DATE) values (s_xxxx_oebs_cash_payment_test.NEXTVAL, 100163, 25000, to_date('2016-04-11 00:00:00','YYYY-MM-DD HH24:MI:SS'), date'2015-04-30' );insert into xxxx_client_discount_m  (ID,CLIENT_ID,CLIENT_AVG_DISCOUNT,DT) values (s_xxxx_client_discount_m.NEXTVAL,252, 13, date'2014-03-01');</v>
      </c>
    </row>
    <row r="182" spans="1:47" ht="15" customHeight="1" x14ac:dyDescent="0.3">
      <c r="A182" s="45">
        <v>21</v>
      </c>
      <c r="B182" s="64"/>
      <c r="C182" s="12" t="str">
        <f t="shared" si="47"/>
        <v>100021</v>
      </c>
      <c r="D182" s="12" t="str">
        <f t="shared" si="48"/>
        <v>100021/13</v>
      </c>
      <c r="E182" s="13" t="s">
        <v>40</v>
      </c>
      <c r="F182" s="13" t="s">
        <v>41</v>
      </c>
      <c r="G182" s="12">
        <v>1</v>
      </c>
      <c r="H182" s="14">
        <v>100164</v>
      </c>
      <c r="I182" s="15" t="str">
        <f t="shared" si="43"/>
        <v>Б-100164-13</v>
      </c>
      <c r="J182" s="16">
        <v>2</v>
      </c>
      <c r="K182" s="12">
        <v>7</v>
      </c>
      <c r="L182" s="12" t="s">
        <v>42</v>
      </c>
      <c r="M182" s="16">
        <v>1</v>
      </c>
      <c r="N182" s="12">
        <v>18</v>
      </c>
      <c r="O182" s="144" t="s">
        <v>167</v>
      </c>
      <c r="P182" s="13" t="s">
        <v>44</v>
      </c>
      <c r="Q182" s="13" t="s">
        <v>45</v>
      </c>
      <c r="R182" s="17" t="str">
        <f t="shared" si="49"/>
        <v>1001641</v>
      </c>
      <c r="S182" s="15">
        <v>1</v>
      </c>
      <c r="T182" s="144" t="s">
        <v>147</v>
      </c>
      <c r="U182" s="12">
        <v>50000</v>
      </c>
      <c r="V182" s="12">
        <f t="shared" si="44"/>
        <v>9000</v>
      </c>
      <c r="W182" s="12">
        <v>0</v>
      </c>
      <c r="X182" s="18">
        <v>253</v>
      </c>
      <c r="Y182" s="19" t="s">
        <v>47</v>
      </c>
      <c r="Z182" s="20">
        <f t="shared" si="50"/>
        <v>41000</v>
      </c>
      <c r="AA182" s="21"/>
      <c r="AB182" s="22"/>
      <c r="AC182" s="14">
        <f t="shared" si="51"/>
        <v>25000</v>
      </c>
      <c r="AD182" s="12"/>
      <c r="AE182" s="12"/>
      <c r="AF182" s="59" t="s">
        <v>72</v>
      </c>
      <c r="AG182" s="23">
        <v>8</v>
      </c>
      <c r="AH182" s="24">
        <v>13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U18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100164, 'Б-100164-13',date'2016-03-02',2, 7, 7, 'RUR', 1, 18, date'2015-03-06', date'2015-03-07', 1001641, 1, to_date('2016-05-07 00:00:00','YYYY-MM-DD HH24:MI:SS'), 50000, 9000, 0, 253, 0, 'c1', 8,null);insert into xxxx_oebs_cash_payment_test (ID, INVOICE_ID, OEBS_PAYMENT, DOC_DATE, COMISS_DATE) values (s_xxxx_oebs_cash_payment_test.NEXTVAL, 100164, 25000, to_date('2016-05-07 00:00:00','YYYY-MM-DD HH24:MI:SS'), date'2015-05-31' );insert into xxxx_client_discount_m  (ID,CLIENT_ID,CLIENT_AVG_DISCOUNT,DT) values (s_xxxx_client_discount_m.NEXTVAL,253, 13, date'2014-03-01');</v>
      </c>
    </row>
    <row r="183" spans="1:47" ht="15" customHeight="1" x14ac:dyDescent="0.3">
      <c r="A183" s="45">
        <v>21</v>
      </c>
      <c r="B183" s="64"/>
      <c r="C183" s="12" t="str">
        <f t="shared" si="47"/>
        <v>100021</v>
      </c>
      <c r="D183" s="12" t="str">
        <f t="shared" si="48"/>
        <v>100021/13</v>
      </c>
      <c r="E183" s="13" t="s">
        <v>40</v>
      </c>
      <c r="F183" s="13" t="s">
        <v>41</v>
      </c>
      <c r="G183" s="12">
        <v>1</v>
      </c>
      <c r="H183" s="14">
        <v>100165</v>
      </c>
      <c r="I183" s="15" t="str">
        <f t="shared" si="43"/>
        <v>Б-100165-13</v>
      </c>
      <c r="J183" s="16">
        <v>2</v>
      </c>
      <c r="K183" s="56">
        <v>3</v>
      </c>
      <c r="L183" s="12" t="s">
        <v>42</v>
      </c>
      <c r="M183" s="16">
        <v>1</v>
      </c>
      <c r="N183" s="12">
        <v>18</v>
      </c>
      <c r="O183" s="144" t="s">
        <v>168</v>
      </c>
      <c r="P183" s="13" t="s">
        <v>44</v>
      </c>
      <c r="Q183" s="13" t="s">
        <v>45</v>
      </c>
      <c r="R183" s="17" t="str">
        <f t="shared" si="49"/>
        <v>1001651</v>
      </c>
      <c r="S183" s="15">
        <v>1</v>
      </c>
      <c r="T183" s="144" t="s">
        <v>148</v>
      </c>
      <c r="U183" s="12">
        <v>50000</v>
      </c>
      <c r="V183" s="12">
        <f t="shared" si="44"/>
        <v>9000</v>
      </c>
      <c r="W183" s="12">
        <v>0</v>
      </c>
      <c r="X183" s="18">
        <v>254</v>
      </c>
      <c r="Y183" s="19" t="s">
        <v>47</v>
      </c>
      <c r="Z183" s="20">
        <f t="shared" si="50"/>
        <v>41000</v>
      </c>
      <c r="AA183" s="21"/>
      <c r="AB183" s="26"/>
      <c r="AC183" s="14">
        <f t="shared" si="51"/>
        <v>25000</v>
      </c>
      <c r="AD183" s="12"/>
      <c r="AE183" s="12"/>
      <c r="AF183" s="59" t="s">
        <v>72</v>
      </c>
      <c r="AG183" s="23">
        <v>8</v>
      </c>
      <c r="AH183" s="27">
        <v>7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U18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100165, 'Б-100165-13',date'2016-03-03',2, 3, 3, 'RUR', 1, 18, date'2015-03-06', date'2015-03-07', 1001651, 1, to_date('2016-05-08 00:00:00','YYYY-MM-DD HH24:MI:SS'), 50000, 9000, 0, 254, 0, 'c1', 8,null);insert into xxxx_oebs_cash_payment_test (ID, INVOICE_ID, OEBS_PAYMENT, DOC_DATE, COMISS_DATE) values (s_xxxx_oebs_cash_payment_test.NEXTVAL, 100165, 25000, to_date('2016-05-08 00:00:00','YYYY-MM-DD HH24:MI:SS'), date'2015-05-31' );insert into xxxx_client_discount_m  (ID,CLIENT_ID,CLIENT_AVG_DISCOUNT,DT) values (s_xxxx_client_discount_m.NEXTVAL,254, 7, date'2014-03-01');</v>
      </c>
    </row>
    <row r="184" spans="1:47" ht="15" customHeight="1" x14ac:dyDescent="0.3">
      <c r="A184" s="45">
        <v>21</v>
      </c>
      <c r="B184" s="64"/>
      <c r="C184" s="12" t="str">
        <f t="shared" si="47"/>
        <v>100021</v>
      </c>
      <c r="D184" s="12" t="str">
        <f t="shared" si="48"/>
        <v>100021/13</v>
      </c>
      <c r="E184" s="13" t="s">
        <v>40</v>
      </c>
      <c r="F184" s="13" t="s">
        <v>41</v>
      </c>
      <c r="G184" s="12">
        <v>1</v>
      </c>
      <c r="H184" s="14">
        <v>100166</v>
      </c>
      <c r="I184" s="15" t="str">
        <f t="shared" ref="I184:I215" si="52">"Б-"&amp;H184&amp;"-13"</f>
        <v>Б-100166-13</v>
      </c>
      <c r="J184" s="16">
        <v>2</v>
      </c>
      <c r="K184" s="12">
        <v>7</v>
      </c>
      <c r="L184" s="12" t="s">
        <v>42</v>
      </c>
      <c r="M184" s="16">
        <v>1</v>
      </c>
      <c r="N184" s="12">
        <v>18</v>
      </c>
      <c r="O184" s="144" t="s">
        <v>168</v>
      </c>
      <c r="P184" s="13" t="s">
        <v>44</v>
      </c>
      <c r="Q184" s="13" t="s">
        <v>45</v>
      </c>
      <c r="R184" s="17" t="str">
        <f t="shared" si="49"/>
        <v>1001661</v>
      </c>
      <c r="S184" s="15">
        <v>1</v>
      </c>
      <c r="T184" s="144" t="s">
        <v>148</v>
      </c>
      <c r="U184" s="12">
        <v>50000</v>
      </c>
      <c r="V184" s="12">
        <f t="shared" ref="V184:V215" si="53">U184*0.18</f>
        <v>9000</v>
      </c>
      <c r="W184" s="12">
        <v>0</v>
      </c>
      <c r="X184" s="18">
        <v>255</v>
      </c>
      <c r="Y184" s="19" t="s">
        <v>47</v>
      </c>
      <c r="Z184" s="20">
        <f t="shared" si="50"/>
        <v>41000</v>
      </c>
      <c r="AA184" s="21"/>
      <c r="AB184" s="26"/>
      <c r="AC184" s="14">
        <f t="shared" si="51"/>
        <v>25000</v>
      </c>
      <c r="AD184" s="12"/>
      <c r="AE184" s="12"/>
      <c r="AF184" s="59" t="s">
        <v>72</v>
      </c>
      <c r="AG184" s="23">
        <v>8</v>
      </c>
      <c r="AH184" s="27">
        <v>7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U18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100166, 'Б-100166-13',date'2016-03-03',2, 7, 7, 'RUR', 1, 18, date'2015-03-06', date'2015-03-07', 1001661, 1, to_date('2016-05-08 00:00:00','YYYY-MM-DD HH24:MI:SS'), 50000, 9000, 0, 255, 0, 'c1', 8,null);insert into xxxx_oebs_cash_payment_test (ID, INVOICE_ID, OEBS_PAYMENT, DOC_DATE, COMISS_DATE) values (s_xxxx_oebs_cash_payment_test.NEXTVAL, 100166, 25000, to_date('2016-05-08 00:00:00','YYYY-MM-DD HH24:MI:SS'), date'2015-05-31' );insert into xxxx_client_discount_m  (ID,CLIENT_ID,CLIENT_AVG_DISCOUNT,DT) values (s_xxxx_client_discount_m.NEXTVAL,255, 7, date'2014-03-01');</v>
      </c>
    </row>
    <row r="185" spans="1:47" ht="15" customHeight="1" x14ac:dyDescent="0.3">
      <c r="A185" s="45">
        <v>21</v>
      </c>
      <c r="B185" s="64"/>
      <c r="C185" s="12" t="str">
        <f t="shared" si="47"/>
        <v>100021</v>
      </c>
      <c r="D185" s="12" t="str">
        <f t="shared" si="48"/>
        <v>100021/13</v>
      </c>
      <c r="E185" s="13" t="s">
        <v>40</v>
      </c>
      <c r="F185" s="13" t="s">
        <v>41</v>
      </c>
      <c r="G185" s="12">
        <v>1</v>
      </c>
      <c r="H185" s="14">
        <v>100167</v>
      </c>
      <c r="I185" s="15" t="str">
        <f t="shared" si="52"/>
        <v>Б-100167-13</v>
      </c>
      <c r="J185" s="16">
        <v>2</v>
      </c>
      <c r="K185" s="28">
        <v>2</v>
      </c>
      <c r="L185" s="12" t="s">
        <v>42</v>
      </c>
      <c r="M185" s="16">
        <v>1</v>
      </c>
      <c r="N185" s="12">
        <v>18</v>
      </c>
      <c r="O185" s="144" t="s">
        <v>169</v>
      </c>
      <c r="P185" s="13" t="s">
        <v>44</v>
      </c>
      <c r="Q185" s="13" t="s">
        <v>45</v>
      </c>
      <c r="R185" s="17" t="str">
        <f t="shared" si="49"/>
        <v>1001671</v>
      </c>
      <c r="S185" s="15">
        <v>1</v>
      </c>
      <c r="T185" s="144" t="s">
        <v>149</v>
      </c>
      <c r="U185" s="12">
        <v>50000</v>
      </c>
      <c r="V185" s="12">
        <f t="shared" si="53"/>
        <v>9000</v>
      </c>
      <c r="W185" s="12">
        <v>0</v>
      </c>
      <c r="X185" s="18">
        <v>256</v>
      </c>
      <c r="Y185" s="19" t="s">
        <v>47</v>
      </c>
      <c r="Z185" s="20">
        <f t="shared" si="50"/>
        <v>41000</v>
      </c>
      <c r="AA185" s="21"/>
      <c r="AB185" s="29"/>
      <c r="AC185" s="14">
        <f t="shared" si="51"/>
        <v>25000</v>
      </c>
      <c r="AD185" s="12"/>
      <c r="AE185" s="12"/>
      <c r="AF185" s="59" t="s">
        <v>72</v>
      </c>
      <c r="AG185" s="23">
        <v>8</v>
      </c>
      <c r="AH185" s="30">
        <v>20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U18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'Б-100167-13',date'2016-03-04',2, 2, 2, 'RUR', 1, 18, date'2015-03-06', date'2015-03-07', 1001671, 1, to_date('2016-05-09 00:00:00','YYYY-MM-DD HH24:MI:SS'), 50000, 9000, 0, 256, 0, 'c1', 8,null);insert into xxxx_oebs_cash_payment_test (ID, INVOICE_ID, OEBS_PAYMENT, DOC_DATE, COMISS_DATE) values (s_xxxx_oebs_cash_payment_test.NEXTVAL, 100167, 25000, to_date('2016-05-09 00:00:00','YYYY-MM-DD HH24:MI:SS'), date'2015-05-31' );insert into xxxx_client_discount_m  (ID,CLIENT_ID,CLIENT_AVG_DISCOUNT,DT) values (s_xxxx_client_discount_m.NEXTVAL,256, 20, date'2014-03-01');</v>
      </c>
    </row>
    <row r="186" spans="1:47" ht="15" customHeight="1" x14ac:dyDescent="0.3">
      <c r="A186" s="45">
        <v>21</v>
      </c>
      <c r="B186" s="64"/>
      <c r="C186" s="12" t="str">
        <f t="shared" si="47"/>
        <v>100021</v>
      </c>
      <c r="D186" s="12" t="str">
        <f t="shared" si="48"/>
        <v>100021/13</v>
      </c>
      <c r="E186" s="13" t="s">
        <v>40</v>
      </c>
      <c r="F186" s="13" t="s">
        <v>41</v>
      </c>
      <c r="G186" s="12">
        <v>1</v>
      </c>
      <c r="H186" s="14">
        <v>100167</v>
      </c>
      <c r="I186" s="15" t="str">
        <f t="shared" si="52"/>
        <v>Б-100167-13</v>
      </c>
      <c r="J186" s="16">
        <v>2</v>
      </c>
      <c r="K186" s="28">
        <v>11</v>
      </c>
      <c r="L186" s="12" t="s">
        <v>42</v>
      </c>
      <c r="M186" s="16">
        <v>1</v>
      </c>
      <c r="N186" s="12">
        <v>18</v>
      </c>
      <c r="O186" s="144" t="s">
        <v>169</v>
      </c>
      <c r="P186" s="13" t="s">
        <v>44</v>
      </c>
      <c r="Q186" s="13" t="s">
        <v>45</v>
      </c>
      <c r="R186" s="17" t="str">
        <f t="shared" si="49"/>
        <v>1001671</v>
      </c>
      <c r="S186" s="15">
        <v>1</v>
      </c>
      <c r="T186" s="144" t="s">
        <v>149</v>
      </c>
      <c r="U186" s="12">
        <v>50000</v>
      </c>
      <c r="V186" s="12">
        <f t="shared" si="53"/>
        <v>9000</v>
      </c>
      <c r="W186" s="12">
        <v>0</v>
      </c>
      <c r="X186" s="18">
        <v>256</v>
      </c>
      <c r="Y186" s="19" t="s">
        <v>47</v>
      </c>
      <c r="Z186" s="20">
        <f t="shared" si="50"/>
        <v>41000</v>
      </c>
      <c r="AA186" s="21"/>
      <c r="AB186" s="29"/>
      <c r="AC186" s="14">
        <f t="shared" si="51"/>
        <v>25000</v>
      </c>
      <c r="AD186" s="12"/>
      <c r="AE186" s="12"/>
      <c r="AF186" s="59" t="s">
        <v>72</v>
      </c>
      <c r="AG186" s="23">
        <v>8</v>
      </c>
      <c r="AH186" s="30">
        <v>20</v>
      </c>
      <c r="AI186" s="25" t="s">
        <v>49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U18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100167, 'Б-100167-13',date'2016-03-04',2, 11, 11, 'RUR', 1, 18, date'2015-03-06', date'2015-03-07', 1001671, 1, to_date('2016-05-09 00:00:00','YYYY-MM-DD HH24:MI:SS'), 50000, 9000, 0, 256, 0, 'c1', 8,null);insert into xxxx_oebs_cash_payment_test (ID, INVOICE_ID, OEBS_PAYMENT, DOC_DATE, COMISS_DATE) values (s_xxxx_oebs_cash_payment_test.NEXTVAL, 100167, 25000, to_date('2016-05-09 00:00:00','YYYY-MM-DD HH24:MI:SS'), date'2015-05-31' );insert into xxxx_client_discount_m  (ID,CLIENT_ID,CLIENT_AVG_DISCOUNT,DT) values (s_xxxx_client_discount_m.NEXTVAL,256, 20, date'2014-03-01');</v>
      </c>
    </row>
    <row r="187" spans="1:47" ht="15" customHeight="1" x14ac:dyDescent="0.3">
      <c r="A187" s="45">
        <v>21</v>
      </c>
      <c r="B187" s="64"/>
      <c r="C187" s="33" t="str">
        <f t="shared" si="47"/>
        <v>100021</v>
      </c>
      <c r="D187" s="33" t="str">
        <f t="shared" si="48"/>
        <v>100021/13</v>
      </c>
      <c r="E187" s="34" t="s">
        <v>40</v>
      </c>
      <c r="F187" s="34" t="s">
        <v>41</v>
      </c>
      <c r="G187" s="12">
        <v>1</v>
      </c>
      <c r="H187" s="14">
        <v>100168</v>
      </c>
      <c r="I187" s="33" t="str">
        <f t="shared" si="52"/>
        <v>Б-100168-13</v>
      </c>
      <c r="J187" s="16">
        <v>2</v>
      </c>
      <c r="K187" s="35">
        <v>1</v>
      </c>
      <c r="L187" s="33" t="s">
        <v>42</v>
      </c>
      <c r="M187" s="36">
        <v>1</v>
      </c>
      <c r="N187" s="33">
        <v>18</v>
      </c>
      <c r="O187" s="145" t="s">
        <v>170</v>
      </c>
      <c r="P187" s="34" t="s">
        <v>44</v>
      </c>
      <c r="Q187" s="34" t="s">
        <v>45</v>
      </c>
      <c r="R187" s="37" t="str">
        <f t="shared" si="49"/>
        <v>1001681</v>
      </c>
      <c r="S187" s="33">
        <v>1</v>
      </c>
      <c r="T187" s="145" t="s">
        <v>150</v>
      </c>
      <c r="U187" s="12">
        <v>50000</v>
      </c>
      <c r="V187" s="33">
        <f t="shared" si="53"/>
        <v>9000</v>
      </c>
      <c r="W187" s="33">
        <v>0</v>
      </c>
      <c r="X187" s="18">
        <v>257</v>
      </c>
      <c r="Y187" s="38" t="s">
        <v>47</v>
      </c>
      <c r="Z187" s="20">
        <f t="shared" si="50"/>
        <v>41000</v>
      </c>
      <c r="AA187" s="39"/>
      <c r="AB187" s="39"/>
      <c r="AC187" s="40">
        <f t="shared" si="51"/>
        <v>25000</v>
      </c>
      <c r="AD187" s="33"/>
      <c r="AE187" s="33"/>
      <c r="AF187" s="61" t="s">
        <v>72</v>
      </c>
      <c r="AG187" s="41">
        <v>8</v>
      </c>
      <c r="AH187" s="42">
        <v>13</v>
      </c>
      <c r="AI187" s="43" t="s">
        <v>49</v>
      </c>
      <c r="AJ187" s="34"/>
      <c r="AK187" s="34"/>
      <c r="AL187" s="37">
        <v>0</v>
      </c>
      <c r="AM187" s="33" t="s">
        <v>50</v>
      </c>
      <c r="AN187" s="33" t="s">
        <v>51</v>
      </c>
      <c r="AO187" s="33"/>
      <c r="AP187" s="37"/>
      <c r="AQ187" s="37"/>
      <c r="AR187" s="37"/>
      <c r="AS187" s="44"/>
      <c r="AU18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100168, 'Б-100168-13',date'2016-03-05',2, 1, 1, 'RUR', 1, 18, date'2015-03-06', date'2015-03-07', 1001681, 1, to_date('2016-05-11 00:00:00','YYYY-MM-DD HH24:MI:SS'), 50000, 9000, 0, 257, 0, 'c1', 8,null);insert into xxxx_oebs_cash_payment_test (ID, INVOICE_ID, OEBS_PAYMENT, DOC_DATE, COMISS_DATE) values (s_xxxx_oebs_cash_payment_test.NEXTVAL, 100168, 25000, to_date('2016-05-11 00:00:00','YYYY-MM-DD HH24:MI:SS'), date'2015-05-31' );insert into xxxx_client_discount_m  (ID,CLIENT_ID,CLIENT_AVG_DISCOUNT,DT) values (s_xxxx_client_discount_m.NEXTVAL,257, 13, date'2014-03-01');</v>
      </c>
    </row>
    <row r="188" spans="1:47" ht="15" customHeight="1" x14ac:dyDescent="0.3">
      <c r="A188" s="45">
        <v>22</v>
      </c>
      <c r="B188" s="57"/>
      <c r="C188" s="12" t="str">
        <f t="shared" si="47"/>
        <v>100022</v>
      </c>
      <c r="D188" s="12" t="str">
        <f t="shared" si="48"/>
        <v>100022/13</v>
      </c>
      <c r="E188" s="13" t="s">
        <v>40</v>
      </c>
      <c r="F188" s="13" t="s">
        <v>41</v>
      </c>
      <c r="G188" s="12">
        <v>1</v>
      </c>
      <c r="H188" s="14">
        <v>100169</v>
      </c>
      <c r="I188" s="15" t="str">
        <f t="shared" si="52"/>
        <v>Б-100169-13</v>
      </c>
      <c r="J188" s="16">
        <v>2</v>
      </c>
      <c r="K188" s="56">
        <v>2</v>
      </c>
      <c r="L188" s="12" t="s">
        <v>42</v>
      </c>
      <c r="M188" s="16">
        <v>1</v>
      </c>
      <c r="N188" s="12">
        <v>18</v>
      </c>
      <c r="O188" s="144" t="s">
        <v>167</v>
      </c>
      <c r="P188" s="13" t="s">
        <v>44</v>
      </c>
      <c r="Q188" s="13" t="s">
        <v>45</v>
      </c>
      <c r="R188" s="17" t="str">
        <f t="shared" si="49"/>
        <v>1001691</v>
      </c>
      <c r="S188" s="15">
        <v>1</v>
      </c>
      <c r="T188" s="144" t="s">
        <v>139</v>
      </c>
      <c r="U188" s="12">
        <v>50000</v>
      </c>
      <c r="V188" s="12">
        <f t="shared" si="53"/>
        <v>9000</v>
      </c>
      <c r="W188" s="12">
        <v>0</v>
      </c>
      <c r="X188" s="18">
        <v>258</v>
      </c>
      <c r="Y188" s="19" t="s">
        <v>47</v>
      </c>
      <c r="Z188" s="20"/>
      <c r="AA188" s="21"/>
      <c r="AB188" s="22"/>
      <c r="AC188" s="14">
        <f t="shared" si="51"/>
        <v>25000</v>
      </c>
      <c r="AD188" s="12"/>
      <c r="AE188" s="12"/>
      <c r="AF188" s="13" t="s">
        <v>48</v>
      </c>
      <c r="AG188" s="23">
        <v>8</v>
      </c>
      <c r="AH188" s="24">
        <v>13</v>
      </c>
      <c r="AI188" s="2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15" t="s">
        <v>99</v>
      </c>
      <c r="AU18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100169, 'Б-100169-13',date'2016-03-02',2, 2, 2, 'RUR', 1, 18, date'2015-03-06', date'2015-03-07', 1001691, 1, to_date('2016-03-07 00:00:00','YYYY-MM-DD HH24:MI:SS'), 50000, 9000, 0, 258, 0, 'c1', 8,null);insert into xxxx_oebs_cash_payment_test (ID, INVOICE_ID, OEBS_PAYMENT, DOC_DATE, COMISS_DATE) values (s_xxxx_oebs_cash_payment_test.NEXTVAL, 100169, 25000, to_date('2016-03-07 00:00:00','YYYY-MM-DD HH24:MI:SS'), date'2015-03-31' );insert into xxxx_client_discount_m  (ID,CLIENT_ID,CLIENT_AVG_DISCOUNT,DT) values (s_xxxx_client_discount_m.NEXTVAL,258, 13, date'2014-03-01');</v>
      </c>
    </row>
    <row r="189" spans="1:47" ht="15" customHeight="1" x14ac:dyDescent="0.3">
      <c r="A189" s="45">
        <v>22</v>
      </c>
      <c r="B189" s="57"/>
      <c r="C189" s="12" t="str">
        <f t="shared" ref="C189:C220" si="54">"1000"&amp;A189</f>
        <v>100022</v>
      </c>
      <c r="D189" s="12" t="str">
        <f t="shared" ref="D189:D220" si="55">"1000"&amp;A189&amp;"/13"</f>
        <v>100022/13</v>
      </c>
      <c r="E189" s="13" t="s">
        <v>40</v>
      </c>
      <c r="F189" s="13" t="s">
        <v>41</v>
      </c>
      <c r="G189" s="12">
        <v>1</v>
      </c>
      <c r="H189" s="14">
        <v>100170</v>
      </c>
      <c r="I189" s="15" t="str">
        <f t="shared" si="52"/>
        <v>Б-100170-13</v>
      </c>
      <c r="J189" s="16">
        <v>2</v>
      </c>
      <c r="K189" s="12">
        <v>7</v>
      </c>
      <c r="L189" s="12" t="s">
        <v>42</v>
      </c>
      <c r="M189" s="16">
        <v>1</v>
      </c>
      <c r="N189" s="12">
        <v>18</v>
      </c>
      <c r="O189" s="144" t="s">
        <v>168</v>
      </c>
      <c r="P189" s="13" t="s">
        <v>44</v>
      </c>
      <c r="Q189" s="13" t="s">
        <v>45</v>
      </c>
      <c r="R189" s="17" t="str">
        <f t="shared" ref="R189:R220" si="56">H189&amp;"1"</f>
        <v>1001701</v>
      </c>
      <c r="S189" s="15">
        <v>1</v>
      </c>
      <c r="T189" s="144" t="s">
        <v>140</v>
      </c>
      <c r="U189" s="12">
        <v>50000</v>
      </c>
      <c r="V189" s="12">
        <f t="shared" si="53"/>
        <v>9000</v>
      </c>
      <c r="W189" s="12">
        <v>0</v>
      </c>
      <c r="X189" s="18">
        <v>259</v>
      </c>
      <c r="Y189" s="19" t="s">
        <v>47</v>
      </c>
      <c r="Z189" s="20"/>
      <c r="AA189" s="21"/>
      <c r="AB189" s="26"/>
      <c r="AC189" s="14">
        <f t="shared" si="51"/>
        <v>25000</v>
      </c>
      <c r="AD189" s="12"/>
      <c r="AE189" s="12"/>
      <c r="AF189" s="13" t="s">
        <v>48</v>
      </c>
      <c r="AG189" s="23">
        <v>8</v>
      </c>
      <c r="AH189" s="27">
        <v>7</v>
      </c>
      <c r="AI189" s="2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9" t="s">
        <v>100</v>
      </c>
      <c r="AU18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100170, 'Б-100170-13',date'2016-03-03',2, 7, 7, 'RUR', 1, 18, date'2015-03-06', date'2015-03-07', 1001701, 1, to_date('2016-03-08 00:00:00','YYYY-MM-DD HH24:MI:SS'), 50000, 9000, 0, 259, 0, 'c1', 8,null);insert into xxxx_oebs_cash_payment_test (ID, INVOICE_ID, OEBS_PAYMENT, DOC_DATE, COMISS_DATE) values (s_xxxx_oebs_cash_payment_test.NEXTVAL, 100170, 25000, to_date('2016-03-08 00:00:00','YYYY-MM-DD HH24:MI:SS'), date'2015-03-31' );insert into xxxx_client_discount_m  (ID,CLIENT_ID,CLIENT_AVG_DISCOUNT,DT) values (s_xxxx_client_discount_m.NEXTVAL,259, 7, date'2014-03-01');</v>
      </c>
    </row>
    <row r="190" spans="1:47" ht="15" customHeight="1" x14ac:dyDescent="0.3">
      <c r="A190" s="45">
        <v>22</v>
      </c>
      <c r="B190" s="57"/>
      <c r="C190" s="12" t="str">
        <f t="shared" si="54"/>
        <v>100022</v>
      </c>
      <c r="D190" s="12" t="str">
        <f t="shared" si="55"/>
        <v>100022/13</v>
      </c>
      <c r="E190" s="13" t="s">
        <v>40</v>
      </c>
      <c r="F190" s="13" t="s">
        <v>41</v>
      </c>
      <c r="G190" s="12">
        <v>1</v>
      </c>
      <c r="H190" s="14">
        <v>100171</v>
      </c>
      <c r="I190" s="15" t="str">
        <f t="shared" si="52"/>
        <v>Б-100171-13</v>
      </c>
      <c r="J190" s="16">
        <v>2</v>
      </c>
      <c r="K190" s="12">
        <v>7</v>
      </c>
      <c r="L190" s="12" t="s">
        <v>42</v>
      </c>
      <c r="M190" s="16">
        <v>1</v>
      </c>
      <c r="N190" s="12">
        <v>18</v>
      </c>
      <c r="O190" s="144" t="s">
        <v>168</v>
      </c>
      <c r="P190" s="13" t="s">
        <v>44</v>
      </c>
      <c r="Q190" s="13" t="s">
        <v>45</v>
      </c>
      <c r="R190" s="17" t="str">
        <f t="shared" si="56"/>
        <v>1001711</v>
      </c>
      <c r="S190" s="15">
        <v>1</v>
      </c>
      <c r="T190" s="144" t="s">
        <v>140</v>
      </c>
      <c r="U190" s="12">
        <v>50000</v>
      </c>
      <c r="V190" s="12">
        <f t="shared" si="53"/>
        <v>9000</v>
      </c>
      <c r="W190" s="12">
        <v>0</v>
      </c>
      <c r="X190" s="18">
        <v>260</v>
      </c>
      <c r="Y190" s="19" t="s">
        <v>47</v>
      </c>
      <c r="Z190" s="20"/>
      <c r="AA190" s="21"/>
      <c r="AB190" s="26"/>
      <c r="AC190" s="14">
        <v>100000</v>
      </c>
      <c r="AD190" s="12"/>
      <c r="AE190" s="12"/>
      <c r="AF190" s="13" t="s">
        <v>48</v>
      </c>
      <c r="AG190" s="23">
        <v>8</v>
      </c>
      <c r="AH190" s="27">
        <v>7</v>
      </c>
      <c r="AI190" s="25" t="s">
        <v>49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U19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100171, 'Б-100171-13',date'2016-03-03',2, 7, 7, 'RUR', 1, 18, date'2015-03-06', date'2015-03-07', 1001711, 1, to_date('2016-03-08 00:00:00','YYYY-MM-DD HH24:MI:SS'), 50000, 9000, 0, 260, 0, 'c1', 8,null);insert into xxxx_oebs_cash_payment_test (ID, INVOICE_ID, OEBS_PAYMENT, DOC_DATE, COMISS_DATE) values (s_xxxx_oebs_cash_payment_test.NEXTVAL, 100171, 100000, to_date('2016-03-08 00:00:00','YYYY-MM-DD HH24:MI:SS'), date'2015-03-31' );insert into xxxx_client_discount_m  (ID,CLIENT_ID,CLIENT_AVG_DISCOUNT,DT) values (s_xxxx_client_discount_m.NEXTVAL,260, 7, date'2014-03-01');</v>
      </c>
    </row>
    <row r="191" spans="1:47" ht="15" customHeight="1" x14ac:dyDescent="0.3">
      <c r="A191" s="45">
        <v>22</v>
      </c>
      <c r="B191" s="57"/>
      <c r="C191" s="12" t="str">
        <f t="shared" si="54"/>
        <v>100022</v>
      </c>
      <c r="D191" s="12" t="str">
        <f t="shared" si="55"/>
        <v>100022/13</v>
      </c>
      <c r="E191" s="13" t="s">
        <v>40</v>
      </c>
      <c r="F191" s="13" t="s">
        <v>41</v>
      </c>
      <c r="G191" s="12">
        <v>1</v>
      </c>
      <c r="H191" s="14">
        <v>100172</v>
      </c>
      <c r="I191" s="15" t="str">
        <f t="shared" si="52"/>
        <v>Б-100172-13</v>
      </c>
      <c r="J191" s="16">
        <v>2</v>
      </c>
      <c r="K191" s="28">
        <v>2</v>
      </c>
      <c r="L191" s="12" t="s">
        <v>42</v>
      </c>
      <c r="M191" s="16">
        <v>1</v>
      </c>
      <c r="N191" s="12">
        <v>18</v>
      </c>
      <c r="O191" s="144" t="s">
        <v>169</v>
      </c>
      <c r="P191" s="13" t="s">
        <v>44</v>
      </c>
      <c r="Q191" s="13" t="s">
        <v>45</v>
      </c>
      <c r="R191" s="17" t="str">
        <f t="shared" si="56"/>
        <v>1001721</v>
      </c>
      <c r="S191" s="15">
        <v>1</v>
      </c>
      <c r="T191" s="144" t="s">
        <v>141</v>
      </c>
      <c r="U191" s="12">
        <v>50000</v>
      </c>
      <c r="V191" s="12">
        <f t="shared" si="53"/>
        <v>9000</v>
      </c>
      <c r="W191" s="12">
        <v>0</v>
      </c>
      <c r="X191" s="18">
        <v>261</v>
      </c>
      <c r="Y191" s="19" t="s">
        <v>47</v>
      </c>
      <c r="Z191" s="20"/>
      <c r="AA191" s="29">
        <f>SUM(AC187:AC192)/1.18</f>
        <v>190677.96610169494</v>
      </c>
      <c r="AB191" s="29"/>
      <c r="AC191" s="14">
        <f t="shared" ref="AC191:AC202" si="57">U191*0.5</f>
        <v>25000</v>
      </c>
      <c r="AD191" s="12"/>
      <c r="AE191" s="12"/>
      <c r="AF191" s="13" t="s">
        <v>48</v>
      </c>
      <c r="AG191" s="23">
        <v>8</v>
      </c>
      <c r="AH191" s="30">
        <v>20</v>
      </c>
      <c r="AI191" s="2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U19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'Б-100172-13',date'2016-03-04',2, 2, 2, 'RUR', 1, 18, date'2015-03-06', date'2015-03-07', 1001721, 1, to_date('2016-03-09 00:00:00','YYYY-MM-DD HH24:MI:SS'), 50000, 9000, 0, 261, 0, 'c1', 8,null);insert into xxxx_oebs_cash_payment_test (ID, INVOICE_ID, OEBS_PAYMENT, DOC_DATE, COMISS_DATE) values (s_xxxx_oebs_cash_payment_test.NEXTVAL, 100172, 25000, to_date('2016-03-09 00:00:00','YYYY-MM-DD HH24:MI:SS'), date'2015-03-31' );insert into xxxx_client_discount_m  (ID,CLIENT_ID,CLIENT_AVG_DISCOUNT,DT) values (s_xxxx_client_discount_m.NEXTVAL,261, 20, date'2014-03-01');</v>
      </c>
    </row>
    <row r="192" spans="1:47" ht="15" customHeight="1" x14ac:dyDescent="0.3">
      <c r="A192" s="45">
        <v>22</v>
      </c>
      <c r="B192" s="57"/>
      <c r="C192" s="12" t="str">
        <f t="shared" si="54"/>
        <v>100022</v>
      </c>
      <c r="D192" s="12" t="str">
        <f t="shared" si="55"/>
        <v>100022/13</v>
      </c>
      <c r="E192" s="13" t="s">
        <v>40</v>
      </c>
      <c r="F192" s="13" t="s">
        <v>41</v>
      </c>
      <c r="G192" s="12">
        <v>1</v>
      </c>
      <c r="H192" s="14">
        <v>100172</v>
      </c>
      <c r="I192" s="15" t="str">
        <f t="shared" si="52"/>
        <v>Б-100172-13</v>
      </c>
      <c r="J192" s="16">
        <v>2</v>
      </c>
      <c r="K192" s="56">
        <v>11</v>
      </c>
      <c r="L192" s="12" t="s">
        <v>42</v>
      </c>
      <c r="M192" s="16">
        <v>1</v>
      </c>
      <c r="N192" s="12">
        <v>18</v>
      </c>
      <c r="O192" s="144" t="s">
        <v>169</v>
      </c>
      <c r="P192" s="13" t="s">
        <v>44</v>
      </c>
      <c r="Q192" s="13" t="s">
        <v>45</v>
      </c>
      <c r="R192" s="17" t="str">
        <f t="shared" si="56"/>
        <v>1001721</v>
      </c>
      <c r="S192" s="15">
        <v>1</v>
      </c>
      <c r="T192" s="144" t="s">
        <v>141</v>
      </c>
      <c r="U192" s="12">
        <v>50000</v>
      </c>
      <c r="V192" s="12">
        <f t="shared" si="53"/>
        <v>9000</v>
      </c>
      <c r="W192" s="12">
        <v>0</v>
      </c>
      <c r="X192" s="18">
        <v>261</v>
      </c>
      <c r="Y192" s="19" t="s">
        <v>47</v>
      </c>
      <c r="Z192" s="20"/>
      <c r="AA192" s="29">
        <f>SUM(AC188:AC193)/1.18</f>
        <v>190677.96610169494</v>
      </c>
      <c r="AB192" s="29"/>
      <c r="AC192" s="14">
        <f t="shared" si="57"/>
        <v>25000</v>
      </c>
      <c r="AD192" s="12"/>
      <c r="AE192" s="12"/>
      <c r="AF192" s="13" t="s">
        <v>48</v>
      </c>
      <c r="AG192" s="23">
        <v>8</v>
      </c>
      <c r="AH192" s="30">
        <v>20</v>
      </c>
      <c r="AI192" s="25" t="s">
        <v>49</v>
      </c>
      <c r="AJ192" s="13"/>
      <c r="AK192" s="13"/>
      <c r="AL192" s="17">
        <v>0</v>
      </c>
      <c r="AM192" s="15" t="s">
        <v>50</v>
      </c>
      <c r="AN192" s="12" t="s">
        <v>51</v>
      </c>
      <c r="AO192" s="12"/>
      <c r="AP192" s="17"/>
      <c r="AQ192" s="17"/>
      <c r="AR192" s="17"/>
      <c r="AU19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100172, 'Б-100172-13',date'2016-03-04',2, 11, 11, 'RUR', 1, 18, date'2015-03-06', date'2015-03-07', 1001721, 1, to_date('2016-03-09 00:00:00','YYYY-MM-DD HH24:MI:SS'), 50000, 9000, 0, 261, 0, 'c1', 8,null);insert into xxxx_oebs_cash_payment_test (ID, INVOICE_ID, OEBS_PAYMENT, DOC_DATE, COMISS_DATE) values (s_xxxx_oebs_cash_payment_test.NEXTVAL, 100172, 25000, to_date('2016-03-09 00:00:00','YYYY-MM-DD HH24:MI:SS'), date'2015-03-31' );insert into xxxx_client_discount_m  (ID,CLIENT_ID,CLIENT_AVG_DISCOUNT,DT) values (s_xxxx_client_discount_m.NEXTVAL,261, 20, date'2014-03-01');</v>
      </c>
    </row>
    <row r="193" spans="1:47" ht="15" customHeight="1" x14ac:dyDescent="0.3">
      <c r="A193" s="45">
        <v>22</v>
      </c>
      <c r="B193" s="57"/>
      <c r="C193" s="12" t="str">
        <f t="shared" si="54"/>
        <v>100022</v>
      </c>
      <c r="D193" s="12" t="str">
        <f t="shared" si="55"/>
        <v>100022/13</v>
      </c>
      <c r="E193" s="13" t="s">
        <v>40</v>
      </c>
      <c r="F193" s="13" t="s">
        <v>41</v>
      </c>
      <c r="G193" s="12">
        <v>1</v>
      </c>
      <c r="H193" s="14">
        <v>100173</v>
      </c>
      <c r="I193" s="15" t="str">
        <f t="shared" si="52"/>
        <v>Б-100173-13</v>
      </c>
      <c r="J193" s="16">
        <v>2</v>
      </c>
      <c r="K193" s="28">
        <v>1</v>
      </c>
      <c r="L193" s="12" t="s">
        <v>42</v>
      </c>
      <c r="M193" s="16">
        <v>1</v>
      </c>
      <c r="N193" s="12">
        <v>18</v>
      </c>
      <c r="O193" s="144" t="s">
        <v>170</v>
      </c>
      <c r="P193" s="13" t="s">
        <v>44</v>
      </c>
      <c r="Q193" s="13" t="s">
        <v>45</v>
      </c>
      <c r="R193" s="17" t="str">
        <f t="shared" si="56"/>
        <v>1001731</v>
      </c>
      <c r="S193" s="15">
        <v>1</v>
      </c>
      <c r="T193" s="144" t="s">
        <v>142</v>
      </c>
      <c r="U193" s="12">
        <v>50000</v>
      </c>
      <c r="V193" s="12">
        <f t="shared" si="53"/>
        <v>9000</v>
      </c>
      <c r="W193" s="12">
        <v>0</v>
      </c>
      <c r="X193" s="18">
        <v>262</v>
      </c>
      <c r="Y193" s="19" t="s">
        <v>47</v>
      </c>
      <c r="Z193" s="20">
        <f>SUM(U188:U193)-SUM(V188:V193)</f>
        <v>246000</v>
      </c>
      <c r="AA193" s="29">
        <v>169491</v>
      </c>
      <c r="AB193" s="29">
        <f>Z193-AA193</f>
        <v>76509</v>
      </c>
      <c r="AC193" s="14">
        <f t="shared" si="57"/>
        <v>25000</v>
      </c>
      <c r="AD193" s="12"/>
      <c r="AE193" s="12"/>
      <c r="AF193" s="13" t="s">
        <v>48</v>
      </c>
      <c r="AG193" s="23">
        <v>8</v>
      </c>
      <c r="AH193" s="30">
        <v>13</v>
      </c>
      <c r="AI193" s="25" t="s">
        <v>49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U19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100173, 'Б-100173-13',date'2016-03-05',2, 1, 1, 'RUR', 1, 18, date'2015-03-06', date'2015-03-07', 1001731, 1, to_date('2016-03-11 00:00:00','YYYY-MM-DD HH24:MI:SS'), 50000, 9000, 0, 262, 0, 'c1', 8,null);insert into xxxx_oebs_cash_payment_test (ID, INVOICE_ID, OEBS_PAYMENT, DOC_DATE, COMISS_DATE) values (s_xxxx_oebs_cash_payment_test.NEXTVAL, 100173, 25000, to_date('2016-03-11 00:00:00','YYYY-MM-DD HH24:MI:SS'), date'2015-03-31' );insert into xxxx_client_discount_m  (ID,CLIENT_ID,CLIENT_AVG_DISCOUNT,DT) values (s_xxxx_client_discount_m.NEXTVAL,262, 13, date'2014-03-01');</v>
      </c>
    </row>
    <row r="194" spans="1:47" ht="15" customHeight="1" x14ac:dyDescent="0.3">
      <c r="A194" s="45">
        <v>22</v>
      </c>
      <c r="B194" s="57"/>
      <c r="C194" s="12" t="str">
        <f t="shared" si="54"/>
        <v>100022</v>
      </c>
      <c r="D194" s="12" t="str">
        <f t="shared" si="55"/>
        <v>100022/13</v>
      </c>
      <c r="E194" s="13" t="s">
        <v>40</v>
      </c>
      <c r="F194" s="13" t="s">
        <v>41</v>
      </c>
      <c r="G194" s="12">
        <v>1</v>
      </c>
      <c r="H194" s="14">
        <v>100174</v>
      </c>
      <c r="I194" s="15" t="str">
        <f t="shared" si="52"/>
        <v>Б-100174-13</v>
      </c>
      <c r="J194" s="16">
        <v>2</v>
      </c>
      <c r="K194" s="12">
        <v>7</v>
      </c>
      <c r="L194" s="12" t="s">
        <v>42</v>
      </c>
      <c r="M194" s="16">
        <v>1</v>
      </c>
      <c r="N194" s="12">
        <v>18</v>
      </c>
      <c r="O194" s="144" t="s">
        <v>167</v>
      </c>
      <c r="P194" s="13" t="s">
        <v>44</v>
      </c>
      <c r="Q194" s="13" t="s">
        <v>45</v>
      </c>
      <c r="R194" s="17" t="str">
        <f t="shared" si="56"/>
        <v>1001741</v>
      </c>
      <c r="S194" s="15">
        <v>1</v>
      </c>
      <c r="T194" s="144" t="s">
        <v>147</v>
      </c>
      <c r="U194" s="12">
        <v>50000</v>
      </c>
      <c r="V194" s="12">
        <f t="shared" si="53"/>
        <v>9000</v>
      </c>
      <c r="W194" s="12">
        <v>0</v>
      </c>
      <c r="X194" s="18">
        <v>263</v>
      </c>
      <c r="Y194" s="19" t="s">
        <v>47</v>
      </c>
      <c r="Z194" s="20"/>
      <c r="AA194" s="21"/>
      <c r="AB194" s="22"/>
      <c r="AC194" s="14">
        <f t="shared" si="57"/>
        <v>25000</v>
      </c>
      <c r="AD194" s="12"/>
      <c r="AE194" s="12"/>
      <c r="AF194" s="59" t="s">
        <v>72</v>
      </c>
      <c r="AG194" s="23">
        <v>8</v>
      </c>
      <c r="AH194" s="24">
        <v>13</v>
      </c>
      <c r="AI194" s="25" t="s">
        <v>49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U19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100174, 'Б-100174-13',date'2016-03-02',2, 7, 7, 'RUR', 1, 18, date'2015-03-06', date'2015-03-07', 1001741, 1, to_date('2016-05-07 00:00:00','YYYY-MM-DD HH24:MI:SS'), 50000, 9000, 0, 263, 0, 'c1', 8,null);insert into xxxx_oebs_cash_payment_test (ID, INVOICE_ID, OEBS_PAYMENT, DOC_DATE, COMISS_DATE) values (s_xxxx_oebs_cash_payment_test.NEXTVAL, 100174, 25000, to_date('2016-05-07 00:00:00','YYYY-MM-DD HH24:MI:SS'), date'2015-05-31' );insert into xxxx_client_discount_m  (ID,CLIENT_ID,CLIENT_AVG_DISCOUNT,DT) values (s_xxxx_client_discount_m.NEXTVAL,263, 13, date'2014-03-01');</v>
      </c>
    </row>
    <row r="195" spans="1:47" ht="15" customHeight="1" x14ac:dyDescent="0.3">
      <c r="A195" s="45">
        <v>22</v>
      </c>
      <c r="B195" s="57"/>
      <c r="C195" s="12" t="str">
        <f t="shared" si="54"/>
        <v>100022</v>
      </c>
      <c r="D195" s="12" t="str">
        <f t="shared" si="55"/>
        <v>100022/13</v>
      </c>
      <c r="E195" s="13" t="s">
        <v>40</v>
      </c>
      <c r="F195" s="13" t="s">
        <v>41</v>
      </c>
      <c r="G195" s="12">
        <v>1</v>
      </c>
      <c r="H195" s="14">
        <v>100175</v>
      </c>
      <c r="I195" s="15" t="str">
        <f t="shared" si="52"/>
        <v>Б-100175-13</v>
      </c>
      <c r="J195" s="16">
        <v>2</v>
      </c>
      <c r="K195" s="28">
        <v>12</v>
      </c>
      <c r="L195" s="12" t="s">
        <v>42</v>
      </c>
      <c r="M195" s="16">
        <v>1</v>
      </c>
      <c r="N195" s="12">
        <v>18</v>
      </c>
      <c r="O195" s="144" t="s">
        <v>168</v>
      </c>
      <c r="P195" s="13" t="s">
        <v>44</v>
      </c>
      <c r="Q195" s="13" t="s">
        <v>45</v>
      </c>
      <c r="R195" s="17" t="str">
        <f t="shared" si="56"/>
        <v>1001751</v>
      </c>
      <c r="S195" s="15">
        <v>1</v>
      </c>
      <c r="T195" s="144" t="s">
        <v>148</v>
      </c>
      <c r="U195" s="12">
        <v>50000</v>
      </c>
      <c r="V195" s="12">
        <f t="shared" si="53"/>
        <v>9000</v>
      </c>
      <c r="W195" s="12">
        <v>0</v>
      </c>
      <c r="X195" s="18">
        <v>264</v>
      </c>
      <c r="Y195" s="19" t="s">
        <v>47</v>
      </c>
      <c r="Z195" s="20"/>
      <c r="AA195" s="21"/>
      <c r="AB195" s="26"/>
      <c r="AC195" s="14">
        <f t="shared" si="57"/>
        <v>25000</v>
      </c>
      <c r="AD195" s="12"/>
      <c r="AE195" s="12"/>
      <c r="AF195" s="59" t="s">
        <v>72</v>
      </c>
      <c r="AG195" s="23">
        <v>8</v>
      </c>
      <c r="AH195" s="27">
        <v>7</v>
      </c>
      <c r="AI195" s="25" t="s">
        <v>49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100175, 'Б-100175-13',date'2016-03-03',2, 12, 12, 'RUR', 1, 18, date'2015-03-06', date'2015-03-07', 1001751, 1, to_date('2016-05-08 00:00:00','YYYY-MM-DD HH24:MI:SS'), 50000, 9000, 0, 264, 0, 'c1', 8,null);insert into xxxx_oebs_cash_payment_test (ID, INVOICE_ID, OEBS_PAYMENT, DOC_DATE, COMISS_DATE) values (s_xxxx_oebs_cash_payment_test.NEXTVAL, 100175, 25000, to_date('2016-05-08 00:00:00','YYYY-MM-DD HH24:MI:SS'), date'2015-05-31' );insert into xxxx_client_discount_m  (ID,CLIENT_ID,CLIENT_AVG_DISCOUNT,DT) values (s_xxxx_client_discount_m.NEXTVAL,264, 7, date'2014-03-01');</v>
      </c>
    </row>
    <row r="196" spans="1:47" ht="15" customHeight="1" x14ac:dyDescent="0.3">
      <c r="A196" s="45">
        <v>22</v>
      </c>
      <c r="B196" s="57"/>
      <c r="C196" s="12" t="str">
        <f t="shared" si="54"/>
        <v>100022</v>
      </c>
      <c r="D196" s="12" t="str">
        <f t="shared" si="55"/>
        <v>100022/13</v>
      </c>
      <c r="E196" s="13" t="s">
        <v>40</v>
      </c>
      <c r="F196" s="13" t="s">
        <v>41</v>
      </c>
      <c r="G196" s="12">
        <v>1</v>
      </c>
      <c r="H196" s="14">
        <v>100176</v>
      </c>
      <c r="I196" s="15" t="str">
        <f t="shared" si="52"/>
        <v>Б-100176-13</v>
      </c>
      <c r="J196" s="16">
        <v>2</v>
      </c>
      <c r="K196" s="12">
        <v>7</v>
      </c>
      <c r="L196" s="12" t="s">
        <v>42</v>
      </c>
      <c r="M196" s="16">
        <v>1</v>
      </c>
      <c r="N196" s="12">
        <v>18</v>
      </c>
      <c r="O196" s="144" t="s">
        <v>168</v>
      </c>
      <c r="P196" s="13" t="s">
        <v>44</v>
      </c>
      <c r="Q196" s="13" t="s">
        <v>45</v>
      </c>
      <c r="R196" s="17" t="str">
        <f t="shared" si="56"/>
        <v>1001761</v>
      </c>
      <c r="S196" s="15">
        <v>1</v>
      </c>
      <c r="T196" s="144" t="s">
        <v>148</v>
      </c>
      <c r="U196" s="12">
        <v>50000</v>
      </c>
      <c r="V196" s="12">
        <f t="shared" si="53"/>
        <v>9000</v>
      </c>
      <c r="W196" s="12">
        <v>0</v>
      </c>
      <c r="X196" s="18">
        <v>265</v>
      </c>
      <c r="Y196" s="19" t="s">
        <v>47</v>
      </c>
      <c r="Z196" s="20"/>
      <c r="AA196" s="21"/>
      <c r="AB196" s="26"/>
      <c r="AC196" s="14">
        <f t="shared" si="57"/>
        <v>25000</v>
      </c>
      <c r="AD196" s="12"/>
      <c r="AE196" s="12"/>
      <c r="AF196" s="59" t="s">
        <v>72</v>
      </c>
      <c r="AG196" s="23">
        <v>8</v>
      </c>
      <c r="AH196" s="27">
        <v>7</v>
      </c>
      <c r="AI196" s="25" t="s">
        <v>49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100176, 'Б-100176-13',date'2016-03-03',2, 7, 7, 'RUR', 1, 18, date'2015-03-06', date'2015-03-07', 1001761, 1, to_date('2016-05-08 00:00:00','YYYY-MM-DD HH24:MI:SS'), 50000, 9000, 0, 265, 0, 'c1', 8,null);insert into xxxx_oebs_cash_payment_test (ID, INVOICE_ID, OEBS_PAYMENT, DOC_DATE, COMISS_DATE) values (s_xxxx_oebs_cash_payment_test.NEXTVAL, 100176, 25000, to_date('2016-05-08 00:00:00','YYYY-MM-DD HH24:MI:SS'), date'2015-05-31' );insert into xxxx_client_discount_m  (ID,CLIENT_ID,CLIENT_AVG_DISCOUNT,DT) values (s_xxxx_client_discount_m.NEXTVAL,265, 7, date'2014-03-01');</v>
      </c>
    </row>
    <row r="197" spans="1:47" ht="15" customHeight="1" x14ac:dyDescent="0.3">
      <c r="A197" s="45">
        <v>22</v>
      </c>
      <c r="B197" s="57"/>
      <c r="C197" s="12" t="str">
        <f t="shared" si="54"/>
        <v>100022</v>
      </c>
      <c r="D197" s="12" t="str">
        <f t="shared" si="55"/>
        <v>100022/13</v>
      </c>
      <c r="E197" s="13" t="s">
        <v>40</v>
      </c>
      <c r="F197" s="13" t="s">
        <v>41</v>
      </c>
      <c r="G197" s="12">
        <v>1</v>
      </c>
      <c r="H197" s="14">
        <v>100177</v>
      </c>
      <c r="I197" s="15" t="str">
        <f t="shared" si="52"/>
        <v>Б-100177-13</v>
      </c>
      <c r="J197" s="16">
        <v>2</v>
      </c>
      <c r="K197" s="28">
        <v>2</v>
      </c>
      <c r="L197" s="12" t="s">
        <v>42</v>
      </c>
      <c r="M197" s="16">
        <v>1</v>
      </c>
      <c r="N197" s="12">
        <v>18</v>
      </c>
      <c r="O197" s="144" t="s">
        <v>169</v>
      </c>
      <c r="P197" s="13" t="s">
        <v>44</v>
      </c>
      <c r="Q197" s="13" t="s">
        <v>45</v>
      </c>
      <c r="R197" s="17" t="str">
        <f t="shared" si="56"/>
        <v>1001771</v>
      </c>
      <c r="S197" s="15">
        <v>1</v>
      </c>
      <c r="T197" s="144" t="s">
        <v>149</v>
      </c>
      <c r="U197" s="12">
        <v>50000</v>
      </c>
      <c r="V197" s="12">
        <f t="shared" si="53"/>
        <v>9000</v>
      </c>
      <c r="W197" s="12">
        <v>0</v>
      </c>
      <c r="X197" s="18">
        <v>266</v>
      </c>
      <c r="Y197" s="19" t="s">
        <v>47</v>
      </c>
      <c r="Z197" s="20"/>
      <c r="AA197" s="29">
        <f>SUM(AC193:AC198)/1.18</f>
        <v>127118.64406779662</v>
      </c>
      <c r="AB197" s="29"/>
      <c r="AC197" s="14">
        <f t="shared" si="57"/>
        <v>25000</v>
      </c>
      <c r="AD197" s="12"/>
      <c r="AE197" s="12"/>
      <c r="AF197" s="59" t="s">
        <v>72</v>
      </c>
      <c r="AG197" s="23">
        <v>8</v>
      </c>
      <c r="AH197" s="30">
        <v>20</v>
      </c>
      <c r="AI197" s="25" t="s">
        <v>49</v>
      </c>
      <c r="AJ197" s="13"/>
      <c r="AK197" s="13"/>
      <c r="AL197" s="17">
        <v>0</v>
      </c>
      <c r="AM197" s="15" t="s">
        <v>50</v>
      </c>
      <c r="AN197" s="12" t="s">
        <v>51</v>
      </c>
      <c r="AO197" s="12"/>
      <c r="AP197" s="17"/>
      <c r="AQ197" s="17"/>
      <c r="AR197" s="17"/>
      <c r="AU19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'Б-100177-13',date'2016-03-04',2, 2, 2, 'RUR', 1, 18, date'2015-03-06', date'2015-03-07', 1001771, 1, to_date('2016-05-09 00:00:00','YYYY-MM-DD HH24:MI:SS'), 50000, 9000, 0, 266, 0, 'c1', 8,null);insert into xxxx_oebs_cash_payment_test (ID, INVOICE_ID, OEBS_PAYMENT, DOC_DATE, COMISS_DATE) values (s_xxxx_oebs_cash_payment_test.NEXTVAL, 100177, 25000, to_date('2016-05-09 00:00:00','YYYY-MM-DD HH24:MI:SS'), date'2015-05-31' );insert into xxxx_client_discount_m  (ID,CLIENT_ID,CLIENT_AVG_DISCOUNT,DT) values (s_xxxx_client_discount_m.NEXTVAL,266, 20, date'2014-03-01');</v>
      </c>
    </row>
    <row r="198" spans="1:47" ht="15" customHeight="1" x14ac:dyDescent="0.3">
      <c r="A198" s="45">
        <v>22</v>
      </c>
      <c r="B198" s="57"/>
      <c r="C198" s="12" t="str">
        <f t="shared" si="54"/>
        <v>100022</v>
      </c>
      <c r="D198" s="12" t="str">
        <f t="shared" si="55"/>
        <v>100022/13</v>
      </c>
      <c r="E198" s="13" t="s">
        <v>40</v>
      </c>
      <c r="F198" s="13" t="s">
        <v>41</v>
      </c>
      <c r="G198" s="12">
        <v>1</v>
      </c>
      <c r="H198" s="14">
        <v>100177</v>
      </c>
      <c r="I198" s="15" t="str">
        <f t="shared" si="52"/>
        <v>Б-100177-13</v>
      </c>
      <c r="J198" s="16">
        <v>2</v>
      </c>
      <c r="K198" s="28">
        <v>11</v>
      </c>
      <c r="L198" s="12" t="s">
        <v>42</v>
      </c>
      <c r="M198" s="16">
        <v>1</v>
      </c>
      <c r="N198" s="12">
        <v>18</v>
      </c>
      <c r="O198" s="144" t="s">
        <v>169</v>
      </c>
      <c r="P198" s="13" t="s">
        <v>44</v>
      </c>
      <c r="Q198" s="13" t="s">
        <v>45</v>
      </c>
      <c r="R198" s="17" t="str">
        <f t="shared" si="56"/>
        <v>1001771</v>
      </c>
      <c r="S198" s="15">
        <v>1</v>
      </c>
      <c r="T198" s="144" t="s">
        <v>149</v>
      </c>
      <c r="U198" s="12">
        <v>50000</v>
      </c>
      <c r="V198" s="12">
        <f t="shared" si="53"/>
        <v>9000</v>
      </c>
      <c r="W198" s="12">
        <v>0</v>
      </c>
      <c r="X198" s="18">
        <v>266</v>
      </c>
      <c r="Y198" s="19" t="s">
        <v>47</v>
      </c>
      <c r="Z198" s="20"/>
      <c r="AA198" s="29">
        <f>SUM(AC194:AC199)/1.18</f>
        <v>127118.64406779662</v>
      </c>
      <c r="AB198" s="29"/>
      <c r="AC198" s="14">
        <f t="shared" si="57"/>
        <v>25000</v>
      </c>
      <c r="AD198" s="12"/>
      <c r="AE198" s="12"/>
      <c r="AF198" s="59" t="s">
        <v>72</v>
      </c>
      <c r="AG198" s="23">
        <v>8</v>
      </c>
      <c r="AH198" s="30">
        <v>20</v>
      </c>
      <c r="AI198" s="25" t="s">
        <v>49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U19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100177, 'Б-100177-13',date'2016-03-04',2, 11, 11, 'RUR', 1, 18, date'2015-03-06', date'2015-03-07', 1001771, 1, to_date('2016-05-09 00:00:00','YYYY-MM-DD HH24:MI:SS'), 50000, 9000, 0, 266, 0, 'c1', 8,null);insert into xxxx_oebs_cash_payment_test (ID, INVOICE_ID, OEBS_PAYMENT, DOC_DATE, COMISS_DATE) values (s_xxxx_oebs_cash_payment_test.NEXTVAL, 100177, 25000, to_date('2016-05-09 00:00:00','YYYY-MM-DD HH24:MI:SS'), date'2015-05-31' );insert into xxxx_client_discount_m  (ID,CLIENT_ID,CLIENT_AVG_DISCOUNT,DT) values (s_xxxx_client_discount_m.NEXTVAL,266, 20, date'2014-03-01');</v>
      </c>
    </row>
    <row r="199" spans="1:47" ht="15" customHeight="1" x14ac:dyDescent="0.3">
      <c r="A199" s="45">
        <v>22</v>
      </c>
      <c r="B199" s="57"/>
      <c r="C199" s="12" t="str">
        <f t="shared" si="54"/>
        <v>100022</v>
      </c>
      <c r="D199" s="12" t="str">
        <f t="shared" si="55"/>
        <v>100022/13</v>
      </c>
      <c r="E199" s="13" t="s">
        <v>40</v>
      </c>
      <c r="F199" s="13" t="s">
        <v>41</v>
      </c>
      <c r="G199" s="12">
        <v>1</v>
      </c>
      <c r="H199" s="14">
        <v>100178</v>
      </c>
      <c r="I199" s="15" t="str">
        <f t="shared" si="52"/>
        <v>Б-100178-13</v>
      </c>
      <c r="J199" s="16">
        <v>2</v>
      </c>
      <c r="K199" s="28">
        <v>1</v>
      </c>
      <c r="L199" s="12" t="s">
        <v>42</v>
      </c>
      <c r="M199" s="16">
        <v>1</v>
      </c>
      <c r="N199" s="12">
        <v>18</v>
      </c>
      <c r="O199" s="144" t="s">
        <v>170</v>
      </c>
      <c r="P199" s="13" t="s">
        <v>44</v>
      </c>
      <c r="Q199" s="13" t="s">
        <v>45</v>
      </c>
      <c r="R199" s="17" t="str">
        <f t="shared" si="56"/>
        <v>1001781</v>
      </c>
      <c r="S199" s="15">
        <v>1</v>
      </c>
      <c r="T199" s="145" t="s">
        <v>150</v>
      </c>
      <c r="U199" s="12">
        <v>50000</v>
      </c>
      <c r="V199" s="12">
        <f t="shared" si="53"/>
        <v>9000</v>
      </c>
      <c r="W199" s="12">
        <v>0</v>
      </c>
      <c r="X199" s="18">
        <v>267</v>
      </c>
      <c r="Y199" s="19" t="s">
        <v>47</v>
      </c>
      <c r="Z199" s="20">
        <f>SUM(U194:U199)-SUM(V194:V199)</f>
        <v>246000</v>
      </c>
      <c r="AA199" s="21">
        <v>105932.20338983051</v>
      </c>
      <c r="AB199" s="29">
        <f>Z199-AA199</f>
        <v>140067.79661016949</v>
      </c>
      <c r="AC199" s="14">
        <f t="shared" si="57"/>
        <v>25000</v>
      </c>
      <c r="AD199" s="12"/>
      <c r="AE199" s="12"/>
      <c r="AF199" s="61" t="s">
        <v>72</v>
      </c>
      <c r="AG199" s="23">
        <v>8</v>
      </c>
      <c r="AH199" s="30">
        <v>13</v>
      </c>
      <c r="AI199" s="25" t="s">
        <v>49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U19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100178, 'Б-100178-13',date'2016-03-05',2, 1, 1, 'RUR', 1, 18, date'2015-03-06', date'2015-03-07', 1001781, 1, to_date('2016-05-11 00:00:00','YYYY-MM-DD HH24:MI:SS'), 50000, 9000, 0, 267, 0, 'c1', 8,null);insert into xxxx_oebs_cash_payment_test (ID, INVOICE_ID, OEBS_PAYMENT, DOC_DATE, COMISS_DATE) values (s_xxxx_oebs_cash_payment_test.NEXTVAL, 100178, 25000, to_date('2016-05-11 00:00:00','YYYY-MM-DD HH24:MI:SS'), date'2015-05-31' );insert into xxxx_client_discount_m  (ID,CLIENT_ID,CLIENT_AVG_DISCOUNT,DT) values (s_xxxx_client_discount_m.NEXTVAL,267, 13, date'2014-03-01');</v>
      </c>
    </row>
    <row r="200" spans="1:47" ht="15" customHeight="1" x14ac:dyDescent="0.3">
      <c r="A200" s="45">
        <v>22</v>
      </c>
      <c r="B200" s="57"/>
      <c r="C200" s="12" t="str">
        <f t="shared" si="54"/>
        <v>100022</v>
      </c>
      <c r="D200" s="12" t="str">
        <f t="shared" si="55"/>
        <v>100022/13</v>
      </c>
      <c r="E200" s="13" t="s">
        <v>40</v>
      </c>
      <c r="F200" s="13" t="s">
        <v>41</v>
      </c>
      <c r="G200" s="12">
        <v>1</v>
      </c>
      <c r="H200" s="14">
        <v>100179</v>
      </c>
      <c r="I200" s="15" t="str">
        <f t="shared" si="52"/>
        <v>Б-100179-13</v>
      </c>
      <c r="J200" s="16">
        <v>2</v>
      </c>
      <c r="K200" s="12">
        <v>7</v>
      </c>
      <c r="L200" s="12" t="s">
        <v>42</v>
      </c>
      <c r="M200" s="16">
        <v>1</v>
      </c>
      <c r="N200" s="12">
        <v>18</v>
      </c>
      <c r="O200" s="144" t="s">
        <v>167</v>
      </c>
      <c r="P200" s="13" t="s">
        <v>44</v>
      </c>
      <c r="Q200" s="13" t="s">
        <v>45</v>
      </c>
      <c r="R200" s="17" t="str">
        <f t="shared" si="56"/>
        <v>1001791</v>
      </c>
      <c r="S200" s="15">
        <v>1</v>
      </c>
      <c r="T200" s="144" t="s">
        <v>152</v>
      </c>
      <c r="U200" s="12">
        <v>50000</v>
      </c>
      <c r="V200" s="12">
        <f t="shared" si="53"/>
        <v>9000</v>
      </c>
      <c r="W200" s="12">
        <v>0</v>
      </c>
      <c r="X200" s="18">
        <v>268</v>
      </c>
      <c r="Y200" s="19" t="s">
        <v>47</v>
      </c>
      <c r="Z200" s="20"/>
      <c r="AA200" s="21"/>
      <c r="AB200" s="22"/>
      <c r="AC200" s="14">
        <f t="shared" si="57"/>
        <v>25000</v>
      </c>
      <c r="AD200" s="12"/>
      <c r="AE200" s="12"/>
      <c r="AF200" s="58" t="s">
        <v>102</v>
      </c>
      <c r="AG200" s="23">
        <v>8</v>
      </c>
      <c r="AH200" s="24">
        <v>13</v>
      </c>
      <c r="AI200" s="25" t="s">
        <v>49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U20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100179, 'Б-100179-13',date'2016-03-02',2, 7, 7, 'RUR', 1, 18, date'2015-03-06', date'2015-03-07', 1001791, 1, to_date('2016-06-07 00:00:00','YYYY-MM-DD HH24:MI:SS'), 50000, 9000, 0, 268, 0, 'c1', 8,null);insert into xxxx_oebs_cash_payment_test (ID, INVOICE_ID, OEBS_PAYMENT, DOC_DATE, COMISS_DATE) values (s_xxxx_oebs_cash_payment_test.NEXTVAL, 100179, 25000, to_date('2016-06-07 00:00:00','YYYY-MM-DD HH24:MI:SS'), date'2015-06-30' );insert into xxxx_client_discount_m  (ID,CLIENT_ID,CLIENT_AVG_DISCOUNT,DT) values (s_xxxx_client_discount_m.NEXTVAL,268, 13, date'2014-03-01');</v>
      </c>
    </row>
    <row r="201" spans="1:47" ht="15" customHeight="1" x14ac:dyDescent="0.3">
      <c r="A201" s="45">
        <v>22</v>
      </c>
      <c r="B201" s="57"/>
      <c r="C201" s="12" t="str">
        <f t="shared" si="54"/>
        <v>100022</v>
      </c>
      <c r="D201" s="12" t="str">
        <f t="shared" si="55"/>
        <v>100022/13</v>
      </c>
      <c r="E201" s="13" t="s">
        <v>40</v>
      </c>
      <c r="F201" s="13" t="s">
        <v>41</v>
      </c>
      <c r="G201" s="12">
        <v>1</v>
      </c>
      <c r="H201" s="14">
        <v>100180</v>
      </c>
      <c r="I201" s="15" t="str">
        <f t="shared" si="52"/>
        <v>Б-100180-13</v>
      </c>
      <c r="J201" s="16">
        <v>2</v>
      </c>
      <c r="K201" s="56">
        <v>3</v>
      </c>
      <c r="L201" s="12" t="s">
        <v>42</v>
      </c>
      <c r="M201" s="16">
        <v>1</v>
      </c>
      <c r="N201" s="12">
        <v>18</v>
      </c>
      <c r="O201" s="144" t="s">
        <v>168</v>
      </c>
      <c r="P201" s="13" t="s">
        <v>44</v>
      </c>
      <c r="Q201" s="13" t="s">
        <v>45</v>
      </c>
      <c r="R201" s="17" t="str">
        <f t="shared" si="56"/>
        <v>1001801</v>
      </c>
      <c r="S201" s="15">
        <v>1</v>
      </c>
      <c r="T201" s="144" t="s">
        <v>153</v>
      </c>
      <c r="U201" s="12">
        <v>50000</v>
      </c>
      <c r="V201" s="12">
        <f t="shared" si="53"/>
        <v>9000</v>
      </c>
      <c r="W201" s="12">
        <v>0</v>
      </c>
      <c r="X201" s="18">
        <v>269</v>
      </c>
      <c r="Y201" s="19" t="s">
        <v>47</v>
      </c>
      <c r="Z201" s="20"/>
      <c r="AA201" s="21"/>
      <c r="AB201" s="26"/>
      <c r="AC201" s="14">
        <f t="shared" si="57"/>
        <v>25000</v>
      </c>
      <c r="AD201" s="12"/>
      <c r="AE201" s="12"/>
      <c r="AF201" s="58" t="s">
        <v>102</v>
      </c>
      <c r="AG201" s="23">
        <v>8</v>
      </c>
      <c r="AH201" s="27">
        <v>7</v>
      </c>
      <c r="AI201" s="25" t="s">
        <v>49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U20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100180, 'Б-100180-13',date'2016-03-03',2, 3, 3, 'RUR', 1, 18, date'2015-03-06', date'2015-03-07', 1001801, 1, to_date('2016-06-08 00:00:00','YYYY-MM-DD HH24:MI:SS'), 50000, 9000, 0, 269, 0, 'c1', 8,null);insert into xxxx_oebs_cash_payment_test (ID, INVOICE_ID, OEBS_PAYMENT, DOC_DATE, COMISS_DATE) values (s_xxxx_oebs_cash_payment_test.NEXTVAL, 100180, 25000, to_date('2016-06-08 00:00:00','YYYY-MM-DD HH24:MI:SS'), date'2015-06-30' );insert into xxxx_client_discount_m  (ID,CLIENT_ID,CLIENT_AVG_DISCOUNT,DT) values (s_xxxx_client_discount_m.NEXTVAL,269, 7, date'2014-03-01');</v>
      </c>
    </row>
    <row r="202" spans="1:47" ht="15" customHeight="1" x14ac:dyDescent="0.3">
      <c r="A202" s="45">
        <v>22</v>
      </c>
      <c r="B202" s="57"/>
      <c r="C202" s="12" t="str">
        <f t="shared" si="54"/>
        <v>100022</v>
      </c>
      <c r="D202" s="12" t="str">
        <f t="shared" si="55"/>
        <v>100022/13</v>
      </c>
      <c r="E202" s="13" t="s">
        <v>40</v>
      </c>
      <c r="F202" s="13" t="s">
        <v>41</v>
      </c>
      <c r="G202" s="12">
        <v>1</v>
      </c>
      <c r="H202" s="14">
        <v>100181</v>
      </c>
      <c r="I202" s="15" t="str">
        <f t="shared" si="52"/>
        <v>Б-100181-13</v>
      </c>
      <c r="J202" s="16">
        <v>2</v>
      </c>
      <c r="K202" s="12">
        <v>7</v>
      </c>
      <c r="L202" s="12" t="s">
        <v>42</v>
      </c>
      <c r="M202" s="16">
        <v>1</v>
      </c>
      <c r="N202" s="12">
        <v>18</v>
      </c>
      <c r="O202" s="144" t="s">
        <v>168</v>
      </c>
      <c r="P202" s="13" t="s">
        <v>44</v>
      </c>
      <c r="Q202" s="13" t="s">
        <v>45</v>
      </c>
      <c r="R202" s="17" t="str">
        <f t="shared" si="56"/>
        <v>1001811</v>
      </c>
      <c r="S202" s="15">
        <v>1</v>
      </c>
      <c r="T202" s="144" t="s">
        <v>154</v>
      </c>
      <c r="U202" s="12">
        <v>50000</v>
      </c>
      <c r="V202" s="12">
        <f t="shared" si="53"/>
        <v>9000</v>
      </c>
      <c r="W202" s="12">
        <v>0</v>
      </c>
      <c r="X202" s="18">
        <v>270</v>
      </c>
      <c r="Y202" s="19" t="s">
        <v>47</v>
      </c>
      <c r="Z202" s="20"/>
      <c r="AA202" s="21"/>
      <c r="AB202" s="26"/>
      <c r="AC202" s="14">
        <f t="shared" si="57"/>
        <v>25000</v>
      </c>
      <c r="AD202" s="12"/>
      <c r="AE202" s="12"/>
      <c r="AF202" s="58" t="s">
        <v>102</v>
      </c>
      <c r="AG202" s="23">
        <v>8</v>
      </c>
      <c r="AH202" s="27">
        <v>7</v>
      </c>
      <c r="AI202" s="25" t="s">
        <v>49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100181, 'Б-100181-13',date'2016-03-03',2, 7, 7, 'RUR', 1, 18, date'2015-03-06', date'2015-03-07', 1001811, 1, to_date('2016-06-07 00:00:01','YYYY-MM-DD HH24:MI:SS'), 50000, 9000, 0, 270, 0, 'c1', 8,null);insert into xxxx_oebs_cash_payment_test (ID, INVOICE_ID, OEBS_PAYMENT, DOC_DATE, COMISS_DATE) values (s_xxxx_oebs_cash_payment_test.NEXTVAL, 100181, 25000, to_date('2016-06-07 00:00:01','YYYY-MM-DD HH24:MI:SS'), date'2015-06-30' );insert into xxxx_client_discount_m  (ID,CLIENT_ID,CLIENT_AVG_DISCOUNT,DT) values (s_xxxx_client_discount_m.NEXTVAL,270, 7, date'2014-03-01');</v>
      </c>
    </row>
    <row r="203" spans="1:47" ht="15" customHeight="1" x14ac:dyDescent="0.3">
      <c r="A203" s="45">
        <v>22</v>
      </c>
      <c r="B203" s="57"/>
      <c r="C203" s="12" t="str">
        <f t="shared" si="54"/>
        <v>100022</v>
      </c>
      <c r="D203" s="12" t="str">
        <f t="shared" si="55"/>
        <v>100022/13</v>
      </c>
      <c r="E203" s="13" t="s">
        <v>40</v>
      </c>
      <c r="F203" s="13" t="s">
        <v>41</v>
      </c>
      <c r="G203" s="12">
        <v>1</v>
      </c>
      <c r="H203" s="14">
        <v>100182</v>
      </c>
      <c r="I203" s="15" t="str">
        <f t="shared" si="52"/>
        <v>Б-100182-13</v>
      </c>
      <c r="J203" s="16">
        <v>2</v>
      </c>
      <c r="K203" s="28">
        <v>2</v>
      </c>
      <c r="L203" s="12" t="s">
        <v>42</v>
      </c>
      <c r="M203" s="16">
        <v>1</v>
      </c>
      <c r="N203" s="12">
        <v>18</v>
      </c>
      <c r="O203" s="144" t="s">
        <v>169</v>
      </c>
      <c r="P203" s="13" t="s">
        <v>44</v>
      </c>
      <c r="Q203" s="13" t="s">
        <v>45</v>
      </c>
      <c r="R203" s="17" t="str">
        <f t="shared" si="56"/>
        <v>1001821</v>
      </c>
      <c r="S203" s="15">
        <v>1</v>
      </c>
      <c r="T203" s="144" t="s">
        <v>155</v>
      </c>
      <c r="U203" s="12">
        <v>50000</v>
      </c>
      <c r="V203" s="12">
        <f t="shared" si="53"/>
        <v>9000</v>
      </c>
      <c r="W203" s="12">
        <v>0</v>
      </c>
      <c r="X203" s="18">
        <v>271</v>
      </c>
      <c r="Y203" s="19" t="s">
        <v>47</v>
      </c>
      <c r="Z203" s="20"/>
      <c r="AA203" s="29">
        <f>SUM(AC199:AC204)/1.18</f>
        <v>762711.86440677976</v>
      </c>
      <c r="AB203" s="29"/>
      <c r="AC203" s="14">
        <v>400000</v>
      </c>
      <c r="AD203" s="12"/>
      <c r="AE203" s="12"/>
      <c r="AF203" s="58" t="s">
        <v>102</v>
      </c>
      <c r="AG203" s="23">
        <v>8</v>
      </c>
      <c r="AH203" s="30">
        <v>20</v>
      </c>
      <c r="AI203" s="25" t="s">
        <v>49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'Б-100182-13',date'2016-03-04',2, 2, 2, 'RUR', 1, 18, date'2015-03-06', date'2015-03-07', 1001821, 1, to_date('2016-06-08 00:00:01','YYYY-MM-DD HH24:MI:SS'), 50000, 9000, 0, 271, 0, 'c1', 8,null);insert into xxxx_oebs_cash_payment_test (ID, INVOICE_ID, OEBS_PAYMENT, DOC_DATE, COMISS_DATE) values (s_xxxx_oebs_cash_payment_test.NEXTVAL, 100182, 400000, to_date('2016-06-08 00:00:01','YYYY-MM-DD HH24:MI:SS'), date'2015-06-30' );insert into xxxx_client_discount_m  (ID,CLIENT_ID,CLIENT_AVG_DISCOUNT,DT) values (s_xxxx_client_discount_m.NEXTVAL,271, 20, date'2014-03-01');</v>
      </c>
    </row>
    <row r="204" spans="1:47" ht="15" customHeight="1" x14ac:dyDescent="0.3">
      <c r="A204" s="45">
        <v>22</v>
      </c>
      <c r="B204" s="57"/>
      <c r="C204" s="12" t="str">
        <f t="shared" si="54"/>
        <v>100022</v>
      </c>
      <c r="D204" s="12" t="str">
        <f t="shared" si="55"/>
        <v>100022/13</v>
      </c>
      <c r="E204" s="13" t="s">
        <v>40</v>
      </c>
      <c r="F204" s="13" t="s">
        <v>41</v>
      </c>
      <c r="G204" s="12">
        <v>1</v>
      </c>
      <c r="H204" s="14">
        <v>100182</v>
      </c>
      <c r="I204" s="15" t="str">
        <f t="shared" si="52"/>
        <v>Б-100182-13</v>
      </c>
      <c r="J204" s="16">
        <v>2</v>
      </c>
      <c r="K204" s="28">
        <v>11</v>
      </c>
      <c r="L204" s="12" t="s">
        <v>42</v>
      </c>
      <c r="M204" s="16">
        <v>1</v>
      </c>
      <c r="N204" s="12">
        <v>18</v>
      </c>
      <c r="O204" s="144" t="s">
        <v>169</v>
      </c>
      <c r="P204" s="13" t="s">
        <v>44</v>
      </c>
      <c r="Q204" s="13" t="s">
        <v>45</v>
      </c>
      <c r="R204" s="17" t="str">
        <f t="shared" si="56"/>
        <v>1001821</v>
      </c>
      <c r="S204" s="15">
        <v>1</v>
      </c>
      <c r="T204" s="144" t="s">
        <v>155</v>
      </c>
      <c r="U204" s="12">
        <v>50000</v>
      </c>
      <c r="V204" s="12">
        <f t="shared" si="53"/>
        <v>9000</v>
      </c>
      <c r="W204" s="12">
        <v>0</v>
      </c>
      <c r="X204" s="18">
        <v>271</v>
      </c>
      <c r="Y204" s="19" t="s">
        <v>47</v>
      </c>
      <c r="Z204" s="20"/>
      <c r="AA204" s="29">
        <f>SUM(AC200:AC205)/1.18</f>
        <v>762711.86440677976</v>
      </c>
      <c r="AB204" s="29"/>
      <c r="AC204" s="14">
        <v>400000</v>
      </c>
      <c r="AD204" s="12"/>
      <c r="AE204" s="12"/>
      <c r="AF204" s="58" t="s">
        <v>102</v>
      </c>
      <c r="AG204" s="23">
        <v>8</v>
      </c>
      <c r="AH204" s="30">
        <v>20</v>
      </c>
      <c r="AI204" s="25" t="s">
        <v>49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100182, 'Б-100182-13',date'2016-03-04',2, 11, 11, 'RUR', 1, 18, date'2015-03-06', date'2015-03-07', 1001821, 1, to_date('2016-06-08 00:00:01','YYYY-MM-DD HH24:MI:SS'), 50000, 9000, 0, 271, 0, 'c1', 8,null);insert into xxxx_oebs_cash_payment_test (ID, INVOICE_ID, OEBS_PAYMENT, DOC_DATE, COMISS_DATE) values (s_xxxx_oebs_cash_payment_test.NEXTVAL, 100182, 400000, to_date('2016-06-08 00:00:01','YYYY-MM-DD HH24:MI:SS'), date'2015-06-30' );insert into xxxx_client_discount_m  (ID,CLIENT_ID,CLIENT_AVG_DISCOUNT,DT) values (s_xxxx_client_discount_m.NEXTVAL,271, 20, date'2014-03-01');</v>
      </c>
    </row>
    <row r="205" spans="1:47" ht="15" customHeight="1" x14ac:dyDescent="0.3">
      <c r="A205" s="45">
        <v>22</v>
      </c>
      <c r="B205" s="57"/>
      <c r="C205" s="33" t="str">
        <f t="shared" si="54"/>
        <v>100022</v>
      </c>
      <c r="D205" s="33" t="str">
        <f t="shared" si="55"/>
        <v>100022/13</v>
      </c>
      <c r="E205" s="34" t="s">
        <v>40</v>
      </c>
      <c r="F205" s="34" t="s">
        <v>41</v>
      </c>
      <c r="G205" s="12">
        <v>1</v>
      </c>
      <c r="H205" s="14">
        <v>100183</v>
      </c>
      <c r="I205" s="33" t="str">
        <f t="shared" si="52"/>
        <v>Б-100183-13</v>
      </c>
      <c r="J205" s="16">
        <v>2</v>
      </c>
      <c r="K205" s="35">
        <v>1</v>
      </c>
      <c r="L205" s="33" t="s">
        <v>42</v>
      </c>
      <c r="M205" s="36">
        <v>1</v>
      </c>
      <c r="N205" s="33">
        <v>18</v>
      </c>
      <c r="O205" s="145" t="s">
        <v>170</v>
      </c>
      <c r="P205" s="34" t="s">
        <v>44</v>
      </c>
      <c r="Q205" s="34" t="s">
        <v>45</v>
      </c>
      <c r="R205" s="37" t="str">
        <f t="shared" si="56"/>
        <v>1001831</v>
      </c>
      <c r="S205" s="33">
        <v>1</v>
      </c>
      <c r="T205" s="144" t="s">
        <v>156</v>
      </c>
      <c r="U205" s="12">
        <v>50000</v>
      </c>
      <c r="V205" s="33">
        <f t="shared" si="53"/>
        <v>9000</v>
      </c>
      <c r="W205" s="33">
        <v>0</v>
      </c>
      <c r="X205" s="18">
        <v>272</v>
      </c>
      <c r="Y205" s="38" t="s">
        <v>47</v>
      </c>
      <c r="Z205" s="20">
        <f>SUM(U200:U205)-SUM(V200:V205)</f>
        <v>246000</v>
      </c>
      <c r="AA205" s="39"/>
      <c r="AB205" s="39"/>
      <c r="AC205" s="40">
        <f>U205*0.5</f>
        <v>25000</v>
      </c>
      <c r="AD205" s="33"/>
      <c r="AE205" s="33"/>
      <c r="AF205" s="58" t="s">
        <v>102</v>
      </c>
      <c r="AG205" s="41">
        <v>8</v>
      </c>
      <c r="AH205" s="42">
        <v>13</v>
      </c>
      <c r="AI205" s="43" t="s">
        <v>49</v>
      </c>
      <c r="AJ205" s="34"/>
      <c r="AK205" s="34"/>
      <c r="AL205" s="37">
        <v>0</v>
      </c>
      <c r="AM205" s="33" t="s">
        <v>50</v>
      </c>
      <c r="AN205" s="33" t="s">
        <v>51</v>
      </c>
      <c r="AO205" s="33"/>
      <c r="AP205" s="37"/>
      <c r="AQ205" s="37"/>
      <c r="AR205" s="37"/>
      <c r="AS205" s="44"/>
      <c r="AU20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100183, 'Б-100183-13',date'2016-03-05',2, 1, 1, 'RUR', 1, 18, date'2015-03-06', date'2015-03-07', 1001831, 1, to_date('2016-06-07 00:00:02','YYYY-MM-DD HH24:MI:SS'), 50000, 9000, 0, 272, 0, 'c1', 8,null);insert into xxxx_oebs_cash_payment_test (ID, INVOICE_ID, OEBS_PAYMENT, DOC_DATE, COMISS_DATE) values (s_xxxx_oebs_cash_payment_test.NEXTVAL, 100183, 25000, to_date('2016-06-07 00:00:02','YYYY-MM-DD HH24:MI:SS'), date'2015-06-30' );insert into xxxx_client_discount_m  (ID,CLIENT_ID,CLIENT_AVG_DISCOUNT,DT) values (s_xxxx_client_discount_m.NEXTVAL,272, 13, date'2014-03-01');</v>
      </c>
    </row>
    <row r="206" spans="1:47" ht="15" customHeight="1" x14ac:dyDescent="0.3">
      <c r="A206" s="45">
        <v>23</v>
      </c>
      <c r="B206" s="57"/>
      <c r="C206" s="12" t="str">
        <f t="shared" si="54"/>
        <v>100023</v>
      </c>
      <c r="D206" s="12" t="str">
        <f t="shared" si="55"/>
        <v>100023/13</v>
      </c>
      <c r="E206" s="13" t="s">
        <v>40</v>
      </c>
      <c r="F206" s="13" t="s">
        <v>41</v>
      </c>
      <c r="G206" s="12">
        <v>1</v>
      </c>
      <c r="H206" s="14">
        <v>100184</v>
      </c>
      <c r="I206" s="15" t="str">
        <f t="shared" si="52"/>
        <v>Б-100184-13</v>
      </c>
      <c r="J206" s="16">
        <v>2</v>
      </c>
      <c r="K206" s="56">
        <v>2</v>
      </c>
      <c r="L206" s="12" t="s">
        <v>42</v>
      </c>
      <c r="M206" s="16">
        <v>1</v>
      </c>
      <c r="N206" s="12">
        <v>18</v>
      </c>
      <c r="O206" s="144" t="s">
        <v>167</v>
      </c>
      <c r="P206" s="13" t="s">
        <v>44</v>
      </c>
      <c r="Q206" s="13" t="s">
        <v>45</v>
      </c>
      <c r="R206" s="17" t="str">
        <f t="shared" si="56"/>
        <v>1001841</v>
      </c>
      <c r="S206" s="15">
        <v>1</v>
      </c>
      <c r="T206" s="144" t="s">
        <v>139</v>
      </c>
      <c r="U206" s="12">
        <v>50000</v>
      </c>
      <c r="V206" s="12">
        <f t="shared" si="53"/>
        <v>9000</v>
      </c>
      <c r="W206" s="12">
        <v>0</v>
      </c>
      <c r="X206" s="18">
        <v>273</v>
      </c>
      <c r="Y206" s="19" t="s">
        <v>47</v>
      </c>
      <c r="Z206" s="20"/>
      <c r="AA206" s="21"/>
      <c r="AB206" s="22"/>
      <c r="AC206" s="14">
        <f>U206*0.5</f>
        <v>25000</v>
      </c>
      <c r="AD206" s="12"/>
      <c r="AE206" s="12"/>
      <c r="AF206" s="13" t="s">
        <v>48</v>
      </c>
      <c r="AG206" s="23">
        <v>8</v>
      </c>
      <c r="AH206" s="24">
        <v>13</v>
      </c>
      <c r="AI206" s="25" t="s">
        <v>49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S206" s="15" t="s">
        <v>99</v>
      </c>
      <c r="AU20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'Б-100184-13',date'2016-03-02',2, 2, 2, 'RUR', 1, 18, date'2015-03-06', date'2015-03-07', 1001841, 1, to_date('2016-03-07 00:00:00','YYYY-MM-DD HH24:MI:SS'), 50000, 9000, 0, 273, 0, 'c1', 8,null);insert into xxxx_oebs_cash_payment_test (ID, INVOICE_ID, OEBS_PAYMENT, DOC_DATE, COMISS_DATE) values (s_xxxx_oebs_cash_payment_test.NEXTVAL, 100184, 25000, to_date('2016-03-07 00:00:00','YYYY-MM-DD HH24:MI:SS'), date'2015-03-31' );insert into xxxx_client_discount_m  (ID,CLIENT_ID,CLIENT_AVG_DISCOUNT,DT) values (s_xxxx_client_discount_m.NEXTVAL,273, 13, date'2014-03-01');</v>
      </c>
    </row>
    <row r="207" spans="1:47" ht="15" customHeight="1" x14ac:dyDescent="0.3">
      <c r="A207" s="45">
        <v>23</v>
      </c>
      <c r="B207" s="57"/>
      <c r="C207" s="12" t="str">
        <f t="shared" si="54"/>
        <v>100023</v>
      </c>
      <c r="D207" s="12" t="str">
        <f t="shared" si="55"/>
        <v>100023/13</v>
      </c>
      <c r="E207" s="13" t="s">
        <v>40</v>
      </c>
      <c r="F207" s="13" t="s">
        <v>41</v>
      </c>
      <c r="G207" s="12">
        <v>1</v>
      </c>
      <c r="H207" s="14">
        <v>100185</v>
      </c>
      <c r="I207" s="15" t="str">
        <f t="shared" si="52"/>
        <v>Б-100185-13</v>
      </c>
      <c r="J207" s="16">
        <v>2</v>
      </c>
      <c r="K207" s="12">
        <v>7</v>
      </c>
      <c r="L207" s="12" t="s">
        <v>42</v>
      </c>
      <c r="M207" s="16">
        <v>1</v>
      </c>
      <c r="N207" s="12">
        <v>18</v>
      </c>
      <c r="O207" s="144" t="s">
        <v>168</v>
      </c>
      <c r="P207" s="13" t="s">
        <v>44</v>
      </c>
      <c r="Q207" s="13" t="s">
        <v>45</v>
      </c>
      <c r="R207" s="17" t="str">
        <f t="shared" si="56"/>
        <v>1001851</v>
      </c>
      <c r="S207" s="15">
        <v>1</v>
      </c>
      <c r="T207" s="144" t="s">
        <v>140</v>
      </c>
      <c r="U207" s="12">
        <v>50000</v>
      </c>
      <c r="V207" s="12">
        <f t="shared" si="53"/>
        <v>9000</v>
      </c>
      <c r="W207" s="12">
        <v>0</v>
      </c>
      <c r="X207" s="18">
        <v>274</v>
      </c>
      <c r="Y207" s="19" t="s">
        <v>47</v>
      </c>
      <c r="Z207" s="20"/>
      <c r="AA207" s="21"/>
      <c r="AB207" s="26"/>
      <c r="AC207" s="14">
        <f>U207*0.5</f>
        <v>25000</v>
      </c>
      <c r="AD207" s="12"/>
      <c r="AE207" s="12"/>
      <c r="AF207" s="58" t="s">
        <v>67</v>
      </c>
      <c r="AG207" s="23">
        <v>8</v>
      </c>
      <c r="AH207" s="27">
        <v>7</v>
      </c>
      <c r="AI207" s="25" t="s">
        <v>49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S207" s="9" t="s">
        <v>100</v>
      </c>
      <c r="AU20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'Б-100185-13',date'2016-03-03',2, 7, 7, 'RUR', 1, 18, date'2015-03-06', date'2015-03-07', 1001851, 1, to_date('2016-03-08 00:00:00','YYYY-MM-DD HH24:MI:SS'), 50000, 9000, 0, 274, 0, 'c1', 8,null);insert into xxxx_oebs_cash_payment_test (ID, INVOICE_ID, OEBS_PAYMENT, DOC_DATE, COMISS_DATE) values (s_xxxx_oebs_cash_payment_test.NEXTVAL, 100185, 25000, to_date('2016-03-08 00:00:00','YYYY-MM-DD HH24:MI:SS'), date'2015-04-30' );insert into xxxx_client_discount_m  (ID,CLIENT_ID,CLIENT_AVG_DISCOUNT,DT) values (s_xxxx_client_discount_m.NEXTVAL,274, 7, date'2014-03-01');</v>
      </c>
    </row>
    <row r="208" spans="1:47" ht="15" customHeight="1" x14ac:dyDescent="0.3">
      <c r="A208" s="45">
        <v>23</v>
      </c>
      <c r="B208" s="57"/>
      <c r="C208" s="12" t="str">
        <f t="shared" si="54"/>
        <v>100023</v>
      </c>
      <c r="D208" s="12" t="str">
        <f t="shared" si="55"/>
        <v>100023/13</v>
      </c>
      <c r="E208" s="13" t="s">
        <v>40</v>
      </c>
      <c r="F208" s="13" t="s">
        <v>41</v>
      </c>
      <c r="G208" s="12">
        <v>1</v>
      </c>
      <c r="H208" s="14">
        <v>100186</v>
      </c>
      <c r="I208" s="15" t="str">
        <f t="shared" si="52"/>
        <v>Б-100186-13</v>
      </c>
      <c r="J208" s="16">
        <v>2</v>
      </c>
      <c r="K208" s="12">
        <v>7</v>
      </c>
      <c r="L208" s="12" t="s">
        <v>42</v>
      </c>
      <c r="M208" s="16">
        <v>1</v>
      </c>
      <c r="N208" s="12">
        <v>18</v>
      </c>
      <c r="O208" s="144" t="s">
        <v>168</v>
      </c>
      <c r="P208" s="13" t="s">
        <v>44</v>
      </c>
      <c r="Q208" s="13" t="s">
        <v>45</v>
      </c>
      <c r="R208" s="17" t="str">
        <f t="shared" si="56"/>
        <v>1001861</v>
      </c>
      <c r="S208" s="15">
        <v>1</v>
      </c>
      <c r="T208" s="144" t="s">
        <v>140</v>
      </c>
      <c r="U208" s="12">
        <v>50000</v>
      </c>
      <c r="V208" s="12">
        <f t="shared" si="53"/>
        <v>9000</v>
      </c>
      <c r="W208" s="12">
        <v>0</v>
      </c>
      <c r="X208" s="18">
        <v>275</v>
      </c>
      <c r="Y208" s="19" t="s">
        <v>47</v>
      </c>
      <c r="Z208" s="20"/>
      <c r="AA208" s="21"/>
      <c r="AB208" s="26"/>
      <c r="AC208" s="14">
        <v>100000</v>
      </c>
      <c r="AD208" s="12"/>
      <c r="AE208" s="12"/>
      <c r="AF208" s="13" t="s">
        <v>48</v>
      </c>
      <c r="AG208" s="23">
        <v>8</v>
      </c>
      <c r="AH208" s="27">
        <v>7</v>
      </c>
      <c r="AI208" s="25" t="s">
        <v>49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U20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'Б-100186-13',date'2016-03-03',2, 7, 7, 'RUR', 1, 18, date'2015-03-06', date'2015-03-07', 1001861, 1, to_date('2016-03-08 00:00:00','YYYY-MM-DD HH24:MI:SS'), 50000, 9000, 0, 275, 0, 'c1', 8,null);insert into xxxx_oebs_cash_payment_test (ID, INVOICE_ID, OEBS_PAYMENT, DOC_DATE, COMISS_DATE) values (s_xxxx_oebs_cash_payment_test.NEXTVAL, 100186, 100000, to_date('2016-03-08 00:00:00','YYYY-MM-DD HH24:MI:SS'), date'2015-03-31' );insert into xxxx_client_discount_m  (ID,CLIENT_ID,CLIENT_AVG_DISCOUNT,DT) values (s_xxxx_client_discount_m.NEXTVAL,275, 7, date'2014-03-01');</v>
      </c>
    </row>
    <row r="209" spans="1:47" ht="15" customHeight="1" x14ac:dyDescent="0.3">
      <c r="A209" s="45">
        <v>23</v>
      </c>
      <c r="B209" s="57"/>
      <c r="C209" s="12" t="str">
        <f t="shared" si="54"/>
        <v>100023</v>
      </c>
      <c r="D209" s="12" t="str">
        <f t="shared" si="55"/>
        <v>100023/13</v>
      </c>
      <c r="E209" s="13" t="s">
        <v>40</v>
      </c>
      <c r="F209" s="13" t="s">
        <v>41</v>
      </c>
      <c r="G209" s="12">
        <v>1</v>
      </c>
      <c r="H209" s="14">
        <v>100187</v>
      </c>
      <c r="I209" s="15" t="str">
        <f t="shared" si="52"/>
        <v>Б-100187-13</v>
      </c>
      <c r="J209" s="16">
        <v>2</v>
      </c>
      <c r="K209" s="28">
        <v>2</v>
      </c>
      <c r="L209" s="12" t="s">
        <v>42</v>
      </c>
      <c r="M209" s="16">
        <v>1</v>
      </c>
      <c r="N209" s="12">
        <v>18</v>
      </c>
      <c r="O209" s="144" t="s">
        <v>169</v>
      </c>
      <c r="P209" s="13" t="s">
        <v>44</v>
      </c>
      <c r="Q209" s="13" t="s">
        <v>45</v>
      </c>
      <c r="R209" s="17" t="str">
        <f t="shared" si="56"/>
        <v>1001871</v>
      </c>
      <c r="S209" s="15">
        <v>1</v>
      </c>
      <c r="T209" s="144" t="s">
        <v>141</v>
      </c>
      <c r="U209" s="12">
        <v>50000</v>
      </c>
      <c r="V209" s="12">
        <f t="shared" si="53"/>
        <v>9000</v>
      </c>
      <c r="W209" s="12">
        <v>0</v>
      </c>
      <c r="X209" s="18">
        <v>276</v>
      </c>
      <c r="Y209" s="19" t="s">
        <v>47</v>
      </c>
      <c r="Z209" s="20"/>
      <c r="AA209" s="29"/>
      <c r="AB209" s="29"/>
      <c r="AC209" s="14">
        <f t="shared" ref="AC209:AC220" si="58">U209*0.5</f>
        <v>25000</v>
      </c>
      <c r="AD209" s="12"/>
      <c r="AE209" s="12"/>
      <c r="AF209" s="58" t="s">
        <v>67</v>
      </c>
      <c r="AG209" s="23">
        <v>8</v>
      </c>
      <c r="AH209" s="30">
        <v>20</v>
      </c>
      <c r="AI209" s="25" t="s">
        <v>49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U20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'Б-100187-13',date'2016-03-04',2, 2, 2, 'RUR', 1, 18, date'2015-03-06', date'2015-03-07', 1001871, 1, to_date('2016-03-09 00:00:00','YYYY-MM-DD HH24:MI:SS'), 50000, 9000, 0, 276, 0, 'c1', 8,null);insert into xxxx_oebs_cash_payment_test (ID, INVOICE_ID, OEBS_PAYMENT, DOC_DATE, COMISS_DATE) values (s_xxxx_oebs_cash_payment_test.NEXTVAL, 100187, 25000, to_date('2016-03-09 00:00:00','YYYY-MM-DD HH24:MI:SS'), date'2015-04-30' );insert into xxxx_client_discount_m  (ID,CLIENT_ID,CLIENT_AVG_DISCOUNT,DT) values (s_xxxx_client_discount_m.NEXTVAL,276, 20, date'2014-03-01');</v>
      </c>
    </row>
    <row r="210" spans="1:47" ht="15" customHeight="1" x14ac:dyDescent="0.3">
      <c r="A210" s="45">
        <v>23</v>
      </c>
      <c r="B210" s="57"/>
      <c r="C210" s="12" t="str">
        <f t="shared" si="54"/>
        <v>100023</v>
      </c>
      <c r="D210" s="12" t="str">
        <f t="shared" si="55"/>
        <v>100023/13</v>
      </c>
      <c r="E210" s="13" t="s">
        <v>40</v>
      </c>
      <c r="F210" s="13" t="s">
        <v>41</v>
      </c>
      <c r="G210" s="12">
        <v>1</v>
      </c>
      <c r="H210" s="14">
        <v>100187</v>
      </c>
      <c r="I210" s="15" t="str">
        <f t="shared" si="52"/>
        <v>Б-100187-13</v>
      </c>
      <c r="J210" s="16">
        <v>2</v>
      </c>
      <c r="K210" s="56">
        <v>11</v>
      </c>
      <c r="L210" s="12" t="s">
        <v>42</v>
      </c>
      <c r="M210" s="16">
        <v>1</v>
      </c>
      <c r="N210" s="12">
        <v>18</v>
      </c>
      <c r="O210" s="144" t="s">
        <v>169</v>
      </c>
      <c r="P210" s="13" t="s">
        <v>44</v>
      </c>
      <c r="Q210" s="13" t="s">
        <v>45</v>
      </c>
      <c r="R210" s="17" t="str">
        <f t="shared" si="56"/>
        <v>1001871</v>
      </c>
      <c r="S210" s="15">
        <v>1</v>
      </c>
      <c r="T210" s="144" t="s">
        <v>141</v>
      </c>
      <c r="U210" s="12">
        <v>50000</v>
      </c>
      <c r="V210" s="12">
        <f t="shared" si="53"/>
        <v>9000</v>
      </c>
      <c r="W210" s="12">
        <v>0</v>
      </c>
      <c r="X210" s="18">
        <v>276</v>
      </c>
      <c r="Y210" s="19" t="s">
        <v>47</v>
      </c>
      <c r="Z210" s="20"/>
      <c r="AA210" s="29"/>
      <c r="AB210" s="29"/>
      <c r="AC210" s="14">
        <f t="shared" si="58"/>
        <v>25000</v>
      </c>
      <c r="AD210" s="12"/>
      <c r="AE210" s="12"/>
      <c r="AF210" s="58" t="s">
        <v>67</v>
      </c>
      <c r="AG210" s="23">
        <v>8</v>
      </c>
      <c r="AH210" s="30">
        <v>20</v>
      </c>
      <c r="AI210" s="25" t="s">
        <v>49</v>
      </c>
      <c r="AJ210" s="13"/>
      <c r="AK210" s="13"/>
      <c r="AL210" s="17">
        <v>0</v>
      </c>
      <c r="AM210" s="15" t="s">
        <v>50</v>
      </c>
      <c r="AN210" s="12" t="s">
        <v>51</v>
      </c>
      <c r="AO210" s="12"/>
      <c r="AP210" s="17"/>
      <c r="AQ210" s="17"/>
      <c r="AR210" s="17"/>
      <c r="AU21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'Б-100187-13',date'2016-03-04',2, 11, 11, 'RUR', 1, 18, date'2015-03-06', date'2015-03-07', 1001871, 1, to_date('2016-03-09 00:00:00','YYYY-MM-DD HH24:MI:SS'), 50000, 9000, 0, 276, 0, 'c1', 8,null);insert into xxxx_oebs_cash_payment_test (ID, INVOICE_ID, OEBS_PAYMENT, DOC_DATE, COMISS_DATE) values (s_xxxx_oebs_cash_payment_test.NEXTVAL, 100187, 25000, to_date('2016-03-09 00:00:00','YYYY-MM-DD HH24:MI:SS'), date'2015-04-30' );insert into xxxx_client_discount_m  (ID,CLIENT_ID,CLIENT_AVG_DISCOUNT,DT) values (s_xxxx_client_discount_m.NEXTVAL,276, 20, date'2014-03-01');</v>
      </c>
    </row>
    <row r="211" spans="1:47" ht="15" customHeight="1" x14ac:dyDescent="0.3">
      <c r="A211" s="45">
        <v>23</v>
      </c>
      <c r="B211" s="57"/>
      <c r="C211" s="12" t="str">
        <f t="shared" si="54"/>
        <v>100023</v>
      </c>
      <c r="D211" s="12" t="str">
        <f t="shared" si="55"/>
        <v>100023/13</v>
      </c>
      <c r="E211" s="13" t="s">
        <v>40</v>
      </c>
      <c r="F211" s="13" t="s">
        <v>41</v>
      </c>
      <c r="G211" s="12">
        <v>1</v>
      </c>
      <c r="H211" s="14">
        <v>100188</v>
      </c>
      <c r="I211" s="15" t="str">
        <f t="shared" si="52"/>
        <v>Б-100188-13</v>
      </c>
      <c r="J211" s="16">
        <v>2</v>
      </c>
      <c r="K211" s="28">
        <v>1</v>
      </c>
      <c r="L211" s="12" t="s">
        <v>42</v>
      </c>
      <c r="M211" s="16">
        <v>1</v>
      </c>
      <c r="N211" s="12">
        <v>18</v>
      </c>
      <c r="O211" s="144" t="s">
        <v>170</v>
      </c>
      <c r="P211" s="13" t="s">
        <v>44</v>
      </c>
      <c r="Q211" s="13" t="s">
        <v>45</v>
      </c>
      <c r="R211" s="17" t="str">
        <f t="shared" si="56"/>
        <v>1001881</v>
      </c>
      <c r="S211" s="15">
        <v>1</v>
      </c>
      <c r="T211" s="144" t="s">
        <v>142</v>
      </c>
      <c r="U211" s="12">
        <v>50000</v>
      </c>
      <c r="V211" s="12">
        <f t="shared" si="53"/>
        <v>9000</v>
      </c>
      <c r="W211" s="12">
        <v>0</v>
      </c>
      <c r="X211" s="18">
        <v>277</v>
      </c>
      <c r="Y211" s="19" t="s">
        <v>47</v>
      </c>
      <c r="Z211" s="20">
        <f>SUM(U206:U211)-SUM(V206:V211)</f>
        <v>246000</v>
      </c>
      <c r="AA211" s="29">
        <f>(AC206+AC208+AC211)/1.18</f>
        <v>127118.64406779662</v>
      </c>
      <c r="AB211" s="29">
        <f>Z211-AA211</f>
        <v>118881.35593220338</v>
      </c>
      <c r="AC211" s="14">
        <f t="shared" si="58"/>
        <v>25000</v>
      </c>
      <c r="AD211" s="12"/>
      <c r="AE211" s="12"/>
      <c r="AF211" s="13" t="s">
        <v>48</v>
      </c>
      <c r="AG211" s="23">
        <v>8</v>
      </c>
      <c r="AH211" s="30">
        <v>13</v>
      </c>
      <c r="AI211" s="25" t="s">
        <v>49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U21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'Б-100188-13',date'2016-03-05',2, 1, 1, 'RUR', 1, 18, date'2015-03-06', date'2015-03-07', 1001881, 1, to_date('2016-03-11 00:00:00','YYYY-MM-DD HH24:MI:SS'), 50000, 9000, 0, 277, 0, 'c1', 8,null);insert into xxxx_oebs_cash_payment_test (ID, INVOICE_ID, OEBS_PAYMENT, DOC_DATE, COMISS_DATE) values (s_xxxx_oebs_cash_payment_test.NEXTVAL, 100188, 25000, to_date('2016-03-11 00:00:00','YYYY-MM-DD HH24:MI:SS'), date'2015-03-31' );insert into xxxx_client_discount_m  (ID,CLIENT_ID,CLIENT_AVG_DISCOUNT,DT) values (s_xxxx_client_discount_m.NEXTVAL,277, 13, date'2014-03-01');</v>
      </c>
    </row>
    <row r="212" spans="1:47" ht="15" customHeight="1" x14ac:dyDescent="0.3">
      <c r="A212" s="45">
        <v>23</v>
      </c>
      <c r="B212" s="57"/>
      <c r="C212" s="12" t="str">
        <f t="shared" si="54"/>
        <v>100023</v>
      </c>
      <c r="D212" s="12" t="str">
        <f t="shared" si="55"/>
        <v>100023/13</v>
      </c>
      <c r="E212" s="13" t="s">
        <v>40</v>
      </c>
      <c r="F212" s="13" t="s">
        <v>41</v>
      </c>
      <c r="G212" s="12">
        <v>1</v>
      </c>
      <c r="H212" s="14">
        <v>100189</v>
      </c>
      <c r="I212" s="15" t="str">
        <f t="shared" si="52"/>
        <v>Б-100189-13</v>
      </c>
      <c r="J212" s="16">
        <v>2</v>
      </c>
      <c r="K212" s="12">
        <v>7</v>
      </c>
      <c r="L212" s="12" t="s">
        <v>42</v>
      </c>
      <c r="M212" s="16">
        <v>1</v>
      </c>
      <c r="N212" s="12">
        <v>18</v>
      </c>
      <c r="O212" s="144" t="s">
        <v>167</v>
      </c>
      <c r="P212" s="13" t="s">
        <v>44</v>
      </c>
      <c r="Q212" s="13" t="s">
        <v>45</v>
      </c>
      <c r="R212" s="17" t="str">
        <f t="shared" si="56"/>
        <v>1001891</v>
      </c>
      <c r="S212" s="15">
        <v>1</v>
      </c>
      <c r="T212" s="144" t="s">
        <v>147</v>
      </c>
      <c r="U212" s="12">
        <v>50000</v>
      </c>
      <c r="V212" s="12">
        <f t="shared" si="53"/>
        <v>9000</v>
      </c>
      <c r="W212" s="12">
        <v>0</v>
      </c>
      <c r="X212" s="18">
        <v>278</v>
      </c>
      <c r="Y212" s="19" t="s">
        <v>47</v>
      </c>
      <c r="Z212" s="20"/>
      <c r="AA212" s="21"/>
      <c r="AB212" s="22"/>
      <c r="AC212" s="14">
        <f t="shared" si="58"/>
        <v>25000</v>
      </c>
      <c r="AD212" s="12"/>
      <c r="AE212" s="12"/>
      <c r="AF212" s="59" t="s">
        <v>72</v>
      </c>
      <c r="AG212" s="23">
        <v>8</v>
      </c>
      <c r="AH212" s="24">
        <v>13</v>
      </c>
      <c r="AI212" s="25" t="s">
        <v>49</v>
      </c>
      <c r="AJ212" s="13"/>
      <c r="AK212" s="13"/>
      <c r="AL212" s="17">
        <v>0</v>
      </c>
      <c r="AM212" s="15" t="s">
        <v>50</v>
      </c>
      <c r="AN212" s="12" t="s">
        <v>51</v>
      </c>
      <c r="AO212" s="12"/>
      <c r="AP212" s="17"/>
      <c r="AQ212" s="17"/>
      <c r="AR212" s="17"/>
      <c r="AU21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'Б-100189-13',date'2016-03-02',2, 7, 7, 'RUR', 1, 18, date'2015-03-06', date'2015-03-07', 1001891, 1, to_date('2016-05-07 00:00:00','YYYY-MM-DD HH24:MI:SS'), 50000, 9000, 0, 278, 0, 'c1', 8,null);insert into xxxx_oebs_cash_payment_test (ID, INVOICE_ID, OEBS_PAYMENT, DOC_DATE, COMISS_DATE) values (s_xxxx_oebs_cash_payment_test.NEXTVAL, 100189, 25000, to_date('2016-05-07 00:00:00','YYYY-MM-DD HH24:MI:SS'), date'2015-05-31' );insert into xxxx_client_discount_m  (ID,CLIENT_ID,CLIENT_AVG_DISCOUNT,DT) values (s_xxxx_client_discount_m.NEXTVAL,278, 13, date'2014-03-01');</v>
      </c>
    </row>
    <row r="213" spans="1:47" ht="15" customHeight="1" x14ac:dyDescent="0.3">
      <c r="A213" s="45">
        <v>23</v>
      </c>
      <c r="B213" s="57"/>
      <c r="C213" s="12" t="str">
        <f t="shared" si="54"/>
        <v>100023</v>
      </c>
      <c r="D213" s="12" t="str">
        <f t="shared" si="55"/>
        <v>100023/13</v>
      </c>
      <c r="E213" s="13" t="s">
        <v>40</v>
      </c>
      <c r="F213" s="13" t="s">
        <v>41</v>
      </c>
      <c r="G213" s="12">
        <v>1</v>
      </c>
      <c r="H213" s="14">
        <v>100190</v>
      </c>
      <c r="I213" s="15" t="str">
        <f t="shared" si="52"/>
        <v>Б-100190-13</v>
      </c>
      <c r="J213" s="16">
        <v>2</v>
      </c>
      <c r="K213" s="28">
        <v>12</v>
      </c>
      <c r="L213" s="12" t="s">
        <v>42</v>
      </c>
      <c r="M213" s="16">
        <v>1</v>
      </c>
      <c r="N213" s="12">
        <v>18</v>
      </c>
      <c r="O213" s="144" t="s">
        <v>168</v>
      </c>
      <c r="P213" s="13" t="s">
        <v>44</v>
      </c>
      <c r="Q213" s="13" t="s">
        <v>45</v>
      </c>
      <c r="R213" s="17" t="str">
        <f t="shared" si="56"/>
        <v>1001901</v>
      </c>
      <c r="S213" s="15">
        <v>1</v>
      </c>
      <c r="T213" s="144" t="s">
        <v>148</v>
      </c>
      <c r="U213" s="12">
        <v>50000</v>
      </c>
      <c r="V213" s="12">
        <f t="shared" si="53"/>
        <v>9000</v>
      </c>
      <c r="W213" s="12">
        <v>0</v>
      </c>
      <c r="X213" s="18">
        <v>279</v>
      </c>
      <c r="Y213" s="19" t="s">
        <v>47</v>
      </c>
      <c r="Z213" s="20"/>
      <c r="AA213" s="21"/>
      <c r="AB213" s="26"/>
      <c r="AC213" s="14">
        <f t="shared" si="58"/>
        <v>25000</v>
      </c>
      <c r="AD213" s="12"/>
      <c r="AE213" s="12"/>
      <c r="AF213" s="59" t="s">
        <v>72</v>
      </c>
      <c r="AG213" s="23">
        <v>8</v>
      </c>
      <c r="AH213" s="27">
        <v>7</v>
      </c>
      <c r="AI213" s="25" t="s">
        <v>49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U21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'Б-100190-13',date'2016-03-03',2, 12, 12, 'RUR', 1, 18, date'2015-03-06', date'2015-03-07', 1001901, 1, to_date('2016-05-08 00:00:00','YYYY-MM-DD HH24:MI:SS'), 50000, 9000, 0, 279, 0, 'c1', 8,null);insert into xxxx_oebs_cash_payment_test (ID, INVOICE_ID, OEBS_PAYMENT, DOC_DATE, COMISS_DATE) values (s_xxxx_oebs_cash_payment_test.NEXTVAL, 100190, 25000, to_date('2016-05-08 00:00:00','YYYY-MM-DD HH24:MI:SS'), date'2015-05-31' );insert into xxxx_client_discount_m  (ID,CLIENT_ID,CLIENT_AVG_DISCOUNT,DT) values (s_xxxx_client_discount_m.NEXTVAL,279, 7, date'2014-03-01');</v>
      </c>
    </row>
    <row r="214" spans="1:47" x14ac:dyDescent="0.3">
      <c r="A214" s="45">
        <v>23</v>
      </c>
      <c r="B214" s="57"/>
      <c r="C214" s="12" t="str">
        <f t="shared" si="54"/>
        <v>100023</v>
      </c>
      <c r="D214" s="12" t="str">
        <f t="shared" si="55"/>
        <v>100023/13</v>
      </c>
      <c r="E214" s="13" t="s">
        <v>40</v>
      </c>
      <c r="F214" s="13" t="s">
        <v>41</v>
      </c>
      <c r="G214" s="12">
        <v>1</v>
      </c>
      <c r="H214" s="14">
        <v>100191</v>
      </c>
      <c r="I214" s="15" t="str">
        <f t="shared" si="52"/>
        <v>Б-100191-13</v>
      </c>
      <c r="J214" s="16">
        <v>2</v>
      </c>
      <c r="K214" s="12">
        <v>7</v>
      </c>
      <c r="L214" s="12" t="s">
        <v>42</v>
      </c>
      <c r="M214" s="16">
        <v>1</v>
      </c>
      <c r="N214" s="12">
        <v>18</v>
      </c>
      <c r="O214" s="144" t="s">
        <v>168</v>
      </c>
      <c r="P214" s="13" t="s">
        <v>44</v>
      </c>
      <c r="Q214" s="13" t="s">
        <v>45</v>
      </c>
      <c r="R214" s="17" t="str">
        <f t="shared" si="56"/>
        <v>1001911</v>
      </c>
      <c r="S214" s="15">
        <v>1</v>
      </c>
      <c r="T214" s="144" t="s">
        <v>148</v>
      </c>
      <c r="U214" s="12">
        <v>50000</v>
      </c>
      <c r="V214" s="12">
        <f t="shared" si="53"/>
        <v>9000</v>
      </c>
      <c r="W214" s="12">
        <v>0</v>
      </c>
      <c r="X214" s="18">
        <v>280</v>
      </c>
      <c r="Y214" s="19" t="s">
        <v>47</v>
      </c>
      <c r="Z214" s="20"/>
      <c r="AA214" s="21"/>
      <c r="AB214" s="26"/>
      <c r="AC214" s="14">
        <f t="shared" si="58"/>
        <v>25000</v>
      </c>
      <c r="AD214" s="12"/>
      <c r="AE214" s="12"/>
      <c r="AF214" s="58" t="s">
        <v>102</v>
      </c>
      <c r="AG214" s="23">
        <v>8</v>
      </c>
      <c r="AH214" s="27">
        <v>7</v>
      </c>
      <c r="AI214" s="25" t="s">
        <v>49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U21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'Б-100191-13',date'2016-03-03',2, 7, 7, 'RUR', 1, 18, date'2015-03-06', date'2015-03-07', 1001911, 1, to_date('2016-05-08 00:00:00','YYYY-MM-DD HH24:MI:SS'), 50000, 9000, 0, 280, 0, 'c1', 8,null);insert into xxxx_oebs_cash_payment_test (ID, INVOICE_ID, OEBS_PAYMENT, DOC_DATE, COMISS_DATE) values (s_xxxx_oebs_cash_payment_test.NEXTVAL, 100191, 25000, to_date('2016-05-08 00:00:00','YYYY-MM-DD HH24:MI:SS'), date'2015-06-30' );insert into xxxx_client_discount_m  (ID,CLIENT_ID,CLIENT_AVG_DISCOUNT,DT) values (s_xxxx_client_discount_m.NEXTVAL,280, 7, date'2014-03-01');</v>
      </c>
    </row>
    <row r="215" spans="1:47" ht="17.25" customHeight="1" x14ac:dyDescent="0.3">
      <c r="A215" s="45">
        <v>23</v>
      </c>
      <c r="B215" s="57"/>
      <c r="C215" s="12" t="str">
        <f t="shared" si="54"/>
        <v>100023</v>
      </c>
      <c r="D215" s="12" t="str">
        <f t="shared" si="55"/>
        <v>100023/13</v>
      </c>
      <c r="E215" s="13" t="s">
        <v>40</v>
      </c>
      <c r="F215" s="13" t="s">
        <v>41</v>
      </c>
      <c r="G215" s="12">
        <v>1</v>
      </c>
      <c r="H215" s="14">
        <v>100192</v>
      </c>
      <c r="I215" s="15" t="str">
        <f t="shared" si="52"/>
        <v>Б-100192-13</v>
      </c>
      <c r="J215" s="16">
        <v>2</v>
      </c>
      <c r="K215" s="28">
        <v>2</v>
      </c>
      <c r="L215" s="12" t="s">
        <v>42</v>
      </c>
      <c r="M215" s="16">
        <v>1</v>
      </c>
      <c r="N215" s="12">
        <v>18</v>
      </c>
      <c r="O215" s="144" t="s">
        <v>169</v>
      </c>
      <c r="P215" s="13" t="s">
        <v>44</v>
      </c>
      <c r="Q215" s="13" t="s">
        <v>45</v>
      </c>
      <c r="R215" s="17" t="str">
        <f t="shared" si="56"/>
        <v>1001921</v>
      </c>
      <c r="S215" s="15">
        <v>1</v>
      </c>
      <c r="T215" s="144" t="s">
        <v>149</v>
      </c>
      <c r="U215" s="12">
        <v>50000</v>
      </c>
      <c r="V215" s="12">
        <f t="shared" si="53"/>
        <v>9000</v>
      </c>
      <c r="W215" s="12">
        <v>0</v>
      </c>
      <c r="X215" s="18">
        <v>281</v>
      </c>
      <c r="Y215" s="19" t="s">
        <v>47</v>
      </c>
      <c r="Z215" s="20"/>
      <c r="AA215" s="29"/>
      <c r="AB215" s="29"/>
      <c r="AC215" s="14">
        <f t="shared" si="58"/>
        <v>25000</v>
      </c>
      <c r="AD215" s="12"/>
      <c r="AE215" s="12"/>
      <c r="AF215" s="58" t="s">
        <v>102</v>
      </c>
      <c r="AG215" s="23">
        <v>8</v>
      </c>
      <c r="AH215" s="30">
        <v>20</v>
      </c>
      <c r="AI215" s="25" t="s">
        <v>49</v>
      </c>
      <c r="AJ215" s="13"/>
      <c r="AK215" s="13"/>
      <c r="AL215" s="17">
        <v>0</v>
      </c>
      <c r="AM215" s="15" t="s">
        <v>50</v>
      </c>
      <c r="AN215" s="12" t="s">
        <v>51</v>
      </c>
      <c r="AO215" s="12"/>
      <c r="AP215" s="17"/>
      <c r="AQ215" s="17"/>
      <c r="AR215" s="17"/>
      <c r="AU21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'Б-100192-13',date'2016-03-04',2, 2, 2, 'RUR', 1, 18, date'2015-03-06', date'2015-03-07', 1001921, 1, to_date('2016-05-09 00:00:00','YYYY-MM-DD HH24:MI:SS'), 50000, 9000, 0, 281, 0, 'c1', 8,null);insert into xxxx_oebs_cash_payment_test (ID, INVOICE_ID, OEBS_PAYMENT, DOC_DATE, COMISS_DATE) values (s_xxxx_oebs_cash_payment_test.NEXTVAL, 100192, 25000, to_date('2016-05-09 00:00:00','YYYY-MM-DD HH24:MI:SS'), date'2015-06-30' );insert into xxxx_client_discount_m  (ID,CLIENT_ID,CLIENT_AVG_DISCOUNT,DT) values (s_xxxx_client_discount_m.NEXTVAL,281, 20, date'2014-03-01');</v>
      </c>
    </row>
    <row r="216" spans="1:47" ht="17.25" customHeight="1" x14ac:dyDescent="0.3">
      <c r="A216" s="45">
        <v>23</v>
      </c>
      <c r="B216" s="57"/>
      <c r="C216" s="12" t="str">
        <f t="shared" si="54"/>
        <v>100023</v>
      </c>
      <c r="D216" s="12" t="str">
        <f t="shared" si="55"/>
        <v>100023/13</v>
      </c>
      <c r="E216" s="13" t="s">
        <v>40</v>
      </c>
      <c r="F216" s="13" t="s">
        <v>41</v>
      </c>
      <c r="G216" s="12">
        <v>1</v>
      </c>
      <c r="H216" s="14">
        <v>100192</v>
      </c>
      <c r="I216" s="15" t="str">
        <f t="shared" ref="I216:I247" si="59">"Б-"&amp;H216&amp;"-13"</f>
        <v>Б-100192-13</v>
      </c>
      <c r="J216" s="16">
        <v>2</v>
      </c>
      <c r="K216" s="28">
        <v>11</v>
      </c>
      <c r="L216" s="12" t="s">
        <v>42</v>
      </c>
      <c r="M216" s="16">
        <v>1</v>
      </c>
      <c r="N216" s="12">
        <v>18</v>
      </c>
      <c r="O216" s="144" t="s">
        <v>169</v>
      </c>
      <c r="P216" s="13" t="s">
        <v>44</v>
      </c>
      <c r="Q216" s="13" t="s">
        <v>45</v>
      </c>
      <c r="R216" s="17" t="str">
        <f t="shared" si="56"/>
        <v>1001921</v>
      </c>
      <c r="S216" s="15">
        <v>1</v>
      </c>
      <c r="T216" s="144" t="s">
        <v>149</v>
      </c>
      <c r="U216" s="12">
        <v>50000</v>
      </c>
      <c r="V216" s="12">
        <f t="shared" ref="V216:V247" si="60">U216*0.18</f>
        <v>9000</v>
      </c>
      <c r="W216" s="12">
        <v>0</v>
      </c>
      <c r="X216" s="18">
        <v>281</v>
      </c>
      <c r="Y216" s="19" t="s">
        <v>47</v>
      </c>
      <c r="Z216" s="20"/>
      <c r="AA216" s="29"/>
      <c r="AB216" s="29"/>
      <c r="AC216" s="14">
        <f t="shared" si="58"/>
        <v>25000</v>
      </c>
      <c r="AD216" s="12"/>
      <c r="AE216" s="12"/>
      <c r="AF216" s="58" t="s">
        <v>102</v>
      </c>
      <c r="AG216" s="23">
        <v>8</v>
      </c>
      <c r="AH216" s="30">
        <v>20</v>
      </c>
      <c r="AI216" s="25" t="s">
        <v>49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U21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'Б-100192-13',date'2016-03-04',2, 11, 11, 'RUR', 1, 18, date'2015-03-06', date'2015-03-07', 1001921, 1, to_date('2016-05-09 00:00:00','YYYY-MM-DD HH24:MI:SS'), 50000, 9000, 0, 281, 0, 'c1', 8,null);insert into xxxx_oebs_cash_payment_test (ID, INVOICE_ID, OEBS_PAYMENT, DOC_DATE, COMISS_DATE) values (s_xxxx_oebs_cash_payment_test.NEXTVAL, 100192, 25000, to_date('2016-05-09 00:00:00','YYYY-MM-DD HH24:MI:SS'), date'2015-06-30' );insert into xxxx_client_discount_m  (ID,CLIENT_ID,CLIENT_AVG_DISCOUNT,DT) values (s_xxxx_client_discount_m.NEXTVAL,281, 20, date'2014-03-01');</v>
      </c>
    </row>
    <row r="217" spans="1:47" ht="16.5" customHeight="1" x14ac:dyDescent="0.3">
      <c r="A217" s="45">
        <v>23</v>
      </c>
      <c r="B217" s="57"/>
      <c r="C217" s="12" t="str">
        <f t="shared" si="54"/>
        <v>100023</v>
      </c>
      <c r="D217" s="12" t="str">
        <f t="shared" si="55"/>
        <v>100023/13</v>
      </c>
      <c r="E217" s="13" t="s">
        <v>40</v>
      </c>
      <c r="F217" s="13" t="s">
        <v>41</v>
      </c>
      <c r="G217" s="12">
        <v>1</v>
      </c>
      <c r="H217" s="14">
        <v>100193</v>
      </c>
      <c r="I217" s="15" t="str">
        <f t="shared" si="59"/>
        <v>Б-100193-13</v>
      </c>
      <c r="J217" s="16">
        <v>2</v>
      </c>
      <c r="K217" s="28">
        <v>1</v>
      </c>
      <c r="L217" s="12" t="s">
        <v>42</v>
      </c>
      <c r="M217" s="16">
        <v>1</v>
      </c>
      <c r="N217" s="12">
        <v>18</v>
      </c>
      <c r="O217" s="144" t="s">
        <v>170</v>
      </c>
      <c r="P217" s="13" t="s">
        <v>44</v>
      </c>
      <c r="Q217" s="13" t="s">
        <v>45</v>
      </c>
      <c r="R217" s="17" t="str">
        <f t="shared" si="56"/>
        <v>1001931</v>
      </c>
      <c r="S217" s="15">
        <v>1</v>
      </c>
      <c r="T217" s="145" t="s">
        <v>150</v>
      </c>
      <c r="U217" s="12">
        <v>50000</v>
      </c>
      <c r="V217" s="12">
        <f t="shared" si="60"/>
        <v>9000</v>
      </c>
      <c r="W217" s="12">
        <v>0</v>
      </c>
      <c r="X217" s="18">
        <v>282</v>
      </c>
      <c r="Y217" s="19" t="s">
        <v>47</v>
      </c>
      <c r="Z217" s="20">
        <f>SUM(U212:U217)-SUM(V212:V217)</f>
        <v>246000</v>
      </c>
      <c r="AA217" s="29">
        <f>(AC217+AC213+AC212)/1.18</f>
        <v>63559.322033898308</v>
      </c>
      <c r="AB217" s="29">
        <f>Z217-AA217</f>
        <v>182440.67796610168</v>
      </c>
      <c r="AC217" s="14">
        <f t="shared" si="58"/>
        <v>25000</v>
      </c>
      <c r="AD217" s="12"/>
      <c r="AE217" s="12"/>
      <c r="AF217" s="61" t="s">
        <v>72</v>
      </c>
      <c r="AG217" s="23">
        <v>8</v>
      </c>
      <c r="AH217" s="30">
        <v>13</v>
      </c>
      <c r="AI217" s="25" t="s">
        <v>49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U21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'Б-100193-13',date'2016-03-05',2, 1, 1, 'RUR', 1, 18, date'2015-03-06', date'2015-03-07', 1001931, 1, to_date('2016-05-11 00:00:00','YYYY-MM-DD HH24:MI:SS'), 50000, 9000, 0, 282, 0, 'c1', 8,null);insert into xxxx_oebs_cash_payment_test (ID, INVOICE_ID, OEBS_PAYMENT, DOC_DATE, COMISS_DATE) values (s_xxxx_oebs_cash_payment_test.NEXTVAL, 100193, 25000, to_date('2016-05-11 00:00:00','YYYY-MM-DD HH24:MI:SS'), date'2015-05-31' );insert into xxxx_client_discount_m  (ID,CLIENT_ID,CLIENT_AVG_DISCOUNT,DT) values (s_xxxx_client_discount_m.NEXTVAL,282, 13, date'2014-03-01');</v>
      </c>
    </row>
    <row r="218" spans="1:47" ht="17.25" customHeight="1" x14ac:dyDescent="0.3">
      <c r="A218" s="45">
        <v>23</v>
      </c>
      <c r="B218" s="57"/>
      <c r="C218" s="12" t="str">
        <f t="shared" si="54"/>
        <v>100023</v>
      </c>
      <c r="D218" s="12" t="str">
        <f t="shared" si="55"/>
        <v>100023/13</v>
      </c>
      <c r="E218" s="13" t="s">
        <v>40</v>
      </c>
      <c r="F218" s="13" t="s">
        <v>41</v>
      </c>
      <c r="G218" s="12">
        <v>1</v>
      </c>
      <c r="H218" s="14">
        <v>100194</v>
      </c>
      <c r="I218" s="15" t="str">
        <f t="shared" si="59"/>
        <v>Б-100194-13</v>
      </c>
      <c r="J218" s="16">
        <v>2</v>
      </c>
      <c r="K218" s="12">
        <v>7</v>
      </c>
      <c r="L218" s="12" t="s">
        <v>42</v>
      </c>
      <c r="M218" s="16">
        <v>1</v>
      </c>
      <c r="N218" s="12">
        <v>18</v>
      </c>
      <c r="O218" s="144" t="s">
        <v>167</v>
      </c>
      <c r="P218" s="13" t="s">
        <v>44</v>
      </c>
      <c r="Q218" s="13" t="s">
        <v>45</v>
      </c>
      <c r="R218" s="17" t="str">
        <f t="shared" si="56"/>
        <v>1001941</v>
      </c>
      <c r="S218" s="15">
        <v>1</v>
      </c>
      <c r="T218" s="144" t="s">
        <v>152</v>
      </c>
      <c r="U218" s="12">
        <v>50000</v>
      </c>
      <c r="V218" s="12">
        <f t="shared" si="60"/>
        <v>9000</v>
      </c>
      <c r="W218" s="12">
        <v>0</v>
      </c>
      <c r="X218" s="18">
        <v>283</v>
      </c>
      <c r="Y218" s="19" t="s">
        <v>47</v>
      </c>
      <c r="Z218" s="20"/>
      <c r="AA218" s="21"/>
      <c r="AB218" s="22"/>
      <c r="AC218" s="14">
        <f t="shared" si="58"/>
        <v>25000</v>
      </c>
      <c r="AD218" s="12"/>
      <c r="AE218" s="12"/>
      <c r="AF218" s="58" t="s">
        <v>102</v>
      </c>
      <c r="AG218" s="23">
        <v>8</v>
      </c>
      <c r="AH218" s="24">
        <v>13</v>
      </c>
      <c r="AI218" s="25" t="s">
        <v>49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U21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'Б-100194-13',date'2016-03-02',2, 7, 7, 'RUR', 1, 18, date'2015-03-06', date'2015-03-07', 1001941, 1, to_date('2016-06-07 00:00:00','YYYY-MM-DD HH24:MI:SS'), 50000, 9000, 0, 283, 0, 'c1', 8,null);insert into xxxx_oebs_cash_payment_test (ID, INVOICE_ID, OEBS_PAYMENT, DOC_DATE, COMISS_DATE) values (s_xxxx_oebs_cash_payment_test.NEXTVAL, 100194, 25000, to_date('2016-06-07 00:00:00','YYYY-MM-DD HH24:MI:SS'), date'2015-06-30' );insert into xxxx_client_discount_m  (ID,CLIENT_ID,CLIENT_AVG_DISCOUNT,DT) values (s_xxxx_client_discount_m.NEXTVAL,283, 13, date'2014-03-01');</v>
      </c>
    </row>
    <row r="219" spans="1:47" x14ac:dyDescent="0.3">
      <c r="A219" s="45">
        <v>23</v>
      </c>
      <c r="B219" s="57"/>
      <c r="C219" s="12" t="str">
        <f t="shared" si="54"/>
        <v>100023</v>
      </c>
      <c r="D219" s="12" t="str">
        <f t="shared" si="55"/>
        <v>100023/13</v>
      </c>
      <c r="E219" s="13" t="s">
        <v>40</v>
      </c>
      <c r="F219" s="13" t="s">
        <v>41</v>
      </c>
      <c r="G219" s="12">
        <v>1</v>
      </c>
      <c r="H219" s="14">
        <v>100195</v>
      </c>
      <c r="I219" s="15" t="str">
        <f t="shared" si="59"/>
        <v>Б-100195-13</v>
      </c>
      <c r="J219" s="16">
        <v>2</v>
      </c>
      <c r="K219" s="56">
        <v>3</v>
      </c>
      <c r="L219" s="12" t="s">
        <v>42</v>
      </c>
      <c r="M219" s="16">
        <v>1</v>
      </c>
      <c r="N219" s="12">
        <v>18</v>
      </c>
      <c r="O219" s="144" t="s">
        <v>168</v>
      </c>
      <c r="P219" s="13" t="s">
        <v>44</v>
      </c>
      <c r="Q219" s="13" t="s">
        <v>45</v>
      </c>
      <c r="R219" s="17" t="str">
        <f t="shared" si="56"/>
        <v>1001951</v>
      </c>
      <c r="S219" s="15">
        <v>1</v>
      </c>
      <c r="T219" s="144" t="s">
        <v>153</v>
      </c>
      <c r="U219" s="12">
        <v>50000</v>
      </c>
      <c r="V219" s="12">
        <f t="shared" si="60"/>
        <v>9000</v>
      </c>
      <c r="W219" s="12">
        <v>0</v>
      </c>
      <c r="X219" s="18">
        <v>284</v>
      </c>
      <c r="Y219" s="19" t="s">
        <v>47</v>
      </c>
      <c r="Z219" s="20"/>
      <c r="AA219" s="21"/>
      <c r="AB219" s="26"/>
      <c r="AC219" s="14">
        <f t="shared" si="58"/>
        <v>25000</v>
      </c>
      <c r="AD219" s="12"/>
      <c r="AE219" s="12"/>
      <c r="AF219" s="58" t="s">
        <v>102</v>
      </c>
      <c r="AG219" s="23">
        <v>8</v>
      </c>
      <c r="AH219" s="27">
        <v>7</v>
      </c>
      <c r="AI219" s="25" t="s">
        <v>49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U21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'Б-100195-13',date'2016-03-03',2, 3, 3, 'RUR', 1, 18, date'2015-03-06', date'2015-03-07', 1001951, 1, to_date('2016-06-08 00:00:00','YYYY-MM-DD HH24:MI:SS'), 50000, 9000, 0, 284, 0, 'c1', 8,null);insert into xxxx_oebs_cash_payment_test (ID, INVOICE_ID, OEBS_PAYMENT, DOC_DATE, COMISS_DATE) values (s_xxxx_oebs_cash_payment_test.NEXTVAL, 100195, 25000, to_date('2016-06-08 00:00:00','YYYY-MM-DD HH24:MI:SS'), date'2015-06-30' );insert into xxxx_client_discount_m  (ID,CLIENT_ID,CLIENT_AVG_DISCOUNT,DT) values (s_xxxx_client_discount_m.NEXTVAL,284, 7, date'2014-03-01');</v>
      </c>
    </row>
    <row r="220" spans="1:47" x14ac:dyDescent="0.3">
      <c r="A220" s="45">
        <v>23</v>
      </c>
      <c r="B220" s="57"/>
      <c r="C220" s="12" t="str">
        <f t="shared" si="54"/>
        <v>100023</v>
      </c>
      <c r="D220" s="12" t="str">
        <f t="shared" si="55"/>
        <v>100023/13</v>
      </c>
      <c r="E220" s="13" t="s">
        <v>40</v>
      </c>
      <c r="F220" s="13" t="s">
        <v>41</v>
      </c>
      <c r="G220" s="12">
        <v>1</v>
      </c>
      <c r="H220" s="14">
        <v>100196</v>
      </c>
      <c r="I220" s="15" t="str">
        <f t="shared" si="59"/>
        <v>Б-100196-13</v>
      </c>
      <c r="J220" s="16">
        <v>2</v>
      </c>
      <c r="K220" s="12">
        <v>7</v>
      </c>
      <c r="L220" s="12" t="s">
        <v>42</v>
      </c>
      <c r="M220" s="16">
        <v>1</v>
      </c>
      <c r="N220" s="12">
        <v>18</v>
      </c>
      <c r="O220" s="144" t="s">
        <v>168</v>
      </c>
      <c r="P220" s="13" t="s">
        <v>44</v>
      </c>
      <c r="Q220" s="13" t="s">
        <v>45</v>
      </c>
      <c r="R220" s="17" t="str">
        <f t="shared" si="56"/>
        <v>1001961</v>
      </c>
      <c r="S220" s="15">
        <v>1</v>
      </c>
      <c r="T220" s="144" t="s">
        <v>154</v>
      </c>
      <c r="U220" s="12">
        <v>50000</v>
      </c>
      <c r="V220" s="12">
        <f t="shared" si="60"/>
        <v>9000</v>
      </c>
      <c r="W220" s="12">
        <v>0</v>
      </c>
      <c r="X220" s="18">
        <v>285</v>
      </c>
      <c r="Y220" s="19" t="s">
        <v>47</v>
      </c>
      <c r="Z220" s="20"/>
      <c r="AA220" s="21"/>
      <c r="AB220" s="26"/>
      <c r="AC220" s="14">
        <f t="shared" si="58"/>
        <v>25000</v>
      </c>
      <c r="AD220" s="12"/>
      <c r="AE220" s="12"/>
      <c r="AF220" s="58" t="s">
        <v>102</v>
      </c>
      <c r="AG220" s="23">
        <v>8</v>
      </c>
      <c r="AH220" s="27">
        <v>7</v>
      </c>
      <c r="AI220" s="25" t="s">
        <v>49</v>
      </c>
      <c r="AJ220" s="13"/>
      <c r="AK220" s="13"/>
      <c r="AL220" s="17">
        <v>0</v>
      </c>
      <c r="AM220" s="15" t="s">
        <v>50</v>
      </c>
      <c r="AN220" s="12" t="s">
        <v>51</v>
      </c>
      <c r="AO220" s="12"/>
      <c r="AP220" s="17"/>
      <c r="AQ220" s="17"/>
      <c r="AR220" s="17"/>
      <c r="AU22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'Б-100196-13',date'2016-03-03',2, 7, 7, 'RUR', 1, 18, date'2015-03-06', date'2015-03-07', 1001961, 1, to_date('2016-06-07 00:00:01','YYYY-MM-DD HH24:MI:SS'), 50000, 9000, 0, 285, 0, 'c1', 8,null);insert into xxxx_oebs_cash_payment_test (ID, INVOICE_ID, OEBS_PAYMENT, DOC_DATE, COMISS_DATE) values (s_xxxx_oebs_cash_payment_test.NEXTVAL, 100196, 25000, to_date('2016-06-07 00:00:01','YYYY-MM-DD HH24:MI:SS'), date'2015-06-30' );insert into xxxx_client_discount_m  (ID,CLIENT_ID,CLIENT_AVG_DISCOUNT,DT) values (s_xxxx_client_discount_m.NEXTVAL,285, 7, date'2014-03-01');</v>
      </c>
    </row>
    <row r="221" spans="1:47" x14ac:dyDescent="0.3">
      <c r="A221" s="45">
        <v>23</v>
      </c>
      <c r="B221" s="57"/>
      <c r="C221" s="12" t="str">
        <f t="shared" ref="C221:C252" si="61">"1000"&amp;A221</f>
        <v>100023</v>
      </c>
      <c r="D221" s="12" t="str">
        <f t="shared" ref="D221:D252" si="62">"1000"&amp;A221&amp;"/13"</f>
        <v>100023/13</v>
      </c>
      <c r="E221" s="13" t="s">
        <v>40</v>
      </c>
      <c r="F221" s="13" t="s">
        <v>41</v>
      </c>
      <c r="G221" s="12">
        <v>1</v>
      </c>
      <c r="H221" s="14">
        <v>100197</v>
      </c>
      <c r="I221" s="15" t="str">
        <f t="shared" si="59"/>
        <v>Б-100197-13</v>
      </c>
      <c r="J221" s="16">
        <v>2</v>
      </c>
      <c r="K221" s="28">
        <v>2</v>
      </c>
      <c r="L221" s="12" t="s">
        <v>42</v>
      </c>
      <c r="M221" s="16">
        <v>1</v>
      </c>
      <c r="N221" s="12">
        <v>18</v>
      </c>
      <c r="O221" s="144" t="s">
        <v>169</v>
      </c>
      <c r="P221" s="13" t="s">
        <v>44</v>
      </c>
      <c r="Q221" s="13" t="s">
        <v>45</v>
      </c>
      <c r="R221" s="17" t="str">
        <f t="shared" ref="R221:R252" si="63">H221&amp;"1"</f>
        <v>1001971</v>
      </c>
      <c r="S221" s="15">
        <v>1</v>
      </c>
      <c r="T221" s="144" t="s">
        <v>155</v>
      </c>
      <c r="U221" s="12">
        <v>50000</v>
      </c>
      <c r="V221" s="12">
        <f t="shared" si="60"/>
        <v>9000</v>
      </c>
      <c r="W221" s="12">
        <v>0</v>
      </c>
      <c r="X221" s="18">
        <v>286</v>
      </c>
      <c r="Y221" s="19" t="s">
        <v>47</v>
      </c>
      <c r="Z221" s="20"/>
      <c r="AA221" s="29"/>
      <c r="AB221" s="29"/>
      <c r="AC221" s="14">
        <v>400000</v>
      </c>
      <c r="AD221" s="12"/>
      <c r="AE221" s="12"/>
      <c r="AF221" s="58" t="s">
        <v>107</v>
      </c>
      <c r="AG221" s="23">
        <v>8</v>
      </c>
      <c r="AH221" s="30">
        <v>20</v>
      </c>
      <c r="AI221" s="25" t="s">
        <v>49</v>
      </c>
      <c r="AJ221" s="13"/>
      <c r="AK221" s="13"/>
      <c r="AL221" s="17">
        <v>0</v>
      </c>
      <c r="AM221" s="15" t="s">
        <v>50</v>
      </c>
      <c r="AN221" s="12" t="s">
        <v>51</v>
      </c>
      <c r="AO221" s="12"/>
      <c r="AP221" s="17"/>
      <c r="AQ221" s="17"/>
      <c r="AR221" s="17"/>
      <c r="AU22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'Б-100197-13',date'2016-03-04',2, 2, 2, 'RUR', 1, 18, date'2015-03-06', date'2015-03-07', 1001971, 1, to_date('2016-06-08 00:00:01','YYYY-MM-DD HH24:MI:SS'), 50000, 9000, 0, 286, 0, 'c1', 8,null);insert into xxxx_oebs_cash_payment_test (ID, INVOICE_ID, OEBS_PAYMENT, DOC_DATE, COMISS_DATE) values (s_xxxx_oebs_cash_payment_test.NEXTVAL, 100197, 400000, to_date('2016-06-08 00:00:01','YYYY-MM-DD HH24:MI:SS'), date'2015-07-31' );insert into xxxx_client_discount_m  (ID,CLIENT_ID,CLIENT_AVG_DISCOUNT,DT) values (s_xxxx_client_discount_m.NEXTVAL,286, 20, date'2014-03-01');</v>
      </c>
    </row>
    <row r="222" spans="1:47" x14ac:dyDescent="0.3">
      <c r="A222" s="45">
        <v>23</v>
      </c>
      <c r="B222" s="57"/>
      <c r="C222" s="12" t="str">
        <f t="shared" si="61"/>
        <v>100023</v>
      </c>
      <c r="D222" s="12" t="str">
        <f t="shared" si="62"/>
        <v>100023/13</v>
      </c>
      <c r="E222" s="13" t="s">
        <v>40</v>
      </c>
      <c r="F222" s="13" t="s">
        <v>41</v>
      </c>
      <c r="G222" s="12">
        <v>1</v>
      </c>
      <c r="H222" s="14">
        <v>100197</v>
      </c>
      <c r="I222" s="15" t="str">
        <f t="shared" si="59"/>
        <v>Б-100197-13</v>
      </c>
      <c r="J222" s="16">
        <v>2</v>
      </c>
      <c r="K222" s="28">
        <v>11</v>
      </c>
      <c r="L222" s="12" t="s">
        <v>42</v>
      </c>
      <c r="M222" s="16">
        <v>1</v>
      </c>
      <c r="N222" s="12">
        <v>18</v>
      </c>
      <c r="O222" s="144" t="s">
        <v>169</v>
      </c>
      <c r="P222" s="13" t="s">
        <v>44</v>
      </c>
      <c r="Q222" s="13" t="s">
        <v>45</v>
      </c>
      <c r="R222" s="17" t="str">
        <f t="shared" si="63"/>
        <v>1001971</v>
      </c>
      <c r="S222" s="15">
        <v>1</v>
      </c>
      <c r="T222" s="144" t="s">
        <v>155</v>
      </c>
      <c r="U222" s="12">
        <v>50000</v>
      </c>
      <c r="V222" s="12">
        <f t="shared" si="60"/>
        <v>9000</v>
      </c>
      <c r="W222" s="12">
        <v>0</v>
      </c>
      <c r="X222" s="18">
        <v>286</v>
      </c>
      <c r="Y222" s="19" t="s">
        <v>47</v>
      </c>
      <c r="Z222" s="20"/>
      <c r="AA222" s="29"/>
      <c r="AB222" s="29"/>
      <c r="AC222" s="14">
        <v>400000</v>
      </c>
      <c r="AD222" s="12"/>
      <c r="AE222" s="12"/>
      <c r="AF222" s="58" t="s">
        <v>107</v>
      </c>
      <c r="AG222" s="23">
        <v>8</v>
      </c>
      <c r="AH222" s="30">
        <v>20</v>
      </c>
      <c r="AI222" s="25" t="s">
        <v>49</v>
      </c>
      <c r="AJ222" s="13"/>
      <c r="AK222" s="13"/>
      <c r="AL222" s="17">
        <v>0</v>
      </c>
      <c r="AM222" s="15" t="s">
        <v>50</v>
      </c>
      <c r="AN222" s="12" t="s">
        <v>51</v>
      </c>
      <c r="AO222" s="12"/>
      <c r="AP222" s="17"/>
      <c r="AQ222" s="17"/>
      <c r="AR222" s="17"/>
      <c r="AU22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'Б-100197-13',date'2016-03-04',2, 11, 11, 'RUR', 1, 18, date'2015-03-06', date'2015-03-07', 1001971, 1, to_date('2016-06-08 00:00:01','YYYY-MM-DD HH24:MI:SS'), 50000, 9000, 0, 286, 0, 'c1', 8,null);insert into xxxx_oebs_cash_payment_test (ID, INVOICE_ID, OEBS_PAYMENT, DOC_DATE, COMISS_DATE) values (s_xxxx_oebs_cash_payment_test.NEXTVAL, 100197, 400000, to_date('2016-06-08 00:00:01','YYYY-MM-DD HH24:MI:SS'), date'2015-07-31' );insert into xxxx_client_discount_m  (ID,CLIENT_ID,CLIENT_AVG_DISCOUNT,DT) values (s_xxxx_client_discount_m.NEXTVAL,286, 20, date'2014-03-01');</v>
      </c>
    </row>
    <row r="223" spans="1:47" x14ac:dyDescent="0.3">
      <c r="A223" s="45">
        <v>23</v>
      </c>
      <c r="B223" s="57"/>
      <c r="C223" s="33" t="str">
        <f t="shared" si="61"/>
        <v>100023</v>
      </c>
      <c r="D223" s="33" t="str">
        <f t="shared" si="62"/>
        <v>100023/13</v>
      </c>
      <c r="E223" s="34" t="s">
        <v>40</v>
      </c>
      <c r="F223" s="34" t="s">
        <v>41</v>
      </c>
      <c r="G223" s="12">
        <v>1</v>
      </c>
      <c r="H223" s="14">
        <v>100198</v>
      </c>
      <c r="I223" s="33" t="str">
        <f t="shared" si="59"/>
        <v>Б-100198-13</v>
      </c>
      <c r="J223" s="16">
        <v>2</v>
      </c>
      <c r="K223" s="35">
        <v>1</v>
      </c>
      <c r="L223" s="33" t="s">
        <v>42</v>
      </c>
      <c r="M223" s="36">
        <v>1</v>
      </c>
      <c r="N223" s="33">
        <v>18</v>
      </c>
      <c r="O223" s="145" t="s">
        <v>170</v>
      </c>
      <c r="P223" s="34" t="s">
        <v>44</v>
      </c>
      <c r="Q223" s="34" t="s">
        <v>45</v>
      </c>
      <c r="R223" s="37" t="str">
        <f t="shared" si="63"/>
        <v>1001981</v>
      </c>
      <c r="S223" s="33">
        <v>1</v>
      </c>
      <c r="T223" s="144" t="s">
        <v>156</v>
      </c>
      <c r="U223" s="12">
        <v>50000</v>
      </c>
      <c r="V223" s="33">
        <f t="shared" si="60"/>
        <v>9000</v>
      </c>
      <c r="W223" s="33">
        <v>0</v>
      </c>
      <c r="X223" s="18">
        <v>287</v>
      </c>
      <c r="Y223" s="38" t="s">
        <v>47</v>
      </c>
      <c r="Z223" s="20">
        <f>SUM(U218:U223)-SUM(V218:V223)</f>
        <v>246000</v>
      </c>
      <c r="AA223" s="39">
        <f>(AC214+AC216+AC218+AC219+AC220)/1.18</f>
        <v>105932.20338983051</v>
      </c>
      <c r="AB223" s="39"/>
      <c r="AC223" s="40">
        <f>U223*0.5</f>
        <v>25000</v>
      </c>
      <c r="AD223" s="33"/>
      <c r="AE223" s="33"/>
      <c r="AF223" s="58" t="s">
        <v>108</v>
      </c>
      <c r="AG223" s="41">
        <v>8</v>
      </c>
      <c r="AH223" s="42">
        <v>13</v>
      </c>
      <c r="AI223" s="43" t="s">
        <v>49</v>
      </c>
      <c r="AJ223" s="34"/>
      <c r="AK223" s="34"/>
      <c r="AL223" s="37">
        <v>0</v>
      </c>
      <c r="AM223" s="33" t="s">
        <v>50</v>
      </c>
      <c r="AN223" s="33" t="s">
        <v>51</v>
      </c>
      <c r="AO223" s="33"/>
      <c r="AP223" s="37"/>
      <c r="AQ223" s="37"/>
      <c r="AR223" s="37"/>
      <c r="AS223" s="44"/>
      <c r="AU22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'Б-100198-13',date'2016-03-05',2, 1, 1, 'RUR', 1, 18, date'2015-03-06', date'2015-03-07', 1001981, 1, to_date('2016-06-07 00:00:02','YYYY-MM-DD HH24:MI:SS'), 50000, 9000, 0, 287, 0, 'c1', 8,null);insert into xxxx_oebs_cash_payment_test (ID, INVOICE_ID, OEBS_PAYMENT, DOC_DATE, COMISS_DATE) values (s_xxxx_oebs_cash_payment_test.NEXTVAL, 100198, 25000, to_date('2016-06-07 00:00:02','YYYY-MM-DD HH24:MI:SS'), date'2015-08-31' );insert into xxxx_client_discount_m  (ID,CLIENT_ID,CLIENT_AVG_DISCOUNT,DT) values (s_xxxx_client_discount_m.NEXTVAL,287, 13, date'2014-03-01');</v>
      </c>
    </row>
    <row r="224" spans="1:47" x14ac:dyDescent="0.3">
      <c r="A224" s="45">
        <v>24</v>
      </c>
      <c r="B224" s="57"/>
      <c r="C224" s="12" t="str">
        <f t="shared" si="61"/>
        <v>100024</v>
      </c>
      <c r="D224" s="12" t="str">
        <f t="shared" si="62"/>
        <v>100024/13</v>
      </c>
      <c r="E224" s="13" t="s">
        <v>40</v>
      </c>
      <c r="F224" s="13" t="s">
        <v>41</v>
      </c>
      <c r="G224" s="12">
        <v>1</v>
      </c>
      <c r="H224" s="14">
        <v>100199</v>
      </c>
      <c r="I224" s="15" t="str">
        <f t="shared" si="59"/>
        <v>Б-100199-13</v>
      </c>
      <c r="J224" s="16">
        <v>2</v>
      </c>
      <c r="K224" s="56">
        <v>2</v>
      </c>
      <c r="L224" s="12" t="s">
        <v>42</v>
      </c>
      <c r="M224" s="16">
        <v>1</v>
      </c>
      <c r="N224" s="12">
        <v>18</v>
      </c>
      <c r="O224" s="144" t="s">
        <v>167</v>
      </c>
      <c r="P224" s="13" t="s">
        <v>44</v>
      </c>
      <c r="Q224" s="13" t="s">
        <v>45</v>
      </c>
      <c r="R224" s="17" t="str">
        <f t="shared" si="63"/>
        <v>1001991</v>
      </c>
      <c r="S224" s="15">
        <v>1</v>
      </c>
      <c r="T224" s="144" t="s">
        <v>139</v>
      </c>
      <c r="U224" s="12">
        <v>50000</v>
      </c>
      <c r="V224" s="12">
        <f t="shared" si="60"/>
        <v>9000</v>
      </c>
      <c r="W224" s="12">
        <v>0</v>
      </c>
      <c r="X224" s="18">
        <v>288</v>
      </c>
      <c r="Y224" s="19" t="s">
        <v>47</v>
      </c>
      <c r="Z224" s="20"/>
      <c r="AA224" s="21"/>
      <c r="AB224" s="22"/>
      <c r="AC224" s="14">
        <f>U224*0.5</f>
        <v>25000</v>
      </c>
      <c r="AD224" s="12"/>
      <c r="AE224" s="12"/>
      <c r="AF224" s="58" t="s">
        <v>67</v>
      </c>
      <c r="AG224" s="23">
        <v>8</v>
      </c>
      <c r="AH224" s="24">
        <v>13</v>
      </c>
      <c r="AI224" s="25" t="s">
        <v>49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S224" s="15" t="s">
        <v>99</v>
      </c>
      <c r="AU22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'Б-100199-13',date'2016-03-02',2, 2, 2, 'RUR', 1, 18, date'2015-03-06', date'2015-03-07', 1001991, 1, to_date('2016-03-07 00:00:00','YYYY-MM-DD HH24:MI:SS'), 50000, 9000, 0, 288, 0, 'c1', 8,null);insert into xxxx_oebs_cash_payment_test (ID, INVOICE_ID, OEBS_PAYMENT, DOC_DATE, COMISS_DATE) values (s_xxxx_oebs_cash_payment_test.NEXTVAL, 100199, 25000, to_date('2016-03-07 00:00:00','YYYY-MM-DD HH24:MI:SS'), date'2015-04-30' );insert into xxxx_client_discount_m  (ID,CLIENT_ID,CLIENT_AVG_DISCOUNT,DT) values (s_xxxx_client_discount_m.NEXTVAL,288, 13, date'2014-03-01');</v>
      </c>
    </row>
    <row r="225" spans="1:47" x14ac:dyDescent="0.3">
      <c r="A225" s="45">
        <v>24</v>
      </c>
      <c r="B225" s="57"/>
      <c r="C225" s="12" t="str">
        <f t="shared" si="61"/>
        <v>100024</v>
      </c>
      <c r="D225" s="12" t="str">
        <f t="shared" si="62"/>
        <v>100024/13</v>
      </c>
      <c r="E225" s="13" t="s">
        <v>40</v>
      </c>
      <c r="F225" s="13" t="s">
        <v>41</v>
      </c>
      <c r="G225" s="12">
        <v>1</v>
      </c>
      <c r="H225" s="14">
        <v>100200</v>
      </c>
      <c r="I225" s="15" t="str">
        <f t="shared" si="59"/>
        <v>Б-100200-13</v>
      </c>
      <c r="J225" s="16">
        <v>2</v>
      </c>
      <c r="K225" s="12">
        <v>7</v>
      </c>
      <c r="L225" s="12" t="s">
        <v>42</v>
      </c>
      <c r="M225" s="16">
        <v>1</v>
      </c>
      <c r="N225" s="12">
        <v>18</v>
      </c>
      <c r="O225" s="144" t="s">
        <v>168</v>
      </c>
      <c r="P225" s="13" t="s">
        <v>44</v>
      </c>
      <c r="Q225" s="13" t="s">
        <v>45</v>
      </c>
      <c r="R225" s="17" t="str">
        <f t="shared" si="63"/>
        <v>1002001</v>
      </c>
      <c r="S225" s="15">
        <v>1</v>
      </c>
      <c r="T225" s="144" t="s">
        <v>140</v>
      </c>
      <c r="U225" s="12">
        <v>50000</v>
      </c>
      <c r="V225" s="12">
        <f t="shared" si="60"/>
        <v>9000</v>
      </c>
      <c r="W225" s="12">
        <v>0</v>
      </c>
      <c r="X225" s="18">
        <v>289</v>
      </c>
      <c r="Y225" s="19" t="s">
        <v>47</v>
      </c>
      <c r="Z225" s="20"/>
      <c r="AA225" s="21"/>
      <c r="AB225" s="26"/>
      <c r="AC225" s="14">
        <f>U225*0.5</f>
        <v>25000</v>
      </c>
      <c r="AD225" s="12"/>
      <c r="AE225" s="12"/>
      <c r="AF225" s="58" t="s">
        <v>67</v>
      </c>
      <c r="AG225" s="23">
        <v>8</v>
      </c>
      <c r="AH225" s="27">
        <v>7</v>
      </c>
      <c r="AI225" s="25" t="s">
        <v>49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S225" s="9" t="s">
        <v>100</v>
      </c>
      <c r="AU22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'Б-100200-13',date'2016-03-03',2, 7, 7, 'RUR', 1, 18, date'2015-03-06', date'2015-03-07', 1002001, 1, to_date('2016-03-08 00:00:00','YYYY-MM-DD HH24:MI:SS'), 50000, 9000, 0, 289, 0, 'c1', 8,null);insert into xxxx_oebs_cash_payment_test (ID, INVOICE_ID, OEBS_PAYMENT, DOC_DATE, COMISS_DATE) values (s_xxxx_oebs_cash_payment_test.NEXTVAL, 100200, 25000, to_date('2016-03-08 00:00:00','YYYY-MM-DD HH24:MI:SS'), date'2015-04-30' );insert into xxxx_client_discount_m  (ID,CLIENT_ID,CLIENT_AVG_DISCOUNT,DT) values (s_xxxx_client_discount_m.NEXTVAL,289, 7, date'2014-03-01');</v>
      </c>
    </row>
    <row r="226" spans="1:47" x14ac:dyDescent="0.3">
      <c r="A226" s="45">
        <v>24</v>
      </c>
      <c r="B226" s="57"/>
      <c r="C226" s="12" t="str">
        <f t="shared" si="61"/>
        <v>100024</v>
      </c>
      <c r="D226" s="12" t="str">
        <f t="shared" si="62"/>
        <v>100024/13</v>
      </c>
      <c r="E226" s="13" t="s">
        <v>40</v>
      </c>
      <c r="F226" s="13" t="s">
        <v>41</v>
      </c>
      <c r="G226" s="12">
        <v>1</v>
      </c>
      <c r="H226" s="14">
        <v>100201</v>
      </c>
      <c r="I226" s="15" t="str">
        <f t="shared" si="59"/>
        <v>Б-100201-13</v>
      </c>
      <c r="J226" s="16">
        <v>2</v>
      </c>
      <c r="K226" s="12">
        <v>7</v>
      </c>
      <c r="L226" s="12" t="s">
        <v>42</v>
      </c>
      <c r="M226" s="16">
        <v>1</v>
      </c>
      <c r="N226" s="12">
        <v>18</v>
      </c>
      <c r="O226" s="144" t="s">
        <v>168</v>
      </c>
      <c r="P226" s="13" t="s">
        <v>44</v>
      </c>
      <c r="Q226" s="13" t="s">
        <v>45</v>
      </c>
      <c r="R226" s="17" t="str">
        <f t="shared" si="63"/>
        <v>1002011</v>
      </c>
      <c r="S226" s="15">
        <v>1</v>
      </c>
      <c r="T226" s="144" t="s">
        <v>140</v>
      </c>
      <c r="U226" s="12">
        <v>50000</v>
      </c>
      <c r="V226" s="12">
        <f t="shared" si="60"/>
        <v>9000</v>
      </c>
      <c r="W226" s="12">
        <v>0</v>
      </c>
      <c r="X226" s="18">
        <v>290</v>
      </c>
      <c r="Y226" s="19" t="s">
        <v>47</v>
      </c>
      <c r="Z226" s="20"/>
      <c r="AA226" s="21"/>
      <c r="AB226" s="26"/>
      <c r="AC226" s="14">
        <v>100000</v>
      </c>
      <c r="AD226" s="12"/>
      <c r="AE226" s="12"/>
      <c r="AF226" s="58" t="s">
        <v>67</v>
      </c>
      <c r="AG226" s="23">
        <v>8</v>
      </c>
      <c r="AH226" s="27">
        <v>7</v>
      </c>
      <c r="AI226" s="25" t="s">
        <v>49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U22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'Б-100201-13',date'2016-03-03',2, 7, 7, 'RUR', 1, 18, date'2015-03-06', date'2015-03-07', 1002011, 1, to_date('2016-03-08 00:00:00','YYYY-MM-DD HH24:MI:SS'), 50000, 9000, 0, 290, 0, 'c1', 8,null);insert into xxxx_oebs_cash_payment_test (ID, INVOICE_ID, OEBS_PAYMENT, DOC_DATE, COMISS_DATE) values (s_xxxx_oebs_cash_payment_test.NEXTVAL, 100201, 100000, to_date('2016-03-08 00:00:00','YYYY-MM-DD HH24:MI:SS'), date'2015-04-30' );insert into xxxx_client_discount_m  (ID,CLIENT_ID,CLIENT_AVG_DISCOUNT,DT) values (s_xxxx_client_discount_m.NEXTVAL,290, 7, date'2014-03-01');</v>
      </c>
    </row>
    <row r="227" spans="1:47" x14ac:dyDescent="0.3">
      <c r="A227" s="45">
        <v>24</v>
      </c>
      <c r="B227" s="57"/>
      <c r="C227" s="12" t="str">
        <f t="shared" si="61"/>
        <v>100024</v>
      </c>
      <c r="D227" s="12" t="str">
        <f t="shared" si="62"/>
        <v>100024/13</v>
      </c>
      <c r="E227" s="13" t="s">
        <v>40</v>
      </c>
      <c r="F227" s="13" t="s">
        <v>41</v>
      </c>
      <c r="G227" s="12">
        <v>1</v>
      </c>
      <c r="H227" s="14">
        <v>100202</v>
      </c>
      <c r="I227" s="15" t="str">
        <f t="shared" si="59"/>
        <v>Б-100202-13</v>
      </c>
      <c r="J227" s="16">
        <v>2</v>
      </c>
      <c r="K227" s="28">
        <v>2</v>
      </c>
      <c r="L227" s="12" t="s">
        <v>42</v>
      </c>
      <c r="M227" s="16">
        <v>1</v>
      </c>
      <c r="N227" s="12">
        <v>18</v>
      </c>
      <c r="O227" s="144" t="s">
        <v>169</v>
      </c>
      <c r="P227" s="13" t="s">
        <v>44</v>
      </c>
      <c r="Q227" s="13" t="s">
        <v>45</v>
      </c>
      <c r="R227" s="17" t="str">
        <f t="shared" si="63"/>
        <v>1002021</v>
      </c>
      <c r="S227" s="15">
        <v>1</v>
      </c>
      <c r="T227" s="144" t="s">
        <v>141</v>
      </c>
      <c r="U227" s="12">
        <v>50000</v>
      </c>
      <c r="V227" s="12">
        <f t="shared" si="60"/>
        <v>9000</v>
      </c>
      <c r="W227" s="12">
        <v>0</v>
      </c>
      <c r="X227" s="18">
        <v>291</v>
      </c>
      <c r="Y227" s="19" t="s">
        <v>47</v>
      </c>
      <c r="Z227" s="20"/>
      <c r="AA227" s="29">
        <f>SUM(AC223:AC228)/1.18</f>
        <v>190677.96610169494</v>
      </c>
      <c r="AB227" s="29"/>
      <c r="AC227" s="14">
        <f t="shared" ref="AC227:AC238" si="64">U227*0.5</f>
        <v>25000</v>
      </c>
      <c r="AD227" s="12"/>
      <c r="AE227" s="12"/>
      <c r="AF227" s="58" t="s">
        <v>67</v>
      </c>
      <c r="AG227" s="23">
        <v>8</v>
      </c>
      <c r="AH227" s="30">
        <v>20</v>
      </c>
      <c r="AI227" s="25" t="s">
        <v>49</v>
      </c>
      <c r="AJ227" s="13"/>
      <c r="AK227" s="13"/>
      <c r="AL227" s="17">
        <v>0</v>
      </c>
      <c r="AM227" s="15" t="s">
        <v>50</v>
      </c>
      <c r="AN227" s="12" t="s">
        <v>51</v>
      </c>
      <c r="AO227" s="12"/>
      <c r="AP227" s="17"/>
      <c r="AQ227" s="17"/>
      <c r="AR227" s="17"/>
      <c r="AU22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'Б-100202-13',date'2016-03-04',2, 2, 2, 'RUR', 1, 18, date'2015-03-06', date'2015-03-07', 1002021, 1, to_date('2016-03-09 00:00:00','YYYY-MM-DD HH24:MI:SS'), 50000, 9000, 0, 291, 0, 'c1', 8,null);insert into xxxx_oebs_cash_payment_test (ID, INVOICE_ID, OEBS_PAYMENT, DOC_DATE, COMISS_DATE) values (s_xxxx_oebs_cash_payment_test.NEXTVAL, 100202, 25000, to_date('2016-03-09 00:00:00','YYYY-MM-DD HH24:MI:SS'), date'2015-04-30' );insert into xxxx_client_discount_m  (ID,CLIENT_ID,CLIENT_AVG_DISCOUNT,DT) values (s_xxxx_client_discount_m.NEXTVAL,291, 20, date'2014-03-01');</v>
      </c>
    </row>
    <row r="228" spans="1:47" x14ac:dyDescent="0.3">
      <c r="A228" s="45">
        <v>24</v>
      </c>
      <c r="B228" s="57"/>
      <c r="C228" s="12" t="str">
        <f t="shared" si="61"/>
        <v>100024</v>
      </c>
      <c r="D228" s="12" t="str">
        <f t="shared" si="62"/>
        <v>100024/13</v>
      </c>
      <c r="E228" s="13" t="s">
        <v>40</v>
      </c>
      <c r="F228" s="13" t="s">
        <v>41</v>
      </c>
      <c r="G228" s="12">
        <v>1</v>
      </c>
      <c r="H228" s="14">
        <v>100202</v>
      </c>
      <c r="I228" s="15" t="str">
        <f t="shared" si="59"/>
        <v>Б-100202-13</v>
      </c>
      <c r="J228" s="16">
        <v>2</v>
      </c>
      <c r="K228" s="56">
        <v>11</v>
      </c>
      <c r="L228" s="12" t="s">
        <v>42</v>
      </c>
      <c r="M228" s="16">
        <v>1</v>
      </c>
      <c r="N228" s="12">
        <v>18</v>
      </c>
      <c r="O228" s="144" t="s">
        <v>169</v>
      </c>
      <c r="P228" s="13" t="s">
        <v>44</v>
      </c>
      <c r="Q228" s="13" t="s">
        <v>45</v>
      </c>
      <c r="R228" s="17" t="str">
        <f t="shared" si="63"/>
        <v>1002021</v>
      </c>
      <c r="S228" s="15">
        <v>1</v>
      </c>
      <c r="T228" s="144" t="s">
        <v>141</v>
      </c>
      <c r="U228" s="12">
        <v>50000</v>
      </c>
      <c r="V228" s="12">
        <f t="shared" si="60"/>
        <v>9000</v>
      </c>
      <c r="W228" s="12">
        <v>0</v>
      </c>
      <c r="X228" s="18">
        <v>291</v>
      </c>
      <c r="Y228" s="19" t="s">
        <v>47</v>
      </c>
      <c r="Z228" s="20"/>
      <c r="AA228" s="29">
        <f>SUM(AC224:AC229)/1.18</f>
        <v>190677.96610169494</v>
      </c>
      <c r="AB228" s="29"/>
      <c r="AC228" s="14">
        <f t="shared" si="64"/>
        <v>25000</v>
      </c>
      <c r="AD228" s="12"/>
      <c r="AE228" s="12"/>
      <c r="AF228" s="58" t="s">
        <v>67</v>
      </c>
      <c r="AG228" s="23">
        <v>8</v>
      </c>
      <c r="AH228" s="30">
        <v>20</v>
      </c>
      <c r="AI228" s="25" t="s">
        <v>49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U22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'Б-100202-13',date'2016-03-04',2, 11, 11, 'RUR', 1, 18, date'2015-03-06', date'2015-03-07', 1002021, 1, to_date('2016-03-09 00:00:00','YYYY-MM-DD HH24:MI:SS'), 50000, 9000, 0, 291, 0, 'c1', 8,null);insert into xxxx_oebs_cash_payment_test (ID, INVOICE_ID, OEBS_PAYMENT, DOC_DATE, COMISS_DATE) values (s_xxxx_oebs_cash_payment_test.NEXTVAL, 100202, 25000, to_date('2016-03-09 00:00:00','YYYY-MM-DD HH24:MI:SS'), date'2015-04-30' );insert into xxxx_client_discount_m  (ID,CLIENT_ID,CLIENT_AVG_DISCOUNT,DT) values (s_xxxx_client_discount_m.NEXTVAL,291, 20, date'2014-03-01');</v>
      </c>
    </row>
    <row r="229" spans="1:47" x14ac:dyDescent="0.3">
      <c r="A229" s="45">
        <v>24</v>
      </c>
      <c r="B229" s="57"/>
      <c r="C229" s="12" t="str">
        <f t="shared" si="61"/>
        <v>100024</v>
      </c>
      <c r="D229" s="12" t="str">
        <f t="shared" si="62"/>
        <v>100024/13</v>
      </c>
      <c r="E229" s="13" t="s">
        <v>40</v>
      </c>
      <c r="F229" s="13" t="s">
        <v>41</v>
      </c>
      <c r="G229" s="12">
        <v>1</v>
      </c>
      <c r="H229" s="14">
        <v>100203</v>
      </c>
      <c r="I229" s="15" t="str">
        <f t="shared" si="59"/>
        <v>Б-100203-13</v>
      </c>
      <c r="J229" s="16">
        <v>2</v>
      </c>
      <c r="K229" s="28">
        <v>1</v>
      </c>
      <c r="L229" s="12" t="s">
        <v>42</v>
      </c>
      <c r="M229" s="16">
        <v>1</v>
      </c>
      <c r="N229" s="12">
        <v>18</v>
      </c>
      <c r="O229" s="144" t="s">
        <v>170</v>
      </c>
      <c r="P229" s="13" t="s">
        <v>44</v>
      </c>
      <c r="Q229" s="13" t="s">
        <v>45</v>
      </c>
      <c r="R229" s="17" t="str">
        <f t="shared" si="63"/>
        <v>1002031</v>
      </c>
      <c r="S229" s="15">
        <v>1</v>
      </c>
      <c r="T229" s="144" t="s">
        <v>142</v>
      </c>
      <c r="U229" s="12">
        <v>50000</v>
      </c>
      <c r="V229" s="12">
        <f t="shared" si="60"/>
        <v>9000</v>
      </c>
      <c r="W229" s="12">
        <v>0</v>
      </c>
      <c r="X229" s="18">
        <v>292</v>
      </c>
      <c r="Y229" s="19" t="s">
        <v>47</v>
      </c>
      <c r="Z229" s="20">
        <f>SUM(U224:U229)-SUM(V224:V229)</f>
        <v>246000</v>
      </c>
      <c r="AA229" s="29">
        <v>169491</v>
      </c>
      <c r="AB229" s="29">
        <f>Z229-AA229</f>
        <v>76509</v>
      </c>
      <c r="AC229" s="14">
        <f t="shared" si="64"/>
        <v>25000</v>
      </c>
      <c r="AD229" s="12"/>
      <c r="AE229" s="12"/>
      <c r="AF229" s="58" t="s">
        <v>67</v>
      </c>
      <c r="AG229" s="23">
        <v>8</v>
      </c>
      <c r="AH229" s="30">
        <v>13</v>
      </c>
      <c r="AI229" s="25" t="s">
        <v>49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U22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'Б-100203-13',date'2016-03-05',2, 1, 1, 'RUR', 1, 18, date'2015-03-06', date'2015-03-07', 1002031, 1, to_date('2016-03-11 00:00:00','YYYY-MM-DD HH24:MI:SS'), 50000, 9000, 0, 292, 0, 'c1', 8,null);insert into xxxx_oebs_cash_payment_test (ID, INVOICE_ID, OEBS_PAYMENT, DOC_DATE, COMISS_DATE) values (s_xxxx_oebs_cash_payment_test.NEXTVAL, 100203, 25000, to_date('2016-03-11 00:00:00','YYYY-MM-DD HH24:MI:SS'), date'2015-04-30' );insert into xxxx_client_discount_m  (ID,CLIENT_ID,CLIENT_AVG_DISCOUNT,DT) values (s_xxxx_client_discount_m.NEXTVAL,292, 13, date'2014-03-01');</v>
      </c>
    </row>
    <row r="230" spans="1:47" x14ac:dyDescent="0.3">
      <c r="A230" s="45">
        <v>24</v>
      </c>
      <c r="B230" s="57"/>
      <c r="C230" s="12" t="str">
        <f t="shared" si="61"/>
        <v>100024</v>
      </c>
      <c r="D230" s="12" t="str">
        <f t="shared" si="62"/>
        <v>100024/13</v>
      </c>
      <c r="E230" s="13" t="s">
        <v>40</v>
      </c>
      <c r="F230" s="13" t="s">
        <v>41</v>
      </c>
      <c r="G230" s="12">
        <v>1</v>
      </c>
      <c r="H230" s="14">
        <v>100204</v>
      </c>
      <c r="I230" s="15" t="str">
        <f t="shared" si="59"/>
        <v>Б-100204-13</v>
      </c>
      <c r="J230" s="16">
        <v>2</v>
      </c>
      <c r="K230" s="12">
        <v>7</v>
      </c>
      <c r="L230" s="12" t="s">
        <v>42</v>
      </c>
      <c r="M230" s="16">
        <v>1</v>
      </c>
      <c r="N230" s="12">
        <v>18</v>
      </c>
      <c r="O230" s="144" t="s">
        <v>167</v>
      </c>
      <c r="P230" s="13" t="s">
        <v>44</v>
      </c>
      <c r="Q230" s="13" t="s">
        <v>45</v>
      </c>
      <c r="R230" s="17" t="str">
        <f t="shared" si="63"/>
        <v>1002041</v>
      </c>
      <c r="S230" s="15">
        <v>1</v>
      </c>
      <c r="T230" s="144" t="s">
        <v>147</v>
      </c>
      <c r="U230" s="12">
        <v>50000</v>
      </c>
      <c r="V230" s="12">
        <f t="shared" si="60"/>
        <v>9000</v>
      </c>
      <c r="W230" s="12">
        <v>0</v>
      </c>
      <c r="X230" s="18">
        <v>293</v>
      </c>
      <c r="Y230" s="19" t="s">
        <v>47</v>
      </c>
      <c r="Z230" s="20"/>
      <c r="AA230" s="21"/>
      <c r="AB230" s="22"/>
      <c r="AC230" s="14">
        <f t="shared" si="64"/>
        <v>25000</v>
      </c>
      <c r="AD230" s="12"/>
      <c r="AE230" s="12"/>
      <c r="AF230" s="59" t="s">
        <v>107</v>
      </c>
      <c r="AG230" s="23">
        <v>8</v>
      </c>
      <c r="AH230" s="24">
        <v>13</v>
      </c>
      <c r="AI230" s="25" t="s">
        <v>49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U230" s="9" t="str">
        <f t="shared" ref="AU230:AU259" si="6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"&amp;A230&amp;", "&amp;C230&amp;", '"&amp;D230&amp;"', date'"&amp;E230&amp;"', date'"&amp;F230&amp;"', "&amp;G230&amp;", "&amp;H230&amp;", '"&amp;I230&amp;"',date'"&amp;O230&amp;"',"&amp;J230&amp;", "&amp;K230&amp;", "&amp;K230&amp;", '"&amp;L230&amp;"', "&amp;M230&amp;", "&amp;N230&amp;", date'"&amp;P230&amp;"', date'"&amp;Q230&amp;"', "&amp;R230&amp;", "&amp;S230&amp;", to_date('"&amp;T230&amp;"','YYYY-MM-DD HH24:MI:SS'), "&amp;U230&amp;", "&amp;V230&amp;", "&amp;W230&amp;", "&amp;X230&amp;", "&amp;AL230&amp;", '"&amp;AN230&amp;"', "&amp;AG230&amp;","&amp;AM230&amp;");"&amp;
IF(LEN(AC230)&gt;0,"insert into xxxx_oebs_cash_payment_test (ID, INVOICE_ID, OEBS_PAYMENT, DOC_DATE, COMISS_DATE) values (s_xxxx_oebs_cash_payment_test.NEXTVAL, "&amp;H230&amp;", "&amp;AC230&amp;", to_date('"&amp;T230&amp;"','YYYY-MM-DD HH24:MI:SS'), "&amp;AF230&amp;" );","")&amp;
IF(LEN(AD230)&gt;0,"insert into xxxx_oebs_cash_payment_test (ID, INVOICE_ID, OEBS_PAYMENT, DOC_DATE, COMISS_DATE) values (s_xxxx_oebs_cash_payment_test.NEXTVAL, "&amp;H230&amp;", "&amp;AD230&amp;", to_date('"&amp;T230&amp;"','YYYY-MM-DD HH24:MI:SS'), "&amp;AF230&amp;" );","")&amp;
IF(LEN(AE230)&gt;0,"insert into xxxx_oebs_cash_payment_test (ID, INVOICE_ID, OEBS_PAYMENT, DOC_DATE, COMISS_DATE) values (s_xxxx_oebs_cash_payment_test.NEXTVAL, "&amp;H230&amp;", "&amp;AE230&amp;", to_date('"&amp;T230&amp;"','YYYY-MM-DD HH24:MI:SS'), "&amp;AF230&amp;" );","")&amp;
IF(LEN(AH230)&gt;0,"insert into xxxx_client_discount_m  (ID,CLIENT_ID,CLIENT_AVG_DISCOUNT,DT) values (s_xxxx_client_discount_m.NEXTVAL,"&amp;X230&amp;", "&amp;AH230&amp;", "&amp;AI230&amp;");","")&amp;
IF(LEN(AJ230)&gt;0,"insert into xxxx_client_discount_m  (ID,CLIENT_ID,CLIENT_AVG_DISCOUNT,DT) values (s_xxxx_client_discount_m.NEXTVAL,"&amp;X230&amp;", "&amp;AJ230&amp;", "&amp;AK230&amp;");","")&amp;
IF(LEN(AO230)&gt;0,"insert into xxxx_contract_signed_attr (ID, CONTRACT_ID, CODE, KEY_NUM) values (s_xxxx_contract_signed_attr.NEXTVAL, "&amp;C230&amp;", 'SUPERCOMMISSION_BONUS' , "&amp;AO230&amp;" );","")&amp;
IF(LEN(AP230)&gt;0,"insert into xxxx_loyal_clients_contr_attr (ID, CONTRACT_ID, CLIENT_ID, LC_TURNOVER, COLLATERAL_FIRST_DT, COLLATERAL_END_DT) values (s_xxxx_loyal_clients_contr_atr.NEXTVAL, "&amp;C230&amp;", "&amp;X230&amp;", "&amp;AP230&amp;", "&amp;AQ230&amp;", "&amp;AR230&amp;"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'Б-100204-13',date'2016-03-02',2, 7, 7, 'RUR', 1, 18, date'2015-03-06', date'2015-03-07', 1002041, 1, to_date('2016-05-07 00:00:00','YYYY-MM-DD HH24:MI:SS'), 50000, 9000, 0, 293, 0, 'c1', 8,null);insert into xxxx_oebs_cash_payment_test (ID, INVOICE_ID, OEBS_PAYMENT, DOC_DATE, COMISS_DATE) values (s_xxxx_oebs_cash_payment_test.NEXTVAL, 100204, 25000, to_date('2016-05-07 00:00:00','YYYY-MM-DD HH24:MI:SS'), date'2015-07-31' );insert into xxxx_client_discount_m  (ID,CLIENT_ID,CLIENT_AVG_DISCOUNT,DT) values (s_xxxx_client_discount_m.NEXTVAL,293, 13, date'2014-03-01');</v>
      </c>
    </row>
    <row r="231" spans="1:47" x14ac:dyDescent="0.3">
      <c r="A231" s="45">
        <v>24</v>
      </c>
      <c r="B231" s="57"/>
      <c r="C231" s="12" t="str">
        <f t="shared" si="61"/>
        <v>100024</v>
      </c>
      <c r="D231" s="12" t="str">
        <f t="shared" si="62"/>
        <v>100024/13</v>
      </c>
      <c r="E231" s="13" t="s">
        <v>40</v>
      </c>
      <c r="F231" s="13" t="s">
        <v>41</v>
      </c>
      <c r="G231" s="12">
        <v>1</v>
      </c>
      <c r="H231" s="14">
        <v>100205</v>
      </c>
      <c r="I231" s="15" t="str">
        <f t="shared" si="59"/>
        <v>Б-100205-13</v>
      </c>
      <c r="J231" s="16">
        <v>2</v>
      </c>
      <c r="K231" s="28">
        <v>12</v>
      </c>
      <c r="L231" s="12" t="s">
        <v>42</v>
      </c>
      <c r="M231" s="16">
        <v>1</v>
      </c>
      <c r="N231" s="12">
        <v>18</v>
      </c>
      <c r="O231" s="144" t="s">
        <v>168</v>
      </c>
      <c r="P231" s="13" t="s">
        <v>44</v>
      </c>
      <c r="Q231" s="13" t="s">
        <v>45</v>
      </c>
      <c r="R231" s="17" t="str">
        <f t="shared" si="63"/>
        <v>1002051</v>
      </c>
      <c r="S231" s="15">
        <v>1</v>
      </c>
      <c r="T231" s="144" t="s">
        <v>148</v>
      </c>
      <c r="U231" s="12">
        <v>50000</v>
      </c>
      <c r="V231" s="12">
        <f t="shared" si="60"/>
        <v>9000</v>
      </c>
      <c r="W231" s="12">
        <v>0</v>
      </c>
      <c r="X231" s="18">
        <v>294</v>
      </c>
      <c r="Y231" s="19" t="s">
        <v>47</v>
      </c>
      <c r="Z231" s="20"/>
      <c r="AA231" s="21"/>
      <c r="AB231" s="26"/>
      <c r="AC231" s="14">
        <f t="shared" si="64"/>
        <v>25000</v>
      </c>
      <c r="AD231" s="12"/>
      <c r="AE231" s="12"/>
      <c r="AF231" s="59" t="s">
        <v>107</v>
      </c>
      <c r="AG231" s="23">
        <v>8</v>
      </c>
      <c r="AH231" s="27">
        <v>7</v>
      </c>
      <c r="AI231" s="25" t="s">
        <v>49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U231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'Б-100205-13',date'2016-03-03',2, 12, 12, 'RUR', 1, 18, date'2015-03-06', date'2015-03-07', 1002051, 1, to_date('2016-05-08 00:00:00','YYYY-MM-DD HH24:MI:SS'), 50000, 9000, 0, 294, 0, 'c1', 8,null);insert into xxxx_oebs_cash_payment_test (ID, INVOICE_ID, OEBS_PAYMENT, DOC_DATE, COMISS_DATE) values (s_xxxx_oebs_cash_payment_test.NEXTVAL, 100205, 25000, to_date('2016-05-08 00:00:00','YYYY-MM-DD HH24:MI:SS'), date'2015-07-31' );insert into xxxx_client_discount_m  (ID,CLIENT_ID,CLIENT_AVG_DISCOUNT,DT) values (s_xxxx_client_discount_m.NEXTVAL,294, 7, date'2014-03-01');</v>
      </c>
    </row>
    <row r="232" spans="1:47" x14ac:dyDescent="0.3">
      <c r="A232" s="45">
        <v>24</v>
      </c>
      <c r="B232" s="57"/>
      <c r="C232" s="12" t="str">
        <f t="shared" si="61"/>
        <v>100024</v>
      </c>
      <c r="D232" s="12" t="str">
        <f t="shared" si="62"/>
        <v>100024/13</v>
      </c>
      <c r="E232" s="13" t="s">
        <v>40</v>
      </c>
      <c r="F232" s="13" t="s">
        <v>41</v>
      </c>
      <c r="G232" s="12">
        <v>1</v>
      </c>
      <c r="H232" s="14">
        <v>100206</v>
      </c>
      <c r="I232" s="15" t="str">
        <f t="shared" si="59"/>
        <v>Б-100206-13</v>
      </c>
      <c r="J232" s="16">
        <v>2</v>
      </c>
      <c r="K232" s="12">
        <v>7</v>
      </c>
      <c r="L232" s="12" t="s">
        <v>42</v>
      </c>
      <c r="M232" s="16">
        <v>1</v>
      </c>
      <c r="N232" s="12">
        <v>18</v>
      </c>
      <c r="O232" s="144" t="s">
        <v>168</v>
      </c>
      <c r="P232" s="13" t="s">
        <v>44</v>
      </c>
      <c r="Q232" s="13" t="s">
        <v>45</v>
      </c>
      <c r="R232" s="17" t="str">
        <f t="shared" si="63"/>
        <v>1002061</v>
      </c>
      <c r="S232" s="15">
        <v>1</v>
      </c>
      <c r="T232" s="144" t="s">
        <v>148</v>
      </c>
      <c r="U232" s="12">
        <v>50000</v>
      </c>
      <c r="V232" s="12">
        <f t="shared" si="60"/>
        <v>9000</v>
      </c>
      <c r="W232" s="12">
        <v>0</v>
      </c>
      <c r="X232" s="18">
        <v>295</v>
      </c>
      <c r="Y232" s="19" t="s">
        <v>47</v>
      </c>
      <c r="Z232" s="20"/>
      <c r="AA232" s="21"/>
      <c r="AB232" s="26"/>
      <c r="AC232" s="14">
        <f t="shared" si="64"/>
        <v>25000</v>
      </c>
      <c r="AD232" s="12"/>
      <c r="AE232" s="12"/>
      <c r="AF232" s="59" t="s">
        <v>107</v>
      </c>
      <c r="AG232" s="23">
        <v>8</v>
      </c>
      <c r="AH232" s="27">
        <v>7</v>
      </c>
      <c r="AI232" s="25" t="s">
        <v>49</v>
      </c>
      <c r="AJ232" s="13"/>
      <c r="AK232" s="13"/>
      <c r="AL232" s="17">
        <v>0</v>
      </c>
      <c r="AM232" s="15" t="s">
        <v>50</v>
      </c>
      <c r="AN232" s="12" t="s">
        <v>51</v>
      </c>
      <c r="AO232" s="12"/>
      <c r="AP232" s="17"/>
      <c r="AQ232" s="17"/>
      <c r="AR232" s="17"/>
      <c r="AU23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'Б-100206-13',date'2016-03-03',2, 7, 7, 'RUR', 1, 18, date'2015-03-06', date'2015-03-07', 1002061, 1, to_date('2016-05-08 00:00:00','YYYY-MM-DD HH24:MI:SS'), 50000, 9000, 0, 295, 0, 'c1', 8,null);insert into xxxx_oebs_cash_payment_test (ID, INVOICE_ID, OEBS_PAYMENT, DOC_DATE, COMISS_DATE) values (s_xxxx_oebs_cash_payment_test.NEXTVAL, 100206, 25000, to_date('2016-05-08 00:00:00','YYYY-MM-DD HH24:MI:SS'), date'2015-07-31' );insert into xxxx_client_discount_m  (ID,CLIENT_ID,CLIENT_AVG_DISCOUNT,DT) values (s_xxxx_client_discount_m.NEXTVAL,295, 7, date'2014-03-01');</v>
      </c>
    </row>
    <row r="233" spans="1:47" x14ac:dyDescent="0.3">
      <c r="A233" s="45">
        <v>24</v>
      </c>
      <c r="B233" s="57"/>
      <c r="C233" s="12" t="str">
        <f t="shared" si="61"/>
        <v>100024</v>
      </c>
      <c r="D233" s="12" t="str">
        <f t="shared" si="62"/>
        <v>100024/13</v>
      </c>
      <c r="E233" s="13" t="s">
        <v>40</v>
      </c>
      <c r="F233" s="13" t="s">
        <v>41</v>
      </c>
      <c r="G233" s="12">
        <v>1</v>
      </c>
      <c r="H233" s="14">
        <v>100207</v>
      </c>
      <c r="I233" s="15" t="str">
        <f t="shared" si="59"/>
        <v>Б-100207-13</v>
      </c>
      <c r="J233" s="16">
        <v>2</v>
      </c>
      <c r="K233" s="28">
        <v>2</v>
      </c>
      <c r="L233" s="12" t="s">
        <v>42</v>
      </c>
      <c r="M233" s="16">
        <v>1</v>
      </c>
      <c r="N233" s="12">
        <v>18</v>
      </c>
      <c r="O233" s="144" t="s">
        <v>169</v>
      </c>
      <c r="P233" s="13" t="s">
        <v>44</v>
      </c>
      <c r="Q233" s="13" t="s">
        <v>45</v>
      </c>
      <c r="R233" s="17" t="str">
        <f t="shared" si="63"/>
        <v>1002071</v>
      </c>
      <c r="S233" s="15">
        <v>1</v>
      </c>
      <c r="T233" s="144" t="s">
        <v>149</v>
      </c>
      <c r="U233" s="12">
        <v>50000</v>
      </c>
      <c r="V233" s="12">
        <f t="shared" si="60"/>
        <v>9000</v>
      </c>
      <c r="W233" s="12">
        <v>0</v>
      </c>
      <c r="X233" s="18">
        <v>296</v>
      </c>
      <c r="Y233" s="19" t="s">
        <v>47</v>
      </c>
      <c r="Z233" s="20"/>
      <c r="AA233" s="29">
        <f>SUM(AC229:AC234)/1.18</f>
        <v>127118.64406779662</v>
      </c>
      <c r="AB233" s="29"/>
      <c r="AC233" s="14">
        <f t="shared" si="64"/>
        <v>25000</v>
      </c>
      <c r="AD233" s="12"/>
      <c r="AE233" s="12"/>
      <c r="AF233" s="59" t="s">
        <v>107</v>
      </c>
      <c r="AG233" s="23">
        <v>8</v>
      </c>
      <c r="AH233" s="30">
        <v>20</v>
      </c>
      <c r="AI233" s="25" t="s">
        <v>49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U233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'Б-100207-13',date'2016-03-04',2, 2, 2, 'RUR', 1, 18, date'2015-03-06', date'2015-03-07', 1002071, 1, to_date('2016-05-09 00:00:00','YYYY-MM-DD HH24:MI:SS'), 50000, 9000, 0, 296, 0, 'c1', 8,null);insert into xxxx_oebs_cash_payment_test (ID, INVOICE_ID, OEBS_PAYMENT, DOC_DATE, COMISS_DATE) values (s_xxxx_oebs_cash_payment_test.NEXTVAL, 100207, 25000, to_date('2016-05-09 00:00:00','YYYY-MM-DD HH24:MI:SS'), date'2015-07-31' );insert into xxxx_client_discount_m  (ID,CLIENT_ID,CLIENT_AVG_DISCOUNT,DT) values (s_xxxx_client_discount_m.NEXTVAL,296, 20, date'2014-03-01');</v>
      </c>
    </row>
    <row r="234" spans="1:47" x14ac:dyDescent="0.3">
      <c r="A234" s="45">
        <v>24</v>
      </c>
      <c r="B234" s="57"/>
      <c r="C234" s="12" t="str">
        <f t="shared" si="61"/>
        <v>100024</v>
      </c>
      <c r="D234" s="12" t="str">
        <f t="shared" si="62"/>
        <v>100024/13</v>
      </c>
      <c r="E234" s="13" t="s">
        <v>40</v>
      </c>
      <c r="F234" s="13" t="s">
        <v>41</v>
      </c>
      <c r="G234" s="12">
        <v>1</v>
      </c>
      <c r="H234" s="14">
        <v>100207</v>
      </c>
      <c r="I234" s="15" t="str">
        <f t="shared" si="59"/>
        <v>Б-100207-13</v>
      </c>
      <c r="J234" s="16">
        <v>2</v>
      </c>
      <c r="K234" s="28">
        <v>11</v>
      </c>
      <c r="L234" s="12" t="s">
        <v>42</v>
      </c>
      <c r="M234" s="16">
        <v>1</v>
      </c>
      <c r="N234" s="12">
        <v>18</v>
      </c>
      <c r="O234" s="144" t="s">
        <v>169</v>
      </c>
      <c r="P234" s="13" t="s">
        <v>44</v>
      </c>
      <c r="Q234" s="13" t="s">
        <v>45</v>
      </c>
      <c r="R234" s="17" t="str">
        <f t="shared" si="63"/>
        <v>1002071</v>
      </c>
      <c r="S234" s="15">
        <v>1</v>
      </c>
      <c r="T234" s="144" t="s">
        <v>149</v>
      </c>
      <c r="U234" s="12">
        <v>50000</v>
      </c>
      <c r="V234" s="12">
        <f t="shared" si="60"/>
        <v>9000</v>
      </c>
      <c r="W234" s="12">
        <v>0</v>
      </c>
      <c r="X234" s="18">
        <v>296</v>
      </c>
      <c r="Y234" s="19" t="s">
        <v>47</v>
      </c>
      <c r="Z234" s="20"/>
      <c r="AA234" s="29">
        <f>SUM(AC230:AC235)/1.18</f>
        <v>127118.64406779662</v>
      </c>
      <c r="AB234" s="29"/>
      <c r="AC234" s="14">
        <f t="shared" si="64"/>
        <v>25000</v>
      </c>
      <c r="AD234" s="12"/>
      <c r="AE234" s="12"/>
      <c r="AF234" s="59" t="s">
        <v>107</v>
      </c>
      <c r="AG234" s="23">
        <v>8</v>
      </c>
      <c r="AH234" s="30">
        <v>20</v>
      </c>
      <c r="AI234" s="25" t="s">
        <v>49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U23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'Б-100207-13',date'2016-03-04',2, 11, 11, 'RUR', 1, 18, date'2015-03-06', date'2015-03-07', 1002071, 1, to_date('2016-05-09 00:00:00','YYYY-MM-DD HH24:MI:SS'), 50000, 9000, 0, 296, 0, 'c1', 8,null);insert into xxxx_oebs_cash_payment_test (ID, INVOICE_ID, OEBS_PAYMENT, DOC_DATE, COMISS_DATE) values (s_xxxx_oebs_cash_payment_test.NEXTVAL, 100207, 25000, to_date('2016-05-09 00:00:00','YYYY-MM-DD HH24:MI:SS'), date'2015-07-31' );insert into xxxx_client_discount_m  (ID,CLIENT_ID,CLIENT_AVG_DISCOUNT,DT) values (s_xxxx_client_discount_m.NEXTVAL,296, 20, date'2014-03-01');</v>
      </c>
    </row>
    <row r="235" spans="1:47" x14ac:dyDescent="0.3">
      <c r="A235" s="45">
        <v>24</v>
      </c>
      <c r="B235" s="57"/>
      <c r="C235" s="12" t="str">
        <f t="shared" si="61"/>
        <v>100024</v>
      </c>
      <c r="D235" s="12" t="str">
        <f t="shared" si="62"/>
        <v>100024/13</v>
      </c>
      <c r="E235" s="13" t="s">
        <v>40</v>
      </c>
      <c r="F235" s="13" t="s">
        <v>41</v>
      </c>
      <c r="G235" s="12">
        <v>1</v>
      </c>
      <c r="H235" s="14">
        <v>100208</v>
      </c>
      <c r="I235" s="15" t="str">
        <f t="shared" si="59"/>
        <v>Б-100208-13</v>
      </c>
      <c r="J235" s="16">
        <v>2</v>
      </c>
      <c r="K235" s="28">
        <v>1</v>
      </c>
      <c r="L235" s="12" t="s">
        <v>42</v>
      </c>
      <c r="M235" s="16">
        <v>1</v>
      </c>
      <c r="N235" s="12">
        <v>18</v>
      </c>
      <c r="O235" s="144" t="s">
        <v>170</v>
      </c>
      <c r="P235" s="13" t="s">
        <v>44</v>
      </c>
      <c r="Q235" s="13" t="s">
        <v>45</v>
      </c>
      <c r="R235" s="17" t="str">
        <f t="shared" si="63"/>
        <v>1002081</v>
      </c>
      <c r="S235" s="15">
        <v>1</v>
      </c>
      <c r="T235" s="145" t="s">
        <v>150</v>
      </c>
      <c r="U235" s="12">
        <v>50000</v>
      </c>
      <c r="V235" s="12">
        <f t="shared" si="60"/>
        <v>9000</v>
      </c>
      <c r="W235" s="12">
        <v>0</v>
      </c>
      <c r="X235" s="18">
        <v>297</v>
      </c>
      <c r="Y235" s="19" t="s">
        <v>47</v>
      </c>
      <c r="Z235" s="20">
        <f>SUM(U230:U235)-SUM(V230:V235)</f>
        <v>246000</v>
      </c>
      <c r="AA235" s="21">
        <v>105932.20338983051</v>
      </c>
      <c r="AB235" s="29">
        <f>Z235-AA235</f>
        <v>140067.79661016949</v>
      </c>
      <c r="AC235" s="14">
        <f t="shared" si="64"/>
        <v>25000</v>
      </c>
      <c r="AD235" s="12"/>
      <c r="AE235" s="12"/>
      <c r="AF235" s="59" t="s">
        <v>107</v>
      </c>
      <c r="AG235" s="23">
        <v>8</v>
      </c>
      <c r="AH235" s="30">
        <v>13</v>
      </c>
      <c r="AI235" s="25" t="s">
        <v>49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U235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'Б-100208-13',date'2016-03-05',2, 1, 1, 'RUR', 1, 18, date'2015-03-06', date'2015-03-07', 1002081, 1, to_date('2016-05-11 00:00:00','YYYY-MM-DD HH24:MI:SS'), 50000, 9000, 0, 297, 0, 'c1', 8,null);insert into xxxx_oebs_cash_payment_test (ID, INVOICE_ID, OEBS_PAYMENT, DOC_DATE, COMISS_DATE) values (s_xxxx_oebs_cash_payment_test.NEXTVAL, 100208, 25000, to_date('2016-05-11 00:00:00','YYYY-MM-DD HH24:MI:SS'), date'2015-07-31' );insert into xxxx_client_discount_m  (ID,CLIENT_ID,CLIENT_AVG_DISCOUNT,DT) values (s_xxxx_client_discount_m.NEXTVAL,297, 13, date'2014-03-01');</v>
      </c>
    </row>
    <row r="236" spans="1:47" x14ac:dyDescent="0.3">
      <c r="A236" s="45">
        <v>24</v>
      </c>
      <c r="B236" s="57"/>
      <c r="C236" s="12" t="str">
        <f t="shared" si="61"/>
        <v>100024</v>
      </c>
      <c r="D236" s="12" t="str">
        <f t="shared" si="62"/>
        <v>100024/13</v>
      </c>
      <c r="E236" s="13" t="s">
        <v>40</v>
      </c>
      <c r="F236" s="13" t="s">
        <v>41</v>
      </c>
      <c r="G236" s="12">
        <v>1</v>
      </c>
      <c r="H236" s="14">
        <v>100209</v>
      </c>
      <c r="I236" s="15" t="str">
        <f t="shared" si="59"/>
        <v>Б-100209-13</v>
      </c>
      <c r="J236" s="16">
        <v>2</v>
      </c>
      <c r="K236" s="12">
        <v>7</v>
      </c>
      <c r="L236" s="12" t="s">
        <v>42</v>
      </c>
      <c r="M236" s="16">
        <v>1</v>
      </c>
      <c r="N236" s="12">
        <v>18</v>
      </c>
      <c r="O236" s="144" t="s">
        <v>167</v>
      </c>
      <c r="P236" s="13" t="s">
        <v>44</v>
      </c>
      <c r="Q236" s="13" t="s">
        <v>45</v>
      </c>
      <c r="R236" s="17" t="str">
        <f t="shared" si="63"/>
        <v>1002091</v>
      </c>
      <c r="S236" s="15">
        <v>1</v>
      </c>
      <c r="T236" s="144" t="s">
        <v>152</v>
      </c>
      <c r="U236" s="12">
        <v>50000</v>
      </c>
      <c r="V236" s="12">
        <f t="shared" si="60"/>
        <v>9000</v>
      </c>
      <c r="W236" s="12">
        <v>0</v>
      </c>
      <c r="X236" s="18">
        <v>298</v>
      </c>
      <c r="Y236" s="19" t="s">
        <v>47</v>
      </c>
      <c r="Z236" s="20"/>
      <c r="AA236" s="21"/>
      <c r="AB236" s="22"/>
      <c r="AC236" s="14">
        <f t="shared" si="64"/>
        <v>25000</v>
      </c>
      <c r="AD236" s="12"/>
      <c r="AE236" s="12"/>
      <c r="AF236" s="58" t="s">
        <v>109</v>
      </c>
      <c r="AG236" s="23">
        <v>8</v>
      </c>
      <c r="AH236" s="24">
        <v>13</v>
      </c>
      <c r="AI236" s="25" t="s">
        <v>49</v>
      </c>
      <c r="AJ236" s="13"/>
      <c r="AK236" s="13"/>
      <c r="AL236" s="17">
        <v>0</v>
      </c>
      <c r="AM236" s="15" t="s">
        <v>50</v>
      </c>
      <c r="AN236" s="12" t="s">
        <v>51</v>
      </c>
      <c r="AO236" s="12"/>
      <c r="AP236" s="17"/>
      <c r="AQ236" s="17"/>
      <c r="AR236" s="17"/>
      <c r="AU23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'Б-100209-13',date'2016-03-02',2, 7, 7, 'RUR', 1, 18, date'2015-03-06', date'2015-03-07', 1002091, 1, to_date('2016-06-07 00:00:00','YYYY-MM-DD HH24:MI:SS'), 50000, 9000, 0, 298, 0, 'c1', 8,null);insert into xxxx_oebs_cash_payment_test (ID, INVOICE_ID, OEBS_PAYMENT, DOC_DATE, COMISS_DATE) values (s_xxxx_oebs_cash_payment_test.NEXTVAL, 100209, 25000, to_date('2016-06-07 00:00:00','YYYY-MM-DD HH24:MI:SS'), date'2015-08-30' );insert into xxxx_client_discount_m  (ID,CLIENT_ID,CLIENT_AVG_DISCOUNT,DT) values (s_xxxx_client_discount_m.NEXTVAL,298, 13, date'2014-03-01');</v>
      </c>
    </row>
    <row r="237" spans="1:47" x14ac:dyDescent="0.3">
      <c r="A237" s="45">
        <v>24</v>
      </c>
      <c r="B237" s="57"/>
      <c r="C237" s="12" t="str">
        <f t="shared" si="61"/>
        <v>100024</v>
      </c>
      <c r="D237" s="12" t="str">
        <f t="shared" si="62"/>
        <v>100024/13</v>
      </c>
      <c r="E237" s="13" t="s">
        <v>40</v>
      </c>
      <c r="F237" s="13" t="s">
        <v>41</v>
      </c>
      <c r="G237" s="12">
        <v>1</v>
      </c>
      <c r="H237" s="14">
        <v>100210</v>
      </c>
      <c r="I237" s="15" t="str">
        <f t="shared" si="59"/>
        <v>Б-100210-13</v>
      </c>
      <c r="J237" s="16">
        <v>2</v>
      </c>
      <c r="K237" s="56">
        <v>3</v>
      </c>
      <c r="L237" s="12" t="s">
        <v>42</v>
      </c>
      <c r="M237" s="16">
        <v>1</v>
      </c>
      <c r="N237" s="12">
        <v>18</v>
      </c>
      <c r="O237" s="144" t="s">
        <v>168</v>
      </c>
      <c r="P237" s="13" t="s">
        <v>44</v>
      </c>
      <c r="Q237" s="13" t="s">
        <v>45</v>
      </c>
      <c r="R237" s="17" t="str">
        <f t="shared" si="63"/>
        <v>1002101</v>
      </c>
      <c r="S237" s="15">
        <v>1</v>
      </c>
      <c r="T237" s="144" t="s">
        <v>153</v>
      </c>
      <c r="U237" s="12">
        <v>50000</v>
      </c>
      <c r="V237" s="12">
        <f t="shared" si="60"/>
        <v>9000</v>
      </c>
      <c r="W237" s="12">
        <v>0</v>
      </c>
      <c r="X237" s="18">
        <v>299</v>
      </c>
      <c r="Y237" s="19" t="s">
        <v>47</v>
      </c>
      <c r="Z237" s="20"/>
      <c r="AA237" s="21"/>
      <c r="AB237" s="26"/>
      <c r="AC237" s="14">
        <f t="shared" si="64"/>
        <v>25000</v>
      </c>
      <c r="AD237" s="12"/>
      <c r="AE237" s="12"/>
      <c r="AF237" s="58" t="s">
        <v>109</v>
      </c>
      <c r="AG237" s="23">
        <v>8</v>
      </c>
      <c r="AH237" s="27">
        <v>7</v>
      </c>
      <c r="AI237" s="25" t="s">
        <v>49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U237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'Б-100210-13',date'2016-03-03',2, 3, 3, 'RUR', 1, 18, date'2015-03-06', date'2015-03-07', 1002101, 1, to_date('2016-06-08 00:00:00','YYYY-MM-DD HH24:MI:SS'), 50000, 9000, 0, 299, 0, 'c1', 8,null);insert into xxxx_oebs_cash_payment_test (ID, INVOICE_ID, OEBS_PAYMENT, DOC_DATE, COMISS_DATE) values (s_xxxx_oebs_cash_payment_test.NEXTVAL, 100210, 25000, to_date('2016-06-08 00:00:00','YYYY-MM-DD HH24:MI:SS'), date'2015-08-30' );insert into xxxx_client_discount_m  (ID,CLIENT_ID,CLIENT_AVG_DISCOUNT,DT) values (s_xxxx_client_discount_m.NEXTVAL,299, 7, date'2014-03-01');</v>
      </c>
    </row>
    <row r="238" spans="1:47" x14ac:dyDescent="0.3">
      <c r="A238" s="45">
        <v>24</v>
      </c>
      <c r="B238" s="57"/>
      <c r="C238" s="12" t="str">
        <f t="shared" si="61"/>
        <v>100024</v>
      </c>
      <c r="D238" s="12" t="str">
        <f t="shared" si="62"/>
        <v>100024/13</v>
      </c>
      <c r="E238" s="13" t="s">
        <v>40</v>
      </c>
      <c r="F238" s="13" t="s">
        <v>41</v>
      </c>
      <c r="G238" s="12">
        <v>1</v>
      </c>
      <c r="H238" s="14">
        <v>100211</v>
      </c>
      <c r="I238" s="15" t="str">
        <f t="shared" si="59"/>
        <v>Б-100211-13</v>
      </c>
      <c r="J238" s="16">
        <v>2</v>
      </c>
      <c r="K238" s="12">
        <v>7</v>
      </c>
      <c r="L238" s="12" t="s">
        <v>42</v>
      </c>
      <c r="M238" s="16">
        <v>1</v>
      </c>
      <c r="N238" s="12">
        <v>18</v>
      </c>
      <c r="O238" s="144" t="s">
        <v>168</v>
      </c>
      <c r="P238" s="13" t="s">
        <v>44</v>
      </c>
      <c r="Q238" s="13" t="s">
        <v>45</v>
      </c>
      <c r="R238" s="17" t="str">
        <f t="shared" si="63"/>
        <v>1002111</v>
      </c>
      <c r="S238" s="15">
        <v>1</v>
      </c>
      <c r="T238" s="144" t="s">
        <v>154</v>
      </c>
      <c r="U238" s="12">
        <v>50000</v>
      </c>
      <c r="V238" s="12">
        <f t="shared" si="60"/>
        <v>9000</v>
      </c>
      <c r="W238" s="12">
        <v>0</v>
      </c>
      <c r="X238" s="18">
        <v>300</v>
      </c>
      <c r="Y238" s="19" t="s">
        <v>47</v>
      </c>
      <c r="Z238" s="20"/>
      <c r="AA238" s="21"/>
      <c r="AB238" s="26"/>
      <c r="AC238" s="14">
        <f t="shared" si="64"/>
        <v>25000</v>
      </c>
      <c r="AD238" s="12"/>
      <c r="AE238" s="12"/>
      <c r="AF238" s="58" t="s">
        <v>109</v>
      </c>
      <c r="AG238" s="23">
        <v>8</v>
      </c>
      <c r="AH238" s="27">
        <v>7</v>
      </c>
      <c r="AI238" s="25" t="s">
        <v>49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U23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'Б-100211-13',date'2016-03-03',2, 7, 7, 'RUR', 1, 18, date'2015-03-06', date'2015-03-07', 1002111, 1, to_date('2016-06-07 00:00:01','YYYY-MM-DD HH24:MI:SS'), 50000, 9000, 0, 300, 0, 'c1', 8,null);insert into xxxx_oebs_cash_payment_test (ID, INVOICE_ID, OEBS_PAYMENT, DOC_DATE, COMISS_DATE) values (s_xxxx_oebs_cash_payment_test.NEXTVAL, 100211, 25000, to_date('2016-06-07 00:00:01','YYYY-MM-DD HH24:MI:SS'), date'2015-08-30' );insert into xxxx_client_discount_m  (ID,CLIENT_ID,CLIENT_AVG_DISCOUNT,DT) values (s_xxxx_client_discount_m.NEXTVAL,300, 7, date'2014-03-01');</v>
      </c>
    </row>
    <row r="239" spans="1:47" x14ac:dyDescent="0.3">
      <c r="A239" s="45">
        <v>24</v>
      </c>
      <c r="B239" s="57"/>
      <c r="C239" s="12" t="str">
        <f t="shared" si="61"/>
        <v>100024</v>
      </c>
      <c r="D239" s="12" t="str">
        <f t="shared" si="62"/>
        <v>100024/13</v>
      </c>
      <c r="E239" s="13" t="s">
        <v>40</v>
      </c>
      <c r="F239" s="13" t="s">
        <v>41</v>
      </c>
      <c r="G239" s="12">
        <v>1</v>
      </c>
      <c r="H239" s="14">
        <v>100212</v>
      </c>
      <c r="I239" s="15" t="str">
        <f t="shared" si="59"/>
        <v>Б-100212-13</v>
      </c>
      <c r="J239" s="16">
        <v>2</v>
      </c>
      <c r="K239" s="28">
        <v>2</v>
      </c>
      <c r="L239" s="12" t="s">
        <v>42</v>
      </c>
      <c r="M239" s="16">
        <v>1</v>
      </c>
      <c r="N239" s="12">
        <v>18</v>
      </c>
      <c r="O239" s="144" t="s">
        <v>169</v>
      </c>
      <c r="P239" s="13" t="s">
        <v>44</v>
      </c>
      <c r="Q239" s="13" t="s">
        <v>45</v>
      </c>
      <c r="R239" s="17" t="str">
        <f t="shared" si="63"/>
        <v>1002121</v>
      </c>
      <c r="S239" s="15">
        <v>1</v>
      </c>
      <c r="T239" s="144" t="s">
        <v>155</v>
      </c>
      <c r="U239" s="12">
        <v>50000</v>
      </c>
      <c r="V239" s="12">
        <f t="shared" si="60"/>
        <v>9000</v>
      </c>
      <c r="W239" s="12">
        <v>0</v>
      </c>
      <c r="X239" s="18">
        <v>301</v>
      </c>
      <c r="Y239" s="19" t="s">
        <v>47</v>
      </c>
      <c r="Z239" s="20"/>
      <c r="AA239" s="29">
        <f>SUM(AC235:AC240)/1.18</f>
        <v>423728.81355932204</v>
      </c>
      <c r="AB239" s="29"/>
      <c r="AC239" s="14">
        <v>200000</v>
      </c>
      <c r="AD239" s="12"/>
      <c r="AE239" s="12"/>
      <c r="AF239" s="58" t="s">
        <v>109</v>
      </c>
      <c r="AG239" s="23">
        <v>8</v>
      </c>
      <c r="AH239" s="30">
        <v>20</v>
      </c>
      <c r="AI239" s="25" t="s">
        <v>49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U239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'Б-100212-13',date'2016-03-04',2, 2, 2, 'RUR', 1, 18, date'2015-03-06', date'2015-03-07', 1002121, 1, to_date('2016-06-08 00:00:01','YYYY-MM-DD HH24:MI:SS'), 50000, 9000, 0, 301, 0, 'c1', 8,null);insert into xxxx_oebs_cash_payment_test (ID, INVOICE_ID, OEBS_PAYMENT, DOC_DATE, COMISS_DATE) values (s_xxxx_oebs_cash_payment_test.NEXTVAL, 100212, 200000, to_date('2016-06-08 00:00:01','YYYY-MM-DD HH24:MI:SS'), date'2015-08-30' );insert into xxxx_client_discount_m  (ID,CLIENT_ID,CLIENT_AVG_DISCOUNT,DT) values (s_xxxx_client_discount_m.NEXTVAL,301, 20, date'2014-03-01');</v>
      </c>
    </row>
    <row r="240" spans="1:47" x14ac:dyDescent="0.3">
      <c r="A240" s="45">
        <v>24</v>
      </c>
      <c r="B240" s="57"/>
      <c r="C240" s="12" t="str">
        <f t="shared" si="61"/>
        <v>100024</v>
      </c>
      <c r="D240" s="12" t="str">
        <f t="shared" si="62"/>
        <v>100024/13</v>
      </c>
      <c r="E240" s="13" t="s">
        <v>40</v>
      </c>
      <c r="F240" s="13" t="s">
        <v>41</v>
      </c>
      <c r="G240" s="12">
        <v>1</v>
      </c>
      <c r="H240" s="14">
        <v>100212</v>
      </c>
      <c r="I240" s="15" t="str">
        <f t="shared" si="59"/>
        <v>Б-100212-13</v>
      </c>
      <c r="J240" s="16">
        <v>2</v>
      </c>
      <c r="K240" s="28">
        <v>11</v>
      </c>
      <c r="L240" s="12" t="s">
        <v>42</v>
      </c>
      <c r="M240" s="16">
        <v>1</v>
      </c>
      <c r="N240" s="12">
        <v>18</v>
      </c>
      <c r="O240" s="144" t="s">
        <v>169</v>
      </c>
      <c r="P240" s="13" t="s">
        <v>44</v>
      </c>
      <c r="Q240" s="13" t="s">
        <v>45</v>
      </c>
      <c r="R240" s="17" t="str">
        <f t="shared" si="63"/>
        <v>1002121</v>
      </c>
      <c r="S240" s="15">
        <v>1</v>
      </c>
      <c r="T240" s="144" t="s">
        <v>155</v>
      </c>
      <c r="U240" s="12">
        <v>50000</v>
      </c>
      <c r="V240" s="12">
        <f t="shared" si="60"/>
        <v>9000</v>
      </c>
      <c r="W240" s="12">
        <v>0</v>
      </c>
      <c r="X240" s="18">
        <v>301</v>
      </c>
      <c r="Y240" s="19" t="s">
        <v>47</v>
      </c>
      <c r="Z240" s="20"/>
      <c r="AA240" s="29">
        <f>SUM(AC236:AC241)/1.18</f>
        <v>423728.81355932204</v>
      </c>
      <c r="AB240" s="29"/>
      <c r="AC240" s="14">
        <v>200000</v>
      </c>
      <c r="AD240" s="12"/>
      <c r="AE240" s="12"/>
      <c r="AF240" s="58" t="s">
        <v>109</v>
      </c>
      <c r="AG240" s="23">
        <v>8</v>
      </c>
      <c r="AH240" s="30">
        <v>20</v>
      </c>
      <c r="AI240" s="25" t="s">
        <v>49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U240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'Б-100212-13',date'2016-03-04',2, 11, 11, 'RUR', 1, 18, date'2015-03-06', date'2015-03-07', 1002121, 1, to_date('2016-06-08 00:00:01','YYYY-MM-DD HH24:MI:SS'), 50000, 9000, 0, 301, 0, 'c1', 8,null);insert into xxxx_oebs_cash_payment_test (ID, INVOICE_ID, OEBS_PAYMENT, DOC_DATE, COMISS_DATE) values (s_xxxx_oebs_cash_payment_test.NEXTVAL, 100212, 200000, to_date('2016-06-08 00:00:01','YYYY-MM-DD HH24:MI:SS'), date'2015-08-30' );insert into xxxx_client_discount_m  (ID,CLIENT_ID,CLIENT_AVG_DISCOUNT,DT) values (s_xxxx_client_discount_m.NEXTVAL,301, 20, date'2014-03-01');</v>
      </c>
    </row>
    <row r="241" spans="1:47" x14ac:dyDescent="0.3">
      <c r="A241" s="45">
        <v>24</v>
      </c>
      <c r="B241" s="57"/>
      <c r="C241" s="33" t="str">
        <f t="shared" si="61"/>
        <v>100024</v>
      </c>
      <c r="D241" s="33" t="str">
        <f t="shared" si="62"/>
        <v>100024/13</v>
      </c>
      <c r="E241" s="34" t="s">
        <v>40</v>
      </c>
      <c r="F241" s="34" t="s">
        <v>41</v>
      </c>
      <c r="G241" s="12">
        <v>1</v>
      </c>
      <c r="H241" s="14">
        <v>100213</v>
      </c>
      <c r="I241" s="33" t="str">
        <f t="shared" si="59"/>
        <v>Б-100213-13</v>
      </c>
      <c r="J241" s="16">
        <v>2</v>
      </c>
      <c r="K241" s="35">
        <v>1</v>
      </c>
      <c r="L241" s="33" t="s">
        <v>42</v>
      </c>
      <c r="M241" s="36">
        <v>1</v>
      </c>
      <c r="N241" s="33">
        <v>18</v>
      </c>
      <c r="O241" s="145" t="s">
        <v>170</v>
      </c>
      <c r="P241" s="34" t="s">
        <v>44</v>
      </c>
      <c r="Q241" s="34" t="s">
        <v>45</v>
      </c>
      <c r="R241" s="37" t="str">
        <f t="shared" si="63"/>
        <v>1002131</v>
      </c>
      <c r="S241" s="33">
        <v>1</v>
      </c>
      <c r="T241" s="144" t="s">
        <v>156</v>
      </c>
      <c r="U241" s="12">
        <v>50000</v>
      </c>
      <c r="V241" s="33">
        <f t="shared" si="60"/>
        <v>9000</v>
      </c>
      <c r="W241" s="33">
        <v>0</v>
      </c>
      <c r="X241" s="18">
        <v>302</v>
      </c>
      <c r="Y241" s="38" t="s">
        <v>47</v>
      </c>
      <c r="Z241" s="20">
        <f>SUM(U236:U241)-SUM(V236:V241)</f>
        <v>246000</v>
      </c>
      <c r="AA241" s="39"/>
      <c r="AB241" s="39"/>
      <c r="AC241" s="40">
        <f t="shared" ref="AC241:AC259" si="66">U241*0.5</f>
        <v>25000</v>
      </c>
      <c r="AD241" s="33"/>
      <c r="AE241" s="33"/>
      <c r="AF241" s="58" t="s">
        <v>109</v>
      </c>
      <c r="AG241" s="41">
        <v>8</v>
      </c>
      <c r="AH241" s="42">
        <v>13</v>
      </c>
      <c r="AI241" s="43" t="s">
        <v>49</v>
      </c>
      <c r="AJ241" s="34"/>
      <c r="AK241" s="34"/>
      <c r="AL241" s="37">
        <v>0</v>
      </c>
      <c r="AM241" s="33" t="s">
        <v>50</v>
      </c>
      <c r="AN241" s="33" t="s">
        <v>51</v>
      </c>
      <c r="AO241" s="33"/>
      <c r="AP241" s="37"/>
      <c r="AQ241" s="37"/>
      <c r="AR241" s="37"/>
      <c r="AS241" s="44"/>
      <c r="AU241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'Б-100213-13',date'2016-03-05',2, 1, 1, 'RUR', 1, 18, date'2015-03-06', date'2015-03-07', 1002131, 1, to_date('2016-06-07 00:00:02','YYYY-MM-DD HH24:MI:SS'), 50000, 9000, 0, 302, 0, 'c1', 8,null);insert into xxxx_oebs_cash_payment_test (ID, INVOICE_ID, OEBS_PAYMENT, DOC_DATE, COMISS_DATE) values (s_xxxx_oebs_cash_payment_test.NEXTVAL, 100213, 25000, to_date('2016-06-07 00:00:02','YYYY-MM-DD HH24:MI:SS'), date'2015-08-30' );insert into xxxx_client_discount_m  (ID,CLIENT_ID,CLIENT_AVG_DISCOUNT,DT) values (s_xxxx_client_discount_m.NEXTVAL,302, 13, date'2014-03-01');</v>
      </c>
    </row>
    <row r="242" spans="1:47" ht="15" customHeight="1" x14ac:dyDescent="0.3">
      <c r="A242" s="45">
        <v>25</v>
      </c>
      <c r="B242" s="57"/>
      <c r="C242" s="12" t="str">
        <f t="shared" si="61"/>
        <v>100025</v>
      </c>
      <c r="D242" s="12" t="str">
        <f t="shared" si="62"/>
        <v>100025/13</v>
      </c>
      <c r="E242" s="13" t="s">
        <v>40</v>
      </c>
      <c r="F242" s="13" t="s">
        <v>41</v>
      </c>
      <c r="G242" s="12">
        <v>1</v>
      </c>
      <c r="H242" s="14">
        <v>100214</v>
      </c>
      <c r="I242" s="15" t="str">
        <f t="shared" si="59"/>
        <v>Б-100214-13</v>
      </c>
      <c r="J242" s="16">
        <v>2</v>
      </c>
      <c r="K242" s="12">
        <v>7</v>
      </c>
      <c r="L242" s="12" t="s">
        <v>42</v>
      </c>
      <c r="M242" s="16">
        <v>1</v>
      </c>
      <c r="N242" s="12">
        <v>18</v>
      </c>
      <c r="O242" s="144" t="s">
        <v>167</v>
      </c>
      <c r="P242" s="13" t="s">
        <v>44</v>
      </c>
      <c r="Q242" s="13" t="s">
        <v>45</v>
      </c>
      <c r="R242" s="17" t="str">
        <f t="shared" si="63"/>
        <v>1002141</v>
      </c>
      <c r="S242" s="15">
        <v>1</v>
      </c>
      <c r="T242" s="144" t="s">
        <v>157</v>
      </c>
      <c r="U242" s="12">
        <v>30000</v>
      </c>
      <c r="V242" s="12">
        <f t="shared" si="60"/>
        <v>5400</v>
      </c>
      <c r="W242" s="12">
        <v>0</v>
      </c>
      <c r="X242" s="18">
        <v>303</v>
      </c>
      <c r="Y242" s="19" t="s">
        <v>47</v>
      </c>
      <c r="Z242" s="20">
        <f t="shared" ref="Z242:Z259" si="67">U242-V242</f>
        <v>24600</v>
      </c>
      <c r="AA242" s="21"/>
      <c r="AB242" s="22"/>
      <c r="AC242" s="14">
        <f t="shared" si="66"/>
        <v>15000</v>
      </c>
      <c r="AD242" s="12"/>
      <c r="AE242" s="12"/>
      <c r="AF242" s="13" t="s">
        <v>48</v>
      </c>
      <c r="AG242" s="23">
        <v>8</v>
      </c>
      <c r="AH242" s="24">
        <v>13</v>
      </c>
      <c r="AI242" s="25" t="s">
        <v>49</v>
      </c>
      <c r="AJ242" s="13"/>
      <c r="AK242" s="13"/>
      <c r="AL242" s="17">
        <v>0</v>
      </c>
      <c r="AM242" s="15" t="s">
        <v>50</v>
      </c>
      <c r="AN242" s="12" t="s">
        <v>51</v>
      </c>
      <c r="AO242" s="12"/>
      <c r="AP242" s="17"/>
      <c r="AQ242" s="17"/>
      <c r="AR242" s="17"/>
      <c r="AS242" s="65" t="s">
        <v>79</v>
      </c>
      <c r="AU24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100214, 'Б-100214-13',date'2016-03-02',2, 7, 7, 'RUR', 1, 18, date'2015-03-06', date'2015-03-07', 1002141, 1, to_date('2016-06-30 00:00:00','YYYY-MM-DD HH24:MI:SS'), 30000, 5400, 0, 303, 0, 'c1', 8,null);insert into xxxx_oebs_cash_payment_test (ID, INVOICE_ID, OEBS_PAYMENT, DOC_DATE, COMISS_DATE) values (s_xxxx_oebs_cash_payment_test.NEXTVAL, 100214, 15000, to_date('2016-06-30 00:00:00','YYYY-MM-DD HH24:MI:SS'), date'2015-03-31' );insert into xxxx_client_discount_m  (ID,CLIENT_ID,CLIENT_AVG_DISCOUNT,DT) values (s_xxxx_client_discount_m.NEXTVAL,303, 13, date'2014-03-01');</v>
      </c>
    </row>
    <row r="243" spans="1:47" ht="15" customHeight="1" x14ac:dyDescent="0.3">
      <c r="A243" s="45">
        <v>25</v>
      </c>
      <c r="B243" s="57"/>
      <c r="C243" s="12" t="str">
        <f t="shared" si="61"/>
        <v>100025</v>
      </c>
      <c r="D243" s="12" t="str">
        <f t="shared" si="62"/>
        <v>100025/13</v>
      </c>
      <c r="E243" s="13" t="s">
        <v>40</v>
      </c>
      <c r="F243" s="13" t="s">
        <v>41</v>
      </c>
      <c r="G243" s="12">
        <v>1</v>
      </c>
      <c r="H243" s="14">
        <v>100215</v>
      </c>
      <c r="I243" s="15" t="str">
        <f t="shared" si="59"/>
        <v>Б-100215-13</v>
      </c>
      <c r="J243" s="16">
        <v>2</v>
      </c>
      <c r="K243" s="12">
        <v>7</v>
      </c>
      <c r="L243" s="12" t="s">
        <v>42</v>
      </c>
      <c r="M243" s="16">
        <v>1</v>
      </c>
      <c r="N243" s="12">
        <v>18</v>
      </c>
      <c r="O243" s="144" t="s">
        <v>168</v>
      </c>
      <c r="P243" s="13" t="s">
        <v>44</v>
      </c>
      <c r="Q243" s="13" t="s">
        <v>45</v>
      </c>
      <c r="R243" s="17" t="str">
        <f t="shared" si="63"/>
        <v>1002151</v>
      </c>
      <c r="S243" s="15">
        <v>1</v>
      </c>
      <c r="T243" s="144" t="s">
        <v>158</v>
      </c>
      <c r="U243" s="12">
        <v>30000</v>
      </c>
      <c r="V243" s="12">
        <f t="shared" si="60"/>
        <v>5400</v>
      </c>
      <c r="W243" s="12">
        <v>0</v>
      </c>
      <c r="X243" s="18">
        <v>304</v>
      </c>
      <c r="Y243" s="19" t="s">
        <v>47</v>
      </c>
      <c r="Z243" s="20">
        <f t="shared" si="67"/>
        <v>24600</v>
      </c>
      <c r="AA243" s="21"/>
      <c r="AB243" s="26"/>
      <c r="AC243" s="14">
        <f t="shared" si="66"/>
        <v>15000</v>
      </c>
      <c r="AD243" s="12"/>
      <c r="AE243" s="12"/>
      <c r="AF243" s="13" t="s">
        <v>48</v>
      </c>
      <c r="AG243" s="23">
        <v>8</v>
      </c>
      <c r="AH243" s="27">
        <v>7</v>
      </c>
      <c r="AI243" s="25" t="s">
        <v>49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7" t="s">
        <v>112</v>
      </c>
      <c r="AU243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100215, 'Б-100215-13',date'2016-03-03',2, 7, 7, 'RUR', 1, 18, date'2015-03-06', date'2015-03-07', 1002151, 1, to_date('2016-06-30 00:00:01','YYYY-MM-DD HH24:MI:SS'), 30000, 5400, 0, 304, 0, 'c1', 8,null);insert into xxxx_oebs_cash_payment_test (ID, INVOICE_ID, OEBS_PAYMENT, DOC_DATE, COMISS_DATE) values (s_xxxx_oebs_cash_payment_test.NEXTVAL, 100215, 15000, to_date('2016-06-30 00:00:01','YYYY-MM-DD HH24:MI:SS'), date'2015-03-31' );insert into xxxx_client_discount_m  (ID,CLIENT_ID,CLIENT_AVG_DISCOUNT,DT) values (s_xxxx_client_discount_m.NEXTVAL,304, 7, date'2014-03-01');</v>
      </c>
    </row>
    <row r="244" spans="1:47" ht="15" customHeight="1" x14ac:dyDescent="0.3">
      <c r="A244" s="45">
        <v>25</v>
      </c>
      <c r="B244" s="57"/>
      <c r="C244" s="12" t="str">
        <f t="shared" si="61"/>
        <v>100025</v>
      </c>
      <c r="D244" s="12" t="str">
        <f t="shared" si="62"/>
        <v>100025/13</v>
      </c>
      <c r="E244" s="13" t="s">
        <v>40</v>
      </c>
      <c r="F244" s="13" t="s">
        <v>41</v>
      </c>
      <c r="G244" s="12">
        <v>1</v>
      </c>
      <c r="H244" s="14">
        <v>100216</v>
      </c>
      <c r="I244" s="15" t="str">
        <f t="shared" si="59"/>
        <v>Б-100216-13</v>
      </c>
      <c r="J244" s="16">
        <v>2</v>
      </c>
      <c r="K244" s="12">
        <v>7</v>
      </c>
      <c r="L244" s="12" t="s">
        <v>42</v>
      </c>
      <c r="M244" s="16">
        <v>1</v>
      </c>
      <c r="N244" s="12">
        <v>18</v>
      </c>
      <c r="O244" s="144" t="s">
        <v>168</v>
      </c>
      <c r="P244" s="13" t="s">
        <v>44</v>
      </c>
      <c r="Q244" s="13" t="s">
        <v>45</v>
      </c>
      <c r="R244" s="17" t="str">
        <f t="shared" si="63"/>
        <v>1002161</v>
      </c>
      <c r="S244" s="15">
        <v>1</v>
      </c>
      <c r="T244" s="144" t="s">
        <v>159</v>
      </c>
      <c r="U244" s="12">
        <v>20000</v>
      </c>
      <c r="V244" s="12">
        <f t="shared" si="60"/>
        <v>3600</v>
      </c>
      <c r="W244" s="12">
        <v>0</v>
      </c>
      <c r="X244" s="18">
        <v>305</v>
      </c>
      <c r="Y244" s="19" t="s">
        <v>47</v>
      </c>
      <c r="Z244" s="20">
        <f t="shared" si="67"/>
        <v>16400</v>
      </c>
      <c r="AA244" s="21"/>
      <c r="AB244" s="26"/>
      <c r="AC244" s="14">
        <f t="shared" si="66"/>
        <v>10000</v>
      </c>
      <c r="AD244" s="12"/>
      <c r="AE244" s="12"/>
      <c r="AF244" s="13" t="s">
        <v>48</v>
      </c>
      <c r="AG244" s="23">
        <v>8</v>
      </c>
      <c r="AH244" s="27">
        <v>7</v>
      </c>
      <c r="AI244" s="25" t="s">
        <v>49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S244" s="17" t="s">
        <v>114</v>
      </c>
      <c r="AU24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100216, 'Б-100216-13',date'2016-03-03',2, 7, 7, 'RUR', 1, 18, date'2015-03-06', date'2015-03-07', 1002161, 1, to_date('2016-06-30 00:00:02','YYYY-MM-DD HH24:MI:SS'), 20000, 3600, 0, 305, 0, 'c1', 8,null);insert into xxxx_oebs_cash_payment_test (ID, INVOICE_ID, OEBS_PAYMENT, DOC_DATE, COMISS_DATE) values (s_xxxx_oebs_cash_payment_test.NEXTVAL, 100216, 10000, to_date('2016-06-30 00:00:02','YYYY-MM-DD HH24:MI:SS'), date'2015-03-31' );insert into xxxx_client_discount_m  (ID,CLIENT_ID,CLIENT_AVG_DISCOUNT,DT) values (s_xxxx_client_discount_m.NEXTVAL,305, 7, date'2014-03-01');</v>
      </c>
    </row>
    <row r="245" spans="1:47" ht="15" customHeight="1" x14ac:dyDescent="0.3">
      <c r="A245" s="45">
        <v>25</v>
      </c>
      <c r="B245" s="57"/>
      <c r="C245" s="12" t="str">
        <f t="shared" si="61"/>
        <v>100025</v>
      </c>
      <c r="D245" s="12" t="str">
        <f t="shared" si="62"/>
        <v>100025/13</v>
      </c>
      <c r="E245" s="13" t="s">
        <v>40</v>
      </c>
      <c r="F245" s="13" t="s">
        <v>41</v>
      </c>
      <c r="G245" s="12">
        <v>1</v>
      </c>
      <c r="H245" s="14">
        <v>100217</v>
      </c>
      <c r="I245" s="15" t="str">
        <f t="shared" si="59"/>
        <v>Б-100217-13</v>
      </c>
      <c r="J245" s="16">
        <v>2</v>
      </c>
      <c r="K245" s="28">
        <v>2</v>
      </c>
      <c r="L245" s="12" t="s">
        <v>42</v>
      </c>
      <c r="M245" s="16">
        <v>1</v>
      </c>
      <c r="N245" s="12">
        <v>18</v>
      </c>
      <c r="O245" s="144" t="s">
        <v>169</v>
      </c>
      <c r="P245" s="13" t="s">
        <v>44</v>
      </c>
      <c r="Q245" s="13" t="s">
        <v>45</v>
      </c>
      <c r="R245" s="17" t="str">
        <f t="shared" si="63"/>
        <v>1002171</v>
      </c>
      <c r="S245" s="15">
        <v>1</v>
      </c>
      <c r="T245" s="144" t="s">
        <v>160</v>
      </c>
      <c r="U245" s="12">
        <v>30000</v>
      </c>
      <c r="V245" s="12">
        <f t="shared" si="60"/>
        <v>5400</v>
      </c>
      <c r="W245" s="12">
        <v>0</v>
      </c>
      <c r="X245" s="18">
        <v>306</v>
      </c>
      <c r="Y245" s="19" t="s">
        <v>47</v>
      </c>
      <c r="Z245" s="20">
        <f t="shared" si="67"/>
        <v>24600</v>
      </c>
      <c r="AA245" s="21"/>
      <c r="AB245" s="29"/>
      <c r="AC245" s="14">
        <f t="shared" si="66"/>
        <v>15000</v>
      </c>
      <c r="AD245" s="12"/>
      <c r="AE245" s="12"/>
      <c r="AF245" s="13" t="s">
        <v>48</v>
      </c>
      <c r="AG245" s="23">
        <v>8</v>
      </c>
      <c r="AH245" s="30">
        <v>20</v>
      </c>
      <c r="AI245" s="25" t="s">
        <v>49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S245" s="17"/>
      <c r="AU245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'Б-100217-13',date'2016-03-04',2, 2, 2, 'RUR', 1, 18, date'2015-03-06', date'2015-03-07', 1002171, 1, to_date('2016-06-30 00:00:03','YYYY-MM-DD HH24:MI:SS'), 30000, 5400, 0, 306, 0, 'c1', 8,null);insert into xxxx_oebs_cash_payment_test (ID, INVOICE_ID, OEBS_PAYMENT, DOC_DATE, COMISS_DATE) values (s_xxxx_oebs_cash_payment_test.NEXTVAL, 100217, 15000, to_date('2016-06-30 00:00:03','YYYY-MM-DD HH24:MI:SS'), date'2015-03-31' );insert into xxxx_client_discount_m  (ID,CLIENT_ID,CLIENT_AVG_DISCOUNT,DT) values (s_xxxx_client_discount_m.NEXTVAL,306, 20, date'2014-03-01');</v>
      </c>
    </row>
    <row r="246" spans="1:47" ht="15" customHeight="1" x14ac:dyDescent="0.3">
      <c r="A246" s="45">
        <v>25</v>
      </c>
      <c r="B246" s="57"/>
      <c r="C246" s="12" t="str">
        <f t="shared" si="61"/>
        <v>100025</v>
      </c>
      <c r="D246" s="12" t="str">
        <f t="shared" si="62"/>
        <v>100025/13</v>
      </c>
      <c r="E246" s="13" t="s">
        <v>40</v>
      </c>
      <c r="F246" s="13" t="s">
        <v>41</v>
      </c>
      <c r="G246" s="12">
        <v>1</v>
      </c>
      <c r="H246" s="14">
        <v>100217</v>
      </c>
      <c r="I246" s="15" t="str">
        <f t="shared" si="59"/>
        <v>Б-100217-13</v>
      </c>
      <c r="J246" s="16">
        <v>2</v>
      </c>
      <c r="K246" s="28">
        <v>11</v>
      </c>
      <c r="L246" s="12" t="s">
        <v>42</v>
      </c>
      <c r="M246" s="16">
        <v>1</v>
      </c>
      <c r="N246" s="12">
        <v>18</v>
      </c>
      <c r="O246" s="144" t="s">
        <v>169</v>
      </c>
      <c r="P246" s="13" t="s">
        <v>44</v>
      </c>
      <c r="Q246" s="13" t="s">
        <v>45</v>
      </c>
      <c r="R246" s="17" t="str">
        <f t="shared" si="63"/>
        <v>1002171</v>
      </c>
      <c r="S246" s="15">
        <v>1</v>
      </c>
      <c r="T246" s="144" t="s">
        <v>160</v>
      </c>
      <c r="U246" s="12">
        <v>30000</v>
      </c>
      <c r="V246" s="12">
        <f t="shared" si="60"/>
        <v>5400</v>
      </c>
      <c r="W246" s="12">
        <v>0</v>
      </c>
      <c r="X246" s="18">
        <v>306</v>
      </c>
      <c r="Y246" s="19" t="s">
        <v>47</v>
      </c>
      <c r="Z246" s="20">
        <f t="shared" si="67"/>
        <v>24600</v>
      </c>
      <c r="AA246" s="21"/>
      <c r="AB246" s="29"/>
      <c r="AC246" s="14">
        <f t="shared" si="66"/>
        <v>15000</v>
      </c>
      <c r="AD246" s="12"/>
      <c r="AE246" s="12"/>
      <c r="AF246" s="13" t="s">
        <v>48</v>
      </c>
      <c r="AG246" s="23">
        <v>8</v>
      </c>
      <c r="AH246" s="30">
        <v>20</v>
      </c>
      <c r="AI246" s="25" t="s">
        <v>49</v>
      </c>
      <c r="AJ246" s="13"/>
      <c r="AK246" s="13"/>
      <c r="AL246" s="17">
        <v>0</v>
      </c>
      <c r="AM246" s="15" t="s">
        <v>50</v>
      </c>
      <c r="AN246" s="12" t="s">
        <v>51</v>
      </c>
      <c r="AO246" s="12"/>
      <c r="AP246" s="17"/>
      <c r="AQ246" s="17"/>
      <c r="AR246" s="17"/>
      <c r="AS246" s="17"/>
      <c r="AU24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100217, 'Б-100217-13',date'2016-03-04',2, 11, 11, 'RUR', 1, 18, date'2015-03-06', date'2015-03-07', 1002171, 1, to_date('2016-06-30 00:00:03','YYYY-MM-DD HH24:MI:SS'), 30000, 5400, 0, 306, 0, 'c1', 8,null);insert into xxxx_oebs_cash_payment_test (ID, INVOICE_ID, OEBS_PAYMENT, DOC_DATE, COMISS_DATE) values (s_xxxx_oebs_cash_payment_test.NEXTVAL, 100217, 15000, to_date('2016-06-30 00:00:03','YYYY-MM-DD HH24:MI:SS'), date'2015-03-31' );insert into xxxx_client_discount_m  (ID,CLIENT_ID,CLIENT_AVG_DISCOUNT,DT) values (s_xxxx_client_discount_m.NEXTVAL,306, 20, date'2014-03-01');</v>
      </c>
    </row>
    <row r="247" spans="1:47" s="44" customFormat="1" ht="15" customHeight="1" x14ac:dyDescent="0.3">
      <c r="A247" s="45">
        <v>25</v>
      </c>
      <c r="B247" s="57"/>
      <c r="C247" s="33" t="str">
        <f t="shared" si="61"/>
        <v>100025</v>
      </c>
      <c r="D247" s="33" t="str">
        <f t="shared" si="62"/>
        <v>100025/13</v>
      </c>
      <c r="E247" s="34" t="s">
        <v>40</v>
      </c>
      <c r="F247" s="34" t="s">
        <v>41</v>
      </c>
      <c r="G247" s="12">
        <v>1</v>
      </c>
      <c r="H247" s="14">
        <v>100218</v>
      </c>
      <c r="I247" s="33" t="str">
        <f t="shared" si="59"/>
        <v>Б-100218-13</v>
      </c>
      <c r="J247" s="16">
        <v>2</v>
      </c>
      <c r="K247" s="35">
        <v>1</v>
      </c>
      <c r="L247" s="33" t="s">
        <v>42</v>
      </c>
      <c r="M247" s="36">
        <v>1</v>
      </c>
      <c r="N247" s="33">
        <v>18</v>
      </c>
      <c r="O247" s="145" t="s">
        <v>170</v>
      </c>
      <c r="P247" s="34" t="s">
        <v>44</v>
      </c>
      <c r="Q247" s="34" t="s">
        <v>45</v>
      </c>
      <c r="R247" s="37" t="str">
        <f t="shared" si="63"/>
        <v>1002181</v>
      </c>
      <c r="S247" s="33">
        <v>1</v>
      </c>
      <c r="T247" s="144" t="s">
        <v>161</v>
      </c>
      <c r="U247" s="33">
        <v>11952</v>
      </c>
      <c r="V247" s="33">
        <f t="shared" si="60"/>
        <v>2151.36</v>
      </c>
      <c r="W247" s="33">
        <v>0</v>
      </c>
      <c r="X247" s="18">
        <v>307</v>
      </c>
      <c r="Y247" s="38" t="s">
        <v>47</v>
      </c>
      <c r="Z247" s="20">
        <f t="shared" si="67"/>
        <v>9800.64</v>
      </c>
      <c r="AA247" s="39"/>
      <c r="AB247" s="39"/>
      <c r="AC247" s="40">
        <f t="shared" si="66"/>
        <v>5976</v>
      </c>
      <c r="AD247" s="33"/>
      <c r="AE247" s="33"/>
      <c r="AF247" s="34" t="s">
        <v>48</v>
      </c>
      <c r="AG247" s="41">
        <v>8</v>
      </c>
      <c r="AH247" s="42">
        <v>13</v>
      </c>
      <c r="AI247" s="43" t="s">
        <v>49</v>
      </c>
      <c r="AJ247" s="34"/>
      <c r="AK247" s="34"/>
      <c r="AL247" s="37">
        <v>0</v>
      </c>
      <c r="AM247" s="33" t="s">
        <v>50</v>
      </c>
      <c r="AN247" s="33" t="s">
        <v>51</v>
      </c>
      <c r="AO247" s="33"/>
      <c r="AP247" s="37"/>
      <c r="AQ247" s="37"/>
      <c r="AR247" s="37"/>
      <c r="AS247" s="37"/>
      <c r="AU247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100218, 'Б-100218-13',date'2016-03-05',2, 1, 1, 'RUR', 1, 18, date'2015-03-06', date'2015-03-07', 1002181, 1, to_date('2016-06-30 00:00:04','YYYY-MM-DD HH24:MI:SS'), 11952, 2151.36, 0, 307, 0, 'c1', 8,null);insert into xxxx_oebs_cash_payment_test (ID, INVOICE_ID, OEBS_PAYMENT, DOC_DATE, COMISS_DATE) values (s_xxxx_oebs_cash_payment_test.NEXTVAL, 100218, 5976, to_date('2016-06-30 00:00:04','YYYY-MM-DD HH24:MI:SS'), date'2015-03-31' );insert into xxxx_client_discount_m  (ID,CLIENT_ID,CLIENT_AVG_DISCOUNT,DT) values (s_xxxx_client_discount_m.NEXTVAL,307, 13, date'2014-03-01');</v>
      </c>
    </row>
    <row r="248" spans="1:47" ht="15" customHeight="1" x14ac:dyDescent="0.3">
      <c r="A248" s="45">
        <v>26</v>
      </c>
      <c r="B248" s="64"/>
      <c r="C248" s="12" t="str">
        <f t="shared" si="61"/>
        <v>100026</v>
      </c>
      <c r="D248" s="12" t="str">
        <f t="shared" si="62"/>
        <v>100026/13</v>
      </c>
      <c r="E248" s="13" t="s">
        <v>40</v>
      </c>
      <c r="F248" s="13" t="s">
        <v>41</v>
      </c>
      <c r="G248" s="12">
        <v>1</v>
      </c>
      <c r="H248" s="14">
        <v>100219</v>
      </c>
      <c r="I248" s="15" t="str">
        <f t="shared" ref="I248:I259" si="68">"Б-"&amp;H248&amp;"-13"</f>
        <v>Б-100219-13</v>
      </c>
      <c r="J248" s="16">
        <v>2</v>
      </c>
      <c r="K248" s="12">
        <v>7</v>
      </c>
      <c r="L248" s="12" t="s">
        <v>42</v>
      </c>
      <c r="M248" s="16">
        <v>1</v>
      </c>
      <c r="N248" s="12">
        <v>18</v>
      </c>
      <c r="O248" s="144" t="s">
        <v>167</v>
      </c>
      <c r="P248" s="13" t="s">
        <v>44</v>
      </c>
      <c r="Q248" s="13" t="s">
        <v>45</v>
      </c>
      <c r="R248" s="17" t="str">
        <f t="shared" si="63"/>
        <v>1002191</v>
      </c>
      <c r="S248" s="15">
        <v>1</v>
      </c>
      <c r="T248" s="144" t="s">
        <v>162</v>
      </c>
      <c r="U248" s="12">
        <v>30000</v>
      </c>
      <c r="V248" s="12">
        <f t="shared" ref="V248:V259" si="69">U248*0.18</f>
        <v>5400</v>
      </c>
      <c r="W248" s="12">
        <v>0</v>
      </c>
      <c r="X248" s="18">
        <v>308</v>
      </c>
      <c r="Y248" s="19" t="s">
        <v>47</v>
      </c>
      <c r="Z248" s="20">
        <f t="shared" si="67"/>
        <v>24600</v>
      </c>
      <c r="AA248" s="21"/>
      <c r="AB248" s="22"/>
      <c r="AC248" s="14">
        <f t="shared" si="66"/>
        <v>15000</v>
      </c>
      <c r="AD248" s="12"/>
      <c r="AE248" s="12"/>
      <c r="AF248" s="13" t="s">
        <v>48</v>
      </c>
      <c r="AG248" s="23">
        <v>8</v>
      </c>
      <c r="AH248" s="24">
        <v>13</v>
      </c>
      <c r="AI248" s="25" t="s">
        <v>49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S248" s="65" t="s">
        <v>79</v>
      </c>
      <c r="AU24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100219, 'Б-100219-13',date'2016-03-02',2, 7, 7, 'RUR', 1, 18, date'2015-03-06', date'2015-03-07', 1002191, 1, to_date('2016-07-01 00:00:00','YYYY-MM-DD HH24:MI:SS'), 30000, 5400, 0, 308, 0, 'c1', 8,null);insert into xxxx_oebs_cash_payment_test (ID, INVOICE_ID, OEBS_PAYMENT, DOC_DATE, COMISS_DATE) values (s_xxxx_oebs_cash_payment_test.NEXTVAL, 100219, 15000, to_date('2016-07-01 00:00:00','YYYY-MM-DD HH24:MI:SS'), date'2015-03-31' );insert into xxxx_client_discount_m  (ID,CLIENT_ID,CLIENT_AVG_DISCOUNT,DT) values (s_xxxx_client_discount_m.NEXTVAL,308, 13, date'2014-03-01');</v>
      </c>
    </row>
    <row r="249" spans="1:47" ht="15" customHeight="1" x14ac:dyDescent="0.3">
      <c r="A249" s="45">
        <v>26</v>
      </c>
      <c r="B249" s="64"/>
      <c r="C249" s="12" t="str">
        <f t="shared" si="61"/>
        <v>100026</v>
      </c>
      <c r="D249" s="12" t="str">
        <f t="shared" si="62"/>
        <v>100026/13</v>
      </c>
      <c r="E249" s="13" t="s">
        <v>40</v>
      </c>
      <c r="F249" s="13" t="s">
        <v>41</v>
      </c>
      <c r="G249" s="12">
        <v>1</v>
      </c>
      <c r="H249" s="14">
        <v>100220</v>
      </c>
      <c r="I249" s="15" t="str">
        <f t="shared" si="68"/>
        <v>Б-100220-13</v>
      </c>
      <c r="J249" s="16">
        <v>2</v>
      </c>
      <c r="K249" s="12">
        <v>7</v>
      </c>
      <c r="L249" s="12" t="s">
        <v>42</v>
      </c>
      <c r="M249" s="16">
        <v>1</v>
      </c>
      <c r="N249" s="12">
        <v>18</v>
      </c>
      <c r="O249" s="144" t="s">
        <v>168</v>
      </c>
      <c r="P249" s="13" t="s">
        <v>44</v>
      </c>
      <c r="Q249" s="13" t="s">
        <v>45</v>
      </c>
      <c r="R249" s="17" t="str">
        <f t="shared" si="63"/>
        <v>1002201</v>
      </c>
      <c r="S249" s="15">
        <v>1</v>
      </c>
      <c r="T249" s="144" t="s">
        <v>163</v>
      </c>
      <c r="U249" s="12">
        <v>30000</v>
      </c>
      <c r="V249" s="12">
        <f t="shared" si="69"/>
        <v>5400</v>
      </c>
      <c r="W249" s="12">
        <v>0</v>
      </c>
      <c r="X249" s="18">
        <v>309</v>
      </c>
      <c r="Y249" s="19" t="s">
        <v>47</v>
      </c>
      <c r="Z249" s="20">
        <f t="shared" si="67"/>
        <v>24600</v>
      </c>
      <c r="AA249" s="21"/>
      <c r="AB249" s="26"/>
      <c r="AC249" s="14">
        <f t="shared" si="66"/>
        <v>15000</v>
      </c>
      <c r="AD249" s="12"/>
      <c r="AE249" s="12"/>
      <c r="AF249" s="13" t="s">
        <v>48</v>
      </c>
      <c r="AG249" s="23">
        <v>8</v>
      </c>
      <c r="AH249" s="27">
        <v>7</v>
      </c>
      <c r="AI249" s="25" t="s">
        <v>49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S249" s="17" t="s">
        <v>119</v>
      </c>
      <c r="AU249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100220, 'Б-100220-13',date'2016-03-03',2, 7, 7, 'RUR', 1, 18, date'2015-03-06', date'2015-03-07', 1002201, 1, to_date('2016-07-01 00:00:01','YYYY-MM-DD HH24:MI:SS'), 30000, 5400, 0, 309, 0, 'c1', 8,null);insert into xxxx_oebs_cash_payment_test (ID, INVOICE_ID, OEBS_PAYMENT, DOC_DATE, COMISS_DATE) values (s_xxxx_oebs_cash_payment_test.NEXTVAL, 100220, 15000, to_date('2016-07-01 00:00:01','YYYY-MM-DD HH24:MI:SS'), date'2015-03-31' );insert into xxxx_client_discount_m  (ID,CLIENT_ID,CLIENT_AVG_DISCOUNT,DT) values (s_xxxx_client_discount_m.NEXTVAL,309, 7, date'2014-03-01');</v>
      </c>
    </row>
    <row r="250" spans="1:47" ht="15" customHeight="1" x14ac:dyDescent="0.3">
      <c r="A250" s="45">
        <v>26</v>
      </c>
      <c r="B250" s="64"/>
      <c r="C250" s="12" t="str">
        <f t="shared" si="61"/>
        <v>100026</v>
      </c>
      <c r="D250" s="12" t="str">
        <f t="shared" si="62"/>
        <v>100026/13</v>
      </c>
      <c r="E250" s="13" t="s">
        <v>40</v>
      </c>
      <c r="F250" s="13" t="s">
        <v>41</v>
      </c>
      <c r="G250" s="12">
        <v>1</v>
      </c>
      <c r="H250" s="14">
        <v>100221</v>
      </c>
      <c r="I250" s="15" t="str">
        <f t="shared" si="68"/>
        <v>Б-100221-13</v>
      </c>
      <c r="J250" s="16">
        <v>2</v>
      </c>
      <c r="K250" s="12">
        <v>7</v>
      </c>
      <c r="L250" s="12" t="s">
        <v>42</v>
      </c>
      <c r="M250" s="16">
        <v>1</v>
      </c>
      <c r="N250" s="12">
        <v>18</v>
      </c>
      <c r="O250" s="144" t="s">
        <v>168</v>
      </c>
      <c r="P250" s="13" t="s">
        <v>44</v>
      </c>
      <c r="Q250" s="13" t="s">
        <v>45</v>
      </c>
      <c r="R250" s="17" t="str">
        <f t="shared" si="63"/>
        <v>1002211</v>
      </c>
      <c r="S250" s="15">
        <v>1</v>
      </c>
      <c r="T250" s="144" t="s">
        <v>164</v>
      </c>
      <c r="U250" s="12">
        <v>20000</v>
      </c>
      <c r="V250" s="12">
        <f t="shared" si="69"/>
        <v>3600</v>
      </c>
      <c r="W250" s="12">
        <v>0</v>
      </c>
      <c r="X250" s="18">
        <v>310</v>
      </c>
      <c r="Y250" s="19" t="s">
        <v>47</v>
      </c>
      <c r="Z250" s="20">
        <f t="shared" si="67"/>
        <v>16400</v>
      </c>
      <c r="AA250" s="21"/>
      <c r="AB250" s="26"/>
      <c r="AC250" s="14">
        <f t="shared" si="66"/>
        <v>10000</v>
      </c>
      <c r="AD250" s="12"/>
      <c r="AE250" s="12"/>
      <c r="AF250" s="13" t="s">
        <v>48</v>
      </c>
      <c r="AG250" s="23">
        <v>8</v>
      </c>
      <c r="AH250" s="27">
        <v>7</v>
      </c>
      <c r="AI250" s="25" t="s">
        <v>49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S250" s="17" t="s">
        <v>121</v>
      </c>
      <c r="AU250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100221, 'Б-100221-13',date'2016-03-03',2, 7, 7, 'RUR', 1, 18, date'2015-03-06', date'2015-03-07', 1002211, 1, to_date('2016-07-01 00:00:02','YYYY-MM-DD HH24:MI:SS'), 20000, 3600, 0, 310, 0, 'c1', 8,null);insert into xxxx_oebs_cash_payment_test (ID, INVOICE_ID, OEBS_PAYMENT, DOC_DATE, COMISS_DATE) values (s_xxxx_oebs_cash_payment_test.NEXTVAL, 100221, 10000, to_date('2016-07-01 00:00:02','YYYY-MM-DD HH24:MI:SS'), date'2015-03-31' );insert into xxxx_client_discount_m  (ID,CLIENT_ID,CLIENT_AVG_DISCOUNT,DT) values (s_xxxx_client_discount_m.NEXTVAL,310, 7, date'2014-03-01');</v>
      </c>
    </row>
    <row r="251" spans="1:47" ht="15" customHeight="1" x14ac:dyDescent="0.3">
      <c r="A251" s="45">
        <v>26</v>
      </c>
      <c r="B251" s="64"/>
      <c r="C251" s="12" t="str">
        <f t="shared" si="61"/>
        <v>100026</v>
      </c>
      <c r="D251" s="12" t="str">
        <f t="shared" si="62"/>
        <v>100026/13</v>
      </c>
      <c r="E251" s="13" t="s">
        <v>40</v>
      </c>
      <c r="F251" s="13" t="s">
        <v>41</v>
      </c>
      <c r="G251" s="12">
        <v>1</v>
      </c>
      <c r="H251" s="14">
        <v>100222</v>
      </c>
      <c r="I251" s="15" t="str">
        <f t="shared" si="68"/>
        <v>Б-100222-13</v>
      </c>
      <c r="J251" s="16">
        <v>2</v>
      </c>
      <c r="K251" s="28">
        <v>2</v>
      </c>
      <c r="L251" s="12" t="s">
        <v>42</v>
      </c>
      <c r="M251" s="16">
        <v>1</v>
      </c>
      <c r="N251" s="12">
        <v>18</v>
      </c>
      <c r="O251" s="144" t="s">
        <v>169</v>
      </c>
      <c r="P251" s="13" t="s">
        <v>44</v>
      </c>
      <c r="Q251" s="13" t="s">
        <v>45</v>
      </c>
      <c r="R251" s="17" t="str">
        <f t="shared" si="63"/>
        <v>1002221</v>
      </c>
      <c r="S251" s="15">
        <v>1</v>
      </c>
      <c r="T251" s="144" t="s">
        <v>165</v>
      </c>
      <c r="U251" s="12">
        <v>30000</v>
      </c>
      <c r="V251" s="12">
        <f t="shared" si="69"/>
        <v>5400</v>
      </c>
      <c r="W251" s="12">
        <v>0</v>
      </c>
      <c r="X251" s="18">
        <v>311</v>
      </c>
      <c r="Y251" s="19" t="s">
        <v>47</v>
      </c>
      <c r="Z251" s="20">
        <f t="shared" si="67"/>
        <v>24600</v>
      </c>
      <c r="AA251" s="21"/>
      <c r="AB251" s="29"/>
      <c r="AC251" s="14">
        <f t="shared" si="66"/>
        <v>15000</v>
      </c>
      <c r="AD251" s="12"/>
      <c r="AE251" s="12"/>
      <c r="AF251" s="13" t="s">
        <v>48</v>
      </c>
      <c r="AG251" s="23">
        <v>8</v>
      </c>
      <c r="AH251" s="30">
        <v>20</v>
      </c>
      <c r="AI251" s="25" t="s">
        <v>49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S251" s="17"/>
      <c r="AU251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'Б-100222-13',date'2016-03-04',2, 2, 2, 'RUR', 1, 18, date'2015-03-06', date'2015-03-07', 1002221, 1, to_date('2016-07-01 00:00:03','YYYY-MM-DD HH24:MI:SS'), 30000, 5400, 0, 311, 0, 'c1', 8,null);insert into xxxx_oebs_cash_payment_test (ID, INVOICE_ID, OEBS_PAYMENT, DOC_DATE, COMISS_DATE) values (s_xxxx_oebs_cash_payment_test.NEXTVAL, 100222, 15000, to_date('2016-07-01 00:00:03','YYYY-MM-DD HH24:MI:SS'), date'2015-03-31' );insert into xxxx_client_discount_m  (ID,CLIENT_ID,CLIENT_AVG_DISCOUNT,DT) values (s_xxxx_client_discount_m.NEXTVAL,311, 20, date'2014-03-01');</v>
      </c>
    </row>
    <row r="252" spans="1:47" ht="15" customHeight="1" x14ac:dyDescent="0.3">
      <c r="A252" s="45">
        <v>26</v>
      </c>
      <c r="B252" s="64"/>
      <c r="C252" s="12" t="str">
        <f t="shared" si="61"/>
        <v>100026</v>
      </c>
      <c r="D252" s="12" t="str">
        <f t="shared" si="62"/>
        <v>100026/13</v>
      </c>
      <c r="E252" s="13" t="s">
        <v>40</v>
      </c>
      <c r="F252" s="13" t="s">
        <v>41</v>
      </c>
      <c r="G252" s="12">
        <v>1</v>
      </c>
      <c r="H252" s="14">
        <v>100222</v>
      </c>
      <c r="I252" s="15" t="str">
        <f t="shared" si="68"/>
        <v>Б-100222-13</v>
      </c>
      <c r="J252" s="16">
        <v>2</v>
      </c>
      <c r="K252" s="28">
        <v>11</v>
      </c>
      <c r="L252" s="12" t="s">
        <v>42</v>
      </c>
      <c r="M252" s="16">
        <v>1</v>
      </c>
      <c r="N252" s="12">
        <v>18</v>
      </c>
      <c r="O252" s="144" t="s">
        <v>169</v>
      </c>
      <c r="P252" s="13" t="s">
        <v>44</v>
      </c>
      <c r="Q252" s="13" t="s">
        <v>45</v>
      </c>
      <c r="R252" s="17" t="str">
        <f t="shared" si="63"/>
        <v>1002221</v>
      </c>
      <c r="S252" s="15">
        <v>1</v>
      </c>
      <c r="T252" s="144" t="s">
        <v>165</v>
      </c>
      <c r="U252" s="12">
        <v>30000</v>
      </c>
      <c r="V252" s="12">
        <f t="shared" si="69"/>
        <v>5400</v>
      </c>
      <c r="W252" s="12">
        <v>0</v>
      </c>
      <c r="X252" s="18">
        <v>311</v>
      </c>
      <c r="Y252" s="19" t="s">
        <v>47</v>
      </c>
      <c r="Z252" s="20">
        <f t="shared" si="67"/>
        <v>24600</v>
      </c>
      <c r="AA252" s="21"/>
      <c r="AB252" s="29"/>
      <c r="AC252" s="14">
        <f t="shared" si="66"/>
        <v>15000</v>
      </c>
      <c r="AD252" s="12"/>
      <c r="AE252" s="12"/>
      <c r="AF252" s="13" t="s">
        <v>48</v>
      </c>
      <c r="AG252" s="23">
        <v>8</v>
      </c>
      <c r="AH252" s="30">
        <v>20</v>
      </c>
      <c r="AI252" s="25" t="s">
        <v>49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S252" s="17"/>
      <c r="AU252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100222, 'Б-100222-13',date'2016-03-04',2, 11, 11, 'RUR', 1, 18, date'2015-03-06', date'2015-03-07', 1002221, 1, to_date('2016-07-01 00:00:03','YYYY-MM-DD HH24:MI:SS'), 30000, 5400, 0, 311, 0, 'c1', 8,null);insert into xxxx_oebs_cash_payment_test (ID, INVOICE_ID, OEBS_PAYMENT, DOC_DATE, COMISS_DATE) values (s_xxxx_oebs_cash_payment_test.NEXTVAL, 100222, 15000, to_date('2016-07-01 00:00:03','YYYY-MM-DD HH24:MI:SS'), date'2015-03-31' );insert into xxxx_client_discount_m  (ID,CLIENT_ID,CLIENT_AVG_DISCOUNT,DT) values (s_xxxx_client_discount_m.NEXTVAL,311, 20, date'2014-03-01');</v>
      </c>
    </row>
    <row r="253" spans="1:47" s="44" customFormat="1" ht="15" customHeight="1" x14ac:dyDescent="0.3">
      <c r="A253" s="45">
        <v>26</v>
      </c>
      <c r="B253" s="48"/>
      <c r="C253" s="33" t="str">
        <f t="shared" ref="C253:C259" si="70">"1000"&amp;A253</f>
        <v>100026</v>
      </c>
      <c r="D253" s="33" t="str">
        <f t="shared" ref="D253:D259" si="71">"1000"&amp;A253&amp;"/13"</f>
        <v>100026/13</v>
      </c>
      <c r="E253" s="34" t="s">
        <v>40</v>
      </c>
      <c r="F253" s="34" t="s">
        <v>41</v>
      </c>
      <c r="G253" s="12">
        <v>1</v>
      </c>
      <c r="H253" s="14">
        <v>100223</v>
      </c>
      <c r="I253" s="33" t="str">
        <f t="shared" si="68"/>
        <v>Б-100223-13</v>
      </c>
      <c r="J253" s="16">
        <v>2</v>
      </c>
      <c r="K253" s="35">
        <v>1</v>
      </c>
      <c r="L253" s="33" t="s">
        <v>42</v>
      </c>
      <c r="M253" s="36">
        <v>1</v>
      </c>
      <c r="N253" s="33">
        <v>18</v>
      </c>
      <c r="O253" s="145" t="s">
        <v>170</v>
      </c>
      <c r="P253" s="34" t="s">
        <v>44</v>
      </c>
      <c r="Q253" s="34" t="s">
        <v>45</v>
      </c>
      <c r="R253" s="37" t="str">
        <f t="shared" ref="R253:R259" si="72">H253&amp;"1"</f>
        <v>1002231</v>
      </c>
      <c r="S253" s="33">
        <v>1</v>
      </c>
      <c r="T253" s="144" t="s">
        <v>166</v>
      </c>
      <c r="U253" s="33">
        <v>11952</v>
      </c>
      <c r="V253" s="33">
        <f t="shared" si="69"/>
        <v>2151.36</v>
      </c>
      <c r="W253" s="33">
        <v>0</v>
      </c>
      <c r="X253" s="18">
        <v>312</v>
      </c>
      <c r="Y253" s="38" t="s">
        <v>47</v>
      </c>
      <c r="Z253" s="20">
        <f t="shared" si="67"/>
        <v>9800.64</v>
      </c>
      <c r="AA253" s="39"/>
      <c r="AB253" s="39"/>
      <c r="AC253" s="40">
        <f t="shared" si="66"/>
        <v>5976</v>
      </c>
      <c r="AD253" s="33"/>
      <c r="AE253" s="33"/>
      <c r="AF253" s="34" t="s">
        <v>48</v>
      </c>
      <c r="AG253" s="41">
        <v>8</v>
      </c>
      <c r="AH253" s="42">
        <v>13</v>
      </c>
      <c r="AI253" s="43" t="s">
        <v>49</v>
      </c>
      <c r="AJ253" s="34"/>
      <c r="AK253" s="34"/>
      <c r="AL253" s="37">
        <v>0</v>
      </c>
      <c r="AM253" s="33" t="s">
        <v>50</v>
      </c>
      <c r="AN253" s="33" t="s">
        <v>51</v>
      </c>
      <c r="AO253" s="33"/>
      <c r="AP253" s="37"/>
      <c r="AQ253" s="37"/>
      <c r="AR253" s="37"/>
      <c r="AS253" s="37"/>
      <c r="AU253" s="44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100223, 'Б-100223-13',date'2016-03-05',2, 1, 1, 'RUR', 1, 18, date'2015-03-06', date'2015-03-07', 1002231, 1, to_date('2016-07-01 00:00:04','YYYY-MM-DD HH24:MI:SS'), 11952, 2151.36, 0, 312, 0, 'c1', 8,null);insert into xxxx_oebs_cash_payment_test (ID, INVOICE_ID, OEBS_PAYMENT, DOC_DATE, COMISS_DATE) values (s_xxxx_oebs_cash_payment_test.NEXTVAL, 100223, 5976, to_date('2016-07-01 00:00:04','YYYY-MM-DD HH24:MI:SS'), date'2015-03-31' );insert into xxxx_client_discount_m  (ID,CLIENT_ID,CLIENT_AVG_DISCOUNT,DT) values (s_xxxx_client_discount_m.NEXTVAL,312, 13, date'2014-03-01');</v>
      </c>
    </row>
    <row r="254" spans="1:47" ht="15" customHeight="1" x14ac:dyDescent="0.3">
      <c r="A254" s="45">
        <v>27</v>
      </c>
      <c r="B254" s="57"/>
      <c r="C254" s="12" t="str">
        <f t="shared" si="70"/>
        <v>100027</v>
      </c>
      <c r="D254" s="12" t="str">
        <f t="shared" si="71"/>
        <v>100027/13</v>
      </c>
      <c r="E254" s="13" t="s">
        <v>40</v>
      </c>
      <c r="F254" s="13" t="s">
        <v>41</v>
      </c>
      <c r="G254" s="12">
        <v>1</v>
      </c>
      <c r="H254" s="14">
        <v>100224</v>
      </c>
      <c r="I254" s="15" t="str">
        <f t="shared" si="68"/>
        <v>Б-100224-13</v>
      </c>
      <c r="J254" s="16">
        <v>2</v>
      </c>
      <c r="K254" s="12">
        <v>7</v>
      </c>
      <c r="L254" s="12" t="s">
        <v>42</v>
      </c>
      <c r="M254" s="16">
        <v>1</v>
      </c>
      <c r="N254" s="12">
        <v>18</v>
      </c>
      <c r="O254" s="144" t="s">
        <v>167</v>
      </c>
      <c r="P254" s="13" t="s">
        <v>44</v>
      </c>
      <c r="Q254" s="13" t="s">
        <v>45</v>
      </c>
      <c r="R254" s="17" t="str">
        <f t="shared" si="72"/>
        <v>1002241</v>
      </c>
      <c r="S254" s="15">
        <v>1</v>
      </c>
      <c r="T254" s="144" t="s">
        <v>162</v>
      </c>
      <c r="U254" s="12">
        <v>55000</v>
      </c>
      <c r="V254" s="12">
        <f t="shared" si="69"/>
        <v>9900</v>
      </c>
      <c r="W254" s="12">
        <v>0</v>
      </c>
      <c r="X254" s="18">
        <v>313</v>
      </c>
      <c r="Y254" s="19" t="s">
        <v>47</v>
      </c>
      <c r="Z254" s="20">
        <f t="shared" si="67"/>
        <v>45100</v>
      </c>
      <c r="AA254" s="21"/>
      <c r="AB254" s="22"/>
      <c r="AC254" s="14">
        <f t="shared" si="66"/>
        <v>27500</v>
      </c>
      <c r="AD254" s="12"/>
      <c r="AE254" s="12"/>
      <c r="AF254" s="13" t="s">
        <v>48</v>
      </c>
      <c r="AG254" s="23">
        <v>8</v>
      </c>
      <c r="AH254" s="24">
        <v>13</v>
      </c>
      <c r="AI254" s="25" t="s">
        <v>49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S254" s="79">
        <v>200040.64</v>
      </c>
      <c r="AU254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100224, 'Б-100224-13',date'2016-03-02',2, 7, 7, 'RUR', 1, 18, date'2015-03-06', date'2015-03-07', 1002241, 1, to_date('2016-07-01 00:00:00','YYYY-MM-DD HH24:MI:SS'), 55000, 9900, 0, 313, 0, 'c1', 8,null);insert into xxxx_oebs_cash_payment_test (ID, INVOICE_ID, OEBS_PAYMENT, DOC_DATE, COMISS_DATE) values (s_xxxx_oebs_cash_payment_test.NEXTVAL, 100224, 27500, to_date('2016-07-01 00:00:00','YYYY-MM-DD HH24:MI:SS'), date'2015-03-31' );insert into xxxx_client_discount_m  (ID,CLIENT_ID,CLIENT_AVG_DISCOUNT,DT) values (s_xxxx_client_discount_m.NEXTVAL,313, 13, date'2014-03-01');</v>
      </c>
    </row>
    <row r="255" spans="1:47" ht="15" customHeight="1" x14ac:dyDescent="0.3">
      <c r="A255" s="45">
        <v>27</v>
      </c>
      <c r="B255" s="57"/>
      <c r="C255" s="12" t="str">
        <f t="shared" si="70"/>
        <v>100027</v>
      </c>
      <c r="D255" s="12" t="str">
        <f t="shared" si="71"/>
        <v>100027/13</v>
      </c>
      <c r="E255" s="13" t="s">
        <v>40</v>
      </c>
      <c r="F255" s="13" t="s">
        <v>41</v>
      </c>
      <c r="G255" s="12">
        <v>1</v>
      </c>
      <c r="H255" s="14">
        <v>100225</v>
      </c>
      <c r="I255" s="15" t="str">
        <f t="shared" si="68"/>
        <v>Б-100225-13</v>
      </c>
      <c r="J255" s="16">
        <v>2</v>
      </c>
      <c r="K255" s="12">
        <v>7</v>
      </c>
      <c r="L255" s="12" t="s">
        <v>42</v>
      </c>
      <c r="M255" s="16">
        <v>1</v>
      </c>
      <c r="N255" s="12">
        <v>18</v>
      </c>
      <c r="O255" s="144" t="s">
        <v>168</v>
      </c>
      <c r="P255" s="13" t="s">
        <v>44</v>
      </c>
      <c r="Q255" s="13" t="s">
        <v>45</v>
      </c>
      <c r="R255" s="17" t="str">
        <f t="shared" si="72"/>
        <v>1002251</v>
      </c>
      <c r="S255" s="15">
        <v>1</v>
      </c>
      <c r="T255" s="144" t="s">
        <v>163</v>
      </c>
      <c r="U255" s="12">
        <v>55000</v>
      </c>
      <c r="V255" s="12">
        <f t="shared" si="69"/>
        <v>9900</v>
      </c>
      <c r="W255" s="12">
        <v>0</v>
      </c>
      <c r="X255" s="18">
        <v>314</v>
      </c>
      <c r="Y255" s="19" t="s">
        <v>47</v>
      </c>
      <c r="Z255" s="20">
        <f t="shared" si="67"/>
        <v>45100</v>
      </c>
      <c r="AA255" s="21"/>
      <c r="AB255" s="26"/>
      <c r="AC255" s="14">
        <f t="shared" si="66"/>
        <v>27500</v>
      </c>
      <c r="AD255" s="12"/>
      <c r="AE255" s="12"/>
      <c r="AF255" s="13" t="s">
        <v>48</v>
      </c>
      <c r="AG255" s="23">
        <v>8</v>
      </c>
      <c r="AH255" s="27">
        <v>7</v>
      </c>
      <c r="AI255" s="25" t="s">
        <v>49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S255" s="17" t="s">
        <v>119</v>
      </c>
      <c r="AU255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100225, 'Б-100225-13',date'2016-03-03',2, 7, 7, 'RUR', 1, 18, date'2015-03-06', date'2015-03-07', 1002251, 1, to_date('2016-07-01 00:00:01','YYYY-MM-DD HH24:MI:SS'), 55000, 9900, 0, 314, 0, 'c1', 8,null);insert into xxxx_oebs_cash_payment_test (ID, INVOICE_ID, OEBS_PAYMENT, DOC_DATE, COMISS_DATE) values (s_xxxx_oebs_cash_payment_test.NEXTVAL, 100225, 27500, to_date('2016-07-01 00:00:01','YYYY-MM-DD HH24:MI:SS'), date'2015-03-31' );insert into xxxx_client_discount_m  (ID,CLIENT_ID,CLIENT_AVG_DISCOUNT,DT) values (s_xxxx_client_discount_m.NEXTVAL,314, 7, date'2014-03-01');</v>
      </c>
    </row>
    <row r="256" spans="1:47" ht="15" customHeight="1" x14ac:dyDescent="0.3">
      <c r="A256" s="45">
        <v>27</v>
      </c>
      <c r="B256" s="57"/>
      <c r="C256" s="12" t="str">
        <f t="shared" si="70"/>
        <v>100027</v>
      </c>
      <c r="D256" s="12" t="str">
        <f t="shared" si="71"/>
        <v>100027/13</v>
      </c>
      <c r="E256" s="13" t="s">
        <v>40</v>
      </c>
      <c r="F256" s="13" t="s">
        <v>41</v>
      </c>
      <c r="G256" s="12">
        <v>1</v>
      </c>
      <c r="H256" s="14">
        <v>100226</v>
      </c>
      <c r="I256" s="15" t="str">
        <f t="shared" si="68"/>
        <v>Б-100226-13</v>
      </c>
      <c r="J256" s="16">
        <v>2</v>
      </c>
      <c r="K256" s="12">
        <v>7</v>
      </c>
      <c r="L256" s="12" t="s">
        <v>42</v>
      </c>
      <c r="M256" s="16">
        <v>1</v>
      </c>
      <c r="N256" s="12">
        <v>18</v>
      </c>
      <c r="O256" s="144" t="s">
        <v>168</v>
      </c>
      <c r="P256" s="13" t="s">
        <v>44</v>
      </c>
      <c r="Q256" s="13" t="s">
        <v>45</v>
      </c>
      <c r="R256" s="17" t="str">
        <f t="shared" si="72"/>
        <v>1002261</v>
      </c>
      <c r="S256" s="15">
        <v>1</v>
      </c>
      <c r="T256" s="144" t="s">
        <v>164</v>
      </c>
      <c r="U256" s="12">
        <v>50000</v>
      </c>
      <c r="V256" s="12">
        <f t="shared" si="69"/>
        <v>9000</v>
      </c>
      <c r="W256" s="12">
        <v>0</v>
      </c>
      <c r="X256" s="18">
        <v>315</v>
      </c>
      <c r="Y256" s="19" t="s">
        <v>47</v>
      </c>
      <c r="Z256" s="20">
        <f t="shared" si="67"/>
        <v>41000</v>
      </c>
      <c r="AA256" s="21"/>
      <c r="AB256" s="26"/>
      <c r="AC256" s="14">
        <f t="shared" si="66"/>
        <v>25000</v>
      </c>
      <c r="AD256" s="12"/>
      <c r="AE256" s="12"/>
      <c r="AF256" s="13" t="s">
        <v>48</v>
      </c>
      <c r="AG256" s="23">
        <v>8</v>
      </c>
      <c r="AH256" s="27">
        <v>7</v>
      </c>
      <c r="AI256" s="25" t="s">
        <v>49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S256" s="17" t="s">
        <v>124</v>
      </c>
      <c r="AU256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100226, 'Б-100226-13',date'2016-03-03',2, 7, 7, 'RUR', 1, 18, date'2015-03-06', date'2015-03-07', 1002261, 1, to_date('2016-07-01 00:00:02','YYYY-MM-DD HH24:MI:SS'), 50000, 9000, 0, 315, 0, 'c1', 8,null);insert into xxxx_oebs_cash_payment_test (ID, INVOICE_ID, OEBS_PAYMENT, DOC_DATE, COMISS_DATE) values (s_xxxx_oebs_cash_payment_test.NEXTVAL, 100226, 25000, to_date('2016-07-01 00:00:02','YYYY-MM-DD HH24:MI:SS'), date'2015-03-31' );insert into xxxx_client_discount_m  (ID,CLIENT_ID,CLIENT_AVG_DISCOUNT,DT) values (s_xxxx_client_discount_m.NEXTVAL,315, 7, date'2014-03-01');</v>
      </c>
    </row>
    <row r="257" spans="1:47" ht="15" customHeight="1" x14ac:dyDescent="0.3">
      <c r="A257" s="45">
        <v>27</v>
      </c>
      <c r="B257" s="57"/>
      <c r="C257" s="12" t="str">
        <f t="shared" si="70"/>
        <v>100027</v>
      </c>
      <c r="D257" s="12" t="str">
        <f t="shared" si="71"/>
        <v>100027/13</v>
      </c>
      <c r="E257" s="13" t="s">
        <v>40</v>
      </c>
      <c r="F257" s="13" t="s">
        <v>41</v>
      </c>
      <c r="G257" s="12">
        <v>1</v>
      </c>
      <c r="H257" s="14">
        <v>100227</v>
      </c>
      <c r="I257" s="15" t="str">
        <f t="shared" si="68"/>
        <v>Б-100227-13</v>
      </c>
      <c r="J257" s="16">
        <v>2</v>
      </c>
      <c r="K257" s="28">
        <v>2</v>
      </c>
      <c r="L257" s="12" t="s">
        <v>42</v>
      </c>
      <c r="M257" s="16">
        <v>1</v>
      </c>
      <c r="N257" s="12">
        <v>18</v>
      </c>
      <c r="O257" s="144" t="s">
        <v>169</v>
      </c>
      <c r="P257" s="13" t="s">
        <v>44</v>
      </c>
      <c r="Q257" s="13" t="s">
        <v>45</v>
      </c>
      <c r="R257" s="17" t="str">
        <f t="shared" si="72"/>
        <v>1002271</v>
      </c>
      <c r="S257" s="15">
        <v>1</v>
      </c>
      <c r="T257" s="144" t="s">
        <v>165</v>
      </c>
      <c r="U257" s="12">
        <v>50000</v>
      </c>
      <c r="V257" s="12">
        <f t="shared" si="69"/>
        <v>9000</v>
      </c>
      <c r="W257" s="12">
        <v>0</v>
      </c>
      <c r="X257" s="18">
        <v>316</v>
      </c>
      <c r="Y257" s="19" t="s">
        <v>47</v>
      </c>
      <c r="Z257" s="20">
        <f t="shared" si="67"/>
        <v>41000</v>
      </c>
      <c r="AA257" s="21"/>
      <c r="AB257" s="29"/>
      <c r="AC257" s="14">
        <f t="shared" si="66"/>
        <v>25000</v>
      </c>
      <c r="AD257" s="12"/>
      <c r="AE257" s="12"/>
      <c r="AF257" s="13" t="s">
        <v>48</v>
      </c>
      <c r="AG257" s="23">
        <v>8</v>
      </c>
      <c r="AH257" s="30">
        <v>20</v>
      </c>
      <c r="AI257" s="25" t="s">
        <v>49</v>
      </c>
      <c r="AJ257" s="13"/>
      <c r="AK257" s="13"/>
      <c r="AL257" s="17">
        <v>0</v>
      </c>
      <c r="AM257" s="15" t="s">
        <v>50</v>
      </c>
      <c r="AN257" s="12" t="s">
        <v>51</v>
      </c>
      <c r="AO257" s="12"/>
      <c r="AP257" s="17"/>
      <c r="AQ257" s="17"/>
      <c r="AR257" s="17"/>
      <c r="AS257" s="17"/>
      <c r="AU257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'Б-100227-13',date'2016-03-04',2, 2, 2, 'RUR', 1, 18, date'2015-03-06', date'2015-03-07', 1002271, 1, to_date('2016-07-01 00:00:03','YYYY-MM-DD HH24:MI:SS'), 50000, 9000, 0, 316, 0, 'c1', 8,null);insert into xxxx_oebs_cash_payment_test (ID, INVOICE_ID, OEBS_PAYMENT, DOC_DATE, COMISS_DATE) values (s_xxxx_oebs_cash_payment_test.NEXTVAL, 100227, 25000, to_date('2016-07-01 00:00:03','YYYY-MM-DD HH24:MI:SS'), date'2015-03-31' );insert into xxxx_client_discount_m  (ID,CLIENT_ID,CLIENT_AVG_DISCOUNT,DT) values (s_xxxx_client_discount_m.NEXTVAL,316, 20, date'2014-03-01');</v>
      </c>
    </row>
    <row r="258" spans="1:47" ht="15" customHeight="1" x14ac:dyDescent="0.3">
      <c r="A258" s="45">
        <v>27</v>
      </c>
      <c r="B258" s="57"/>
      <c r="C258" s="12" t="str">
        <f t="shared" si="70"/>
        <v>100027</v>
      </c>
      <c r="D258" s="12" t="str">
        <f t="shared" si="71"/>
        <v>100027/13</v>
      </c>
      <c r="E258" s="13" t="s">
        <v>40</v>
      </c>
      <c r="F258" s="13" t="s">
        <v>41</v>
      </c>
      <c r="G258" s="12">
        <v>1</v>
      </c>
      <c r="H258" s="14">
        <v>100227</v>
      </c>
      <c r="I258" s="15" t="str">
        <f t="shared" si="68"/>
        <v>Б-100227-13</v>
      </c>
      <c r="J258" s="16">
        <v>2</v>
      </c>
      <c r="K258" s="28">
        <v>11</v>
      </c>
      <c r="L258" s="12" t="s">
        <v>42</v>
      </c>
      <c r="M258" s="16">
        <v>1</v>
      </c>
      <c r="N258" s="12">
        <v>18</v>
      </c>
      <c r="O258" s="144" t="s">
        <v>169</v>
      </c>
      <c r="P258" s="13" t="s">
        <v>44</v>
      </c>
      <c r="Q258" s="13" t="s">
        <v>45</v>
      </c>
      <c r="R258" s="17" t="str">
        <f t="shared" si="72"/>
        <v>1002271</v>
      </c>
      <c r="S258" s="15">
        <v>1</v>
      </c>
      <c r="T258" s="144" t="s">
        <v>165</v>
      </c>
      <c r="U258" s="12">
        <v>50000</v>
      </c>
      <c r="V258" s="12">
        <f t="shared" si="69"/>
        <v>9000</v>
      </c>
      <c r="W258" s="12">
        <v>0</v>
      </c>
      <c r="X258" s="18">
        <v>316</v>
      </c>
      <c r="Y258" s="19" t="s">
        <v>47</v>
      </c>
      <c r="Z258" s="20">
        <f t="shared" si="67"/>
        <v>41000</v>
      </c>
      <c r="AA258" s="21"/>
      <c r="AB258" s="29"/>
      <c r="AC258" s="14">
        <f t="shared" si="66"/>
        <v>25000</v>
      </c>
      <c r="AD258" s="12"/>
      <c r="AE258" s="12"/>
      <c r="AF258" s="13" t="s">
        <v>48</v>
      </c>
      <c r="AG258" s="23">
        <v>8</v>
      </c>
      <c r="AH258" s="30">
        <v>20</v>
      </c>
      <c r="AI258" s="25" t="s">
        <v>49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S258" s="17"/>
      <c r="AU258" s="9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100227, 'Б-100227-13',date'2016-03-04',2, 11, 11, 'RUR', 1, 18, date'2015-03-06', date'2015-03-07', 1002271, 1, to_date('2016-07-01 00:00:03','YYYY-MM-DD HH24:MI:SS'), 50000, 9000, 0, 316, 0, 'c1', 8,null);insert into xxxx_oebs_cash_payment_test (ID, INVOICE_ID, OEBS_PAYMENT, DOC_DATE, COMISS_DATE) values (s_xxxx_oebs_cash_payment_test.NEXTVAL, 100227, 25000, to_date('2016-07-01 00:00:03','YYYY-MM-DD HH24:MI:SS'), date'2015-03-31' );insert into xxxx_client_discount_m  (ID,CLIENT_ID,CLIENT_AVG_DISCOUNT,DT) values (s_xxxx_client_discount_m.NEXTVAL,316, 20, date'2014-03-01');</v>
      </c>
    </row>
    <row r="259" spans="1:47" s="44" customFormat="1" ht="15" customHeight="1" x14ac:dyDescent="0.3">
      <c r="A259" s="45">
        <v>27</v>
      </c>
      <c r="B259" s="60"/>
      <c r="C259" s="33" t="str">
        <f t="shared" si="70"/>
        <v>100027</v>
      </c>
      <c r="D259" s="33" t="str">
        <f t="shared" si="71"/>
        <v>100027/13</v>
      </c>
      <c r="E259" s="34" t="s">
        <v>40</v>
      </c>
      <c r="F259" s="34" t="s">
        <v>41</v>
      </c>
      <c r="G259" s="12">
        <v>1</v>
      </c>
      <c r="H259" s="14">
        <v>100228</v>
      </c>
      <c r="I259" s="33" t="str">
        <f t="shared" si="68"/>
        <v>Б-100228-13</v>
      </c>
      <c r="J259" s="16">
        <v>2</v>
      </c>
      <c r="K259" s="35">
        <v>1</v>
      </c>
      <c r="L259" s="33" t="s">
        <v>42</v>
      </c>
      <c r="M259" s="36">
        <v>1</v>
      </c>
      <c r="N259" s="33">
        <v>18</v>
      </c>
      <c r="O259" s="145" t="s">
        <v>170</v>
      </c>
      <c r="P259" s="34" t="s">
        <v>44</v>
      </c>
      <c r="Q259" s="34" t="s">
        <v>45</v>
      </c>
      <c r="R259" s="37" t="str">
        <f t="shared" si="72"/>
        <v>1002281</v>
      </c>
      <c r="S259" s="33">
        <v>1</v>
      </c>
      <c r="T259" s="144" t="s">
        <v>166</v>
      </c>
      <c r="U259" s="33">
        <v>33952</v>
      </c>
      <c r="V259" s="33">
        <f t="shared" si="69"/>
        <v>6111.36</v>
      </c>
      <c r="W259" s="33">
        <v>0</v>
      </c>
      <c r="X259" s="18">
        <v>317</v>
      </c>
      <c r="Y259" s="38" t="s">
        <v>47</v>
      </c>
      <c r="Z259" s="20">
        <f t="shared" si="67"/>
        <v>27840.639999999999</v>
      </c>
      <c r="AA259" s="39"/>
      <c r="AB259" s="39"/>
      <c r="AC259" s="40">
        <f t="shared" si="66"/>
        <v>16976</v>
      </c>
      <c r="AD259" s="33"/>
      <c r="AE259" s="33"/>
      <c r="AF259" s="34" t="s">
        <v>48</v>
      </c>
      <c r="AG259" s="41">
        <v>8</v>
      </c>
      <c r="AH259" s="42">
        <v>13</v>
      </c>
      <c r="AI259" s="43" t="s">
        <v>49</v>
      </c>
      <c r="AJ259" s="34"/>
      <c r="AK259" s="34"/>
      <c r="AL259" s="37">
        <v>0</v>
      </c>
      <c r="AM259" s="33" t="s">
        <v>50</v>
      </c>
      <c r="AN259" s="33" t="s">
        <v>51</v>
      </c>
      <c r="AO259" s="33"/>
      <c r="AP259" s="37"/>
      <c r="AQ259" s="37"/>
      <c r="AR259" s="37"/>
      <c r="AS259" s="37"/>
      <c r="AU259" s="44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100228, 'Б-100228-13',date'2016-03-05',2, 1, 1, 'RUR', 1, 18, date'2015-03-06', date'2015-03-07', 1002281, 1, to_date('2016-07-01 00:00:04','YYYY-MM-DD HH24:MI:SS'), 33952, 6111.36, 0, 317, 0, 'c1', 8,null);insert into xxxx_oebs_cash_payment_test (ID, INVOICE_ID, OEBS_PAYMENT, DOC_DATE, COMISS_DATE) values (s_xxxx_oebs_cash_payment_test.NEXTVAL, 100228, 16976, to_date('2016-07-01 00:00:04','YYYY-MM-DD HH24:MI:SS'), date'2015-03-31' );insert into xxxx_client_discount_m  (ID,CLIENT_ID,CLIENT_AVG_DISCOUNT,DT) values (s_xxxx_client_discount_m.NEXTVAL,317, 13, date'2014-03-01');</v>
      </c>
    </row>
    <row r="260" spans="1:47" s="80" customFormat="1" x14ac:dyDescent="0.3">
      <c r="O260" s="146"/>
      <c r="T260" s="146"/>
      <c r="Z260" s="81"/>
      <c r="AA260" s="81"/>
      <c r="AB260" s="81"/>
    </row>
    <row r="261" spans="1:47" s="80" customFormat="1" x14ac:dyDescent="0.3">
      <c r="O261" s="146"/>
      <c r="T261" s="146"/>
      <c r="Z261" s="81"/>
      <c r="AA261" s="81"/>
      <c r="AB261" s="81"/>
    </row>
    <row r="262" spans="1:47" x14ac:dyDescent="0.3">
      <c r="A262" s="10">
        <v>1</v>
      </c>
      <c r="B262" s="11"/>
      <c r="C262" s="12" t="str">
        <f>"1000"&amp;A262</f>
        <v>10001</v>
      </c>
      <c r="D262" s="12" t="str">
        <f>"1000"&amp;A262&amp;"/13"</f>
        <v>10001/13</v>
      </c>
      <c r="E262" s="13" t="s">
        <v>40</v>
      </c>
      <c r="F262" s="13" t="s">
        <v>41</v>
      </c>
      <c r="G262" s="12">
        <v>1</v>
      </c>
      <c r="H262" s="14">
        <v>100011</v>
      </c>
      <c r="I262" s="15" t="str">
        <f>"Б-"&amp;H262&amp;"-13"</f>
        <v>Б-100011-13</v>
      </c>
      <c r="J262" s="16">
        <v>3</v>
      </c>
      <c r="K262" s="12">
        <v>7</v>
      </c>
      <c r="L262" s="12" t="s">
        <v>42</v>
      </c>
      <c r="M262" s="16">
        <v>1</v>
      </c>
      <c r="N262" s="12">
        <v>18</v>
      </c>
      <c r="O262" s="144" t="s">
        <v>167</v>
      </c>
      <c r="P262" s="13" t="s">
        <v>44</v>
      </c>
      <c r="Q262" s="13" t="s">
        <v>45</v>
      </c>
      <c r="R262" s="17" t="str">
        <f>H262&amp;"1"</f>
        <v>1000111</v>
      </c>
      <c r="S262" s="15">
        <v>1</v>
      </c>
      <c r="T262" s="144" t="s">
        <v>139</v>
      </c>
      <c r="U262" s="12">
        <v>100000</v>
      </c>
      <c r="V262" s="12">
        <f t="shared" ref="V262:V309" si="73">U262*0.18</f>
        <v>18000</v>
      </c>
      <c r="W262" s="12">
        <v>0</v>
      </c>
      <c r="X262" s="18">
        <v>100</v>
      </c>
      <c r="Y262" s="19" t="s">
        <v>47</v>
      </c>
      <c r="Z262" s="20">
        <f>U262-V262</f>
        <v>82000</v>
      </c>
      <c r="AA262" s="21"/>
      <c r="AB262" s="22">
        <f t="shared" ref="AB262:AB267" si="74">AC262/1.18</f>
        <v>42372.881355932208</v>
      </c>
      <c r="AC262" s="14">
        <f t="shared" ref="AC262:AC278" si="75">U262*0.5</f>
        <v>50000</v>
      </c>
      <c r="AD262" s="12"/>
      <c r="AE262" s="12"/>
      <c r="AF262" s="13" t="s">
        <v>48</v>
      </c>
      <c r="AG262" s="23">
        <v>8</v>
      </c>
      <c r="AH262" s="24">
        <v>13</v>
      </c>
      <c r="AI262" s="25" t="s">
        <v>49</v>
      </c>
      <c r="AJ262" s="13"/>
      <c r="AK262" s="13"/>
      <c r="AL262" s="17">
        <v>0</v>
      </c>
      <c r="AM262" s="15" t="s">
        <v>50</v>
      </c>
      <c r="AN262" s="12" t="s">
        <v>51</v>
      </c>
      <c r="AO262" s="12"/>
      <c r="AP262" s="17"/>
      <c r="AQ262" s="17"/>
      <c r="AR262" s="17"/>
      <c r="AS262" s="17" t="s">
        <v>52</v>
      </c>
      <c r="AU262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"&amp;A262&amp;", "&amp;C262&amp;", '"&amp;D262&amp;"', date'"&amp;E262&amp;"', date'"&amp;F262&amp;"', "&amp;G262&amp;", "&amp;H262&amp;", '"&amp;I262&amp;"',date'"&amp;O262&amp;"',"&amp;J262&amp;", "&amp;K262&amp;", "&amp;K262&amp;", '"&amp;L262&amp;"', "&amp;M262&amp;", "&amp;N262&amp;", date'"&amp;P262&amp;"', date'"&amp;Q262&amp;"', "&amp;R262&amp;", "&amp;S262&amp;", to_date('"&amp;T262&amp;"','YYYY-MM-DD HH24:MI:SS'), "&amp;U262&amp;", "&amp;V262&amp;", "&amp;W262&amp;", "&amp;X262&amp;", "&amp;AL262&amp;", '"&amp;AN262&amp;"', "&amp;AG262&amp;","&amp;AM262&amp;");"&amp;
IF(LEN(AC262)&gt;0,"insert into xxxx_oebs_cash_payment_test (ID, INVOICE_ID, OEBS_PAYMENT, DOC_DATE, COMISS_DATE) values (s_xxxx_oebs_cash_payment_test.NEXTVAL, "&amp;H262&amp;", "&amp;AC262&amp;", to_date('"&amp;T262&amp;"','YYYY-MM-DD HH24:MI:SS'), "&amp;AF262&amp;" );","")&amp;
IF(LEN(AD262)&gt;0,"insert into xxxx_oebs_cash_payment_test (ID, INVOICE_ID, OEBS_PAYMENT, DOC_DATE, COMISS_DATE) values (s_xxxx_oebs_cash_payment_test.NEXTVAL, "&amp;H262&amp;", "&amp;AD262&amp;", to_date('"&amp;T262&amp;"','YYYY-MM-DD HH24:MI:SS'), "&amp;AF262&amp;" );","")&amp;
IF(LEN(AE262)&gt;0,"insert into xxxx_oebs_cash_payment_test (ID, INVOICE_ID, OEBS_PAYMENT, DOC_DATE, COMISS_DATE) values (s_xxxx_oebs_cash_payment_test.NEXTVAL, "&amp;H262&amp;", "&amp;AE262&amp;", to_date('"&amp;T262&amp;"','YYYY-MM-DD HH24:MI:SS'), "&amp;AF262&amp;" );","")&amp;
IF(LEN(AH262)&gt;0,"insert into xxxx_client_discount_m  (ID,CLIENT_ID,CLIENT_AVG_DISCOUNT,DT) values (s_xxxx_client_discount_m.NEXTVAL,"&amp;X262&amp;", "&amp;AH262&amp;", "&amp;AI262&amp;");","")&amp;
IF(LEN(AJ262)&gt;0,"insert into xxxx_client_discount_m  (ID,CLIENT_ID,CLIENT_AVG_DISCOUNT,DT) values (s_xxxx_client_discount_m.NEXTVAL,"&amp;X262&amp;", "&amp;AJ262&amp;", "&amp;AK262&amp;");","")&amp;
IF(LEN(AO262)&gt;0,"insert into xxxx_contract_signed_attr (ID, CONTRACT_ID, CODE, KEY_NUM) values (s_xxxx_contract_signed_attr.NEXTVAL, "&amp;C262&amp;", 'SUPERCOMMISSION_BONUS' , "&amp;AO262&amp;" );","")&amp;
IF(LEN(AP262)&gt;0,"insert into xxxx_loyal_clients_contr_attr (ID, CONTRACT_ID, CLIENT_ID, LC_TURNOVER, COLLATERAL_FIRST_DT, COLLATERAL_END_DT) values (s_xxxx_loyal_clients_contr_atr.NEXTVAL, "&amp;C262&amp;", "&amp;X262&amp;", "&amp;AP262&amp;", "&amp;AQ262&amp;", "&amp;AR262&amp;"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100011, 'Б-100011-13',date'2016-03-02',3, 7, 7, 'RUR', 1, 18, date'2015-03-06', date'2015-03-07',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date'2015-03-31' );insert into xxxx_client_discount_m  (ID,CLIENT_ID,CLIENT_AVG_DISCOUNT,DT) values (s_xxxx_client_discount_m.NEXTVAL,100, 13, date'2014-03-01');</v>
      </c>
    </row>
    <row r="263" spans="1:47" ht="15" customHeight="1" x14ac:dyDescent="0.3">
      <c r="A263" s="10">
        <v>1</v>
      </c>
      <c r="B263" s="11"/>
      <c r="C263" s="12" t="str">
        <f t="shared" ref="C263:C273" si="76">"1000"&amp;A263</f>
        <v>10001</v>
      </c>
      <c r="D263" s="12" t="str">
        <f t="shared" ref="D263:D273" si="77">"1000"&amp;A263&amp;"/13"</f>
        <v>10001/13</v>
      </c>
      <c r="E263" s="13" t="s">
        <v>40</v>
      </c>
      <c r="F263" s="13" t="s">
        <v>41</v>
      </c>
      <c r="G263" s="12">
        <v>1</v>
      </c>
      <c r="H263" s="14">
        <v>100012</v>
      </c>
      <c r="I263" s="15" t="str">
        <f t="shared" ref="I263:I273" si="78">"Б-"&amp;H263&amp;"-13"</f>
        <v>Б-100012-13</v>
      </c>
      <c r="J263" s="16">
        <v>3</v>
      </c>
      <c r="K263" s="12">
        <v>7</v>
      </c>
      <c r="L263" s="12" t="s">
        <v>42</v>
      </c>
      <c r="M263" s="16">
        <v>1</v>
      </c>
      <c r="N263" s="12">
        <v>18</v>
      </c>
      <c r="O263" s="144" t="s">
        <v>168</v>
      </c>
      <c r="P263" s="13" t="s">
        <v>44</v>
      </c>
      <c r="Q263" s="13" t="s">
        <v>45</v>
      </c>
      <c r="R263" s="17" t="str">
        <f t="shared" ref="R263:R273" si="79">H263&amp;"1"</f>
        <v>1000121</v>
      </c>
      <c r="S263" s="15">
        <v>1</v>
      </c>
      <c r="T263" s="144" t="s">
        <v>140</v>
      </c>
      <c r="U263" s="12">
        <v>90000</v>
      </c>
      <c r="V263" s="12">
        <f t="shared" si="73"/>
        <v>16200</v>
      </c>
      <c r="W263" s="12">
        <v>0</v>
      </c>
      <c r="X263" s="18">
        <v>101</v>
      </c>
      <c r="Y263" s="19" t="s">
        <v>47</v>
      </c>
      <c r="Z263" s="20">
        <f t="shared" ref="Z263:Z331" si="80">U263-V263</f>
        <v>73800</v>
      </c>
      <c r="AA263" s="21"/>
      <c r="AB263" s="22">
        <f t="shared" si="74"/>
        <v>38135.593220338982</v>
      </c>
      <c r="AC263" s="14">
        <f t="shared" si="75"/>
        <v>45000</v>
      </c>
      <c r="AD263" s="12"/>
      <c r="AE263" s="12"/>
      <c r="AF263" s="13" t="s">
        <v>48</v>
      </c>
      <c r="AG263" s="23">
        <v>8</v>
      </c>
      <c r="AH263" s="27">
        <v>7</v>
      </c>
      <c r="AI263" s="25" t="s">
        <v>49</v>
      </c>
      <c r="AJ263" s="13"/>
      <c r="AK263" s="13"/>
      <c r="AL263" s="17">
        <v>0</v>
      </c>
      <c r="AM263" s="15" t="s">
        <v>50</v>
      </c>
      <c r="AN263" s="12" t="s">
        <v>51</v>
      </c>
      <c r="AO263" s="12"/>
      <c r="AP263" s="17"/>
      <c r="AQ263" s="17"/>
      <c r="AR263" s="17"/>
      <c r="AS263" s="17" t="s">
        <v>125</v>
      </c>
      <c r="AU263" s="9" t="str">
        <f t="shared" ref="AU263:AU339" si="8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"&amp;A263&amp;", "&amp;C263&amp;", '"&amp;D263&amp;"', date'"&amp;E263&amp;"', date'"&amp;F263&amp;"', "&amp;G263&amp;", "&amp;H263&amp;", '"&amp;I263&amp;"',date'"&amp;O263&amp;"',"&amp;J263&amp;", "&amp;K263&amp;", "&amp;K263&amp;", '"&amp;L263&amp;"', "&amp;M263&amp;", "&amp;N263&amp;", date'"&amp;P263&amp;"', date'"&amp;Q263&amp;"', "&amp;R263&amp;", "&amp;S263&amp;", to_date('"&amp;T263&amp;"','YYYY-MM-DD HH24:MI:SS'), "&amp;U263&amp;", "&amp;V263&amp;", "&amp;W263&amp;", "&amp;X263&amp;", "&amp;AL263&amp;", '"&amp;AN263&amp;"', "&amp;AG263&amp;","&amp;AM263&amp;");"&amp;
IF(LEN(AC263)&gt;0,"insert into xxxx_oebs_cash_payment_test (ID, INVOICE_ID, OEBS_PAYMENT, DOC_DATE, COMISS_DATE) values (s_xxxx_oebs_cash_payment_test.NEXTVAL, "&amp;H263&amp;", "&amp;AC263&amp;", to_date('"&amp;T263&amp;"','YYYY-MM-DD HH24:MI:SS'), "&amp;AF263&amp;" );","")&amp;
IF(LEN(AD263)&gt;0,"insert into xxxx_oebs_cash_payment_test (ID, INVOICE_ID, OEBS_PAYMENT, DOC_DATE, COMISS_DATE) values (s_xxxx_oebs_cash_payment_test.NEXTVAL, "&amp;H263&amp;", "&amp;AD263&amp;", to_date('"&amp;T263&amp;"','YYYY-MM-DD HH24:MI:SS'), "&amp;AF263&amp;" );","")&amp;
IF(LEN(AE263)&gt;0,"insert into xxxx_oebs_cash_payment_test (ID, INVOICE_ID, OEBS_PAYMENT, DOC_DATE, COMISS_DATE) values (s_xxxx_oebs_cash_payment_test.NEXTVAL, "&amp;H263&amp;", "&amp;AE263&amp;", to_date('"&amp;T263&amp;"','YYYY-MM-DD HH24:MI:SS'), "&amp;AF263&amp;" );","")&amp;
IF(LEN(AH263)&gt;0,"insert into xxxx_client_discount_m  (ID,CLIENT_ID,CLIENT_AVG_DISCOUNT,DT) values (s_xxxx_client_discount_m.NEXTVAL,"&amp;X263&amp;", "&amp;AH263&amp;", "&amp;AI263&amp;");","")&amp;
IF(LEN(AJ263)&gt;0,"insert into xxxx_client_discount_m  (ID,CLIENT_ID,CLIENT_AVG_DISCOUNT,DT) values (s_xxxx_client_discount_m.NEXTVAL,"&amp;X263&amp;", "&amp;AJ263&amp;", "&amp;AK263&amp;");","")&amp;
IF(LEN(AO263)&gt;0,"insert into xxxx_contract_signed_attr (ID, CONTRACT_ID, CODE, KEY_NUM) values (s_xxxx_contract_signed_attr.NEXTVAL, "&amp;C263&amp;", 'SUPERCOMMISSION_BONUS' , "&amp;AO263&amp;" );","")&amp;
IF(LEN(AP263)&gt;0,"insert into xxxx_loyal_clients_contr_attr (ID, CONTRACT_ID, CLIENT_ID, LC_TURNOVER, COLLATERAL_FIRST_DT, COLLATERAL_END_DT) values (s_xxxx_loyal_clients_contr_atr.NEXTVAL, "&amp;C263&amp;", "&amp;X263&amp;", "&amp;AP263&amp;", "&amp;AQ263&amp;", "&amp;AR263&amp;"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100012, 'Б-100012-13',date'2016-03-03',3, 7, 7, 'RUR', 1, 18, date'2015-03-06', date'2015-03-07',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date'2015-03-31' );insert into xxxx_client_discount_m  (ID,CLIENT_ID,CLIENT_AVG_DISCOUNT,DT) values (s_xxxx_client_discount_m.NEXTVAL,101, 7, date'2014-03-01');</v>
      </c>
    </row>
    <row r="264" spans="1:47" ht="15" customHeight="1" x14ac:dyDescent="0.3">
      <c r="A264" s="10">
        <v>1</v>
      </c>
      <c r="B264" s="11"/>
      <c r="C264" s="12" t="str">
        <f t="shared" si="76"/>
        <v>10001</v>
      </c>
      <c r="D264" s="12" t="str">
        <f t="shared" si="77"/>
        <v>10001/13</v>
      </c>
      <c r="E264" s="13" t="s">
        <v>40</v>
      </c>
      <c r="F264" s="13" t="s">
        <v>41</v>
      </c>
      <c r="G264" s="12">
        <v>1</v>
      </c>
      <c r="H264" s="14">
        <v>100013</v>
      </c>
      <c r="I264" s="15" t="str">
        <f t="shared" si="78"/>
        <v>Б-100013-13</v>
      </c>
      <c r="J264" s="16">
        <v>3</v>
      </c>
      <c r="K264" s="12">
        <v>7</v>
      </c>
      <c r="L264" s="12" t="s">
        <v>42</v>
      </c>
      <c r="M264" s="16">
        <v>1</v>
      </c>
      <c r="N264" s="12">
        <v>18</v>
      </c>
      <c r="O264" s="144" t="s">
        <v>168</v>
      </c>
      <c r="P264" s="13" t="s">
        <v>44</v>
      </c>
      <c r="Q264" s="13" t="s">
        <v>45</v>
      </c>
      <c r="R264" s="17" t="str">
        <f t="shared" si="79"/>
        <v>1000131</v>
      </c>
      <c r="S264" s="15">
        <v>1</v>
      </c>
      <c r="T264" s="144" t="s">
        <v>140</v>
      </c>
      <c r="U264" s="12">
        <v>90000</v>
      </c>
      <c r="V264" s="12">
        <f t="shared" si="73"/>
        <v>16200</v>
      </c>
      <c r="W264" s="12">
        <v>0</v>
      </c>
      <c r="X264" s="18">
        <v>102</v>
      </c>
      <c r="Y264" s="19" t="s">
        <v>47</v>
      </c>
      <c r="Z264" s="20">
        <f t="shared" si="80"/>
        <v>73800</v>
      </c>
      <c r="AA264" s="21"/>
      <c r="AB264" s="22">
        <f t="shared" si="74"/>
        <v>38135.593220338982</v>
      </c>
      <c r="AC264" s="14">
        <f t="shared" si="75"/>
        <v>45000</v>
      </c>
      <c r="AD264" s="12"/>
      <c r="AE264" s="12"/>
      <c r="AF264" s="13" t="s">
        <v>48</v>
      </c>
      <c r="AG264" s="23">
        <v>8</v>
      </c>
      <c r="AH264" s="27">
        <v>7</v>
      </c>
      <c r="AI264" s="25" t="s">
        <v>49</v>
      </c>
      <c r="AJ264" s="13"/>
      <c r="AK264" s="13"/>
      <c r="AL264" s="17">
        <v>0</v>
      </c>
      <c r="AM264" s="15" t="s">
        <v>50</v>
      </c>
      <c r="AN264" s="12" t="s">
        <v>51</v>
      </c>
      <c r="AO264" s="12"/>
      <c r="AP264" s="17"/>
      <c r="AQ264" s="17"/>
      <c r="AR264" s="17"/>
      <c r="AS264" s="17"/>
      <c r="AU26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100013, 'Б-100013-13',date'2016-03-03',3, 7, 7, 'RUR', 1, 18, date'2015-03-06', date'2015-03-07',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date'2015-03-31' );insert into xxxx_client_discount_m  (ID,CLIENT_ID,CLIENT_AVG_DISCOUNT,DT) values (s_xxxx_client_discount_m.NEXTVAL,102, 7, date'2014-03-01');</v>
      </c>
    </row>
    <row r="265" spans="1:47" ht="15" customHeight="1" x14ac:dyDescent="0.3">
      <c r="A265" s="10">
        <v>1</v>
      </c>
      <c r="B265" s="11"/>
      <c r="C265" s="12" t="str">
        <f t="shared" si="76"/>
        <v>10001</v>
      </c>
      <c r="D265" s="12" t="str">
        <f t="shared" si="77"/>
        <v>10001/13</v>
      </c>
      <c r="E265" s="13" t="s">
        <v>40</v>
      </c>
      <c r="F265" s="13" t="s">
        <v>41</v>
      </c>
      <c r="G265" s="12">
        <v>1</v>
      </c>
      <c r="H265" s="14">
        <v>100014</v>
      </c>
      <c r="I265" s="15" t="str">
        <f t="shared" si="78"/>
        <v>Б-100014-13</v>
      </c>
      <c r="J265" s="16">
        <v>3</v>
      </c>
      <c r="K265" s="28">
        <v>2</v>
      </c>
      <c r="L265" s="12" t="s">
        <v>42</v>
      </c>
      <c r="M265" s="16">
        <v>1</v>
      </c>
      <c r="N265" s="12">
        <v>18</v>
      </c>
      <c r="O265" s="144" t="s">
        <v>169</v>
      </c>
      <c r="P265" s="13" t="s">
        <v>44</v>
      </c>
      <c r="Q265" s="13" t="s">
        <v>45</v>
      </c>
      <c r="R265" s="17" t="str">
        <f t="shared" si="79"/>
        <v>1000141</v>
      </c>
      <c r="S265" s="15">
        <v>1</v>
      </c>
      <c r="T265" s="144" t="s">
        <v>141</v>
      </c>
      <c r="U265" s="12">
        <v>80000</v>
      </c>
      <c r="V265" s="12">
        <f t="shared" si="73"/>
        <v>14400</v>
      </c>
      <c r="W265" s="12">
        <v>0</v>
      </c>
      <c r="X265" s="18">
        <v>103</v>
      </c>
      <c r="Y265" s="19" t="s">
        <v>47</v>
      </c>
      <c r="Z265" s="20">
        <f t="shared" si="80"/>
        <v>65600</v>
      </c>
      <c r="AA265" s="21"/>
      <c r="AB265" s="22">
        <f t="shared" si="74"/>
        <v>33898.305084745763</v>
      </c>
      <c r="AC265" s="14">
        <f t="shared" si="75"/>
        <v>40000</v>
      </c>
      <c r="AD265" s="12"/>
      <c r="AE265" s="12"/>
      <c r="AF265" s="13" t="s">
        <v>48</v>
      </c>
      <c r="AG265" s="23">
        <v>8</v>
      </c>
      <c r="AH265" s="30">
        <v>20</v>
      </c>
      <c r="AI265" s="25" t="s">
        <v>49</v>
      </c>
      <c r="AJ265" s="13"/>
      <c r="AK265" s="13"/>
      <c r="AL265" s="17">
        <v>0</v>
      </c>
      <c r="AM265" s="15" t="s">
        <v>50</v>
      </c>
      <c r="AN265" s="12" t="s">
        <v>51</v>
      </c>
      <c r="AO265" s="12"/>
      <c r="AP265" s="17"/>
      <c r="AQ265" s="17"/>
      <c r="AR265" s="17"/>
      <c r="AS265" s="17"/>
      <c r="AU26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100014, 'Б-100014-13',date'2016-03-04',3, 2, 2, 'RUR', 1, 18, date'2015-03-06', date'2015-03-07',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date'2015-03-31' );insert into xxxx_client_discount_m  (ID,CLIENT_ID,CLIENT_AVG_DISCOUNT,DT) values (s_xxxx_client_discount_m.NEXTVAL,103, 20, date'2014-03-01');</v>
      </c>
    </row>
    <row r="266" spans="1:47" ht="15" customHeight="1" x14ac:dyDescent="0.3">
      <c r="A266" s="10">
        <v>1</v>
      </c>
      <c r="B266" s="11"/>
      <c r="C266" s="12" t="str">
        <f t="shared" si="76"/>
        <v>10001</v>
      </c>
      <c r="D266" s="12" t="str">
        <f t="shared" si="77"/>
        <v>10001/13</v>
      </c>
      <c r="E266" s="13" t="s">
        <v>40</v>
      </c>
      <c r="F266" s="13" t="s">
        <v>41</v>
      </c>
      <c r="G266" s="12">
        <v>1</v>
      </c>
      <c r="H266" s="14">
        <v>100015</v>
      </c>
      <c r="I266" s="15" t="str">
        <f t="shared" si="78"/>
        <v>Б-100015-13</v>
      </c>
      <c r="J266" s="16">
        <v>3</v>
      </c>
      <c r="K266" s="28">
        <v>11</v>
      </c>
      <c r="L266" s="12" t="s">
        <v>42</v>
      </c>
      <c r="M266" s="16">
        <v>1</v>
      </c>
      <c r="N266" s="12">
        <v>18</v>
      </c>
      <c r="O266" s="144" t="s">
        <v>169</v>
      </c>
      <c r="P266" s="13" t="s">
        <v>44</v>
      </c>
      <c r="Q266" s="13" t="s">
        <v>45</v>
      </c>
      <c r="R266" s="17" t="str">
        <f t="shared" si="79"/>
        <v>1000151</v>
      </c>
      <c r="S266" s="15">
        <v>1</v>
      </c>
      <c r="T266" s="144" t="s">
        <v>141</v>
      </c>
      <c r="U266" s="12">
        <v>80000</v>
      </c>
      <c r="V266" s="12">
        <f t="shared" si="73"/>
        <v>14400</v>
      </c>
      <c r="W266" s="12">
        <v>0</v>
      </c>
      <c r="X266" s="18">
        <v>103</v>
      </c>
      <c r="Y266" s="19" t="s">
        <v>47</v>
      </c>
      <c r="Z266" s="20">
        <f t="shared" si="80"/>
        <v>65600</v>
      </c>
      <c r="AA266" s="21"/>
      <c r="AB266" s="22">
        <f t="shared" si="74"/>
        <v>33898.305084745763</v>
      </c>
      <c r="AC266" s="14">
        <f t="shared" si="75"/>
        <v>40000</v>
      </c>
      <c r="AD266" s="12"/>
      <c r="AE266" s="12"/>
      <c r="AF266" s="13" t="s">
        <v>48</v>
      </c>
      <c r="AG266" s="23">
        <v>8</v>
      </c>
      <c r="AH266" s="30">
        <v>20</v>
      </c>
      <c r="AI266" s="25" t="s">
        <v>49</v>
      </c>
      <c r="AJ266" s="13"/>
      <c r="AK266" s="13"/>
      <c r="AL266" s="17">
        <v>0</v>
      </c>
      <c r="AM266" s="15" t="s">
        <v>50</v>
      </c>
      <c r="AN266" s="12" t="s">
        <v>51</v>
      </c>
      <c r="AO266" s="12"/>
      <c r="AP266" s="17"/>
      <c r="AQ266" s="17"/>
      <c r="AR266" s="17"/>
      <c r="AS266" s="17"/>
      <c r="AU26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100015, 'Б-100015-13',date'2016-03-04',3, 11, 11, 'RUR', 1, 18, date'2015-03-06', date'2015-03-07', 1000151, 1, to_date('2016-03-09 00:00:00','YYYY-MM-DD HH24:MI:SS'), 80000, 14400, 0, 103, 0, 'c1', 8,null);insert into xxxx_oebs_cash_payment_test (ID, INVOICE_ID, OEBS_PAYMENT, DOC_DATE, COMISS_DATE) values (s_xxxx_oebs_cash_payment_test.NEXTVAL, 100015, 40000, to_date('2016-03-09 00:00:00','YYYY-MM-DD HH24:MI:SS'), date'2015-03-31' );insert into xxxx_client_discount_m  (ID,CLIENT_ID,CLIENT_AVG_DISCOUNT,DT) values (s_xxxx_client_discount_m.NEXTVAL,103, 20, date'2014-03-01');</v>
      </c>
    </row>
    <row r="267" spans="1:47" s="44" customFormat="1" ht="15" customHeight="1" x14ac:dyDescent="0.3">
      <c r="A267" s="31">
        <v>1</v>
      </c>
      <c r="B267" s="32"/>
      <c r="C267" s="33" t="str">
        <f t="shared" si="76"/>
        <v>10001</v>
      </c>
      <c r="D267" s="33" t="str">
        <f t="shared" si="77"/>
        <v>10001/13</v>
      </c>
      <c r="E267" s="34" t="s">
        <v>40</v>
      </c>
      <c r="F267" s="34" t="s">
        <v>41</v>
      </c>
      <c r="G267" s="12">
        <v>1</v>
      </c>
      <c r="H267" s="14">
        <v>100016</v>
      </c>
      <c r="I267" s="33" t="str">
        <f t="shared" si="78"/>
        <v>Б-100016-13</v>
      </c>
      <c r="J267" s="16">
        <v>3</v>
      </c>
      <c r="K267" s="35">
        <v>1</v>
      </c>
      <c r="L267" s="33" t="s">
        <v>42</v>
      </c>
      <c r="M267" s="36">
        <v>1</v>
      </c>
      <c r="N267" s="33">
        <v>18</v>
      </c>
      <c r="O267" s="145" t="s">
        <v>170</v>
      </c>
      <c r="P267" s="34" t="s">
        <v>44</v>
      </c>
      <c r="Q267" s="34" t="s">
        <v>45</v>
      </c>
      <c r="R267" s="37" t="str">
        <f t="shared" si="79"/>
        <v>1000161</v>
      </c>
      <c r="S267" s="33">
        <v>1</v>
      </c>
      <c r="T267" s="145" t="s">
        <v>142</v>
      </c>
      <c r="U267" s="33">
        <v>60000</v>
      </c>
      <c r="V267" s="33">
        <f t="shared" si="73"/>
        <v>10800</v>
      </c>
      <c r="W267" s="33">
        <v>0</v>
      </c>
      <c r="X267" s="18">
        <v>104</v>
      </c>
      <c r="Y267" s="38" t="s">
        <v>47</v>
      </c>
      <c r="Z267" s="20">
        <f t="shared" si="80"/>
        <v>49200</v>
      </c>
      <c r="AA267" s="39"/>
      <c r="AB267" s="22">
        <f t="shared" si="74"/>
        <v>25423.728813559323</v>
      </c>
      <c r="AC267" s="40">
        <f t="shared" si="75"/>
        <v>30000</v>
      </c>
      <c r="AD267" s="12"/>
      <c r="AE267" s="33"/>
      <c r="AF267" s="34" t="s">
        <v>48</v>
      </c>
      <c r="AG267" s="41">
        <v>8</v>
      </c>
      <c r="AH267" s="42">
        <v>13</v>
      </c>
      <c r="AI267" s="43" t="s">
        <v>49</v>
      </c>
      <c r="AJ267" s="34"/>
      <c r="AK267" s="34"/>
      <c r="AL267" s="37">
        <v>0</v>
      </c>
      <c r="AM267" s="33" t="s">
        <v>50</v>
      </c>
      <c r="AN267" s="33" t="s">
        <v>51</v>
      </c>
      <c r="AO267" s="33"/>
      <c r="AP267" s="37"/>
      <c r="AQ267" s="37"/>
      <c r="AR267" s="37"/>
      <c r="AS267" s="37"/>
      <c r="AU26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1, 100016, 'Б-100016-13',date'2016-03-05',3, 1, 1, 'RUR', 1, 18, date'2015-03-06', date'2015-03-07', 1000161, 1, to_date('2016-03-11 00:00:00','YYYY-MM-DD HH24:MI:SS'), 60000, 10800, 0, 104, 0, 'c1', 8,null);insert into xxxx_oebs_cash_payment_test (ID, INVOICE_ID, OEBS_PAYMENT, DOC_DATE, COMISS_DATE) values (s_xxxx_oebs_cash_payment_test.NEXTVAL, 100016, 30000, to_date('2016-03-11 00:00:00','YYYY-MM-DD HH24:MI:SS'), date'2015-03-31' );insert into xxxx_client_discount_m  (ID,CLIENT_ID,CLIENT_AVG_DISCOUNT,DT) values (s_xxxx_client_discount_m.NEXTVAL,104, 13, date'2014-03-01');</v>
      </c>
    </row>
    <row r="268" spans="1:47" ht="15" customHeight="1" x14ac:dyDescent="0.3">
      <c r="A268" s="45">
        <v>2</v>
      </c>
      <c r="B268" s="46"/>
      <c r="C268" s="12" t="str">
        <f t="shared" si="76"/>
        <v>10002</v>
      </c>
      <c r="D268" s="12" t="str">
        <f t="shared" si="77"/>
        <v>10002/13</v>
      </c>
      <c r="E268" s="13" t="s">
        <v>40</v>
      </c>
      <c r="F268" s="13" t="s">
        <v>41</v>
      </c>
      <c r="G268" s="12">
        <v>2</v>
      </c>
      <c r="H268" s="14">
        <v>100017</v>
      </c>
      <c r="I268" s="15" t="str">
        <f t="shared" si="78"/>
        <v>Б-100017-13</v>
      </c>
      <c r="J268" s="16">
        <v>3</v>
      </c>
      <c r="K268" s="12">
        <v>7</v>
      </c>
      <c r="L268" s="12" t="s">
        <v>42</v>
      </c>
      <c r="M268" s="16">
        <v>1</v>
      </c>
      <c r="N268" s="12">
        <v>18</v>
      </c>
      <c r="O268" s="144" t="s">
        <v>167</v>
      </c>
      <c r="P268" s="13" t="s">
        <v>44</v>
      </c>
      <c r="Q268" s="13" t="s">
        <v>45</v>
      </c>
      <c r="R268" s="17" t="str">
        <f t="shared" si="79"/>
        <v>1000171</v>
      </c>
      <c r="S268" s="15">
        <v>1</v>
      </c>
      <c r="T268" s="144" t="s">
        <v>139</v>
      </c>
      <c r="U268" s="12">
        <v>100000</v>
      </c>
      <c r="V268" s="12">
        <f t="shared" si="73"/>
        <v>18000</v>
      </c>
      <c r="W268" s="12">
        <v>0</v>
      </c>
      <c r="X268" s="18">
        <v>105</v>
      </c>
      <c r="Y268" s="19" t="s">
        <v>47</v>
      </c>
      <c r="Z268" s="20">
        <f t="shared" si="80"/>
        <v>82000</v>
      </c>
      <c r="AA268" s="21"/>
      <c r="AB268" s="22"/>
      <c r="AC268" s="14">
        <f t="shared" si="75"/>
        <v>50000</v>
      </c>
      <c r="AD268" s="12"/>
      <c r="AE268" s="12"/>
      <c r="AF268" s="13" t="s">
        <v>48</v>
      </c>
      <c r="AG268" s="23">
        <v>8</v>
      </c>
      <c r="AH268" s="24">
        <v>13</v>
      </c>
      <c r="AI268" s="25" t="s">
        <v>49</v>
      </c>
      <c r="AJ268" s="13"/>
      <c r="AK268" s="13"/>
      <c r="AL268" s="17">
        <v>0</v>
      </c>
      <c r="AM268" s="15" t="s">
        <v>50</v>
      </c>
      <c r="AN268" s="12" t="s">
        <v>51</v>
      </c>
      <c r="AO268" s="12"/>
      <c r="AP268" s="17"/>
      <c r="AQ268" s="17"/>
      <c r="AR268" s="17"/>
      <c r="AS268" s="17" t="s">
        <v>59</v>
      </c>
      <c r="AT268" s="47"/>
      <c r="AU26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100017, 'Б-100017-13',date'2016-03-02',3, 7, 7, 'RUR', 1, 18, date'2015-03-06', date'2015-03-07', 1000171, 1, to_date('2016-03-07 00:00:00','YYYY-MM-DD HH24:MI:SS'), 100000, 18000, 0, 105, 0, 'c1', 8,null);insert into xxxx_oebs_cash_payment_test (ID, INVOICE_ID, OEBS_PAYMENT, DOC_DATE, COMISS_DATE) values (s_xxxx_oebs_cash_payment_test.NEXTVAL, 100017, 50000, to_date('2016-03-07 00:00:00','YYYY-MM-DD HH24:MI:SS'), date'2015-03-31' );insert into xxxx_client_discount_m  (ID,CLIENT_ID,CLIENT_AVG_DISCOUNT,DT) values (s_xxxx_client_discount_m.NEXTVAL,105, 13, date'2014-03-01');</v>
      </c>
    </row>
    <row r="269" spans="1:47" ht="15" customHeight="1" x14ac:dyDescent="0.3">
      <c r="A269" s="45">
        <v>2</v>
      </c>
      <c r="B269" s="46"/>
      <c r="C269" s="12" t="str">
        <f t="shared" si="76"/>
        <v>10002</v>
      </c>
      <c r="D269" s="12" t="str">
        <f t="shared" si="77"/>
        <v>10002/13</v>
      </c>
      <c r="E269" s="13" t="s">
        <v>40</v>
      </c>
      <c r="F269" s="13" t="s">
        <v>41</v>
      </c>
      <c r="G269" s="12">
        <v>2</v>
      </c>
      <c r="H269" s="14">
        <v>100018</v>
      </c>
      <c r="I269" s="15" t="str">
        <f t="shared" si="78"/>
        <v>Б-100018-13</v>
      </c>
      <c r="J269" s="16">
        <v>3</v>
      </c>
      <c r="K269" s="12">
        <v>7</v>
      </c>
      <c r="L269" s="12" t="s">
        <v>42</v>
      </c>
      <c r="M269" s="16">
        <v>1</v>
      </c>
      <c r="N269" s="12">
        <v>18</v>
      </c>
      <c r="O269" s="144" t="s">
        <v>168</v>
      </c>
      <c r="P269" s="13" t="s">
        <v>44</v>
      </c>
      <c r="Q269" s="13" t="s">
        <v>45</v>
      </c>
      <c r="R269" s="17" t="str">
        <f t="shared" si="79"/>
        <v>1000181</v>
      </c>
      <c r="S269" s="15">
        <v>1</v>
      </c>
      <c r="T269" s="144" t="s">
        <v>140</v>
      </c>
      <c r="U269" s="12">
        <v>90000</v>
      </c>
      <c r="V269" s="12">
        <f t="shared" si="73"/>
        <v>16200</v>
      </c>
      <c r="W269" s="12">
        <v>0</v>
      </c>
      <c r="X269" s="18">
        <v>106</v>
      </c>
      <c r="Y269" s="19" t="s">
        <v>47</v>
      </c>
      <c r="Z269" s="20">
        <f t="shared" si="80"/>
        <v>73800</v>
      </c>
      <c r="AA269" s="21"/>
      <c r="AB269" s="26"/>
      <c r="AC269" s="14">
        <f t="shared" si="75"/>
        <v>45000</v>
      </c>
      <c r="AD269" s="12"/>
      <c r="AE269" s="12"/>
      <c r="AF269" s="13" t="s">
        <v>48</v>
      </c>
      <c r="AG269" s="23">
        <v>8</v>
      </c>
      <c r="AH269" s="27">
        <v>7</v>
      </c>
      <c r="AI269" s="25" t="s">
        <v>49</v>
      </c>
      <c r="AJ269" s="13"/>
      <c r="AK269" s="13"/>
      <c r="AL269" s="17">
        <v>0</v>
      </c>
      <c r="AM269" s="15" t="s">
        <v>50</v>
      </c>
      <c r="AN269" s="12" t="s">
        <v>51</v>
      </c>
      <c r="AO269" s="12"/>
      <c r="AP269" s="17"/>
      <c r="AQ269" s="17"/>
      <c r="AR269" s="17"/>
      <c r="AS269" s="17"/>
      <c r="AT269" s="47"/>
      <c r="AU26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100018, 'Б-100018-13',date'2016-03-03',3, 7, 7, 'RUR', 1, 18, date'2015-03-06', date'2015-03-07', 1000181, 1, to_date('2016-03-08 00:00:00','YYYY-MM-DD HH24:MI:SS'), 90000, 16200, 0, 106, 0, 'c1', 8,null);insert into xxxx_oebs_cash_payment_test (ID, INVOICE_ID, OEBS_PAYMENT, DOC_DATE, COMISS_DATE) values (s_xxxx_oebs_cash_payment_test.NEXTVAL, 100018, 45000, to_date('2016-03-08 00:00:00','YYYY-MM-DD HH24:MI:SS'), date'2015-03-31' );insert into xxxx_client_discount_m  (ID,CLIENT_ID,CLIENT_AVG_DISCOUNT,DT) values (s_xxxx_client_discount_m.NEXTVAL,106, 7, date'2014-03-01');</v>
      </c>
    </row>
    <row r="270" spans="1:47" ht="15" customHeight="1" x14ac:dyDescent="0.3">
      <c r="A270" s="45">
        <v>2</v>
      </c>
      <c r="B270" s="46"/>
      <c r="C270" s="12" t="str">
        <f t="shared" si="76"/>
        <v>10002</v>
      </c>
      <c r="D270" s="12" t="str">
        <f t="shared" si="77"/>
        <v>10002/13</v>
      </c>
      <c r="E270" s="13" t="s">
        <v>40</v>
      </c>
      <c r="F270" s="13" t="s">
        <v>41</v>
      </c>
      <c r="G270" s="12">
        <v>2</v>
      </c>
      <c r="H270" s="14">
        <v>100019</v>
      </c>
      <c r="I270" s="15" t="str">
        <f t="shared" si="78"/>
        <v>Б-100019-13</v>
      </c>
      <c r="J270" s="16">
        <v>3</v>
      </c>
      <c r="K270" s="12">
        <v>7</v>
      </c>
      <c r="L270" s="12" t="s">
        <v>42</v>
      </c>
      <c r="M270" s="16">
        <v>1</v>
      </c>
      <c r="N270" s="12">
        <v>18</v>
      </c>
      <c r="O270" s="144" t="s">
        <v>168</v>
      </c>
      <c r="P270" s="13" t="s">
        <v>44</v>
      </c>
      <c r="Q270" s="13" t="s">
        <v>45</v>
      </c>
      <c r="R270" s="17" t="str">
        <f t="shared" si="79"/>
        <v>1000191</v>
      </c>
      <c r="S270" s="15">
        <v>1</v>
      </c>
      <c r="T270" s="144" t="s">
        <v>140</v>
      </c>
      <c r="U270" s="12">
        <v>90000</v>
      </c>
      <c r="V270" s="12">
        <f t="shared" si="73"/>
        <v>16200</v>
      </c>
      <c r="W270" s="12">
        <v>0</v>
      </c>
      <c r="X270" s="18">
        <v>107</v>
      </c>
      <c r="Y270" s="19" t="s">
        <v>47</v>
      </c>
      <c r="Z270" s="20">
        <f t="shared" si="80"/>
        <v>73800</v>
      </c>
      <c r="AA270" s="21"/>
      <c r="AB270" s="26"/>
      <c r="AC270" s="14">
        <f t="shared" si="75"/>
        <v>45000</v>
      </c>
      <c r="AD270" s="12"/>
      <c r="AE270" s="12"/>
      <c r="AF270" s="13" t="s">
        <v>48</v>
      </c>
      <c r="AG270" s="23">
        <v>8</v>
      </c>
      <c r="AH270" s="27">
        <v>7</v>
      </c>
      <c r="AI270" s="25" t="s">
        <v>49</v>
      </c>
      <c r="AJ270" s="13"/>
      <c r="AK270" s="13"/>
      <c r="AL270" s="17">
        <v>0</v>
      </c>
      <c r="AM270" s="15" t="s">
        <v>50</v>
      </c>
      <c r="AN270" s="12" t="s">
        <v>51</v>
      </c>
      <c r="AO270" s="12"/>
      <c r="AP270" s="17"/>
      <c r="AQ270" s="17"/>
      <c r="AR270" s="17"/>
      <c r="AS270" s="17"/>
      <c r="AT270" s="47"/>
      <c r="AU27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100019, 'Б-100019-13',date'2016-03-03',3, 7, 7, 'RUR', 1, 18, date'2015-03-06', date'2015-03-07', 1000191, 1, to_date('2016-03-08 00:00:00','YYYY-MM-DD HH24:MI:SS'), 90000, 16200, 0, 107, 0, 'c1', 8,null);insert into xxxx_oebs_cash_payment_test (ID, INVOICE_ID, OEBS_PAYMENT, DOC_DATE, COMISS_DATE) values (s_xxxx_oebs_cash_payment_test.NEXTVAL, 100019, 45000, to_date('2016-03-08 00:00:00','YYYY-MM-DD HH24:MI:SS'), date'2015-03-31' );insert into xxxx_client_discount_m  (ID,CLIENT_ID,CLIENT_AVG_DISCOUNT,DT) values (s_xxxx_client_discount_m.NEXTVAL,107, 7, date'2014-03-01');</v>
      </c>
    </row>
    <row r="271" spans="1:47" ht="15" customHeight="1" x14ac:dyDescent="0.3">
      <c r="A271" s="45">
        <v>2</v>
      </c>
      <c r="B271" s="46"/>
      <c r="C271" s="12" t="str">
        <f t="shared" si="76"/>
        <v>10002</v>
      </c>
      <c r="D271" s="12" t="str">
        <f t="shared" si="77"/>
        <v>10002/13</v>
      </c>
      <c r="E271" s="13" t="s">
        <v>40</v>
      </c>
      <c r="F271" s="13" t="s">
        <v>41</v>
      </c>
      <c r="G271" s="12">
        <v>2</v>
      </c>
      <c r="H271" s="14">
        <v>100020</v>
      </c>
      <c r="I271" s="15" t="str">
        <f t="shared" si="78"/>
        <v>Б-100020-13</v>
      </c>
      <c r="J271" s="16">
        <v>3</v>
      </c>
      <c r="K271" s="28">
        <v>2</v>
      </c>
      <c r="L271" s="12" t="s">
        <v>42</v>
      </c>
      <c r="M271" s="16">
        <v>1</v>
      </c>
      <c r="N271" s="12">
        <v>18</v>
      </c>
      <c r="O271" s="144" t="s">
        <v>169</v>
      </c>
      <c r="P271" s="13" t="s">
        <v>44</v>
      </c>
      <c r="Q271" s="13" t="s">
        <v>45</v>
      </c>
      <c r="R271" s="17" t="str">
        <f t="shared" si="79"/>
        <v>1000201</v>
      </c>
      <c r="S271" s="15">
        <v>1</v>
      </c>
      <c r="T271" s="144" t="s">
        <v>141</v>
      </c>
      <c r="U271" s="12">
        <v>80000</v>
      </c>
      <c r="V271" s="12">
        <f t="shared" si="73"/>
        <v>14400</v>
      </c>
      <c r="W271" s="12">
        <v>0</v>
      </c>
      <c r="X271" s="18">
        <v>108</v>
      </c>
      <c r="Y271" s="19" t="s">
        <v>47</v>
      </c>
      <c r="Z271" s="20">
        <f t="shared" si="80"/>
        <v>65600</v>
      </c>
      <c r="AA271" s="21"/>
      <c r="AB271" s="29"/>
      <c r="AC271" s="14">
        <f t="shared" si="75"/>
        <v>40000</v>
      </c>
      <c r="AD271" s="12"/>
      <c r="AE271" s="12"/>
      <c r="AF271" s="13" t="s">
        <v>48</v>
      </c>
      <c r="AG271" s="23">
        <v>8</v>
      </c>
      <c r="AH271" s="30">
        <v>20</v>
      </c>
      <c r="AI271" s="25" t="s">
        <v>49</v>
      </c>
      <c r="AJ271" s="13"/>
      <c r="AK271" s="13"/>
      <c r="AL271" s="17">
        <v>0</v>
      </c>
      <c r="AM271" s="15" t="s">
        <v>50</v>
      </c>
      <c r="AN271" s="12" t="s">
        <v>51</v>
      </c>
      <c r="AO271" s="12"/>
      <c r="AP271" s="17"/>
      <c r="AQ271" s="17"/>
      <c r="AR271" s="17"/>
      <c r="AS271" s="17"/>
      <c r="AT271" s="47"/>
      <c r="AU27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100020, 'Б-100020-13',date'2016-03-04',3, 2, 2, 'RUR', 1, 18, date'2015-03-06', date'2015-03-07', 1000201, 1, to_date('2016-03-09 00:00:00','YYYY-MM-DD HH24:MI:SS'), 80000, 14400, 0, 108, 0, 'c1', 8,null);insert into xxxx_oebs_cash_payment_test (ID, INVOICE_ID, OEBS_PAYMENT, DOC_DATE, COMISS_DATE) values (s_xxxx_oebs_cash_payment_test.NEXTVAL, 100020, 40000, to_date('2016-03-09 00:00:00','YYYY-MM-DD HH24:MI:SS'), date'2015-03-31' );insert into xxxx_client_discount_m  (ID,CLIENT_ID,CLIENT_AVG_DISCOUNT,DT) values (s_xxxx_client_discount_m.NEXTVAL,108, 20, date'2014-03-01');</v>
      </c>
    </row>
    <row r="272" spans="1:47" ht="15" customHeight="1" x14ac:dyDescent="0.3">
      <c r="A272" s="45">
        <v>2</v>
      </c>
      <c r="B272" s="46"/>
      <c r="C272" s="12" t="str">
        <f t="shared" si="76"/>
        <v>10002</v>
      </c>
      <c r="D272" s="12" t="str">
        <f t="shared" si="77"/>
        <v>10002/13</v>
      </c>
      <c r="E272" s="13" t="s">
        <v>40</v>
      </c>
      <c r="F272" s="13" t="s">
        <v>41</v>
      </c>
      <c r="G272" s="12">
        <v>2</v>
      </c>
      <c r="H272" s="14">
        <v>100021</v>
      </c>
      <c r="I272" s="15" t="str">
        <f t="shared" si="78"/>
        <v>Б-100021-13</v>
      </c>
      <c r="J272" s="16">
        <v>3</v>
      </c>
      <c r="K272" s="28">
        <v>11</v>
      </c>
      <c r="L272" s="12" t="s">
        <v>42</v>
      </c>
      <c r="M272" s="16">
        <v>1</v>
      </c>
      <c r="N272" s="12">
        <v>18</v>
      </c>
      <c r="O272" s="144" t="s">
        <v>169</v>
      </c>
      <c r="P272" s="13" t="s">
        <v>44</v>
      </c>
      <c r="Q272" s="13" t="s">
        <v>45</v>
      </c>
      <c r="R272" s="17" t="str">
        <f t="shared" si="79"/>
        <v>1000211</v>
      </c>
      <c r="S272" s="15">
        <v>1</v>
      </c>
      <c r="T272" s="144" t="s">
        <v>141</v>
      </c>
      <c r="U272" s="12">
        <v>80000</v>
      </c>
      <c r="V272" s="12">
        <f t="shared" si="73"/>
        <v>14400</v>
      </c>
      <c r="W272" s="12">
        <v>0</v>
      </c>
      <c r="X272" s="18">
        <v>108</v>
      </c>
      <c r="Y272" s="19" t="s">
        <v>47</v>
      </c>
      <c r="Z272" s="20">
        <f t="shared" si="80"/>
        <v>65600</v>
      </c>
      <c r="AA272" s="21"/>
      <c r="AB272" s="29"/>
      <c r="AC272" s="14">
        <f t="shared" si="75"/>
        <v>40000</v>
      </c>
      <c r="AD272" s="12"/>
      <c r="AE272" s="12"/>
      <c r="AF272" s="13" t="s">
        <v>48</v>
      </c>
      <c r="AG272" s="23">
        <v>8</v>
      </c>
      <c r="AH272" s="30">
        <v>20</v>
      </c>
      <c r="AI272" s="25" t="s">
        <v>49</v>
      </c>
      <c r="AJ272" s="13"/>
      <c r="AK272" s="13"/>
      <c r="AL272" s="17">
        <v>0</v>
      </c>
      <c r="AM272" s="15" t="s">
        <v>50</v>
      </c>
      <c r="AN272" s="12" t="s">
        <v>51</v>
      </c>
      <c r="AO272" s="12"/>
      <c r="AP272" s="17"/>
      <c r="AQ272" s="17"/>
      <c r="AR272" s="17"/>
      <c r="AS272" s="17"/>
      <c r="AT272" s="47"/>
      <c r="AU27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100021, 'Б-100021-13',date'2016-03-04',3, 11, 11, 'RUR', 1, 18, date'2015-03-06', date'2015-03-07', 1000211, 1, to_date('2016-03-09 00:00:00','YYYY-MM-DD HH24:MI:SS'), 80000, 14400, 0, 108, 0, 'c1', 8,null);insert into xxxx_oebs_cash_payment_test (ID, INVOICE_ID, OEBS_PAYMENT, DOC_DATE, COMISS_DATE) values (s_xxxx_oebs_cash_payment_test.NEXTVAL, 100021, 40000, to_date('2016-03-09 00:00:00','YYYY-MM-DD HH24:MI:SS'), date'2015-03-31' );insert into xxxx_client_discount_m  (ID,CLIENT_ID,CLIENT_AVG_DISCOUNT,DT) values (s_xxxx_client_discount_m.NEXTVAL,108, 20, date'2014-03-01');</v>
      </c>
    </row>
    <row r="273" spans="1:47" s="44" customFormat="1" ht="15" customHeight="1" x14ac:dyDescent="0.3">
      <c r="A273" s="31">
        <v>2</v>
      </c>
      <c r="B273" s="48"/>
      <c r="C273" s="33" t="str">
        <f t="shared" si="76"/>
        <v>10002</v>
      </c>
      <c r="D273" s="33" t="str">
        <f t="shared" si="77"/>
        <v>10002/13</v>
      </c>
      <c r="E273" s="34" t="s">
        <v>40</v>
      </c>
      <c r="F273" s="34" t="s">
        <v>41</v>
      </c>
      <c r="G273" s="12">
        <v>2</v>
      </c>
      <c r="H273" s="14">
        <v>100022</v>
      </c>
      <c r="I273" s="33" t="str">
        <f t="shared" si="78"/>
        <v>Б-100022-13</v>
      </c>
      <c r="J273" s="16">
        <v>3</v>
      </c>
      <c r="K273" s="35">
        <v>1</v>
      </c>
      <c r="L273" s="33" t="s">
        <v>42</v>
      </c>
      <c r="M273" s="36">
        <v>1</v>
      </c>
      <c r="N273" s="33">
        <v>18</v>
      </c>
      <c r="O273" s="145" t="s">
        <v>170</v>
      </c>
      <c r="P273" s="34" t="s">
        <v>44</v>
      </c>
      <c r="Q273" s="34" t="s">
        <v>45</v>
      </c>
      <c r="R273" s="37" t="str">
        <f t="shared" si="79"/>
        <v>1000221</v>
      </c>
      <c r="S273" s="33">
        <v>1</v>
      </c>
      <c r="T273" s="145" t="s">
        <v>142</v>
      </c>
      <c r="U273" s="33">
        <v>60000</v>
      </c>
      <c r="V273" s="33">
        <f t="shared" si="73"/>
        <v>10800</v>
      </c>
      <c r="W273" s="33">
        <v>0</v>
      </c>
      <c r="X273" s="18">
        <v>109</v>
      </c>
      <c r="Y273" s="38" t="s">
        <v>47</v>
      </c>
      <c r="Z273" s="20">
        <f t="shared" si="80"/>
        <v>49200</v>
      </c>
      <c r="AA273" s="39"/>
      <c r="AB273" s="39"/>
      <c r="AC273" s="40">
        <f t="shared" si="75"/>
        <v>30000</v>
      </c>
      <c r="AD273" s="12"/>
      <c r="AE273" s="33"/>
      <c r="AF273" s="34" t="s">
        <v>48</v>
      </c>
      <c r="AG273" s="41">
        <v>8</v>
      </c>
      <c r="AH273" s="42">
        <v>13</v>
      </c>
      <c r="AI273" s="43" t="s">
        <v>49</v>
      </c>
      <c r="AJ273" s="34"/>
      <c r="AK273" s="34"/>
      <c r="AL273" s="37">
        <v>0</v>
      </c>
      <c r="AM273" s="33" t="s">
        <v>50</v>
      </c>
      <c r="AN273" s="33" t="s">
        <v>51</v>
      </c>
      <c r="AO273" s="33"/>
      <c r="AP273" s="37"/>
      <c r="AQ273" s="37"/>
      <c r="AR273" s="37"/>
      <c r="AS273" s="37"/>
      <c r="AU27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2, 100022, 'Б-100022-13',date'2016-03-05',3, 1, 1, 'RUR', 1, 18, date'2015-03-06', date'2015-03-07', 1000221, 1, to_date('2016-03-11 00:00:00','YYYY-MM-DD HH24:MI:SS'), 60000, 10800, 0, 109, 0, 'c1', 8,null);insert into xxxx_oebs_cash_payment_test (ID, INVOICE_ID, OEBS_PAYMENT, DOC_DATE, COMISS_DATE) values (s_xxxx_oebs_cash_payment_test.NEXTVAL, 100022, 30000, to_date('2016-03-11 00:00:00','YYYY-MM-DD HH24:MI:SS'), date'2015-03-31' );insert into xxxx_client_discount_m  (ID,CLIENT_ID,CLIENT_AVG_DISCOUNT,DT) values (s_xxxx_client_discount_m.NEXTVAL,109, 13, date'2014-03-01');</v>
      </c>
    </row>
    <row r="274" spans="1:47" ht="15" customHeight="1" x14ac:dyDescent="0.3">
      <c r="A274" s="10">
        <v>3</v>
      </c>
      <c r="B274" s="49"/>
      <c r="C274" s="12" t="str">
        <f t="shared" ref="C274:C309" si="82">"1000"&amp;A274</f>
        <v>10003</v>
      </c>
      <c r="D274" s="12" t="str">
        <f t="shared" ref="D274:D309" si="83">"1000"&amp;A274&amp;"/13"</f>
        <v>10003/13</v>
      </c>
      <c r="E274" s="13" t="s">
        <v>40</v>
      </c>
      <c r="F274" s="13" t="s">
        <v>41</v>
      </c>
      <c r="G274" s="12">
        <v>1</v>
      </c>
      <c r="H274" s="14">
        <v>100023</v>
      </c>
      <c r="I274" s="15" t="str">
        <f t="shared" ref="I274:I309" si="84">"Б-"&amp;H274&amp;"-13"</f>
        <v>Б-100023-13</v>
      </c>
      <c r="J274" s="16">
        <v>3</v>
      </c>
      <c r="K274" s="12">
        <v>7</v>
      </c>
      <c r="L274" s="12" t="s">
        <v>42</v>
      </c>
      <c r="M274" s="16">
        <v>1</v>
      </c>
      <c r="N274" s="12">
        <v>18</v>
      </c>
      <c r="O274" s="144" t="s">
        <v>167</v>
      </c>
      <c r="P274" s="13" t="s">
        <v>44</v>
      </c>
      <c r="Q274" s="13" t="s">
        <v>45</v>
      </c>
      <c r="R274" s="17" t="str">
        <f t="shared" ref="R274:R309" si="85">H274&amp;"1"</f>
        <v>1000231</v>
      </c>
      <c r="S274" s="15">
        <v>1</v>
      </c>
      <c r="T274" s="144" t="s">
        <v>139</v>
      </c>
      <c r="U274" s="12">
        <v>100000</v>
      </c>
      <c r="V274" s="12">
        <f t="shared" si="73"/>
        <v>18000</v>
      </c>
      <c r="W274" s="12">
        <v>0</v>
      </c>
      <c r="X274" s="18">
        <v>110</v>
      </c>
      <c r="Y274" s="19" t="s">
        <v>47</v>
      </c>
      <c r="Z274" s="20">
        <f t="shared" si="80"/>
        <v>82000</v>
      </c>
      <c r="AA274" s="21"/>
      <c r="AB274" s="22"/>
      <c r="AC274" s="14">
        <f t="shared" si="75"/>
        <v>50000</v>
      </c>
      <c r="AD274" s="12"/>
      <c r="AE274" s="12"/>
      <c r="AF274" s="13" t="s">
        <v>48</v>
      </c>
      <c r="AG274" s="23">
        <v>8</v>
      </c>
      <c r="AH274" s="24">
        <v>13</v>
      </c>
      <c r="AI274" s="25" t="s">
        <v>49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 t="s">
        <v>60</v>
      </c>
      <c r="AT274" s="47"/>
      <c r="AU27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100023, 'Б-100023-13',date'2016-03-02',3, 7, 7, 'RUR', 1, 18, date'2015-03-06', date'2015-03-07', 1000231, 1, to_date('2016-03-07 00:00:00','YYYY-MM-DD HH24:MI:SS'), 100000, 18000, 0, 110, 0, 'c1', 8,null);insert into xxxx_oebs_cash_payment_test (ID, INVOICE_ID, OEBS_PAYMENT, DOC_DATE, COMISS_DATE) values (s_xxxx_oebs_cash_payment_test.NEXTVAL, 100023, 50000, to_date('2016-03-07 00:00:00','YYYY-MM-DD HH24:MI:SS'), date'2015-03-31' );insert into xxxx_client_discount_m  (ID,CLIENT_ID,CLIENT_AVG_DISCOUNT,DT) values (s_xxxx_client_discount_m.NEXTVAL,110, 13, date'2014-03-01');</v>
      </c>
    </row>
    <row r="275" spans="1:47" ht="15" customHeight="1" x14ac:dyDescent="0.3">
      <c r="A275" s="10">
        <v>3</v>
      </c>
      <c r="B275" s="49"/>
      <c r="C275" s="12" t="str">
        <f t="shared" si="82"/>
        <v>10003</v>
      </c>
      <c r="D275" s="12" t="str">
        <f t="shared" si="83"/>
        <v>10003/13</v>
      </c>
      <c r="E275" s="13" t="s">
        <v>40</v>
      </c>
      <c r="F275" s="13" t="s">
        <v>41</v>
      </c>
      <c r="G275" s="12">
        <v>1</v>
      </c>
      <c r="H275" s="14">
        <v>100024</v>
      </c>
      <c r="I275" s="15" t="str">
        <f t="shared" si="84"/>
        <v>Б-100024-13</v>
      </c>
      <c r="J275" s="16">
        <v>3</v>
      </c>
      <c r="K275" s="12">
        <v>7</v>
      </c>
      <c r="L275" s="12" t="s">
        <v>42</v>
      </c>
      <c r="M275" s="16">
        <v>1</v>
      </c>
      <c r="N275" s="12">
        <v>18</v>
      </c>
      <c r="O275" s="144" t="s">
        <v>168</v>
      </c>
      <c r="P275" s="13" t="s">
        <v>44</v>
      </c>
      <c r="Q275" s="13" t="s">
        <v>45</v>
      </c>
      <c r="R275" s="17" t="str">
        <f t="shared" si="85"/>
        <v>1000241</v>
      </c>
      <c r="S275" s="15">
        <v>1</v>
      </c>
      <c r="T275" s="144" t="s">
        <v>140</v>
      </c>
      <c r="U275" s="12">
        <v>90000</v>
      </c>
      <c r="V275" s="12">
        <f t="shared" si="73"/>
        <v>16200</v>
      </c>
      <c r="W275" s="12">
        <v>0</v>
      </c>
      <c r="X275" s="18">
        <v>111</v>
      </c>
      <c r="Y275" s="19" t="s">
        <v>47</v>
      </c>
      <c r="Z275" s="20">
        <f t="shared" si="80"/>
        <v>73800</v>
      </c>
      <c r="AA275" s="21"/>
      <c r="AB275" s="26"/>
      <c r="AC275" s="14">
        <f t="shared" si="75"/>
        <v>45000</v>
      </c>
      <c r="AD275" s="12"/>
      <c r="AE275" s="12"/>
      <c r="AF275" s="13" t="s">
        <v>48</v>
      </c>
      <c r="AG275" s="23">
        <v>8</v>
      </c>
      <c r="AH275" s="27">
        <v>7</v>
      </c>
      <c r="AI275" s="25" t="s">
        <v>49</v>
      </c>
      <c r="AJ275" s="13"/>
      <c r="AK275" s="13"/>
      <c r="AL275" s="17">
        <v>0</v>
      </c>
      <c r="AM275" s="15" t="s">
        <v>50</v>
      </c>
      <c r="AN275" s="12" t="s">
        <v>51</v>
      </c>
      <c r="AO275" s="12"/>
      <c r="AP275" s="17"/>
      <c r="AQ275" s="17"/>
      <c r="AR275" s="17"/>
      <c r="AS275" s="17"/>
      <c r="AT275" s="47"/>
      <c r="AU27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100024, 'Б-100024-13',date'2016-03-03',3, 7, 7, 'RUR', 1, 18, date'2015-03-06', date'2015-03-07', 1000241, 1, to_date('2016-03-08 00:00:00','YYYY-MM-DD HH24:MI:SS'), 90000, 16200, 0, 111, 0, 'c1', 8,null);insert into xxxx_oebs_cash_payment_test (ID, INVOICE_ID, OEBS_PAYMENT, DOC_DATE, COMISS_DATE) values (s_xxxx_oebs_cash_payment_test.NEXTVAL, 100024, 45000, to_date('2016-03-08 00:00:00','YYYY-MM-DD HH24:MI:SS'), date'2015-03-31' );insert into xxxx_client_discount_m  (ID,CLIENT_ID,CLIENT_AVG_DISCOUNT,DT) values (s_xxxx_client_discount_m.NEXTVAL,111, 7, date'2014-03-01');</v>
      </c>
    </row>
    <row r="276" spans="1:47" ht="15" customHeight="1" x14ac:dyDescent="0.3">
      <c r="A276" s="10">
        <v>3</v>
      </c>
      <c r="B276" s="49"/>
      <c r="C276" s="12" t="str">
        <f t="shared" si="82"/>
        <v>10003</v>
      </c>
      <c r="D276" s="12" t="str">
        <f t="shared" si="83"/>
        <v>10003/13</v>
      </c>
      <c r="E276" s="13" t="s">
        <v>40</v>
      </c>
      <c r="F276" s="13" t="s">
        <v>41</v>
      </c>
      <c r="G276" s="12">
        <v>1</v>
      </c>
      <c r="H276" s="14">
        <v>100025</v>
      </c>
      <c r="I276" s="15" t="str">
        <f t="shared" si="84"/>
        <v>Б-100025-13</v>
      </c>
      <c r="J276" s="16">
        <v>3</v>
      </c>
      <c r="K276" s="12">
        <v>7</v>
      </c>
      <c r="L276" s="12" t="s">
        <v>42</v>
      </c>
      <c r="M276" s="16">
        <v>1</v>
      </c>
      <c r="N276" s="12">
        <v>18</v>
      </c>
      <c r="O276" s="144" t="s">
        <v>168</v>
      </c>
      <c r="P276" s="13" t="s">
        <v>44</v>
      </c>
      <c r="Q276" s="13" t="s">
        <v>45</v>
      </c>
      <c r="R276" s="17" t="str">
        <f t="shared" si="85"/>
        <v>1000251</v>
      </c>
      <c r="S276" s="15">
        <v>1</v>
      </c>
      <c r="T276" s="144" t="s">
        <v>140</v>
      </c>
      <c r="U276" s="12">
        <v>90000</v>
      </c>
      <c r="V276" s="12">
        <f t="shared" si="73"/>
        <v>16200</v>
      </c>
      <c r="W276" s="12">
        <v>0</v>
      </c>
      <c r="X276" s="18">
        <v>112</v>
      </c>
      <c r="Y276" s="19" t="s">
        <v>47</v>
      </c>
      <c r="Z276" s="20">
        <f t="shared" si="80"/>
        <v>73800</v>
      </c>
      <c r="AA276" s="21"/>
      <c r="AB276" s="26"/>
      <c r="AC276" s="14">
        <f t="shared" si="75"/>
        <v>45000</v>
      </c>
      <c r="AD276" s="12"/>
      <c r="AE276" s="12"/>
      <c r="AF276" s="13" t="s">
        <v>48</v>
      </c>
      <c r="AG276" s="23">
        <v>8</v>
      </c>
      <c r="AH276" s="27">
        <v>7</v>
      </c>
      <c r="AI276" s="25" t="s">
        <v>49</v>
      </c>
      <c r="AJ276" s="13"/>
      <c r="AK276" s="13"/>
      <c r="AL276" s="17">
        <v>0</v>
      </c>
      <c r="AM276" s="15" t="s">
        <v>50</v>
      </c>
      <c r="AN276" s="12" t="s">
        <v>51</v>
      </c>
      <c r="AO276" s="12"/>
      <c r="AP276" s="17"/>
      <c r="AQ276" s="17"/>
      <c r="AR276" s="17"/>
      <c r="AS276" s="17"/>
      <c r="AT276" s="47"/>
      <c r="AU27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100025, 'Б-100025-13',date'2016-03-03',3, 7, 7, 'RUR', 1, 18, date'2015-03-06', date'2015-03-07', 1000251, 1, to_date('2016-03-08 00:00:00','YYYY-MM-DD HH24:MI:SS'), 90000, 16200, 0, 112, 0, 'c1', 8,null);insert into xxxx_oebs_cash_payment_test (ID, INVOICE_ID, OEBS_PAYMENT, DOC_DATE, COMISS_DATE) values (s_xxxx_oebs_cash_payment_test.NEXTVAL, 100025, 45000, to_date('2016-03-08 00:00:00','YYYY-MM-DD HH24:MI:SS'), date'2015-03-31' );insert into xxxx_client_discount_m  (ID,CLIENT_ID,CLIENT_AVG_DISCOUNT,DT) values (s_xxxx_client_discount_m.NEXTVAL,112, 7, date'2014-03-01');</v>
      </c>
    </row>
    <row r="277" spans="1:47" s="44" customFormat="1" ht="15" customHeight="1" x14ac:dyDescent="0.3">
      <c r="A277" s="31">
        <v>3</v>
      </c>
      <c r="B277" s="50"/>
      <c r="C277" s="33" t="str">
        <f t="shared" si="82"/>
        <v>10003</v>
      </c>
      <c r="D277" s="33" t="str">
        <f t="shared" si="83"/>
        <v>10003/13</v>
      </c>
      <c r="E277" s="34" t="s">
        <v>40</v>
      </c>
      <c r="F277" s="34" t="s">
        <v>41</v>
      </c>
      <c r="G277" s="12">
        <v>1</v>
      </c>
      <c r="H277" s="14">
        <v>100026</v>
      </c>
      <c r="I277" s="33" t="str">
        <f t="shared" si="84"/>
        <v>Б-100026-13</v>
      </c>
      <c r="J277" s="16">
        <v>3</v>
      </c>
      <c r="K277" s="28">
        <v>2</v>
      </c>
      <c r="L277" s="33" t="s">
        <v>42</v>
      </c>
      <c r="M277" s="36">
        <v>1</v>
      </c>
      <c r="N277" s="33">
        <v>18</v>
      </c>
      <c r="O277" s="145" t="s">
        <v>169</v>
      </c>
      <c r="P277" s="34" t="s">
        <v>44</v>
      </c>
      <c r="Q277" s="34" t="s">
        <v>45</v>
      </c>
      <c r="R277" s="37" t="str">
        <f t="shared" si="85"/>
        <v>1000261</v>
      </c>
      <c r="S277" s="33">
        <v>1</v>
      </c>
      <c r="T277" s="145" t="s">
        <v>141</v>
      </c>
      <c r="U277" s="33">
        <v>80000</v>
      </c>
      <c r="V277" s="33">
        <f t="shared" si="73"/>
        <v>14400</v>
      </c>
      <c r="W277" s="33">
        <v>0</v>
      </c>
      <c r="X277" s="18">
        <v>113</v>
      </c>
      <c r="Y277" s="38" t="s">
        <v>47</v>
      </c>
      <c r="Z277" s="20">
        <f t="shared" si="80"/>
        <v>65600</v>
      </c>
      <c r="AA277" s="52"/>
      <c r="AB277" s="39"/>
      <c r="AC277" s="40">
        <f t="shared" si="75"/>
        <v>40000</v>
      </c>
      <c r="AD277" s="12"/>
      <c r="AE277" s="33"/>
      <c r="AF277" s="34" t="s">
        <v>48</v>
      </c>
      <c r="AG277" s="41">
        <v>8</v>
      </c>
      <c r="AH277" s="53">
        <v>20</v>
      </c>
      <c r="AI277" s="43" t="s">
        <v>49</v>
      </c>
      <c r="AJ277" s="34"/>
      <c r="AK277" s="34"/>
      <c r="AL277" s="37">
        <v>0</v>
      </c>
      <c r="AM277" s="33" t="s">
        <v>50</v>
      </c>
      <c r="AN277" s="33" t="s">
        <v>51</v>
      </c>
      <c r="AO277" s="33"/>
      <c r="AP277" s="37"/>
      <c r="AQ277" s="37"/>
      <c r="AR277" s="37"/>
      <c r="AS277" s="37"/>
      <c r="AU27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100026, 'Б-100026-13',date'2016-03-04',3, 2, 2, 'RUR', 1, 18, date'2015-03-06', date'2015-03-07', 1000261, 1, to_date('2016-03-09 00:00:00','YYYY-MM-DD HH24:MI:SS'), 80000, 14400, 0, 113, 0, 'c1', 8,null);insert into xxxx_oebs_cash_payment_test (ID, INVOICE_ID, OEBS_PAYMENT, DOC_DATE, COMISS_DATE) values (s_xxxx_oebs_cash_payment_test.NEXTVAL, 100026, 40000, to_date('2016-03-09 00:00:00','YYYY-MM-DD HH24:MI:SS'), date'2015-03-31' );insert into xxxx_client_discount_m  (ID,CLIENT_ID,CLIENT_AVG_DISCOUNT,DT) values (s_xxxx_client_discount_m.NEXTVAL,113, 20, date'2014-03-01');</v>
      </c>
    </row>
    <row r="278" spans="1:47" s="44" customFormat="1" ht="15" customHeight="1" x14ac:dyDescent="0.3">
      <c r="A278" s="31">
        <v>3</v>
      </c>
      <c r="B278" s="50"/>
      <c r="C278" s="33" t="str">
        <f t="shared" si="82"/>
        <v>10003</v>
      </c>
      <c r="D278" s="33" t="str">
        <f t="shared" si="83"/>
        <v>10003/13</v>
      </c>
      <c r="E278" s="34" t="s">
        <v>40</v>
      </c>
      <c r="F278" s="34" t="s">
        <v>41</v>
      </c>
      <c r="G278" s="12">
        <v>1</v>
      </c>
      <c r="H278" s="14">
        <v>100027</v>
      </c>
      <c r="I278" s="33" t="str">
        <f t="shared" si="84"/>
        <v>Б-100027-13</v>
      </c>
      <c r="J278" s="16">
        <v>3</v>
      </c>
      <c r="K278" s="51">
        <v>11</v>
      </c>
      <c r="L278" s="33" t="s">
        <v>42</v>
      </c>
      <c r="M278" s="36">
        <v>1</v>
      </c>
      <c r="N278" s="33">
        <v>18</v>
      </c>
      <c r="O278" s="145" t="s">
        <v>169</v>
      </c>
      <c r="P278" s="34" t="s">
        <v>44</v>
      </c>
      <c r="Q278" s="34" t="s">
        <v>45</v>
      </c>
      <c r="R278" s="37" t="str">
        <f t="shared" si="85"/>
        <v>1000271</v>
      </c>
      <c r="S278" s="33">
        <v>1</v>
      </c>
      <c r="T278" s="145" t="s">
        <v>141</v>
      </c>
      <c r="U278" s="33">
        <v>80000</v>
      </c>
      <c r="V278" s="33">
        <f t="shared" si="73"/>
        <v>14400</v>
      </c>
      <c r="W278" s="33">
        <v>0</v>
      </c>
      <c r="X278" s="18">
        <v>113</v>
      </c>
      <c r="Y278" s="38" t="s">
        <v>47</v>
      </c>
      <c r="Z278" s="20">
        <f t="shared" si="80"/>
        <v>65600</v>
      </c>
      <c r="AA278" s="52"/>
      <c r="AB278" s="39"/>
      <c r="AC278" s="40">
        <f t="shared" si="75"/>
        <v>40000</v>
      </c>
      <c r="AD278" s="12"/>
      <c r="AE278" s="33"/>
      <c r="AF278" s="34" t="s">
        <v>48</v>
      </c>
      <c r="AG278" s="41">
        <v>8</v>
      </c>
      <c r="AH278" s="53">
        <v>20</v>
      </c>
      <c r="AI278" s="43" t="s">
        <v>49</v>
      </c>
      <c r="AJ278" s="34"/>
      <c r="AK278" s="34"/>
      <c r="AL278" s="37">
        <v>0</v>
      </c>
      <c r="AM278" s="33" t="s">
        <v>50</v>
      </c>
      <c r="AN278" s="33" t="s">
        <v>51</v>
      </c>
      <c r="AO278" s="33"/>
      <c r="AP278" s="37"/>
      <c r="AQ278" s="37"/>
      <c r="AR278" s="37"/>
      <c r="AS278" s="37"/>
      <c r="AU27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1, 100027, 'Б-100027-13',date'2016-03-04',3, 11, 11, 'RUR', 1, 18, date'2015-03-06', date'2015-03-07', 1000271, 1, to_date('2016-03-09 00:00:00','YYYY-MM-DD HH24:MI:SS'), 80000, 14400, 0, 113, 0, 'c1', 8,null);insert into xxxx_oebs_cash_payment_test (ID, INVOICE_ID, OEBS_PAYMENT, DOC_DATE, COMISS_DATE) values (s_xxxx_oebs_cash_payment_test.NEXTVAL, 100027, 40000, to_date('2016-03-09 00:00:00','YYYY-MM-DD HH24:MI:SS'), date'2015-03-31' );insert into xxxx_client_discount_m  (ID,CLIENT_ID,CLIENT_AVG_DISCOUNT,DT) values (s_xxxx_client_discount_m.NEXTVAL,113, 20, date'2014-03-01');</v>
      </c>
    </row>
    <row r="279" spans="1:47" ht="15" customHeight="1" x14ac:dyDescent="0.3">
      <c r="A279" s="45">
        <v>4</v>
      </c>
      <c r="B279" s="46"/>
      <c r="C279" s="12" t="str">
        <f t="shared" si="82"/>
        <v>10004</v>
      </c>
      <c r="D279" s="12" t="str">
        <f t="shared" si="83"/>
        <v>10004/13</v>
      </c>
      <c r="E279" s="13" t="s">
        <v>40</v>
      </c>
      <c r="F279" s="13" t="s">
        <v>41</v>
      </c>
      <c r="G279" s="12">
        <v>1</v>
      </c>
      <c r="H279" s="14">
        <v>100028</v>
      </c>
      <c r="I279" s="15" t="str">
        <f t="shared" si="84"/>
        <v>Б-100028-13</v>
      </c>
      <c r="J279" s="16">
        <v>3</v>
      </c>
      <c r="K279" s="12">
        <v>7</v>
      </c>
      <c r="L279" s="12" t="s">
        <v>42</v>
      </c>
      <c r="M279" s="16">
        <v>1</v>
      </c>
      <c r="N279" s="12">
        <v>18</v>
      </c>
      <c r="O279" s="144" t="s">
        <v>167</v>
      </c>
      <c r="P279" s="13" t="s">
        <v>44</v>
      </c>
      <c r="Q279" s="13" t="s">
        <v>45</v>
      </c>
      <c r="R279" s="17" t="str">
        <f t="shared" si="85"/>
        <v>1000281</v>
      </c>
      <c r="S279" s="54">
        <v>4</v>
      </c>
      <c r="T279" s="144" t="s">
        <v>139</v>
      </c>
      <c r="U279" s="12">
        <v>100000</v>
      </c>
      <c r="V279" s="12">
        <f t="shared" si="73"/>
        <v>18000</v>
      </c>
      <c r="W279" s="12">
        <v>0</v>
      </c>
      <c r="X279" s="18">
        <v>114</v>
      </c>
      <c r="Y279" s="19" t="s">
        <v>47</v>
      </c>
      <c r="Z279" s="20">
        <f t="shared" si="80"/>
        <v>82000</v>
      </c>
      <c r="AA279" s="21"/>
      <c r="AB279" s="22"/>
      <c r="AC279" s="14"/>
      <c r="AD279" s="12"/>
      <c r="AE279" s="12"/>
      <c r="AF279" s="13"/>
      <c r="AG279" s="23">
        <v>8</v>
      </c>
      <c r="AH279" s="24">
        <v>13</v>
      </c>
      <c r="AI279" s="25" t="s">
        <v>49</v>
      </c>
      <c r="AJ279" s="13"/>
      <c r="AK279" s="13"/>
      <c r="AL279" s="17">
        <v>0</v>
      </c>
      <c r="AM279" s="15" t="s">
        <v>50</v>
      </c>
      <c r="AN279" s="12" t="s">
        <v>51</v>
      </c>
      <c r="AO279" s="12"/>
      <c r="AP279" s="17"/>
      <c r="AQ279" s="17"/>
      <c r="AR279" s="17"/>
      <c r="AS279" s="17" t="s">
        <v>61</v>
      </c>
      <c r="AT279" s="47"/>
      <c r="AU27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100028, 'Б-100028-13',date'2016-03-02',3, 7, 7, 'RUR', 1, 18, date'2015-03-06', date'2015-03-07', 1000281, 4, to_date('2016-03-07 00:00:00','YYYY-MM-DD HH24:MI:SS'), 100000, 18000, 0, 114, 0, 'c1', 8,null);insert into xxxx_client_discount_m  (ID,CLIENT_ID,CLIENT_AVG_DISCOUNT,DT) values (s_xxxx_client_discount_m.NEXTVAL,114, 13, date'2014-03-01');</v>
      </c>
    </row>
    <row r="280" spans="1:47" ht="15" customHeight="1" x14ac:dyDescent="0.3">
      <c r="A280" s="45">
        <v>4</v>
      </c>
      <c r="B280" s="46"/>
      <c r="C280" s="12" t="str">
        <f t="shared" si="82"/>
        <v>10004</v>
      </c>
      <c r="D280" s="12" t="str">
        <f t="shared" si="83"/>
        <v>10004/13</v>
      </c>
      <c r="E280" s="13" t="s">
        <v>40</v>
      </c>
      <c r="F280" s="13" t="s">
        <v>41</v>
      </c>
      <c r="G280" s="12">
        <v>1</v>
      </c>
      <c r="H280" s="14">
        <v>100029</v>
      </c>
      <c r="I280" s="15" t="str">
        <f t="shared" si="84"/>
        <v>Б-100029-13</v>
      </c>
      <c r="J280" s="16">
        <v>3</v>
      </c>
      <c r="K280" s="12">
        <v>7</v>
      </c>
      <c r="L280" s="12" t="s">
        <v>42</v>
      </c>
      <c r="M280" s="16">
        <v>1</v>
      </c>
      <c r="N280" s="12">
        <v>18</v>
      </c>
      <c r="O280" s="144" t="s">
        <v>168</v>
      </c>
      <c r="P280" s="13" t="s">
        <v>44</v>
      </c>
      <c r="Q280" s="13" t="s">
        <v>45</v>
      </c>
      <c r="R280" s="17" t="str">
        <f t="shared" si="85"/>
        <v>1000291</v>
      </c>
      <c r="S280" s="15">
        <v>1</v>
      </c>
      <c r="T280" s="144" t="s">
        <v>140</v>
      </c>
      <c r="U280" s="12">
        <v>90000</v>
      </c>
      <c r="V280" s="12">
        <f t="shared" si="73"/>
        <v>16200</v>
      </c>
      <c r="W280" s="12">
        <v>0</v>
      </c>
      <c r="X280" s="18">
        <v>115</v>
      </c>
      <c r="Y280" s="19" t="s">
        <v>47</v>
      </c>
      <c r="Z280" s="20">
        <f t="shared" si="80"/>
        <v>73800</v>
      </c>
      <c r="AA280" s="21"/>
      <c r="AB280" s="26"/>
      <c r="AC280" s="14">
        <f t="shared" ref="AC280:AC286" si="86">U280*0.5</f>
        <v>45000</v>
      </c>
      <c r="AD280" s="12"/>
      <c r="AE280" s="12"/>
      <c r="AF280" s="13" t="s">
        <v>48</v>
      </c>
      <c r="AG280" s="23">
        <v>8</v>
      </c>
      <c r="AH280" s="27">
        <v>7</v>
      </c>
      <c r="AI280" s="25" t="s">
        <v>49</v>
      </c>
      <c r="AJ280" s="13"/>
      <c r="AK280" s="13"/>
      <c r="AL280" s="17">
        <v>0</v>
      </c>
      <c r="AM280" s="15" t="s">
        <v>50</v>
      </c>
      <c r="AN280" s="12" t="s">
        <v>51</v>
      </c>
      <c r="AO280" s="12"/>
      <c r="AP280" s="17"/>
      <c r="AQ280" s="17"/>
      <c r="AR280" s="17"/>
      <c r="AS280" s="17" t="s">
        <v>62</v>
      </c>
      <c r="AT280" s="47"/>
      <c r="AU28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100029, 'Б-100029-13',date'2016-03-03',3, 7, 7, 'RUR', 1, 18, date'2015-03-06', date'2015-03-07', 1000291, 1, to_date('2016-03-08 00:00:00','YYYY-MM-DD HH24:MI:SS'), 90000, 16200, 0, 115, 0, 'c1', 8,null);insert into xxxx_oebs_cash_payment_test (ID, INVOICE_ID, OEBS_PAYMENT, DOC_DATE, COMISS_DATE) values (s_xxxx_oebs_cash_payment_test.NEXTVAL, 100029, 45000, to_date('2016-03-08 00:00:00','YYYY-MM-DD HH24:MI:SS'), date'2015-03-31' );insert into xxxx_client_discount_m  (ID,CLIENT_ID,CLIENT_AVG_DISCOUNT,DT) values (s_xxxx_client_discount_m.NEXTVAL,115, 7, date'2014-03-01');</v>
      </c>
    </row>
    <row r="281" spans="1:47" ht="15" customHeight="1" x14ac:dyDescent="0.3">
      <c r="A281" s="45">
        <v>4</v>
      </c>
      <c r="B281" s="46"/>
      <c r="C281" s="12" t="str">
        <f t="shared" si="82"/>
        <v>10004</v>
      </c>
      <c r="D281" s="12" t="str">
        <f t="shared" si="83"/>
        <v>10004/13</v>
      </c>
      <c r="E281" s="13" t="s">
        <v>40</v>
      </c>
      <c r="F281" s="13" t="s">
        <v>41</v>
      </c>
      <c r="G281" s="12">
        <v>1</v>
      </c>
      <c r="H281" s="14">
        <v>100030</v>
      </c>
      <c r="I281" s="15" t="str">
        <f t="shared" si="84"/>
        <v>Б-100030-13</v>
      </c>
      <c r="J281" s="16">
        <v>3</v>
      </c>
      <c r="K281" s="12">
        <v>7</v>
      </c>
      <c r="L281" s="12" t="s">
        <v>42</v>
      </c>
      <c r="M281" s="16">
        <v>1</v>
      </c>
      <c r="N281" s="12">
        <v>18</v>
      </c>
      <c r="O281" s="144" t="s">
        <v>168</v>
      </c>
      <c r="P281" s="13" t="s">
        <v>44</v>
      </c>
      <c r="Q281" s="13" t="s">
        <v>45</v>
      </c>
      <c r="R281" s="17" t="str">
        <f t="shared" si="85"/>
        <v>1000301</v>
      </c>
      <c r="S281" s="15">
        <v>1</v>
      </c>
      <c r="T281" s="144" t="s">
        <v>140</v>
      </c>
      <c r="U281" s="12">
        <v>90000</v>
      </c>
      <c r="V281" s="12">
        <f t="shared" si="73"/>
        <v>16200</v>
      </c>
      <c r="W281" s="12">
        <v>0</v>
      </c>
      <c r="X281" s="18">
        <v>116</v>
      </c>
      <c r="Y281" s="19" t="s">
        <v>47</v>
      </c>
      <c r="Z281" s="20">
        <f t="shared" si="80"/>
        <v>73800</v>
      </c>
      <c r="AA281" s="21"/>
      <c r="AB281" s="26"/>
      <c r="AC281" s="14">
        <f t="shared" si="86"/>
        <v>45000</v>
      </c>
      <c r="AD281" s="12"/>
      <c r="AE281" s="12"/>
      <c r="AF281" s="13" t="s">
        <v>48</v>
      </c>
      <c r="AG281" s="23">
        <v>8</v>
      </c>
      <c r="AH281" s="27">
        <v>7</v>
      </c>
      <c r="AI281" s="25" t="s">
        <v>49</v>
      </c>
      <c r="AJ281" s="13"/>
      <c r="AK281" s="13"/>
      <c r="AL281" s="17">
        <v>0</v>
      </c>
      <c r="AM281" s="15" t="s">
        <v>50</v>
      </c>
      <c r="AN281" s="12" t="s">
        <v>51</v>
      </c>
      <c r="AO281" s="12"/>
      <c r="AP281" s="17"/>
      <c r="AQ281" s="17"/>
      <c r="AR281" s="17"/>
      <c r="AS281" s="17"/>
      <c r="AT281" s="47"/>
      <c r="AU28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100030, 'Б-100030-13',date'2016-03-03',3, 7, 7, 'RUR', 1, 18, date'2015-03-06', date'2015-03-07', 1000301, 1, to_date('2016-03-08 00:00:00','YYYY-MM-DD HH24:MI:SS'), 90000, 16200, 0, 116, 0, 'c1', 8,null);insert into xxxx_oebs_cash_payment_test (ID, INVOICE_ID, OEBS_PAYMENT, DOC_DATE, COMISS_DATE) values (s_xxxx_oebs_cash_payment_test.NEXTVAL, 100030, 45000, to_date('2016-03-08 00:00:00','YYYY-MM-DD HH24:MI:SS'), date'2015-03-31' );insert into xxxx_client_discount_m  (ID,CLIENT_ID,CLIENT_AVG_DISCOUNT,DT) values (s_xxxx_client_discount_m.NEXTVAL,116, 7, date'2014-03-01');</v>
      </c>
    </row>
    <row r="282" spans="1:47" ht="15" customHeight="1" x14ac:dyDescent="0.3">
      <c r="A282" s="45">
        <v>4</v>
      </c>
      <c r="B282" s="46"/>
      <c r="C282" s="12" t="str">
        <f t="shared" si="82"/>
        <v>10004</v>
      </c>
      <c r="D282" s="12" t="str">
        <f t="shared" si="83"/>
        <v>10004/13</v>
      </c>
      <c r="E282" s="13" t="s">
        <v>40</v>
      </c>
      <c r="F282" s="13" t="s">
        <v>41</v>
      </c>
      <c r="G282" s="12">
        <v>1</v>
      </c>
      <c r="H282" s="14">
        <v>100031</v>
      </c>
      <c r="I282" s="15" t="str">
        <f t="shared" si="84"/>
        <v>Б-100031-13</v>
      </c>
      <c r="J282" s="16">
        <v>3</v>
      </c>
      <c r="K282" s="28">
        <v>2</v>
      </c>
      <c r="L282" s="12" t="s">
        <v>42</v>
      </c>
      <c r="M282" s="16">
        <v>1</v>
      </c>
      <c r="N282" s="12">
        <v>18</v>
      </c>
      <c r="O282" s="144" t="s">
        <v>169</v>
      </c>
      <c r="P282" s="13" t="s">
        <v>44</v>
      </c>
      <c r="Q282" s="13" t="s">
        <v>45</v>
      </c>
      <c r="R282" s="17" t="str">
        <f t="shared" si="85"/>
        <v>1000311</v>
      </c>
      <c r="S282" s="15">
        <v>1</v>
      </c>
      <c r="T282" s="144" t="s">
        <v>141</v>
      </c>
      <c r="U282" s="12">
        <v>80000</v>
      </c>
      <c r="V282" s="12">
        <f t="shared" si="73"/>
        <v>14400</v>
      </c>
      <c r="W282" s="12">
        <v>0</v>
      </c>
      <c r="X282" s="18">
        <v>117</v>
      </c>
      <c r="Y282" s="19" t="s">
        <v>47</v>
      </c>
      <c r="Z282" s="20">
        <f t="shared" si="80"/>
        <v>65600</v>
      </c>
      <c r="AA282" s="21"/>
      <c r="AB282" s="29"/>
      <c r="AC282" s="14">
        <f t="shared" si="86"/>
        <v>40000</v>
      </c>
      <c r="AD282" s="12"/>
      <c r="AE282" s="12"/>
      <c r="AF282" s="13" t="s">
        <v>48</v>
      </c>
      <c r="AG282" s="23">
        <v>8</v>
      </c>
      <c r="AH282" s="30">
        <v>20</v>
      </c>
      <c r="AI282" s="25" t="s">
        <v>49</v>
      </c>
      <c r="AJ282" s="13"/>
      <c r="AK282" s="13"/>
      <c r="AL282" s="17">
        <v>0</v>
      </c>
      <c r="AM282" s="15" t="s">
        <v>50</v>
      </c>
      <c r="AN282" s="12" t="s">
        <v>51</v>
      </c>
      <c r="AO282" s="12"/>
      <c r="AP282" s="17"/>
      <c r="AQ282" s="17"/>
      <c r="AR282" s="17"/>
      <c r="AS282" s="17"/>
      <c r="AT282" s="47"/>
      <c r="AU28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100031, 'Б-100031-13',date'2016-03-04',3, 2, 2, 'RUR', 1, 18, date'2015-03-06', date'2015-03-07', 1000311, 1, to_date('2016-03-09 00:00:00','YYYY-MM-DD HH24:MI:SS'), 80000, 14400, 0, 117, 0, 'c1', 8,null);insert into xxxx_oebs_cash_payment_test (ID, INVOICE_ID, OEBS_PAYMENT, DOC_DATE, COMISS_DATE) values (s_xxxx_oebs_cash_payment_test.NEXTVAL, 100031, 40000, to_date('2016-03-09 00:00:00','YYYY-MM-DD HH24:MI:SS'), date'2015-03-31' );insert into xxxx_client_discount_m  (ID,CLIENT_ID,CLIENT_AVG_DISCOUNT,DT) values (s_xxxx_client_discount_m.NEXTVAL,117, 20, date'2014-03-01');</v>
      </c>
    </row>
    <row r="283" spans="1:47" ht="15" customHeight="1" x14ac:dyDescent="0.3">
      <c r="A283" s="45">
        <v>4</v>
      </c>
      <c r="B283" s="46"/>
      <c r="C283" s="12" t="str">
        <f t="shared" si="82"/>
        <v>10004</v>
      </c>
      <c r="D283" s="12" t="str">
        <f t="shared" si="83"/>
        <v>10004/13</v>
      </c>
      <c r="E283" s="13" t="s">
        <v>40</v>
      </c>
      <c r="F283" s="13" t="s">
        <v>41</v>
      </c>
      <c r="G283" s="12">
        <v>1</v>
      </c>
      <c r="H283" s="14">
        <v>100032</v>
      </c>
      <c r="I283" s="15" t="str">
        <f t="shared" si="84"/>
        <v>Б-100032-13</v>
      </c>
      <c r="J283" s="16">
        <v>3</v>
      </c>
      <c r="K283" s="28">
        <v>11</v>
      </c>
      <c r="L283" s="12" t="s">
        <v>42</v>
      </c>
      <c r="M283" s="16">
        <v>1</v>
      </c>
      <c r="N283" s="12">
        <v>18</v>
      </c>
      <c r="O283" s="144" t="s">
        <v>169</v>
      </c>
      <c r="P283" s="13" t="s">
        <v>44</v>
      </c>
      <c r="Q283" s="13" t="s">
        <v>45</v>
      </c>
      <c r="R283" s="17" t="str">
        <f t="shared" si="85"/>
        <v>1000321</v>
      </c>
      <c r="S283" s="15">
        <v>1</v>
      </c>
      <c r="T283" s="144" t="s">
        <v>141</v>
      </c>
      <c r="U283" s="12">
        <v>80000</v>
      </c>
      <c r="V283" s="12">
        <f t="shared" si="73"/>
        <v>14400</v>
      </c>
      <c r="W283" s="12">
        <v>0</v>
      </c>
      <c r="X283" s="18">
        <v>117</v>
      </c>
      <c r="Y283" s="19" t="s">
        <v>47</v>
      </c>
      <c r="Z283" s="20">
        <f t="shared" si="80"/>
        <v>65600</v>
      </c>
      <c r="AA283" s="21"/>
      <c r="AB283" s="29"/>
      <c r="AC283" s="14">
        <f t="shared" si="86"/>
        <v>40000</v>
      </c>
      <c r="AD283" s="12"/>
      <c r="AE283" s="12"/>
      <c r="AF283" s="13" t="s">
        <v>48</v>
      </c>
      <c r="AG283" s="23">
        <v>8</v>
      </c>
      <c r="AH283" s="30">
        <v>20</v>
      </c>
      <c r="AI283" s="25" t="s">
        <v>49</v>
      </c>
      <c r="AJ283" s="13"/>
      <c r="AK283" s="13"/>
      <c r="AL283" s="17">
        <v>0</v>
      </c>
      <c r="AM283" s="15" t="s">
        <v>50</v>
      </c>
      <c r="AN283" s="12" t="s">
        <v>51</v>
      </c>
      <c r="AO283" s="12"/>
      <c r="AP283" s="17"/>
      <c r="AQ283" s="17"/>
      <c r="AR283" s="17"/>
      <c r="AS283" s="17"/>
      <c r="AT283" s="47"/>
      <c r="AU28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100032, 'Б-100032-13',date'2016-03-04',3, 11, 11, 'RUR', 1, 18, date'2015-03-06', date'2015-03-07', 1000321, 1, to_date('2016-03-09 00:00:00','YYYY-MM-DD HH24:MI:SS'), 80000, 14400, 0, 117, 0, 'c1', 8,null);insert into xxxx_oebs_cash_payment_test (ID, INVOICE_ID, OEBS_PAYMENT, DOC_DATE, COMISS_DATE) values (s_xxxx_oebs_cash_payment_test.NEXTVAL, 100032, 40000, to_date('2016-03-09 00:00:00','YYYY-MM-DD HH24:MI:SS'), date'2015-03-31' );insert into xxxx_client_discount_m  (ID,CLIENT_ID,CLIENT_AVG_DISCOUNT,DT) values (s_xxxx_client_discount_m.NEXTVAL,117, 20, date'2014-03-01');</v>
      </c>
    </row>
    <row r="284" spans="1:47" s="44" customFormat="1" ht="15" customHeight="1" x14ac:dyDescent="0.3">
      <c r="A284" s="31">
        <v>4</v>
      </c>
      <c r="B284" s="48"/>
      <c r="C284" s="33" t="str">
        <f t="shared" si="82"/>
        <v>10004</v>
      </c>
      <c r="D284" s="33" t="str">
        <f t="shared" si="83"/>
        <v>10004/13</v>
      </c>
      <c r="E284" s="34" t="s">
        <v>40</v>
      </c>
      <c r="F284" s="34" t="s">
        <v>41</v>
      </c>
      <c r="G284" s="12">
        <v>1</v>
      </c>
      <c r="H284" s="14">
        <v>100033</v>
      </c>
      <c r="I284" s="33" t="str">
        <f t="shared" si="84"/>
        <v>Б-100033-13</v>
      </c>
      <c r="J284" s="16">
        <v>3</v>
      </c>
      <c r="K284" s="35">
        <v>1</v>
      </c>
      <c r="L284" s="33" t="s">
        <v>42</v>
      </c>
      <c r="M284" s="36">
        <v>1</v>
      </c>
      <c r="N284" s="33">
        <v>18</v>
      </c>
      <c r="O284" s="145" t="s">
        <v>170</v>
      </c>
      <c r="P284" s="34" t="s">
        <v>44</v>
      </c>
      <c r="Q284" s="34" t="s">
        <v>45</v>
      </c>
      <c r="R284" s="37" t="str">
        <f t="shared" si="85"/>
        <v>1000331</v>
      </c>
      <c r="S284" s="33">
        <v>1</v>
      </c>
      <c r="T284" s="145" t="s">
        <v>142</v>
      </c>
      <c r="U284" s="33">
        <v>60000</v>
      </c>
      <c r="V284" s="33">
        <f t="shared" si="73"/>
        <v>10800</v>
      </c>
      <c r="W284" s="33">
        <v>0</v>
      </c>
      <c r="X284" s="18">
        <v>118</v>
      </c>
      <c r="Y284" s="38" t="s">
        <v>47</v>
      </c>
      <c r="Z284" s="20">
        <f t="shared" si="80"/>
        <v>49200</v>
      </c>
      <c r="AA284" s="39"/>
      <c r="AB284" s="39"/>
      <c r="AC284" s="40">
        <f t="shared" si="86"/>
        <v>30000</v>
      </c>
      <c r="AD284" s="12"/>
      <c r="AE284" s="33"/>
      <c r="AF284" s="34" t="s">
        <v>48</v>
      </c>
      <c r="AG284" s="41">
        <v>8</v>
      </c>
      <c r="AH284" s="42">
        <v>13</v>
      </c>
      <c r="AI284" s="43" t="s">
        <v>49</v>
      </c>
      <c r="AJ284" s="34"/>
      <c r="AK284" s="34"/>
      <c r="AL284" s="37">
        <v>0</v>
      </c>
      <c r="AM284" s="33" t="s">
        <v>50</v>
      </c>
      <c r="AN284" s="33" t="s">
        <v>51</v>
      </c>
      <c r="AO284" s="33"/>
      <c r="AP284" s="37"/>
      <c r="AQ284" s="37"/>
      <c r="AR284" s="37"/>
      <c r="AS284" s="37"/>
      <c r="AU28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1, 100033, 'Б-100033-13',date'2016-03-05',3, 1, 1, 'RUR', 1, 18, date'2015-03-06', date'2015-03-07', 1000331, 1, to_date('2016-03-11 00:00:00','YYYY-MM-DD HH24:MI:SS'), 60000, 10800, 0, 118, 0, 'c1', 8,null);insert into xxxx_oebs_cash_payment_test (ID, INVOICE_ID, OEBS_PAYMENT, DOC_DATE, COMISS_DATE) values (s_xxxx_oebs_cash_payment_test.NEXTVAL, 100033, 30000, to_date('2016-03-11 00:00:00','YYYY-MM-DD HH24:MI:SS'), date'2015-03-31' );insert into xxxx_client_discount_m  (ID,CLIENT_ID,CLIENT_AVG_DISCOUNT,DT) values (s_xxxx_client_discount_m.NEXTVAL,118, 13, date'2014-03-01');</v>
      </c>
    </row>
    <row r="285" spans="1:47" ht="15" customHeight="1" x14ac:dyDescent="0.3">
      <c r="A285" s="45">
        <v>5</v>
      </c>
      <c r="B285" s="46"/>
      <c r="C285" s="12" t="str">
        <f t="shared" si="82"/>
        <v>10005</v>
      </c>
      <c r="D285" s="12" t="str">
        <f t="shared" si="83"/>
        <v>10005/13</v>
      </c>
      <c r="E285" s="13" t="s">
        <v>40</v>
      </c>
      <c r="F285" s="13" t="s">
        <v>41</v>
      </c>
      <c r="G285" s="12">
        <v>1</v>
      </c>
      <c r="H285" s="14">
        <v>100034</v>
      </c>
      <c r="I285" s="15" t="str">
        <f t="shared" si="84"/>
        <v>Б-100034-13</v>
      </c>
      <c r="J285" s="16">
        <v>3</v>
      </c>
      <c r="K285" s="12">
        <v>7</v>
      </c>
      <c r="L285" s="12" t="s">
        <v>42</v>
      </c>
      <c r="M285" s="16">
        <v>1</v>
      </c>
      <c r="N285" s="12">
        <v>18</v>
      </c>
      <c r="O285" s="144" t="s">
        <v>167</v>
      </c>
      <c r="P285" s="13" t="s">
        <v>44</v>
      </c>
      <c r="Q285" s="13" t="s">
        <v>45</v>
      </c>
      <c r="R285" s="17" t="str">
        <f t="shared" si="85"/>
        <v>1000341</v>
      </c>
      <c r="S285" s="54">
        <v>4</v>
      </c>
      <c r="T285" s="144" t="s">
        <v>139</v>
      </c>
      <c r="U285" s="12">
        <v>100000</v>
      </c>
      <c r="V285" s="12">
        <f t="shared" si="73"/>
        <v>18000</v>
      </c>
      <c r="W285" s="12">
        <v>0</v>
      </c>
      <c r="X285" s="18">
        <v>119</v>
      </c>
      <c r="Y285" s="19" t="s">
        <v>47</v>
      </c>
      <c r="Z285" s="20">
        <f t="shared" si="80"/>
        <v>82000</v>
      </c>
      <c r="AA285" s="21"/>
      <c r="AB285" s="22"/>
      <c r="AC285" s="14">
        <f t="shared" si="86"/>
        <v>50000</v>
      </c>
      <c r="AD285" s="12"/>
      <c r="AE285" s="12"/>
      <c r="AF285" s="13" t="s">
        <v>48</v>
      </c>
      <c r="AG285" s="23">
        <v>8</v>
      </c>
      <c r="AH285" s="24">
        <v>13</v>
      </c>
      <c r="AI285" s="25" t="s">
        <v>49</v>
      </c>
      <c r="AJ285" s="13"/>
      <c r="AK285" s="13"/>
      <c r="AL285" s="17">
        <v>0</v>
      </c>
      <c r="AM285" s="15" t="s">
        <v>50</v>
      </c>
      <c r="AN285" s="12" t="s">
        <v>51</v>
      </c>
      <c r="AO285" s="12"/>
      <c r="AP285" s="17"/>
      <c r="AQ285" s="17"/>
      <c r="AR285" s="17"/>
      <c r="AS285" s="17" t="s">
        <v>63</v>
      </c>
      <c r="AT285" s="47"/>
      <c r="AU28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100034, 'Б-100034-13',date'2016-03-02',3, 7, 7, 'RUR', 1, 18, date'2015-03-06', date'2015-03-07', 1000341, 4, to_date('2016-03-07 00:00:00','YYYY-MM-DD HH24:MI:SS'), 100000, 18000, 0, 119, 0, 'c1', 8,null);insert into xxxx_oebs_cash_payment_test (ID, INVOICE_ID, OEBS_PAYMENT, DOC_DATE, COMISS_DATE) values (s_xxxx_oebs_cash_payment_test.NEXTVAL, 100034, 50000, to_date('2016-03-07 00:00:00','YYYY-MM-DD HH24:MI:SS'), date'2015-03-31' );insert into xxxx_client_discount_m  (ID,CLIENT_ID,CLIENT_AVG_DISCOUNT,DT) values (s_xxxx_client_discount_m.NEXTVAL,119, 13, date'2014-03-01');</v>
      </c>
    </row>
    <row r="286" spans="1:47" ht="15" customHeight="1" x14ac:dyDescent="0.3">
      <c r="A286" s="45">
        <v>5</v>
      </c>
      <c r="B286" s="46"/>
      <c r="C286" s="12" t="str">
        <f t="shared" si="82"/>
        <v>10005</v>
      </c>
      <c r="D286" s="12" t="str">
        <f t="shared" si="83"/>
        <v>10005/13</v>
      </c>
      <c r="E286" s="13" t="s">
        <v>40</v>
      </c>
      <c r="F286" s="13" t="s">
        <v>41</v>
      </c>
      <c r="G286" s="12">
        <v>1</v>
      </c>
      <c r="H286" s="14">
        <v>100035</v>
      </c>
      <c r="I286" s="15" t="str">
        <f t="shared" si="84"/>
        <v>Б-100035-13</v>
      </c>
      <c r="J286" s="16">
        <v>3</v>
      </c>
      <c r="K286" s="12">
        <v>7</v>
      </c>
      <c r="L286" s="12" t="s">
        <v>42</v>
      </c>
      <c r="M286" s="16">
        <v>1</v>
      </c>
      <c r="N286" s="12">
        <v>18</v>
      </c>
      <c r="O286" s="144" t="s">
        <v>168</v>
      </c>
      <c r="P286" s="13" t="s">
        <v>44</v>
      </c>
      <c r="Q286" s="13" t="s">
        <v>45</v>
      </c>
      <c r="R286" s="17" t="str">
        <f t="shared" si="85"/>
        <v>1000351</v>
      </c>
      <c r="S286" s="15">
        <v>1</v>
      </c>
      <c r="T286" s="144" t="s">
        <v>140</v>
      </c>
      <c r="U286" s="12">
        <v>90000</v>
      </c>
      <c r="V286" s="12">
        <f t="shared" si="73"/>
        <v>16200</v>
      </c>
      <c r="W286" s="12">
        <v>0</v>
      </c>
      <c r="X286" s="18">
        <v>120</v>
      </c>
      <c r="Y286" s="19" t="s">
        <v>47</v>
      </c>
      <c r="Z286" s="20">
        <f t="shared" si="80"/>
        <v>73800</v>
      </c>
      <c r="AA286" s="21"/>
      <c r="AB286" s="26"/>
      <c r="AC286" s="14">
        <f t="shared" si="86"/>
        <v>45000</v>
      </c>
      <c r="AD286" s="12"/>
      <c r="AE286" s="12"/>
      <c r="AF286" s="13" t="s">
        <v>48</v>
      </c>
      <c r="AG286" s="23">
        <v>8</v>
      </c>
      <c r="AH286" s="27">
        <v>7</v>
      </c>
      <c r="AI286" s="25" t="s">
        <v>49</v>
      </c>
      <c r="AJ286" s="13"/>
      <c r="AK286" s="13"/>
      <c r="AL286" s="17">
        <v>0</v>
      </c>
      <c r="AM286" s="15" t="s">
        <v>50</v>
      </c>
      <c r="AN286" s="12" t="s">
        <v>51</v>
      </c>
      <c r="AO286" s="12"/>
      <c r="AP286" s="17"/>
      <c r="AQ286" s="17"/>
      <c r="AR286" s="17"/>
      <c r="AS286" s="17" t="s">
        <v>64</v>
      </c>
      <c r="AT286" s="47"/>
      <c r="AU28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100035, 'Б-100035-13',date'2016-03-03',3, 7, 7, 'RUR', 1, 18, date'2015-03-06', date'2015-03-07', 1000351, 1, to_date('2016-03-08 00:00:00','YYYY-MM-DD HH24:MI:SS'), 90000, 16200, 0, 120, 0, 'c1', 8,null);insert into xxxx_oebs_cash_payment_test (ID, INVOICE_ID, OEBS_PAYMENT, DOC_DATE, COMISS_DATE) values (s_xxxx_oebs_cash_payment_test.NEXTVAL, 100035, 45000, to_date('2016-03-08 00:00:00','YYYY-MM-DD HH24:MI:SS'), date'2015-03-31' );insert into xxxx_client_discount_m  (ID,CLIENT_ID,CLIENT_AVG_DISCOUNT,DT) values (s_xxxx_client_discount_m.NEXTVAL,120, 7, date'2014-03-01');</v>
      </c>
    </row>
    <row r="287" spans="1:47" ht="15" customHeight="1" x14ac:dyDescent="0.3">
      <c r="A287" s="45">
        <v>5</v>
      </c>
      <c r="B287" s="46"/>
      <c r="C287" s="12" t="str">
        <f t="shared" si="82"/>
        <v>10005</v>
      </c>
      <c r="D287" s="12" t="str">
        <f t="shared" si="83"/>
        <v>10005/13</v>
      </c>
      <c r="E287" s="13" t="s">
        <v>40</v>
      </c>
      <c r="F287" s="13" t="s">
        <v>41</v>
      </c>
      <c r="G287" s="12">
        <v>1</v>
      </c>
      <c r="H287" s="14">
        <v>100036</v>
      </c>
      <c r="I287" s="15" t="str">
        <f t="shared" si="84"/>
        <v>Б-100036-13</v>
      </c>
      <c r="J287" s="16">
        <v>3</v>
      </c>
      <c r="K287" s="12">
        <v>7</v>
      </c>
      <c r="L287" s="12" t="s">
        <v>42</v>
      </c>
      <c r="M287" s="16">
        <v>1</v>
      </c>
      <c r="N287" s="12">
        <v>18</v>
      </c>
      <c r="O287" s="144" t="s">
        <v>168</v>
      </c>
      <c r="P287" s="13" t="s">
        <v>44</v>
      </c>
      <c r="Q287" s="13" t="s">
        <v>45</v>
      </c>
      <c r="R287" s="17" t="str">
        <f t="shared" si="85"/>
        <v>1000361</v>
      </c>
      <c r="S287" s="15">
        <v>1</v>
      </c>
      <c r="T287" s="144" t="s">
        <v>140</v>
      </c>
      <c r="U287" s="12">
        <v>90000</v>
      </c>
      <c r="V287" s="12">
        <f t="shared" si="73"/>
        <v>16200</v>
      </c>
      <c r="W287" s="12">
        <v>0</v>
      </c>
      <c r="X287" s="18">
        <v>121</v>
      </c>
      <c r="Y287" s="19" t="s">
        <v>47</v>
      </c>
      <c r="Z287" s="20">
        <f t="shared" si="80"/>
        <v>73800</v>
      </c>
      <c r="AA287" s="21"/>
      <c r="AB287" s="26"/>
      <c r="AC287" s="14"/>
      <c r="AD287" s="12"/>
      <c r="AE287" s="12"/>
      <c r="AF287" s="13"/>
      <c r="AG287" s="23">
        <v>8</v>
      </c>
      <c r="AH287" s="27">
        <v>7</v>
      </c>
      <c r="AI287" s="25" t="s">
        <v>49</v>
      </c>
      <c r="AJ287" s="13"/>
      <c r="AK287" s="13"/>
      <c r="AL287" s="17">
        <v>0</v>
      </c>
      <c r="AM287" s="15" t="s">
        <v>50</v>
      </c>
      <c r="AN287" s="12" t="s">
        <v>51</v>
      </c>
      <c r="AO287" s="12"/>
      <c r="AP287" s="17"/>
      <c r="AQ287" s="17"/>
      <c r="AR287" s="17"/>
      <c r="AS287" s="17"/>
      <c r="AT287" s="47"/>
      <c r="AU28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100036, 'Б-100036-13',date'2016-03-03',3, 7, 7, 'RUR', 1, 18, date'2015-03-06', date'2015-03-07', 1000361, 1, to_date('2016-03-08 00:00:00','YYYY-MM-DD HH24:MI:SS'), 90000, 16200, 0, 121, 0, 'c1', 8,null);insert into xxxx_client_discount_m  (ID,CLIENT_ID,CLIENT_AVG_DISCOUNT,DT) values (s_xxxx_client_discount_m.NEXTVAL,121, 7, date'2014-03-01');</v>
      </c>
    </row>
    <row r="288" spans="1:47" ht="15" customHeight="1" x14ac:dyDescent="0.3">
      <c r="A288" s="45">
        <v>5</v>
      </c>
      <c r="B288" s="46"/>
      <c r="C288" s="12" t="str">
        <f t="shared" si="82"/>
        <v>10005</v>
      </c>
      <c r="D288" s="12" t="str">
        <f t="shared" si="83"/>
        <v>10005/13</v>
      </c>
      <c r="E288" s="13" t="s">
        <v>40</v>
      </c>
      <c r="F288" s="13" t="s">
        <v>41</v>
      </c>
      <c r="G288" s="12">
        <v>1</v>
      </c>
      <c r="H288" s="14">
        <v>100037</v>
      </c>
      <c r="I288" s="15" t="str">
        <f t="shared" si="84"/>
        <v>Б-100037-13</v>
      </c>
      <c r="J288" s="16">
        <v>3</v>
      </c>
      <c r="K288" s="28">
        <v>2</v>
      </c>
      <c r="L288" s="12" t="s">
        <v>42</v>
      </c>
      <c r="M288" s="16">
        <v>1</v>
      </c>
      <c r="N288" s="12">
        <v>18</v>
      </c>
      <c r="O288" s="144" t="s">
        <v>169</v>
      </c>
      <c r="P288" s="13" t="s">
        <v>44</v>
      </c>
      <c r="Q288" s="13" t="s">
        <v>45</v>
      </c>
      <c r="R288" s="17" t="str">
        <f t="shared" si="85"/>
        <v>1000371</v>
      </c>
      <c r="S288" s="15">
        <v>1</v>
      </c>
      <c r="T288" s="144" t="s">
        <v>141</v>
      </c>
      <c r="U288" s="12">
        <v>80000</v>
      </c>
      <c r="V288" s="12">
        <f t="shared" si="73"/>
        <v>14400</v>
      </c>
      <c r="W288" s="12">
        <v>0</v>
      </c>
      <c r="X288" s="18">
        <v>122</v>
      </c>
      <c r="Y288" s="19" t="s">
        <v>47</v>
      </c>
      <c r="Z288" s="20">
        <f t="shared" si="80"/>
        <v>65600</v>
      </c>
      <c r="AA288" s="21"/>
      <c r="AB288" s="29"/>
      <c r="AC288" s="14">
        <f t="shared" ref="AC288:AC309" si="87">U288*0.5</f>
        <v>40000</v>
      </c>
      <c r="AD288" s="12"/>
      <c r="AE288" s="12"/>
      <c r="AF288" s="13" t="s">
        <v>48</v>
      </c>
      <c r="AG288" s="23">
        <v>8</v>
      </c>
      <c r="AH288" s="30">
        <v>20</v>
      </c>
      <c r="AI288" s="25" t="s">
        <v>49</v>
      </c>
      <c r="AJ288" s="13"/>
      <c r="AK288" s="13"/>
      <c r="AL288" s="17">
        <v>0</v>
      </c>
      <c r="AM288" s="15" t="s">
        <v>50</v>
      </c>
      <c r="AN288" s="12" t="s">
        <v>51</v>
      </c>
      <c r="AO288" s="12"/>
      <c r="AP288" s="17"/>
      <c r="AQ288" s="17"/>
      <c r="AR288" s="17"/>
      <c r="AS288" s="17"/>
      <c r="AT288" s="47"/>
      <c r="AU28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100037, 'Б-100037-13',date'2016-03-04',3, 2, 2, 'RUR', 1, 18, date'2015-03-06', date'2015-03-07', 1000371, 1, to_date('2016-03-09 00:00:00','YYYY-MM-DD HH24:MI:SS'), 80000, 14400, 0, 122, 0, 'c1', 8,null);insert into xxxx_oebs_cash_payment_test (ID, INVOICE_ID, OEBS_PAYMENT, DOC_DATE, COMISS_DATE) values (s_xxxx_oebs_cash_payment_test.NEXTVAL, 100037, 40000, to_date('2016-03-09 00:00:00','YYYY-MM-DD HH24:MI:SS'), date'2015-03-31' );insert into xxxx_client_discount_m  (ID,CLIENT_ID,CLIENT_AVG_DISCOUNT,DT) values (s_xxxx_client_discount_m.NEXTVAL,122, 20, date'2014-03-01');</v>
      </c>
    </row>
    <row r="289" spans="1:47" ht="15" customHeight="1" x14ac:dyDescent="0.3">
      <c r="A289" s="45">
        <v>5</v>
      </c>
      <c r="B289" s="46"/>
      <c r="C289" s="12" t="str">
        <f t="shared" si="82"/>
        <v>10005</v>
      </c>
      <c r="D289" s="12" t="str">
        <f t="shared" si="83"/>
        <v>10005/13</v>
      </c>
      <c r="E289" s="13" t="s">
        <v>40</v>
      </c>
      <c r="F289" s="13" t="s">
        <v>41</v>
      </c>
      <c r="G289" s="12">
        <v>1</v>
      </c>
      <c r="H289" s="14">
        <v>100038</v>
      </c>
      <c r="I289" s="15" t="str">
        <f t="shared" si="84"/>
        <v>Б-100038-13</v>
      </c>
      <c r="J289" s="16">
        <v>3</v>
      </c>
      <c r="K289" s="28">
        <v>11</v>
      </c>
      <c r="L289" s="12" t="s">
        <v>42</v>
      </c>
      <c r="M289" s="16">
        <v>1</v>
      </c>
      <c r="N289" s="12">
        <v>18</v>
      </c>
      <c r="O289" s="144" t="s">
        <v>169</v>
      </c>
      <c r="P289" s="13" t="s">
        <v>44</v>
      </c>
      <c r="Q289" s="13" t="s">
        <v>45</v>
      </c>
      <c r="R289" s="17" t="str">
        <f t="shared" si="85"/>
        <v>1000381</v>
      </c>
      <c r="S289" s="15">
        <v>1</v>
      </c>
      <c r="T289" s="144" t="s">
        <v>141</v>
      </c>
      <c r="U289" s="12">
        <v>80000</v>
      </c>
      <c r="V289" s="12">
        <f t="shared" si="73"/>
        <v>14400</v>
      </c>
      <c r="W289" s="12">
        <v>0</v>
      </c>
      <c r="X289" s="18">
        <v>122</v>
      </c>
      <c r="Y289" s="19" t="s">
        <v>47</v>
      </c>
      <c r="Z289" s="20">
        <f t="shared" si="80"/>
        <v>65600</v>
      </c>
      <c r="AA289" s="21"/>
      <c r="AB289" s="29"/>
      <c r="AC289" s="14">
        <f t="shared" si="87"/>
        <v>40000</v>
      </c>
      <c r="AD289" s="12"/>
      <c r="AE289" s="12"/>
      <c r="AF289" s="13" t="s">
        <v>48</v>
      </c>
      <c r="AG289" s="23">
        <v>8</v>
      </c>
      <c r="AH289" s="30">
        <v>20</v>
      </c>
      <c r="AI289" s="25" t="s">
        <v>49</v>
      </c>
      <c r="AJ289" s="13"/>
      <c r="AK289" s="13"/>
      <c r="AL289" s="17">
        <v>0</v>
      </c>
      <c r="AM289" s="15" t="s">
        <v>50</v>
      </c>
      <c r="AN289" s="12" t="s">
        <v>51</v>
      </c>
      <c r="AO289" s="12"/>
      <c r="AP289" s="17"/>
      <c r="AQ289" s="17"/>
      <c r="AR289" s="17"/>
      <c r="AS289" s="17"/>
      <c r="AT289" s="47"/>
      <c r="AU28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100038, 'Б-100038-13',date'2016-03-04',3, 11, 11, 'RUR', 1, 18, date'2015-03-06', date'2015-03-07', 1000381, 1, to_date('2016-03-09 00:00:00','YYYY-MM-DD HH24:MI:SS'), 80000, 14400, 0, 122, 0, 'c1', 8,null);insert into xxxx_oebs_cash_payment_test (ID, INVOICE_ID, OEBS_PAYMENT, DOC_DATE, COMISS_DATE) values (s_xxxx_oebs_cash_payment_test.NEXTVAL, 100038, 40000, to_date('2016-03-09 00:00:00','YYYY-MM-DD HH24:MI:SS'), date'2015-03-31' );insert into xxxx_client_discount_m  (ID,CLIENT_ID,CLIENT_AVG_DISCOUNT,DT) values (s_xxxx_client_discount_m.NEXTVAL,122, 20, date'2014-03-01');</v>
      </c>
    </row>
    <row r="290" spans="1:47" ht="15.75" customHeight="1" x14ac:dyDescent="0.3">
      <c r="A290" s="45">
        <v>5</v>
      </c>
      <c r="B290" s="46"/>
      <c r="C290" s="33" t="str">
        <f t="shared" si="82"/>
        <v>10005</v>
      </c>
      <c r="D290" s="33" t="str">
        <f t="shared" si="83"/>
        <v>10005/13</v>
      </c>
      <c r="E290" s="34" t="s">
        <v>40</v>
      </c>
      <c r="F290" s="34" t="s">
        <v>41</v>
      </c>
      <c r="G290" s="12">
        <v>1</v>
      </c>
      <c r="H290" s="14">
        <v>100039</v>
      </c>
      <c r="I290" s="33" t="str">
        <f t="shared" si="84"/>
        <v>Б-100039-13</v>
      </c>
      <c r="J290" s="16">
        <v>3</v>
      </c>
      <c r="K290" s="35">
        <v>1</v>
      </c>
      <c r="L290" s="33" t="s">
        <v>42</v>
      </c>
      <c r="M290" s="36">
        <v>1</v>
      </c>
      <c r="N290" s="33">
        <v>18</v>
      </c>
      <c r="O290" s="145" t="s">
        <v>170</v>
      </c>
      <c r="P290" s="34" t="s">
        <v>44</v>
      </c>
      <c r="Q290" s="34" t="s">
        <v>45</v>
      </c>
      <c r="R290" s="37" t="str">
        <f t="shared" si="85"/>
        <v>1000391</v>
      </c>
      <c r="S290" s="33">
        <v>1</v>
      </c>
      <c r="T290" s="145" t="s">
        <v>142</v>
      </c>
      <c r="U290" s="33">
        <v>60000</v>
      </c>
      <c r="V290" s="33">
        <f t="shared" si="73"/>
        <v>10800</v>
      </c>
      <c r="W290" s="33">
        <v>0</v>
      </c>
      <c r="X290" s="18">
        <v>123</v>
      </c>
      <c r="Y290" s="38" t="s">
        <v>47</v>
      </c>
      <c r="Z290" s="20">
        <f t="shared" si="80"/>
        <v>49200</v>
      </c>
      <c r="AA290" s="39"/>
      <c r="AB290" s="39"/>
      <c r="AC290" s="40">
        <f t="shared" si="87"/>
        <v>30000</v>
      </c>
      <c r="AD290" s="12"/>
      <c r="AE290" s="33"/>
      <c r="AF290" s="34" t="s">
        <v>48</v>
      </c>
      <c r="AG290" s="41">
        <v>8</v>
      </c>
      <c r="AH290" s="42">
        <v>13</v>
      </c>
      <c r="AI290" s="43" t="s">
        <v>49</v>
      </c>
      <c r="AJ290" s="34"/>
      <c r="AK290" s="34"/>
      <c r="AL290" s="37">
        <v>0</v>
      </c>
      <c r="AM290" s="33" t="s">
        <v>50</v>
      </c>
      <c r="AN290" s="33" t="s">
        <v>51</v>
      </c>
      <c r="AO290" s="33"/>
      <c r="AP290" s="37"/>
      <c r="AQ290" s="37"/>
      <c r="AR290" s="37"/>
      <c r="AS290" s="37"/>
      <c r="AT290" s="44"/>
      <c r="AU29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1, 100039, 'Б-100039-13',date'2016-03-05',3, 1, 1, 'RUR', 1, 18, date'2015-03-06', date'2015-03-07', 1000391, 1, to_date('2016-03-11 00:00:00','YYYY-MM-DD HH24:MI:SS'), 60000, 10800, 0, 123, 0, 'c1', 8,null);insert into xxxx_oebs_cash_payment_test (ID, INVOICE_ID, OEBS_PAYMENT, DOC_DATE, COMISS_DATE) values (s_xxxx_oebs_cash_payment_test.NEXTVAL, 100039, 30000, to_date('2016-03-11 00:00:00','YYYY-MM-DD HH24:MI:SS'), date'2015-03-31' );insert into xxxx_client_discount_m  (ID,CLIENT_ID,CLIENT_AVG_DISCOUNT,DT) values (s_xxxx_client_discount_m.NEXTVAL,123, 13, date'2014-03-01');</v>
      </c>
    </row>
    <row r="291" spans="1:47" ht="15" customHeight="1" x14ac:dyDescent="0.3">
      <c r="A291" s="45">
        <v>6</v>
      </c>
      <c r="B291" s="55"/>
      <c r="C291" s="12" t="str">
        <f t="shared" si="82"/>
        <v>10006</v>
      </c>
      <c r="D291" s="12" t="str">
        <f t="shared" si="83"/>
        <v>10006/13</v>
      </c>
      <c r="E291" s="13" t="s">
        <v>40</v>
      </c>
      <c r="F291" s="13" t="s">
        <v>41</v>
      </c>
      <c r="G291" s="12">
        <v>1</v>
      </c>
      <c r="H291" s="14">
        <v>100040</v>
      </c>
      <c r="I291" s="15" t="str">
        <f t="shared" si="84"/>
        <v>Б-100040-13</v>
      </c>
      <c r="J291" s="16">
        <v>3</v>
      </c>
      <c r="K291" s="56">
        <v>2</v>
      </c>
      <c r="L291" s="12" t="s">
        <v>42</v>
      </c>
      <c r="M291" s="16">
        <v>1</v>
      </c>
      <c r="N291" s="12">
        <v>18</v>
      </c>
      <c r="O291" s="144" t="s">
        <v>167</v>
      </c>
      <c r="P291" s="13" t="s">
        <v>44</v>
      </c>
      <c r="Q291" s="13" t="s">
        <v>45</v>
      </c>
      <c r="R291" s="17" t="str">
        <f t="shared" si="85"/>
        <v>1000401</v>
      </c>
      <c r="S291" s="15">
        <v>1</v>
      </c>
      <c r="T291" s="144" t="s">
        <v>139</v>
      </c>
      <c r="U291" s="12">
        <v>100000</v>
      </c>
      <c r="V291" s="12">
        <f t="shared" si="73"/>
        <v>18000</v>
      </c>
      <c r="W291" s="12">
        <v>0</v>
      </c>
      <c r="X291" s="18">
        <v>124</v>
      </c>
      <c r="Y291" s="19" t="s">
        <v>47</v>
      </c>
      <c r="Z291" s="20">
        <f t="shared" si="80"/>
        <v>82000</v>
      </c>
      <c r="AA291" s="21">
        <f>SUM(Z291:Z296)</f>
        <v>410000</v>
      </c>
      <c r="AB291" s="22">
        <f>AC291/1.18</f>
        <v>42372.881355932208</v>
      </c>
      <c r="AC291" s="14">
        <f t="shared" si="87"/>
        <v>50000</v>
      </c>
      <c r="AD291" s="12"/>
      <c r="AE291" s="12"/>
      <c r="AF291" s="13" t="s">
        <v>48</v>
      </c>
      <c r="AG291" s="23">
        <v>8</v>
      </c>
      <c r="AH291" s="24">
        <v>13</v>
      </c>
      <c r="AI291" s="25" t="s">
        <v>49</v>
      </c>
      <c r="AJ291" s="13"/>
      <c r="AK291" s="13"/>
      <c r="AL291" s="17">
        <v>0</v>
      </c>
      <c r="AM291" s="15" t="s">
        <v>50</v>
      </c>
      <c r="AN291" s="12" t="s">
        <v>51</v>
      </c>
      <c r="AO291" s="12"/>
      <c r="AP291" s="17"/>
      <c r="AQ291" s="17"/>
      <c r="AR291" s="17"/>
      <c r="AS291" s="15" t="s">
        <v>65</v>
      </c>
      <c r="AT291" s="47"/>
      <c r="AU29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100040, 'Б-100040-13',date'2016-03-02',3, 2, 2, 'RUR', 1, 18, date'2015-03-06', date'2015-03-07', 1000401, 1, to_date('2016-03-07 00:00:00','YYYY-MM-DD HH24:MI:SS'), 100000, 18000, 0, 124, 0, 'c1', 8,null);insert into xxxx_oebs_cash_payment_test (ID, INVOICE_ID, OEBS_PAYMENT, DOC_DATE, COMISS_DATE) values (s_xxxx_oebs_cash_payment_test.NEXTVAL, 100040, 50000, to_date('2016-03-07 00:00:00','YYYY-MM-DD HH24:MI:SS'), date'2015-03-31' );insert into xxxx_client_discount_m  (ID,CLIENT_ID,CLIENT_AVG_DISCOUNT,DT) values (s_xxxx_client_discount_m.NEXTVAL,124, 13, date'2014-03-01');</v>
      </c>
    </row>
    <row r="292" spans="1:47" ht="15" customHeight="1" x14ac:dyDescent="0.3">
      <c r="A292" s="45">
        <v>6</v>
      </c>
      <c r="B292" s="57"/>
      <c r="C292" s="12" t="str">
        <f t="shared" si="82"/>
        <v>10006</v>
      </c>
      <c r="D292" s="12" t="str">
        <f t="shared" si="83"/>
        <v>10006/13</v>
      </c>
      <c r="E292" s="13" t="s">
        <v>40</v>
      </c>
      <c r="F292" s="13" t="s">
        <v>41</v>
      </c>
      <c r="G292" s="12">
        <v>1</v>
      </c>
      <c r="H292" s="14">
        <v>100041</v>
      </c>
      <c r="I292" s="15" t="str">
        <f t="shared" si="84"/>
        <v>Б-100041-13</v>
      </c>
      <c r="J292" s="16">
        <v>3</v>
      </c>
      <c r="K292" s="12">
        <v>7</v>
      </c>
      <c r="L292" s="12" t="s">
        <v>42</v>
      </c>
      <c r="M292" s="16">
        <v>1</v>
      </c>
      <c r="N292" s="12">
        <v>18</v>
      </c>
      <c r="O292" s="144" t="s">
        <v>168</v>
      </c>
      <c r="P292" s="13" t="s">
        <v>44</v>
      </c>
      <c r="Q292" s="13" t="s">
        <v>45</v>
      </c>
      <c r="R292" s="17" t="str">
        <f t="shared" si="85"/>
        <v>1000411</v>
      </c>
      <c r="S292" s="15">
        <v>1</v>
      </c>
      <c r="T292" s="144" t="s">
        <v>140</v>
      </c>
      <c r="U292" s="12">
        <v>90000</v>
      </c>
      <c r="V292" s="12">
        <f t="shared" si="73"/>
        <v>16200</v>
      </c>
      <c r="W292" s="12">
        <v>0</v>
      </c>
      <c r="X292" s="18">
        <v>125</v>
      </c>
      <c r="Y292" s="19" t="s">
        <v>47</v>
      </c>
      <c r="Z292" s="20">
        <f t="shared" si="80"/>
        <v>73800</v>
      </c>
      <c r="AA292" s="21"/>
      <c r="AB292" s="22">
        <f t="shared" ref="AB292:AB355" si="88">AC292/1.18</f>
        <v>38135.593220338982</v>
      </c>
      <c r="AC292" s="14">
        <f t="shared" si="87"/>
        <v>45000</v>
      </c>
      <c r="AD292" s="12"/>
      <c r="AE292" s="12"/>
      <c r="AF292" s="13" t="s">
        <v>48</v>
      </c>
      <c r="AG292" s="23">
        <v>8</v>
      </c>
      <c r="AH292" s="27">
        <v>7</v>
      </c>
      <c r="AI292" s="25" t="s">
        <v>49</v>
      </c>
      <c r="AJ292" s="13"/>
      <c r="AK292" s="13"/>
      <c r="AL292" s="17">
        <v>0</v>
      </c>
      <c r="AM292" s="15" t="s">
        <v>50</v>
      </c>
      <c r="AN292" s="12" t="s">
        <v>51</v>
      </c>
      <c r="AO292" s="12"/>
      <c r="AP292" s="17"/>
      <c r="AQ292" s="17"/>
      <c r="AR292" s="17"/>
      <c r="AS292" s="9" t="s">
        <v>125</v>
      </c>
      <c r="AU29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100041, 'Б-100041-13',date'2016-03-03',3, 7, 7, 'RUR', 1, 18, date'2015-03-06', date'2015-03-07', 1000411, 1, to_date('2016-03-08 00:00:00','YYYY-MM-DD HH24:MI:SS'), 90000, 16200, 0, 125, 0, 'c1', 8,null);insert into xxxx_oebs_cash_payment_test (ID, INVOICE_ID, OEBS_PAYMENT, DOC_DATE, COMISS_DATE) values (s_xxxx_oebs_cash_payment_test.NEXTVAL, 100041, 45000, to_date('2016-03-08 00:00:00','YYYY-MM-DD HH24:MI:SS'), date'2015-03-31' );insert into xxxx_client_discount_m  (ID,CLIENT_ID,CLIENT_AVG_DISCOUNT,DT) values (s_xxxx_client_discount_m.NEXTVAL,125, 7, date'2014-03-01');</v>
      </c>
    </row>
    <row r="293" spans="1:47" ht="15" customHeight="1" x14ac:dyDescent="0.3">
      <c r="A293" s="45">
        <v>6</v>
      </c>
      <c r="B293" s="57"/>
      <c r="C293" s="12" t="str">
        <f t="shared" si="82"/>
        <v>10006</v>
      </c>
      <c r="D293" s="12" t="str">
        <f t="shared" si="83"/>
        <v>10006/13</v>
      </c>
      <c r="E293" s="13" t="s">
        <v>40</v>
      </c>
      <c r="F293" s="13" t="s">
        <v>41</v>
      </c>
      <c r="G293" s="12">
        <v>1</v>
      </c>
      <c r="H293" s="14">
        <v>100042</v>
      </c>
      <c r="I293" s="15" t="str">
        <f t="shared" si="84"/>
        <v>Б-100042-13</v>
      </c>
      <c r="J293" s="16">
        <v>3</v>
      </c>
      <c r="K293" s="12">
        <v>7</v>
      </c>
      <c r="L293" s="12" t="s">
        <v>42</v>
      </c>
      <c r="M293" s="16">
        <v>1</v>
      </c>
      <c r="N293" s="12">
        <v>18</v>
      </c>
      <c r="O293" s="144" t="s">
        <v>168</v>
      </c>
      <c r="P293" s="13" t="s">
        <v>44</v>
      </c>
      <c r="Q293" s="13" t="s">
        <v>45</v>
      </c>
      <c r="R293" s="17" t="str">
        <f t="shared" si="85"/>
        <v>1000421</v>
      </c>
      <c r="S293" s="15">
        <v>1</v>
      </c>
      <c r="T293" s="144" t="s">
        <v>140</v>
      </c>
      <c r="U293" s="12">
        <v>90000</v>
      </c>
      <c r="V293" s="12">
        <f t="shared" si="73"/>
        <v>16200</v>
      </c>
      <c r="W293" s="12">
        <v>0</v>
      </c>
      <c r="X293" s="18">
        <v>126</v>
      </c>
      <c r="Y293" s="19" t="s">
        <v>47</v>
      </c>
      <c r="Z293" s="20">
        <f t="shared" si="80"/>
        <v>73800</v>
      </c>
      <c r="AA293" s="21"/>
      <c r="AB293" s="22">
        <f t="shared" si="88"/>
        <v>38135.593220338982</v>
      </c>
      <c r="AC293" s="14">
        <f t="shared" si="87"/>
        <v>45000</v>
      </c>
      <c r="AD293" s="12"/>
      <c r="AE293" s="12"/>
      <c r="AF293" s="13" t="s">
        <v>48</v>
      </c>
      <c r="AG293" s="23">
        <v>8</v>
      </c>
      <c r="AH293" s="27">
        <v>7</v>
      </c>
      <c r="AI293" s="25" t="s">
        <v>49</v>
      </c>
      <c r="AJ293" s="13"/>
      <c r="AK293" s="13"/>
      <c r="AL293" s="17">
        <v>0</v>
      </c>
      <c r="AM293" s="15" t="s">
        <v>50</v>
      </c>
      <c r="AN293" s="12" t="s">
        <v>51</v>
      </c>
      <c r="AO293" s="12"/>
      <c r="AP293" s="17"/>
      <c r="AQ293" s="17"/>
      <c r="AR293" s="17"/>
      <c r="AU29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100042, 'Б-100042-13',date'2016-03-03',3, 7, 7, 'RUR', 1, 18, date'2015-03-06', date'2015-03-07', 1000421, 1, to_date('2016-03-08 00:00:00','YYYY-MM-DD HH24:MI:SS'), 90000, 16200, 0, 126, 0, 'c1', 8,null);insert into xxxx_oebs_cash_payment_test (ID, INVOICE_ID, OEBS_PAYMENT, DOC_DATE, COMISS_DATE) values (s_xxxx_oebs_cash_payment_test.NEXTVAL, 100042, 45000, to_date('2016-03-08 00:00:00','YYYY-MM-DD HH24:MI:SS'), date'2015-03-31' );insert into xxxx_client_discount_m  (ID,CLIENT_ID,CLIENT_AVG_DISCOUNT,DT) values (s_xxxx_client_discount_m.NEXTVAL,126, 7, date'2014-03-01');</v>
      </c>
    </row>
    <row r="294" spans="1:47" ht="15" customHeight="1" x14ac:dyDescent="0.3">
      <c r="A294" s="45">
        <v>6</v>
      </c>
      <c r="B294" s="57"/>
      <c r="C294" s="12" t="str">
        <f t="shared" si="82"/>
        <v>10006</v>
      </c>
      <c r="D294" s="12" t="str">
        <f t="shared" si="83"/>
        <v>10006/13</v>
      </c>
      <c r="E294" s="13" t="s">
        <v>40</v>
      </c>
      <c r="F294" s="13" t="s">
        <v>41</v>
      </c>
      <c r="G294" s="12">
        <v>1</v>
      </c>
      <c r="H294" s="14">
        <v>100043</v>
      </c>
      <c r="I294" s="15" t="str">
        <f t="shared" si="84"/>
        <v>Б-100043-13</v>
      </c>
      <c r="J294" s="16">
        <v>3</v>
      </c>
      <c r="K294" s="28">
        <v>2</v>
      </c>
      <c r="L294" s="12" t="s">
        <v>42</v>
      </c>
      <c r="M294" s="16">
        <v>1</v>
      </c>
      <c r="N294" s="12">
        <v>18</v>
      </c>
      <c r="O294" s="144" t="s">
        <v>169</v>
      </c>
      <c r="P294" s="13" t="s">
        <v>44</v>
      </c>
      <c r="Q294" s="13" t="s">
        <v>45</v>
      </c>
      <c r="R294" s="17" t="str">
        <f t="shared" si="85"/>
        <v>1000431</v>
      </c>
      <c r="S294" s="15">
        <v>1</v>
      </c>
      <c r="T294" s="144" t="s">
        <v>141</v>
      </c>
      <c r="U294" s="12">
        <v>80000</v>
      </c>
      <c r="V294" s="12">
        <f t="shared" si="73"/>
        <v>14400</v>
      </c>
      <c r="W294" s="12">
        <v>0</v>
      </c>
      <c r="X294" s="18">
        <v>127</v>
      </c>
      <c r="Y294" s="19" t="s">
        <v>47</v>
      </c>
      <c r="Z294" s="20">
        <f t="shared" si="80"/>
        <v>65600</v>
      </c>
      <c r="AA294" s="21">
        <f>Z291+Z294-AC291-AC294</f>
        <v>57600</v>
      </c>
      <c r="AB294" s="22">
        <f t="shared" si="88"/>
        <v>33898.305084745763</v>
      </c>
      <c r="AC294" s="14">
        <f t="shared" si="87"/>
        <v>40000</v>
      </c>
      <c r="AD294" s="12"/>
      <c r="AE294" s="12"/>
      <c r="AF294" s="13" t="s">
        <v>48</v>
      </c>
      <c r="AG294" s="23">
        <v>8</v>
      </c>
      <c r="AH294" s="30">
        <v>20</v>
      </c>
      <c r="AI294" s="25" t="s">
        <v>49</v>
      </c>
      <c r="AJ294" s="13"/>
      <c r="AK294" s="13"/>
      <c r="AL294" s="17">
        <v>0</v>
      </c>
      <c r="AM294" s="15" t="s">
        <v>50</v>
      </c>
      <c r="AN294" s="12" t="s">
        <v>51</v>
      </c>
      <c r="AO294" s="12"/>
      <c r="AP294" s="17"/>
      <c r="AQ294" s="17"/>
      <c r="AR294" s="17"/>
      <c r="AU29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100043, 'Б-100043-13',date'2016-03-04',3, 2, 2, 'RUR', 1, 18, date'2015-03-06', date'2015-03-07', 1000431, 1, to_date('2016-03-09 00:00:00','YYYY-MM-DD HH24:MI:SS'), 80000, 14400, 0, 127, 0, 'c1', 8,null);insert into xxxx_oebs_cash_payment_test (ID, INVOICE_ID, OEBS_PAYMENT, DOC_DATE, COMISS_DATE) values (s_xxxx_oebs_cash_payment_test.NEXTVAL, 100043, 40000, to_date('2016-03-09 00:00:00','YYYY-MM-DD HH24:MI:SS'), date'2015-03-31' );insert into xxxx_client_discount_m  (ID,CLIENT_ID,CLIENT_AVG_DISCOUNT,DT) values (s_xxxx_client_discount_m.NEXTVAL,127, 20, date'2014-03-01');</v>
      </c>
    </row>
    <row r="295" spans="1:47" ht="15" customHeight="1" x14ac:dyDescent="0.3">
      <c r="A295" s="45">
        <v>6</v>
      </c>
      <c r="B295" s="57"/>
      <c r="C295" s="12" t="str">
        <f t="shared" si="82"/>
        <v>10006</v>
      </c>
      <c r="D295" s="12" t="str">
        <f t="shared" si="83"/>
        <v>10006/13</v>
      </c>
      <c r="E295" s="13" t="s">
        <v>40</v>
      </c>
      <c r="F295" s="13" t="s">
        <v>41</v>
      </c>
      <c r="G295" s="12">
        <v>1</v>
      </c>
      <c r="H295" s="14">
        <v>100044</v>
      </c>
      <c r="I295" s="15" t="str">
        <f t="shared" si="84"/>
        <v>Б-100044-13</v>
      </c>
      <c r="J295" s="16">
        <v>3</v>
      </c>
      <c r="K295" s="56">
        <v>11</v>
      </c>
      <c r="L295" s="12" t="s">
        <v>42</v>
      </c>
      <c r="M295" s="16">
        <v>1</v>
      </c>
      <c r="N295" s="12">
        <v>18</v>
      </c>
      <c r="O295" s="144" t="s">
        <v>169</v>
      </c>
      <c r="P295" s="13" t="s">
        <v>44</v>
      </c>
      <c r="Q295" s="13" t="s">
        <v>45</v>
      </c>
      <c r="R295" s="17" t="str">
        <f t="shared" si="85"/>
        <v>1000441</v>
      </c>
      <c r="S295" s="15">
        <v>1</v>
      </c>
      <c r="T295" s="144" t="s">
        <v>141</v>
      </c>
      <c r="U295" s="12">
        <v>80000</v>
      </c>
      <c r="V295" s="12">
        <f t="shared" si="73"/>
        <v>14400</v>
      </c>
      <c r="W295" s="12">
        <v>0</v>
      </c>
      <c r="X295" s="18">
        <v>127</v>
      </c>
      <c r="Y295" s="19" t="s">
        <v>47</v>
      </c>
      <c r="Z295" s="20">
        <f t="shared" si="80"/>
        <v>65600</v>
      </c>
      <c r="AA295" s="21"/>
      <c r="AB295" s="22">
        <f t="shared" si="88"/>
        <v>33898.305084745763</v>
      </c>
      <c r="AC295" s="14">
        <f t="shared" si="87"/>
        <v>40000</v>
      </c>
      <c r="AD295" s="12"/>
      <c r="AE295" s="12"/>
      <c r="AF295" s="13" t="s">
        <v>48</v>
      </c>
      <c r="AG295" s="23">
        <v>8</v>
      </c>
      <c r="AH295" s="30">
        <v>20</v>
      </c>
      <c r="AI295" s="25" t="s">
        <v>49</v>
      </c>
      <c r="AJ295" s="13"/>
      <c r="AK295" s="13"/>
      <c r="AL295" s="17">
        <v>0</v>
      </c>
      <c r="AM295" s="15" t="s">
        <v>50</v>
      </c>
      <c r="AN295" s="12" t="s">
        <v>51</v>
      </c>
      <c r="AO295" s="12"/>
      <c r="AP295" s="17"/>
      <c r="AQ295" s="17"/>
      <c r="AR295" s="17"/>
      <c r="AU29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100044, 'Б-100044-13',date'2016-03-04',3, 11, 11, 'RUR', 1, 18, date'2015-03-06', date'2015-03-07', 1000441, 1, to_date('2016-03-09 00:00:00','YYYY-MM-DD HH24:MI:SS'), 80000, 14400, 0, 127, 0, 'c1', 8,null);insert into xxxx_oebs_cash_payment_test (ID, INVOICE_ID, OEBS_PAYMENT, DOC_DATE, COMISS_DATE) values (s_xxxx_oebs_cash_payment_test.NEXTVAL, 100044, 40000, to_date('2016-03-09 00:00:00','YYYY-MM-DD HH24:MI:SS'), date'2015-03-31' );insert into xxxx_client_discount_m  (ID,CLIENT_ID,CLIENT_AVG_DISCOUNT,DT) values (s_xxxx_client_discount_m.NEXTVAL,127, 20, date'2014-03-01');</v>
      </c>
    </row>
    <row r="296" spans="1:47" ht="15" customHeight="1" x14ac:dyDescent="0.3">
      <c r="A296" s="45">
        <v>6</v>
      </c>
      <c r="B296" s="57"/>
      <c r="C296" s="12" t="str">
        <f t="shared" si="82"/>
        <v>10006</v>
      </c>
      <c r="D296" s="12" t="str">
        <f t="shared" si="83"/>
        <v>10006/13</v>
      </c>
      <c r="E296" s="13" t="s">
        <v>40</v>
      </c>
      <c r="F296" s="13" t="s">
        <v>41</v>
      </c>
      <c r="G296" s="12">
        <v>1</v>
      </c>
      <c r="H296" s="14">
        <v>100045</v>
      </c>
      <c r="I296" s="15" t="str">
        <f t="shared" si="84"/>
        <v>Б-100045-13</v>
      </c>
      <c r="J296" s="16">
        <v>3</v>
      </c>
      <c r="K296" s="28">
        <v>1</v>
      </c>
      <c r="L296" s="12" t="s">
        <v>42</v>
      </c>
      <c r="M296" s="16">
        <v>1</v>
      </c>
      <c r="N296" s="12">
        <v>18</v>
      </c>
      <c r="O296" s="144" t="s">
        <v>170</v>
      </c>
      <c r="P296" s="13" t="s">
        <v>44</v>
      </c>
      <c r="Q296" s="13" t="s">
        <v>45</v>
      </c>
      <c r="R296" s="17" t="str">
        <f t="shared" si="85"/>
        <v>1000451</v>
      </c>
      <c r="S296" s="15">
        <v>1</v>
      </c>
      <c r="T296" s="144" t="s">
        <v>142</v>
      </c>
      <c r="U296" s="12">
        <v>60000</v>
      </c>
      <c r="V296" s="12">
        <f t="shared" si="73"/>
        <v>10800</v>
      </c>
      <c r="W296" s="12">
        <v>0</v>
      </c>
      <c r="X296" s="18">
        <v>128</v>
      </c>
      <c r="Y296" s="19" t="s">
        <v>47</v>
      </c>
      <c r="Z296" s="20">
        <f t="shared" si="80"/>
        <v>49200</v>
      </c>
      <c r="AA296" s="21"/>
      <c r="AB296" s="22">
        <f t="shared" si="88"/>
        <v>25423.728813559323</v>
      </c>
      <c r="AC296" s="14">
        <f t="shared" si="87"/>
        <v>30000</v>
      </c>
      <c r="AD296" s="12"/>
      <c r="AE296" s="12"/>
      <c r="AF296" s="13" t="s">
        <v>48</v>
      </c>
      <c r="AG296" s="23">
        <v>8</v>
      </c>
      <c r="AH296" s="30">
        <v>13</v>
      </c>
      <c r="AI296" s="25" t="s">
        <v>49</v>
      </c>
      <c r="AJ296" s="13"/>
      <c r="AK296" s="13"/>
      <c r="AL296" s="17">
        <v>0</v>
      </c>
      <c r="AM296" s="15" t="s">
        <v>50</v>
      </c>
      <c r="AN296" s="12" t="s">
        <v>51</v>
      </c>
      <c r="AO296" s="12"/>
      <c r="AP296" s="17"/>
      <c r="AQ296" s="17"/>
      <c r="AR296" s="17"/>
      <c r="AU29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100045, 'Б-100045-13',date'2016-03-05',3, 1, 1, 'RUR', 1, 18, date'2015-03-06', date'2015-03-07', 1000451, 1, to_date('2016-03-11 00:00:00','YYYY-MM-DD HH24:MI:SS'), 60000, 10800, 0, 128, 0, 'c1', 8,null);insert into xxxx_oebs_cash_payment_test (ID, INVOICE_ID, OEBS_PAYMENT, DOC_DATE, COMISS_DATE) values (s_xxxx_oebs_cash_payment_test.NEXTVAL, 100045, 30000, to_date('2016-03-11 00:00:00','YYYY-MM-DD HH24:MI:SS'), date'2015-03-31' );insert into xxxx_client_discount_m  (ID,CLIENT_ID,CLIENT_AVG_DISCOUNT,DT) values (s_xxxx_client_discount_m.NEXTVAL,128, 13, date'2014-03-01');</v>
      </c>
    </row>
    <row r="297" spans="1:47" ht="15" customHeight="1" x14ac:dyDescent="0.3">
      <c r="A297" s="45">
        <v>6</v>
      </c>
      <c r="B297" s="57"/>
      <c r="C297" s="12" t="str">
        <f t="shared" si="82"/>
        <v>10006</v>
      </c>
      <c r="D297" s="12" t="str">
        <f t="shared" si="83"/>
        <v>10006/13</v>
      </c>
      <c r="E297" s="13" t="s">
        <v>40</v>
      </c>
      <c r="F297" s="13" t="s">
        <v>41</v>
      </c>
      <c r="G297" s="12">
        <v>1</v>
      </c>
      <c r="H297" s="14">
        <v>100046</v>
      </c>
      <c r="I297" s="15" t="str">
        <f t="shared" si="84"/>
        <v>Б-100046-13</v>
      </c>
      <c r="J297" s="16">
        <v>3</v>
      </c>
      <c r="K297" s="12">
        <v>7</v>
      </c>
      <c r="L297" s="12" t="s">
        <v>42</v>
      </c>
      <c r="M297" s="16">
        <v>1</v>
      </c>
      <c r="N297" s="12">
        <v>18</v>
      </c>
      <c r="O297" s="144" t="s">
        <v>167</v>
      </c>
      <c r="P297" s="13" t="s">
        <v>44</v>
      </c>
      <c r="Q297" s="13" t="s">
        <v>45</v>
      </c>
      <c r="R297" s="17" t="str">
        <f t="shared" si="85"/>
        <v>1000461</v>
      </c>
      <c r="S297" s="15">
        <v>1</v>
      </c>
      <c r="T297" s="144" t="s">
        <v>143</v>
      </c>
      <c r="U297" s="12">
        <v>100000</v>
      </c>
      <c r="V297" s="12">
        <f t="shared" si="73"/>
        <v>18000</v>
      </c>
      <c r="W297" s="12">
        <v>0</v>
      </c>
      <c r="X297" s="18">
        <v>129</v>
      </c>
      <c r="Y297" s="19" t="s">
        <v>47</v>
      </c>
      <c r="Z297" s="20">
        <f t="shared" si="80"/>
        <v>82000</v>
      </c>
      <c r="AA297" s="21"/>
      <c r="AB297" s="22">
        <f t="shared" si="88"/>
        <v>42372.881355932208</v>
      </c>
      <c r="AC297" s="14">
        <f t="shared" si="87"/>
        <v>50000</v>
      </c>
      <c r="AD297" s="12"/>
      <c r="AE297" s="12"/>
      <c r="AF297" s="58" t="s">
        <v>67</v>
      </c>
      <c r="AG297" s="23">
        <v>8</v>
      </c>
      <c r="AH297" s="24">
        <v>13</v>
      </c>
      <c r="AI297" s="25" t="s">
        <v>49</v>
      </c>
      <c r="AJ297" s="13"/>
      <c r="AK297" s="13"/>
      <c r="AL297" s="17">
        <v>0</v>
      </c>
      <c r="AM297" s="15" t="s">
        <v>50</v>
      </c>
      <c r="AN297" s="12" t="s">
        <v>51</v>
      </c>
      <c r="AO297" s="12"/>
      <c r="AP297" s="17"/>
      <c r="AQ297" s="17"/>
      <c r="AR297" s="17"/>
      <c r="AU29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100046, 'Б-100046-13',date'2016-03-02',3, 7, 7, 'RUR', 1, 18, date'2015-03-06', date'2015-03-07', 1000461, 1, to_date('2016-04-07 00:00:00','YYYY-MM-DD HH24:MI:SS'), 100000, 18000, 0, 129, 0, 'c1', 8,null);insert into xxxx_oebs_cash_payment_test (ID, INVOICE_ID, OEBS_PAYMENT, DOC_DATE, COMISS_DATE) values (s_xxxx_oebs_cash_payment_test.NEXTVAL, 100046, 50000, to_date('2016-04-07 00:00:00','YYYY-MM-DD HH24:MI:SS'), date'2015-04-30' );insert into xxxx_client_discount_m  (ID,CLIENT_ID,CLIENT_AVG_DISCOUNT,DT) values (s_xxxx_client_discount_m.NEXTVAL,129, 13, date'2014-03-01');</v>
      </c>
    </row>
    <row r="298" spans="1:47" ht="15" customHeight="1" x14ac:dyDescent="0.3">
      <c r="A298" s="45">
        <v>6</v>
      </c>
      <c r="B298" s="57"/>
      <c r="C298" s="12" t="str">
        <f t="shared" si="82"/>
        <v>10006</v>
      </c>
      <c r="D298" s="12" t="str">
        <f t="shared" si="83"/>
        <v>10006/13</v>
      </c>
      <c r="E298" s="13" t="s">
        <v>40</v>
      </c>
      <c r="F298" s="13" t="s">
        <v>41</v>
      </c>
      <c r="G298" s="12">
        <v>1</v>
      </c>
      <c r="H298" s="14">
        <v>100047</v>
      </c>
      <c r="I298" s="15" t="str">
        <f t="shared" si="84"/>
        <v>Б-100047-13</v>
      </c>
      <c r="J298" s="16">
        <v>3</v>
      </c>
      <c r="K298" s="28">
        <v>12</v>
      </c>
      <c r="L298" s="12" t="s">
        <v>42</v>
      </c>
      <c r="M298" s="16">
        <v>1</v>
      </c>
      <c r="N298" s="12">
        <v>18</v>
      </c>
      <c r="O298" s="144" t="s">
        <v>168</v>
      </c>
      <c r="P298" s="13" t="s">
        <v>44</v>
      </c>
      <c r="Q298" s="13" t="s">
        <v>45</v>
      </c>
      <c r="R298" s="17" t="str">
        <f t="shared" si="85"/>
        <v>1000471</v>
      </c>
      <c r="S298" s="15">
        <v>1</v>
      </c>
      <c r="T298" s="144" t="s">
        <v>144</v>
      </c>
      <c r="U298" s="12">
        <v>90000</v>
      </c>
      <c r="V298" s="12">
        <f t="shared" si="73"/>
        <v>16200</v>
      </c>
      <c r="W298" s="12">
        <v>0</v>
      </c>
      <c r="X298" s="18">
        <v>130</v>
      </c>
      <c r="Y298" s="19" t="s">
        <v>47</v>
      </c>
      <c r="Z298" s="20">
        <f t="shared" si="80"/>
        <v>73800</v>
      </c>
      <c r="AA298" s="21">
        <f>SUM(AB291:AB296)</f>
        <v>211864.40677966099</v>
      </c>
      <c r="AB298" s="22">
        <f t="shared" si="88"/>
        <v>38135.593220338982</v>
      </c>
      <c r="AC298" s="14">
        <f t="shared" si="87"/>
        <v>45000</v>
      </c>
      <c r="AD298" s="12"/>
      <c r="AE298" s="12"/>
      <c r="AF298" s="58" t="s">
        <v>67</v>
      </c>
      <c r="AG298" s="23">
        <v>8</v>
      </c>
      <c r="AH298" s="27">
        <v>7</v>
      </c>
      <c r="AI298" s="25" t="s">
        <v>49</v>
      </c>
      <c r="AJ298" s="13"/>
      <c r="AK298" s="13"/>
      <c r="AL298" s="17">
        <v>0</v>
      </c>
      <c r="AM298" s="15" t="s">
        <v>50</v>
      </c>
      <c r="AN298" s="12" t="s">
        <v>51</v>
      </c>
      <c r="AO298" s="12"/>
      <c r="AP298" s="17"/>
      <c r="AQ298" s="17"/>
      <c r="AR298" s="17"/>
      <c r="AU29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100047, 'Б-100047-13',date'2016-03-03',3, 12, 12, 'RUR', 1, 18, date'2015-03-06', date'2015-03-07', 1000471, 1, to_date('2016-04-08 00:00:00','YYYY-MM-DD HH24:MI:SS'), 90000, 16200, 0, 130, 0, 'c1', 8,null);insert into xxxx_oebs_cash_payment_test (ID, INVOICE_ID, OEBS_PAYMENT, DOC_DATE, COMISS_DATE) values (s_xxxx_oebs_cash_payment_test.NEXTVAL, 100047, 45000, to_date('2016-04-08 00:00:00','YYYY-MM-DD HH24:MI:SS'), date'2015-04-30' );insert into xxxx_client_discount_m  (ID,CLIENT_ID,CLIENT_AVG_DISCOUNT,DT) values (s_xxxx_client_discount_m.NEXTVAL,130, 7, date'2014-03-01');</v>
      </c>
    </row>
    <row r="299" spans="1:47" ht="15" customHeight="1" x14ac:dyDescent="0.3">
      <c r="A299" s="45">
        <v>6</v>
      </c>
      <c r="B299" s="57"/>
      <c r="C299" s="12" t="str">
        <f t="shared" si="82"/>
        <v>10006</v>
      </c>
      <c r="D299" s="12" t="str">
        <f t="shared" si="83"/>
        <v>10006/13</v>
      </c>
      <c r="E299" s="13" t="s">
        <v>40</v>
      </c>
      <c r="F299" s="13" t="s">
        <v>41</v>
      </c>
      <c r="G299" s="12">
        <v>1</v>
      </c>
      <c r="H299" s="14">
        <v>100048</v>
      </c>
      <c r="I299" s="15" t="str">
        <f t="shared" si="84"/>
        <v>Б-100048-13</v>
      </c>
      <c r="J299" s="16">
        <v>3</v>
      </c>
      <c r="K299" s="12">
        <v>7</v>
      </c>
      <c r="L299" s="12" t="s">
        <v>42</v>
      </c>
      <c r="M299" s="16">
        <v>1</v>
      </c>
      <c r="N299" s="12">
        <v>18</v>
      </c>
      <c r="O299" s="144" t="s">
        <v>168</v>
      </c>
      <c r="P299" s="13" t="s">
        <v>44</v>
      </c>
      <c r="Q299" s="13" t="s">
        <v>45</v>
      </c>
      <c r="R299" s="17" t="str">
        <f t="shared" si="85"/>
        <v>1000481</v>
      </c>
      <c r="S299" s="15">
        <v>1</v>
      </c>
      <c r="T299" s="144" t="s">
        <v>144</v>
      </c>
      <c r="U299" s="12">
        <v>90000</v>
      </c>
      <c r="V299" s="12">
        <f t="shared" si="73"/>
        <v>16200</v>
      </c>
      <c r="W299" s="12">
        <v>0</v>
      </c>
      <c r="X299" s="18">
        <v>131</v>
      </c>
      <c r="Y299" s="19" t="s">
        <v>47</v>
      </c>
      <c r="Z299" s="20">
        <f t="shared" si="80"/>
        <v>73800</v>
      </c>
      <c r="AA299" s="21">
        <f>AA298*3-AA291+Z295</f>
        <v>291193.220338983</v>
      </c>
      <c r="AB299" s="22">
        <f t="shared" si="88"/>
        <v>38135.593220338982</v>
      </c>
      <c r="AC299" s="14">
        <f t="shared" si="87"/>
        <v>45000</v>
      </c>
      <c r="AD299" s="12"/>
      <c r="AE299" s="12"/>
      <c r="AF299" s="58" t="s">
        <v>67</v>
      </c>
      <c r="AG299" s="23">
        <v>8</v>
      </c>
      <c r="AH299" s="27">
        <v>7</v>
      </c>
      <c r="AI299" s="25" t="s">
        <v>49</v>
      </c>
      <c r="AJ299" s="13"/>
      <c r="AK299" s="13"/>
      <c r="AL299" s="17">
        <v>0</v>
      </c>
      <c r="AM299" s="15" t="s">
        <v>50</v>
      </c>
      <c r="AN299" s="12" t="s">
        <v>51</v>
      </c>
      <c r="AO299" s="12"/>
      <c r="AP299" s="17"/>
      <c r="AQ299" s="17"/>
      <c r="AR299" s="17"/>
      <c r="AU29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100048, 'Б-100048-13',date'2016-03-03',3, 7, 7, 'RUR', 1, 18, date'2015-03-06', date'2015-03-07', 1000481, 1, to_date('2016-04-08 00:00:00','YYYY-MM-DD HH24:MI:SS'), 90000, 16200, 0, 131, 0, 'c1', 8,null);insert into xxxx_oebs_cash_payment_test (ID, INVOICE_ID, OEBS_PAYMENT, DOC_DATE, COMISS_DATE) values (s_xxxx_oebs_cash_payment_test.NEXTVAL, 100048, 45000, to_date('2016-04-08 00:00:00','YYYY-MM-DD HH24:MI:SS'), date'2015-04-30' );insert into xxxx_client_discount_m  (ID,CLIENT_ID,CLIENT_AVG_DISCOUNT,DT) values (s_xxxx_client_discount_m.NEXTVAL,131, 7, date'2014-03-01');</v>
      </c>
    </row>
    <row r="300" spans="1:47" ht="15" customHeight="1" x14ac:dyDescent="0.3">
      <c r="A300" s="45">
        <v>6</v>
      </c>
      <c r="B300" s="57"/>
      <c r="C300" s="12" t="str">
        <f t="shared" si="82"/>
        <v>10006</v>
      </c>
      <c r="D300" s="12" t="str">
        <f t="shared" si="83"/>
        <v>10006/13</v>
      </c>
      <c r="E300" s="13" t="s">
        <v>40</v>
      </c>
      <c r="F300" s="13" t="s">
        <v>41</v>
      </c>
      <c r="G300" s="12">
        <v>1</v>
      </c>
      <c r="H300" s="14">
        <v>100049</v>
      </c>
      <c r="I300" s="15" t="str">
        <f t="shared" si="84"/>
        <v>Б-100049-13</v>
      </c>
      <c r="J300" s="16">
        <v>3</v>
      </c>
      <c r="K300" s="28">
        <v>2</v>
      </c>
      <c r="L300" s="12" t="s">
        <v>42</v>
      </c>
      <c r="M300" s="16">
        <v>1</v>
      </c>
      <c r="N300" s="12">
        <v>18</v>
      </c>
      <c r="O300" s="144" t="s">
        <v>169</v>
      </c>
      <c r="P300" s="13" t="s">
        <v>44</v>
      </c>
      <c r="Q300" s="13" t="s">
        <v>45</v>
      </c>
      <c r="R300" s="17" t="str">
        <f t="shared" si="85"/>
        <v>1000491</v>
      </c>
      <c r="S300" s="15">
        <v>1</v>
      </c>
      <c r="T300" s="144" t="s">
        <v>145</v>
      </c>
      <c r="U300" s="12">
        <v>80000</v>
      </c>
      <c r="V300" s="12">
        <f t="shared" si="73"/>
        <v>14400</v>
      </c>
      <c r="W300" s="12">
        <v>0</v>
      </c>
      <c r="X300" s="18">
        <v>132</v>
      </c>
      <c r="Y300" s="19" t="s">
        <v>47</v>
      </c>
      <c r="Z300" s="20">
        <f t="shared" si="80"/>
        <v>65600</v>
      </c>
      <c r="AA300" s="21"/>
      <c r="AB300" s="22">
        <f t="shared" si="88"/>
        <v>33898.305084745763</v>
      </c>
      <c r="AC300" s="14">
        <f t="shared" si="87"/>
        <v>40000</v>
      </c>
      <c r="AD300" s="12"/>
      <c r="AE300" s="12"/>
      <c r="AF300" s="58" t="s">
        <v>67</v>
      </c>
      <c r="AG300" s="23">
        <v>8</v>
      </c>
      <c r="AH300" s="30">
        <v>20</v>
      </c>
      <c r="AI300" s="25" t="s">
        <v>49</v>
      </c>
      <c r="AJ300" s="13"/>
      <c r="AK300" s="13"/>
      <c r="AL300" s="17">
        <v>0</v>
      </c>
      <c r="AM300" s="15" t="s">
        <v>50</v>
      </c>
      <c r="AN300" s="12" t="s">
        <v>51</v>
      </c>
      <c r="AO300" s="12"/>
      <c r="AP300" s="17"/>
      <c r="AQ300" s="17"/>
      <c r="AR300" s="17"/>
      <c r="AU30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100049, 'Б-100049-13',date'2016-03-04',3, 2, 2, 'RUR', 1, 18, date'2015-03-06', date'2015-03-07', 1000491, 1, to_date('2016-04-09 00:00:00','YYYY-MM-DD HH24:MI:SS'), 80000, 14400, 0, 132, 0, 'c1', 8,null);insert into xxxx_oebs_cash_payment_test (ID, INVOICE_ID, OEBS_PAYMENT, DOC_DATE, COMISS_DATE) values (s_xxxx_oebs_cash_payment_test.NEXTVAL, 100049, 40000, to_date('2016-04-09 00:00:00','YYYY-MM-DD HH24:MI:SS'), date'2015-04-30' );insert into xxxx_client_discount_m  (ID,CLIENT_ID,CLIENT_AVG_DISCOUNT,DT) values (s_xxxx_client_discount_m.NEXTVAL,132, 20, date'2014-03-01');</v>
      </c>
    </row>
    <row r="301" spans="1:47" ht="15" customHeight="1" x14ac:dyDescent="0.3">
      <c r="A301" s="45">
        <v>6</v>
      </c>
      <c r="B301" s="57"/>
      <c r="C301" s="12" t="str">
        <f t="shared" si="82"/>
        <v>10006</v>
      </c>
      <c r="D301" s="12" t="str">
        <f t="shared" si="83"/>
        <v>10006/13</v>
      </c>
      <c r="E301" s="13" t="s">
        <v>40</v>
      </c>
      <c r="F301" s="13" t="s">
        <v>41</v>
      </c>
      <c r="G301" s="12">
        <v>1</v>
      </c>
      <c r="H301" s="14">
        <v>100050</v>
      </c>
      <c r="I301" s="15" t="str">
        <f t="shared" si="84"/>
        <v>Б-100050-13</v>
      </c>
      <c r="J301" s="16">
        <v>3</v>
      </c>
      <c r="K301" s="28">
        <v>11</v>
      </c>
      <c r="L301" s="12" t="s">
        <v>42</v>
      </c>
      <c r="M301" s="16">
        <v>1</v>
      </c>
      <c r="N301" s="12">
        <v>18</v>
      </c>
      <c r="O301" s="144" t="s">
        <v>169</v>
      </c>
      <c r="P301" s="13" t="s">
        <v>44</v>
      </c>
      <c r="Q301" s="13" t="s">
        <v>45</v>
      </c>
      <c r="R301" s="17" t="str">
        <f t="shared" si="85"/>
        <v>1000501</v>
      </c>
      <c r="S301" s="15">
        <v>1</v>
      </c>
      <c r="T301" s="144" t="s">
        <v>145</v>
      </c>
      <c r="U301" s="12">
        <v>80000</v>
      </c>
      <c r="V301" s="12">
        <f t="shared" si="73"/>
        <v>14400</v>
      </c>
      <c r="W301" s="12">
        <v>0</v>
      </c>
      <c r="X301" s="18">
        <v>132</v>
      </c>
      <c r="Y301" s="19" t="s">
        <v>47</v>
      </c>
      <c r="Z301" s="20">
        <f t="shared" si="80"/>
        <v>65600</v>
      </c>
      <c r="AA301" s="21"/>
      <c r="AB301" s="22">
        <f t="shared" si="88"/>
        <v>33898.305084745763</v>
      </c>
      <c r="AC301" s="14">
        <f t="shared" si="87"/>
        <v>40000</v>
      </c>
      <c r="AD301" s="12"/>
      <c r="AE301" s="12"/>
      <c r="AF301" s="58" t="s">
        <v>67</v>
      </c>
      <c r="AG301" s="23">
        <v>8</v>
      </c>
      <c r="AH301" s="30">
        <v>20</v>
      </c>
      <c r="AI301" s="25" t="s">
        <v>49</v>
      </c>
      <c r="AJ301" s="13"/>
      <c r="AK301" s="13"/>
      <c r="AL301" s="17">
        <v>0</v>
      </c>
      <c r="AM301" s="15" t="s">
        <v>50</v>
      </c>
      <c r="AN301" s="12" t="s">
        <v>51</v>
      </c>
      <c r="AO301" s="12"/>
      <c r="AP301" s="17"/>
      <c r="AQ301" s="17"/>
      <c r="AR301" s="17"/>
      <c r="AU30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100050, 'Б-100050-13',date'2016-03-04',3, 11, 11, 'RUR', 1, 18, date'2015-03-06', date'2015-03-07', 1000501, 1, to_date('2016-04-09 00:00:00','YYYY-MM-DD HH24:MI:SS'), 80000, 14400, 0, 132, 0, 'c1', 8,null);insert into xxxx_oebs_cash_payment_test (ID, INVOICE_ID, OEBS_PAYMENT, DOC_DATE, COMISS_DATE) values (s_xxxx_oebs_cash_payment_test.NEXTVAL, 100050, 40000, to_date('2016-04-09 00:00:00','YYYY-MM-DD HH24:MI:SS'), date'2015-04-30' );insert into xxxx_client_discount_m  (ID,CLIENT_ID,CLIENT_AVG_DISCOUNT,DT) values (s_xxxx_client_discount_m.NEXTVAL,132, 20, date'2014-03-01');</v>
      </c>
    </row>
    <row r="302" spans="1:47" ht="15.75" customHeight="1" x14ac:dyDescent="0.3">
      <c r="A302" s="45">
        <v>6</v>
      </c>
      <c r="B302" s="57"/>
      <c r="C302" s="12" t="str">
        <f t="shared" si="82"/>
        <v>10006</v>
      </c>
      <c r="D302" s="12" t="str">
        <f t="shared" si="83"/>
        <v>10006/13</v>
      </c>
      <c r="E302" s="13" t="s">
        <v>40</v>
      </c>
      <c r="F302" s="13" t="s">
        <v>41</v>
      </c>
      <c r="G302" s="12">
        <v>1</v>
      </c>
      <c r="H302" s="14">
        <v>100051</v>
      </c>
      <c r="I302" s="15" t="str">
        <f t="shared" si="84"/>
        <v>Б-100051-13</v>
      </c>
      <c r="J302" s="16">
        <v>3</v>
      </c>
      <c r="K302" s="28">
        <v>1</v>
      </c>
      <c r="L302" s="12" t="s">
        <v>42</v>
      </c>
      <c r="M302" s="16">
        <v>1</v>
      </c>
      <c r="N302" s="12">
        <v>18</v>
      </c>
      <c r="O302" s="144" t="s">
        <v>170</v>
      </c>
      <c r="P302" s="13" t="s">
        <v>44</v>
      </c>
      <c r="Q302" s="13" t="s">
        <v>45</v>
      </c>
      <c r="R302" s="17" t="str">
        <f t="shared" si="85"/>
        <v>1000511</v>
      </c>
      <c r="S302" s="15">
        <v>1</v>
      </c>
      <c r="T302" s="144" t="s">
        <v>146</v>
      </c>
      <c r="U302" s="12">
        <v>60000</v>
      </c>
      <c r="V302" s="12">
        <f t="shared" si="73"/>
        <v>10800</v>
      </c>
      <c r="W302" s="12">
        <v>0</v>
      </c>
      <c r="X302" s="18">
        <v>133</v>
      </c>
      <c r="Y302" s="19" t="s">
        <v>47</v>
      </c>
      <c r="Z302" s="20">
        <f t="shared" si="80"/>
        <v>49200</v>
      </c>
      <c r="AA302" s="21"/>
      <c r="AB302" s="22">
        <f t="shared" si="88"/>
        <v>25423.728813559323</v>
      </c>
      <c r="AC302" s="14">
        <f t="shared" si="87"/>
        <v>30000</v>
      </c>
      <c r="AD302" s="12"/>
      <c r="AE302" s="12"/>
      <c r="AF302" s="58" t="s">
        <v>67</v>
      </c>
      <c r="AG302" s="23">
        <v>8</v>
      </c>
      <c r="AH302" s="30">
        <v>13</v>
      </c>
      <c r="AI302" s="25" t="s">
        <v>49</v>
      </c>
      <c r="AJ302" s="13"/>
      <c r="AK302" s="13"/>
      <c r="AL302" s="17">
        <v>0</v>
      </c>
      <c r="AM302" s="15" t="s">
        <v>50</v>
      </c>
      <c r="AN302" s="12" t="s">
        <v>51</v>
      </c>
      <c r="AO302" s="12"/>
      <c r="AP302" s="17"/>
      <c r="AQ302" s="17"/>
      <c r="AR302" s="17"/>
      <c r="AU30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100051, 'Б-100051-13',date'2016-03-05',3, 1, 1, 'RUR', 1, 18, date'2015-03-06', date'2015-03-07', 1000511, 1, to_date('2016-04-11 00:00:00','YYYY-MM-DD HH24:MI:SS'), 60000, 10800, 0, 133, 0, 'c1', 8,null);insert into xxxx_oebs_cash_payment_test (ID, INVOICE_ID, OEBS_PAYMENT, DOC_DATE, COMISS_DATE) values (s_xxxx_oebs_cash_payment_test.NEXTVAL, 100051, 30000, to_date('2016-04-11 00:00:00','YYYY-MM-DD HH24:MI:SS'), date'2015-04-30' );insert into xxxx_client_discount_m  (ID,CLIENT_ID,CLIENT_AVG_DISCOUNT,DT) values (s_xxxx_client_discount_m.NEXTVAL,133, 13, date'2014-03-01');</v>
      </c>
    </row>
    <row r="303" spans="1:47" ht="15" customHeight="1" x14ac:dyDescent="0.3">
      <c r="A303" s="45">
        <v>6</v>
      </c>
      <c r="B303" s="57"/>
      <c r="C303" s="12" t="str">
        <f t="shared" si="82"/>
        <v>10006</v>
      </c>
      <c r="D303" s="12" t="str">
        <f t="shared" si="83"/>
        <v>10006/13</v>
      </c>
      <c r="E303" s="13" t="s">
        <v>40</v>
      </c>
      <c r="F303" s="13" t="s">
        <v>41</v>
      </c>
      <c r="G303" s="12">
        <v>1</v>
      </c>
      <c r="H303" s="14">
        <v>100052</v>
      </c>
      <c r="I303" s="15" t="str">
        <f t="shared" si="84"/>
        <v>Б-100052-13</v>
      </c>
      <c r="J303" s="16">
        <v>3</v>
      </c>
      <c r="K303" s="12">
        <v>7</v>
      </c>
      <c r="L303" s="12" t="s">
        <v>42</v>
      </c>
      <c r="M303" s="16">
        <v>1</v>
      </c>
      <c r="N303" s="12">
        <v>18</v>
      </c>
      <c r="O303" s="144" t="s">
        <v>167</v>
      </c>
      <c r="P303" s="13" t="s">
        <v>44</v>
      </c>
      <c r="Q303" s="13" t="s">
        <v>45</v>
      </c>
      <c r="R303" s="17" t="str">
        <f t="shared" si="85"/>
        <v>1000521</v>
      </c>
      <c r="S303" s="15">
        <v>1</v>
      </c>
      <c r="T303" s="144" t="s">
        <v>147</v>
      </c>
      <c r="U303" s="12">
        <v>100000</v>
      </c>
      <c r="V303" s="12">
        <f t="shared" si="73"/>
        <v>18000</v>
      </c>
      <c r="W303" s="12">
        <v>0</v>
      </c>
      <c r="X303" s="18">
        <v>134</v>
      </c>
      <c r="Y303" s="19" t="s">
        <v>47</v>
      </c>
      <c r="Z303" s="20">
        <f t="shared" si="80"/>
        <v>82000</v>
      </c>
      <c r="AA303" s="21">
        <f>SUM(Z303:Z308)</f>
        <v>410000</v>
      </c>
      <c r="AB303" s="22">
        <f t="shared" si="88"/>
        <v>42372.881355932208</v>
      </c>
      <c r="AC303" s="14">
        <f t="shared" si="87"/>
        <v>50000</v>
      </c>
      <c r="AD303" s="12"/>
      <c r="AE303" s="12"/>
      <c r="AF303" s="59" t="s">
        <v>72</v>
      </c>
      <c r="AG303" s="23">
        <v>8</v>
      </c>
      <c r="AH303" s="24">
        <v>13</v>
      </c>
      <c r="AI303" s="25" t="s">
        <v>49</v>
      </c>
      <c r="AJ303" s="13"/>
      <c r="AK303" s="13"/>
      <c r="AL303" s="17">
        <v>0</v>
      </c>
      <c r="AM303" s="15" t="s">
        <v>50</v>
      </c>
      <c r="AN303" s="12" t="s">
        <v>51</v>
      </c>
      <c r="AO303" s="12"/>
      <c r="AP303" s="17"/>
      <c r="AQ303" s="17"/>
      <c r="AR303" s="17"/>
      <c r="AU30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100052, 'Б-100052-13',date'2016-03-02',3, 7, 7, 'RUR', 1, 18, date'2015-03-06', date'2015-03-07', 1000521, 1, to_date('2016-05-07 00:00:00','YYYY-MM-DD HH24:MI:SS'), 100000, 18000, 0, 134, 0, 'c1', 8,null);insert into xxxx_oebs_cash_payment_test (ID, INVOICE_ID, OEBS_PAYMENT, DOC_DATE, COMISS_DATE) values (s_xxxx_oebs_cash_payment_test.NEXTVAL, 100052, 50000, to_date('2016-05-07 00:00:00','YYYY-MM-DD HH24:MI:SS'), date'2015-05-31' );insert into xxxx_client_discount_m  (ID,CLIENT_ID,CLIENT_AVG_DISCOUNT,DT) values (s_xxxx_client_discount_m.NEXTVAL,134, 13, date'2014-03-01');</v>
      </c>
    </row>
    <row r="304" spans="1:47" ht="15" customHeight="1" x14ac:dyDescent="0.3">
      <c r="A304" s="45">
        <v>6</v>
      </c>
      <c r="B304" s="57"/>
      <c r="C304" s="12" t="str">
        <f t="shared" si="82"/>
        <v>10006</v>
      </c>
      <c r="D304" s="12" t="str">
        <f t="shared" si="83"/>
        <v>10006/13</v>
      </c>
      <c r="E304" s="13" t="s">
        <v>40</v>
      </c>
      <c r="F304" s="13" t="s">
        <v>41</v>
      </c>
      <c r="G304" s="12">
        <v>1</v>
      </c>
      <c r="H304" s="14">
        <v>100053</v>
      </c>
      <c r="I304" s="15" t="str">
        <f t="shared" si="84"/>
        <v>Б-100053-13</v>
      </c>
      <c r="J304" s="16">
        <v>3</v>
      </c>
      <c r="K304" s="56">
        <v>3</v>
      </c>
      <c r="L304" s="12" t="s">
        <v>42</v>
      </c>
      <c r="M304" s="16">
        <v>1</v>
      </c>
      <c r="N304" s="12">
        <v>18</v>
      </c>
      <c r="O304" s="144" t="s">
        <v>168</v>
      </c>
      <c r="P304" s="13" t="s">
        <v>44</v>
      </c>
      <c r="Q304" s="13" t="s">
        <v>45</v>
      </c>
      <c r="R304" s="17" t="str">
        <f t="shared" si="85"/>
        <v>1000531</v>
      </c>
      <c r="S304" s="15">
        <v>1</v>
      </c>
      <c r="T304" s="144" t="s">
        <v>148</v>
      </c>
      <c r="U304" s="12">
        <v>90000</v>
      </c>
      <c r="V304" s="12">
        <f t="shared" si="73"/>
        <v>16200</v>
      </c>
      <c r="W304" s="12">
        <v>0</v>
      </c>
      <c r="X304" s="18">
        <v>135</v>
      </c>
      <c r="Y304" s="19" t="s">
        <v>47</v>
      </c>
      <c r="Z304" s="20">
        <f t="shared" si="80"/>
        <v>73800</v>
      </c>
      <c r="AA304" s="21"/>
      <c r="AB304" s="22">
        <f t="shared" si="88"/>
        <v>38135.593220338982</v>
      </c>
      <c r="AC304" s="14">
        <f t="shared" si="87"/>
        <v>45000</v>
      </c>
      <c r="AD304" s="12"/>
      <c r="AE304" s="12"/>
      <c r="AF304" s="59" t="s">
        <v>72</v>
      </c>
      <c r="AG304" s="23">
        <v>8</v>
      </c>
      <c r="AH304" s="27">
        <v>7</v>
      </c>
      <c r="AI304" s="25" t="s">
        <v>49</v>
      </c>
      <c r="AJ304" s="13"/>
      <c r="AK304" s="13"/>
      <c r="AL304" s="17">
        <v>0</v>
      </c>
      <c r="AM304" s="15" t="s">
        <v>50</v>
      </c>
      <c r="AN304" s="12" t="s">
        <v>51</v>
      </c>
      <c r="AO304" s="12"/>
      <c r="AP304" s="17"/>
      <c r="AQ304" s="17"/>
      <c r="AR304" s="17"/>
      <c r="AU30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100053, 'Б-100053-13',date'2016-03-03',3, 3, 3, 'RUR', 1, 18, date'2015-03-06', date'2015-03-07', 1000531, 1, to_date('2016-05-08 00:00:00','YYYY-MM-DD HH24:MI:SS'), 90000, 16200, 0, 135, 0, 'c1', 8,null);insert into xxxx_oebs_cash_payment_test (ID, INVOICE_ID, OEBS_PAYMENT, DOC_DATE, COMISS_DATE) values (s_xxxx_oebs_cash_payment_test.NEXTVAL, 100053, 45000, to_date('2016-05-08 00:00:00','YYYY-MM-DD HH24:MI:SS'), date'2015-05-31' );insert into xxxx_client_discount_m  (ID,CLIENT_ID,CLIENT_AVG_DISCOUNT,DT) values (s_xxxx_client_discount_m.NEXTVAL,135, 7, date'2014-03-01');</v>
      </c>
    </row>
    <row r="305" spans="1:47" ht="15" customHeight="1" x14ac:dyDescent="0.3">
      <c r="A305" s="45">
        <v>6</v>
      </c>
      <c r="B305" s="57"/>
      <c r="C305" s="12" t="str">
        <f t="shared" si="82"/>
        <v>10006</v>
      </c>
      <c r="D305" s="12" t="str">
        <f t="shared" si="83"/>
        <v>10006/13</v>
      </c>
      <c r="E305" s="13" t="s">
        <v>40</v>
      </c>
      <c r="F305" s="13" t="s">
        <v>41</v>
      </c>
      <c r="G305" s="12">
        <v>1</v>
      </c>
      <c r="H305" s="14">
        <v>100054</v>
      </c>
      <c r="I305" s="15" t="str">
        <f t="shared" si="84"/>
        <v>Б-100054-13</v>
      </c>
      <c r="J305" s="16">
        <v>3</v>
      </c>
      <c r="K305" s="12">
        <v>7</v>
      </c>
      <c r="L305" s="12" t="s">
        <v>42</v>
      </c>
      <c r="M305" s="16">
        <v>1</v>
      </c>
      <c r="N305" s="12">
        <v>18</v>
      </c>
      <c r="O305" s="144" t="s">
        <v>168</v>
      </c>
      <c r="P305" s="13" t="s">
        <v>44</v>
      </c>
      <c r="Q305" s="13" t="s">
        <v>45</v>
      </c>
      <c r="R305" s="17" t="str">
        <f t="shared" si="85"/>
        <v>1000541</v>
      </c>
      <c r="S305" s="15">
        <v>1</v>
      </c>
      <c r="T305" s="144" t="s">
        <v>148</v>
      </c>
      <c r="U305" s="12">
        <v>90000</v>
      </c>
      <c r="V305" s="12">
        <f t="shared" si="73"/>
        <v>16200</v>
      </c>
      <c r="W305" s="12">
        <v>0</v>
      </c>
      <c r="X305" s="18">
        <v>136</v>
      </c>
      <c r="Y305" s="19" t="s">
        <v>47</v>
      </c>
      <c r="Z305" s="20">
        <f t="shared" si="80"/>
        <v>73800</v>
      </c>
      <c r="AA305" s="21"/>
      <c r="AB305" s="22">
        <f t="shared" si="88"/>
        <v>38135.593220338982</v>
      </c>
      <c r="AC305" s="14">
        <f t="shared" si="87"/>
        <v>45000</v>
      </c>
      <c r="AD305" s="12"/>
      <c r="AE305" s="12"/>
      <c r="AF305" s="59" t="s">
        <v>72</v>
      </c>
      <c r="AG305" s="23">
        <v>8</v>
      </c>
      <c r="AH305" s="27">
        <v>7</v>
      </c>
      <c r="AI305" s="25" t="s">
        <v>49</v>
      </c>
      <c r="AJ305" s="13"/>
      <c r="AK305" s="13"/>
      <c r="AL305" s="17">
        <v>0</v>
      </c>
      <c r="AM305" s="15" t="s">
        <v>50</v>
      </c>
      <c r="AN305" s="12" t="s">
        <v>51</v>
      </c>
      <c r="AO305" s="12"/>
      <c r="AP305" s="17"/>
      <c r="AQ305" s="17"/>
      <c r="AR305" s="17"/>
      <c r="AU30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100054, 'Б-100054-13',date'2016-03-03',3, 7, 7, 'RUR', 1, 18, date'2015-03-06', date'2015-03-07', 1000541, 1, to_date('2016-05-08 00:00:00','YYYY-MM-DD HH24:MI:SS'), 90000, 16200, 0, 136, 0, 'c1', 8,null);insert into xxxx_oebs_cash_payment_test (ID, INVOICE_ID, OEBS_PAYMENT, DOC_DATE, COMISS_DATE) values (s_xxxx_oebs_cash_payment_test.NEXTVAL, 100054, 45000, to_date('2016-05-08 00:00:00','YYYY-MM-DD HH24:MI:SS'), date'2015-05-31' );insert into xxxx_client_discount_m  (ID,CLIENT_ID,CLIENT_AVG_DISCOUNT,DT) values (s_xxxx_client_discount_m.NEXTVAL,136, 7, date'2014-03-01');</v>
      </c>
    </row>
    <row r="306" spans="1:47" ht="15" customHeight="1" x14ac:dyDescent="0.3">
      <c r="A306" s="45">
        <v>6</v>
      </c>
      <c r="B306" s="57"/>
      <c r="C306" s="12" t="str">
        <f t="shared" si="82"/>
        <v>10006</v>
      </c>
      <c r="D306" s="12" t="str">
        <f t="shared" si="83"/>
        <v>10006/13</v>
      </c>
      <c r="E306" s="13" t="s">
        <v>40</v>
      </c>
      <c r="F306" s="13" t="s">
        <v>41</v>
      </c>
      <c r="G306" s="12">
        <v>1</v>
      </c>
      <c r="H306" s="14">
        <v>100055</v>
      </c>
      <c r="I306" s="15" t="str">
        <f t="shared" si="84"/>
        <v>Б-100055-13</v>
      </c>
      <c r="J306" s="16">
        <v>3</v>
      </c>
      <c r="K306" s="28">
        <v>2</v>
      </c>
      <c r="L306" s="12" t="s">
        <v>42</v>
      </c>
      <c r="M306" s="16">
        <v>1</v>
      </c>
      <c r="N306" s="12">
        <v>18</v>
      </c>
      <c r="O306" s="144" t="s">
        <v>169</v>
      </c>
      <c r="P306" s="13" t="s">
        <v>44</v>
      </c>
      <c r="Q306" s="13" t="s">
        <v>45</v>
      </c>
      <c r="R306" s="17" t="str">
        <f t="shared" si="85"/>
        <v>1000551</v>
      </c>
      <c r="S306" s="15">
        <v>1</v>
      </c>
      <c r="T306" s="144" t="s">
        <v>149</v>
      </c>
      <c r="U306" s="12">
        <v>80000</v>
      </c>
      <c r="V306" s="12">
        <f t="shared" si="73"/>
        <v>14400</v>
      </c>
      <c r="W306" s="12">
        <v>0</v>
      </c>
      <c r="X306" s="18">
        <v>137</v>
      </c>
      <c r="Y306" s="19" t="s">
        <v>47</v>
      </c>
      <c r="Z306" s="20">
        <f t="shared" si="80"/>
        <v>65600</v>
      </c>
      <c r="AA306" s="21">
        <f>AA303-AA296</f>
        <v>410000</v>
      </c>
      <c r="AB306" s="22">
        <f t="shared" si="88"/>
        <v>33898.305084745763</v>
      </c>
      <c r="AC306" s="14">
        <f t="shared" si="87"/>
        <v>40000</v>
      </c>
      <c r="AD306" s="12"/>
      <c r="AE306" s="12"/>
      <c r="AF306" s="59" t="s">
        <v>72</v>
      </c>
      <c r="AG306" s="23">
        <v>8</v>
      </c>
      <c r="AH306" s="30">
        <v>20</v>
      </c>
      <c r="AI306" s="25" t="s">
        <v>49</v>
      </c>
      <c r="AJ306" s="13"/>
      <c r="AK306" s="13"/>
      <c r="AL306" s="17">
        <v>0</v>
      </c>
      <c r="AM306" s="15" t="s">
        <v>50</v>
      </c>
      <c r="AN306" s="12" t="s">
        <v>51</v>
      </c>
      <c r="AO306" s="12"/>
      <c r="AP306" s="17"/>
      <c r="AQ306" s="17"/>
      <c r="AR306" s="17"/>
      <c r="AU30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100055, 'Б-100055-13',date'2016-03-04',3, 2, 2, 'RUR', 1, 18, date'2015-03-06', date'2015-03-07', 1000551, 1, to_date('2016-05-09 00:00:00','YYYY-MM-DD HH24:MI:SS'), 80000, 14400, 0, 137, 0, 'c1', 8,null);insert into xxxx_oebs_cash_payment_test (ID, INVOICE_ID, OEBS_PAYMENT, DOC_DATE, COMISS_DATE) values (s_xxxx_oebs_cash_payment_test.NEXTVAL, 100055, 40000, to_date('2016-05-09 00:00:00','YYYY-MM-DD HH24:MI:SS'), date'2015-05-31' );insert into xxxx_client_discount_m  (ID,CLIENT_ID,CLIENT_AVG_DISCOUNT,DT) values (s_xxxx_client_discount_m.NEXTVAL,137, 20, date'2014-03-01');</v>
      </c>
    </row>
    <row r="307" spans="1:47" ht="15" customHeight="1" x14ac:dyDescent="0.3">
      <c r="A307" s="45">
        <v>6</v>
      </c>
      <c r="B307" s="57"/>
      <c r="C307" s="12" t="str">
        <f t="shared" si="82"/>
        <v>10006</v>
      </c>
      <c r="D307" s="12" t="str">
        <f t="shared" si="83"/>
        <v>10006/13</v>
      </c>
      <c r="E307" s="13" t="s">
        <v>40</v>
      </c>
      <c r="F307" s="13" t="s">
        <v>41</v>
      </c>
      <c r="G307" s="12">
        <v>1</v>
      </c>
      <c r="H307" s="14">
        <v>100056</v>
      </c>
      <c r="I307" s="15" t="str">
        <f t="shared" si="84"/>
        <v>Б-100056-13</v>
      </c>
      <c r="J307" s="16">
        <v>3</v>
      </c>
      <c r="K307" s="28">
        <v>11</v>
      </c>
      <c r="L307" s="12" t="s">
        <v>42</v>
      </c>
      <c r="M307" s="16">
        <v>1</v>
      </c>
      <c r="N307" s="12">
        <v>18</v>
      </c>
      <c r="O307" s="144" t="s">
        <v>169</v>
      </c>
      <c r="P307" s="13" t="s">
        <v>44</v>
      </c>
      <c r="Q307" s="13" t="s">
        <v>45</v>
      </c>
      <c r="R307" s="17" t="str">
        <f t="shared" si="85"/>
        <v>1000561</v>
      </c>
      <c r="S307" s="15">
        <v>1</v>
      </c>
      <c r="T307" s="144" t="s">
        <v>149</v>
      </c>
      <c r="U307" s="12">
        <v>80000</v>
      </c>
      <c r="V307" s="12">
        <f t="shared" si="73"/>
        <v>14400</v>
      </c>
      <c r="W307" s="12">
        <v>0</v>
      </c>
      <c r="X307" s="18">
        <v>137</v>
      </c>
      <c r="Y307" s="19" t="s">
        <v>47</v>
      </c>
      <c r="Z307" s="20">
        <f t="shared" si="80"/>
        <v>65600</v>
      </c>
      <c r="AA307" s="21"/>
      <c r="AB307" s="22">
        <f t="shared" si="88"/>
        <v>33898.305084745763</v>
      </c>
      <c r="AC307" s="14">
        <f t="shared" si="87"/>
        <v>40000</v>
      </c>
      <c r="AD307" s="12"/>
      <c r="AE307" s="12"/>
      <c r="AF307" s="59" t="s">
        <v>72</v>
      </c>
      <c r="AG307" s="23">
        <v>8</v>
      </c>
      <c r="AH307" s="30">
        <v>20</v>
      </c>
      <c r="AI307" s="25" t="s">
        <v>49</v>
      </c>
      <c r="AJ307" s="13"/>
      <c r="AK307" s="13"/>
      <c r="AL307" s="17">
        <v>0</v>
      </c>
      <c r="AM307" s="15" t="s">
        <v>50</v>
      </c>
      <c r="AN307" s="12" t="s">
        <v>51</v>
      </c>
      <c r="AO307" s="12"/>
      <c r="AP307" s="17"/>
      <c r="AQ307" s="17"/>
      <c r="AR307" s="17"/>
      <c r="AU30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100056, 'Б-100056-13',date'2016-03-04',3, 11, 11, 'RUR', 1, 18, date'2015-03-06', date'2015-03-07', 1000561, 1, to_date('2016-05-09 00:00:00','YYYY-MM-DD HH24:MI:SS'), 80000, 14400, 0, 137, 0, 'c1', 8,null);insert into xxxx_oebs_cash_payment_test (ID, INVOICE_ID, OEBS_PAYMENT, DOC_DATE, COMISS_DATE) values (s_xxxx_oebs_cash_payment_test.NEXTVAL, 100056, 40000, to_date('2016-05-09 00:00:00','YYYY-MM-DD HH24:MI:SS'), date'2015-05-31' );insert into xxxx_client_discount_m  (ID,CLIENT_ID,CLIENT_AVG_DISCOUNT,DT) values (s_xxxx_client_discount_m.NEXTVAL,137, 20, date'2014-03-01');</v>
      </c>
    </row>
    <row r="308" spans="1:47" s="44" customFormat="1" ht="15" customHeight="1" x14ac:dyDescent="0.3">
      <c r="A308" s="31">
        <v>6</v>
      </c>
      <c r="B308" s="60"/>
      <c r="C308" s="33" t="str">
        <f t="shared" si="82"/>
        <v>10006</v>
      </c>
      <c r="D308" s="33" t="str">
        <f t="shared" si="83"/>
        <v>10006/13</v>
      </c>
      <c r="E308" s="34" t="s">
        <v>40</v>
      </c>
      <c r="F308" s="34" t="s">
        <v>41</v>
      </c>
      <c r="G308" s="12">
        <v>1</v>
      </c>
      <c r="H308" s="14">
        <v>100057</v>
      </c>
      <c r="I308" s="33" t="str">
        <f t="shared" si="84"/>
        <v>Б-100057-13</v>
      </c>
      <c r="J308" s="16">
        <v>3</v>
      </c>
      <c r="K308" s="35">
        <v>1</v>
      </c>
      <c r="L308" s="33" t="s">
        <v>42</v>
      </c>
      <c r="M308" s="36">
        <v>1</v>
      </c>
      <c r="N308" s="33">
        <v>18</v>
      </c>
      <c r="O308" s="145" t="s">
        <v>170</v>
      </c>
      <c r="P308" s="34" t="s">
        <v>44</v>
      </c>
      <c r="Q308" s="34" t="s">
        <v>45</v>
      </c>
      <c r="R308" s="37" t="str">
        <f t="shared" si="85"/>
        <v>1000571</v>
      </c>
      <c r="S308" s="33">
        <v>1</v>
      </c>
      <c r="T308" s="145" t="s">
        <v>150</v>
      </c>
      <c r="U308" s="33">
        <v>60000</v>
      </c>
      <c r="V308" s="33">
        <f t="shared" si="73"/>
        <v>10800</v>
      </c>
      <c r="W308" s="33">
        <v>0</v>
      </c>
      <c r="X308" s="18">
        <v>138</v>
      </c>
      <c r="Y308" s="38" t="s">
        <v>47</v>
      </c>
      <c r="Z308" s="20">
        <f t="shared" si="80"/>
        <v>49200</v>
      </c>
      <c r="AA308" s="39"/>
      <c r="AB308" s="22">
        <f t="shared" si="88"/>
        <v>25423.728813559323</v>
      </c>
      <c r="AC308" s="40">
        <f t="shared" si="87"/>
        <v>30000</v>
      </c>
      <c r="AD308" s="12"/>
      <c r="AE308" s="33"/>
      <c r="AF308" s="61" t="s">
        <v>72</v>
      </c>
      <c r="AG308" s="41">
        <v>8</v>
      </c>
      <c r="AH308" s="42">
        <v>13</v>
      </c>
      <c r="AI308" s="43" t="s">
        <v>49</v>
      </c>
      <c r="AJ308" s="34"/>
      <c r="AK308" s="34"/>
      <c r="AL308" s="37">
        <v>0</v>
      </c>
      <c r="AM308" s="33" t="s">
        <v>50</v>
      </c>
      <c r="AN308" s="33" t="s">
        <v>51</v>
      </c>
      <c r="AO308" s="33"/>
      <c r="AP308" s="37"/>
      <c r="AQ308" s="37"/>
      <c r="AR308" s="37"/>
      <c r="AU30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1, 100057, 'Б-100057-13',date'2016-03-05',3, 1, 1, 'RUR', 1, 18, date'2015-03-06', date'2015-03-07', 1000571, 1, to_date('2016-05-11 00:00:00','YYYY-MM-DD HH24:MI:SS'), 60000, 10800, 0, 138, 0, 'c1', 8,null);insert into xxxx_oebs_cash_payment_test (ID, INVOICE_ID, OEBS_PAYMENT, DOC_DATE, COMISS_DATE) values (s_xxxx_oebs_cash_payment_test.NEXTVAL, 100057, 30000, to_date('2016-05-11 00:00:00','YYYY-MM-DD HH24:MI:SS'), date'2015-05-31' );insert into xxxx_client_discount_m  (ID,CLIENT_ID,CLIENT_AVG_DISCOUNT,DT) values (s_xxxx_client_discount_m.NEXTVAL,138, 13, date'2014-03-01');</v>
      </c>
    </row>
    <row r="309" spans="1:47" ht="15" customHeight="1" x14ac:dyDescent="0.3">
      <c r="A309" s="45">
        <v>7</v>
      </c>
      <c r="B309" s="57"/>
      <c r="C309" s="12" t="str">
        <f t="shared" si="82"/>
        <v>10007</v>
      </c>
      <c r="D309" s="12" t="str">
        <f t="shared" si="83"/>
        <v>10007/13</v>
      </c>
      <c r="E309" s="13" t="s">
        <v>40</v>
      </c>
      <c r="F309" s="13" t="s">
        <v>41</v>
      </c>
      <c r="G309" s="12">
        <v>1</v>
      </c>
      <c r="H309" s="14">
        <v>100058</v>
      </c>
      <c r="I309" s="15" t="str">
        <f t="shared" si="84"/>
        <v>Б-100058-13</v>
      </c>
      <c r="J309" s="16">
        <v>3</v>
      </c>
      <c r="K309" s="56">
        <v>19</v>
      </c>
      <c r="L309" s="12" t="s">
        <v>42</v>
      </c>
      <c r="M309" s="16">
        <v>1</v>
      </c>
      <c r="N309" s="12">
        <v>18</v>
      </c>
      <c r="O309" s="144" t="s">
        <v>167</v>
      </c>
      <c r="P309" s="13" t="s">
        <v>44</v>
      </c>
      <c r="Q309" s="13" t="s">
        <v>45</v>
      </c>
      <c r="R309" s="17" t="str">
        <f t="shared" si="85"/>
        <v>1000581</v>
      </c>
      <c r="S309" s="15">
        <v>1</v>
      </c>
      <c r="T309" s="144" t="s">
        <v>139</v>
      </c>
      <c r="U309" s="12">
        <v>100000</v>
      </c>
      <c r="V309" s="12">
        <f t="shared" si="73"/>
        <v>18000</v>
      </c>
      <c r="W309" s="12">
        <v>0</v>
      </c>
      <c r="X309" s="18">
        <v>139</v>
      </c>
      <c r="Y309" s="19" t="s">
        <v>47</v>
      </c>
      <c r="Z309" s="20">
        <f t="shared" si="80"/>
        <v>82000</v>
      </c>
      <c r="AA309" s="21"/>
      <c r="AB309" s="22">
        <f t="shared" si="88"/>
        <v>42372.881355932208</v>
      </c>
      <c r="AC309" s="14">
        <f t="shared" si="87"/>
        <v>50000</v>
      </c>
      <c r="AD309" s="12"/>
      <c r="AE309" s="12"/>
      <c r="AF309" s="13" t="s">
        <v>48</v>
      </c>
      <c r="AG309" s="23">
        <v>8</v>
      </c>
      <c r="AH309" s="24">
        <v>13</v>
      </c>
      <c r="AI309" s="25" t="s">
        <v>49</v>
      </c>
      <c r="AJ309" s="13"/>
      <c r="AK309" s="13"/>
      <c r="AL309" s="17">
        <v>0</v>
      </c>
      <c r="AM309" s="15" t="s">
        <v>50</v>
      </c>
      <c r="AN309" s="12" t="s">
        <v>51</v>
      </c>
      <c r="AO309" s="12"/>
      <c r="AP309" s="17"/>
      <c r="AQ309" s="17"/>
      <c r="AR309" s="17"/>
      <c r="AS309" s="17" t="s">
        <v>76</v>
      </c>
      <c r="AU30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100058, 'Б-100058-13',date'2016-03-02',3, 19, 19, 'RUR', 1, 18, date'2015-03-06', date'2015-03-07', 1000581, 1, to_date('2016-03-07 00:00:00','YYYY-MM-DD HH24:MI:SS'), 100000, 18000, 0, 139, 0, 'c1', 8,null);insert into xxxx_oebs_cash_payment_test (ID, INVOICE_ID, OEBS_PAYMENT, DOC_DATE, COMISS_DATE) values (s_xxxx_oebs_cash_payment_test.NEXTVAL, 100058, 50000, to_date('2016-03-07 00:00:00','YYYY-MM-DD HH24:MI:SS'), date'2015-03-31' );insert into xxxx_client_discount_m  (ID,CLIENT_ID,CLIENT_AVG_DISCOUNT,DT) values (s_xxxx_client_discount_m.NEXTVAL,139, 13, date'2014-03-01');</v>
      </c>
    </row>
    <row r="310" spans="1:47" ht="15" customHeight="1" x14ac:dyDescent="0.3">
      <c r="A310" s="45">
        <v>7</v>
      </c>
      <c r="B310" s="57"/>
      <c r="C310" s="12" t="str">
        <f t="shared" ref="C310:C319" si="89">"1000"&amp;A310</f>
        <v>10007</v>
      </c>
      <c r="D310" s="12" t="str">
        <f t="shared" ref="D310:D319" si="90">"1000"&amp;A310&amp;"/13"</f>
        <v>10007/13</v>
      </c>
      <c r="E310" s="13" t="s">
        <v>40</v>
      </c>
      <c r="F310" s="13" t="s">
        <v>41</v>
      </c>
      <c r="G310" s="12">
        <v>1</v>
      </c>
      <c r="H310" s="14">
        <v>100059</v>
      </c>
      <c r="I310" s="15" t="str">
        <f t="shared" ref="I310:I319" si="91">"Б-"&amp;H310&amp;"-13"</f>
        <v>Б-100059-13</v>
      </c>
      <c r="J310" s="16">
        <v>3</v>
      </c>
      <c r="K310" s="56">
        <v>22</v>
      </c>
      <c r="L310" s="12" t="s">
        <v>42</v>
      </c>
      <c r="M310" s="16">
        <v>1</v>
      </c>
      <c r="N310" s="12">
        <v>18</v>
      </c>
      <c r="O310" s="144" t="s">
        <v>168</v>
      </c>
      <c r="P310" s="13" t="s">
        <v>44</v>
      </c>
      <c r="Q310" s="13" t="s">
        <v>45</v>
      </c>
      <c r="R310" s="17" t="str">
        <f t="shared" ref="R310:R319" si="92">H310&amp;"1"</f>
        <v>1000591</v>
      </c>
      <c r="S310" s="15">
        <v>1</v>
      </c>
      <c r="T310" s="144" t="s">
        <v>140</v>
      </c>
      <c r="U310" s="12">
        <v>90000</v>
      </c>
      <c r="V310" s="12">
        <f t="shared" ref="V310:V319" si="93">U310*0.18</f>
        <v>16200</v>
      </c>
      <c r="W310" s="12">
        <v>0</v>
      </c>
      <c r="X310" s="18">
        <v>140</v>
      </c>
      <c r="Y310" s="19" t="s">
        <v>47</v>
      </c>
      <c r="Z310" s="20">
        <f t="shared" si="80"/>
        <v>73800</v>
      </c>
      <c r="AA310" s="21"/>
      <c r="AB310" s="22">
        <f t="shared" si="88"/>
        <v>38135.593220338982</v>
      </c>
      <c r="AC310" s="14">
        <f t="shared" ref="AC310:AC319" si="94">U310*0.5</f>
        <v>45000</v>
      </c>
      <c r="AD310" s="12"/>
      <c r="AE310" s="12"/>
      <c r="AF310" s="13" t="s">
        <v>48</v>
      </c>
      <c r="AG310" s="23">
        <v>8</v>
      </c>
      <c r="AH310" s="27">
        <v>7</v>
      </c>
      <c r="AI310" s="25" t="s">
        <v>49</v>
      </c>
      <c r="AJ310" s="13"/>
      <c r="AK310" s="13"/>
      <c r="AL310" s="17">
        <v>0</v>
      </c>
      <c r="AM310" s="15" t="s">
        <v>50</v>
      </c>
      <c r="AN310" s="12" t="s">
        <v>51</v>
      </c>
      <c r="AO310" s="12"/>
      <c r="AP310" s="17"/>
      <c r="AQ310" s="17"/>
      <c r="AR310" s="17"/>
      <c r="AS310" s="17" t="s">
        <v>77</v>
      </c>
      <c r="AU31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100059, 'Б-100059-13',date'2016-03-03',3, 22, 22, 'RUR', 1, 18, date'2015-03-06', date'2015-03-07', 1000591, 1, to_date('2016-03-08 00:00:00','YYYY-MM-DD HH24:MI:SS'), 90000, 16200, 0, 140, 0, 'c1', 8,null);insert into xxxx_oebs_cash_payment_test (ID, INVOICE_ID, OEBS_PAYMENT, DOC_DATE, COMISS_DATE) values (s_xxxx_oebs_cash_payment_test.NEXTVAL, 100059, 45000, to_date('2016-03-08 00:00:00','YYYY-MM-DD HH24:MI:SS'), date'2015-03-31' );insert into xxxx_client_discount_m  (ID,CLIENT_ID,CLIENT_AVG_DISCOUNT,DT) values (s_xxxx_client_discount_m.NEXTVAL,140, 7, date'2014-03-01');</v>
      </c>
    </row>
    <row r="311" spans="1:47" ht="15" customHeight="1" x14ac:dyDescent="0.3">
      <c r="A311" s="45">
        <v>7</v>
      </c>
      <c r="B311" s="57"/>
      <c r="C311" s="12" t="str">
        <f t="shared" si="89"/>
        <v>10007</v>
      </c>
      <c r="D311" s="12" t="str">
        <f t="shared" si="90"/>
        <v>10007/13</v>
      </c>
      <c r="E311" s="13" t="s">
        <v>40</v>
      </c>
      <c r="F311" s="13" t="s">
        <v>41</v>
      </c>
      <c r="G311" s="12">
        <v>1</v>
      </c>
      <c r="H311" s="14">
        <v>100060</v>
      </c>
      <c r="I311" s="15" t="str">
        <f t="shared" si="91"/>
        <v>Б-100060-13</v>
      </c>
      <c r="J311" s="16">
        <v>3</v>
      </c>
      <c r="K311" s="12">
        <v>7</v>
      </c>
      <c r="L311" s="12" t="s">
        <v>42</v>
      </c>
      <c r="M311" s="16">
        <v>1</v>
      </c>
      <c r="N311" s="12">
        <v>18</v>
      </c>
      <c r="O311" s="144" t="s">
        <v>168</v>
      </c>
      <c r="P311" s="13" t="s">
        <v>44</v>
      </c>
      <c r="Q311" s="13" t="s">
        <v>45</v>
      </c>
      <c r="R311" s="17" t="str">
        <f t="shared" si="92"/>
        <v>1000601</v>
      </c>
      <c r="S311" s="15">
        <v>1</v>
      </c>
      <c r="T311" s="144" t="s">
        <v>140</v>
      </c>
      <c r="U311" s="12">
        <v>90000</v>
      </c>
      <c r="V311" s="12">
        <f t="shared" si="93"/>
        <v>16200</v>
      </c>
      <c r="W311" s="12">
        <v>0</v>
      </c>
      <c r="X311" s="18">
        <v>141</v>
      </c>
      <c r="Y311" s="19" t="s">
        <v>47</v>
      </c>
      <c r="Z311" s="20">
        <f t="shared" si="80"/>
        <v>73800</v>
      </c>
      <c r="AA311" s="21"/>
      <c r="AB311" s="22">
        <f t="shared" si="88"/>
        <v>38135.593220338982</v>
      </c>
      <c r="AC311" s="14">
        <f t="shared" si="94"/>
        <v>45000</v>
      </c>
      <c r="AD311" s="12"/>
      <c r="AE311" s="12"/>
      <c r="AF311" s="13" t="s">
        <v>48</v>
      </c>
      <c r="AG311" s="23">
        <v>8</v>
      </c>
      <c r="AH311" s="27">
        <v>7</v>
      </c>
      <c r="AI311" s="25" t="s">
        <v>49</v>
      </c>
      <c r="AJ311" s="13"/>
      <c r="AK311" s="13"/>
      <c r="AL311" s="17">
        <v>0</v>
      </c>
      <c r="AM311" s="15" t="s">
        <v>50</v>
      </c>
      <c r="AN311" s="12" t="s">
        <v>51</v>
      </c>
      <c r="AO311" s="12"/>
      <c r="AP311" s="17"/>
      <c r="AQ311" s="17"/>
      <c r="AR311" s="17"/>
      <c r="AS311" s="17" t="s">
        <v>78</v>
      </c>
      <c r="AU31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100060, 'Б-100060-13',date'2016-03-03',3, 7, 7, 'RUR', 1, 18, date'2015-03-06', date'2015-03-07', 1000601, 1, to_date('2016-03-08 00:00:00','YYYY-MM-DD HH24:MI:SS'), 90000, 16200, 0, 141, 0, 'c1', 8,null);insert into xxxx_oebs_cash_payment_test (ID, INVOICE_ID, OEBS_PAYMENT, DOC_DATE, COMISS_DATE) values (s_xxxx_oebs_cash_payment_test.NEXTVAL, 100060, 45000, to_date('2016-03-08 00:00:00','YYYY-MM-DD HH24:MI:SS'), date'2015-03-31' );insert into xxxx_client_discount_m  (ID,CLIENT_ID,CLIENT_AVG_DISCOUNT,DT) values (s_xxxx_client_discount_m.NEXTVAL,141, 7, date'2014-03-01');</v>
      </c>
    </row>
    <row r="312" spans="1:47" ht="15" customHeight="1" x14ac:dyDescent="0.3">
      <c r="A312" s="45">
        <v>7</v>
      </c>
      <c r="B312" s="57"/>
      <c r="C312" s="12" t="str">
        <f t="shared" si="89"/>
        <v>10007</v>
      </c>
      <c r="D312" s="12" t="str">
        <f t="shared" si="90"/>
        <v>10007/13</v>
      </c>
      <c r="E312" s="13" t="s">
        <v>40</v>
      </c>
      <c r="F312" s="13" t="s">
        <v>41</v>
      </c>
      <c r="G312" s="12">
        <v>1</v>
      </c>
      <c r="H312" s="14">
        <v>100061</v>
      </c>
      <c r="I312" s="15" t="str">
        <f t="shared" si="91"/>
        <v>Б-100061-13</v>
      </c>
      <c r="J312" s="16">
        <v>3</v>
      </c>
      <c r="K312" s="28">
        <v>2</v>
      </c>
      <c r="L312" s="12" t="s">
        <v>42</v>
      </c>
      <c r="M312" s="16">
        <v>1</v>
      </c>
      <c r="N312" s="12">
        <v>18</v>
      </c>
      <c r="O312" s="144" t="s">
        <v>169</v>
      </c>
      <c r="P312" s="13" t="s">
        <v>44</v>
      </c>
      <c r="Q312" s="13" t="s">
        <v>45</v>
      </c>
      <c r="R312" s="17" t="str">
        <f t="shared" si="92"/>
        <v>1000611</v>
      </c>
      <c r="S312" s="15">
        <v>1</v>
      </c>
      <c r="T312" s="144" t="s">
        <v>141</v>
      </c>
      <c r="U312" s="12">
        <v>80000</v>
      </c>
      <c r="V312" s="12">
        <f t="shared" si="93"/>
        <v>14400</v>
      </c>
      <c r="W312" s="12">
        <v>0</v>
      </c>
      <c r="X312" s="18">
        <v>142</v>
      </c>
      <c r="Y312" s="19" t="s">
        <v>47</v>
      </c>
      <c r="Z312" s="20">
        <f t="shared" si="80"/>
        <v>65600</v>
      </c>
      <c r="AA312" s="21"/>
      <c r="AB312" s="22">
        <f t="shared" si="88"/>
        <v>33898.305084745763</v>
      </c>
      <c r="AC312" s="14">
        <f t="shared" si="94"/>
        <v>40000</v>
      </c>
      <c r="AD312" s="12"/>
      <c r="AE312" s="12"/>
      <c r="AF312" s="13" t="s">
        <v>48</v>
      </c>
      <c r="AG312" s="23">
        <v>8</v>
      </c>
      <c r="AH312" s="30">
        <v>20</v>
      </c>
      <c r="AI312" s="25" t="s">
        <v>49</v>
      </c>
      <c r="AJ312" s="13"/>
      <c r="AK312" s="13"/>
      <c r="AL312" s="17">
        <v>0</v>
      </c>
      <c r="AM312" s="15" t="s">
        <v>50</v>
      </c>
      <c r="AN312" s="12" t="s">
        <v>51</v>
      </c>
      <c r="AO312" s="12"/>
      <c r="AP312" s="17"/>
      <c r="AQ312" s="17"/>
      <c r="AR312" s="17"/>
      <c r="AS312" s="17"/>
      <c r="AU31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100061, 'Б-100061-13',date'2016-03-04',3, 2, 2, 'RUR', 1, 18, date'2015-03-06', date'2015-03-07', 1000611, 1, to_date('2016-03-09 00:00:00','YYYY-MM-DD HH24:MI:SS'), 80000, 14400, 0, 142, 0, 'c1', 8,null);insert into xxxx_oebs_cash_payment_test (ID, INVOICE_ID, OEBS_PAYMENT, DOC_DATE, COMISS_DATE) values (s_xxxx_oebs_cash_payment_test.NEXTVAL, 100061, 40000, to_date('2016-03-09 00:00:00','YYYY-MM-DD HH24:MI:SS'), date'2015-03-31' );insert into xxxx_client_discount_m  (ID,CLIENT_ID,CLIENT_AVG_DISCOUNT,DT) values (s_xxxx_client_discount_m.NEXTVAL,142, 20, date'2014-03-01');</v>
      </c>
    </row>
    <row r="313" spans="1:47" ht="15" customHeight="1" x14ac:dyDescent="0.3">
      <c r="A313" s="45">
        <v>7</v>
      </c>
      <c r="B313" s="57"/>
      <c r="C313" s="12" t="str">
        <f t="shared" si="89"/>
        <v>10007</v>
      </c>
      <c r="D313" s="12" t="str">
        <f t="shared" si="90"/>
        <v>10007/13</v>
      </c>
      <c r="E313" s="13" t="s">
        <v>40</v>
      </c>
      <c r="F313" s="13" t="s">
        <v>41</v>
      </c>
      <c r="G313" s="12">
        <v>1</v>
      </c>
      <c r="H313" s="14">
        <v>100062</v>
      </c>
      <c r="I313" s="15" t="str">
        <f t="shared" si="91"/>
        <v>Б-100062-13</v>
      </c>
      <c r="J313" s="16">
        <v>3</v>
      </c>
      <c r="K313" s="56">
        <v>11</v>
      </c>
      <c r="L313" s="12" t="s">
        <v>42</v>
      </c>
      <c r="M313" s="16">
        <v>1</v>
      </c>
      <c r="N313" s="12">
        <v>18</v>
      </c>
      <c r="O313" s="144" t="s">
        <v>169</v>
      </c>
      <c r="P313" s="13" t="s">
        <v>44</v>
      </c>
      <c r="Q313" s="13" t="s">
        <v>45</v>
      </c>
      <c r="R313" s="17" t="str">
        <f t="shared" si="92"/>
        <v>1000621</v>
      </c>
      <c r="S313" s="15">
        <v>1</v>
      </c>
      <c r="T313" s="144" t="s">
        <v>141</v>
      </c>
      <c r="U313" s="12">
        <v>80000</v>
      </c>
      <c r="V313" s="12">
        <f t="shared" si="93"/>
        <v>14400</v>
      </c>
      <c r="W313" s="12">
        <v>0</v>
      </c>
      <c r="X313" s="18">
        <v>142</v>
      </c>
      <c r="Y313" s="19" t="s">
        <v>47</v>
      </c>
      <c r="Z313" s="20">
        <f t="shared" si="80"/>
        <v>65600</v>
      </c>
      <c r="AA313" s="21"/>
      <c r="AB313" s="22">
        <f t="shared" si="88"/>
        <v>33898.305084745763</v>
      </c>
      <c r="AC313" s="14">
        <f t="shared" si="94"/>
        <v>40000</v>
      </c>
      <c r="AD313" s="12"/>
      <c r="AE313" s="12"/>
      <c r="AF313" s="13" t="s">
        <v>48</v>
      </c>
      <c r="AG313" s="23">
        <v>8</v>
      </c>
      <c r="AH313" s="30">
        <v>20</v>
      </c>
      <c r="AI313" s="25" t="s">
        <v>49</v>
      </c>
      <c r="AJ313" s="13"/>
      <c r="AK313" s="13"/>
      <c r="AL313" s="17">
        <v>0</v>
      </c>
      <c r="AM313" s="15" t="s">
        <v>50</v>
      </c>
      <c r="AN313" s="12" t="s">
        <v>51</v>
      </c>
      <c r="AO313" s="12"/>
      <c r="AP313" s="17"/>
      <c r="AQ313" s="17"/>
      <c r="AR313" s="17"/>
      <c r="AS313" s="17"/>
      <c r="AU31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100062, 'Б-100062-13',date'2016-03-04',3, 11, 11, 'RUR', 1, 18, date'2015-03-06', date'2015-03-07', 1000621, 1, to_date('2016-03-09 00:00:00','YYYY-MM-DD HH24:MI:SS'), 80000, 14400, 0, 142, 0, 'c1', 8,null);insert into xxxx_oebs_cash_payment_test (ID, INVOICE_ID, OEBS_PAYMENT, DOC_DATE, COMISS_DATE) values (s_xxxx_oebs_cash_payment_test.NEXTVAL, 100062, 40000, to_date('2016-03-09 00:00:00','YYYY-MM-DD HH24:MI:SS'), date'2015-03-31' );insert into xxxx_client_discount_m  (ID,CLIENT_ID,CLIENT_AVG_DISCOUNT,DT) values (s_xxxx_client_discount_m.NEXTVAL,142, 20, date'2014-03-01');</v>
      </c>
    </row>
    <row r="314" spans="1:47" ht="15" customHeight="1" x14ac:dyDescent="0.3">
      <c r="A314" s="45">
        <v>7</v>
      </c>
      <c r="B314" s="57"/>
      <c r="C314" s="12" t="str">
        <f t="shared" si="89"/>
        <v>10007</v>
      </c>
      <c r="D314" s="12" t="str">
        <f t="shared" si="90"/>
        <v>10007/13</v>
      </c>
      <c r="E314" s="13" t="s">
        <v>40</v>
      </c>
      <c r="F314" s="13" t="s">
        <v>41</v>
      </c>
      <c r="G314" s="12">
        <v>1</v>
      </c>
      <c r="H314" s="14">
        <v>100063</v>
      </c>
      <c r="I314" s="15" t="str">
        <f t="shared" si="91"/>
        <v>Б-100063-13</v>
      </c>
      <c r="J314" s="16">
        <v>3</v>
      </c>
      <c r="K314" s="12">
        <v>7</v>
      </c>
      <c r="L314" s="12" t="s">
        <v>42</v>
      </c>
      <c r="M314" s="16">
        <v>1</v>
      </c>
      <c r="N314" s="12">
        <v>18</v>
      </c>
      <c r="O314" s="144" t="s">
        <v>168</v>
      </c>
      <c r="P314" s="13" t="s">
        <v>44</v>
      </c>
      <c r="Q314" s="13" t="s">
        <v>45</v>
      </c>
      <c r="R314" s="17" t="str">
        <f t="shared" si="92"/>
        <v>1000631</v>
      </c>
      <c r="S314" s="15">
        <v>1</v>
      </c>
      <c r="T314" s="144" t="s">
        <v>140</v>
      </c>
      <c r="U314" s="12">
        <v>90000</v>
      </c>
      <c r="V314" s="12">
        <f t="shared" si="93"/>
        <v>16200</v>
      </c>
      <c r="W314" s="12">
        <v>0</v>
      </c>
      <c r="X314" s="18">
        <v>143</v>
      </c>
      <c r="Y314" s="19" t="s">
        <v>47</v>
      </c>
      <c r="Z314" s="20">
        <f t="shared" si="80"/>
        <v>73800</v>
      </c>
      <c r="AA314" s="21"/>
      <c r="AB314" s="22">
        <f t="shared" si="88"/>
        <v>38135.593220338982</v>
      </c>
      <c r="AC314" s="14">
        <f t="shared" si="94"/>
        <v>45000</v>
      </c>
      <c r="AD314" s="12"/>
      <c r="AE314" s="12"/>
      <c r="AF314" s="13" t="s">
        <v>48</v>
      </c>
      <c r="AG314" s="23">
        <v>8</v>
      </c>
      <c r="AH314" s="27">
        <v>7</v>
      </c>
      <c r="AI314" s="25" t="s">
        <v>49</v>
      </c>
      <c r="AJ314" s="13"/>
      <c r="AK314" s="13"/>
      <c r="AL314" s="17">
        <v>0</v>
      </c>
      <c r="AM314" s="15" t="s">
        <v>50</v>
      </c>
      <c r="AN314" s="12" t="s">
        <v>51</v>
      </c>
      <c r="AO314" s="12"/>
      <c r="AP314" s="17"/>
      <c r="AQ314" s="17"/>
      <c r="AR314" s="17"/>
      <c r="AS314" s="17" t="s">
        <v>125</v>
      </c>
      <c r="AU31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100063, 'Б-100063-13',date'2016-03-03',3, 7, 7, 'RUR', 1, 18, date'2015-03-06', date'2015-03-07', 1000631, 1, to_date('2016-03-08 00:00:00','YYYY-MM-DD HH24:MI:SS'), 90000, 16200, 0, 143, 0, 'c1', 8,null);insert into xxxx_oebs_cash_payment_test (ID, INVOICE_ID, OEBS_PAYMENT, DOC_DATE, COMISS_DATE) values (s_xxxx_oebs_cash_payment_test.NEXTVAL, 100063, 45000, to_date('2016-03-08 00:00:00','YYYY-MM-DD HH24:MI:SS'), date'2015-03-31' );insert into xxxx_client_discount_m  (ID,CLIENT_ID,CLIENT_AVG_DISCOUNT,DT) values (s_xxxx_client_discount_m.NEXTVAL,143, 7, date'2014-03-01');</v>
      </c>
    </row>
    <row r="315" spans="1:47" ht="15" customHeight="1" x14ac:dyDescent="0.3">
      <c r="A315" s="45">
        <v>7</v>
      </c>
      <c r="B315" s="57"/>
      <c r="C315" s="12" t="str">
        <f t="shared" si="89"/>
        <v>10007</v>
      </c>
      <c r="D315" s="12" t="str">
        <f t="shared" si="90"/>
        <v>10007/13</v>
      </c>
      <c r="E315" s="13" t="s">
        <v>40</v>
      </c>
      <c r="F315" s="13" t="s">
        <v>41</v>
      </c>
      <c r="G315" s="12">
        <v>1</v>
      </c>
      <c r="H315" s="14">
        <v>100064</v>
      </c>
      <c r="I315" s="15" t="str">
        <f t="shared" si="91"/>
        <v>Б-100064-13</v>
      </c>
      <c r="J315" s="16">
        <v>3</v>
      </c>
      <c r="K315" s="12">
        <v>7</v>
      </c>
      <c r="L315" s="12" t="s">
        <v>42</v>
      </c>
      <c r="M315" s="16">
        <v>1</v>
      </c>
      <c r="N315" s="12">
        <v>18</v>
      </c>
      <c r="O315" s="144" t="s">
        <v>168</v>
      </c>
      <c r="P315" s="13" t="s">
        <v>44</v>
      </c>
      <c r="Q315" s="13" t="s">
        <v>45</v>
      </c>
      <c r="R315" s="17" t="str">
        <f t="shared" si="92"/>
        <v>1000641</v>
      </c>
      <c r="S315" s="15">
        <v>1</v>
      </c>
      <c r="T315" s="144" t="s">
        <v>140</v>
      </c>
      <c r="U315" s="12">
        <v>90000</v>
      </c>
      <c r="V315" s="12">
        <f t="shared" si="93"/>
        <v>16200</v>
      </c>
      <c r="W315" s="12">
        <v>0</v>
      </c>
      <c r="X315" s="18">
        <v>144</v>
      </c>
      <c r="Y315" s="19" t="s">
        <v>47</v>
      </c>
      <c r="Z315" s="20">
        <f t="shared" si="80"/>
        <v>73800</v>
      </c>
      <c r="AA315" s="21"/>
      <c r="AB315" s="22">
        <f t="shared" si="88"/>
        <v>38135.593220338982</v>
      </c>
      <c r="AC315" s="14">
        <f t="shared" si="94"/>
        <v>45000</v>
      </c>
      <c r="AD315" s="12"/>
      <c r="AE315" s="12"/>
      <c r="AF315" s="13" t="s">
        <v>48</v>
      </c>
      <c r="AG315" s="23">
        <v>8</v>
      </c>
      <c r="AH315" s="27">
        <v>7</v>
      </c>
      <c r="AI315" s="25" t="s">
        <v>49</v>
      </c>
      <c r="AJ315" s="13"/>
      <c r="AK315" s="13"/>
      <c r="AL315" s="17">
        <v>0</v>
      </c>
      <c r="AM315" s="15" t="s">
        <v>50</v>
      </c>
      <c r="AN315" s="12" t="s">
        <v>51</v>
      </c>
      <c r="AO315" s="12"/>
      <c r="AP315" s="17"/>
      <c r="AQ315" s="17"/>
      <c r="AR315" s="17"/>
      <c r="AS315" s="17"/>
      <c r="AU31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100064, 'Б-100064-13',date'2016-03-03',3, 7, 7, 'RUR', 1, 18, date'2015-03-06', date'2015-03-07', 1000641, 1, to_date('2016-03-08 00:00:00','YYYY-MM-DD HH24:MI:SS'), 90000, 16200, 0, 144, 0, 'c1', 8,null);insert into xxxx_oebs_cash_payment_test (ID, INVOICE_ID, OEBS_PAYMENT, DOC_DATE, COMISS_DATE) values (s_xxxx_oebs_cash_payment_test.NEXTVAL, 100064, 45000, to_date('2016-03-08 00:00:00','YYYY-MM-DD HH24:MI:SS'), date'2015-03-31' );insert into xxxx_client_discount_m  (ID,CLIENT_ID,CLIENT_AVG_DISCOUNT,DT) values (s_xxxx_client_discount_m.NEXTVAL,144, 7, date'2014-03-01');</v>
      </c>
    </row>
    <row r="316" spans="1:47" ht="15" customHeight="1" x14ac:dyDescent="0.3">
      <c r="A316" s="45">
        <v>7</v>
      </c>
      <c r="B316" s="57"/>
      <c r="C316" s="12" t="str">
        <f t="shared" si="89"/>
        <v>10007</v>
      </c>
      <c r="D316" s="12" t="str">
        <f t="shared" si="90"/>
        <v>10007/13</v>
      </c>
      <c r="E316" s="13" t="s">
        <v>40</v>
      </c>
      <c r="F316" s="13" t="s">
        <v>41</v>
      </c>
      <c r="G316" s="12">
        <v>1</v>
      </c>
      <c r="H316" s="14">
        <v>100065</v>
      </c>
      <c r="I316" s="15" t="str">
        <f t="shared" si="91"/>
        <v>Б-100065-13</v>
      </c>
      <c r="J316" s="16">
        <v>3</v>
      </c>
      <c r="K316" s="56">
        <v>2</v>
      </c>
      <c r="L316" s="12" t="s">
        <v>42</v>
      </c>
      <c r="M316" s="16">
        <v>1</v>
      </c>
      <c r="N316" s="12">
        <v>18</v>
      </c>
      <c r="O316" s="144" t="s">
        <v>169</v>
      </c>
      <c r="P316" s="13" t="s">
        <v>44</v>
      </c>
      <c r="Q316" s="13" t="s">
        <v>45</v>
      </c>
      <c r="R316" s="17" t="str">
        <f t="shared" si="92"/>
        <v>1000651</v>
      </c>
      <c r="S316" s="15">
        <v>1</v>
      </c>
      <c r="T316" s="144" t="s">
        <v>141</v>
      </c>
      <c r="U316" s="12">
        <v>80000</v>
      </c>
      <c r="V316" s="12">
        <f t="shared" si="93"/>
        <v>14400</v>
      </c>
      <c r="W316" s="12">
        <v>0</v>
      </c>
      <c r="X316" s="18">
        <v>145</v>
      </c>
      <c r="Y316" s="19" t="s">
        <v>47</v>
      </c>
      <c r="Z316" s="20">
        <f t="shared" si="80"/>
        <v>65600</v>
      </c>
      <c r="AA316" s="21"/>
      <c r="AB316" s="22">
        <f t="shared" si="88"/>
        <v>33898.305084745763</v>
      </c>
      <c r="AC316" s="14">
        <f t="shared" si="94"/>
        <v>40000</v>
      </c>
      <c r="AD316" s="12"/>
      <c r="AE316" s="12"/>
      <c r="AF316" s="13" t="s">
        <v>48</v>
      </c>
      <c r="AG316" s="23">
        <v>8</v>
      </c>
      <c r="AH316" s="30">
        <v>20</v>
      </c>
      <c r="AI316" s="25" t="s">
        <v>49</v>
      </c>
      <c r="AJ316" s="13"/>
      <c r="AK316" s="13"/>
      <c r="AL316" s="17">
        <v>0</v>
      </c>
      <c r="AM316" s="15" t="s">
        <v>50</v>
      </c>
      <c r="AN316" s="12" t="s">
        <v>51</v>
      </c>
      <c r="AO316" s="12"/>
      <c r="AP316" s="17"/>
      <c r="AQ316" s="17"/>
      <c r="AR316" s="17"/>
      <c r="AS316" s="17"/>
      <c r="AU31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100065, 'Б-100065-13',date'2016-03-04',3, 2, 2, 'RUR', 1, 18, date'2015-03-06', date'2015-03-07', 1000651, 1, to_date('2016-03-09 00:00:00','YYYY-MM-DD HH24:MI:SS'), 80000, 14400, 0, 145, 0, 'c1', 8,null);insert into xxxx_oebs_cash_payment_test (ID, INVOICE_ID, OEBS_PAYMENT, DOC_DATE, COMISS_DATE) values (s_xxxx_oebs_cash_payment_test.NEXTVAL, 100065, 40000, to_date('2016-03-09 00:00:00','YYYY-MM-DD HH24:MI:SS'), date'2015-03-31' );insert into xxxx_client_discount_m  (ID,CLIENT_ID,CLIENT_AVG_DISCOUNT,DT) values (s_xxxx_client_discount_m.NEXTVAL,145, 20, date'2014-03-01');</v>
      </c>
    </row>
    <row r="317" spans="1:47" ht="15" customHeight="1" x14ac:dyDescent="0.3">
      <c r="A317" s="45">
        <v>7</v>
      </c>
      <c r="B317" s="57"/>
      <c r="C317" s="12" t="str">
        <f t="shared" si="89"/>
        <v>10007</v>
      </c>
      <c r="D317" s="12" t="str">
        <f t="shared" si="90"/>
        <v>10007/13</v>
      </c>
      <c r="E317" s="13" t="s">
        <v>40</v>
      </c>
      <c r="F317" s="13" t="s">
        <v>41</v>
      </c>
      <c r="G317" s="12">
        <v>1</v>
      </c>
      <c r="H317" s="14">
        <v>100066</v>
      </c>
      <c r="I317" s="15" t="str">
        <f t="shared" si="91"/>
        <v>Б-100066-13</v>
      </c>
      <c r="J317" s="16">
        <v>3</v>
      </c>
      <c r="K317" s="56">
        <v>11</v>
      </c>
      <c r="L317" s="12" t="s">
        <v>42</v>
      </c>
      <c r="M317" s="16">
        <v>1</v>
      </c>
      <c r="N317" s="12">
        <v>18</v>
      </c>
      <c r="O317" s="144" t="s">
        <v>169</v>
      </c>
      <c r="P317" s="13" t="s">
        <v>44</v>
      </c>
      <c r="Q317" s="13" t="s">
        <v>45</v>
      </c>
      <c r="R317" s="17" t="str">
        <f t="shared" si="92"/>
        <v>1000661</v>
      </c>
      <c r="S317" s="15">
        <v>1</v>
      </c>
      <c r="T317" s="144" t="s">
        <v>141</v>
      </c>
      <c r="U317" s="12">
        <v>80000</v>
      </c>
      <c r="V317" s="12">
        <f t="shared" si="93"/>
        <v>14400</v>
      </c>
      <c r="W317" s="12">
        <v>0</v>
      </c>
      <c r="X317" s="18">
        <v>145</v>
      </c>
      <c r="Y317" s="19" t="s">
        <v>47</v>
      </c>
      <c r="Z317" s="20">
        <f t="shared" si="80"/>
        <v>65600</v>
      </c>
      <c r="AA317" s="21"/>
      <c r="AB317" s="22">
        <f t="shared" si="88"/>
        <v>33898.305084745763</v>
      </c>
      <c r="AC317" s="14">
        <f t="shared" si="94"/>
        <v>40000</v>
      </c>
      <c r="AD317" s="12"/>
      <c r="AE317" s="12"/>
      <c r="AF317" s="13" t="s">
        <v>48</v>
      </c>
      <c r="AG317" s="23">
        <v>8</v>
      </c>
      <c r="AH317" s="30">
        <v>20</v>
      </c>
      <c r="AI317" s="25" t="s">
        <v>49</v>
      </c>
      <c r="AJ317" s="13"/>
      <c r="AK317" s="13"/>
      <c r="AL317" s="17">
        <v>0</v>
      </c>
      <c r="AM317" s="15" t="s">
        <v>50</v>
      </c>
      <c r="AN317" s="12" t="s">
        <v>51</v>
      </c>
      <c r="AO317" s="12"/>
      <c r="AP317" s="17"/>
      <c r="AQ317" s="17"/>
      <c r="AR317" s="17"/>
      <c r="AS317" s="17"/>
      <c r="AU31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100066, 'Б-100066-13',date'2016-03-04',3, 11, 11, 'RUR', 1, 18, date'2015-03-06', date'2015-03-07', 1000661, 1, to_date('2016-03-09 00:00:00','YYYY-MM-DD HH24:MI:SS'), 80000, 14400, 0, 145, 0, 'c1', 8,null);insert into xxxx_oebs_cash_payment_test (ID, INVOICE_ID, OEBS_PAYMENT, DOC_DATE, COMISS_DATE) values (s_xxxx_oebs_cash_payment_test.NEXTVAL, 100066, 40000, to_date('2016-03-09 00:00:00','YYYY-MM-DD HH24:MI:SS'), date'2015-03-31' );insert into xxxx_client_discount_m  (ID,CLIENT_ID,CLIENT_AVG_DISCOUNT,DT) values (s_xxxx_client_discount_m.NEXTVAL,145, 20, date'2014-03-01');</v>
      </c>
    </row>
    <row r="318" spans="1:47" ht="15" customHeight="1" x14ac:dyDescent="0.3">
      <c r="A318" s="45">
        <v>7</v>
      </c>
      <c r="B318" s="57"/>
      <c r="C318" s="12" t="str">
        <f t="shared" si="89"/>
        <v>10007</v>
      </c>
      <c r="D318" s="12" t="str">
        <f t="shared" si="90"/>
        <v>10007/13</v>
      </c>
      <c r="E318" s="13" t="s">
        <v>40</v>
      </c>
      <c r="F318" s="13" t="s">
        <v>41</v>
      </c>
      <c r="G318" s="12">
        <v>1</v>
      </c>
      <c r="H318" s="14">
        <v>100067</v>
      </c>
      <c r="I318" s="15" t="str">
        <f t="shared" si="91"/>
        <v>Б-100067-13</v>
      </c>
      <c r="J318" s="16">
        <v>3</v>
      </c>
      <c r="K318" s="28">
        <v>14</v>
      </c>
      <c r="L318" s="12" t="s">
        <v>42</v>
      </c>
      <c r="M318" s="16">
        <v>1</v>
      </c>
      <c r="N318" s="12">
        <v>18</v>
      </c>
      <c r="O318" s="144" t="s">
        <v>169</v>
      </c>
      <c r="P318" s="13" t="s">
        <v>44</v>
      </c>
      <c r="Q318" s="13" t="s">
        <v>45</v>
      </c>
      <c r="R318" s="17" t="str">
        <f t="shared" si="92"/>
        <v>1000671</v>
      </c>
      <c r="S318" s="15">
        <v>1</v>
      </c>
      <c r="T318" s="144" t="s">
        <v>141</v>
      </c>
      <c r="U318" s="12">
        <v>80000</v>
      </c>
      <c r="V318" s="12">
        <f t="shared" si="93"/>
        <v>14400</v>
      </c>
      <c r="W318" s="12">
        <v>0</v>
      </c>
      <c r="X318" s="18">
        <v>146</v>
      </c>
      <c r="Y318" s="19" t="s">
        <v>47</v>
      </c>
      <c r="Z318" s="20">
        <f t="shared" si="80"/>
        <v>65600</v>
      </c>
      <c r="AA318" s="21"/>
      <c r="AB318" s="22">
        <f t="shared" si="88"/>
        <v>33898.305084745763</v>
      </c>
      <c r="AC318" s="14">
        <f t="shared" si="94"/>
        <v>40000</v>
      </c>
      <c r="AD318" s="12"/>
      <c r="AE318" s="12"/>
      <c r="AF318" s="13" t="s">
        <v>48</v>
      </c>
      <c r="AG318" s="23">
        <v>8</v>
      </c>
      <c r="AH318" s="30">
        <v>20</v>
      </c>
      <c r="AI318" s="25" t="s">
        <v>49</v>
      </c>
      <c r="AJ318" s="13"/>
      <c r="AK318" s="13"/>
      <c r="AL318" s="17">
        <v>0</v>
      </c>
      <c r="AM318" s="15" t="s">
        <v>50</v>
      </c>
      <c r="AN318" s="12" t="s">
        <v>51</v>
      </c>
      <c r="AO318" s="12"/>
      <c r="AP318" s="17"/>
      <c r="AQ318" s="17"/>
      <c r="AR318" s="17"/>
      <c r="AS318" s="17"/>
      <c r="AU31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100067, 'Б-100067-13',date'2016-03-04',3, 14, 14, 'RUR', 1, 18, date'2015-03-06', date'2015-03-07', 1000671, 1, to_date('2016-03-09 00:00:00','YYYY-MM-DD HH24:MI:SS'), 80000, 14400, 0, 146, 0, 'c1', 8,null);insert into xxxx_oebs_cash_payment_test (ID, INVOICE_ID, OEBS_PAYMENT, DOC_DATE, COMISS_DATE) values (s_xxxx_oebs_cash_payment_test.NEXTVAL, 100067, 40000, to_date('2016-03-09 00:00:00','YYYY-MM-DD HH24:MI:SS'), date'2015-03-31' );insert into xxxx_client_discount_m  (ID,CLIENT_ID,CLIENT_AVG_DISCOUNT,DT) values (s_xxxx_client_discount_m.NEXTVAL,146, 20, date'2014-03-01');</v>
      </c>
    </row>
    <row r="319" spans="1:47" s="44" customFormat="1" ht="15" customHeight="1" x14ac:dyDescent="0.3">
      <c r="A319" s="31">
        <v>7</v>
      </c>
      <c r="B319" s="60"/>
      <c r="C319" s="33" t="str">
        <f t="shared" si="89"/>
        <v>10007</v>
      </c>
      <c r="D319" s="33" t="str">
        <f t="shared" si="90"/>
        <v>10007/13</v>
      </c>
      <c r="E319" s="34" t="s">
        <v>40</v>
      </c>
      <c r="F319" s="34" t="s">
        <v>41</v>
      </c>
      <c r="G319" s="12">
        <v>1</v>
      </c>
      <c r="H319" s="14">
        <v>100068</v>
      </c>
      <c r="I319" s="33" t="str">
        <f t="shared" si="91"/>
        <v>Б-100068-13</v>
      </c>
      <c r="J319" s="16">
        <v>3</v>
      </c>
      <c r="K319" s="51">
        <v>8</v>
      </c>
      <c r="L319" s="33" t="s">
        <v>42</v>
      </c>
      <c r="M319" s="36">
        <v>1</v>
      </c>
      <c r="N319" s="33">
        <v>18</v>
      </c>
      <c r="O319" s="145" t="s">
        <v>168</v>
      </c>
      <c r="P319" s="34" t="s">
        <v>44</v>
      </c>
      <c r="Q319" s="34" t="s">
        <v>45</v>
      </c>
      <c r="R319" s="37" t="str">
        <f t="shared" si="92"/>
        <v>1000681</v>
      </c>
      <c r="S319" s="33">
        <v>1</v>
      </c>
      <c r="T319" s="145" t="s">
        <v>140</v>
      </c>
      <c r="U319" s="33">
        <v>90000</v>
      </c>
      <c r="V319" s="33">
        <f t="shared" si="93"/>
        <v>16200</v>
      </c>
      <c r="W319" s="33">
        <v>0</v>
      </c>
      <c r="X319" s="18">
        <v>147</v>
      </c>
      <c r="Y319" s="38" t="s">
        <v>47</v>
      </c>
      <c r="Z319" s="20">
        <f t="shared" si="80"/>
        <v>73800</v>
      </c>
      <c r="AA319" s="52"/>
      <c r="AB319" s="22">
        <f t="shared" si="88"/>
        <v>38135.593220338982</v>
      </c>
      <c r="AC319" s="40">
        <f t="shared" si="94"/>
        <v>45000</v>
      </c>
      <c r="AD319" s="12"/>
      <c r="AE319" s="33"/>
      <c r="AF319" s="34" t="s">
        <v>48</v>
      </c>
      <c r="AG319" s="41">
        <v>8</v>
      </c>
      <c r="AH319" s="63">
        <v>7</v>
      </c>
      <c r="AI319" s="43" t="s">
        <v>49</v>
      </c>
      <c r="AJ319" s="34"/>
      <c r="AK319" s="34"/>
      <c r="AL319" s="37">
        <v>0</v>
      </c>
      <c r="AM319" s="33" t="s">
        <v>50</v>
      </c>
      <c r="AN319" s="33" t="s">
        <v>51</v>
      </c>
      <c r="AO319" s="33"/>
      <c r="AP319" s="37"/>
      <c r="AQ319" s="37"/>
      <c r="AR319" s="37"/>
      <c r="AS319" s="37"/>
      <c r="AU31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1, 100068, 'Б-100068-13',date'2016-03-03',3, 8, 8, 'RUR', 1, 18, date'2015-03-06', date'2015-03-07', 1000681, 1, to_date('2016-03-08 00:00:00','YYYY-MM-DD HH24:MI:SS'), 90000, 16200, 0, 147, 0, 'c1', 8,null);insert into xxxx_oebs_cash_payment_test (ID, INVOICE_ID, OEBS_PAYMENT, DOC_DATE, COMISS_DATE) values (s_xxxx_oebs_cash_payment_test.NEXTVAL, 100068, 45000, to_date('2016-03-08 00:00:00','YYYY-MM-DD HH24:MI:SS'), date'2015-03-31' );insert into xxxx_client_discount_m  (ID,CLIENT_ID,CLIENT_AVG_DISCOUNT,DT) values (s_xxxx_client_discount_m.NEXTVAL,147, 7, date'2014-03-01');</v>
      </c>
    </row>
    <row r="320" spans="1:47" ht="15" customHeight="1" x14ac:dyDescent="0.3">
      <c r="A320" s="45">
        <v>8</v>
      </c>
      <c r="B320" s="64"/>
      <c r="C320" s="12" t="str">
        <f t="shared" ref="C320:C351" si="95">"1000"&amp;A320</f>
        <v>10008</v>
      </c>
      <c r="D320" s="12" t="str">
        <f t="shared" ref="D320:D351" si="96">"1000"&amp;A320&amp;"/13"</f>
        <v>10008/13</v>
      </c>
      <c r="E320" s="13" t="s">
        <v>40</v>
      </c>
      <c r="F320" s="13" t="s">
        <v>41</v>
      </c>
      <c r="G320" s="12">
        <v>1</v>
      </c>
      <c r="H320" s="14">
        <v>100069</v>
      </c>
      <c r="I320" s="15" t="str">
        <f t="shared" ref="I320:I351" si="97">"Б-"&amp;H320&amp;"-13"</f>
        <v>Б-100069-13</v>
      </c>
      <c r="J320" s="16">
        <v>3</v>
      </c>
      <c r="K320" s="12">
        <v>7</v>
      </c>
      <c r="L320" s="12" t="s">
        <v>42</v>
      </c>
      <c r="M320" s="16">
        <v>1</v>
      </c>
      <c r="N320" s="12">
        <v>18</v>
      </c>
      <c r="O320" s="144" t="s">
        <v>167</v>
      </c>
      <c r="P320" s="13" t="s">
        <v>44</v>
      </c>
      <c r="Q320" s="13" t="s">
        <v>45</v>
      </c>
      <c r="R320" s="17" t="str">
        <f t="shared" ref="R320:R351" si="98">H320&amp;"1"</f>
        <v>1000691</v>
      </c>
      <c r="S320" s="15">
        <v>1</v>
      </c>
      <c r="T320" s="144" t="s">
        <v>139</v>
      </c>
      <c r="U320" s="12">
        <v>30000</v>
      </c>
      <c r="V320" s="12">
        <f t="shared" ref="V320:V351" si="99">U320*0.18</f>
        <v>5400</v>
      </c>
      <c r="W320" s="12">
        <v>0</v>
      </c>
      <c r="X320" s="18">
        <v>148</v>
      </c>
      <c r="Y320" s="19" t="s">
        <v>47</v>
      </c>
      <c r="Z320" s="20">
        <f t="shared" si="80"/>
        <v>24600</v>
      </c>
      <c r="AA320" s="21"/>
      <c r="AB320" s="22">
        <f t="shared" si="88"/>
        <v>12711.864406779661</v>
      </c>
      <c r="AC320" s="14">
        <f t="shared" ref="AC320:AC351" si="100">U320*0.5</f>
        <v>15000</v>
      </c>
      <c r="AD320" s="12"/>
      <c r="AE320" s="12"/>
      <c r="AF320" s="13" t="s">
        <v>48</v>
      </c>
      <c r="AG320" s="23">
        <v>8</v>
      </c>
      <c r="AH320" s="24">
        <v>13</v>
      </c>
      <c r="AI320" s="25" t="s">
        <v>49</v>
      </c>
      <c r="AJ320" s="13"/>
      <c r="AK320" s="13"/>
      <c r="AL320" s="17">
        <v>0</v>
      </c>
      <c r="AM320" s="15" t="s">
        <v>50</v>
      </c>
      <c r="AN320" s="12" t="s">
        <v>51</v>
      </c>
      <c r="AO320" s="12"/>
      <c r="AP320" s="17"/>
      <c r="AQ320" s="17"/>
      <c r="AR320" s="17"/>
      <c r="AS320" s="65">
        <v>99999.82</v>
      </c>
      <c r="AU32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100069, 'Б-100069-13',date'2016-03-02',3, 7, 7, 'RUR', 1, 18, date'2015-03-06', date'2015-03-07', 1000691, 1, to_date('2016-03-07 00:00:00','YYYY-MM-DD HH24:MI:SS'), 30000, 5400, 0, 148, 0, 'c1', 8,null);insert into xxxx_oebs_cash_payment_test (ID, INVOICE_ID, OEBS_PAYMENT, DOC_DATE, COMISS_DATE) values (s_xxxx_oebs_cash_payment_test.NEXTVAL, 100069, 15000, to_date('2016-03-07 00:00:00','YYYY-MM-DD HH24:MI:SS'), date'2015-03-31' );insert into xxxx_client_discount_m  (ID,CLIENT_ID,CLIENT_AVG_DISCOUNT,DT) values (s_xxxx_client_discount_m.NEXTVAL,148, 13, date'2014-03-01');</v>
      </c>
    </row>
    <row r="321" spans="1:47" ht="15" customHeight="1" x14ac:dyDescent="0.3">
      <c r="A321" s="45">
        <v>8</v>
      </c>
      <c r="B321" s="64"/>
      <c r="C321" s="12" t="str">
        <f t="shared" si="95"/>
        <v>10008</v>
      </c>
      <c r="D321" s="12" t="str">
        <f t="shared" si="96"/>
        <v>10008/13</v>
      </c>
      <c r="E321" s="13" t="s">
        <v>40</v>
      </c>
      <c r="F321" s="13" t="s">
        <v>41</v>
      </c>
      <c r="G321" s="12">
        <v>1</v>
      </c>
      <c r="H321" s="14">
        <v>100070</v>
      </c>
      <c r="I321" s="15" t="str">
        <f t="shared" si="97"/>
        <v>Б-100070-13</v>
      </c>
      <c r="J321" s="16">
        <v>3</v>
      </c>
      <c r="K321" s="12">
        <v>7</v>
      </c>
      <c r="L321" s="12" t="s">
        <v>42</v>
      </c>
      <c r="M321" s="16">
        <v>1</v>
      </c>
      <c r="N321" s="12">
        <v>18</v>
      </c>
      <c r="O321" s="144" t="s">
        <v>168</v>
      </c>
      <c r="P321" s="13" t="s">
        <v>44</v>
      </c>
      <c r="Q321" s="13" t="s">
        <v>45</v>
      </c>
      <c r="R321" s="17" t="str">
        <f t="shared" si="98"/>
        <v>1000701</v>
      </c>
      <c r="S321" s="15">
        <v>1</v>
      </c>
      <c r="T321" s="144" t="s">
        <v>140</v>
      </c>
      <c r="U321" s="12">
        <v>30000</v>
      </c>
      <c r="V321" s="12">
        <f t="shared" si="99"/>
        <v>5400</v>
      </c>
      <c r="W321" s="12">
        <v>0</v>
      </c>
      <c r="X321" s="18">
        <v>149</v>
      </c>
      <c r="Y321" s="19" t="s">
        <v>47</v>
      </c>
      <c r="Z321" s="20">
        <f t="shared" si="80"/>
        <v>24600</v>
      </c>
      <c r="AA321" s="21"/>
      <c r="AB321" s="22">
        <f t="shared" si="88"/>
        <v>12711.864406779661</v>
      </c>
      <c r="AC321" s="14">
        <f t="shared" si="100"/>
        <v>15000</v>
      </c>
      <c r="AD321" s="12"/>
      <c r="AE321" s="12"/>
      <c r="AF321" s="13" t="s">
        <v>48</v>
      </c>
      <c r="AG321" s="23">
        <v>8</v>
      </c>
      <c r="AH321" s="27">
        <v>7</v>
      </c>
      <c r="AI321" s="25" t="s">
        <v>49</v>
      </c>
      <c r="AJ321" s="13"/>
      <c r="AK321" s="13"/>
      <c r="AL321" s="17">
        <v>0</v>
      </c>
      <c r="AM321" s="15" t="s">
        <v>50</v>
      </c>
      <c r="AN321" s="12" t="s">
        <v>51</v>
      </c>
      <c r="AO321" s="12"/>
      <c r="AP321" s="17"/>
      <c r="AQ321" s="17"/>
      <c r="AR321" s="17"/>
      <c r="AS321" s="17"/>
      <c r="AU321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100070, 'Б-100070-13',date'2016-03-03',3, 7, 7, 'RUR', 1, 18, date'2015-03-06', date'2015-03-07', 1000701, 1, to_date('2016-03-08 00:00:00','YYYY-MM-DD HH24:MI:SS'), 30000, 5400, 0, 149, 0, 'c1', 8,null);insert into xxxx_oebs_cash_payment_test (ID, INVOICE_ID, OEBS_PAYMENT, DOC_DATE, COMISS_DATE) values (s_xxxx_oebs_cash_payment_test.NEXTVAL, 100070, 15000, to_date('2016-03-08 00:00:00','YYYY-MM-DD HH24:MI:SS'), date'2015-03-31' );insert into xxxx_client_discount_m  (ID,CLIENT_ID,CLIENT_AVG_DISCOUNT,DT) values (s_xxxx_client_discount_m.NEXTVAL,149, 7, date'2014-03-01');</v>
      </c>
    </row>
    <row r="322" spans="1:47" ht="15" customHeight="1" x14ac:dyDescent="0.3">
      <c r="A322" s="45">
        <v>8</v>
      </c>
      <c r="B322" s="64"/>
      <c r="C322" s="12" t="str">
        <f t="shared" si="95"/>
        <v>10008</v>
      </c>
      <c r="D322" s="12" t="str">
        <f t="shared" si="96"/>
        <v>10008/13</v>
      </c>
      <c r="E322" s="13" t="s">
        <v>40</v>
      </c>
      <c r="F322" s="13" t="s">
        <v>41</v>
      </c>
      <c r="G322" s="12">
        <v>1</v>
      </c>
      <c r="H322" s="14">
        <v>100071</v>
      </c>
      <c r="I322" s="15" t="str">
        <f t="shared" si="97"/>
        <v>Б-100071-13</v>
      </c>
      <c r="J322" s="16">
        <v>3</v>
      </c>
      <c r="K322" s="12">
        <v>7</v>
      </c>
      <c r="L322" s="12" t="s">
        <v>42</v>
      </c>
      <c r="M322" s="16">
        <v>1</v>
      </c>
      <c r="N322" s="12">
        <v>18</v>
      </c>
      <c r="O322" s="144" t="s">
        <v>168</v>
      </c>
      <c r="P322" s="13" t="s">
        <v>44</v>
      </c>
      <c r="Q322" s="13" t="s">
        <v>45</v>
      </c>
      <c r="R322" s="17" t="str">
        <f t="shared" si="98"/>
        <v>1000711</v>
      </c>
      <c r="S322" s="15">
        <v>1</v>
      </c>
      <c r="T322" s="144" t="s">
        <v>140</v>
      </c>
      <c r="U322" s="12">
        <v>20000</v>
      </c>
      <c r="V322" s="12">
        <f t="shared" si="99"/>
        <v>3600</v>
      </c>
      <c r="W322" s="12">
        <v>0</v>
      </c>
      <c r="X322" s="18">
        <v>150</v>
      </c>
      <c r="Y322" s="19" t="s">
        <v>47</v>
      </c>
      <c r="Z322" s="20">
        <f t="shared" si="80"/>
        <v>16400</v>
      </c>
      <c r="AA322" s="21"/>
      <c r="AB322" s="22">
        <f t="shared" si="88"/>
        <v>8474.5762711864409</v>
      </c>
      <c r="AC322" s="14">
        <f t="shared" si="100"/>
        <v>10000</v>
      </c>
      <c r="AD322" s="12"/>
      <c r="AE322" s="12"/>
      <c r="AF322" s="13" t="s">
        <v>48</v>
      </c>
      <c r="AG322" s="23">
        <v>8</v>
      </c>
      <c r="AH322" s="27">
        <v>7</v>
      </c>
      <c r="AI322" s="25" t="s">
        <v>49</v>
      </c>
      <c r="AJ322" s="13"/>
      <c r="AK322" s="13"/>
      <c r="AL322" s="17">
        <v>0</v>
      </c>
      <c r="AM322" s="15" t="s">
        <v>50</v>
      </c>
      <c r="AN322" s="12" t="s">
        <v>51</v>
      </c>
      <c r="AO322" s="12"/>
      <c r="AP322" s="17"/>
      <c r="AQ322" s="17"/>
      <c r="AR322" s="17"/>
      <c r="AS322" s="17"/>
      <c r="AU32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100071, 'Б-100071-13',date'2016-03-03',3, 7, 7, 'RUR', 1, 18, date'2015-03-06', date'2015-03-07', 1000711, 1, to_date('2016-03-08 00:00:00','YYYY-MM-DD HH24:MI:SS'), 20000, 3600, 0, 150, 0, 'c1', 8,null);insert into xxxx_oebs_cash_payment_test (ID, INVOICE_ID, OEBS_PAYMENT, DOC_DATE, COMISS_DATE) values (s_xxxx_oebs_cash_payment_test.NEXTVAL, 100071, 10000, to_date('2016-03-08 00:00:00','YYYY-MM-DD HH24:MI:SS'), date'2015-03-31' );insert into xxxx_client_discount_m  (ID,CLIENT_ID,CLIENT_AVG_DISCOUNT,DT) values (s_xxxx_client_discount_m.NEXTVAL,150, 7, date'2014-03-01');</v>
      </c>
    </row>
    <row r="323" spans="1:47" ht="15" customHeight="1" x14ac:dyDescent="0.3">
      <c r="A323" s="45">
        <v>8</v>
      </c>
      <c r="B323" s="64"/>
      <c r="C323" s="12" t="str">
        <f t="shared" si="95"/>
        <v>10008</v>
      </c>
      <c r="D323" s="12" t="str">
        <f t="shared" si="96"/>
        <v>10008/13</v>
      </c>
      <c r="E323" s="13" t="s">
        <v>40</v>
      </c>
      <c r="F323" s="13" t="s">
        <v>41</v>
      </c>
      <c r="G323" s="12">
        <v>1</v>
      </c>
      <c r="H323" s="14">
        <v>100072</v>
      </c>
      <c r="I323" s="15" t="str">
        <f t="shared" si="97"/>
        <v>Б-100072-13</v>
      </c>
      <c r="J323" s="16">
        <v>3</v>
      </c>
      <c r="K323" s="28">
        <v>2</v>
      </c>
      <c r="L323" s="12" t="s">
        <v>42</v>
      </c>
      <c r="M323" s="16">
        <v>1</v>
      </c>
      <c r="N323" s="12">
        <v>18</v>
      </c>
      <c r="O323" s="144" t="s">
        <v>169</v>
      </c>
      <c r="P323" s="13" t="s">
        <v>44</v>
      </c>
      <c r="Q323" s="13" t="s">
        <v>45</v>
      </c>
      <c r="R323" s="17" t="str">
        <f t="shared" si="98"/>
        <v>1000721</v>
      </c>
      <c r="S323" s="15">
        <v>1</v>
      </c>
      <c r="T323" s="144" t="s">
        <v>141</v>
      </c>
      <c r="U323" s="12">
        <v>30000</v>
      </c>
      <c r="V323" s="12">
        <f t="shared" si="99"/>
        <v>5400</v>
      </c>
      <c r="W323" s="12">
        <v>0</v>
      </c>
      <c r="X323" s="18">
        <v>151</v>
      </c>
      <c r="Y323" s="19" t="s">
        <v>47</v>
      </c>
      <c r="Z323" s="20">
        <f t="shared" si="80"/>
        <v>24600</v>
      </c>
      <c r="AA323" s="21"/>
      <c r="AB323" s="22">
        <f t="shared" si="88"/>
        <v>12711.864406779661</v>
      </c>
      <c r="AC323" s="14">
        <f t="shared" si="100"/>
        <v>15000</v>
      </c>
      <c r="AD323" s="12"/>
      <c r="AE323" s="12"/>
      <c r="AF323" s="13" t="s">
        <v>48</v>
      </c>
      <c r="AG323" s="23">
        <v>8</v>
      </c>
      <c r="AH323" s="30">
        <v>20</v>
      </c>
      <c r="AI323" s="25" t="s">
        <v>49</v>
      </c>
      <c r="AJ323" s="13"/>
      <c r="AK323" s="13"/>
      <c r="AL323" s="17">
        <v>0</v>
      </c>
      <c r="AM323" s="15" t="s">
        <v>50</v>
      </c>
      <c r="AN323" s="12" t="s">
        <v>51</v>
      </c>
      <c r="AO323" s="12"/>
      <c r="AP323" s="17"/>
      <c r="AQ323" s="17"/>
      <c r="AR323" s="17"/>
      <c r="AS323" s="17"/>
      <c r="AU32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100072, 'Б-100072-13',date'2016-03-04',3, 2, 2, 'RUR', 1, 18, date'2015-03-06', date'2015-03-07', 1000721, 1, to_date('2016-03-09 00:00:00','YYYY-MM-DD HH24:MI:SS'), 30000, 5400, 0, 151, 0, 'c1', 8,null);insert into xxxx_oebs_cash_payment_test (ID, INVOICE_ID, OEBS_PAYMENT, DOC_DATE, COMISS_DATE) values (s_xxxx_oebs_cash_payment_test.NEXTVAL, 100072, 15000, to_date('2016-03-09 00:00:00','YYYY-MM-DD HH24:MI:SS'), date'2015-03-31' );insert into xxxx_client_discount_m  (ID,CLIENT_ID,CLIENT_AVG_DISCOUNT,DT) values (s_xxxx_client_discount_m.NEXTVAL,151, 20, date'2014-03-01');</v>
      </c>
    </row>
    <row r="324" spans="1:47" ht="15" customHeight="1" x14ac:dyDescent="0.3">
      <c r="A324" s="45">
        <v>8</v>
      </c>
      <c r="B324" s="64"/>
      <c r="C324" s="12" t="str">
        <f t="shared" si="95"/>
        <v>10008</v>
      </c>
      <c r="D324" s="12" t="str">
        <f t="shared" si="96"/>
        <v>10008/13</v>
      </c>
      <c r="E324" s="13" t="s">
        <v>40</v>
      </c>
      <c r="F324" s="13" t="s">
        <v>41</v>
      </c>
      <c r="G324" s="12">
        <v>1</v>
      </c>
      <c r="H324" s="14">
        <v>100073</v>
      </c>
      <c r="I324" s="15" t="str">
        <f t="shared" si="97"/>
        <v>Б-100073-13</v>
      </c>
      <c r="J324" s="16">
        <v>3</v>
      </c>
      <c r="K324" s="28">
        <v>11</v>
      </c>
      <c r="L324" s="12" t="s">
        <v>42</v>
      </c>
      <c r="M324" s="16">
        <v>1</v>
      </c>
      <c r="N324" s="12">
        <v>18</v>
      </c>
      <c r="O324" s="144" t="s">
        <v>169</v>
      </c>
      <c r="P324" s="13" t="s">
        <v>44</v>
      </c>
      <c r="Q324" s="13" t="s">
        <v>45</v>
      </c>
      <c r="R324" s="17" t="str">
        <f t="shared" si="98"/>
        <v>1000731</v>
      </c>
      <c r="S324" s="15">
        <v>1</v>
      </c>
      <c r="T324" s="144" t="s">
        <v>141</v>
      </c>
      <c r="U324" s="12">
        <v>30000</v>
      </c>
      <c r="V324" s="12">
        <f t="shared" si="99"/>
        <v>5400</v>
      </c>
      <c r="W324" s="12">
        <v>0</v>
      </c>
      <c r="X324" s="18">
        <v>151</v>
      </c>
      <c r="Y324" s="19" t="s">
        <v>47</v>
      </c>
      <c r="Z324" s="20">
        <f t="shared" si="80"/>
        <v>24600</v>
      </c>
      <c r="AA324" s="21"/>
      <c r="AB324" s="22">
        <f t="shared" si="88"/>
        <v>12711.864406779661</v>
      </c>
      <c r="AC324" s="14">
        <f t="shared" si="100"/>
        <v>15000</v>
      </c>
      <c r="AD324" s="12"/>
      <c r="AE324" s="12"/>
      <c r="AF324" s="13" t="s">
        <v>48</v>
      </c>
      <c r="AG324" s="23">
        <v>8</v>
      </c>
      <c r="AH324" s="30">
        <v>20</v>
      </c>
      <c r="AI324" s="25" t="s">
        <v>49</v>
      </c>
      <c r="AJ324" s="13"/>
      <c r="AK324" s="13"/>
      <c r="AL324" s="17">
        <v>0</v>
      </c>
      <c r="AM324" s="15" t="s">
        <v>50</v>
      </c>
      <c r="AN324" s="12" t="s">
        <v>51</v>
      </c>
      <c r="AO324" s="12"/>
      <c r="AP324" s="17"/>
      <c r="AQ324" s="17"/>
      <c r="AR324" s="17"/>
      <c r="AS324" s="17"/>
      <c r="AU32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100073, 'Б-100073-13',date'2016-03-04',3, 11, 11, 'RUR', 1, 18, date'2015-03-06', date'2015-03-07', 1000731, 1, to_date('2016-03-09 00:00:00','YYYY-MM-DD HH24:MI:SS'), 30000, 5400, 0, 151, 0, 'c1', 8,null);insert into xxxx_oebs_cash_payment_test (ID, INVOICE_ID, OEBS_PAYMENT, DOC_DATE, COMISS_DATE) values (s_xxxx_oebs_cash_payment_test.NEXTVAL, 100073, 15000, to_date('2016-03-09 00:00:00','YYYY-MM-DD HH24:MI:SS'), date'2015-03-31' );insert into xxxx_client_discount_m  (ID,CLIENT_ID,CLIENT_AVG_DISCOUNT,DT) values (s_xxxx_client_discount_m.NEXTVAL,151, 20, date'2014-03-01');</v>
      </c>
    </row>
    <row r="325" spans="1:47" s="44" customFormat="1" ht="15" customHeight="1" x14ac:dyDescent="0.3">
      <c r="A325" s="31">
        <v>8</v>
      </c>
      <c r="B325" s="48"/>
      <c r="C325" s="33" t="str">
        <f t="shared" si="95"/>
        <v>10008</v>
      </c>
      <c r="D325" s="33" t="str">
        <f t="shared" si="96"/>
        <v>10008/13</v>
      </c>
      <c r="E325" s="34" t="s">
        <v>40</v>
      </c>
      <c r="F325" s="34" t="s">
        <v>41</v>
      </c>
      <c r="G325" s="12">
        <v>1</v>
      </c>
      <c r="H325" s="14">
        <v>100074</v>
      </c>
      <c r="I325" s="33" t="str">
        <f t="shared" si="97"/>
        <v>Б-100074-13</v>
      </c>
      <c r="J325" s="16">
        <v>3</v>
      </c>
      <c r="K325" s="35">
        <v>1</v>
      </c>
      <c r="L325" s="33" t="s">
        <v>42</v>
      </c>
      <c r="M325" s="36">
        <v>1</v>
      </c>
      <c r="N325" s="33">
        <v>18</v>
      </c>
      <c r="O325" s="145" t="s">
        <v>170</v>
      </c>
      <c r="P325" s="34" t="s">
        <v>44</v>
      </c>
      <c r="Q325" s="34" t="s">
        <v>45</v>
      </c>
      <c r="R325" s="37" t="str">
        <f t="shared" si="98"/>
        <v>1000741</v>
      </c>
      <c r="S325" s="33">
        <v>1</v>
      </c>
      <c r="T325" s="145" t="s">
        <v>142</v>
      </c>
      <c r="U325" s="33">
        <v>11951</v>
      </c>
      <c r="V325" s="33">
        <f t="shared" si="99"/>
        <v>2151.1799999999998</v>
      </c>
      <c r="W325" s="33">
        <v>0</v>
      </c>
      <c r="X325" s="18">
        <v>152</v>
      </c>
      <c r="Y325" s="38" t="s">
        <v>47</v>
      </c>
      <c r="Z325" s="20">
        <f t="shared" si="80"/>
        <v>9799.82</v>
      </c>
      <c r="AA325" s="39"/>
      <c r="AB325" s="22">
        <f t="shared" si="88"/>
        <v>5063.9830508474579</v>
      </c>
      <c r="AC325" s="40">
        <f t="shared" si="100"/>
        <v>5975.5</v>
      </c>
      <c r="AD325" s="12"/>
      <c r="AE325" s="33"/>
      <c r="AF325" s="34" t="s">
        <v>48</v>
      </c>
      <c r="AG325" s="41">
        <v>8</v>
      </c>
      <c r="AH325" s="42">
        <v>13</v>
      </c>
      <c r="AI325" s="43" t="s">
        <v>49</v>
      </c>
      <c r="AJ325" s="34"/>
      <c r="AK325" s="34"/>
      <c r="AL325" s="37">
        <v>0</v>
      </c>
      <c r="AM325" s="33" t="s">
        <v>50</v>
      </c>
      <c r="AN325" s="33" t="s">
        <v>51</v>
      </c>
      <c r="AO325" s="33"/>
      <c r="AP325" s="37"/>
      <c r="AQ325" s="37"/>
      <c r="AR325" s="37"/>
      <c r="AS325" s="37"/>
      <c r="AU32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1, 100074, 'Б-100074-13',date'2016-03-05',3, 1, 1, 'RUR', 1, 18, date'2015-03-06', date'2015-03-07', 1000741, 1, to_date('2016-03-11 00:00:00','YYYY-MM-DD HH24:MI:SS'), 11951, 2151.18, 0, 152, 0, 'c1', 8,null);insert into xxxx_oebs_cash_payment_test (ID, INVOICE_ID, OEBS_PAYMENT, DOC_DATE, COMISS_DATE) values (s_xxxx_oebs_cash_payment_test.NEXTVAL, 100074, 5975.5, to_date('2016-03-11 00:00:00','YYYY-MM-DD HH24:MI:SS'), date'2015-03-31' );insert into xxxx_client_discount_m  (ID,CLIENT_ID,CLIENT_AVG_DISCOUNT,DT) values (s_xxxx_client_discount_m.NEXTVAL,152, 13, date'2014-03-01');</v>
      </c>
    </row>
    <row r="326" spans="1:47" ht="15" customHeight="1" x14ac:dyDescent="0.3">
      <c r="A326" s="45">
        <v>9</v>
      </c>
      <c r="B326" s="57"/>
      <c r="C326" s="12" t="str">
        <f t="shared" si="95"/>
        <v>10009</v>
      </c>
      <c r="D326" s="12" t="str">
        <f t="shared" si="96"/>
        <v>10009/13</v>
      </c>
      <c r="E326" s="13" t="s">
        <v>40</v>
      </c>
      <c r="F326" s="13" t="s">
        <v>41</v>
      </c>
      <c r="G326" s="12">
        <v>1</v>
      </c>
      <c r="H326" s="14">
        <v>100075</v>
      </c>
      <c r="I326" s="15" t="str">
        <f t="shared" si="97"/>
        <v>Б-100075-13</v>
      </c>
      <c r="J326" s="16">
        <v>3</v>
      </c>
      <c r="K326" s="12">
        <v>7</v>
      </c>
      <c r="L326" s="12" t="s">
        <v>42</v>
      </c>
      <c r="M326" s="16">
        <v>1</v>
      </c>
      <c r="N326" s="12">
        <v>18</v>
      </c>
      <c r="O326" s="144" t="s">
        <v>167</v>
      </c>
      <c r="P326" s="13" t="s">
        <v>44</v>
      </c>
      <c r="Q326" s="13" t="s">
        <v>45</v>
      </c>
      <c r="R326" s="17" t="str">
        <f t="shared" si="98"/>
        <v>1000751</v>
      </c>
      <c r="S326" s="15">
        <v>1</v>
      </c>
      <c r="T326" s="144" t="s">
        <v>139</v>
      </c>
      <c r="U326" s="12">
        <v>30000</v>
      </c>
      <c r="V326" s="12">
        <f t="shared" si="99"/>
        <v>5400</v>
      </c>
      <c r="W326" s="12">
        <v>0</v>
      </c>
      <c r="X326" s="18">
        <v>153</v>
      </c>
      <c r="Y326" s="19" t="s">
        <v>47</v>
      </c>
      <c r="Z326" s="20">
        <f t="shared" si="80"/>
        <v>24600</v>
      </c>
      <c r="AA326" s="21"/>
      <c r="AB326" s="22">
        <f t="shared" si="88"/>
        <v>12711.864406779661</v>
      </c>
      <c r="AC326" s="14">
        <f t="shared" si="100"/>
        <v>15000</v>
      </c>
      <c r="AD326" s="12"/>
      <c r="AE326" s="12"/>
      <c r="AF326" s="13" t="s">
        <v>48</v>
      </c>
      <c r="AG326" s="23">
        <v>8</v>
      </c>
      <c r="AH326" s="24">
        <v>13</v>
      </c>
      <c r="AI326" s="25" t="s">
        <v>49</v>
      </c>
      <c r="AJ326" s="13"/>
      <c r="AK326" s="13"/>
      <c r="AL326" s="17">
        <v>0</v>
      </c>
      <c r="AM326" s="15" t="s">
        <v>50</v>
      </c>
      <c r="AN326" s="12" t="s">
        <v>51</v>
      </c>
      <c r="AO326" s="12"/>
      <c r="AP326" s="17"/>
      <c r="AQ326" s="17"/>
      <c r="AR326" s="17"/>
      <c r="AS326" s="65" t="s">
        <v>79</v>
      </c>
      <c r="AU32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100075, 'Б-100075-13',date'2016-03-02',3, 7, 7, 'RUR', 1, 18, date'2015-03-06', date'2015-03-07', 1000751, 1, to_date('2016-03-07 00:00:00','YYYY-MM-DD HH24:MI:SS'), 30000, 5400, 0, 153, 0, 'c1', 8,null);insert into xxxx_oebs_cash_payment_test (ID, INVOICE_ID, OEBS_PAYMENT, DOC_DATE, COMISS_DATE) values (s_xxxx_oebs_cash_payment_test.NEXTVAL, 100075, 15000, to_date('2016-03-07 00:00:00','YYYY-MM-DD HH24:MI:SS'), date'2015-03-31' );insert into xxxx_client_discount_m  (ID,CLIENT_ID,CLIENT_AVG_DISCOUNT,DT) values (s_xxxx_client_discount_m.NEXTVAL,153, 13, date'2014-03-01');</v>
      </c>
    </row>
    <row r="327" spans="1:47" ht="15" customHeight="1" x14ac:dyDescent="0.3">
      <c r="A327" s="45">
        <v>9</v>
      </c>
      <c r="B327" s="57"/>
      <c r="C327" s="12" t="str">
        <f t="shared" si="95"/>
        <v>10009</v>
      </c>
      <c r="D327" s="12" t="str">
        <f t="shared" si="96"/>
        <v>10009/13</v>
      </c>
      <c r="E327" s="13" t="s">
        <v>40</v>
      </c>
      <c r="F327" s="13" t="s">
        <v>41</v>
      </c>
      <c r="G327" s="12">
        <v>1</v>
      </c>
      <c r="H327" s="14">
        <v>100076</v>
      </c>
      <c r="I327" s="15" t="str">
        <f t="shared" si="97"/>
        <v>Б-100076-13</v>
      </c>
      <c r="J327" s="16">
        <v>3</v>
      </c>
      <c r="K327" s="12">
        <v>7</v>
      </c>
      <c r="L327" s="12" t="s">
        <v>42</v>
      </c>
      <c r="M327" s="16">
        <v>1</v>
      </c>
      <c r="N327" s="12">
        <v>18</v>
      </c>
      <c r="O327" s="144" t="s">
        <v>168</v>
      </c>
      <c r="P327" s="13" t="s">
        <v>44</v>
      </c>
      <c r="Q327" s="13" t="s">
        <v>45</v>
      </c>
      <c r="R327" s="17" t="str">
        <f t="shared" si="98"/>
        <v>1000761</v>
      </c>
      <c r="S327" s="15">
        <v>1</v>
      </c>
      <c r="T327" s="144" t="s">
        <v>140</v>
      </c>
      <c r="U327" s="12">
        <v>30000</v>
      </c>
      <c r="V327" s="12">
        <f t="shared" si="99"/>
        <v>5400</v>
      </c>
      <c r="W327" s="12">
        <v>0</v>
      </c>
      <c r="X327" s="18">
        <v>154</v>
      </c>
      <c r="Y327" s="19" t="s">
        <v>47</v>
      </c>
      <c r="Z327" s="20">
        <f t="shared" si="80"/>
        <v>24600</v>
      </c>
      <c r="AA327" s="21"/>
      <c r="AB327" s="22">
        <f t="shared" si="88"/>
        <v>12711.864406779661</v>
      </c>
      <c r="AC327" s="14">
        <f t="shared" si="100"/>
        <v>15000</v>
      </c>
      <c r="AD327" s="12"/>
      <c r="AE327" s="12"/>
      <c r="AF327" s="13" t="s">
        <v>48</v>
      </c>
      <c r="AG327" s="23">
        <v>8</v>
      </c>
      <c r="AH327" s="27">
        <v>7</v>
      </c>
      <c r="AI327" s="25" t="s">
        <v>49</v>
      </c>
      <c r="AJ327" s="13"/>
      <c r="AK327" s="13"/>
      <c r="AL327" s="17">
        <v>0</v>
      </c>
      <c r="AM327" s="15" t="s">
        <v>50</v>
      </c>
      <c r="AN327" s="12" t="s">
        <v>51</v>
      </c>
      <c r="AO327" s="12"/>
      <c r="AP327" s="17"/>
      <c r="AQ327" s="17"/>
      <c r="AR327" s="17"/>
      <c r="AS327" s="17" t="s">
        <v>125</v>
      </c>
      <c r="AU32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100076, 'Б-100076-13',date'2016-03-03',3, 7, 7, 'RUR', 1, 18, date'2015-03-06', date'2015-03-07', 1000761, 1, to_date('2016-03-08 00:00:00','YYYY-MM-DD HH24:MI:SS'), 30000, 5400, 0, 154, 0, 'c1', 8,null);insert into xxxx_oebs_cash_payment_test (ID, INVOICE_ID, OEBS_PAYMENT, DOC_DATE, COMISS_DATE) values (s_xxxx_oebs_cash_payment_test.NEXTVAL, 100076, 15000, to_date('2016-03-08 00:00:00','YYYY-MM-DD HH24:MI:SS'), date'2015-03-31' );insert into xxxx_client_discount_m  (ID,CLIENT_ID,CLIENT_AVG_DISCOUNT,DT) values (s_xxxx_client_discount_m.NEXTVAL,154, 7, date'2014-03-01');</v>
      </c>
    </row>
    <row r="328" spans="1:47" ht="15" customHeight="1" x14ac:dyDescent="0.3">
      <c r="A328" s="45">
        <v>9</v>
      </c>
      <c r="B328" s="57"/>
      <c r="C328" s="12" t="str">
        <f t="shared" si="95"/>
        <v>10009</v>
      </c>
      <c r="D328" s="12" t="str">
        <f t="shared" si="96"/>
        <v>10009/13</v>
      </c>
      <c r="E328" s="13" t="s">
        <v>40</v>
      </c>
      <c r="F328" s="13" t="s">
        <v>41</v>
      </c>
      <c r="G328" s="12">
        <v>1</v>
      </c>
      <c r="H328" s="14">
        <v>100077</v>
      </c>
      <c r="I328" s="15" t="str">
        <f t="shared" si="97"/>
        <v>Б-100077-13</v>
      </c>
      <c r="J328" s="16">
        <v>3</v>
      </c>
      <c r="K328" s="12">
        <v>7</v>
      </c>
      <c r="L328" s="12" t="s">
        <v>42</v>
      </c>
      <c r="M328" s="16">
        <v>1</v>
      </c>
      <c r="N328" s="12">
        <v>18</v>
      </c>
      <c r="O328" s="144" t="s">
        <v>168</v>
      </c>
      <c r="P328" s="13" t="s">
        <v>44</v>
      </c>
      <c r="Q328" s="13" t="s">
        <v>45</v>
      </c>
      <c r="R328" s="17" t="str">
        <f t="shared" si="98"/>
        <v>1000771</v>
      </c>
      <c r="S328" s="15">
        <v>1</v>
      </c>
      <c r="T328" s="144" t="s">
        <v>140</v>
      </c>
      <c r="U328" s="12">
        <v>20000</v>
      </c>
      <c r="V328" s="12">
        <f t="shared" si="99"/>
        <v>3600</v>
      </c>
      <c r="W328" s="12">
        <v>0</v>
      </c>
      <c r="X328" s="18">
        <v>155</v>
      </c>
      <c r="Y328" s="19" t="s">
        <v>47</v>
      </c>
      <c r="Z328" s="20">
        <f t="shared" si="80"/>
        <v>16400</v>
      </c>
      <c r="AA328" s="21"/>
      <c r="AB328" s="22">
        <f t="shared" si="88"/>
        <v>8474.5762711864409</v>
      </c>
      <c r="AC328" s="14">
        <f t="shared" si="100"/>
        <v>10000</v>
      </c>
      <c r="AD328" s="12"/>
      <c r="AE328" s="12"/>
      <c r="AF328" s="13" t="s">
        <v>48</v>
      </c>
      <c r="AG328" s="23">
        <v>8</v>
      </c>
      <c r="AH328" s="27">
        <v>7</v>
      </c>
      <c r="AI328" s="25" t="s">
        <v>49</v>
      </c>
      <c r="AJ328" s="13"/>
      <c r="AK328" s="13"/>
      <c r="AL328" s="17">
        <v>0</v>
      </c>
      <c r="AM328" s="15" t="s">
        <v>50</v>
      </c>
      <c r="AN328" s="12" t="s">
        <v>51</v>
      </c>
      <c r="AO328" s="12"/>
      <c r="AP328" s="17"/>
      <c r="AQ328" s="17"/>
      <c r="AR328" s="17"/>
      <c r="AS328" s="17"/>
      <c r="AU32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100077, 'Б-100077-13',date'2016-03-03',3, 7, 7, 'RUR', 1, 18, date'2015-03-06', date'2015-03-07', 1000771, 1, to_date('2016-03-08 00:00:00','YYYY-MM-DD HH24:MI:SS'), 20000, 3600, 0, 155, 0, 'c1', 8,null);insert into xxxx_oebs_cash_payment_test (ID, INVOICE_ID, OEBS_PAYMENT, DOC_DATE, COMISS_DATE) values (s_xxxx_oebs_cash_payment_test.NEXTVAL, 100077, 10000, to_date('2016-03-08 00:00:00','YYYY-MM-DD HH24:MI:SS'), date'2015-03-31' );insert into xxxx_client_discount_m  (ID,CLIENT_ID,CLIENT_AVG_DISCOUNT,DT) values (s_xxxx_client_discount_m.NEXTVAL,155, 7, date'2014-03-01');</v>
      </c>
    </row>
    <row r="329" spans="1:47" ht="15" customHeight="1" x14ac:dyDescent="0.3">
      <c r="A329" s="45">
        <v>9</v>
      </c>
      <c r="B329" s="57"/>
      <c r="C329" s="12" t="str">
        <f t="shared" si="95"/>
        <v>10009</v>
      </c>
      <c r="D329" s="12" t="str">
        <f t="shared" si="96"/>
        <v>10009/13</v>
      </c>
      <c r="E329" s="13" t="s">
        <v>40</v>
      </c>
      <c r="F329" s="13" t="s">
        <v>41</v>
      </c>
      <c r="G329" s="12">
        <v>1</v>
      </c>
      <c r="H329" s="14">
        <v>100078</v>
      </c>
      <c r="I329" s="15" t="str">
        <f t="shared" si="97"/>
        <v>Б-100078-13</v>
      </c>
      <c r="J329" s="16">
        <v>3</v>
      </c>
      <c r="K329" s="28">
        <v>11</v>
      </c>
      <c r="L329" s="12" t="s">
        <v>42</v>
      </c>
      <c r="M329" s="16">
        <v>1</v>
      </c>
      <c r="N329" s="12">
        <v>18</v>
      </c>
      <c r="O329" s="144" t="s">
        <v>169</v>
      </c>
      <c r="P329" s="13" t="s">
        <v>44</v>
      </c>
      <c r="Q329" s="13" t="s">
        <v>45</v>
      </c>
      <c r="R329" s="17" t="str">
        <f t="shared" si="98"/>
        <v>1000781</v>
      </c>
      <c r="S329" s="15">
        <v>1</v>
      </c>
      <c r="T329" s="144" t="s">
        <v>141</v>
      </c>
      <c r="U329" s="12">
        <v>30000</v>
      </c>
      <c r="V329" s="12">
        <f t="shared" si="99"/>
        <v>5400</v>
      </c>
      <c r="W329" s="12">
        <v>0</v>
      </c>
      <c r="X329" s="18">
        <v>156</v>
      </c>
      <c r="Y329" s="19" t="s">
        <v>47</v>
      </c>
      <c r="Z329" s="20">
        <f t="shared" si="80"/>
        <v>24600</v>
      </c>
      <c r="AA329" s="21"/>
      <c r="AB329" s="22">
        <f t="shared" si="88"/>
        <v>12711.864406779661</v>
      </c>
      <c r="AC329" s="14">
        <f t="shared" si="100"/>
        <v>15000</v>
      </c>
      <c r="AD329" s="12"/>
      <c r="AE329" s="12"/>
      <c r="AF329" s="13" t="s">
        <v>48</v>
      </c>
      <c r="AG329" s="23">
        <v>8</v>
      </c>
      <c r="AH329" s="30">
        <v>20</v>
      </c>
      <c r="AI329" s="25" t="s">
        <v>49</v>
      </c>
      <c r="AJ329" s="13"/>
      <c r="AK329" s="13"/>
      <c r="AL329" s="17">
        <v>0</v>
      </c>
      <c r="AM329" s="15" t="s">
        <v>50</v>
      </c>
      <c r="AN329" s="12" t="s">
        <v>51</v>
      </c>
      <c r="AO329" s="12"/>
      <c r="AP329" s="17"/>
      <c r="AQ329" s="17"/>
      <c r="AR329" s="17"/>
      <c r="AS329" s="17"/>
      <c r="AU32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100078, 'Б-100078-13',date'2016-03-04',3, 11, 11, 'RUR', 1, 18, date'2015-03-06', date'2015-03-07', 1000781, 1, to_date('2016-03-09 00:00:00','YYYY-MM-DD HH24:MI:SS'), 30000, 5400, 0, 156, 0, 'c1', 8,null);insert into xxxx_oebs_cash_payment_test (ID, INVOICE_ID, OEBS_PAYMENT, DOC_DATE, COMISS_DATE) values (s_xxxx_oebs_cash_payment_test.NEXTVAL, 100078, 15000, to_date('2016-03-09 00:00:00','YYYY-MM-DD HH24:MI:SS'), date'2015-03-31' );insert into xxxx_client_discount_m  (ID,CLIENT_ID,CLIENT_AVG_DISCOUNT,DT) values (s_xxxx_client_discount_m.NEXTVAL,156, 20, date'2014-03-01');</v>
      </c>
    </row>
    <row r="330" spans="1:47" ht="15" customHeight="1" x14ac:dyDescent="0.3">
      <c r="A330" s="45">
        <v>9</v>
      </c>
      <c r="B330" s="57"/>
      <c r="C330" s="12" t="str">
        <f t="shared" si="95"/>
        <v>10009</v>
      </c>
      <c r="D330" s="12" t="str">
        <f t="shared" si="96"/>
        <v>10009/13</v>
      </c>
      <c r="E330" s="13" t="s">
        <v>40</v>
      </c>
      <c r="F330" s="13" t="s">
        <v>41</v>
      </c>
      <c r="G330" s="12">
        <v>1</v>
      </c>
      <c r="H330" s="14">
        <v>100079</v>
      </c>
      <c r="I330" s="15" t="str">
        <f t="shared" si="97"/>
        <v>Б-100079-13</v>
      </c>
      <c r="J330" s="16">
        <v>3</v>
      </c>
      <c r="K330" s="28">
        <v>11</v>
      </c>
      <c r="L330" s="12" t="s">
        <v>42</v>
      </c>
      <c r="M330" s="16">
        <v>1</v>
      </c>
      <c r="N330" s="12">
        <v>18</v>
      </c>
      <c r="O330" s="144" t="s">
        <v>169</v>
      </c>
      <c r="P330" s="13" t="s">
        <v>44</v>
      </c>
      <c r="Q330" s="13" t="s">
        <v>45</v>
      </c>
      <c r="R330" s="17" t="str">
        <f t="shared" si="98"/>
        <v>1000791</v>
      </c>
      <c r="S330" s="15">
        <v>1</v>
      </c>
      <c r="T330" s="144" t="s">
        <v>141</v>
      </c>
      <c r="U330" s="12">
        <v>30000</v>
      </c>
      <c r="V330" s="12">
        <f t="shared" si="99"/>
        <v>5400</v>
      </c>
      <c r="W330" s="12">
        <v>0</v>
      </c>
      <c r="X330" s="18">
        <v>156</v>
      </c>
      <c r="Y330" s="19" t="s">
        <v>47</v>
      </c>
      <c r="Z330" s="20">
        <f t="shared" si="80"/>
        <v>24600</v>
      </c>
      <c r="AA330" s="21"/>
      <c r="AB330" s="22">
        <f t="shared" si="88"/>
        <v>12711.864406779661</v>
      </c>
      <c r="AC330" s="14">
        <f t="shared" si="100"/>
        <v>15000</v>
      </c>
      <c r="AD330" s="12"/>
      <c r="AE330" s="12"/>
      <c r="AF330" s="13" t="s">
        <v>48</v>
      </c>
      <c r="AG330" s="23">
        <v>8</v>
      </c>
      <c r="AH330" s="30">
        <v>20</v>
      </c>
      <c r="AI330" s="25" t="s">
        <v>49</v>
      </c>
      <c r="AJ330" s="13"/>
      <c r="AK330" s="13"/>
      <c r="AL330" s="17">
        <v>0</v>
      </c>
      <c r="AM330" s="15" t="s">
        <v>50</v>
      </c>
      <c r="AN330" s="12" t="s">
        <v>51</v>
      </c>
      <c r="AO330" s="12"/>
      <c r="AP330" s="17"/>
      <c r="AQ330" s="17"/>
      <c r="AR330" s="17"/>
      <c r="AS330" s="17"/>
      <c r="AU330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100079, 'Б-100079-13',date'2016-03-04',3, 11, 11, 'RUR', 1, 18, date'2015-03-06', date'2015-03-07', 1000791, 1, to_date('2016-03-09 00:00:00','YYYY-MM-DD HH24:MI:SS'), 30000, 5400, 0, 156, 0, 'c1', 8,null);insert into xxxx_oebs_cash_payment_test (ID, INVOICE_ID, OEBS_PAYMENT, DOC_DATE, COMISS_DATE) values (s_xxxx_oebs_cash_payment_test.NEXTVAL, 100079, 15000, to_date('2016-03-09 00:00:00','YYYY-MM-DD HH24:MI:SS'), date'2015-03-31' );insert into xxxx_client_discount_m  (ID,CLIENT_ID,CLIENT_AVG_DISCOUNT,DT) values (s_xxxx_client_discount_m.NEXTVAL,156, 20, date'2014-03-01');</v>
      </c>
    </row>
    <row r="331" spans="1:47" s="44" customFormat="1" ht="15" customHeight="1" x14ac:dyDescent="0.3">
      <c r="A331" s="31">
        <v>9</v>
      </c>
      <c r="B331" s="60"/>
      <c r="C331" s="33" t="str">
        <f t="shared" si="95"/>
        <v>10009</v>
      </c>
      <c r="D331" s="33" t="str">
        <f t="shared" si="96"/>
        <v>10009/13</v>
      </c>
      <c r="E331" s="34" t="s">
        <v>40</v>
      </c>
      <c r="F331" s="34" t="s">
        <v>41</v>
      </c>
      <c r="G331" s="12">
        <v>1</v>
      </c>
      <c r="H331" s="14">
        <v>100080</v>
      </c>
      <c r="I331" s="33" t="str">
        <f t="shared" si="97"/>
        <v>Б-100080-13</v>
      </c>
      <c r="J331" s="16">
        <v>3</v>
      </c>
      <c r="K331" s="35">
        <v>1</v>
      </c>
      <c r="L331" s="33" t="s">
        <v>42</v>
      </c>
      <c r="M331" s="36">
        <v>1</v>
      </c>
      <c r="N331" s="33">
        <v>18</v>
      </c>
      <c r="O331" s="145" t="s">
        <v>170</v>
      </c>
      <c r="P331" s="34" t="s">
        <v>44</v>
      </c>
      <c r="Q331" s="34" t="s">
        <v>45</v>
      </c>
      <c r="R331" s="37" t="str">
        <f t="shared" si="98"/>
        <v>1000801</v>
      </c>
      <c r="S331" s="33">
        <v>1</v>
      </c>
      <c r="T331" s="145" t="s">
        <v>142</v>
      </c>
      <c r="U331" s="33">
        <v>11952</v>
      </c>
      <c r="V331" s="33">
        <f t="shared" si="99"/>
        <v>2151.36</v>
      </c>
      <c r="W331" s="33">
        <v>0</v>
      </c>
      <c r="X331" s="18">
        <v>157</v>
      </c>
      <c r="Y331" s="38" t="s">
        <v>47</v>
      </c>
      <c r="Z331" s="20">
        <f t="shared" si="80"/>
        <v>9800.64</v>
      </c>
      <c r="AA331" s="39"/>
      <c r="AB331" s="22">
        <f t="shared" si="88"/>
        <v>5064.406779661017</v>
      </c>
      <c r="AC331" s="40">
        <f t="shared" si="100"/>
        <v>5976</v>
      </c>
      <c r="AD331" s="12"/>
      <c r="AE331" s="33"/>
      <c r="AF331" s="34" t="s">
        <v>48</v>
      </c>
      <c r="AG331" s="41">
        <v>8</v>
      </c>
      <c r="AH331" s="42">
        <v>13</v>
      </c>
      <c r="AI331" s="43" t="s">
        <v>49</v>
      </c>
      <c r="AJ331" s="34"/>
      <c r="AK331" s="34"/>
      <c r="AL331" s="37">
        <v>0</v>
      </c>
      <c r="AM331" s="33" t="s">
        <v>50</v>
      </c>
      <c r="AN331" s="33" t="s">
        <v>51</v>
      </c>
      <c r="AO331" s="33"/>
      <c r="AP331" s="37"/>
      <c r="AQ331" s="37"/>
      <c r="AR331" s="37"/>
      <c r="AS331" s="37"/>
      <c r="AU331" s="44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1, 100080, 'Б-100080-13',date'2016-03-05',3, 1, 1, 'RUR', 1, 18, date'2015-03-06', date'2015-03-07', 1000801, 1, to_date('2016-03-11 00:00:00','YYYY-MM-DD HH24:MI:SS'), 11952, 2151.36, 0, 157, 0, 'c1', 8,null);insert into xxxx_oebs_cash_payment_test (ID, INVOICE_ID, OEBS_PAYMENT, DOC_DATE, COMISS_DATE) values (s_xxxx_oebs_cash_payment_test.NEXTVAL, 100080, 5976, to_date('2016-03-11 00:00:00','YYYY-MM-DD HH24:MI:SS'), date'2015-03-31' );insert into xxxx_client_discount_m  (ID,CLIENT_ID,CLIENT_AVG_DISCOUNT,DT) values (s_xxxx_client_discount_m.NEXTVAL,157, 13, date'2014-03-01');</v>
      </c>
    </row>
    <row r="332" spans="1:47" ht="15" customHeight="1" x14ac:dyDescent="0.3">
      <c r="A332" s="45">
        <v>10</v>
      </c>
      <c r="B332" s="57"/>
      <c r="C332" s="12" t="str">
        <f t="shared" si="95"/>
        <v>100010</v>
      </c>
      <c r="D332" s="12" t="str">
        <f t="shared" si="96"/>
        <v>100010/13</v>
      </c>
      <c r="E332" s="13" t="s">
        <v>40</v>
      </c>
      <c r="F332" s="13" t="s">
        <v>41</v>
      </c>
      <c r="G332" s="12">
        <v>1</v>
      </c>
      <c r="H332" s="14">
        <v>100081</v>
      </c>
      <c r="I332" s="15" t="str">
        <f t="shared" si="97"/>
        <v>Б-100081-13</v>
      </c>
      <c r="J332" s="16">
        <v>3</v>
      </c>
      <c r="K332" s="12">
        <v>7</v>
      </c>
      <c r="L332" s="12" t="s">
        <v>42</v>
      </c>
      <c r="M332" s="16">
        <v>1</v>
      </c>
      <c r="N332" s="12">
        <v>18</v>
      </c>
      <c r="O332" s="144" t="s">
        <v>167</v>
      </c>
      <c r="P332" s="13" t="s">
        <v>44</v>
      </c>
      <c r="Q332" s="13" t="s">
        <v>45</v>
      </c>
      <c r="R332" s="17" t="str">
        <f t="shared" si="98"/>
        <v>1000811</v>
      </c>
      <c r="S332" s="15">
        <v>1</v>
      </c>
      <c r="T332" s="144" t="s">
        <v>139</v>
      </c>
      <c r="U332" s="12">
        <v>30000</v>
      </c>
      <c r="V332" s="12">
        <f t="shared" si="99"/>
        <v>5400</v>
      </c>
      <c r="W332" s="12">
        <v>0</v>
      </c>
      <c r="X332" s="18">
        <v>158</v>
      </c>
      <c r="Y332" s="19" t="s">
        <v>47</v>
      </c>
      <c r="Z332" s="20"/>
      <c r="AA332" s="21"/>
      <c r="AB332" s="22">
        <f t="shared" si="88"/>
        <v>12711.864406779661</v>
      </c>
      <c r="AC332" s="14">
        <f t="shared" si="100"/>
        <v>15000</v>
      </c>
      <c r="AD332" s="12">
        <v>15000</v>
      </c>
      <c r="AE332" s="12"/>
      <c r="AF332" s="13" t="s">
        <v>48</v>
      </c>
      <c r="AG332" s="23">
        <v>8</v>
      </c>
      <c r="AH332" s="24">
        <v>13</v>
      </c>
      <c r="AI332" s="25" t="s">
        <v>49</v>
      </c>
      <c r="AJ332" s="13"/>
      <c r="AK332" s="13"/>
      <c r="AL332" s="17">
        <v>0</v>
      </c>
      <c r="AM332" s="15" t="s">
        <v>50</v>
      </c>
      <c r="AN332" s="12" t="s">
        <v>51</v>
      </c>
      <c r="AO332" s="12"/>
      <c r="AP332" s="17"/>
      <c r="AQ332" s="17"/>
      <c r="AR332" s="17"/>
      <c r="AS332" s="66">
        <v>0.7</v>
      </c>
      <c r="AU332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100081, 'Б-100081-13',date'2016-03-02',3, 7, 7, 'RUR', 1, 18, date'2015-03-06', date'2015-03-07', 1000811, 1, to_date('2016-03-07 00:00:00','YYYY-MM-DD HH24:MI:SS'), 30000, 5400, 0, 158, 0, 'c1', 8,null);insert into xxxx_oebs_cash_payment_test (ID, INVOICE_ID, OEBS_PAYMENT, DOC_DATE, COMISS_DATE) values (s_xxxx_oebs_cash_payment_test.NEXTVAL, 100081, 15000, to_date('2016-03-07 00:00:00','YYYY-MM-DD HH24:MI:SS'), date'2015-03-31' );insert into xxxx_oebs_cash_payment_test (ID, INVOICE_ID, OEBS_PAYMENT, DOC_DATE, COMISS_DATE) values (s_xxxx_oebs_cash_payment_test.NEXTVAL, 100081, 15000, to_date('2016-03-07 00:00:00','YYYY-MM-DD HH24:MI:SS'), date'2015-03-31' );insert into xxxx_client_discount_m  (ID,CLIENT_ID,CLIENT_AVG_DISCOUNT,DT) values (s_xxxx_client_discount_m.NEXTVAL,158, 13, date'2014-03-01');</v>
      </c>
    </row>
    <row r="333" spans="1:47" ht="15" customHeight="1" x14ac:dyDescent="0.3">
      <c r="A333" s="45">
        <v>10</v>
      </c>
      <c r="B333" s="57"/>
      <c r="C333" s="12" t="str">
        <f t="shared" si="95"/>
        <v>100010</v>
      </c>
      <c r="D333" s="12" t="str">
        <f t="shared" si="96"/>
        <v>100010/13</v>
      </c>
      <c r="E333" s="13" t="s">
        <v>40</v>
      </c>
      <c r="F333" s="13" t="s">
        <v>41</v>
      </c>
      <c r="G333" s="12">
        <v>1</v>
      </c>
      <c r="H333" s="14">
        <v>100082</v>
      </c>
      <c r="I333" s="15" t="str">
        <f t="shared" si="97"/>
        <v>Б-100082-13</v>
      </c>
      <c r="J333" s="16">
        <v>3</v>
      </c>
      <c r="K333" s="56">
        <v>3</v>
      </c>
      <c r="L333" s="12" t="s">
        <v>42</v>
      </c>
      <c r="M333" s="16">
        <v>1</v>
      </c>
      <c r="N333" s="12">
        <v>18</v>
      </c>
      <c r="O333" s="144" t="s">
        <v>168</v>
      </c>
      <c r="P333" s="13" t="s">
        <v>44</v>
      </c>
      <c r="Q333" s="13" t="s">
        <v>45</v>
      </c>
      <c r="R333" s="17" t="str">
        <f t="shared" si="98"/>
        <v>1000821</v>
      </c>
      <c r="S333" s="15">
        <v>1</v>
      </c>
      <c r="T333" s="144" t="s">
        <v>140</v>
      </c>
      <c r="U333" s="12">
        <v>40000</v>
      </c>
      <c r="V333" s="12">
        <f t="shared" si="99"/>
        <v>7200</v>
      </c>
      <c r="W333" s="12">
        <v>0</v>
      </c>
      <c r="X333" s="18">
        <v>159</v>
      </c>
      <c r="Y333" s="19" t="s">
        <v>47</v>
      </c>
      <c r="Z333" s="20"/>
      <c r="AA333" s="21"/>
      <c r="AB333" s="22">
        <f t="shared" si="88"/>
        <v>16949.152542372882</v>
      </c>
      <c r="AC333" s="14">
        <f t="shared" si="100"/>
        <v>20000</v>
      </c>
      <c r="AD333" s="12">
        <v>20000</v>
      </c>
      <c r="AE333" s="12"/>
      <c r="AF333" s="13" t="s">
        <v>48</v>
      </c>
      <c r="AG333" s="23">
        <v>8</v>
      </c>
      <c r="AH333" s="27">
        <v>7</v>
      </c>
      <c r="AI333" s="25" t="s">
        <v>49</v>
      </c>
      <c r="AJ333" s="13"/>
      <c r="AK333" s="13"/>
      <c r="AL333" s="17">
        <v>0</v>
      </c>
      <c r="AM333" s="15" t="s">
        <v>50</v>
      </c>
      <c r="AN333" s="12" t="s">
        <v>51</v>
      </c>
      <c r="AO333" s="12"/>
      <c r="AP333" s="17"/>
      <c r="AQ333" s="17"/>
      <c r="AR333" s="17"/>
      <c r="AS333" s="17" t="s">
        <v>80</v>
      </c>
      <c r="AU333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100082, 'Б-100082-13',date'2016-03-03',3, 3, 3, 'RUR', 1, 18, date'2015-03-06', date'2015-03-07', 1000821, 1, to_date('2016-03-08 00:00:00','YYYY-MM-DD HH24:MI:SS'), 40000, 7200, 0, 159, 0, 'c1', 8,null);insert into xxxx_oebs_cash_payment_test (ID, INVOICE_ID, OEBS_PAYMENT, DOC_DATE, COMISS_DATE) values (s_xxxx_oebs_cash_payment_test.NEXTVAL, 100082, 20000, to_date('2016-03-08 00:00:00','YYYY-MM-DD HH24:MI:SS'), date'2015-03-31' );insert into xxxx_oebs_cash_payment_test (ID, INVOICE_ID, OEBS_PAYMENT, DOC_DATE, COMISS_DATE) values (s_xxxx_oebs_cash_payment_test.NEXTVAL, 100082, 20000, to_date('2016-03-08 00:00:00','YYYY-MM-DD HH24:MI:SS'), date'2015-03-31' );insert into xxxx_client_discount_m  (ID,CLIENT_ID,CLIENT_AVG_DISCOUNT,DT) values (s_xxxx_client_discount_m.NEXTVAL,159, 7, date'2014-03-01');</v>
      </c>
    </row>
    <row r="334" spans="1:47" ht="15" customHeight="1" x14ac:dyDescent="0.3">
      <c r="A334" s="45">
        <v>10</v>
      </c>
      <c r="B334" s="57"/>
      <c r="C334" s="12" t="str">
        <f t="shared" si="95"/>
        <v>100010</v>
      </c>
      <c r="D334" s="12" t="str">
        <f t="shared" si="96"/>
        <v>100010/13</v>
      </c>
      <c r="E334" s="13" t="s">
        <v>40</v>
      </c>
      <c r="F334" s="13" t="s">
        <v>41</v>
      </c>
      <c r="G334" s="12">
        <v>1</v>
      </c>
      <c r="H334" s="14">
        <v>100083</v>
      </c>
      <c r="I334" s="15" t="str">
        <f t="shared" si="97"/>
        <v>Б-100083-13</v>
      </c>
      <c r="J334" s="16">
        <v>3</v>
      </c>
      <c r="K334" s="12">
        <v>7</v>
      </c>
      <c r="L334" s="12" t="s">
        <v>42</v>
      </c>
      <c r="M334" s="16">
        <v>1</v>
      </c>
      <c r="N334" s="12">
        <v>18</v>
      </c>
      <c r="O334" s="144" t="s">
        <v>168</v>
      </c>
      <c r="P334" s="13" t="s">
        <v>44</v>
      </c>
      <c r="Q334" s="13" t="s">
        <v>45</v>
      </c>
      <c r="R334" s="17" t="str">
        <f t="shared" si="98"/>
        <v>1000831</v>
      </c>
      <c r="S334" s="15">
        <v>1</v>
      </c>
      <c r="T334" s="144" t="s">
        <v>140</v>
      </c>
      <c r="U334" s="12">
        <v>70000</v>
      </c>
      <c r="V334" s="12">
        <f t="shared" si="99"/>
        <v>12600</v>
      </c>
      <c r="W334" s="12">
        <v>0</v>
      </c>
      <c r="X334" s="18">
        <v>160</v>
      </c>
      <c r="Y334" s="19" t="s">
        <v>47</v>
      </c>
      <c r="Z334" s="20"/>
      <c r="AA334" s="67"/>
      <c r="AB334" s="22">
        <f t="shared" si="88"/>
        <v>29661.016949152545</v>
      </c>
      <c r="AC334" s="14">
        <f t="shared" si="100"/>
        <v>35000</v>
      </c>
      <c r="AD334" s="12">
        <v>35000</v>
      </c>
      <c r="AE334" s="12"/>
      <c r="AF334" s="13" t="s">
        <v>48</v>
      </c>
      <c r="AG334" s="23">
        <v>8</v>
      </c>
      <c r="AH334" s="27">
        <v>7</v>
      </c>
      <c r="AI334" s="25" t="s">
        <v>49</v>
      </c>
      <c r="AJ334" s="13"/>
      <c r="AK334" s="13"/>
      <c r="AL334" s="17">
        <v>0</v>
      </c>
      <c r="AM334" s="15" t="s">
        <v>50</v>
      </c>
      <c r="AN334" s="12" t="s">
        <v>51</v>
      </c>
      <c r="AO334" s="12"/>
      <c r="AP334" s="17"/>
      <c r="AQ334" s="17"/>
      <c r="AR334" s="17"/>
      <c r="AS334" s="17"/>
      <c r="AU334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100083, 'Б-100083-13',date'2016-03-03',3, 7, 7, 'RUR', 1, 18, date'2015-03-06', date'2015-03-07', 1000831, 1, to_date('2016-03-08 00:00:00','YYYY-MM-DD HH24:MI:SS'), 70000, 12600, 0, 160, 0, 'c1', 8,null);insert into xxxx_oebs_cash_payment_test (ID, INVOICE_ID, OEBS_PAYMENT, DOC_DATE, COMISS_DATE) values (s_xxxx_oebs_cash_payment_test.NEXTVAL, 100083, 35000, to_date('2016-03-08 00:00:00','YYYY-MM-DD HH24:MI:SS'), date'2015-03-31' );insert into xxxx_oebs_cash_payment_test (ID, INVOICE_ID, OEBS_PAYMENT, DOC_DATE, COMISS_DATE) values (s_xxxx_oebs_cash_payment_test.NEXTVAL, 100083, 35000, to_date('2016-03-08 00:00:00','YYYY-MM-DD HH24:MI:SS'), date'2015-03-31' );insert into xxxx_client_discount_m  (ID,CLIENT_ID,CLIENT_AVG_DISCOUNT,DT) values (s_xxxx_client_discount_m.NEXTVAL,160, 7, date'2014-03-01');</v>
      </c>
    </row>
    <row r="335" spans="1:47" ht="15" customHeight="1" x14ac:dyDescent="0.3">
      <c r="A335" s="45">
        <v>10</v>
      </c>
      <c r="B335" s="57"/>
      <c r="C335" s="12" t="str">
        <f t="shared" si="95"/>
        <v>100010</v>
      </c>
      <c r="D335" s="12" t="str">
        <f t="shared" si="96"/>
        <v>100010/13</v>
      </c>
      <c r="E335" s="13" t="s">
        <v>40</v>
      </c>
      <c r="F335" s="13" t="s">
        <v>41</v>
      </c>
      <c r="G335" s="12">
        <v>1</v>
      </c>
      <c r="H335" s="14">
        <v>100084</v>
      </c>
      <c r="I335" s="15" t="str">
        <f t="shared" si="97"/>
        <v>Б-100084-13</v>
      </c>
      <c r="J335" s="16">
        <v>3</v>
      </c>
      <c r="K335" s="28">
        <v>2</v>
      </c>
      <c r="L335" s="12" t="s">
        <v>42</v>
      </c>
      <c r="M335" s="16">
        <v>1</v>
      </c>
      <c r="N335" s="12">
        <v>18</v>
      </c>
      <c r="O335" s="144" t="s">
        <v>169</v>
      </c>
      <c r="P335" s="13" t="s">
        <v>44</v>
      </c>
      <c r="Q335" s="13" t="s">
        <v>45</v>
      </c>
      <c r="R335" s="17" t="str">
        <f t="shared" si="98"/>
        <v>1000841</v>
      </c>
      <c r="S335" s="15">
        <v>1</v>
      </c>
      <c r="T335" s="144" t="s">
        <v>141</v>
      </c>
      <c r="U335" s="12">
        <v>30000</v>
      </c>
      <c r="V335" s="12">
        <f t="shared" si="99"/>
        <v>5400</v>
      </c>
      <c r="W335" s="12">
        <v>0</v>
      </c>
      <c r="X335" s="18">
        <v>161</v>
      </c>
      <c r="Y335" s="19" t="s">
        <v>47</v>
      </c>
      <c r="Z335" s="20"/>
      <c r="AA335" s="21"/>
      <c r="AB335" s="22">
        <f t="shared" si="88"/>
        <v>12711.864406779661</v>
      </c>
      <c r="AC335" s="14">
        <f t="shared" si="100"/>
        <v>15000</v>
      </c>
      <c r="AD335" s="12">
        <v>15000</v>
      </c>
      <c r="AE335" s="12"/>
      <c r="AF335" s="13" t="s">
        <v>48</v>
      </c>
      <c r="AG335" s="23">
        <v>8</v>
      </c>
      <c r="AH335" s="30">
        <v>20</v>
      </c>
      <c r="AI335" s="25" t="s">
        <v>49</v>
      </c>
      <c r="AJ335" s="13"/>
      <c r="AK335" s="13"/>
      <c r="AL335" s="17">
        <v>0</v>
      </c>
      <c r="AM335" s="15" t="s">
        <v>50</v>
      </c>
      <c r="AN335" s="12" t="s">
        <v>51</v>
      </c>
      <c r="AO335" s="12"/>
      <c r="AP335" s="17"/>
      <c r="AQ335" s="17"/>
      <c r="AR335" s="17"/>
      <c r="AS335" s="17"/>
      <c r="AU335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100084, 'Б-100084-13',date'2016-03-04',3, 2, 2, 'RUR', 1, 18, date'2015-03-06', date'2015-03-07', 1000841, 1, to_date('2016-03-09 00:00:00','YYYY-MM-DD HH24:MI:SS'), 30000, 5400, 0, 161, 0, 'c1', 8,null);insert into xxxx_oebs_cash_payment_test (ID, INVOICE_ID, OEBS_PAYMENT, DOC_DATE, COMISS_DATE) values (s_xxxx_oebs_cash_payment_test.NEXTVAL, 100084, 15000, to_date('2016-03-09 00:00:00','YYYY-MM-DD HH24:MI:SS'), date'2015-03-31' );insert into xxxx_oebs_cash_payment_test (ID, INVOICE_ID, OEBS_PAYMENT, DOC_DATE, COMISS_DATE) values (s_xxxx_oebs_cash_payment_test.NEXTVAL, 100084, 15000, to_date('2016-03-09 00:00:00','YYYY-MM-DD HH24:MI:SS'), date'2015-03-31' );insert into xxxx_client_discount_m  (ID,CLIENT_ID,CLIENT_AVG_DISCOUNT,DT) values (s_xxxx_client_discount_m.NEXTVAL,161, 20, date'2014-03-01');</v>
      </c>
    </row>
    <row r="336" spans="1:47" ht="15" customHeight="1" x14ac:dyDescent="0.3">
      <c r="A336" s="45">
        <v>10</v>
      </c>
      <c r="B336" s="57"/>
      <c r="C336" s="12" t="str">
        <f t="shared" si="95"/>
        <v>100010</v>
      </c>
      <c r="D336" s="12" t="str">
        <f t="shared" si="96"/>
        <v>100010/13</v>
      </c>
      <c r="E336" s="13" t="s">
        <v>40</v>
      </c>
      <c r="F336" s="13" t="s">
        <v>41</v>
      </c>
      <c r="G336" s="12">
        <v>1</v>
      </c>
      <c r="H336" s="14">
        <v>100085</v>
      </c>
      <c r="I336" s="15" t="str">
        <f t="shared" si="97"/>
        <v>Б-100085-13</v>
      </c>
      <c r="J336" s="16">
        <v>3</v>
      </c>
      <c r="K336" s="28">
        <v>11</v>
      </c>
      <c r="L336" s="12" t="s">
        <v>42</v>
      </c>
      <c r="M336" s="16">
        <v>1</v>
      </c>
      <c r="N336" s="12">
        <v>18</v>
      </c>
      <c r="O336" s="144" t="s">
        <v>169</v>
      </c>
      <c r="P336" s="13" t="s">
        <v>44</v>
      </c>
      <c r="Q336" s="13" t="s">
        <v>45</v>
      </c>
      <c r="R336" s="17" t="str">
        <f t="shared" si="98"/>
        <v>1000851</v>
      </c>
      <c r="S336" s="15">
        <v>1</v>
      </c>
      <c r="T336" s="144" t="s">
        <v>141</v>
      </c>
      <c r="U336" s="12">
        <v>30000</v>
      </c>
      <c r="V336" s="12">
        <f t="shared" si="99"/>
        <v>5400</v>
      </c>
      <c r="W336" s="12">
        <v>0</v>
      </c>
      <c r="X336" s="18">
        <v>161</v>
      </c>
      <c r="Y336" s="19" t="s">
        <v>47</v>
      </c>
      <c r="Z336" s="20"/>
      <c r="AA336" s="21"/>
      <c r="AB336" s="22">
        <f t="shared" si="88"/>
        <v>12711.864406779661</v>
      </c>
      <c r="AC336" s="14">
        <f t="shared" si="100"/>
        <v>15000</v>
      </c>
      <c r="AD336" s="12">
        <v>15000</v>
      </c>
      <c r="AE336" s="12"/>
      <c r="AF336" s="13" t="s">
        <v>48</v>
      </c>
      <c r="AG336" s="23">
        <v>8</v>
      </c>
      <c r="AH336" s="30">
        <v>20</v>
      </c>
      <c r="AI336" s="25" t="s">
        <v>49</v>
      </c>
      <c r="AJ336" s="13"/>
      <c r="AK336" s="13"/>
      <c r="AL336" s="17">
        <v>0</v>
      </c>
      <c r="AM336" s="15" t="s">
        <v>50</v>
      </c>
      <c r="AN336" s="12" t="s">
        <v>51</v>
      </c>
      <c r="AO336" s="12"/>
      <c r="AP336" s="17"/>
      <c r="AQ336" s="17"/>
      <c r="AR336" s="17"/>
      <c r="AS336" s="17"/>
      <c r="AU336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100085, 'Б-100085-13',date'2016-03-04',3, 11, 11, 'RUR', 1, 18, date'2015-03-06', date'2015-03-07', 1000851, 1, to_date('2016-03-09 00:00:00','YYYY-MM-DD HH24:MI:SS'), 30000, 5400, 0, 161, 0, 'c1', 8,null);insert into xxxx_oebs_cash_payment_test (ID, INVOICE_ID, OEBS_PAYMENT, DOC_DATE, COMISS_DATE) values (s_xxxx_oebs_cash_payment_test.NEXTVAL, 100085, 15000, to_date('2016-03-09 00:00:00','YYYY-MM-DD HH24:MI:SS'), date'2015-03-31' );insert into xxxx_oebs_cash_payment_test (ID, INVOICE_ID, OEBS_PAYMENT, DOC_DATE, COMISS_DATE) values (s_xxxx_oebs_cash_payment_test.NEXTVAL, 100085, 15000, to_date('2016-03-09 00:00:00','YYYY-MM-DD HH24:MI:SS'), date'2015-03-31' );insert into xxxx_client_discount_m  (ID,CLIENT_ID,CLIENT_AVG_DISCOUNT,DT) values (s_xxxx_client_discount_m.NEXTVAL,161, 20, date'2014-03-01');</v>
      </c>
    </row>
    <row r="337" spans="1:47" ht="15" customHeight="1" x14ac:dyDescent="0.3">
      <c r="A337" s="45">
        <v>10</v>
      </c>
      <c r="B337" s="57"/>
      <c r="C337" s="12" t="str">
        <f t="shared" si="95"/>
        <v>100010</v>
      </c>
      <c r="D337" s="12" t="str">
        <f t="shared" si="96"/>
        <v>100010/13</v>
      </c>
      <c r="E337" s="13" t="s">
        <v>40</v>
      </c>
      <c r="F337" s="13" t="s">
        <v>41</v>
      </c>
      <c r="G337" s="12">
        <v>1</v>
      </c>
      <c r="H337" s="14">
        <v>100086</v>
      </c>
      <c r="I337" s="15" t="str">
        <f t="shared" si="97"/>
        <v>Б-100086-13</v>
      </c>
      <c r="J337" s="16">
        <v>3</v>
      </c>
      <c r="K337" s="28">
        <v>1</v>
      </c>
      <c r="L337" s="12" t="s">
        <v>42</v>
      </c>
      <c r="M337" s="16">
        <v>1</v>
      </c>
      <c r="N337" s="12">
        <v>18</v>
      </c>
      <c r="O337" s="144" t="s">
        <v>170</v>
      </c>
      <c r="P337" s="13" t="s">
        <v>44</v>
      </c>
      <c r="Q337" s="13" t="s">
        <v>45</v>
      </c>
      <c r="R337" s="17" t="str">
        <f t="shared" si="98"/>
        <v>1000861</v>
      </c>
      <c r="S337" s="15">
        <v>1</v>
      </c>
      <c r="T337" s="144" t="s">
        <v>142</v>
      </c>
      <c r="U337" s="12">
        <v>11952</v>
      </c>
      <c r="V337" s="12">
        <f t="shared" si="99"/>
        <v>2151.36</v>
      </c>
      <c r="W337" s="12">
        <v>0</v>
      </c>
      <c r="X337" s="18">
        <v>162</v>
      </c>
      <c r="Y337" s="19" t="s">
        <v>47</v>
      </c>
      <c r="Z337" s="20"/>
      <c r="AA337" s="68"/>
      <c r="AB337" s="22">
        <f t="shared" si="88"/>
        <v>5064.406779661017</v>
      </c>
      <c r="AC337" s="14">
        <f t="shared" si="100"/>
        <v>5976</v>
      </c>
      <c r="AD337" s="12">
        <v>5976</v>
      </c>
      <c r="AE337" s="12"/>
      <c r="AF337" s="13" t="s">
        <v>48</v>
      </c>
      <c r="AG337" s="23">
        <v>8</v>
      </c>
      <c r="AH337" s="30">
        <v>13</v>
      </c>
      <c r="AI337" s="25" t="s">
        <v>49</v>
      </c>
      <c r="AJ337" s="13"/>
      <c r="AK337" s="13"/>
      <c r="AL337" s="17">
        <v>0</v>
      </c>
      <c r="AM337" s="15" t="s">
        <v>50</v>
      </c>
      <c r="AN337" s="12" t="s">
        <v>51</v>
      </c>
      <c r="AO337" s="12"/>
      <c r="AP337" s="17"/>
      <c r="AQ337" s="17"/>
      <c r="AR337" s="17"/>
      <c r="AS337" s="17"/>
      <c r="AU337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100086, 'Б-100086-13',date'2016-03-05',3, 1, 1, 'RUR', 1, 18, date'2015-03-06', date'2015-03-07', 1000861, 1, to_date('2016-03-11 00:00:00','YYYY-MM-DD HH24:MI:SS'), 11952, 2151.36, 0, 162, 0, 'c1', 8,null);insert into xxxx_oebs_cash_payment_test (ID, INVOICE_ID, OEBS_PAYMENT, DOC_DATE, COMISS_DATE) values (s_xxxx_oebs_cash_payment_test.NEXTVAL, 100086, 5976, to_date('2016-03-11 00:00:00','YYYY-MM-DD HH24:MI:SS'), date'2015-03-31' );insert into xxxx_oebs_cash_payment_test (ID, INVOICE_ID, OEBS_PAYMENT, DOC_DATE, COMISS_DATE) values (s_xxxx_oebs_cash_payment_test.NEXTVAL, 100086, 5976, to_date('2016-03-11 00:00:00','YYYY-MM-DD HH24:MI:SS'), date'2015-03-31' );insert into xxxx_client_discount_m  (ID,CLIENT_ID,CLIENT_AVG_DISCOUNT,DT) values (s_xxxx_client_discount_m.NEXTVAL,162, 13, date'2014-03-01');</v>
      </c>
    </row>
    <row r="338" spans="1:47" ht="15" customHeight="1" x14ac:dyDescent="0.3">
      <c r="A338" s="45">
        <v>10</v>
      </c>
      <c r="B338" s="57"/>
      <c r="C338" s="12" t="str">
        <f t="shared" si="95"/>
        <v>100010</v>
      </c>
      <c r="D338" s="12" t="str">
        <f t="shared" si="96"/>
        <v>100010/13</v>
      </c>
      <c r="E338" s="13" t="s">
        <v>40</v>
      </c>
      <c r="F338" s="13" t="s">
        <v>41</v>
      </c>
      <c r="G338" s="12">
        <v>1</v>
      </c>
      <c r="H338" s="14">
        <v>100087</v>
      </c>
      <c r="I338" s="15" t="str">
        <f t="shared" si="97"/>
        <v>Б-100087-13</v>
      </c>
      <c r="J338" s="16">
        <v>3</v>
      </c>
      <c r="K338" s="12">
        <v>7</v>
      </c>
      <c r="L338" s="12" t="s">
        <v>42</v>
      </c>
      <c r="M338" s="16">
        <v>1</v>
      </c>
      <c r="N338" s="12">
        <v>18</v>
      </c>
      <c r="O338" s="144" t="s">
        <v>167</v>
      </c>
      <c r="P338" s="13" t="s">
        <v>44</v>
      </c>
      <c r="Q338" s="13" t="s">
        <v>45</v>
      </c>
      <c r="R338" s="17" t="str">
        <f t="shared" si="98"/>
        <v>1000871</v>
      </c>
      <c r="S338" s="15">
        <v>1</v>
      </c>
      <c r="T338" s="144" t="s">
        <v>143</v>
      </c>
      <c r="U338" s="12">
        <v>69500</v>
      </c>
      <c r="V338" s="12">
        <f t="shared" si="99"/>
        <v>12510</v>
      </c>
      <c r="W338" s="12">
        <v>0</v>
      </c>
      <c r="X338" s="18">
        <v>163</v>
      </c>
      <c r="Y338" s="19" t="s">
        <v>47</v>
      </c>
      <c r="Z338" s="20">
        <f>U338/(U338+U340)</f>
        <v>0.69499999999999995</v>
      </c>
      <c r="AA338" s="21"/>
      <c r="AB338" s="22">
        <f t="shared" si="88"/>
        <v>29449.152542372882</v>
      </c>
      <c r="AC338" s="14">
        <f t="shared" si="100"/>
        <v>34750</v>
      </c>
      <c r="AD338" s="12">
        <v>34750</v>
      </c>
      <c r="AE338" s="12"/>
      <c r="AF338" s="58" t="s">
        <v>67</v>
      </c>
      <c r="AG338" s="23">
        <v>8</v>
      </c>
      <c r="AH338" s="24">
        <v>13</v>
      </c>
      <c r="AI338" s="25" t="s">
        <v>49</v>
      </c>
      <c r="AJ338" s="13"/>
      <c r="AK338" s="13"/>
      <c r="AL338" s="17">
        <v>0</v>
      </c>
      <c r="AM338" s="15" t="s">
        <v>50</v>
      </c>
      <c r="AN338" s="12" t="s">
        <v>51</v>
      </c>
      <c r="AO338" s="12"/>
      <c r="AP338" s="17"/>
      <c r="AQ338" s="17"/>
      <c r="AR338" s="17"/>
      <c r="AS338" s="65">
        <v>0.69499999999999995</v>
      </c>
      <c r="AU338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100087, 'Б-100087-13',date'2016-03-02',3, 7, 7, 'RUR', 1, 18, date'2015-03-06', date'2015-03-07', 1000871, 1, to_date('2016-04-07 00:00:00','YYYY-MM-DD HH24:MI:SS'), 69500, 12510, 0, 163, 0, 'c1', 8,null);insert into xxxx_oebs_cash_payment_test (ID, INVOICE_ID, OEBS_PAYMENT, DOC_DATE, COMISS_DATE) values (s_xxxx_oebs_cash_payment_test.NEXTVAL, 100087, 34750, to_date('2016-04-07 00:00:00','YYYY-MM-DD HH24:MI:SS'), date'2015-04-30' );insert into xxxx_oebs_cash_payment_test (ID, INVOICE_ID, OEBS_PAYMENT, DOC_DATE, COMISS_DATE) values (s_xxxx_oebs_cash_payment_test.NEXTVAL, 100087, 34750, to_date('2016-04-07 00:00:00','YYYY-MM-DD HH24:MI:SS'), date'2015-04-30' );insert into xxxx_client_discount_m  (ID,CLIENT_ID,CLIENT_AVG_DISCOUNT,DT) values (s_xxxx_client_discount_m.NEXTVAL,163, 13, date'2014-03-01');</v>
      </c>
    </row>
    <row r="339" spans="1:47" ht="15" customHeight="1" x14ac:dyDescent="0.3">
      <c r="A339" s="45">
        <v>10</v>
      </c>
      <c r="B339" s="57"/>
      <c r="C339" s="12" t="str">
        <f t="shared" si="95"/>
        <v>100010</v>
      </c>
      <c r="D339" s="12" t="str">
        <f t="shared" si="96"/>
        <v>100010/13</v>
      </c>
      <c r="E339" s="13" t="s">
        <v>40</v>
      </c>
      <c r="F339" s="13" t="s">
        <v>41</v>
      </c>
      <c r="G339" s="12">
        <v>1</v>
      </c>
      <c r="H339" s="14">
        <v>100088</v>
      </c>
      <c r="I339" s="15" t="str">
        <f t="shared" si="97"/>
        <v>Б-100088-13</v>
      </c>
      <c r="J339" s="16">
        <v>3</v>
      </c>
      <c r="K339" s="56">
        <v>3</v>
      </c>
      <c r="L339" s="12" t="s">
        <v>42</v>
      </c>
      <c r="M339" s="16">
        <v>1</v>
      </c>
      <c r="N339" s="12">
        <v>18</v>
      </c>
      <c r="O339" s="144" t="s">
        <v>168</v>
      </c>
      <c r="P339" s="13" t="s">
        <v>44</v>
      </c>
      <c r="Q339" s="13" t="s">
        <v>45</v>
      </c>
      <c r="R339" s="17" t="str">
        <f t="shared" si="98"/>
        <v>1000881</v>
      </c>
      <c r="S339" s="15">
        <v>1</v>
      </c>
      <c r="T339" s="144" t="s">
        <v>144</v>
      </c>
      <c r="U339" s="12">
        <v>40000</v>
      </c>
      <c r="V339" s="12">
        <f t="shared" si="99"/>
        <v>7200</v>
      </c>
      <c r="W339" s="12">
        <v>0</v>
      </c>
      <c r="X339" s="18">
        <v>164</v>
      </c>
      <c r="Y339" s="19" t="s">
        <v>47</v>
      </c>
      <c r="Z339" s="20"/>
      <c r="AA339" s="21"/>
      <c r="AB339" s="22">
        <f t="shared" si="88"/>
        <v>16949.152542372882</v>
      </c>
      <c r="AC339" s="14">
        <f t="shared" si="100"/>
        <v>20000</v>
      </c>
      <c r="AD339" s="12">
        <v>20000</v>
      </c>
      <c r="AE339" s="12"/>
      <c r="AF339" s="58" t="s">
        <v>67</v>
      </c>
      <c r="AG339" s="23">
        <v>8</v>
      </c>
      <c r="AH339" s="27">
        <v>7</v>
      </c>
      <c r="AI339" s="25" t="s">
        <v>49</v>
      </c>
      <c r="AJ339" s="13"/>
      <c r="AK339" s="13"/>
      <c r="AL339" s="17">
        <v>0</v>
      </c>
      <c r="AM339" s="15" t="s">
        <v>50</v>
      </c>
      <c r="AN339" s="12" t="s">
        <v>51</v>
      </c>
      <c r="AO339" s="12"/>
      <c r="AP339" s="17"/>
      <c r="AQ339" s="17"/>
      <c r="AR339" s="17"/>
      <c r="AS339" s="17" t="s">
        <v>80</v>
      </c>
      <c r="AU339" s="9" t="str">
        <f t="shared" si="8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100088, 'Б-100088-13',date'2016-03-03',3, 3, 3, 'RUR', 1, 18, date'2015-03-06', date'2015-03-07', 1000881, 1, to_date('2016-04-08 00:00:00','YYYY-MM-DD HH24:MI:SS'), 40000, 7200, 0, 164, 0, 'c1', 8,null);insert into xxxx_oebs_cash_payment_test (ID, INVOICE_ID, OEBS_PAYMENT, DOC_DATE, COMISS_DATE) values (s_xxxx_oebs_cash_payment_test.NEXTVAL, 100088, 20000, to_date('2016-04-08 00:00:00','YYYY-MM-DD HH24:MI:SS'), date'2015-04-30' );insert into xxxx_oebs_cash_payment_test (ID, INVOICE_ID, OEBS_PAYMENT, DOC_DATE, COMISS_DATE) values (s_xxxx_oebs_cash_payment_test.NEXTVAL, 100088, 20000, to_date('2016-04-08 00:00:00','YYYY-MM-DD HH24:MI:SS'), date'2015-04-30' );insert into xxxx_client_discount_m  (ID,CLIENT_ID,CLIENT_AVG_DISCOUNT,DT) values (s_xxxx_client_discount_m.NEXTVAL,164, 7, date'2014-03-01');</v>
      </c>
    </row>
    <row r="340" spans="1:47" ht="15" customHeight="1" x14ac:dyDescent="0.3">
      <c r="A340" s="45">
        <v>10</v>
      </c>
      <c r="B340" s="57"/>
      <c r="C340" s="12" t="str">
        <f t="shared" si="95"/>
        <v>100010</v>
      </c>
      <c r="D340" s="12" t="str">
        <f t="shared" si="96"/>
        <v>100010/13</v>
      </c>
      <c r="E340" s="13" t="s">
        <v>40</v>
      </c>
      <c r="F340" s="13" t="s">
        <v>41</v>
      </c>
      <c r="G340" s="12">
        <v>1</v>
      </c>
      <c r="H340" s="14">
        <v>100089</v>
      </c>
      <c r="I340" s="15" t="str">
        <f t="shared" si="97"/>
        <v>Б-100089-13</v>
      </c>
      <c r="J340" s="16">
        <v>3</v>
      </c>
      <c r="K340" s="12">
        <v>7</v>
      </c>
      <c r="L340" s="12" t="s">
        <v>42</v>
      </c>
      <c r="M340" s="16">
        <v>1</v>
      </c>
      <c r="N340" s="12">
        <v>18</v>
      </c>
      <c r="O340" s="144" t="s">
        <v>168</v>
      </c>
      <c r="P340" s="13" t="s">
        <v>44</v>
      </c>
      <c r="Q340" s="13" t="s">
        <v>45</v>
      </c>
      <c r="R340" s="17" t="str">
        <f t="shared" si="98"/>
        <v>1000891</v>
      </c>
      <c r="S340" s="15">
        <v>1</v>
      </c>
      <c r="T340" s="144" t="s">
        <v>144</v>
      </c>
      <c r="U340" s="12">
        <v>30500</v>
      </c>
      <c r="V340" s="12">
        <f t="shared" si="99"/>
        <v>5490</v>
      </c>
      <c r="W340" s="12">
        <v>0</v>
      </c>
      <c r="X340" s="18">
        <v>165</v>
      </c>
      <c r="Y340" s="19" t="s">
        <v>47</v>
      </c>
      <c r="Z340" s="20"/>
      <c r="AA340" s="21"/>
      <c r="AB340" s="22">
        <f t="shared" si="88"/>
        <v>12923.728813559323</v>
      </c>
      <c r="AC340" s="14">
        <f t="shared" si="100"/>
        <v>15250</v>
      </c>
      <c r="AD340" s="12">
        <v>15250</v>
      </c>
      <c r="AE340" s="12"/>
      <c r="AF340" s="58" t="s">
        <v>67</v>
      </c>
      <c r="AG340" s="23">
        <v>8</v>
      </c>
      <c r="AH340" s="27">
        <v>7</v>
      </c>
      <c r="AI340" s="25" t="s">
        <v>49</v>
      </c>
      <c r="AJ340" s="13"/>
      <c r="AK340" s="13"/>
      <c r="AL340" s="17">
        <v>0</v>
      </c>
      <c r="AM340" s="15" t="s">
        <v>50</v>
      </c>
      <c r="AN340" s="12" t="s">
        <v>51</v>
      </c>
      <c r="AO340" s="12"/>
      <c r="AP340" s="17"/>
      <c r="AQ340" s="17"/>
      <c r="AR340" s="17"/>
      <c r="AS340" s="17"/>
      <c r="AU340" s="9" t="str">
        <f t="shared" ref="AU340:AU411" si="10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"&amp;A340&amp;", "&amp;C340&amp;", '"&amp;D340&amp;"', date'"&amp;E340&amp;"', date'"&amp;F340&amp;"', "&amp;G340&amp;", "&amp;H340&amp;", '"&amp;I340&amp;"',date'"&amp;O340&amp;"',"&amp;J340&amp;", "&amp;K340&amp;", "&amp;K340&amp;", '"&amp;L340&amp;"', "&amp;M340&amp;", "&amp;N340&amp;", date'"&amp;P340&amp;"', date'"&amp;Q340&amp;"', "&amp;R340&amp;", "&amp;S340&amp;", to_date('"&amp;T340&amp;"','YYYY-MM-DD HH24:MI:SS'), "&amp;U340&amp;", "&amp;V340&amp;", "&amp;W340&amp;", "&amp;X340&amp;", "&amp;AL340&amp;", '"&amp;AN340&amp;"', "&amp;AG340&amp;","&amp;AM340&amp;");"&amp;
IF(LEN(AC340)&gt;0,"insert into xxxx_oebs_cash_payment_test (ID, INVOICE_ID, OEBS_PAYMENT, DOC_DATE, COMISS_DATE) values (s_xxxx_oebs_cash_payment_test.NEXTVAL, "&amp;H340&amp;", "&amp;AC340&amp;", to_date('"&amp;T340&amp;"','YYYY-MM-DD HH24:MI:SS'), "&amp;AF340&amp;" );","")&amp;
IF(LEN(AD340)&gt;0,"insert into xxxx_oebs_cash_payment_test (ID, INVOICE_ID, OEBS_PAYMENT, DOC_DATE, COMISS_DATE) values (s_xxxx_oebs_cash_payment_test.NEXTVAL, "&amp;H340&amp;", "&amp;AD340&amp;", to_date('"&amp;T340&amp;"','YYYY-MM-DD HH24:MI:SS'), "&amp;AF340&amp;" );","")&amp;
IF(LEN(AE340)&gt;0,"insert into xxxx_oebs_cash_payment_test (ID, INVOICE_ID, OEBS_PAYMENT, DOC_DATE, COMISS_DATE) values (s_xxxx_oebs_cash_payment_test.NEXTVAL, "&amp;H340&amp;", "&amp;AE340&amp;", to_date('"&amp;T340&amp;"','YYYY-MM-DD HH24:MI:SS'), "&amp;AF340&amp;" );","")&amp;
IF(LEN(AH340)&gt;0,"insert into xxxx_client_discount_m  (ID,CLIENT_ID,CLIENT_AVG_DISCOUNT,DT) values (s_xxxx_client_discount_m.NEXTVAL,"&amp;X340&amp;", "&amp;AH340&amp;", "&amp;AI340&amp;");","")&amp;
IF(LEN(AJ340)&gt;0,"insert into xxxx_client_discount_m  (ID,CLIENT_ID,CLIENT_AVG_DISCOUNT,DT) values (s_xxxx_client_discount_m.NEXTVAL,"&amp;X340&amp;", "&amp;AJ340&amp;", "&amp;AK340&amp;");","")&amp;
IF(LEN(AO340)&gt;0,"insert into xxxx_contract_signed_attr (ID, CONTRACT_ID, CODE, KEY_NUM) values (s_xxxx_contract_signed_attr.NEXTVAL, "&amp;C340&amp;", 'SUPERCOMMISSION_BONUS' , "&amp;AO340&amp;" );","")&amp;
IF(LEN(AP340)&gt;0,"insert into xxxx_loyal_clients_contr_attr (ID, CONTRACT_ID, CLIENT_ID, LC_TURNOVER, COLLATERAL_FIRST_DT, COLLATERAL_END_DT) values (s_xxxx_loyal_clients_contr_atr.NEXTVAL, "&amp;C340&amp;", "&amp;X340&amp;", "&amp;AP340&amp;", "&amp;AQ340&amp;", "&amp;AR340&amp;"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100089, 'Б-100089-13',date'2016-03-03',3, 7, 7, 'RUR', 1, 18, date'2015-03-06', date'2015-03-07', 1000891, 1, to_date('2016-04-08 00:00:00','YYYY-MM-DD HH24:MI:SS'), 30500, 5490, 0, 165, 0, 'c1', 8,null);insert into xxxx_oebs_cash_payment_test (ID, INVOICE_ID, OEBS_PAYMENT, DOC_DATE, COMISS_DATE) values (s_xxxx_oebs_cash_payment_test.NEXTVAL, 100089, 15250, to_date('2016-04-08 00:00:00','YYYY-MM-DD HH24:MI:SS'), date'2015-04-30' );insert into xxxx_oebs_cash_payment_test (ID, INVOICE_ID, OEBS_PAYMENT, DOC_DATE, COMISS_DATE) values (s_xxxx_oebs_cash_payment_test.NEXTVAL, 100089, 15250, to_date('2016-04-08 00:00:00','YYYY-MM-DD HH24:MI:SS'), date'2015-04-30' );insert into xxxx_client_discount_m  (ID,CLIENT_ID,CLIENT_AVG_DISCOUNT,DT) values (s_xxxx_client_discount_m.NEXTVAL,165, 7, date'2014-03-01');</v>
      </c>
    </row>
    <row r="341" spans="1:47" ht="15" customHeight="1" x14ac:dyDescent="0.3">
      <c r="A341" s="45">
        <v>10</v>
      </c>
      <c r="B341" s="57"/>
      <c r="C341" s="12" t="str">
        <f t="shared" si="95"/>
        <v>100010</v>
      </c>
      <c r="D341" s="12" t="str">
        <f t="shared" si="96"/>
        <v>100010/13</v>
      </c>
      <c r="E341" s="13" t="s">
        <v>40</v>
      </c>
      <c r="F341" s="13" t="s">
        <v>41</v>
      </c>
      <c r="G341" s="12">
        <v>1</v>
      </c>
      <c r="H341" s="14">
        <v>100090</v>
      </c>
      <c r="I341" s="15" t="str">
        <f t="shared" si="97"/>
        <v>Б-100090-13</v>
      </c>
      <c r="J341" s="16">
        <v>3</v>
      </c>
      <c r="K341" s="28">
        <v>2</v>
      </c>
      <c r="L341" s="12" t="s">
        <v>42</v>
      </c>
      <c r="M341" s="16">
        <v>1</v>
      </c>
      <c r="N341" s="12">
        <v>18</v>
      </c>
      <c r="O341" s="144" t="s">
        <v>169</v>
      </c>
      <c r="P341" s="13" t="s">
        <v>44</v>
      </c>
      <c r="Q341" s="13" t="s">
        <v>45</v>
      </c>
      <c r="R341" s="17" t="str">
        <f t="shared" si="98"/>
        <v>1000901</v>
      </c>
      <c r="S341" s="15">
        <v>1</v>
      </c>
      <c r="T341" s="144" t="s">
        <v>145</v>
      </c>
      <c r="U341" s="12">
        <v>30000</v>
      </c>
      <c r="V341" s="12">
        <f t="shared" si="99"/>
        <v>5400</v>
      </c>
      <c r="W341" s="12">
        <v>0</v>
      </c>
      <c r="X341" s="18">
        <v>166</v>
      </c>
      <c r="Y341" s="19" t="s">
        <v>47</v>
      </c>
      <c r="Z341" s="20"/>
      <c r="AA341" s="21"/>
      <c r="AB341" s="22">
        <f t="shared" si="88"/>
        <v>12711.864406779661</v>
      </c>
      <c r="AC341" s="14">
        <f t="shared" si="100"/>
        <v>15000</v>
      </c>
      <c r="AD341" s="12">
        <v>15000</v>
      </c>
      <c r="AE341" s="12"/>
      <c r="AF341" s="58" t="s">
        <v>67</v>
      </c>
      <c r="AG341" s="23">
        <v>8</v>
      </c>
      <c r="AH341" s="30">
        <v>20</v>
      </c>
      <c r="AI341" s="25" t="s">
        <v>49</v>
      </c>
      <c r="AJ341" s="13"/>
      <c r="AK341" s="13"/>
      <c r="AL341" s="17">
        <v>0</v>
      </c>
      <c r="AM341" s="15" t="s">
        <v>50</v>
      </c>
      <c r="AN341" s="12" t="s">
        <v>51</v>
      </c>
      <c r="AO341" s="12"/>
      <c r="AP341" s="17"/>
      <c r="AQ341" s="17"/>
      <c r="AR341" s="17"/>
      <c r="AS341" s="17"/>
      <c r="AU34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100090, 'Б-100090-13',date'2016-03-04',3, 2, 2, 'RUR', 1, 18, date'2015-03-06', date'2015-03-07', 1000901, 1, to_date('2016-04-09 00:00:00','YYYY-MM-DD HH24:MI:SS'), 30000, 5400, 0, 166, 0, 'c1', 8,null);insert into xxxx_oebs_cash_payment_test (ID, INVOICE_ID, OEBS_PAYMENT, DOC_DATE, COMISS_DATE) values (s_xxxx_oebs_cash_payment_test.NEXTVAL, 100090, 15000, to_date('2016-04-09 00:00:00','YYYY-MM-DD HH24:MI:SS'), date'2015-04-30' );insert into xxxx_oebs_cash_payment_test (ID, INVOICE_ID, OEBS_PAYMENT, DOC_DATE, COMISS_DATE) values (s_xxxx_oebs_cash_payment_test.NEXTVAL, 100090, 15000, to_date('2016-04-09 00:00:00','YYYY-MM-DD HH24:MI:SS'), date'2015-04-30' );insert into xxxx_client_discount_m  (ID,CLIENT_ID,CLIENT_AVG_DISCOUNT,DT) values (s_xxxx_client_discount_m.NEXTVAL,166, 20, date'2014-03-01');</v>
      </c>
    </row>
    <row r="342" spans="1:47" ht="15" customHeight="1" x14ac:dyDescent="0.3">
      <c r="A342" s="45">
        <v>10</v>
      </c>
      <c r="B342" s="57"/>
      <c r="C342" s="12" t="str">
        <f t="shared" si="95"/>
        <v>100010</v>
      </c>
      <c r="D342" s="12" t="str">
        <f t="shared" si="96"/>
        <v>100010/13</v>
      </c>
      <c r="E342" s="13" t="s">
        <v>40</v>
      </c>
      <c r="F342" s="13" t="s">
        <v>41</v>
      </c>
      <c r="G342" s="12">
        <v>1</v>
      </c>
      <c r="H342" s="14">
        <v>100091</v>
      </c>
      <c r="I342" s="15" t="str">
        <f t="shared" si="97"/>
        <v>Б-100091-13</v>
      </c>
      <c r="J342" s="16">
        <v>3</v>
      </c>
      <c r="K342" s="28">
        <v>11</v>
      </c>
      <c r="L342" s="12" t="s">
        <v>42</v>
      </c>
      <c r="M342" s="16">
        <v>1</v>
      </c>
      <c r="N342" s="12">
        <v>18</v>
      </c>
      <c r="O342" s="144" t="s">
        <v>169</v>
      </c>
      <c r="P342" s="13" t="s">
        <v>44</v>
      </c>
      <c r="Q342" s="13" t="s">
        <v>45</v>
      </c>
      <c r="R342" s="17" t="str">
        <f t="shared" si="98"/>
        <v>1000911</v>
      </c>
      <c r="S342" s="15">
        <v>1</v>
      </c>
      <c r="T342" s="144" t="s">
        <v>145</v>
      </c>
      <c r="U342" s="12">
        <v>30000</v>
      </c>
      <c r="V342" s="12">
        <f t="shared" si="99"/>
        <v>5400</v>
      </c>
      <c r="W342" s="12">
        <v>0</v>
      </c>
      <c r="X342" s="18">
        <v>166</v>
      </c>
      <c r="Y342" s="19" t="s">
        <v>47</v>
      </c>
      <c r="Z342" s="20"/>
      <c r="AA342" s="21"/>
      <c r="AB342" s="22">
        <f t="shared" si="88"/>
        <v>12711.864406779661</v>
      </c>
      <c r="AC342" s="14">
        <f t="shared" si="100"/>
        <v>15000</v>
      </c>
      <c r="AD342" s="12">
        <v>15000</v>
      </c>
      <c r="AE342" s="12"/>
      <c r="AF342" s="58" t="s">
        <v>67</v>
      </c>
      <c r="AG342" s="23">
        <v>8</v>
      </c>
      <c r="AH342" s="30">
        <v>20</v>
      </c>
      <c r="AI342" s="25" t="s">
        <v>49</v>
      </c>
      <c r="AJ342" s="13"/>
      <c r="AK342" s="13"/>
      <c r="AL342" s="17">
        <v>0</v>
      </c>
      <c r="AM342" s="15" t="s">
        <v>50</v>
      </c>
      <c r="AN342" s="12" t="s">
        <v>51</v>
      </c>
      <c r="AO342" s="12"/>
      <c r="AP342" s="17"/>
      <c r="AQ342" s="17"/>
      <c r="AR342" s="17"/>
      <c r="AS342" s="17"/>
      <c r="AU34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100091, 'Б-100091-13',date'2016-03-04',3, 11, 11, 'RUR', 1, 18, date'2015-03-06', date'2015-03-07', 1000911, 1, to_date('2016-04-09 00:00:00','YYYY-MM-DD HH24:MI:SS'), 30000, 5400, 0, 166, 0, 'c1', 8,null);insert into xxxx_oebs_cash_payment_test (ID, INVOICE_ID, OEBS_PAYMENT, DOC_DATE, COMISS_DATE) values (s_xxxx_oebs_cash_payment_test.NEXTVAL, 100091, 15000, to_date('2016-04-09 00:00:00','YYYY-MM-DD HH24:MI:SS'), date'2015-04-30' );insert into xxxx_oebs_cash_payment_test (ID, INVOICE_ID, OEBS_PAYMENT, DOC_DATE, COMISS_DATE) values (s_xxxx_oebs_cash_payment_test.NEXTVAL, 100091, 15000, to_date('2016-04-09 00:00:00','YYYY-MM-DD HH24:MI:SS'), date'2015-04-30' );insert into xxxx_client_discount_m  (ID,CLIENT_ID,CLIENT_AVG_DISCOUNT,DT) values (s_xxxx_client_discount_m.NEXTVAL,166, 20, date'2014-03-01');</v>
      </c>
    </row>
    <row r="343" spans="1:47" ht="15" customHeight="1" x14ac:dyDescent="0.3">
      <c r="A343" s="45">
        <v>10</v>
      </c>
      <c r="B343" s="57"/>
      <c r="C343" s="12" t="str">
        <f t="shared" si="95"/>
        <v>100010</v>
      </c>
      <c r="D343" s="12" t="str">
        <f t="shared" si="96"/>
        <v>100010/13</v>
      </c>
      <c r="E343" s="13" t="s">
        <v>40</v>
      </c>
      <c r="F343" s="13" t="s">
        <v>41</v>
      </c>
      <c r="G343" s="12">
        <v>1</v>
      </c>
      <c r="H343" s="14">
        <v>100092</v>
      </c>
      <c r="I343" s="15" t="str">
        <f t="shared" si="97"/>
        <v>Б-100092-13</v>
      </c>
      <c r="J343" s="16">
        <v>3</v>
      </c>
      <c r="K343" s="56">
        <v>1</v>
      </c>
      <c r="L343" s="12" t="s">
        <v>42</v>
      </c>
      <c r="M343" s="16">
        <v>1</v>
      </c>
      <c r="N343" s="12">
        <v>18</v>
      </c>
      <c r="O343" s="144" t="s">
        <v>170</v>
      </c>
      <c r="P343" s="13" t="s">
        <v>44</v>
      </c>
      <c r="Q343" s="13" t="s">
        <v>45</v>
      </c>
      <c r="R343" s="17" t="str">
        <f t="shared" si="98"/>
        <v>1000921</v>
      </c>
      <c r="S343" s="15">
        <v>1</v>
      </c>
      <c r="T343" s="144" t="s">
        <v>146</v>
      </c>
      <c r="U343" s="12">
        <v>11951</v>
      </c>
      <c r="V343" s="12">
        <f t="shared" si="99"/>
        <v>2151.1799999999998</v>
      </c>
      <c r="W343" s="12">
        <v>0</v>
      </c>
      <c r="X343" s="18">
        <v>167</v>
      </c>
      <c r="Y343" s="19" t="s">
        <v>47</v>
      </c>
      <c r="Z343" s="20"/>
      <c r="AA343" s="21"/>
      <c r="AB343" s="22">
        <f t="shared" si="88"/>
        <v>5063.9830508474579</v>
      </c>
      <c r="AC343" s="14">
        <f t="shared" si="100"/>
        <v>5975.5</v>
      </c>
      <c r="AD343" s="12">
        <v>5975.5</v>
      </c>
      <c r="AE343" s="12"/>
      <c r="AF343" s="58" t="s">
        <v>67</v>
      </c>
      <c r="AG343" s="23">
        <v>8</v>
      </c>
      <c r="AH343" s="27">
        <v>13</v>
      </c>
      <c r="AI343" s="25" t="s">
        <v>49</v>
      </c>
      <c r="AJ343" s="13"/>
      <c r="AK343" s="13"/>
      <c r="AL343" s="17">
        <v>0</v>
      </c>
      <c r="AM343" s="15" t="s">
        <v>50</v>
      </c>
      <c r="AN343" s="12" t="s">
        <v>51</v>
      </c>
      <c r="AO343" s="12"/>
      <c r="AP343" s="17"/>
      <c r="AQ343" s="17"/>
      <c r="AR343" s="17"/>
      <c r="AS343" s="69"/>
      <c r="AU34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100092, 'Б-100092-13',date'2016-03-05',3, 1, 1, 'RUR', 1, 18, date'2015-03-06', date'2015-03-07', 1000921, 1, to_date('2016-04-11 00:00:00','YYYY-MM-DD HH24:MI:SS'), 11951, 2151.18, 0, 167, 0, 'c1', 8,null);insert into xxxx_oebs_cash_payment_test (ID, INVOICE_ID, OEBS_PAYMENT, DOC_DATE, COMISS_DATE) values (s_xxxx_oebs_cash_payment_test.NEXTVAL, 100092, 5975.5, to_date('2016-04-11 00:00:00','YYYY-MM-DD HH24:MI:SS'), date'2015-04-30' );insert into xxxx_oebs_cash_payment_test (ID, INVOICE_ID, OEBS_PAYMENT, DOC_DATE, COMISS_DATE) values (s_xxxx_oebs_cash_payment_test.NEXTVAL, 100092, 5975.5, to_date('2016-04-11 00:00:00','YYYY-MM-DD HH24:MI:SS'), date'2015-04-30' );insert into xxxx_client_discount_m  (ID,CLIENT_ID,CLIENT_AVG_DISCOUNT,DT) values (s_xxxx_client_discount_m.NEXTVAL,167, 13, date'2014-03-01');</v>
      </c>
    </row>
    <row r="344" spans="1:47" ht="15" customHeight="1" x14ac:dyDescent="0.3">
      <c r="A344" s="45">
        <v>10</v>
      </c>
      <c r="B344" s="57"/>
      <c r="C344" s="12" t="str">
        <f t="shared" si="95"/>
        <v>100010</v>
      </c>
      <c r="D344" s="12" t="str">
        <f t="shared" si="96"/>
        <v>100010/13</v>
      </c>
      <c r="E344" s="13" t="s">
        <v>40</v>
      </c>
      <c r="F344" s="13" t="s">
        <v>41</v>
      </c>
      <c r="G344" s="12">
        <v>1</v>
      </c>
      <c r="H344" s="14">
        <v>100093</v>
      </c>
      <c r="I344" s="15" t="str">
        <f t="shared" si="97"/>
        <v>Б-100093-13</v>
      </c>
      <c r="J344" s="16">
        <v>3</v>
      </c>
      <c r="K344" s="12">
        <v>7</v>
      </c>
      <c r="L344" s="12" t="s">
        <v>42</v>
      </c>
      <c r="M344" s="16">
        <v>1</v>
      </c>
      <c r="N344" s="12">
        <v>18</v>
      </c>
      <c r="O344" s="144" t="s">
        <v>167</v>
      </c>
      <c r="P344" s="13" t="s">
        <v>44</v>
      </c>
      <c r="Q344" s="13" t="s">
        <v>45</v>
      </c>
      <c r="R344" s="17" t="str">
        <f t="shared" si="98"/>
        <v>1000931</v>
      </c>
      <c r="S344" s="15">
        <v>1</v>
      </c>
      <c r="T344" s="144" t="s">
        <v>147</v>
      </c>
      <c r="U344" s="12">
        <v>69500</v>
      </c>
      <c r="V344" s="12">
        <f t="shared" si="99"/>
        <v>12510</v>
      </c>
      <c r="W344" s="12">
        <v>0</v>
      </c>
      <c r="X344" s="18">
        <v>168</v>
      </c>
      <c r="Y344" s="19" t="s">
        <v>47</v>
      </c>
      <c r="Z344" s="20">
        <f>U344/(U344+U346)</f>
        <v>0.6949930500694993</v>
      </c>
      <c r="AA344" s="21">
        <f t="shared" ref="AA344:AA349" si="102">U344-V344</f>
        <v>56990</v>
      </c>
      <c r="AB344" s="22">
        <f t="shared" si="88"/>
        <v>29449.152542372882</v>
      </c>
      <c r="AC344" s="14">
        <f t="shared" si="100"/>
        <v>34750</v>
      </c>
      <c r="AD344" s="12">
        <v>34750</v>
      </c>
      <c r="AE344" s="12"/>
      <c r="AF344" s="59" t="s">
        <v>72</v>
      </c>
      <c r="AG344" s="23">
        <v>8</v>
      </c>
      <c r="AH344" s="24">
        <v>13</v>
      </c>
      <c r="AI344" s="25" t="s">
        <v>49</v>
      </c>
      <c r="AJ344" s="13"/>
      <c r="AK344" s="13"/>
      <c r="AL344" s="17">
        <v>0</v>
      </c>
      <c r="AM344" s="15" t="s">
        <v>50</v>
      </c>
      <c r="AN344" s="12" t="s">
        <v>51</v>
      </c>
      <c r="AO344" s="12"/>
      <c r="AP344" s="17"/>
      <c r="AQ344" s="17"/>
      <c r="AR344" s="17"/>
      <c r="AS344" s="65">
        <v>0.6949930500694993</v>
      </c>
      <c r="AU344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100093, 'Б-100093-13',date'2016-03-02',3, 7, 7, 'RUR', 1, 18, date'2015-03-06', date'2015-03-07', 1000931, 1, to_date('2016-05-07 00:00:00','YYYY-MM-DD HH24:MI:SS'), 69500, 12510, 0, 168, 0, 'c1', 8,null);insert into xxxx_oebs_cash_payment_test (ID, INVOICE_ID, OEBS_PAYMENT, DOC_DATE, COMISS_DATE) values (s_xxxx_oebs_cash_payment_test.NEXTVAL, 100093, 34750, to_date('2016-05-07 00:00:00','YYYY-MM-DD HH24:MI:SS'), date'2015-05-31' );insert into xxxx_oebs_cash_payment_test (ID, INVOICE_ID, OEBS_PAYMENT, DOC_DATE, COMISS_DATE) values (s_xxxx_oebs_cash_payment_test.NEXTVAL, 100093, 34750, to_date('2016-05-07 00:00:00','YYYY-MM-DD HH24:MI:SS'), date'2015-05-31' );insert into xxxx_client_discount_m  (ID,CLIENT_ID,CLIENT_AVG_DISCOUNT,DT) values (s_xxxx_client_discount_m.NEXTVAL,168, 13, date'2014-03-01');</v>
      </c>
    </row>
    <row r="345" spans="1:47" ht="15" customHeight="1" x14ac:dyDescent="0.3">
      <c r="A345" s="45">
        <v>10</v>
      </c>
      <c r="B345" s="57"/>
      <c r="C345" s="12" t="str">
        <f t="shared" si="95"/>
        <v>100010</v>
      </c>
      <c r="D345" s="12" t="str">
        <f t="shared" si="96"/>
        <v>100010/13</v>
      </c>
      <c r="E345" s="13" t="s">
        <v>40</v>
      </c>
      <c r="F345" s="13" t="s">
        <v>41</v>
      </c>
      <c r="G345" s="12">
        <v>1</v>
      </c>
      <c r="H345" s="14">
        <v>100094</v>
      </c>
      <c r="I345" s="15" t="str">
        <f t="shared" si="97"/>
        <v>Б-100094-13</v>
      </c>
      <c r="J345" s="16">
        <v>3</v>
      </c>
      <c r="K345" s="56">
        <v>3</v>
      </c>
      <c r="L345" s="12" t="s">
        <v>42</v>
      </c>
      <c r="M345" s="16">
        <v>1</v>
      </c>
      <c r="N345" s="12">
        <v>18</v>
      </c>
      <c r="O345" s="144" t="s">
        <v>168</v>
      </c>
      <c r="P345" s="13" t="s">
        <v>44</v>
      </c>
      <c r="Q345" s="13" t="s">
        <v>45</v>
      </c>
      <c r="R345" s="17" t="str">
        <f t="shared" si="98"/>
        <v>1000941</v>
      </c>
      <c r="S345" s="15">
        <v>1</v>
      </c>
      <c r="T345" s="144" t="s">
        <v>148</v>
      </c>
      <c r="U345" s="12">
        <v>40000</v>
      </c>
      <c r="V345" s="12">
        <f t="shared" si="99"/>
        <v>7200</v>
      </c>
      <c r="W345" s="12">
        <v>0</v>
      </c>
      <c r="X345" s="18">
        <v>169</v>
      </c>
      <c r="Y345" s="19" t="s">
        <v>47</v>
      </c>
      <c r="Z345" s="20"/>
      <c r="AA345" s="21">
        <f t="shared" si="102"/>
        <v>32800</v>
      </c>
      <c r="AB345" s="22">
        <f t="shared" si="88"/>
        <v>16949.152542372882</v>
      </c>
      <c r="AC345" s="14">
        <f t="shared" si="100"/>
        <v>20000</v>
      </c>
      <c r="AD345" s="12">
        <v>20000</v>
      </c>
      <c r="AE345" s="12"/>
      <c r="AF345" s="59" t="s">
        <v>72</v>
      </c>
      <c r="AG345" s="23">
        <v>8</v>
      </c>
      <c r="AH345" s="27">
        <v>7</v>
      </c>
      <c r="AI345" s="25" t="s">
        <v>49</v>
      </c>
      <c r="AJ345" s="13"/>
      <c r="AK345" s="13"/>
      <c r="AL345" s="17">
        <v>0</v>
      </c>
      <c r="AM345" s="15" t="s">
        <v>50</v>
      </c>
      <c r="AN345" s="12" t="s">
        <v>51</v>
      </c>
      <c r="AO345" s="12"/>
      <c r="AP345" s="17"/>
      <c r="AQ345" s="17"/>
      <c r="AR345" s="17"/>
      <c r="AS345" s="69" t="s">
        <v>81</v>
      </c>
      <c r="AU34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100094, 'Б-100094-13',date'2016-03-03',3, 3, 3, 'RUR', 1, 18, date'2015-03-06', date'2015-03-07', 1000941, 1, to_date('2016-05-08 00:00:00','YYYY-MM-DD HH24:MI:SS'), 40000, 7200, 0, 169, 0, 'c1', 8,null);insert into xxxx_oebs_cash_payment_test (ID, INVOICE_ID, OEBS_PAYMENT, DOC_DATE, COMISS_DATE) values (s_xxxx_oebs_cash_payment_test.NEXTVAL, 100094, 20000, to_date('2016-05-08 00:00:00','YYYY-MM-DD HH24:MI:SS'), date'2015-05-31' );insert into xxxx_oebs_cash_payment_test (ID, INVOICE_ID, OEBS_PAYMENT, DOC_DATE, COMISS_DATE) values (s_xxxx_oebs_cash_payment_test.NEXTVAL, 100094, 20000, to_date('2016-05-08 00:00:00','YYYY-MM-DD HH24:MI:SS'), date'2015-05-31' );insert into xxxx_client_discount_m  (ID,CLIENT_ID,CLIENT_AVG_DISCOUNT,DT) values (s_xxxx_client_discount_m.NEXTVAL,169, 7, date'2014-03-01');</v>
      </c>
    </row>
    <row r="346" spans="1:47" ht="15" customHeight="1" x14ac:dyDescent="0.3">
      <c r="A346" s="45">
        <v>10</v>
      </c>
      <c r="B346" s="57"/>
      <c r="C346" s="12" t="str">
        <f t="shared" si="95"/>
        <v>100010</v>
      </c>
      <c r="D346" s="12" t="str">
        <f t="shared" si="96"/>
        <v>100010/13</v>
      </c>
      <c r="E346" s="13" t="s">
        <v>40</v>
      </c>
      <c r="F346" s="13" t="s">
        <v>41</v>
      </c>
      <c r="G346" s="12">
        <v>1</v>
      </c>
      <c r="H346" s="14">
        <v>100095</v>
      </c>
      <c r="I346" s="15" t="str">
        <f t="shared" si="97"/>
        <v>Б-100095-13</v>
      </c>
      <c r="J346" s="16">
        <v>3</v>
      </c>
      <c r="K346" s="12">
        <v>7</v>
      </c>
      <c r="L346" s="12" t="s">
        <v>42</v>
      </c>
      <c r="M346" s="16">
        <v>1</v>
      </c>
      <c r="N346" s="12">
        <v>18</v>
      </c>
      <c r="O346" s="144" t="s">
        <v>168</v>
      </c>
      <c r="P346" s="13" t="s">
        <v>44</v>
      </c>
      <c r="Q346" s="13" t="s">
        <v>45</v>
      </c>
      <c r="R346" s="17" t="str">
        <f t="shared" si="98"/>
        <v>1000951</v>
      </c>
      <c r="S346" s="15">
        <v>1</v>
      </c>
      <c r="T346" s="144" t="s">
        <v>148</v>
      </c>
      <c r="U346" s="12">
        <v>30501</v>
      </c>
      <c r="V346" s="12">
        <f t="shared" si="99"/>
        <v>5490.1799999999994</v>
      </c>
      <c r="W346" s="12">
        <v>0</v>
      </c>
      <c r="X346" s="18">
        <v>170</v>
      </c>
      <c r="Y346" s="19" t="s">
        <v>47</v>
      </c>
      <c r="Z346" s="20"/>
      <c r="AA346" s="21">
        <f t="shared" si="102"/>
        <v>25010.82</v>
      </c>
      <c r="AB346" s="22">
        <f t="shared" si="88"/>
        <v>12924.152542372882</v>
      </c>
      <c r="AC346" s="14">
        <f t="shared" si="100"/>
        <v>15250.5</v>
      </c>
      <c r="AD346" s="12">
        <v>15250.5</v>
      </c>
      <c r="AE346" s="12"/>
      <c r="AF346" s="59" t="s">
        <v>72</v>
      </c>
      <c r="AG346" s="23">
        <v>8</v>
      </c>
      <c r="AH346" s="27">
        <v>7</v>
      </c>
      <c r="AI346" s="25" t="s">
        <v>49</v>
      </c>
      <c r="AJ346" s="13"/>
      <c r="AK346" s="13"/>
      <c r="AL346" s="17">
        <v>0</v>
      </c>
      <c r="AM346" s="15" t="s">
        <v>50</v>
      </c>
      <c r="AN346" s="12" t="s">
        <v>51</v>
      </c>
      <c r="AO346" s="12"/>
      <c r="AP346" s="17"/>
      <c r="AQ346" s="17"/>
      <c r="AR346" s="17"/>
      <c r="AS346" s="17" t="s">
        <v>126</v>
      </c>
      <c r="AU34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100095, 'Б-100095-13',date'2016-03-03',3, 7, 7, 'RUR', 1, 18, date'2015-03-06', date'2015-03-07', 1000951, 1, to_date('2016-05-08 00:00:00','YYYY-MM-DD HH24:MI:SS'), 30501, 5490.18, 0, 170, 0, 'c1', 8,null);insert into xxxx_oebs_cash_payment_test (ID, INVOICE_ID, OEBS_PAYMENT, DOC_DATE, COMISS_DATE) values (s_xxxx_oebs_cash_payment_test.NEXTVAL, 100095, 15250.5, to_date('2016-05-08 00:00:00','YYYY-MM-DD HH24:MI:SS'), date'2015-05-31' );insert into xxxx_oebs_cash_payment_test (ID, INVOICE_ID, OEBS_PAYMENT, DOC_DATE, COMISS_DATE) values (s_xxxx_oebs_cash_payment_test.NEXTVAL, 100095, 15250.5, to_date('2016-05-08 00:00:00','YYYY-MM-DD HH24:MI:SS'), date'2015-05-31' );insert into xxxx_client_discount_m  (ID,CLIENT_ID,CLIENT_AVG_DISCOUNT,DT) values (s_xxxx_client_discount_m.NEXTVAL,170, 7, date'2014-03-01');</v>
      </c>
    </row>
    <row r="347" spans="1:47" ht="15" customHeight="1" x14ac:dyDescent="0.3">
      <c r="A347" s="45">
        <v>10</v>
      </c>
      <c r="B347" s="57"/>
      <c r="C347" s="12" t="str">
        <f t="shared" si="95"/>
        <v>100010</v>
      </c>
      <c r="D347" s="12" t="str">
        <f t="shared" si="96"/>
        <v>100010/13</v>
      </c>
      <c r="E347" s="13" t="s">
        <v>40</v>
      </c>
      <c r="F347" s="13" t="s">
        <v>41</v>
      </c>
      <c r="G347" s="12">
        <v>1</v>
      </c>
      <c r="H347" s="14">
        <v>100096</v>
      </c>
      <c r="I347" s="15" t="str">
        <f t="shared" si="97"/>
        <v>Б-100096-13</v>
      </c>
      <c r="J347" s="16">
        <v>3</v>
      </c>
      <c r="K347" s="28">
        <v>2</v>
      </c>
      <c r="L347" s="12" t="s">
        <v>42</v>
      </c>
      <c r="M347" s="16">
        <v>1</v>
      </c>
      <c r="N347" s="12">
        <v>18</v>
      </c>
      <c r="O347" s="144" t="s">
        <v>169</v>
      </c>
      <c r="P347" s="13" t="s">
        <v>44</v>
      </c>
      <c r="Q347" s="13" t="s">
        <v>45</v>
      </c>
      <c r="R347" s="17" t="str">
        <f t="shared" si="98"/>
        <v>1000961</v>
      </c>
      <c r="S347" s="15">
        <v>1</v>
      </c>
      <c r="T347" s="144" t="s">
        <v>149</v>
      </c>
      <c r="U347" s="12">
        <v>3000000</v>
      </c>
      <c r="V347" s="12">
        <f t="shared" si="99"/>
        <v>540000</v>
      </c>
      <c r="W347" s="12">
        <v>0</v>
      </c>
      <c r="X347" s="18">
        <v>171</v>
      </c>
      <c r="Y347" s="19" t="s">
        <v>47</v>
      </c>
      <c r="Z347" s="20"/>
      <c r="AA347" s="21">
        <f t="shared" si="102"/>
        <v>2460000</v>
      </c>
      <c r="AB347" s="22">
        <f t="shared" si="88"/>
        <v>1271186.4406779662</v>
      </c>
      <c r="AC347" s="14">
        <f t="shared" si="100"/>
        <v>1500000</v>
      </c>
      <c r="AD347" s="12">
        <v>1500000</v>
      </c>
      <c r="AE347" s="12"/>
      <c r="AF347" s="59" t="s">
        <v>72</v>
      </c>
      <c r="AG347" s="23">
        <v>8</v>
      </c>
      <c r="AH347" s="30">
        <v>20</v>
      </c>
      <c r="AI347" s="25" t="s">
        <v>49</v>
      </c>
      <c r="AJ347" s="13"/>
      <c r="AK347" s="13"/>
      <c r="AL347" s="17">
        <v>0</v>
      </c>
      <c r="AM347" s="15" t="s">
        <v>50</v>
      </c>
      <c r="AN347" s="12" t="s">
        <v>51</v>
      </c>
      <c r="AO347" s="12"/>
      <c r="AP347" s="17"/>
      <c r="AQ347" s="17"/>
      <c r="AR347" s="17"/>
      <c r="AS347" s="17"/>
      <c r="AU34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100096, 'Б-100096-13',date'2016-03-04',3, 2, 2, 'RUR', 1, 18, date'2015-03-06', date'2015-03-07', 1000961, 1, to_date('2016-05-09 00:00:00','YYYY-MM-DD HH24:MI:SS'), 3000000, 540000, 0, 171, 0, 'c1', 8,null);insert into xxxx_oebs_cash_payment_test (ID, INVOICE_ID, OEBS_PAYMENT, DOC_DATE, COMISS_DATE) values (s_xxxx_oebs_cash_payment_test.NEXTVAL, 100096, 1500000, to_date('2016-05-09 00:00:00','YYYY-MM-DD HH24:MI:SS'), date'2015-05-31' );insert into xxxx_oebs_cash_payment_test (ID, INVOICE_ID, OEBS_PAYMENT, DOC_DATE, COMISS_DATE) values (s_xxxx_oebs_cash_payment_test.NEXTVAL, 100096, 1500000, to_date('2016-05-09 00:00:00','YYYY-MM-DD HH24:MI:SS'), date'2015-05-31' );insert into xxxx_client_discount_m  (ID,CLIENT_ID,CLIENT_AVG_DISCOUNT,DT) values (s_xxxx_client_discount_m.NEXTVAL,171, 20, date'2014-03-01');</v>
      </c>
    </row>
    <row r="348" spans="1:47" ht="15" customHeight="1" x14ac:dyDescent="0.3">
      <c r="A348" s="45">
        <v>10</v>
      </c>
      <c r="B348" s="57"/>
      <c r="C348" s="12" t="str">
        <f t="shared" si="95"/>
        <v>100010</v>
      </c>
      <c r="D348" s="12" t="str">
        <f t="shared" si="96"/>
        <v>100010/13</v>
      </c>
      <c r="E348" s="13" t="s">
        <v>40</v>
      </c>
      <c r="F348" s="13" t="s">
        <v>41</v>
      </c>
      <c r="G348" s="12">
        <v>1</v>
      </c>
      <c r="H348" s="14">
        <v>100097</v>
      </c>
      <c r="I348" s="15" t="str">
        <f t="shared" si="97"/>
        <v>Б-100097-13</v>
      </c>
      <c r="J348" s="16">
        <v>3</v>
      </c>
      <c r="K348" s="28">
        <v>11</v>
      </c>
      <c r="L348" s="12" t="s">
        <v>42</v>
      </c>
      <c r="M348" s="16">
        <v>1</v>
      </c>
      <c r="N348" s="12">
        <v>18</v>
      </c>
      <c r="O348" s="144" t="s">
        <v>169</v>
      </c>
      <c r="P348" s="13" t="s">
        <v>44</v>
      </c>
      <c r="Q348" s="13" t="s">
        <v>45</v>
      </c>
      <c r="R348" s="17" t="str">
        <f t="shared" si="98"/>
        <v>1000971</v>
      </c>
      <c r="S348" s="15">
        <v>1</v>
      </c>
      <c r="T348" s="144" t="s">
        <v>149</v>
      </c>
      <c r="U348" s="12">
        <v>3000000</v>
      </c>
      <c r="V348" s="12">
        <f t="shared" si="99"/>
        <v>540000</v>
      </c>
      <c r="W348" s="12">
        <v>0</v>
      </c>
      <c r="X348" s="18">
        <v>171</v>
      </c>
      <c r="Y348" s="19" t="s">
        <v>47</v>
      </c>
      <c r="Z348" s="20"/>
      <c r="AA348" s="21">
        <f t="shared" si="102"/>
        <v>2460000</v>
      </c>
      <c r="AB348" s="22">
        <f t="shared" si="88"/>
        <v>1271186.4406779662</v>
      </c>
      <c r="AC348" s="14">
        <f t="shared" si="100"/>
        <v>1500000</v>
      </c>
      <c r="AD348" s="12">
        <v>1500000</v>
      </c>
      <c r="AE348" s="12"/>
      <c r="AF348" s="59" t="s">
        <v>72</v>
      </c>
      <c r="AG348" s="23">
        <v>8</v>
      </c>
      <c r="AH348" s="30">
        <v>20</v>
      </c>
      <c r="AI348" s="25" t="s">
        <v>49</v>
      </c>
      <c r="AJ348" s="13"/>
      <c r="AK348" s="13"/>
      <c r="AL348" s="17">
        <v>0</v>
      </c>
      <c r="AM348" s="15" t="s">
        <v>50</v>
      </c>
      <c r="AN348" s="12" t="s">
        <v>51</v>
      </c>
      <c r="AO348" s="12"/>
      <c r="AP348" s="17"/>
      <c r="AQ348" s="17"/>
      <c r="AR348" s="17"/>
      <c r="AS348" s="17"/>
      <c r="AU34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100097, 'Б-100097-13',date'2016-03-04',3, 11, 11, 'RUR', 1, 18, date'2015-03-06', date'2015-03-07', 1000971, 1, to_date('2016-05-09 00:00:00','YYYY-MM-DD HH24:MI:SS'), 3000000, 540000, 0, 171, 0, 'c1', 8,null);insert into xxxx_oebs_cash_payment_test (ID, INVOICE_ID, OEBS_PAYMENT, DOC_DATE, COMISS_DATE) values (s_xxxx_oebs_cash_payment_test.NEXTVAL, 100097, 1500000, to_date('2016-05-09 00:00:00','YYYY-MM-DD HH24:MI:SS'), date'2015-05-31' );insert into xxxx_oebs_cash_payment_test (ID, INVOICE_ID, OEBS_PAYMENT, DOC_DATE, COMISS_DATE) values (s_xxxx_oebs_cash_payment_test.NEXTVAL, 100097, 1500000, to_date('2016-05-09 00:00:00','YYYY-MM-DD HH24:MI:SS'), date'2015-05-31' );insert into xxxx_client_discount_m  (ID,CLIENT_ID,CLIENT_AVG_DISCOUNT,DT) values (s_xxxx_client_discount_m.NEXTVAL,171, 20, date'2014-03-01');</v>
      </c>
    </row>
    <row r="349" spans="1:47" s="44" customFormat="1" ht="15" customHeight="1" x14ac:dyDescent="0.3">
      <c r="A349" s="31">
        <v>10</v>
      </c>
      <c r="B349" s="60"/>
      <c r="C349" s="33" t="str">
        <f t="shared" si="95"/>
        <v>100010</v>
      </c>
      <c r="D349" s="33" t="str">
        <f t="shared" si="96"/>
        <v>100010/13</v>
      </c>
      <c r="E349" s="34" t="s">
        <v>40</v>
      </c>
      <c r="F349" s="34" t="s">
        <v>41</v>
      </c>
      <c r="G349" s="12">
        <v>1</v>
      </c>
      <c r="H349" s="14">
        <v>100098</v>
      </c>
      <c r="I349" s="33" t="str">
        <f t="shared" si="97"/>
        <v>Б-100098-13</v>
      </c>
      <c r="J349" s="16">
        <v>3</v>
      </c>
      <c r="K349" s="35">
        <v>1</v>
      </c>
      <c r="L349" s="33" t="s">
        <v>42</v>
      </c>
      <c r="M349" s="36">
        <v>1</v>
      </c>
      <c r="N349" s="33">
        <v>18</v>
      </c>
      <c r="O349" s="145" t="s">
        <v>170</v>
      </c>
      <c r="P349" s="34" t="s">
        <v>44</v>
      </c>
      <c r="Q349" s="34" t="s">
        <v>45</v>
      </c>
      <c r="R349" s="37" t="str">
        <f t="shared" si="98"/>
        <v>1000981</v>
      </c>
      <c r="S349" s="33">
        <v>1</v>
      </c>
      <c r="T349" s="145" t="s">
        <v>150</v>
      </c>
      <c r="U349" s="33">
        <v>11951</v>
      </c>
      <c r="V349" s="33">
        <f t="shared" si="99"/>
        <v>2151.1799999999998</v>
      </c>
      <c r="W349" s="33">
        <v>0</v>
      </c>
      <c r="X349" s="18">
        <v>172</v>
      </c>
      <c r="Y349" s="38" t="s">
        <v>47</v>
      </c>
      <c r="Z349" s="39"/>
      <c r="AA349" s="21">
        <f t="shared" si="102"/>
        <v>9799.82</v>
      </c>
      <c r="AB349" s="22">
        <f t="shared" si="88"/>
        <v>5063.9830508474579</v>
      </c>
      <c r="AC349" s="40">
        <f t="shared" si="100"/>
        <v>5975.5</v>
      </c>
      <c r="AD349" s="12">
        <v>5975.5</v>
      </c>
      <c r="AE349" s="33"/>
      <c r="AF349" s="61" t="s">
        <v>72</v>
      </c>
      <c r="AG349" s="41">
        <v>8</v>
      </c>
      <c r="AH349" s="42">
        <v>13</v>
      </c>
      <c r="AI349" s="43" t="s">
        <v>49</v>
      </c>
      <c r="AJ349" s="34"/>
      <c r="AK349" s="34"/>
      <c r="AL349" s="37">
        <v>0</v>
      </c>
      <c r="AM349" s="33" t="s">
        <v>50</v>
      </c>
      <c r="AN349" s="33" t="s">
        <v>51</v>
      </c>
      <c r="AO349" s="33"/>
      <c r="AP349" s="37"/>
      <c r="AQ349" s="37"/>
      <c r="AR349" s="37"/>
      <c r="AS349" s="37"/>
      <c r="AU349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1, 100098, 'Б-100098-13',date'2016-03-05',3, 1, 1, 'RUR', 1, 18, date'2015-03-06', date'2015-03-07', 1000981, 1, to_date('2016-05-11 00:00:00','YYYY-MM-DD HH24:MI:SS'), 11951, 2151.18, 0, 172, 0, 'c1', 8,null);insert into xxxx_oebs_cash_payment_test (ID, INVOICE_ID, OEBS_PAYMENT, DOC_DATE, COMISS_DATE) values (s_xxxx_oebs_cash_payment_test.NEXTVAL, 100098, 5975.5, to_date('2016-05-11 00:00:00','YYYY-MM-DD HH24:MI:SS'), date'2015-05-31' );insert into xxxx_oebs_cash_payment_test (ID, INVOICE_ID, OEBS_PAYMENT, DOC_DATE, COMISS_DATE) values (s_xxxx_oebs_cash_payment_test.NEXTVAL, 100098, 5975.5, to_date('2016-05-11 00:00:00','YYYY-MM-DD HH24:MI:SS'), date'2015-05-31' );insert into xxxx_client_discount_m  (ID,CLIENT_ID,CLIENT_AVG_DISCOUNT,DT) values (s_xxxx_client_discount_m.NEXTVAL,172, 13, date'2014-03-01');</v>
      </c>
    </row>
    <row r="350" spans="1:47" ht="15" customHeight="1" x14ac:dyDescent="0.3">
      <c r="A350" s="45">
        <v>11</v>
      </c>
      <c r="B350" s="57"/>
      <c r="C350" s="12" t="str">
        <f t="shared" si="95"/>
        <v>100011</v>
      </c>
      <c r="D350" s="12" t="str">
        <f t="shared" si="96"/>
        <v>100011/13</v>
      </c>
      <c r="E350" s="13" t="s">
        <v>40</v>
      </c>
      <c r="F350" s="13" t="s">
        <v>41</v>
      </c>
      <c r="G350" s="12">
        <v>1</v>
      </c>
      <c r="H350" s="14">
        <v>100099</v>
      </c>
      <c r="I350" s="15" t="str">
        <f t="shared" si="97"/>
        <v>Б-100099-13</v>
      </c>
      <c r="J350" s="16">
        <v>3</v>
      </c>
      <c r="K350" s="56">
        <v>1</v>
      </c>
      <c r="L350" s="12" t="s">
        <v>42</v>
      </c>
      <c r="M350" s="16">
        <v>1</v>
      </c>
      <c r="N350" s="12">
        <v>18</v>
      </c>
      <c r="O350" s="144" t="s">
        <v>167</v>
      </c>
      <c r="P350" s="13" t="s">
        <v>44</v>
      </c>
      <c r="Q350" s="13" t="s">
        <v>45</v>
      </c>
      <c r="R350" s="17" t="str">
        <f t="shared" si="98"/>
        <v>1000991</v>
      </c>
      <c r="S350" s="15">
        <v>1</v>
      </c>
      <c r="T350" s="144" t="s">
        <v>139</v>
      </c>
      <c r="U350" s="12">
        <v>100000</v>
      </c>
      <c r="V350" s="12">
        <f t="shared" si="99"/>
        <v>18000</v>
      </c>
      <c r="W350" s="12">
        <v>0</v>
      </c>
      <c r="X350" s="18">
        <v>173</v>
      </c>
      <c r="Y350" s="19" t="s">
        <v>47</v>
      </c>
      <c r="Z350" s="20">
        <f t="shared" ref="Z350:Z421" si="103">U350-V350</f>
        <v>82000</v>
      </c>
      <c r="AA350" s="21"/>
      <c r="AB350" s="22">
        <f t="shared" si="88"/>
        <v>42372.881355932208</v>
      </c>
      <c r="AC350" s="14">
        <f t="shared" si="100"/>
        <v>50000</v>
      </c>
      <c r="AD350" s="12"/>
      <c r="AE350" s="12"/>
      <c r="AF350" s="13" t="s">
        <v>48</v>
      </c>
      <c r="AG350" s="23">
        <v>8</v>
      </c>
      <c r="AH350" s="24">
        <v>13</v>
      </c>
      <c r="AI350" s="25" t="s">
        <v>49</v>
      </c>
      <c r="AJ350" s="13"/>
      <c r="AK350" s="13"/>
      <c r="AL350" s="17">
        <v>0</v>
      </c>
      <c r="AM350" s="15" t="s">
        <v>50</v>
      </c>
      <c r="AN350" s="12" t="s">
        <v>51</v>
      </c>
      <c r="AO350" s="12"/>
      <c r="AP350" s="17"/>
      <c r="AQ350" s="17"/>
      <c r="AR350" s="17"/>
      <c r="AS350" s="17" t="s">
        <v>82</v>
      </c>
      <c r="AU350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100099, 'Б-100099-13',date'2016-03-02',3, 1, 1, 'RUR', 1, 18, date'2015-03-06', date'2015-03-07', 1000991, 1, to_date('2016-03-07 00:00:00','YYYY-MM-DD HH24:MI:SS'), 100000, 18000, 0, 173, 0, 'c1', 8,null);insert into xxxx_oebs_cash_payment_test (ID, INVOICE_ID, OEBS_PAYMENT, DOC_DATE, COMISS_DATE) values (s_xxxx_oebs_cash_payment_test.NEXTVAL, 100099, 50000, to_date('2016-03-07 00:00:00','YYYY-MM-DD HH24:MI:SS'), date'2015-03-31' );insert into xxxx_client_discount_m  (ID,CLIENT_ID,CLIENT_AVG_DISCOUNT,DT) values (s_xxxx_client_discount_m.NEXTVAL,173, 13, date'2014-03-01');</v>
      </c>
    </row>
    <row r="351" spans="1:47" ht="15" customHeight="1" x14ac:dyDescent="0.3">
      <c r="A351" s="45">
        <v>11</v>
      </c>
      <c r="B351" s="57"/>
      <c r="C351" s="12" t="str">
        <f t="shared" si="95"/>
        <v>100011</v>
      </c>
      <c r="D351" s="12" t="str">
        <f t="shared" si="96"/>
        <v>100011/13</v>
      </c>
      <c r="E351" s="13" t="s">
        <v>40</v>
      </c>
      <c r="F351" s="13" t="s">
        <v>41</v>
      </c>
      <c r="G351" s="12">
        <v>1</v>
      </c>
      <c r="H351" s="14">
        <v>100100</v>
      </c>
      <c r="I351" s="15" t="str">
        <f t="shared" si="97"/>
        <v>Б-100100-13</v>
      </c>
      <c r="J351" s="16">
        <v>3</v>
      </c>
      <c r="K351" s="28">
        <v>2</v>
      </c>
      <c r="L351" s="12" t="s">
        <v>42</v>
      </c>
      <c r="M351" s="16">
        <v>1</v>
      </c>
      <c r="N351" s="12">
        <v>18</v>
      </c>
      <c r="O351" s="144" t="s">
        <v>168</v>
      </c>
      <c r="P351" s="13" t="s">
        <v>44</v>
      </c>
      <c r="Q351" s="13" t="s">
        <v>45</v>
      </c>
      <c r="R351" s="17" t="str">
        <f t="shared" si="98"/>
        <v>1001001</v>
      </c>
      <c r="S351" s="15">
        <v>1</v>
      </c>
      <c r="T351" s="144" t="s">
        <v>140</v>
      </c>
      <c r="U351" s="12">
        <v>90000</v>
      </c>
      <c r="V351" s="12">
        <f t="shared" si="99"/>
        <v>16200</v>
      </c>
      <c r="W351" s="12">
        <v>0</v>
      </c>
      <c r="X351" s="18">
        <v>174</v>
      </c>
      <c r="Y351" s="19" t="s">
        <v>47</v>
      </c>
      <c r="Z351" s="20">
        <f t="shared" si="103"/>
        <v>73800</v>
      </c>
      <c r="AA351" s="21"/>
      <c r="AB351" s="22">
        <f t="shared" si="88"/>
        <v>38135.593220338982</v>
      </c>
      <c r="AC351" s="14">
        <f t="shared" si="100"/>
        <v>45000</v>
      </c>
      <c r="AD351" s="12"/>
      <c r="AE351" s="12"/>
      <c r="AF351" s="13" t="s">
        <v>48</v>
      </c>
      <c r="AG351" s="23">
        <v>8</v>
      </c>
      <c r="AH351" s="27">
        <v>7</v>
      </c>
      <c r="AI351" s="25" t="s">
        <v>49</v>
      </c>
      <c r="AJ351" s="13"/>
      <c r="AK351" s="13"/>
      <c r="AL351" s="17">
        <v>0</v>
      </c>
      <c r="AM351" s="15" t="s">
        <v>50</v>
      </c>
      <c r="AN351" s="12" t="s">
        <v>51</v>
      </c>
      <c r="AO351" s="12"/>
      <c r="AP351" s="17"/>
      <c r="AQ351" s="17"/>
      <c r="AR351" s="17"/>
      <c r="AS351" s="17" t="s">
        <v>127</v>
      </c>
      <c r="AU35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100100, 'Б-100100-13',date'2016-03-03',3, 2, 2, 'RUR', 1, 18, date'2015-03-06', date'2015-03-07', 1001001, 1, to_date('2016-03-08 00:00:00','YYYY-MM-DD HH24:MI:SS'), 90000, 16200, 0, 174, 0, 'c1', 8,null);insert into xxxx_oebs_cash_payment_test (ID, INVOICE_ID, OEBS_PAYMENT, DOC_DATE, COMISS_DATE) values (s_xxxx_oebs_cash_payment_test.NEXTVAL, 100100, 45000, to_date('2016-03-08 00:00:00','YYYY-MM-DD HH24:MI:SS'), date'2015-03-31' );insert into xxxx_client_discount_m  (ID,CLIENT_ID,CLIENT_AVG_DISCOUNT,DT) values (s_xxxx_client_discount_m.NEXTVAL,174, 7, date'2014-03-01');</v>
      </c>
    </row>
    <row r="352" spans="1:47" ht="15" customHeight="1" x14ac:dyDescent="0.3">
      <c r="A352" s="45">
        <v>11</v>
      </c>
      <c r="B352" s="57"/>
      <c r="C352" s="12" t="str">
        <f t="shared" ref="C352:C383" si="104">"1000"&amp;A352</f>
        <v>100011</v>
      </c>
      <c r="D352" s="12" t="str">
        <f t="shared" ref="D352:D383" si="105">"1000"&amp;A352&amp;"/13"</f>
        <v>100011/13</v>
      </c>
      <c r="E352" s="13" t="s">
        <v>40</v>
      </c>
      <c r="F352" s="13" t="s">
        <v>41</v>
      </c>
      <c r="G352" s="12">
        <v>1</v>
      </c>
      <c r="H352" s="14">
        <v>100101</v>
      </c>
      <c r="I352" s="15" t="str">
        <f t="shared" ref="I352:I383" si="106">"Б-"&amp;H352&amp;"-13"</f>
        <v>Б-100101-13</v>
      </c>
      <c r="J352" s="16">
        <v>3</v>
      </c>
      <c r="K352" s="56">
        <v>3</v>
      </c>
      <c r="L352" s="12" t="s">
        <v>42</v>
      </c>
      <c r="M352" s="16">
        <v>1</v>
      </c>
      <c r="N352" s="12">
        <v>18</v>
      </c>
      <c r="O352" s="144" t="s">
        <v>168</v>
      </c>
      <c r="P352" s="13" t="s">
        <v>44</v>
      </c>
      <c r="Q352" s="13" t="s">
        <v>45</v>
      </c>
      <c r="R352" s="17" t="str">
        <f t="shared" ref="R352:R383" si="107">H352&amp;"1"</f>
        <v>1001011</v>
      </c>
      <c r="S352" s="15">
        <v>1</v>
      </c>
      <c r="T352" s="144" t="s">
        <v>140</v>
      </c>
      <c r="U352" s="12">
        <v>90000</v>
      </c>
      <c r="V352" s="12">
        <f t="shared" ref="V352:V375" si="108">U352*0.18</f>
        <v>16200</v>
      </c>
      <c r="W352" s="12">
        <v>0</v>
      </c>
      <c r="X352" s="18">
        <v>175</v>
      </c>
      <c r="Y352" s="19" t="s">
        <v>47</v>
      </c>
      <c r="Z352" s="20">
        <f t="shared" si="103"/>
        <v>73800</v>
      </c>
      <c r="AA352" s="21"/>
      <c r="AB352" s="22">
        <f t="shared" si="88"/>
        <v>38135.593220338982</v>
      </c>
      <c r="AC352" s="14">
        <f t="shared" ref="AC352:AC383" si="109">U352*0.5</f>
        <v>45000</v>
      </c>
      <c r="AD352" s="12"/>
      <c r="AE352" s="12"/>
      <c r="AF352" s="13" t="s">
        <v>48</v>
      </c>
      <c r="AG352" s="23">
        <v>8</v>
      </c>
      <c r="AH352" s="27">
        <v>7</v>
      </c>
      <c r="AI352" s="25" t="s">
        <v>49</v>
      </c>
      <c r="AJ352" s="13"/>
      <c r="AK352" s="13"/>
      <c r="AL352" s="17">
        <v>0</v>
      </c>
      <c r="AM352" s="15" t="s">
        <v>50</v>
      </c>
      <c r="AN352" s="12" t="s">
        <v>51</v>
      </c>
      <c r="AO352" s="12"/>
      <c r="AP352" s="17"/>
      <c r="AQ352" s="17"/>
      <c r="AR352" s="17"/>
      <c r="AS352" s="17"/>
      <c r="AU35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100101, 'Б-100101-13',date'2016-03-03',3, 3, 3, 'RUR', 1, 18, date'2015-03-06', date'2015-03-07', 1001011, 1, to_date('2016-03-08 00:00:00','YYYY-MM-DD HH24:MI:SS'), 90000, 16200, 0, 175, 0, 'c1', 8,null);insert into xxxx_oebs_cash_payment_test (ID, INVOICE_ID, OEBS_PAYMENT, DOC_DATE, COMISS_DATE) values (s_xxxx_oebs_cash_payment_test.NEXTVAL, 100101, 45000, to_date('2016-03-08 00:00:00','YYYY-MM-DD HH24:MI:SS'), date'2015-03-31' );insert into xxxx_client_discount_m  (ID,CLIENT_ID,CLIENT_AVG_DISCOUNT,DT) values (s_xxxx_client_discount_m.NEXTVAL,175, 7, date'2014-03-01');</v>
      </c>
    </row>
    <row r="353" spans="1:47" ht="15" customHeight="1" x14ac:dyDescent="0.3">
      <c r="A353" s="45">
        <v>11</v>
      </c>
      <c r="B353" s="57"/>
      <c r="C353" s="12" t="str">
        <f t="shared" si="104"/>
        <v>100011</v>
      </c>
      <c r="D353" s="12" t="str">
        <f t="shared" si="105"/>
        <v>100011/13</v>
      </c>
      <c r="E353" s="13" t="s">
        <v>40</v>
      </c>
      <c r="F353" s="13" t="s">
        <v>41</v>
      </c>
      <c r="G353" s="12">
        <v>1</v>
      </c>
      <c r="H353" s="14">
        <v>100102</v>
      </c>
      <c r="I353" s="15" t="str">
        <f t="shared" si="106"/>
        <v>Б-100102-13</v>
      </c>
      <c r="J353" s="16">
        <v>3</v>
      </c>
      <c r="K353" s="28">
        <v>2</v>
      </c>
      <c r="L353" s="12" t="s">
        <v>42</v>
      </c>
      <c r="M353" s="16">
        <v>1</v>
      </c>
      <c r="N353" s="12">
        <v>18</v>
      </c>
      <c r="O353" s="144" t="s">
        <v>169</v>
      </c>
      <c r="P353" s="13" t="s">
        <v>44</v>
      </c>
      <c r="Q353" s="13" t="s">
        <v>45</v>
      </c>
      <c r="R353" s="17" t="str">
        <f t="shared" si="107"/>
        <v>1001021</v>
      </c>
      <c r="S353" s="15">
        <v>1</v>
      </c>
      <c r="T353" s="144" t="s">
        <v>141</v>
      </c>
      <c r="U353" s="12">
        <v>80000</v>
      </c>
      <c r="V353" s="12">
        <f t="shared" si="108"/>
        <v>14400</v>
      </c>
      <c r="W353" s="12">
        <v>0</v>
      </c>
      <c r="X353" s="18">
        <v>176</v>
      </c>
      <c r="Y353" s="19" t="s">
        <v>47</v>
      </c>
      <c r="Z353" s="20">
        <f t="shared" si="103"/>
        <v>65600</v>
      </c>
      <c r="AA353" s="21"/>
      <c r="AB353" s="22">
        <f t="shared" si="88"/>
        <v>33898.305084745763</v>
      </c>
      <c r="AC353" s="14">
        <f t="shared" si="109"/>
        <v>40000</v>
      </c>
      <c r="AD353" s="12"/>
      <c r="AE353" s="12"/>
      <c r="AF353" s="13" t="s">
        <v>48</v>
      </c>
      <c r="AG353" s="23">
        <v>8</v>
      </c>
      <c r="AH353" s="30">
        <v>20</v>
      </c>
      <c r="AI353" s="25" t="s">
        <v>49</v>
      </c>
      <c r="AJ353" s="13"/>
      <c r="AK353" s="13"/>
      <c r="AL353" s="17">
        <v>0</v>
      </c>
      <c r="AM353" s="15" t="s">
        <v>50</v>
      </c>
      <c r="AN353" s="12" t="s">
        <v>51</v>
      </c>
      <c r="AO353" s="12"/>
      <c r="AP353" s="17"/>
      <c r="AQ353" s="17"/>
      <c r="AR353" s="17"/>
      <c r="AS353" s="17"/>
      <c r="AU35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100102, 'Б-100102-13',date'2016-03-04',3, 2, 2, 'RUR', 1, 18, date'2015-03-06', date'2015-03-07', 1001021, 1, to_date('2016-03-09 00:00:00','YYYY-MM-DD HH24:MI:SS'), 80000, 14400, 0, 176, 0, 'c1', 8,null);insert into xxxx_oebs_cash_payment_test (ID, INVOICE_ID, OEBS_PAYMENT, DOC_DATE, COMISS_DATE) values (s_xxxx_oebs_cash_payment_test.NEXTVAL, 100102, 40000, to_date('2016-03-09 00:00:00','YYYY-MM-DD HH24:MI:SS'), date'2015-03-31' );insert into xxxx_client_discount_m  (ID,CLIENT_ID,CLIENT_AVG_DISCOUNT,DT) values (s_xxxx_client_discount_m.NEXTVAL,176, 20, date'2014-03-01');</v>
      </c>
    </row>
    <row r="354" spans="1:47" s="44" customFormat="1" ht="15" customHeight="1" x14ac:dyDescent="0.3">
      <c r="A354" s="31">
        <v>11</v>
      </c>
      <c r="B354" s="60"/>
      <c r="C354" s="33" t="str">
        <f t="shared" si="104"/>
        <v>100011</v>
      </c>
      <c r="D354" s="33" t="str">
        <f t="shared" si="105"/>
        <v>100011/13</v>
      </c>
      <c r="E354" s="34" t="s">
        <v>40</v>
      </c>
      <c r="F354" s="34" t="s">
        <v>41</v>
      </c>
      <c r="G354" s="12">
        <v>1</v>
      </c>
      <c r="H354" s="14">
        <v>100103</v>
      </c>
      <c r="I354" s="33" t="str">
        <f t="shared" si="106"/>
        <v>Б-100103-13</v>
      </c>
      <c r="J354" s="16">
        <v>3</v>
      </c>
      <c r="K354" s="35">
        <v>1</v>
      </c>
      <c r="L354" s="33" t="s">
        <v>42</v>
      </c>
      <c r="M354" s="36">
        <v>1</v>
      </c>
      <c r="N354" s="33">
        <v>18</v>
      </c>
      <c r="O354" s="145" t="s">
        <v>170</v>
      </c>
      <c r="P354" s="34" t="s">
        <v>44</v>
      </c>
      <c r="Q354" s="34" t="s">
        <v>45</v>
      </c>
      <c r="R354" s="37" t="str">
        <f t="shared" si="107"/>
        <v>1001031</v>
      </c>
      <c r="S354" s="33">
        <v>1</v>
      </c>
      <c r="T354" s="145" t="s">
        <v>142</v>
      </c>
      <c r="U354" s="33">
        <v>60000</v>
      </c>
      <c r="V354" s="33">
        <f t="shared" si="108"/>
        <v>10800</v>
      </c>
      <c r="W354" s="33">
        <v>0</v>
      </c>
      <c r="X354" s="18">
        <v>177</v>
      </c>
      <c r="Y354" s="38" t="s">
        <v>47</v>
      </c>
      <c r="Z354" s="20">
        <f t="shared" si="103"/>
        <v>49200</v>
      </c>
      <c r="AA354" s="39"/>
      <c r="AB354" s="22">
        <f t="shared" si="88"/>
        <v>25423.728813559323</v>
      </c>
      <c r="AC354" s="40">
        <f t="shared" si="109"/>
        <v>30000</v>
      </c>
      <c r="AD354" s="12"/>
      <c r="AE354" s="33"/>
      <c r="AF354" s="34" t="s">
        <v>48</v>
      </c>
      <c r="AG354" s="41">
        <v>8</v>
      </c>
      <c r="AH354" s="42">
        <v>13</v>
      </c>
      <c r="AI354" s="43" t="s">
        <v>49</v>
      </c>
      <c r="AJ354" s="34"/>
      <c r="AK354" s="34"/>
      <c r="AL354" s="37">
        <v>0</v>
      </c>
      <c r="AM354" s="33" t="s">
        <v>50</v>
      </c>
      <c r="AN354" s="33" t="s">
        <v>51</v>
      </c>
      <c r="AO354" s="33"/>
      <c r="AP354" s="37"/>
      <c r="AQ354" s="37"/>
      <c r="AR354" s="37"/>
      <c r="AS354" s="37"/>
      <c r="AU354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1, 100103, 'Б-100103-13',date'2016-03-05',3, 1, 1, 'RUR', 1, 18, date'2015-03-06', date'2015-03-07', 1001031, 1, to_date('2016-03-11 00:00:00','YYYY-MM-DD HH24:MI:SS'), 60000, 10800, 0, 177, 0, 'c1', 8,null);insert into xxxx_oebs_cash_payment_test (ID, INVOICE_ID, OEBS_PAYMENT, DOC_DATE, COMISS_DATE) values (s_xxxx_oebs_cash_payment_test.NEXTVAL, 100103, 30000, to_date('2016-03-11 00:00:00','YYYY-MM-DD HH24:MI:SS'), date'2015-03-31' );insert into xxxx_client_discount_m  (ID,CLIENT_ID,CLIENT_AVG_DISCOUNT,DT) values (s_xxxx_client_discount_m.NEXTVAL,177, 13, date'2014-03-01');</v>
      </c>
    </row>
    <row r="355" spans="1:47" ht="15" customHeight="1" x14ac:dyDescent="0.3">
      <c r="A355" s="45">
        <v>12</v>
      </c>
      <c r="B355" s="57"/>
      <c r="C355" s="12" t="str">
        <f t="shared" si="104"/>
        <v>100012</v>
      </c>
      <c r="D355" s="12" t="str">
        <f t="shared" si="105"/>
        <v>100012/13</v>
      </c>
      <c r="E355" s="13" t="s">
        <v>40</v>
      </c>
      <c r="F355" s="13" t="s">
        <v>41</v>
      </c>
      <c r="G355" s="12">
        <v>1</v>
      </c>
      <c r="H355" s="14">
        <v>100104</v>
      </c>
      <c r="I355" s="15" t="str">
        <f t="shared" si="106"/>
        <v>Б-100104-13</v>
      </c>
      <c r="J355" s="16">
        <v>3</v>
      </c>
      <c r="K355" s="56">
        <v>1</v>
      </c>
      <c r="L355" s="12" t="s">
        <v>42</v>
      </c>
      <c r="M355" s="16">
        <v>1</v>
      </c>
      <c r="N355" s="12">
        <v>18</v>
      </c>
      <c r="O355" s="144" t="s">
        <v>167</v>
      </c>
      <c r="P355" s="13" t="s">
        <v>44</v>
      </c>
      <c r="Q355" s="13" t="s">
        <v>45</v>
      </c>
      <c r="R355" s="17" t="str">
        <f t="shared" si="107"/>
        <v>1001041</v>
      </c>
      <c r="S355" s="15">
        <v>1</v>
      </c>
      <c r="T355" s="144" t="s">
        <v>139</v>
      </c>
      <c r="U355" s="12">
        <v>100000</v>
      </c>
      <c r="V355" s="12">
        <f t="shared" si="108"/>
        <v>18000</v>
      </c>
      <c r="W355" s="12">
        <v>0</v>
      </c>
      <c r="X355" s="18">
        <v>178</v>
      </c>
      <c r="Y355" s="19" t="s">
        <v>47</v>
      </c>
      <c r="Z355" s="20">
        <f t="shared" si="103"/>
        <v>82000</v>
      </c>
      <c r="AA355" s="21"/>
      <c r="AB355" s="22">
        <f t="shared" si="88"/>
        <v>42372.881355932208</v>
      </c>
      <c r="AC355" s="14">
        <f t="shared" si="109"/>
        <v>50000</v>
      </c>
      <c r="AD355" s="12"/>
      <c r="AE355" s="12"/>
      <c r="AF355" s="13" t="s">
        <v>48</v>
      </c>
      <c r="AG355" s="23">
        <v>8</v>
      </c>
      <c r="AH355" s="24">
        <v>13</v>
      </c>
      <c r="AI355" s="25" t="s">
        <v>49</v>
      </c>
      <c r="AJ355" s="13"/>
      <c r="AK355" s="13"/>
      <c r="AL355" s="17">
        <v>0</v>
      </c>
      <c r="AM355" s="54">
        <v>1</v>
      </c>
      <c r="AN355" s="12" t="s">
        <v>51</v>
      </c>
      <c r="AO355" s="12"/>
      <c r="AP355" s="70">
        <v>10000</v>
      </c>
      <c r="AQ355" s="71" t="s">
        <v>83</v>
      </c>
      <c r="AR355" s="72" t="s">
        <v>84</v>
      </c>
      <c r="AS355" s="17" t="s">
        <v>82</v>
      </c>
      <c r="AU35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100104, 'Б-100104-13',date'2016-03-02',3, 1, 1, 'RUR', 1, 18, date'2015-03-06', date'2015-03-07', 1001041, 1, to_date('2016-03-07 00:00:00','YYYY-MM-DD HH24:MI:SS'), 100000, 18000, 0, 178, 0, 'c1', 8,1);insert into xxxx_oebs_cash_payment_test (ID, INVOICE_ID, OEBS_PAYMENT, DOC_DATE, COMISS_DATE) values (s_xxxx_oebs_cash_payment_test.NEXTVAL, 100104, 50000, to_date('2016-03-07 00:00:00','YYYY-MM-DD HH24:MI:SS'), date'2015-03-31' );insert into xxxx_client_discount_m  (ID,CLIENT_ID,CLIENT_AVG_DISCOUNT,DT) values (s_xxxx_client_discount_m.NEXTVAL,178, 13, date'2014-03-01');insert into xxxx_loyal_clients_contr_attr (ID, CONTRACT_ID, CLIENT_ID, LC_TURNOVER, COLLATERAL_FIRST_DT, COLLATERAL_END_DT) values (s_xxxx_loyal_clients_contr_atr.NEXTVAL, 100012, 178, 10000, date'2015-03-01', date'2015-09-30' );</v>
      </c>
    </row>
    <row r="356" spans="1:47" ht="15" customHeight="1" x14ac:dyDescent="0.3">
      <c r="A356" s="45">
        <v>12</v>
      </c>
      <c r="B356" s="57"/>
      <c r="C356" s="12" t="str">
        <f t="shared" si="104"/>
        <v>100012</v>
      </c>
      <c r="D356" s="12" t="str">
        <f t="shared" si="105"/>
        <v>100012/13</v>
      </c>
      <c r="E356" s="13" t="s">
        <v>40</v>
      </c>
      <c r="F356" s="13" t="s">
        <v>41</v>
      </c>
      <c r="G356" s="12">
        <v>1</v>
      </c>
      <c r="H356" s="14">
        <v>100105</v>
      </c>
      <c r="I356" s="15" t="str">
        <f t="shared" si="106"/>
        <v>Б-100105-13</v>
      </c>
      <c r="J356" s="16">
        <v>3</v>
      </c>
      <c r="K356" s="28">
        <v>2</v>
      </c>
      <c r="L356" s="12" t="s">
        <v>42</v>
      </c>
      <c r="M356" s="16">
        <v>1</v>
      </c>
      <c r="N356" s="12">
        <v>18</v>
      </c>
      <c r="O356" s="144" t="s">
        <v>168</v>
      </c>
      <c r="P356" s="13" t="s">
        <v>44</v>
      </c>
      <c r="Q356" s="13" t="s">
        <v>45</v>
      </c>
      <c r="R356" s="17" t="str">
        <f t="shared" si="107"/>
        <v>1001051</v>
      </c>
      <c r="S356" s="15">
        <v>1</v>
      </c>
      <c r="T356" s="144" t="s">
        <v>140</v>
      </c>
      <c r="U356" s="12">
        <v>90000</v>
      </c>
      <c r="V356" s="12">
        <f t="shared" si="108"/>
        <v>16200</v>
      </c>
      <c r="W356" s="12">
        <v>0</v>
      </c>
      <c r="X356" s="18">
        <v>179</v>
      </c>
      <c r="Y356" s="19" t="s">
        <v>47</v>
      </c>
      <c r="Z356" s="20">
        <f t="shared" si="103"/>
        <v>73800</v>
      </c>
      <c r="AA356" s="21"/>
      <c r="AB356" s="22">
        <f t="shared" ref="AB356:AB419" si="110">AC356/1.18</f>
        <v>38135.593220338982</v>
      </c>
      <c r="AC356" s="14">
        <f t="shared" si="109"/>
        <v>45000</v>
      </c>
      <c r="AD356" s="12"/>
      <c r="AE356" s="12"/>
      <c r="AF356" s="13" t="s">
        <v>48</v>
      </c>
      <c r="AG356" s="23">
        <v>8</v>
      </c>
      <c r="AH356" s="27">
        <v>7</v>
      </c>
      <c r="AI356" s="25" t="s">
        <v>49</v>
      </c>
      <c r="AJ356" s="13"/>
      <c r="AK356" s="13"/>
      <c r="AL356" s="17">
        <v>0</v>
      </c>
      <c r="AM356" s="54">
        <v>1</v>
      </c>
      <c r="AN356" s="12" t="s">
        <v>51</v>
      </c>
      <c r="AO356" s="12"/>
      <c r="AP356" s="70">
        <v>10000</v>
      </c>
      <c r="AQ356" s="71" t="s">
        <v>83</v>
      </c>
      <c r="AR356" s="72" t="s">
        <v>84</v>
      </c>
      <c r="AS356" s="17" t="s">
        <v>127</v>
      </c>
      <c r="AU35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100105, 'Б-100105-13',date'2016-03-03',3, 2, 2, 'RUR', 1, 18, date'2015-03-06', date'2015-03-07', 1001051, 1, to_date('2016-03-08 00:00:00','YYYY-MM-DD HH24:MI:SS'), 90000, 16200, 0, 179, 0, 'c1', 8,1);insert into xxxx_oebs_cash_payment_test (ID, INVOICE_ID, OEBS_PAYMENT, DOC_DATE, COMISS_DATE) values (s_xxxx_oebs_cash_payment_test.NEXTVAL, 100105, 45000, to_date('2016-03-08 00:00:00','YYYY-MM-DD HH24:MI:SS'), date'2015-03-31' );insert into xxxx_client_discount_m  (ID,CLIENT_ID,CLIENT_AVG_DISCOUNT,DT) values (s_xxxx_client_discount_m.NEXTVAL,179, 7, date'2014-03-01');insert into xxxx_loyal_clients_contr_attr (ID, CONTRACT_ID, CLIENT_ID, LC_TURNOVER, COLLATERAL_FIRST_DT, COLLATERAL_END_DT) values (s_xxxx_loyal_clients_contr_atr.NEXTVAL, 100012, 179, 10000, date'2015-03-01', date'2015-09-30' );</v>
      </c>
    </row>
    <row r="357" spans="1:47" ht="15" customHeight="1" x14ac:dyDescent="0.3">
      <c r="A357" s="45">
        <v>12</v>
      </c>
      <c r="B357" s="57"/>
      <c r="C357" s="12" t="str">
        <f t="shared" si="104"/>
        <v>100012</v>
      </c>
      <c r="D357" s="12" t="str">
        <f t="shared" si="105"/>
        <v>100012/13</v>
      </c>
      <c r="E357" s="13" t="s">
        <v>40</v>
      </c>
      <c r="F357" s="13" t="s">
        <v>41</v>
      </c>
      <c r="G357" s="12">
        <v>1</v>
      </c>
      <c r="H357" s="14">
        <v>100106</v>
      </c>
      <c r="I357" s="15" t="str">
        <f t="shared" si="106"/>
        <v>Б-100106-13</v>
      </c>
      <c r="J357" s="16">
        <v>3</v>
      </c>
      <c r="K357" s="56">
        <v>3</v>
      </c>
      <c r="L357" s="12" t="s">
        <v>42</v>
      </c>
      <c r="M357" s="16">
        <v>1</v>
      </c>
      <c r="N357" s="12">
        <v>18</v>
      </c>
      <c r="O357" s="144" t="s">
        <v>168</v>
      </c>
      <c r="P357" s="13" t="s">
        <v>44</v>
      </c>
      <c r="Q357" s="13" t="s">
        <v>45</v>
      </c>
      <c r="R357" s="17" t="str">
        <f t="shared" si="107"/>
        <v>1001061</v>
      </c>
      <c r="S357" s="15">
        <v>1</v>
      </c>
      <c r="T357" s="144" t="s">
        <v>140</v>
      </c>
      <c r="U357" s="12">
        <v>90000</v>
      </c>
      <c r="V357" s="12">
        <f t="shared" si="108"/>
        <v>16200</v>
      </c>
      <c r="W357" s="12">
        <v>0</v>
      </c>
      <c r="X357" s="18">
        <v>180</v>
      </c>
      <c r="Y357" s="19" t="s">
        <v>47</v>
      </c>
      <c r="Z357" s="20">
        <f t="shared" si="103"/>
        <v>73800</v>
      </c>
      <c r="AA357" s="21"/>
      <c r="AB357" s="22">
        <f t="shared" si="110"/>
        <v>38135.593220338982</v>
      </c>
      <c r="AC357" s="14">
        <f t="shared" si="109"/>
        <v>45000</v>
      </c>
      <c r="AD357" s="12"/>
      <c r="AE357" s="12"/>
      <c r="AF357" s="13" t="s">
        <v>48</v>
      </c>
      <c r="AG357" s="23">
        <v>8</v>
      </c>
      <c r="AH357" s="27">
        <v>7</v>
      </c>
      <c r="AI357" s="25" t="s">
        <v>49</v>
      </c>
      <c r="AJ357" s="13"/>
      <c r="AK357" s="13"/>
      <c r="AL357" s="17">
        <v>0</v>
      </c>
      <c r="AM357" s="54">
        <v>1</v>
      </c>
      <c r="AN357" s="12" t="s">
        <v>51</v>
      </c>
      <c r="AO357" s="12"/>
      <c r="AP357" s="70">
        <v>10000</v>
      </c>
      <c r="AQ357" s="71" t="s">
        <v>83</v>
      </c>
      <c r="AR357" s="72" t="s">
        <v>84</v>
      </c>
      <c r="AS357" s="17"/>
      <c r="AU35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100106, 'Б-100106-13',date'2016-03-03',3, 3, 3, 'RUR', 1, 18, date'2015-03-06', date'2015-03-07', 1001061, 1, to_date('2016-03-08 00:00:00','YYYY-MM-DD HH24:MI:SS'), 90000, 16200, 0, 180, 0, 'c1', 8,1);insert into xxxx_oebs_cash_payment_test (ID, INVOICE_ID, OEBS_PAYMENT, DOC_DATE, COMISS_DATE) values (s_xxxx_oebs_cash_payment_test.NEXTVAL, 100106, 45000, to_date('2016-03-08 00:00:00','YYYY-MM-DD HH24:MI:SS'), date'2015-03-31' );insert into xxxx_client_discount_m  (ID,CLIENT_ID,CLIENT_AVG_DISCOUNT,DT) values (s_xxxx_client_discount_m.NEXTVAL,180, 7, date'2014-03-01');insert into xxxx_loyal_clients_contr_attr (ID, CONTRACT_ID, CLIENT_ID, LC_TURNOVER, COLLATERAL_FIRST_DT, COLLATERAL_END_DT) values (s_xxxx_loyal_clients_contr_atr.NEXTVAL, 100012, 180, 10000, date'2015-03-01', date'2015-09-30' );</v>
      </c>
    </row>
    <row r="358" spans="1:47" ht="15" customHeight="1" x14ac:dyDescent="0.3">
      <c r="A358" s="45">
        <v>12</v>
      </c>
      <c r="B358" s="57"/>
      <c r="C358" s="12" t="str">
        <f t="shared" si="104"/>
        <v>100012</v>
      </c>
      <c r="D358" s="12" t="str">
        <f t="shared" si="105"/>
        <v>100012/13</v>
      </c>
      <c r="E358" s="13" t="s">
        <v>40</v>
      </c>
      <c r="F358" s="13" t="s">
        <v>41</v>
      </c>
      <c r="G358" s="12">
        <v>1</v>
      </c>
      <c r="H358" s="14">
        <v>100107</v>
      </c>
      <c r="I358" s="15" t="str">
        <f t="shared" si="106"/>
        <v>Б-100107-13</v>
      </c>
      <c r="J358" s="16">
        <v>3</v>
      </c>
      <c r="K358" s="28">
        <v>2</v>
      </c>
      <c r="L358" s="12" t="s">
        <v>42</v>
      </c>
      <c r="M358" s="16">
        <v>1</v>
      </c>
      <c r="N358" s="12">
        <v>18</v>
      </c>
      <c r="O358" s="144" t="s">
        <v>169</v>
      </c>
      <c r="P358" s="13" t="s">
        <v>44</v>
      </c>
      <c r="Q358" s="13" t="s">
        <v>45</v>
      </c>
      <c r="R358" s="17" t="str">
        <f t="shared" si="107"/>
        <v>1001071</v>
      </c>
      <c r="S358" s="15">
        <v>1</v>
      </c>
      <c r="T358" s="144" t="s">
        <v>141</v>
      </c>
      <c r="U358" s="12">
        <v>80000</v>
      </c>
      <c r="V358" s="12">
        <f t="shared" si="108"/>
        <v>14400</v>
      </c>
      <c r="W358" s="12">
        <v>0</v>
      </c>
      <c r="X358" s="18">
        <v>181</v>
      </c>
      <c r="Y358" s="19" t="s">
        <v>47</v>
      </c>
      <c r="Z358" s="20">
        <f t="shared" si="103"/>
        <v>65600</v>
      </c>
      <c r="AA358" s="21"/>
      <c r="AB358" s="22">
        <f t="shared" si="110"/>
        <v>33898.305084745763</v>
      </c>
      <c r="AC358" s="14">
        <f t="shared" si="109"/>
        <v>40000</v>
      </c>
      <c r="AD358" s="12"/>
      <c r="AE358" s="12"/>
      <c r="AF358" s="13" t="s">
        <v>48</v>
      </c>
      <c r="AG358" s="23">
        <v>8</v>
      </c>
      <c r="AH358" s="30">
        <v>20</v>
      </c>
      <c r="AI358" s="25" t="s">
        <v>49</v>
      </c>
      <c r="AJ358" s="13"/>
      <c r="AK358" s="13"/>
      <c r="AL358" s="17">
        <v>0</v>
      </c>
      <c r="AM358" s="54">
        <v>1</v>
      </c>
      <c r="AN358" s="12" t="s">
        <v>51</v>
      </c>
      <c r="AO358" s="12"/>
      <c r="AP358" s="70">
        <v>10000</v>
      </c>
      <c r="AQ358" s="71" t="s">
        <v>83</v>
      </c>
      <c r="AR358" s="72" t="s">
        <v>84</v>
      </c>
      <c r="AS358" s="17"/>
      <c r="AU35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100107, 'Б-100107-13',date'2016-03-04',3, 2, 2, 'RUR', 1, 18, date'2015-03-06', date'2015-03-07', 1001071, 1, to_date('2016-03-09 00:00:00','YYYY-MM-DD HH24:MI:SS'), 80000, 14400, 0, 181, 0, 'c1', 8,1);insert into xxxx_oebs_cash_payment_test (ID, INVOICE_ID, OEBS_PAYMENT, DOC_DATE, COMISS_DATE) values (s_xxxx_oebs_cash_payment_test.NEXTVAL, 100107, 40000, to_date('2016-03-09 00:00:00','YYYY-MM-DD HH24:MI:SS'), date'2015-03-31' );insert into xxxx_client_discount_m  (ID,CLIENT_ID,CLIENT_AVG_DISCOUNT,DT) values (s_xxxx_client_discount_m.NEXTVAL,181, 20, date'2014-03-01');insert into xxxx_loyal_clients_contr_attr (ID, CONTRACT_ID, CLIENT_ID, LC_TURNOVER, COLLATERAL_FIRST_DT, COLLATERAL_END_DT) values (s_xxxx_loyal_clients_contr_atr.NEXTVAL, 100012, 181, 10000, date'2015-03-01', date'2015-09-30' );</v>
      </c>
    </row>
    <row r="359" spans="1:47" s="44" customFormat="1" ht="15" customHeight="1" x14ac:dyDescent="0.3">
      <c r="A359" s="31">
        <v>12</v>
      </c>
      <c r="B359" s="60"/>
      <c r="C359" s="33" t="str">
        <f t="shared" si="104"/>
        <v>100012</v>
      </c>
      <c r="D359" s="33" t="str">
        <f t="shared" si="105"/>
        <v>100012/13</v>
      </c>
      <c r="E359" s="34" t="s">
        <v>40</v>
      </c>
      <c r="F359" s="34" t="s">
        <v>41</v>
      </c>
      <c r="G359" s="12">
        <v>1</v>
      </c>
      <c r="H359" s="14">
        <v>100108</v>
      </c>
      <c r="I359" s="33" t="str">
        <f t="shared" si="106"/>
        <v>Б-100108-13</v>
      </c>
      <c r="J359" s="16">
        <v>3</v>
      </c>
      <c r="K359" s="35">
        <v>1</v>
      </c>
      <c r="L359" s="33" t="s">
        <v>42</v>
      </c>
      <c r="M359" s="36">
        <v>1</v>
      </c>
      <c r="N359" s="33">
        <v>18</v>
      </c>
      <c r="O359" s="145" t="s">
        <v>170</v>
      </c>
      <c r="P359" s="34" t="s">
        <v>44</v>
      </c>
      <c r="Q359" s="34" t="s">
        <v>45</v>
      </c>
      <c r="R359" s="37" t="str">
        <f t="shared" si="107"/>
        <v>1001081</v>
      </c>
      <c r="S359" s="33">
        <v>1</v>
      </c>
      <c r="T359" s="145" t="s">
        <v>142</v>
      </c>
      <c r="U359" s="33">
        <v>60000</v>
      </c>
      <c r="V359" s="33">
        <f t="shared" si="108"/>
        <v>10800</v>
      </c>
      <c r="W359" s="33">
        <v>0</v>
      </c>
      <c r="X359" s="18">
        <v>182</v>
      </c>
      <c r="Y359" s="38" t="s">
        <v>47</v>
      </c>
      <c r="Z359" s="20">
        <f t="shared" si="103"/>
        <v>49200</v>
      </c>
      <c r="AA359" s="39"/>
      <c r="AB359" s="22">
        <f t="shared" si="110"/>
        <v>25423.728813559323</v>
      </c>
      <c r="AC359" s="40">
        <f t="shared" si="109"/>
        <v>30000</v>
      </c>
      <c r="AD359" s="12"/>
      <c r="AE359" s="33"/>
      <c r="AF359" s="34" t="s">
        <v>48</v>
      </c>
      <c r="AG359" s="41">
        <v>8</v>
      </c>
      <c r="AH359" s="42">
        <v>13</v>
      </c>
      <c r="AI359" s="43" t="s">
        <v>49</v>
      </c>
      <c r="AJ359" s="34"/>
      <c r="AK359" s="34"/>
      <c r="AL359" s="37">
        <v>0</v>
      </c>
      <c r="AM359" s="51">
        <v>1</v>
      </c>
      <c r="AN359" s="33" t="s">
        <v>51</v>
      </c>
      <c r="AO359" s="33"/>
      <c r="AP359" s="73">
        <v>10000</v>
      </c>
      <c r="AQ359" s="74" t="s">
        <v>83</v>
      </c>
      <c r="AR359" s="75" t="s">
        <v>84</v>
      </c>
      <c r="AS359" s="37"/>
      <c r="AU359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1, 100108, 'Б-100108-13',date'2016-03-05',3, 1, 1, 'RUR', 1, 18, date'2015-03-06', date'2015-03-07', 1001081, 1, to_date('2016-03-11 00:00:00','YYYY-MM-DD HH24:MI:SS'), 60000, 10800, 0, 182, 0, 'c1', 8,1);insert into xxxx_oebs_cash_payment_test (ID, INVOICE_ID, OEBS_PAYMENT, DOC_DATE, COMISS_DATE) values (s_xxxx_oebs_cash_payment_test.NEXTVAL, 100108, 30000, to_date('2016-03-11 00:00:00','YYYY-MM-DD HH24:MI:SS'), date'2015-03-31' );insert into xxxx_client_discount_m  (ID,CLIENT_ID,CLIENT_AVG_DISCOUNT,DT) values (s_xxxx_client_discount_m.NEXTVAL,182, 13, date'2014-03-01');insert into xxxx_loyal_clients_contr_attr (ID, CONTRACT_ID, CLIENT_ID, LC_TURNOVER, COLLATERAL_FIRST_DT, COLLATERAL_END_DT) values (s_xxxx_loyal_clients_contr_atr.NEXTVAL, 100012, 182, 10000, date'2015-03-01', date'2015-09-30' );</v>
      </c>
    </row>
    <row r="360" spans="1:47" ht="15" customHeight="1" x14ac:dyDescent="0.3">
      <c r="A360" s="45">
        <v>13</v>
      </c>
      <c r="B360" s="64"/>
      <c r="C360" s="12" t="str">
        <f t="shared" si="104"/>
        <v>100013</v>
      </c>
      <c r="D360" s="12" t="str">
        <f t="shared" si="105"/>
        <v>100013/13</v>
      </c>
      <c r="E360" s="13" t="s">
        <v>40</v>
      </c>
      <c r="F360" s="13" t="s">
        <v>41</v>
      </c>
      <c r="G360" s="12">
        <v>1</v>
      </c>
      <c r="H360" s="14">
        <v>100109</v>
      </c>
      <c r="I360" s="15" t="str">
        <f t="shared" si="106"/>
        <v>Б-100109-13</v>
      </c>
      <c r="J360" s="16">
        <v>3</v>
      </c>
      <c r="K360" s="56">
        <v>1</v>
      </c>
      <c r="L360" s="12" t="s">
        <v>42</v>
      </c>
      <c r="M360" s="16">
        <v>1</v>
      </c>
      <c r="N360" s="12">
        <v>18</v>
      </c>
      <c r="O360" s="144" t="s">
        <v>171</v>
      </c>
      <c r="P360" s="59" t="s">
        <v>86</v>
      </c>
      <c r="Q360" s="59" t="s">
        <v>87</v>
      </c>
      <c r="R360" s="17" t="str">
        <f t="shared" si="107"/>
        <v>1001091</v>
      </c>
      <c r="S360" s="15">
        <v>1</v>
      </c>
      <c r="T360" s="144" t="s">
        <v>151</v>
      </c>
      <c r="U360" s="12">
        <v>100000</v>
      </c>
      <c r="V360" s="12">
        <f t="shared" si="108"/>
        <v>18000</v>
      </c>
      <c r="W360" s="12">
        <v>0</v>
      </c>
      <c r="X360" s="18">
        <v>183</v>
      </c>
      <c r="Y360" s="19" t="s">
        <v>47</v>
      </c>
      <c r="Z360" s="20">
        <f t="shared" si="103"/>
        <v>82000</v>
      </c>
      <c r="AA360" s="21"/>
      <c r="AB360" s="22">
        <f t="shared" si="110"/>
        <v>42372.881355932208</v>
      </c>
      <c r="AC360" s="14">
        <f t="shared" si="109"/>
        <v>50000</v>
      </c>
      <c r="AD360" s="12"/>
      <c r="AE360" s="12"/>
      <c r="AF360" s="13" t="s">
        <v>48</v>
      </c>
      <c r="AG360" s="23">
        <v>8</v>
      </c>
      <c r="AH360" s="24">
        <v>13</v>
      </c>
      <c r="AI360" s="25" t="s">
        <v>49</v>
      </c>
      <c r="AJ360" s="13"/>
      <c r="AK360" s="13"/>
      <c r="AL360" s="17">
        <v>0</v>
      </c>
      <c r="AM360" s="15" t="s">
        <v>50</v>
      </c>
      <c r="AN360" s="12" t="s">
        <v>51</v>
      </c>
      <c r="AO360" s="12"/>
      <c r="AP360" s="17"/>
      <c r="AQ360" s="17"/>
      <c r="AR360" s="17"/>
      <c r="AS360" s="17" t="s">
        <v>82</v>
      </c>
      <c r="AU360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100109, 'Б-100109-13',date'2016-02-02',3, 1, 1, 'RUR', 1, 18, date'2015-02-06', date'2015-02-07', 1001091, 1, to_date('2016-02-07 00:00:00','YYYY-MM-DD HH24:MI:SS'), 100000, 18000, 0, 183, 0, 'c1', 8,null);insert into xxxx_oebs_cash_payment_test (ID, INVOICE_ID, OEBS_PAYMENT, DOC_DATE, COMISS_DATE) values (s_xxxx_oebs_cash_payment_test.NEXTVAL, 100109, 50000, to_date('2016-02-07 00:00:00','YYYY-MM-DD HH24:MI:SS'), date'2015-03-31' );insert into xxxx_client_discount_m  (ID,CLIENT_ID,CLIENT_AVG_DISCOUNT,DT) values (s_xxxx_client_discount_m.NEXTVAL,183, 13, date'2014-03-01');</v>
      </c>
    </row>
    <row r="361" spans="1:47" ht="15" customHeight="1" x14ac:dyDescent="0.3">
      <c r="A361" s="45">
        <v>13</v>
      </c>
      <c r="B361" s="64"/>
      <c r="C361" s="12" t="str">
        <f t="shared" si="104"/>
        <v>100013</v>
      </c>
      <c r="D361" s="12" t="str">
        <f t="shared" si="105"/>
        <v>100013/13</v>
      </c>
      <c r="E361" s="13" t="s">
        <v>40</v>
      </c>
      <c r="F361" s="13" t="s">
        <v>41</v>
      </c>
      <c r="G361" s="12">
        <v>1</v>
      </c>
      <c r="H361" s="14">
        <v>100110</v>
      </c>
      <c r="I361" s="15" t="str">
        <f t="shared" si="106"/>
        <v>Б-100110-13</v>
      </c>
      <c r="J361" s="16">
        <v>3</v>
      </c>
      <c r="K361" s="28">
        <v>2</v>
      </c>
      <c r="L361" s="12" t="s">
        <v>42</v>
      </c>
      <c r="M361" s="16">
        <v>1</v>
      </c>
      <c r="N361" s="12">
        <v>18</v>
      </c>
      <c r="O361" s="144" t="s">
        <v>168</v>
      </c>
      <c r="P361" s="13" t="s">
        <v>44</v>
      </c>
      <c r="Q361" s="13" t="s">
        <v>45</v>
      </c>
      <c r="R361" s="17" t="str">
        <f t="shared" si="107"/>
        <v>1001101</v>
      </c>
      <c r="S361" s="15">
        <v>1</v>
      </c>
      <c r="T361" s="144" t="s">
        <v>140</v>
      </c>
      <c r="U361" s="12">
        <v>90000</v>
      </c>
      <c r="V361" s="12">
        <f t="shared" si="108"/>
        <v>16200</v>
      </c>
      <c r="W361" s="12">
        <v>0</v>
      </c>
      <c r="X361" s="18">
        <v>184</v>
      </c>
      <c r="Y361" s="19" t="s">
        <v>47</v>
      </c>
      <c r="Z361" s="20">
        <f t="shared" si="103"/>
        <v>73800</v>
      </c>
      <c r="AA361" s="21"/>
      <c r="AB361" s="22">
        <f t="shared" si="110"/>
        <v>38135.593220338982</v>
      </c>
      <c r="AC361" s="14">
        <f t="shared" si="109"/>
        <v>45000</v>
      </c>
      <c r="AD361" s="12"/>
      <c r="AE361" s="12"/>
      <c r="AF361" s="13" t="s">
        <v>48</v>
      </c>
      <c r="AG361" s="23">
        <v>8</v>
      </c>
      <c r="AH361" s="27">
        <v>7</v>
      </c>
      <c r="AI361" s="25" t="s">
        <v>49</v>
      </c>
      <c r="AJ361" s="13"/>
      <c r="AK361" s="13"/>
      <c r="AL361" s="17">
        <v>0</v>
      </c>
      <c r="AM361" s="15" t="s">
        <v>50</v>
      </c>
      <c r="AN361" s="12" t="s">
        <v>51</v>
      </c>
      <c r="AO361" s="12"/>
      <c r="AP361" s="17"/>
      <c r="AQ361" s="17"/>
      <c r="AR361" s="17"/>
      <c r="AS361" s="17"/>
      <c r="AU36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100110, 'Б-100110-13',date'2016-03-03',3, 2, 2, 'RUR', 1, 18, date'2015-03-06', date'2015-03-07', 1001101, 1, to_date('2016-03-08 00:00:00','YYYY-MM-DD HH24:MI:SS'), 90000, 16200, 0, 184, 0, 'c1', 8,null);insert into xxxx_oebs_cash_payment_test (ID, INVOICE_ID, OEBS_PAYMENT, DOC_DATE, COMISS_DATE) values (s_xxxx_oebs_cash_payment_test.NEXTVAL, 100110, 45000, to_date('2016-03-08 00:00:00','YYYY-MM-DD HH24:MI:SS'), date'2015-03-31' );insert into xxxx_client_discount_m  (ID,CLIENT_ID,CLIENT_AVG_DISCOUNT,DT) values (s_xxxx_client_discount_m.NEXTVAL,184, 7, date'2014-03-01');</v>
      </c>
    </row>
    <row r="362" spans="1:47" ht="15" customHeight="1" x14ac:dyDescent="0.3">
      <c r="A362" s="45">
        <v>13</v>
      </c>
      <c r="B362" s="64"/>
      <c r="C362" s="12" t="str">
        <f t="shared" si="104"/>
        <v>100013</v>
      </c>
      <c r="D362" s="12" t="str">
        <f t="shared" si="105"/>
        <v>100013/13</v>
      </c>
      <c r="E362" s="13" t="s">
        <v>40</v>
      </c>
      <c r="F362" s="13" t="s">
        <v>41</v>
      </c>
      <c r="G362" s="12">
        <v>1</v>
      </c>
      <c r="H362" s="14">
        <v>100111</v>
      </c>
      <c r="I362" s="15" t="str">
        <f t="shared" si="106"/>
        <v>Б-100111-13</v>
      </c>
      <c r="J362" s="16">
        <v>3</v>
      </c>
      <c r="K362" s="56">
        <v>3</v>
      </c>
      <c r="L362" s="12" t="s">
        <v>42</v>
      </c>
      <c r="M362" s="16">
        <v>1</v>
      </c>
      <c r="N362" s="12">
        <v>18</v>
      </c>
      <c r="O362" s="144" t="s">
        <v>168</v>
      </c>
      <c r="P362" s="13" t="s">
        <v>44</v>
      </c>
      <c r="Q362" s="13" t="s">
        <v>45</v>
      </c>
      <c r="R362" s="17" t="str">
        <f t="shared" si="107"/>
        <v>1001111</v>
      </c>
      <c r="S362" s="15">
        <v>1</v>
      </c>
      <c r="T362" s="144" t="s">
        <v>140</v>
      </c>
      <c r="U362" s="12">
        <v>90000</v>
      </c>
      <c r="V362" s="12">
        <f t="shared" si="108"/>
        <v>16200</v>
      </c>
      <c r="W362" s="12">
        <v>0</v>
      </c>
      <c r="X362" s="18">
        <v>185</v>
      </c>
      <c r="Y362" s="19" t="s">
        <v>47</v>
      </c>
      <c r="Z362" s="20">
        <f t="shared" si="103"/>
        <v>73800</v>
      </c>
      <c r="AA362" s="21"/>
      <c r="AB362" s="22">
        <f t="shared" si="110"/>
        <v>38135.593220338982</v>
      </c>
      <c r="AC362" s="14">
        <f t="shared" si="109"/>
        <v>45000</v>
      </c>
      <c r="AD362" s="12"/>
      <c r="AE362" s="12"/>
      <c r="AF362" s="13" t="s">
        <v>48</v>
      </c>
      <c r="AG362" s="23">
        <v>8</v>
      </c>
      <c r="AH362" s="27">
        <v>7</v>
      </c>
      <c r="AI362" s="25" t="s">
        <v>49</v>
      </c>
      <c r="AJ362" s="13"/>
      <c r="AK362" s="13"/>
      <c r="AL362" s="17">
        <v>0</v>
      </c>
      <c r="AM362" s="15" t="s">
        <v>50</v>
      </c>
      <c r="AN362" s="12" t="s">
        <v>51</v>
      </c>
      <c r="AO362" s="12"/>
      <c r="AP362" s="17"/>
      <c r="AQ362" s="17"/>
      <c r="AR362" s="17"/>
      <c r="AS362" s="17"/>
      <c r="AU36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100111, 'Б-100111-13',date'2016-03-03',3, 3, 3, 'RUR', 1, 18, date'2015-03-06', date'2015-03-07', 1001111, 1, to_date('2016-03-08 00:00:00','YYYY-MM-DD HH24:MI:SS'), 90000, 16200, 0, 185, 0, 'c1', 8,null);insert into xxxx_oebs_cash_payment_test (ID, INVOICE_ID, OEBS_PAYMENT, DOC_DATE, COMISS_DATE) values (s_xxxx_oebs_cash_payment_test.NEXTVAL, 100111, 45000, to_date('2016-03-08 00:00:00','YYYY-MM-DD HH24:MI:SS'), date'2015-03-31' );insert into xxxx_client_discount_m  (ID,CLIENT_ID,CLIENT_AVG_DISCOUNT,DT) values (s_xxxx_client_discount_m.NEXTVAL,185, 7, date'2014-03-01');</v>
      </c>
    </row>
    <row r="363" spans="1:47" ht="15" customHeight="1" x14ac:dyDescent="0.3">
      <c r="A363" s="45">
        <v>13</v>
      </c>
      <c r="B363" s="64"/>
      <c r="C363" s="12" t="str">
        <f t="shared" si="104"/>
        <v>100013</v>
      </c>
      <c r="D363" s="12" t="str">
        <f t="shared" si="105"/>
        <v>100013/13</v>
      </c>
      <c r="E363" s="13" t="s">
        <v>40</v>
      </c>
      <c r="F363" s="13" t="s">
        <v>41</v>
      </c>
      <c r="G363" s="12">
        <v>1</v>
      </c>
      <c r="H363" s="14">
        <v>100112</v>
      </c>
      <c r="I363" s="15" t="str">
        <f t="shared" si="106"/>
        <v>Б-100112-13</v>
      </c>
      <c r="J363" s="16">
        <v>3</v>
      </c>
      <c r="K363" s="28">
        <v>2</v>
      </c>
      <c r="L363" s="12" t="s">
        <v>42</v>
      </c>
      <c r="M363" s="16">
        <v>1</v>
      </c>
      <c r="N363" s="12">
        <v>18</v>
      </c>
      <c r="O363" s="144" t="s">
        <v>169</v>
      </c>
      <c r="P363" s="13" t="s">
        <v>44</v>
      </c>
      <c r="Q363" s="13" t="s">
        <v>45</v>
      </c>
      <c r="R363" s="17" t="str">
        <f t="shared" si="107"/>
        <v>1001121</v>
      </c>
      <c r="S363" s="15">
        <v>1</v>
      </c>
      <c r="T363" s="144" t="s">
        <v>141</v>
      </c>
      <c r="U363" s="12">
        <v>80000</v>
      </c>
      <c r="V363" s="12">
        <f t="shared" si="108"/>
        <v>14400</v>
      </c>
      <c r="W363" s="12">
        <v>0</v>
      </c>
      <c r="X363" s="18">
        <v>186</v>
      </c>
      <c r="Y363" s="19" t="s">
        <v>47</v>
      </c>
      <c r="Z363" s="20">
        <f t="shared" si="103"/>
        <v>65600</v>
      </c>
      <c r="AA363" s="21"/>
      <c r="AB363" s="22">
        <f t="shared" si="110"/>
        <v>33898.305084745763</v>
      </c>
      <c r="AC363" s="14">
        <f t="shared" si="109"/>
        <v>40000</v>
      </c>
      <c r="AD363" s="12"/>
      <c r="AE363" s="12"/>
      <c r="AF363" s="13" t="s">
        <v>48</v>
      </c>
      <c r="AG363" s="23">
        <v>8</v>
      </c>
      <c r="AH363" s="30">
        <v>20</v>
      </c>
      <c r="AI363" s="25" t="s">
        <v>49</v>
      </c>
      <c r="AJ363" s="13"/>
      <c r="AK363" s="13"/>
      <c r="AL363" s="17">
        <v>0</v>
      </c>
      <c r="AM363" s="15" t="s">
        <v>50</v>
      </c>
      <c r="AN363" s="12" t="s">
        <v>51</v>
      </c>
      <c r="AO363" s="12"/>
      <c r="AP363" s="17"/>
      <c r="AQ363" s="17"/>
      <c r="AR363" s="17"/>
      <c r="AS363" s="17"/>
      <c r="AU36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100112, 'Б-100112-13',date'2016-03-04',3, 2, 2, 'RUR', 1, 18, date'2015-03-06', date'2015-03-07', 1001121, 1, to_date('2016-03-09 00:00:00','YYYY-MM-DD HH24:MI:SS'), 80000, 14400, 0, 186, 0, 'c1', 8,null);insert into xxxx_oebs_cash_payment_test (ID, INVOICE_ID, OEBS_PAYMENT, DOC_DATE, COMISS_DATE) values (s_xxxx_oebs_cash_payment_test.NEXTVAL, 100112, 40000, to_date('2016-03-09 00:00:00','YYYY-MM-DD HH24:MI:SS'), date'2015-03-31' );insert into xxxx_client_discount_m  (ID,CLIENT_ID,CLIENT_AVG_DISCOUNT,DT) values (s_xxxx_client_discount_m.NEXTVAL,186, 20, date'2014-03-01');</v>
      </c>
    </row>
    <row r="364" spans="1:47" s="44" customFormat="1" ht="15" customHeight="1" x14ac:dyDescent="0.3">
      <c r="A364" s="31">
        <v>13</v>
      </c>
      <c r="B364" s="48"/>
      <c r="C364" s="33" t="str">
        <f t="shared" si="104"/>
        <v>100013</v>
      </c>
      <c r="D364" s="33" t="str">
        <f t="shared" si="105"/>
        <v>100013/13</v>
      </c>
      <c r="E364" s="34" t="s">
        <v>40</v>
      </c>
      <c r="F364" s="34" t="s">
        <v>41</v>
      </c>
      <c r="G364" s="12">
        <v>1</v>
      </c>
      <c r="H364" s="14">
        <v>100113</v>
      </c>
      <c r="I364" s="33" t="str">
        <f t="shared" si="106"/>
        <v>Б-100113-13</v>
      </c>
      <c r="J364" s="16">
        <v>3</v>
      </c>
      <c r="K364" s="35">
        <v>1</v>
      </c>
      <c r="L364" s="33" t="s">
        <v>42</v>
      </c>
      <c r="M364" s="36">
        <v>1</v>
      </c>
      <c r="N364" s="33">
        <v>18</v>
      </c>
      <c r="O364" s="145" t="s">
        <v>170</v>
      </c>
      <c r="P364" s="34" t="s">
        <v>44</v>
      </c>
      <c r="Q364" s="34" t="s">
        <v>45</v>
      </c>
      <c r="R364" s="37" t="str">
        <f t="shared" si="107"/>
        <v>1001131</v>
      </c>
      <c r="S364" s="33">
        <v>1</v>
      </c>
      <c r="T364" s="145" t="s">
        <v>142</v>
      </c>
      <c r="U364" s="33">
        <v>60000</v>
      </c>
      <c r="V364" s="33">
        <f t="shared" si="108"/>
        <v>10800</v>
      </c>
      <c r="W364" s="33">
        <v>0</v>
      </c>
      <c r="X364" s="18">
        <v>187</v>
      </c>
      <c r="Y364" s="38" t="s">
        <v>47</v>
      </c>
      <c r="Z364" s="20">
        <f t="shared" si="103"/>
        <v>49200</v>
      </c>
      <c r="AA364" s="39"/>
      <c r="AB364" s="22">
        <f t="shared" si="110"/>
        <v>25423.728813559323</v>
      </c>
      <c r="AC364" s="40">
        <f t="shared" si="109"/>
        <v>30000</v>
      </c>
      <c r="AD364" s="12"/>
      <c r="AE364" s="33"/>
      <c r="AF364" s="34" t="s">
        <v>48</v>
      </c>
      <c r="AG364" s="41">
        <v>8</v>
      </c>
      <c r="AH364" s="42">
        <v>13</v>
      </c>
      <c r="AI364" s="43" t="s">
        <v>49</v>
      </c>
      <c r="AJ364" s="34"/>
      <c r="AK364" s="34"/>
      <c r="AL364" s="37">
        <v>0</v>
      </c>
      <c r="AM364" s="33" t="s">
        <v>50</v>
      </c>
      <c r="AN364" s="33" t="s">
        <v>51</v>
      </c>
      <c r="AO364" s="33"/>
      <c r="AP364" s="37"/>
      <c r="AQ364" s="37"/>
      <c r="AR364" s="37"/>
      <c r="AS364" s="37"/>
      <c r="AU364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1, 100113, 'Б-100113-13',date'2016-03-05',3, 1, 1, 'RUR', 1, 18, date'2015-03-06', date'2015-03-07', 1001131, 1, to_date('2016-03-11 00:00:00','YYYY-MM-DD HH24:MI:SS'), 60000, 10800, 0, 187, 0, 'c1', 8,null);insert into xxxx_oebs_cash_payment_test (ID, INVOICE_ID, OEBS_PAYMENT, DOC_DATE, COMISS_DATE) values (s_xxxx_oebs_cash_payment_test.NEXTVAL, 100113, 30000, to_date('2016-03-11 00:00:00','YYYY-MM-DD HH24:MI:SS'), date'2015-03-31' );insert into xxxx_client_discount_m  (ID,CLIENT_ID,CLIENT_AVG_DISCOUNT,DT) values (s_xxxx_client_discount_m.NEXTVAL,187, 13, date'2014-03-01');</v>
      </c>
    </row>
    <row r="365" spans="1:47" ht="15" customHeight="1" x14ac:dyDescent="0.3">
      <c r="A365" s="45">
        <v>14</v>
      </c>
      <c r="B365" s="64"/>
      <c r="C365" s="12" t="str">
        <f t="shared" si="104"/>
        <v>100014</v>
      </c>
      <c r="D365" s="12" t="str">
        <f t="shared" si="105"/>
        <v>100014/13</v>
      </c>
      <c r="E365" s="13" t="s">
        <v>40</v>
      </c>
      <c r="F365" s="13" t="s">
        <v>41</v>
      </c>
      <c r="G365" s="12">
        <v>1</v>
      </c>
      <c r="H365" s="14">
        <v>100114</v>
      </c>
      <c r="I365" s="15" t="str">
        <f t="shared" si="106"/>
        <v>Б-100114-13</v>
      </c>
      <c r="J365" s="16">
        <v>3</v>
      </c>
      <c r="K365" s="12">
        <v>7</v>
      </c>
      <c r="L365" s="12" t="s">
        <v>42</v>
      </c>
      <c r="M365" s="16">
        <v>1</v>
      </c>
      <c r="N365" s="12">
        <v>18</v>
      </c>
      <c r="O365" s="144" t="s">
        <v>167</v>
      </c>
      <c r="P365" s="13" t="s">
        <v>44</v>
      </c>
      <c r="Q365" s="13" t="s">
        <v>45</v>
      </c>
      <c r="R365" s="17" t="str">
        <f t="shared" si="107"/>
        <v>1001141</v>
      </c>
      <c r="S365" s="15">
        <v>1</v>
      </c>
      <c r="T365" s="144" t="s">
        <v>139</v>
      </c>
      <c r="U365" s="12">
        <v>100000</v>
      </c>
      <c r="V365" s="12">
        <f t="shared" si="108"/>
        <v>18000</v>
      </c>
      <c r="W365" s="12">
        <v>0</v>
      </c>
      <c r="X365" s="18">
        <v>188</v>
      </c>
      <c r="Y365" s="19" t="s">
        <v>47</v>
      </c>
      <c r="Z365" s="20">
        <f t="shared" si="103"/>
        <v>82000</v>
      </c>
      <c r="AA365" s="21"/>
      <c r="AB365" s="22">
        <f t="shared" si="110"/>
        <v>42372.881355932208</v>
      </c>
      <c r="AC365" s="14">
        <f t="shared" si="109"/>
        <v>50000</v>
      </c>
      <c r="AD365" s="12"/>
      <c r="AE365" s="12"/>
      <c r="AF365" s="13" t="s">
        <v>48</v>
      </c>
      <c r="AG365" s="23">
        <v>8</v>
      </c>
      <c r="AH365" s="24">
        <v>13</v>
      </c>
      <c r="AI365" s="25" t="s">
        <v>49</v>
      </c>
      <c r="AJ365" s="13"/>
      <c r="AK365" s="13"/>
      <c r="AL365" s="17">
        <v>0</v>
      </c>
      <c r="AM365" s="15" t="s">
        <v>50</v>
      </c>
      <c r="AN365" s="12" t="s">
        <v>51</v>
      </c>
      <c r="AO365" s="12"/>
      <c r="AP365" s="17"/>
      <c r="AQ365" s="17"/>
      <c r="AR365" s="17"/>
      <c r="AS365" s="9" t="s">
        <v>89</v>
      </c>
      <c r="AU36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100114, 'Б-100114-13',date'2016-03-02',3, 7, 7, 'RUR', 1, 18, date'2015-03-06', date'2015-03-07', 1001141, 1, to_date('2016-03-07 00:00:00','YYYY-MM-DD HH24:MI:SS'), 100000, 18000, 0, 188, 0, 'c1', 8,null);insert into xxxx_oebs_cash_payment_test (ID, INVOICE_ID, OEBS_PAYMENT, DOC_DATE, COMISS_DATE) values (s_xxxx_oebs_cash_payment_test.NEXTVAL, 100114, 50000, to_date('2016-03-07 00:00:00','YYYY-MM-DD HH24:MI:SS'), date'2015-03-31' );insert into xxxx_client_discount_m  (ID,CLIENT_ID,CLIENT_AVG_DISCOUNT,DT) values (s_xxxx_client_discount_m.NEXTVAL,188, 13, date'2014-03-01');</v>
      </c>
    </row>
    <row r="366" spans="1:47" ht="15" customHeight="1" x14ac:dyDescent="0.3">
      <c r="A366" s="45">
        <v>14</v>
      </c>
      <c r="B366" s="64"/>
      <c r="C366" s="12" t="str">
        <f t="shared" si="104"/>
        <v>100014</v>
      </c>
      <c r="D366" s="12" t="str">
        <f t="shared" si="105"/>
        <v>100014/13</v>
      </c>
      <c r="E366" s="13" t="s">
        <v>40</v>
      </c>
      <c r="F366" s="13" t="s">
        <v>41</v>
      </c>
      <c r="G366" s="12">
        <v>1</v>
      </c>
      <c r="H366" s="14">
        <v>100115</v>
      </c>
      <c r="I366" s="15" t="str">
        <f t="shared" si="106"/>
        <v>Б-100115-13</v>
      </c>
      <c r="J366" s="16">
        <v>3</v>
      </c>
      <c r="K366" s="12">
        <v>7</v>
      </c>
      <c r="L366" s="12" t="s">
        <v>42</v>
      </c>
      <c r="M366" s="76">
        <v>0</v>
      </c>
      <c r="N366" s="12">
        <v>18</v>
      </c>
      <c r="O366" s="144" t="s">
        <v>168</v>
      </c>
      <c r="P366" s="13" t="s">
        <v>44</v>
      </c>
      <c r="Q366" s="13" t="s">
        <v>45</v>
      </c>
      <c r="R366" s="17" t="str">
        <f t="shared" si="107"/>
        <v>1001151</v>
      </c>
      <c r="S366" s="15">
        <v>1</v>
      </c>
      <c r="T366" s="144" t="s">
        <v>140</v>
      </c>
      <c r="U366" s="12">
        <v>90000</v>
      </c>
      <c r="V366" s="12">
        <f t="shared" si="108"/>
        <v>16200</v>
      </c>
      <c r="W366" s="12">
        <v>0</v>
      </c>
      <c r="X366" s="18">
        <v>189</v>
      </c>
      <c r="Y366" s="19" t="s">
        <v>47</v>
      </c>
      <c r="Z366" s="20">
        <f t="shared" si="103"/>
        <v>73800</v>
      </c>
      <c r="AA366" s="21"/>
      <c r="AB366" s="22">
        <f t="shared" si="110"/>
        <v>38135.593220338982</v>
      </c>
      <c r="AC366" s="14">
        <f t="shared" si="109"/>
        <v>45000</v>
      </c>
      <c r="AD366" s="12"/>
      <c r="AE366" s="12"/>
      <c r="AF366" s="13" t="s">
        <v>48</v>
      </c>
      <c r="AG366" s="23">
        <v>8</v>
      </c>
      <c r="AH366" s="27">
        <v>7</v>
      </c>
      <c r="AI366" s="25" t="s">
        <v>49</v>
      </c>
      <c r="AJ366" s="13"/>
      <c r="AK366" s="13"/>
      <c r="AL366" s="17">
        <v>0</v>
      </c>
      <c r="AM366" s="15" t="s">
        <v>50</v>
      </c>
      <c r="AN366" s="12" t="s">
        <v>51</v>
      </c>
      <c r="AO366" s="12"/>
      <c r="AP366" s="17"/>
      <c r="AQ366" s="17"/>
      <c r="AR366" s="17"/>
      <c r="AS366" s="9" t="s">
        <v>90</v>
      </c>
      <c r="AU36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100115, 'Б-100115-13',date'2016-03-03',3, 7, 7, 'RUR', 0, 18, date'2015-03-06', date'2015-03-07', 1001151, 1, to_date('2016-03-08 00:00:00','YYYY-MM-DD HH24:MI:SS'), 90000, 16200, 0, 189, 0, 'c1', 8,null);insert into xxxx_oebs_cash_payment_test (ID, INVOICE_ID, OEBS_PAYMENT, DOC_DATE, COMISS_DATE) values (s_xxxx_oebs_cash_payment_test.NEXTVAL, 100115, 45000, to_date('2016-03-08 00:00:00','YYYY-MM-DD HH24:MI:SS'), date'2015-03-31' );insert into xxxx_client_discount_m  (ID,CLIENT_ID,CLIENT_AVG_DISCOUNT,DT) values (s_xxxx_client_discount_m.NEXTVAL,189, 7, date'2014-03-01');</v>
      </c>
    </row>
    <row r="367" spans="1:47" ht="15" customHeight="1" x14ac:dyDescent="0.3">
      <c r="A367" s="45">
        <v>14</v>
      </c>
      <c r="B367" s="64"/>
      <c r="C367" s="12" t="str">
        <f t="shared" si="104"/>
        <v>100014</v>
      </c>
      <c r="D367" s="12" t="str">
        <f t="shared" si="105"/>
        <v>100014/13</v>
      </c>
      <c r="E367" s="13" t="s">
        <v>40</v>
      </c>
      <c r="F367" s="13" t="s">
        <v>41</v>
      </c>
      <c r="G367" s="12">
        <v>1</v>
      </c>
      <c r="H367" s="14">
        <v>100116</v>
      </c>
      <c r="I367" s="15" t="str">
        <f t="shared" si="106"/>
        <v>Б-100116-13</v>
      </c>
      <c r="J367" s="16">
        <v>3</v>
      </c>
      <c r="K367" s="12">
        <v>7</v>
      </c>
      <c r="L367" s="56" t="s">
        <v>91</v>
      </c>
      <c r="M367" s="16">
        <v>1</v>
      </c>
      <c r="N367" s="12">
        <v>18</v>
      </c>
      <c r="O367" s="144" t="s">
        <v>168</v>
      </c>
      <c r="P367" s="13" t="s">
        <v>44</v>
      </c>
      <c r="Q367" s="13" t="s">
        <v>45</v>
      </c>
      <c r="R367" s="17" t="str">
        <f t="shared" si="107"/>
        <v>1001161</v>
      </c>
      <c r="S367" s="15">
        <v>1</v>
      </c>
      <c r="T367" s="144" t="s">
        <v>140</v>
      </c>
      <c r="U367" s="12">
        <v>1300</v>
      </c>
      <c r="V367" s="12">
        <f t="shared" si="108"/>
        <v>234</v>
      </c>
      <c r="W367" s="12">
        <v>0</v>
      </c>
      <c r="X367" s="18">
        <v>190</v>
      </c>
      <c r="Y367" s="19" t="s">
        <v>47</v>
      </c>
      <c r="Z367" s="20">
        <f t="shared" si="103"/>
        <v>1066</v>
      </c>
      <c r="AA367" s="21"/>
      <c r="AB367" s="22">
        <f t="shared" si="110"/>
        <v>550.84745762711873</v>
      </c>
      <c r="AC367" s="14">
        <f t="shared" si="109"/>
        <v>650</v>
      </c>
      <c r="AD367" s="12"/>
      <c r="AE367" s="12"/>
      <c r="AF367" s="13" t="s">
        <v>48</v>
      </c>
      <c r="AG367" s="23">
        <v>8</v>
      </c>
      <c r="AH367" s="27">
        <v>7</v>
      </c>
      <c r="AI367" s="25" t="s">
        <v>49</v>
      </c>
      <c r="AJ367" s="13"/>
      <c r="AK367" s="13"/>
      <c r="AL367" s="17">
        <v>0</v>
      </c>
      <c r="AM367" s="15" t="s">
        <v>50</v>
      </c>
      <c r="AN367" s="12" t="s">
        <v>51</v>
      </c>
      <c r="AO367" s="12"/>
      <c r="AP367" s="17"/>
      <c r="AQ367" s="17"/>
      <c r="AR367" s="17"/>
      <c r="AU36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100116, 'Б-100116-13',date'2016-03-03',3, 7, 7, 'USD', 1, 18, date'2015-03-06', date'2015-03-07', 1001161, 1, to_date('2016-03-08 00:00:00','YYYY-MM-DD HH24:MI:SS'), 1300, 234, 0, 190, 0, 'c1', 8,null);insert into xxxx_oebs_cash_payment_test (ID, INVOICE_ID, OEBS_PAYMENT, DOC_DATE, COMISS_DATE) values (s_xxxx_oebs_cash_payment_test.NEXTVAL, 100116, 650, to_date('2016-03-08 00:00:00','YYYY-MM-DD HH24:MI:SS'), date'2015-03-31' );insert into xxxx_client_discount_m  (ID,CLIENT_ID,CLIENT_AVG_DISCOUNT,DT) values (s_xxxx_client_discount_m.NEXTVAL,190, 7, date'2014-03-01');</v>
      </c>
    </row>
    <row r="368" spans="1:47" ht="15" customHeight="1" x14ac:dyDescent="0.3">
      <c r="A368" s="45">
        <v>14</v>
      </c>
      <c r="B368" s="64"/>
      <c r="C368" s="12" t="str">
        <f t="shared" si="104"/>
        <v>100014</v>
      </c>
      <c r="D368" s="12" t="str">
        <f t="shared" si="105"/>
        <v>100014/13</v>
      </c>
      <c r="E368" s="13" t="s">
        <v>40</v>
      </c>
      <c r="F368" s="13" t="s">
        <v>41</v>
      </c>
      <c r="G368" s="12">
        <v>1</v>
      </c>
      <c r="H368" s="14">
        <v>100117</v>
      </c>
      <c r="I368" s="15" t="str">
        <f t="shared" si="106"/>
        <v>Б-100117-13</v>
      </c>
      <c r="J368" s="16">
        <v>3</v>
      </c>
      <c r="K368" s="28">
        <v>2</v>
      </c>
      <c r="L368" s="12" t="s">
        <v>42</v>
      </c>
      <c r="M368" s="16">
        <v>1</v>
      </c>
      <c r="N368" s="12">
        <v>18</v>
      </c>
      <c r="O368" s="144" t="s">
        <v>169</v>
      </c>
      <c r="P368" s="13" t="s">
        <v>44</v>
      </c>
      <c r="Q368" s="13" t="s">
        <v>45</v>
      </c>
      <c r="R368" s="17" t="str">
        <f t="shared" si="107"/>
        <v>1001171</v>
      </c>
      <c r="S368" s="15">
        <v>1</v>
      </c>
      <c r="T368" s="144" t="s">
        <v>141</v>
      </c>
      <c r="U368" s="12">
        <v>80000</v>
      </c>
      <c r="V368" s="12">
        <f t="shared" si="108"/>
        <v>14400</v>
      </c>
      <c r="W368" s="12">
        <v>0</v>
      </c>
      <c r="X368" s="18">
        <v>191</v>
      </c>
      <c r="Y368" s="19" t="s">
        <v>47</v>
      </c>
      <c r="Z368" s="20">
        <f t="shared" si="103"/>
        <v>65600</v>
      </c>
      <c r="AA368" s="21"/>
      <c r="AB368" s="22">
        <f t="shared" si="110"/>
        <v>33898.305084745763</v>
      </c>
      <c r="AC368" s="14">
        <f t="shared" si="109"/>
        <v>40000</v>
      </c>
      <c r="AD368" s="12"/>
      <c r="AE368" s="12"/>
      <c r="AF368" s="13" t="s">
        <v>48</v>
      </c>
      <c r="AG368" s="23">
        <v>8</v>
      </c>
      <c r="AH368" s="30">
        <v>20</v>
      </c>
      <c r="AI368" s="25" t="s">
        <v>49</v>
      </c>
      <c r="AJ368" s="13"/>
      <c r="AK368" s="13"/>
      <c r="AL368" s="17">
        <v>0</v>
      </c>
      <c r="AM368" s="15" t="s">
        <v>50</v>
      </c>
      <c r="AN368" s="12" t="s">
        <v>51</v>
      </c>
      <c r="AO368" s="12"/>
      <c r="AP368" s="17"/>
      <c r="AQ368" s="17"/>
      <c r="AR368" s="17"/>
      <c r="AU36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100117, 'Б-100117-13',date'2016-03-04',3, 2, 2, 'RUR', 1, 18, date'2015-03-06', date'2015-03-07', 1001171, 1, to_date('2016-03-09 00:00:00','YYYY-MM-DD HH24:MI:SS'), 80000, 14400, 0, 191, 0, 'c1', 8,null);insert into xxxx_oebs_cash_payment_test (ID, INVOICE_ID, OEBS_PAYMENT, DOC_DATE, COMISS_DATE) values (s_xxxx_oebs_cash_payment_test.NEXTVAL, 100117, 40000, to_date('2016-03-09 00:00:00','YYYY-MM-DD HH24:MI:SS'), date'2015-03-31' );insert into xxxx_client_discount_m  (ID,CLIENT_ID,CLIENT_AVG_DISCOUNT,DT) values (s_xxxx_client_discount_m.NEXTVAL,191, 20, date'2014-03-01');</v>
      </c>
    </row>
    <row r="369" spans="1:47" ht="15" customHeight="1" x14ac:dyDescent="0.3">
      <c r="A369" s="45">
        <v>14</v>
      </c>
      <c r="B369" s="64"/>
      <c r="C369" s="12" t="str">
        <f t="shared" si="104"/>
        <v>100014</v>
      </c>
      <c r="D369" s="12" t="str">
        <f t="shared" si="105"/>
        <v>100014/13</v>
      </c>
      <c r="E369" s="13" t="s">
        <v>40</v>
      </c>
      <c r="F369" s="13" t="s">
        <v>41</v>
      </c>
      <c r="G369" s="12">
        <v>1</v>
      </c>
      <c r="H369" s="14">
        <v>100118</v>
      </c>
      <c r="I369" s="15" t="str">
        <f t="shared" si="106"/>
        <v>Б-100118-13</v>
      </c>
      <c r="J369" s="16">
        <v>3</v>
      </c>
      <c r="K369" s="28">
        <v>11</v>
      </c>
      <c r="L369" s="12" t="s">
        <v>42</v>
      </c>
      <c r="M369" s="16">
        <v>1</v>
      </c>
      <c r="N369" s="12">
        <v>18</v>
      </c>
      <c r="O369" s="144" t="s">
        <v>169</v>
      </c>
      <c r="P369" s="13" t="s">
        <v>44</v>
      </c>
      <c r="Q369" s="13" t="s">
        <v>45</v>
      </c>
      <c r="R369" s="17" t="str">
        <f t="shared" si="107"/>
        <v>1001181</v>
      </c>
      <c r="S369" s="15">
        <v>1</v>
      </c>
      <c r="T369" s="144" t="s">
        <v>141</v>
      </c>
      <c r="U369" s="12">
        <v>80000</v>
      </c>
      <c r="V369" s="12">
        <f t="shared" si="108"/>
        <v>14400</v>
      </c>
      <c r="W369" s="12">
        <v>0</v>
      </c>
      <c r="X369" s="18">
        <v>191</v>
      </c>
      <c r="Y369" s="19" t="s">
        <v>47</v>
      </c>
      <c r="Z369" s="20">
        <f t="shared" si="103"/>
        <v>65600</v>
      </c>
      <c r="AA369" s="21"/>
      <c r="AB369" s="22">
        <f t="shared" si="110"/>
        <v>33898.305084745763</v>
      </c>
      <c r="AC369" s="14">
        <f t="shared" si="109"/>
        <v>40000</v>
      </c>
      <c r="AD369" s="12"/>
      <c r="AE369" s="12"/>
      <c r="AF369" s="13" t="s">
        <v>48</v>
      </c>
      <c r="AG369" s="23">
        <v>8</v>
      </c>
      <c r="AH369" s="30">
        <v>20</v>
      </c>
      <c r="AI369" s="25" t="s">
        <v>49</v>
      </c>
      <c r="AJ369" s="13"/>
      <c r="AK369" s="13"/>
      <c r="AL369" s="17">
        <v>0</v>
      </c>
      <c r="AM369" s="15" t="s">
        <v>50</v>
      </c>
      <c r="AN369" s="12" t="s">
        <v>51</v>
      </c>
      <c r="AO369" s="12"/>
      <c r="AP369" s="17"/>
      <c r="AQ369" s="17"/>
      <c r="AR369" s="17"/>
      <c r="AU369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100118, 'Б-100118-13',date'2016-03-04',3, 11, 11, 'RUR', 1, 18, date'2015-03-06', date'2015-03-07', 1001181, 1, to_date('2016-03-09 00:00:00','YYYY-MM-DD HH24:MI:SS'), 80000, 14400, 0, 191, 0, 'c1', 8,null);insert into xxxx_oebs_cash_payment_test (ID, INVOICE_ID, OEBS_PAYMENT, DOC_DATE, COMISS_DATE) values (s_xxxx_oebs_cash_payment_test.NEXTVAL, 100118, 40000, to_date('2016-03-09 00:00:00','YYYY-MM-DD HH24:MI:SS'), date'2015-03-31' );insert into xxxx_client_discount_m  (ID,CLIENT_ID,CLIENT_AVG_DISCOUNT,DT) values (s_xxxx_client_discount_m.NEXTVAL,191, 20, date'2014-03-01');</v>
      </c>
    </row>
    <row r="370" spans="1:47" s="44" customFormat="1" ht="15" customHeight="1" x14ac:dyDescent="0.3">
      <c r="A370" s="31">
        <v>14</v>
      </c>
      <c r="B370" s="48"/>
      <c r="C370" s="33" t="str">
        <f t="shared" si="104"/>
        <v>100014</v>
      </c>
      <c r="D370" s="33" t="str">
        <f t="shared" si="105"/>
        <v>100014/13</v>
      </c>
      <c r="E370" s="34" t="s">
        <v>40</v>
      </c>
      <c r="F370" s="34" t="s">
        <v>41</v>
      </c>
      <c r="G370" s="12">
        <v>1</v>
      </c>
      <c r="H370" s="14">
        <v>100119</v>
      </c>
      <c r="I370" s="33" t="str">
        <f t="shared" si="106"/>
        <v>Б-100119-13</v>
      </c>
      <c r="J370" s="16">
        <v>3</v>
      </c>
      <c r="K370" s="35">
        <v>1</v>
      </c>
      <c r="L370" s="33" t="s">
        <v>42</v>
      </c>
      <c r="M370" s="36">
        <v>1</v>
      </c>
      <c r="N370" s="33">
        <v>18</v>
      </c>
      <c r="O370" s="145" t="s">
        <v>170</v>
      </c>
      <c r="P370" s="34" t="s">
        <v>44</v>
      </c>
      <c r="Q370" s="34" t="s">
        <v>45</v>
      </c>
      <c r="R370" s="37" t="str">
        <f t="shared" si="107"/>
        <v>1001191</v>
      </c>
      <c r="S370" s="33">
        <v>1</v>
      </c>
      <c r="T370" s="145" t="s">
        <v>142</v>
      </c>
      <c r="U370" s="33">
        <v>60000</v>
      </c>
      <c r="V370" s="33">
        <f t="shared" si="108"/>
        <v>10800</v>
      </c>
      <c r="W370" s="33">
        <v>0</v>
      </c>
      <c r="X370" s="18">
        <v>192</v>
      </c>
      <c r="Y370" s="38" t="s">
        <v>47</v>
      </c>
      <c r="Z370" s="20">
        <f t="shared" si="103"/>
        <v>49200</v>
      </c>
      <c r="AA370" s="39"/>
      <c r="AB370" s="22">
        <f t="shared" si="110"/>
        <v>25423.728813559323</v>
      </c>
      <c r="AC370" s="40">
        <f t="shared" si="109"/>
        <v>30000</v>
      </c>
      <c r="AD370" s="12"/>
      <c r="AE370" s="33"/>
      <c r="AF370" s="34" t="s">
        <v>48</v>
      </c>
      <c r="AG370" s="41">
        <v>8</v>
      </c>
      <c r="AH370" s="42">
        <v>13</v>
      </c>
      <c r="AI370" s="43" t="s">
        <v>49</v>
      </c>
      <c r="AJ370" s="34"/>
      <c r="AK370" s="34"/>
      <c r="AL370" s="37">
        <v>0</v>
      </c>
      <c r="AM370" s="33" t="s">
        <v>50</v>
      </c>
      <c r="AN370" s="33" t="s">
        <v>51</v>
      </c>
      <c r="AO370" s="33"/>
      <c r="AP370" s="37"/>
      <c r="AQ370" s="37"/>
      <c r="AR370" s="37"/>
      <c r="AU370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1, 100119, 'Б-100119-13',date'2016-03-05',3, 1, 1, 'RUR', 1, 18, date'2015-03-06', date'2015-03-07', 1001191, 1, to_date('2016-03-11 00:00:00','YYYY-MM-DD HH24:MI:SS'), 60000, 10800, 0, 192, 0, 'c1', 8,null);insert into xxxx_oebs_cash_payment_test (ID, INVOICE_ID, OEBS_PAYMENT, DOC_DATE, COMISS_DATE) values (s_xxxx_oebs_cash_payment_test.NEXTVAL, 100119, 30000, to_date('2016-03-11 00:00:00','YYYY-MM-DD HH24:MI:SS'), date'2015-03-31' );insert into xxxx_client_discount_m  (ID,CLIENT_ID,CLIENT_AVG_DISCOUNT,DT) values (s_xxxx_client_discount_m.NEXTVAL,192, 13, date'2014-03-01');</v>
      </c>
    </row>
    <row r="371" spans="1:47" ht="15" customHeight="1" x14ac:dyDescent="0.3">
      <c r="A371" s="45">
        <v>15</v>
      </c>
      <c r="B371" s="57"/>
      <c r="C371" s="12" t="str">
        <f t="shared" si="104"/>
        <v>100015</v>
      </c>
      <c r="D371" s="12" t="str">
        <f t="shared" si="105"/>
        <v>100015/13</v>
      </c>
      <c r="E371" s="13" t="s">
        <v>40</v>
      </c>
      <c r="F371" s="13" t="s">
        <v>41</v>
      </c>
      <c r="G371" s="12">
        <v>1</v>
      </c>
      <c r="H371" s="14">
        <v>100120</v>
      </c>
      <c r="I371" s="15" t="str">
        <f t="shared" si="106"/>
        <v>Б-100120-13</v>
      </c>
      <c r="J371" s="16">
        <v>3</v>
      </c>
      <c r="K371" s="12">
        <v>7</v>
      </c>
      <c r="L371" s="56" t="s">
        <v>91</v>
      </c>
      <c r="M371" s="16">
        <v>1</v>
      </c>
      <c r="N371" s="12">
        <v>18</v>
      </c>
      <c r="O371" s="144" t="s">
        <v>167</v>
      </c>
      <c r="P371" s="13" t="s">
        <v>44</v>
      </c>
      <c r="Q371" s="13" t="s">
        <v>45</v>
      </c>
      <c r="R371" s="17" t="str">
        <f t="shared" si="107"/>
        <v>1001201</v>
      </c>
      <c r="S371" s="15">
        <v>1</v>
      </c>
      <c r="T371" s="144" t="s">
        <v>139</v>
      </c>
      <c r="U371" s="12">
        <v>10000</v>
      </c>
      <c r="V371" s="12">
        <f t="shared" si="108"/>
        <v>1800</v>
      </c>
      <c r="W371" s="12">
        <v>0</v>
      </c>
      <c r="X371" s="18">
        <v>193</v>
      </c>
      <c r="Y371" s="19" t="s">
        <v>47</v>
      </c>
      <c r="Z371" s="20">
        <f t="shared" si="103"/>
        <v>8200</v>
      </c>
      <c r="AA371" s="21"/>
      <c r="AB371" s="22">
        <f t="shared" si="110"/>
        <v>4237.2881355932204</v>
      </c>
      <c r="AC371" s="14">
        <f t="shared" si="109"/>
        <v>5000</v>
      </c>
      <c r="AD371" s="12"/>
      <c r="AE371" s="12"/>
      <c r="AF371" s="13" t="s">
        <v>48</v>
      </c>
      <c r="AG371" s="23">
        <v>8</v>
      </c>
      <c r="AH371" s="24">
        <v>13</v>
      </c>
      <c r="AI371" s="25" t="s">
        <v>49</v>
      </c>
      <c r="AJ371" s="13"/>
      <c r="AK371" s="13"/>
      <c r="AL371" s="17">
        <v>0</v>
      </c>
      <c r="AM371" s="15" t="s">
        <v>50</v>
      </c>
      <c r="AN371" s="12" t="s">
        <v>51</v>
      </c>
      <c r="AO371" s="12"/>
      <c r="AP371" s="17"/>
      <c r="AQ371" s="17"/>
      <c r="AR371" s="17"/>
      <c r="AS371" s="17" t="s">
        <v>92</v>
      </c>
      <c r="AU37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100120, 'Б-100120-13',date'2016-03-02',3, 7, 7, 'USD', 1, 18, date'2015-03-06', date'2015-03-07', 1001201, 1, to_date('2016-03-07 00:00:00','YYYY-MM-DD HH24:MI:SS'), 10000, 1800, 0, 193, 0, 'c1', 8,null);insert into xxxx_oebs_cash_payment_test (ID, INVOICE_ID, OEBS_PAYMENT, DOC_DATE, COMISS_DATE) values (s_xxxx_oebs_cash_payment_test.NEXTVAL, 100120, 5000, to_date('2016-03-07 00:00:00','YYYY-MM-DD HH24:MI:SS'), date'2015-03-31' );insert into xxxx_client_discount_m  (ID,CLIENT_ID,CLIENT_AVG_DISCOUNT,DT) values (s_xxxx_client_discount_m.NEXTVAL,193, 13, date'2014-03-01');</v>
      </c>
    </row>
    <row r="372" spans="1:47" ht="15" customHeight="1" x14ac:dyDescent="0.3">
      <c r="A372" s="45">
        <v>15</v>
      </c>
      <c r="B372" s="57"/>
      <c r="C372" s="12" t="str">
        <f t="shared" si="104"/>
        <v>100015</v>
      </c>
      <c r="D372" s="12" t="str">
        <f t="shared" si="105"/>
        <v>100015/13</v>
      </c>
      <c r="E372" s="13" t="s">
        <v>40</v>
      </c>
      <c r="F372" s="13" t="s">
        <v>41</v>
      </c>
      <c r="G372" s="12">
        <v>1</v>
      </c>
      <c r="H372" s="14">
        <v>100121</v>
      </c>
      <c r="I372" s="15" t="str">
        <f t="shared" si="106"/>
        <v>Б-100121-13</v>
      </c>
      <c r="J372" s="16">
        <v>3</v>
      </c>
      <c r="K372" s="12">
        <v>7</v>
      </c>
      <c r="L372" s="56" t="s">
        <v>91</v>
      </c>
      <c r="M372" s="16">
        <v>1</v>
      </c>
      <c r="N372" s="12">
        <v>18</v>
      </c>
      <c r="O372" s="144" t="s">
        <v>168</v>
      </c>
      <c r="P372" s="13" t="s">
        <v>44</v>
      </c>
      <c r="Q372" s="13" t="s">
        <v>45</v>
      </c>
      <c r="R372" s="17" t="str">
        <f t="shared" si="107"/>
        <v>1001211</v>
      </c>
      <c r="S372" s="15">
        <v>1</v>
      </c>
      <c r="T372" s="144" t="s">
        <v>140</v>
      </c>
      <c r="U372" s="12">
        <v>9000</v>
      </c>
      <c r="V372" s="12">
        <f t="shared" si="108"/>
        <v>1620</v>
      </c>
      <c r="W372" s="12">
        <v>0</v>
      </c>
      <c r="X372" s="18">
        <v>194</v>
      </c>
      <c r="Y372" s="19" t="s">
        <v>47</v>
      </c>
      <c r="Z372" s="20">
        <f t="shared" si="103"/>
        <v>7380</v>
      </c>
      <c r="AA372" s="21"/>
      <c r="AB372" s="22">
        <f t="shared" si="110"/>
        <v>3813.5593220338983</v>
      </c>
      <c r="AC372" s="14">
        <f t="shared" si="109"/>
        <v>4500</v>
      </c>
      <c r="AD372" s="12"/>
      <c r="AE372" s="12"/>
      <c r="AF372" s="13" t="s">
        <v>48</v>
      </c>
      <c r="AG372" s="23">
        <v>8</v>
      </c>
      <c r="AH372" s="27">
        <v>7</v>
      </c>
      <c r="AI372" s="25" t="s">
        <v>49</v>
      </c>
      <c r="AJ372" s="13"/>
      <c r="AK372" s="13"/>
      <c r="AL372" s="17">
        <v>0</v>
      </c>
      <c r="AM372" s="15" t="s">
        <v>50</v>
      </c>
      <c r="AN372" s="12" t="s">
        <v>51</v>
      </c>
      <c r="AO372" s="12"/>
      <c r="AP372" s="17"/>
      <c r="AQ372" s="17"/>
      <c r="AR372" s="17"/>
      <c r="AS372" s="17" t="s">
        <v>93</v>
      </c>
      <c r="AU37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100121, 'Б-100121-13',date'2016-03-03',3, 7, 7, 'USD', 1, 18, date'2015-03-06', date'2015-03-07', 1001211, 1, to_date('2016-03-08 00:00:00','YYYY-MM-DD HH24:MI:SS'), 9000, 1620, 0, 194, 0, 'c1', 8,null);insert into xxxx_oebs_cash_payment_test (ID, INVOICE_ID, OEBS_PAYMENT, DOC_DATE, COMISS_DATE) values (s_xxxx_oebs_cash_payment_test.NEXTVAL, 100121, 4500, to_date('2016-03-08 00:00:00','YYYY-MM-DD HH24:MI:SS'), date'2015-03-31' );insert into xxxx_client_discount_m  (ID,CLIENT_ID,CLIENT_AVG_DISCOUNT,DT) values (s_xxxx_client_discount_m.NEXTVAL,194, 7, date'2014-03-01');</v>
      </c>
    </row>
    <row r="373" spans="1:47" ht="15" customHeight="1" x14ac:dyDescent="0.3">
      <c r="A373" s="45">
        <v>15</v>
      </c>
      <c r="B373" s="57"/>
      <c r="C373" s="12" t="str">
        <f t="shared" si="104"/>
        <v>100015</v>
      </c>
      <c r="D373" s="12" t="str">
        <f t="shared" si="105"/>
        <v>100015/13</v>
      </c>
      <c r="E373" s="13" t="s">
        <v>40</v>
      </c>
      <c r="F373" s="13" t="s">
        <v>41</v>
      </c>
      <c r="G373" s="12">
        <v>1</v>
      </c>
      <c r="H373" s="14">
        <v>100122</v>
      </c>
      <c r="I373" s="15" t="str">
        <f t="shared" si="106"/>
        <v>Б-100122-13</v>
      </c>
      <c r="J373" s="16">
        <v>3</v>
      </c>
      <c r="K373" s="12">
        <v>7</v>
      </c>
      <c r="L373" s="56" t="s">
        <v>91</v>
      </c>
      <c r="M373" s="16">
        <v>1</v>
      </c>
      <c r="N373" s="12">
        <v>18</v>
      </c>
      <c r="O373" s="144" t="s">
        <v>168</v>
      </c>
      <c r="P373" s="13" t="s">
        <v>44</v>
      </c>
      <c r="Q373" s="13" t="s">
        <v>45</v>
      </c>
      <c r="R373" s="17" t="str">
        <f t="shared" si="107"/>
        <v>1001221</v>
      </c>
      <c r="S373" s="15">
        <v>1</v>
      </c>
      <c r="T373" s="144" t="s">
        <v>140</v>
      </c>
      <c r="U373" s="12">
        <v>9000</v>
      </c>
      <c r="V373" s="12">
        <f t="shared" si="108"/>
        <v>1620</v>
      </c>
      <c r="W373" s="12">
        <v>0</v>
      </c>
      <c r="X373" s="18">
        <v>195</v>
      </c>
      <c r="Y373" s="19" t="s">
        <v>47</v>
      </c>
      <c r="Z373" s="20">
        <f t="shared" si="103"/>
        <v>7380</v>
      </c>
      <c r="AA373" s="21"/>
      <c r="AB373" s="22">
        <f t="shared" si="110"/>
        <v>3813.5593220338983</v>
      </c>
      <c r="AC373" s="14">
        <f t="shared" si="109"/>
        <v>4500</v>
      </c>
      <c r="AD373" s="12"/>
      <c r="AE373" s="12"/>
      <c r="AF373" s="13" t="s">
        <v>48</v>
      </c>
      <c r="AG373" s="23">
        <v>8</v>
      </c>
      <c r="AH373" s="27">
        <v>7</v>
      </c>
      <c r="AI373" s="25" t="s">
        <v>49</v>
      </c>
      <c r="AJ373" s="13"/>
      <c r="AK373" s="13"/>
      <c r="AL373" s="17">
        <v>0</v>
      </c>
      <c r="AM373" s="15" t="s">
        <v>50</v>
      </c>
      <c r="AN373" s="12" t="s">
        <v>51</v>
      </c>
      <c r="AO373" s="12"/>
      <c r="AP373" s="17"/>
      <c r="AQ373" s="17"/>
      <c r="AR373" s="17"/>
      <c r="AS373" s="17" t="s">
        <v>125</v>
      </c>
      <c r="AU37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100122, 'Б-100122-13',date'2016-03-03',3, 7, 7, 'USD', 1, 18, date'2015-03-06', date'2015-03-07', 1001221, 1, to_date('2016-03-08 00:00:00','YYYY-MM-DD HH24:MI:SS'), 9000, 1620, 0, 195, 0, 'c1', 8,null);insert into xxxx_oebs_cash_payment_test (ID, INVOICE_ID, OEBS_PAYMENT, DOC_DATE, COMISS_DATE) values (s_xxxx_oebs_cash_payment_test.NEXTVAL, 100122, 4500, to_date('2016-03-08 00:00:00','YYYY-MM-DD HH24:MI:SS'), date'2015-03-31' );insert into xxxx_client_discount_m  (ID,CLIENT_ID,CLIENT_AVG_DISCOUNT,DT) values (s_xxxx_client_discount_m.NEXTVAL,195, 7, date'2014-03-01');</v>
      </c>
    </row>
    <row r="374" spans="1:47" ht="15" customHeight="1" x14ac:dyDescent="0.3">
      <c r="A374" s="45">
        <v>15</v>
      </c>
      <c r="B374" s="57"/>
      <c r="C374" s="12" t="str">
        <f t="shared" si="104"/>
        <v>100015</v>
      </c>
      <c r="D374" s="12" t="str">
        <f t="shared" si="105"/>
        <v>100015/13</v>
      </c>
      <c r="E374" s="13" t="s">
        <v>40</v>
      </c>
      <c r="F374" s="13" t="s">
        <v>41</v>
      </c>
      <c r="G374" s="12">
        <v>1</v>
      </c>
      <c r="H374" s="14">
        <v>100123</v>
      </c>
      <c r="I374" s="15" t="str">
        <f t="shared" si="106"/>
        <v>Б-100123-13</v>
      </c>
      <c r="J374" s="16">
        <v>3</v>
      </c>
      <c r="K374" s="12">
        <v>7</v>
      </c>
      <c r="L374" s="56" t="s">
        <v>91</v>
      </c>
      <c r="M374" s="16">
        <v>1</v>
      </c>
      <c r="N374" s="12">
        <v>18</v>
      </c>
      <c r="O374" s="144" t="s">
        <v>169</v>
      </c>
      <c r="P374" s="13" t="s">
        <v>44</v>
      </c>
      <c r="Q374" s="13" t="s">
        <v>45</v>
      </c>
      <c r="R374" s="17" t="str">
        <f t="shared" si="107"/>
        <v>1001231</v>
      </c>
      <c r="S374" s="15">
        <v>1</v>
      </c>
      <c r="T374" s="144" t="s">
        <v>141</v>
      </c>
      <c r="U374" s="12">
        <v>8000</v>
      </c>
      <c r="V374" s="12">
        <f t="shared" si="108"/>
        <v>1440</v>
      </c>
      <c r="W374" s="12">
        <v>0</v>
      </c>
      <c r="X374" s="18">
        <v>196</v>
      </c>
      <c r="Y374" s="19" t="s">
        <v>47</v>
      </c>
      <c r="Z374" s="20">
        <f t="shared" si="103"/>
        <v>6560</v>
      </c>
      <c r="AA374" s="21"/>
      <c r="AB374" s="22">
        <f t="shared" si="110"/>
        <v>3389.8305084745766</v>
      </c>
      <c r="AC374" s="14">
        <f t="shared" si="109"/>
        <v>4000</v>
      </c>
      <c r="AD374" s="12"/>
      <c r="AE374" s="12"/>
      <c r="AF374" s="13" t="s">
        <v>48</v>
      </c>
      <c r="AG374" s="23">
        <v>8</v>
      </c>
      <c r="AH374" s="30">
        <v>20</v>
      </c>
      <c r="AI374" s="25" t="s">
        <v>49</v>
      </c>
      <c r="AJ374" s="13"/>
      <c r="AK374" s="13"/>
      <c r="AL374" s="17">
        <v>0</v>
      </c>
      <c r="AM374" s="15" t="s">
        <v>50</v>
      </c>
      <c r="AN374" s="12" t="s">
        <v>51</v>
      </c>
      <c r="AO374" s="12"/>
      <c r="AP374" s="17"/>
      <c r="AQ374" s="17"/>
      <c r="AR374" s="17"/>
      <c r="AS374" s="17"/>
      <c r="AU374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100123, 'Б-100123-13',date'2016-03-04',3, 7, 7, 'USD', 1, 18, date'2015-03-06', date'2015-03-07', 1001231, 1, to_date('2016-03-09 00:00:00','YYYY-MM-DD HH24:MI:SS'), 8000, 1440, 0, 196, 0, 'c1', 8,null);insert into xxxx_oebs_cash_payment_test (ID, INVOICE_ID, OEBS_PAYMENT, DOC_DATE, COMISS_DATE) values (s_xxxx_oebs_cash_payment_test.NEXTVAL, 100123, 4000, to_date('2016-03-09 00:00:00','YYYY-MM-DD HH24:MI:SS'), date'2015-03-31' );insert into xxxx_client_discount_m  (ID,CLIENT_ID,CLIENT_AVG_DISCOUNT,DT) values (s_xxxx_client_discount_m.NEXTVAL,196, 20, date'2014-03-01');</v>
      </c>
    </row>
    <row r="375" spans="1:47" s="44" customFormat="1" ht="15" customHeight="1" x14ac:dyDescent="0.3">
      <c r="A375" s="31">
        <v>15</v>
      </c>
      <c r="B375" s="60"/>
      <c r="C375" s="33" t="str">
        <f t="shared" si="104"/>
        <v>100015</v>
      </c>
      <c r="D375" s="33" t="str">
        <f t="shared" si="105"/>
        <v>100015/13</v>
      </c>
      <c r="E375" s="34" t="s">
        <v>40</v>
      </c>
      <c r="F375" s="34" t="s">
        <v>41</v>
      </c>
      <c r="G375" s="12">
        <v>1</v>
      </c>
      <c r="H375" s="14">
        <v>100124</v>
      </c>
      <c r="I375" s="33" t="str">
        <f t="shared" si="106"/>
        <v>Б-100124-13</v>
      </c>
      <c r="J375" s="16">
        <v>3</v>
      </c>
      <c r="K375" s="33">
        <v>7</v>
      </c>
      <c r="L375" s="35" t="s">
        <v>91</v>
      </c>
      <c r="M375" s="36">
        <v>1</v>
      </c>
      <c r="N375" s="33">
        <v>18</v>
      </c>
      <c r="O375" s="145" t="s">
        <v>170</v>
      </c>
      <c r="P375" s="34" t="s">
        <v>44</v>
      </c>
      <c r="Q375" s="34" t="s">
        <v>45</v>
      </c>
      <c r="R375" s="37" t="str">
        <f t="shared" si="107"/>
        <v>1001241</v>
      </c>
      <c r="S375" s="33">
        <v>1</v>
      </c>
      <c r="T375" s="145" t="s">
        <v>142</v>
      </c>
      <c r="U375" s="33">
        <v>6000</v>
      </c>
      <c r="V375" s="33">
        <f t="shared" si="108"/>
        <v>1080</v>
      </c>
      <c r="W375" s="33">
        <v>0</v>
      </c>
      <c r="X375" s="18">
        <v>197</v>
      </c>
      <c r="Y375" s="38" t="s">
        <v>47</v>
      </c>
      <c r="Z375" s="20">
        <f t="shared" si="103"/>
        <v>4920</v>
      </c>
      <c r="AA375" s="39"/>
      <c r="AB375" s="22">
        <f t="shared" si="110"/>
        <v>2542.3728813559323</v>
      </c>
      <c r="AC375" s="40">
        <f t="shared" si="109"/>
        <v>3000</v>
      </c>
      <c r="AD375" s="12"/>
      <c r="AE375" s="33"/>
      <c r="AF375" s="34" t="s">
        <v>48</v>
      </c>
      <c r="AG375" s="41">
        <v>8</v>
      </c>
      <c r="AH375" s="42">
        <v>13</v>
      </c>
      <c r="AI375" s="43" t="s">
        <v>49</v>
      </c>
      <c r="AJ375" s="34"/>
      <c r="AK375" s="34"/>
      <c r="AL375" s="37">
        <v>0</v>
      </c>
      <c r="AM375" s="33" t="s">
        <v>50</v>
      </c>
      <c r="AN375" s="33" t="s">
        <v>51</v>
      </c>
      <c r="AO375" s="33"/>
      <c r="AP375" s="37"/>
      <c r="AQ375" s="37"/>
      <c r="AR375" s="37"/>
      <c r="AS375" s="37"/>
      <c r="AU37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1, 100124, 'Б-100124-13',date'2016-03-05',3, 7, 7, 'USD', 1, 18, date'2015-03-06', date'2015-03-07', 1001241, 1, to_date('2016-03-11 00:00:00','YYYY-MM-DD HH24:MI:SS'), 6000, 1080, 0, 197, 0, 'c1', 8,null);insert into xxxx_oebs_cash_payment_test (ID, INVOICE_ID, OEBS_PAYMENT, DOC_DATE, COMISS_DATE) values (s_xxxx_oebs_cash_payment_test.NEXTVAL, 100124, 3000, to_date('2016-03-11 00:00:00','YYYY-MM-DD HH24:MI:SS'), date'2015-03-31' );insert into xxxx_client_discount_m  (ID,CLIENT_ID,CLIENT_AVG_DISCOUNT,DT) values (s_xxxx_client_discount_m.NEXTVAL,197, 13, date'2014-03-01');</v>
      </c>
    </row>
    <row r="376" spans="1:47" s="80" customFormat="1" ht="15" customHeight="1" x14ac:dyDescent="0.3">
      <c r="A376" s="82">
        <v>16</v>
      </c>
      <c r="C376" s="81" t="str">
        <f t="shared" si="104"/>
        <v>100016</v>
      </c>
      <c r="D376" s="81" t="str">
        <f t="shared" si="105"/>
        <v>100016/13</v>
      </c>
      <c r="E376" s="78" t="s">
        <v>40</v>
      </c>
      <c r="F376" s="78" t="s">
        <v>41</v>
      </c>
      <c r="G376" s="81">
        <v>1</v>
      </c>
      <c r="H376" s="14">
        <v>100125</v>
      </c>
      <c r="I376" s="84" t="str">
        <f t="shared" si="106"/>
        <v>Б-100125-13</v>
      </c>
      <c r="J376" s="85">
        <v>3</v>
      </c>
      <c r="K376" s="81">
        <v>7</v>
      </c>
      <c r="L376" s="81" t="s">
        <v>42</v>
      </c>
      <c r="M376" s="85">
        <v>1</v>
      </c>
      <c r="N376" s="81">
        <v>18</v>
      </c>
      <c r="O376" s="144" t="s">
        <v>167</v>
      </c>
      <c r="P376" s="78" t="s">
        <v>44</v>
      </c>
      <c r="Q376" s="78" t="s">
        <v>45</v>
      </c>
      <c r="R376" s="83" t="str">
        <f t="shared" si="107"/>
        <v>1001251</v>
      </c>
      <c r="S376" s="84">
        <v>1</v>
      </c>
      <c r="T376" s="144" t="s">
        <v>139</v>
      </c>
      <c r="U376" s="81">
        <v>60976</v>
      </c>
      <c r="V376" s="81">
        <v>10976</v>
      </c>
      <c r="W376" s="81">
        <v>0</v>
      </c>
      <c r="X376" s="81">
        <v>198</v>
      </c>
      <c r="Y376" s="86" t="s">
        <v>47</v>
      </c>
      <c r="Z376" s="87">
        <f t="shared" si="103"/>
        <v>50000</v>
      </c>
      <c r="AA376" s="88"/>
      <c r="AB376" s="22">
        <f t="shared" si="110"/>
        <v>25837.288135593222</v>
      </c>
      <c r="AC376" s="83">
        <f t="shared" si="109"/>
        <v>30488</v>
      </c>
      <c r="AD376" s="81"/>
      <c r="AE376" s="81"/>
      <c r="AF376" s="78" t="s">
        <v>48</v>
      </c>
      <c r="AG376" s="89">
        <v>8</v>
      </c>
      <c r="AH376" s="90">
        <v>13</v>
      </c>
      <c r="AI376" s="91" t="s">
        <v>49</v>
      </c>
      <c r="AJ376" s="78"/>
      <c r="AK376" s="78"/>
      <c r="AL376" s="83">
        <v>0</v>
      </c>
      <c r="AM376" s="84">
        <v>1</v>
      </c>
      <c r="AN376" s="81" t="s">
        <v>51</v>
      </c>
      <c r="AO376" s="81"/>
      <c r="AP376" s="83">
        <v>10000</v>
      </c>
      <c r="AQ376" s="92" t="s">
        <v>83</v>
      </c>
      <c r="AR376" s="92" t="s">
        <v>84</v>
      </c>
      <c r="AS376" s="83" t="s">
        <v>94</v>
      </c>
      <c r="AU376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100125, 'Б-100125-13',date'2016-03-02',3, 7, 7, 'RUR', 1, 18, date'2015-03-06', date'2015-03-07', 1001251, 1, to_date('2016-03-07 00:00:00','YYYY-MM-DD HH24:MI:SS'), 60976, 10976, 0, 198, 0, 'c1', 8,1);insert into xxxx_oebs_cash_payment_test (ID, INVOICE_ID, OEBS_PAYMENT, DOC_DATE, COMISS_DATE) values (s_xxxx_oebs_cash_payment_test.NEXTVAL, 100125, 30488, to_date('2016-03-07 00:00:00','YYYY-MM-DD HH24:MI:SS'), date'2015-03-31' );insert into xxxx_client_discount_m  (ID,CLIENT_ID,CLIENT_AVG_DISCOUNT,DT) values (s_xxxx_client_discount_m.NEXTVAL,198, 13, date'2014-03-01');insert into xxxx_loyal_clients_contr_attr (ID, CONTRACT_ID, CLIENT_ID, LC_TURNOVER, COLLATERAL_FIRST_DT, COLLATERAL_END_DT) values (s_xxxx_loyal_clients_contr_atr.NEXTVAL, 100016, 198, 10000, date'2015-03-01', date'2015-09-30' );</v>
      </c>
    </row>
    <row r="377" spans="1:47" s="80" customFormat="1" ht="15" customHeight="1" x14ac:dyDescent="0.3">
      <c r="A377" s="82">
        <v>16</v>
      </c>
      <c r="C377" s="81" t="str">
        <f t="shared" si="104"/>
        <v>100016</v>
      </c>
      <c r="D377" s="81" t="str">
        <f t="shared" si="105"/>
        <v>100016/13</v>
      </c>
      <c r="E377" s="78" t="s">
        <v>40</v>
      </c>
      <c r="F377" s="78" t="s">
        <v>41</v>
      </c>
      <c r="G377" s="81">
        <v>1</v>
      </c>
      <c r="H377" s="14">
        <v>100126</v>
      </c>
      <c r="I377" s="84" t="str">
        <f t="shared" si="106"/>
        <v>Б-100126-13</v>
      </c>
      <c r="J377" s="85">
        <v>3</v>
      </c>
      <c r="K377" s="81">
        <v>7</v>
      </c>
      <c r="L377" s="81" t="s">
        <v>42</v>
      </c>
      <c r="M377" s="85">
        <v>1</v>
      </c>
      <c r="N377" s="81">
        <v>18</v>
      </c>
      <c r="O377" s="144" t="s">
        <v>168</v>
      </c>
      <c r="P377" s="78" t="s">
        <v>44</v>
      </c>
      <c r="Q377" s="78" t="s">
        <v>45</v>
      </c>
      <c r="R377" s="83" t="str">
        <f t="shared" si="107"/>
        <v>1001261</v>
      </c>
      <c r="S377" s="84">
        <v>1</v>
      </c>
      <c r="T377" s="144" t="s">
        <v>140</v>
      </c>
      <c r="U377" s="81">
        <v>90000</v>
      </c>
      <c r="V377" s="81">
        <f t="shared" ref="V377:V382" si="111">U377*0.18</f>
        <v>16200</v>
      </c>
      <c r="W377" s="81">
        <v>0</v>
      </c>
      <c r="X377" s="81">
        <v>199</v>
      </c>
      <c r="Y377" s="86" t="s">
        <v>47</v>
      </c>
      <c r="Z377" s="87">
        <f t="shared" si="103"/>
        <v>73800</v>
      </c>
      <c r="AA377" s="88"/>
      <c r="AB377" s="22">
        <f t="shared" si="110"/>
        <v>38135.593220338982</v>
      </c>
      <c r="AC377" s="83">
        <f t="shared" si="109"/>
        <v>45000</v>
      </c>
      <c r="AD377" s="81"/>
      <c r="AE377" s="81"/>
      <c r="AF377" s="78" t="s">
        <v>48</v>
      </c>
      <c r="AG377" s="89">
        <v>8</v>
      </c>
      <c r="AH377" s="90">
        <v>7</v>
      </c>
      <c r="AI377" s="91" t="s">
        <v>49</v>
      </c>
      <c r="AJ377" s="78"/>
      <c r="AK377" s="78"/>
      <c r="AL377" s="83">
        <v>0</v>
      </c>
      <c r="AM377" s="84" t="s">
        <v>50</v>
      </c>
      <c r="AN377" s="81" t="s">
        <v>51</v>
      </c>
      <c r="AO377" s="81"/>
      <c r="AP377" s="83"/>
      <c r="AQ377" s="83"/>
      <c r="AR377" s="83"/>
      <c r="AS377" s="83">
        <v>50000</v>
      </c>
      <c r="AU377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100126, 'Б-100126-13',date'2016-03-03',3, 7, 7, 'RUR', 1, 18, date'2015-03-06', date'2015-03-07', 1001261, 1, to_date('2016-03-08 00:00:00','YYYY-MM-DD HH24:MI:SS'), 90000, 16200, 0, 199, 0, 'c1', 8,null);insert into xxxx_oebs_cash_payment_test (ID, INVOICE_ID, OEBS_PAYMENT, DOC_DATE, COMISS_DATE) values (s_xxxx_oebs_cash_payment_test.NEXTVAL, 100126, 45000, to_date('2016-03-08 00:00:00','YYYY-MM-DD HH24:MI:SS'), date'2015-03-31' );insert into xxxx_client_discount_m  (ID,CLIENT_ID,CLIENT_AVG_DISCOUNT,DT) values (s_xxxx_client_discount_m.NEXTVAL,199, 7, date'2014-03-01');</v>
      </c>
    </row>
    <row r="378" spans="1:47" s="80" customFormat="1" ht="15" customHeight="1" x14ac:dyDescent="0.3">
      <c r="A378" s="82">
        <v>16</v>
      </c>
      <c r="C378" s="81" t="str">
        <f t="shared" si="104"/>
        <v>100016</v>
      </c>
      <c r="D378" s="81" t="str">
        <f t="shared" si="105"/>
        <v>100016/13</v>
      </c>
      <c r="E378" s="78" t="s">
        <v>40</v>
      </c>
      <c r="F378" s="78" t="s">
        <v>41</v>
      </c>
      <c r="G378" s="81">
        <v>1</v>
      </c>
      <c r="H378" s="14">
        <v>100127</v>
      </c>
      <c r="I378" s="84" t="str">
        <f t="shared" si="106"/>
        <v>Б-100127-13</v>
      </c>
      <c r="J378" s="85">
        <v>3</v>
      </c>
      <c r="K378" s="81">
        <v>7</v>
      </c>
      <c r="L378" s="81" t="s">
        <v>42</v>
      </c>
      <c r="M378" s="85">
        <v>1</v>
      </c>
      <c r="N378" s="81">
        <v>18</v>
      </c>
      <c r="O378" s="144" t="s">
        <v>168</v>
      </c>
      <c r="P378" s="78" t="s">
        <v>44</v>
      </c>
      <c r="Q378" s="78" t="s">
        <v>45</v>
      </c>
      <c r="R378" s="83" t="str">
        <f t="shared" si="107"/>
        <v>1001271</v>
      </c>
      <c r="S378" s="84">
        <v>1</v>
      </c>
      <c r="T378" s="144" t="s">
        <v>140</v>
      </c>
      <c r="U378" s="81">
        <v>90000</v>
      </c>
      <c r="V378" s="81">
        <f t="shared" si="111"/>
        <v>16200</v>
      </c>
      <c r="W378" s="81">
        <v>0</v>
      </c>
      <c r="X378" s="81">
        <v>200</v>
      </c>
      <c r="Y378" s="86" t="s">
        <v>47</v>
      </c>
      <c r="Z378" s="87">
        <f t="shared" si="103"/>
        <v>73800</v>
      </c>
      <c r="AA378" s="88"/>
      <c r="AB378" s="22">
        <f t="shared" si="110"/>
        <v>38135.593220338982</v>
      </c>
      <c r="AC378" s="83">
        <f t="shared" si="109"/>
        <v>45000</v>
      </c>
      <c r="AD378" s="81"/>
      <c r="AE378" s="81"/>
      <c r="AF378" s="78" t="s">
        <v>48</v>
      </c>
      <c r="AG378" s="89">
        <v>8</v>
      </c>
      <c r="AH378" s="90">
        <v>7</v>
      </c>
      <c r="AI378" s="91" t="s">
        <v>49</v>
      </c>
      <c r="AJ378" s="78"/>
      <c r="AK378" s="78"/>
      <c r="AL378" s="83">
        <v>0</v>
      </c>
      <c r="AM378" s="84" t="s">
        <v>50</v>
      </c>
      <c r="AN378" s="81" t="s">
        <v>51</v>
      </c>
      <c r="AO378" s="81"/>
      <c r="AP378" s="83"/>
      <c r="AQ378" s="83"/>
      <c r="AR378" s="83"/>
      <c r="AS378" s="83" t="s">
        <v>95</v>
      </c>
      <c r="AU378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100127, 'Б-100127-13',date'2016-03-03',3, 7, 7, 'RUR', 1, 18, date'2015-03-06', date'2015-03-07', 1001271, 1, to_date('2016-03-08 00:00:00','YYYY-MM-DD HH24:MI:SS'), 90000, 16200, 0, 200, 0, 'c1', 8,null);insert into xxxx_oebs_cash_payment_test (ID, INVOICE_ID, OEBS_PAYMENT, DOC_DATE, COMISS_DATE) values (s_xxxx_oebs_cash_payment_test.NEXTVAL, 100127, 45000, to_date('2016-03-08 00:00:00','YYYY-MM-DD HH24:MI:SS'), date'2015-03-31' );insert into xxxx_client_discount_m  (ID,CLIENT_ID,CLIENT_AVG_DISCOUNT,DT) values (s_xxxx_client_discount_m.NEXTVAL,200, 7, date'2014-03-01');</v>
      </c>
    </row>
    <row r="379" spans="1:47" s="80" customFormat="1" ht="15" customHeight="1" x14ac:dyDescent="0.3">
      <c r="A379" s="82">
        <v>16</v>
      </c>
      <c r="C379" s="81" t="str">
        <f t="shared" si="104"/>
        <v>100016</v>
      </c>
      <c r="D379" s="81" t="str">
        <f t="shared" si="105"/>
        <v>100016/13</v>
      </c>
      <c r="E379" s="78" t="s">
        <v>40</v>
      </c>
      <c r="F379" s="78" t="s">
        <v>41</v>
      </c>
      <c r="G379" s="81">
        <v>1</v>
      </c>
      <c r="H379" s="14">
        <v>100128</v>
      </c>
      <c r="I379" s="84" t="str">
        <f t="shared" si="106"/>
        <v>Б-100128-13</v>
      </c>
      <c r="J379" s="85">
        <v>3</v>
      </c>
      <c r="K379" s="81">
        <v>7</v>
      </c>
      <c r="L379" s="81" t="s">
        <v>42</v>
      </c>
      <c r="M379" s="85">
        <v>1</v>
      </c>
      <c r="N379" s="81">
        <v>18</v>
      </c>
      <c r="O379" s="144" t="s">
        <v>169</v>
      </c>
      <c r="P379" s="78" t="s">
        <v>44</v>
      </c>
      <c r="Q379" s="78" t="s">
        <v>45</v>
      </c>
      <c r="R379" s="83" t="str">
        <f t="shared" si="107"/>
        <v>1001281</v>
      </c>
      <c r="S379" s="84">
        <v>1</v>
      </c>
      <c r="T379" s="144" t="s">
        <v>141</v>
      </c>
      <c r="U379" s="81">
        <v>80000</v>
      </c>
      <c r="V379" s="81">
        <f t="shared" si="111"/>
        <v>14400</v>
      </c>
      <c r="W379" s="81">
        <v>0</v>
      </c>
      <c r="X379" s="81">
        <v>201</v>
      </c>
      <c r="Y379" s="86" t="s">
        <v>47</v>
      </c>
      <c r="Z379" s="87">
        <f t="shared" si="103"/>
        <v>65600</v>
      </c>
      <c r="AA379" s="88"/>
      <c r="AB379" s="22">
        <f t="shared" si="110"/>
        <v>33898.305084745763</v>
      </c>
      <c r="AC379" s="83">
        <f t="shared" si="109"/>
        <v>40000</v>
      </c>
      <c r="AD379" s="81"/>
      <c r="AE379" s="81"/>
      <c r="AF379" s="78" t="s">
        <v>48</v>
      </c>
      <c r="AG379" s="89">
        <v>8</v>
      </c>
      <c r="AH379" s="90">
        <v>20</v>
      </c>
      <c r="AI379" s="91" t="s">
        <v>49</v>
      </c>
      <c r="AJ379" s="78"/>
      <c r="AK379" s="78"/>
      <c r="AL379" s="83">
        <v>0</v>
      </c>
      <c r="AM379" s="84" t="s">
        <v>50</v>
      </c>
      <c r="AN379" s="81" t="s">
        <v>51</v>
      </c>
      <c r="AO379" s="81"/>
      <c r="AP379" s="83"/>
      <c r="AQ379" s="83"/>
      <c r="AR379" s="83"/>
      <c r="AS379" s="83"/>
      <c r="AU379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100128, 'Б-100128-13',date'2016-03-04',3, 7, 7, 'RUR', 1, 18, date'2015-03-06', date'2015-03-07', 1001281, 1, to_date('2016-03-09 00:00:00','YYYY-MM-DD HH24:MI:SS'), 80000, 14400, 0, 201, 0, 'c1', 8,null);insert into xxxx_oebs_cash_payment_test (ID, INVOICE_ID, OEBS_PAYMENT, DOC_DATE, COMISS_DATE) values (s_xxxx_oebs_cash_payment_test.NEXTVAL, 100128, 40000, to_date('2016-03-09 00:00:00','YYYY-MM-DD HH24:MI:SS'), date'2015-03-31' );insert into xxxx_client_discount_m  (ID,CLIENT_ID,CLIENT_AVG_DISCOUNT,DT) values (s_xxxx_client_discount_m.NEXTVAL,201, 20, date'2014-03-01');</v>
      </c>
    </row>
    <row r="380" spans="1:47" s="94" customFormat="1" ht="15" customHeight="1" x14ac:dyDescent="0.3">
      <c r="A380" s="94">
        <v>16</v>
      </c>
      <c r="C380" s="95" t="str">
        <f t="shared" si="104"/>
        <v>100016</v>
      </c>
      <c r="D380" s="95" t="str">
        <f t="shared" si="105"/>
        <v>100016/13</v>
      </c>
      <c r="E380" s="96" t="s">
        <v>40</v>
      </c>
      <c r="F380" s="96" t="s">
        <v>41</v>
      </c>
      <c r="G380" s="81">
        <v>1</v>
      </c>
      <c r="H380" s="14">
        <v>100129</v>
      </c>
      <c r="I380" s="95" t="str">
        <f t="shared" si="106"/>
        <v>Б-100129-13</v>
      </c>
      <c r="J380" s="85">
        <v>3</v>
      </c>
      <c r="K380" s="28">
        <v>2</v>
      </c>
      <c r="L380" s="95" t="s">
        <v>42</v>
      </c>
      <c r="M380" s="97">
        <v>1</v>
      </c>
      <c r="N380" s="95">
        <v>18</v>
      </c>
      <c r="O380" s="145" t="s">
        <v>170</v>
      </c>
      <c r="P380" s="96" t="s">
        <v>44</v>
      </c>
      <c r="Q380" s="96" t="s">
        <v>45</v>
      </c>
      <c r="R380" s="98" t="str">
        <f t="shared" si="107"/>
        <v>1001291</v>
      </c>
      <c r="S380" s="95">
        <v>1</v>
      </c>
      <c r="T380" s="145" t="s">
        <v>142</v>
      </c>
      <c r="U380" s="95">
        <v>60000</v>
      </c>
      <c r="V380" s="95">
        <f t="shared" si="111"/>
        <v>10800</v>
      </c>
      <c r="W380" s="95">
        <v>0</v>
      </c>
      <c r="X380" s="81">
        <v>202</v>
      </c>
      <c r="Y380" s="99" t="s">
        <v>47</v>
      </c>
      <c r="Z380" s="87">
        <f t="shared" si="103"/>
        <v>49200</v>
      </c>
      <c r="AA380" s="100"/>
      <c r="AB380" s="22">
        <f t="shared" si="110"/>
        <v>25423.728813559323</v>
      </c>
      <c r="AC380" s="98">
        <f t="shared" si="109"/>
        <v>30000</v>
      </c>
      <c r="AD380" s="101"/>
      <c r="AE380" s="95"/>
      <c r="AF380" s="96" t="s">
        <v>48</v>
      </c>
      <c r="AG380" s="102">
        <v>8</v>
      </c>
      <c r="AH380" s="103">
        <v>13</v>
      </c>
      <c r="AI380" s="104" t="s">
        <v>49</v>
      </c>
      <c r="AJ380" s="96"/>
      <c r="AK380" s="96"/>
      <c r="AL380" s="98">
        <v>0</v>
      </c>
      <c r="AM380" s="95" t="s">
        <v>50</v>
      </c>
      <c r="AN380" s="95" t="s">
        <v>51</v>
      </c>
      <c r="AO380" s="95"/>
      <c r="AP380" s="98"/>
      <c r="AQ380" s="98"/>
      <c r="AR380" s="98"/>
      <c r="AS380" s="98"/>
      <c r="AU380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100129, 'Б-100129-13',date'2016-03-05',3, 2, 2, 'RUR', 1, 18, date'2015-03-06', date'2015-03-07', 1001291, 1, to_date('2016-03-11 00:00:00','YYYY-MM-DD HH24:MI:SS'), 60000, 10800, 0, 202, 0, 'c1', 8,null);insert into xxxx_oebs_cash_payment_test (ID, INVOICE_ID, OEBS_PAYMENT, DOC_DATE, COMISS_DATE) values (s_xxxx_oebs_cash_payment_test.NEXTVAL, 100129, 30000, to_date('2016-03-11 00:00:00','YYYY-MM-DD HH24:MI:SS'), date'2015-03-31' );insert into xxxx_client_discount_m  (ID,CLIENT_ID,CLIENT_AVG_DISCOUNT,DT) values (s_xxxx_client_discount_m.NEXTVAL,202, 13, date'2014-03-01');</v>
      </c>
    </row>
    <row r="381" spans="1:47" s="94" customFormat="1" ht="15" customHeight="1" x14ac:dyDescent="0.3">
      <c r="A381" s="94">
        <v>16</v>
      </c>
      <c r="C381" s="95" t="str">
        <f t="shared" si="104"/>
        <v>100016</v>
      </c>
      <c r="D381" s="95" t="str">
        <f t="shared" si="105"/>
        <v>100016/13</v>
      </c>
      <c r="E381" s="96" t="s">
        <v>40</v>
      </c>
      <c r="F381" s="96" t="s">
        <v>41</v>
      </c>
      <c r="G381" s="81">
        <v>1</v>
      </c>
      <c r="H381" s="14">
        <v>100130</v>
      </c>
      <c r="I381" s="95" t="str">
        <f t="shared" si="106"/>
        <v>Б-100130-13</v>
      </c>
      <c r="J381" s="85">
        <v>3</v>
      </c>
      <c r="K381" s="95">
        <v>11</v>
      </c>
      <c r="L381" s="95" t="s">
        <v>42</v>
      </c>
      <c r="M381" s="97">
        <v>1</v>
      </c>
      <c r="N381" s="95">
        <v>18</v>
      </c>
      <c r="O381" s="145" t="s">
        <v>170</v>
      </c>
      <c r="P381" s="96" t="s">
        <v>44</v>
      </c>
      <c r="Q381" s="96" t="s">
        <v>45</v>
      </c>
      <c r="R381" s="98" t="str">
        <f t="shared" si="107"/>
        <v>1001301</v>
      </c>
      <c r="S381" s="95">
        <v>1</v>
      </c>
      <c r="T381" s="145" t="s">
        <v>142</v>
      </c>
      <c r="U381" s="95">
        <v>60000</v>
      </c>
      <c r="V381" s="95">
        <f t="shared" si="111"/>
        <v>10800</v>
      </c>
      <c r="W381" s="95">
        <v>0</v>
      </c>
      <c r="X381" s="81">
        <v>202</v>
      </c>
      <c r="Y381" s="99" t="s">
        <v>47</v>
      </c>
      <c r="Z381" s="87">
        <f t="shared" si="103"/>
        <v>49200</v>
      </c>
      <c r="AA381" s="100"/>
      <c r="AB381" s="22">
        <f t="shared" si="110"/>
        <v>25423.728813559323</v>
      </c>
      <c r="AC381" s="98">
        <f t="shared" si="109"/>
        <v>30000</v>
      </c>
      <c r="AD381" s="101"/>
      <c r="AE381" s="95"/>
      <c r="AF381" s="96" t="s">
        <v>48</v>
      </c>
      <c r="AG381" s="102">
        <v>8</v>
      </c>
      <c r="AH381" s="103">
        <v>13</v>
      </c>
      <c r="AI381" s="104" t="s">
        <v>49</v>
      </c>
      <c r="AJ381" s="96"/>
      <c r="AK381" s="96"/>
      <c r="AL381" s="98">
        <v>0</v>
      </c>
      <c r="AM381" s="95" t="s">
        <v>50</v>
      </c>
      <c r="AN381" s="95" t="s">
        <v>51</v>
      </c>
      <c r="AO381" s="95"/>
      <c r="AP381" s="98"/>
      <c r="AQ381" s="98"/>
      <c r="AR381" s="98"/>
      <c r="AS381" s="98"/>
      <c r="AU381" s="80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date'2015-03-01', date'2015-09-01', 1, 100130, 'Б-100130-13',date'2016-03-05',3, 11, 11, 'RUR', 1, 18, date'2015-03-06', date'2015-03-07', 1001301, 1, to_date('2016-03-11 00:00:00','YYYY-MM-DD HH24:MI:SS'), 60000, 10800, 0, 202, 0, 'c1', 8,null);insert into xxxx_oebs_cash_payment_test (ID, INVOICE_ID, OEBS_PAYMENT, DOC_DATE, COMISS_DATE) values (s_xxxx_oebs_cash_payment_test.NEXTVAL, 100130, 30000, to_date('2016-03-11 00:00:00','YYYY-MM-DD HH24:MI:SS'), date'2015-03-31' );insert into xxxx_client_discount_m  (ID,CLIENT_ID,CLIENT_AVG_DISCOUNT,DT) values (s_xxxx_client_discount_m.NEXTVAL,202, 13, date'2014-03-01');</v>
      </c>
    </row>
    <row r="382" spans="1:47" ht="15" customHeight="1" x14ac:dyDescent="0.3">
      <c r="A382" s="45">
        <v>17</v>
      </c>
      <c r="B382" s="57"/>
      <c r="C382" s="12" t="str">
        <f t="shared" si="104"/>
        <v>100017</v>
      </c>
      <c r="D382" s="12" t="str">
        <f t="shared" si="105"/>
        <v>100017/13</v>
      </c>
      <c r="E382" s="13" t="s">
        <v>40</v>
      </c>
      <c r="F382" s="13" t="s">
        <v>41</v>
      </c>
      <c r="G382" s="12">
        <v>1</v>
      </c>
      <c r="H382" s="14">
        <v>100131</v>
      </c>
      <c r="I382" s="15" t="str">
        <f t="shared" si="106"/>
        <v>Б-100131-13</v>
      </c>
      <c r="J382" s="16">
        <v>3</v>
      </c>
      <c r="K382" s="12">
        <v>7</v>
      </c>
      <c r="L382" s="12" t="s">
        <v>42</v>
      </c>
      <c r="M382" s="16">
        <v>1</v>
      </c>
      <c r="N382" s="12">
        <v>18</v>
      </c>
      <c r="O382" s="144" t="s">
        <v>167</v>
      </c>
      <c r="P382" s="13" t="s">
        <v>44</v>
      </c>
      <c r="Q382" s="13" t="s">
        <v>45</v>
      </c>
      <c r="R382" s="17" t="str">
        <f t="shared" si="107"/>
        <v>1001311</v>
      </c>
      <c r="S382" s="15">
        <v>1</v>
      </c>
      <c r="T382" s="144" t="s">
        <v>139</v>
      </c>
      <c r="U382" s="12">
        <v>60975</v>
      </c>
      <c r="V382" s="12">
        <f t="shared" si="111"/>
        <v>10975.5</v>
      </c>
      <c r="W382" s="12">
        <v>0</v>
      </c>
      <c r="X382" s="18">
        <v>203</v>
      </c>
      <c r="Y382" s="19" t="s">
        <v>47</v>
      </c>
      <c r="Z382" s="20">
        <f t="shared" si="103"/>
        <v>49999.5</v>
      </c>
      <c r="AA382" s="21"/>
      <c r="AB382" s="22">
        <f t="shared" si="110"/>
        <v>25836.864406779663</v>
      </c>
      <c r="AC382" s="14">
        <f t="shared" si="109"/>
        <v>30487.5</v>
      </c>
      <c r="AD382" s="12"/>
      <c r="AE382" s="12"/>
      <c r="AF382" s="13" t="s">
        <v>48</v>
      </c>
      <c r="AG382" s="23">
        <v>8</v>
      </c>
      <c r="AH382" s="24">
        <v>13</v>
      </c>
      <c r="AI382" s="25" t="s">
        <v>49</v>
      </c>
      <c r="AJ382" s="13"/>
      <c r="AK382" s="13"/>
      <c r="AL382" s="17">
        <v>0</v>
      </c>
      <c r="AM382" s="54">
        <v>1</v>
      </c>
      <c r="AN382" s="12" t="s">
        <v>51</v>
      </c>
      <c r="AO382" s="12"/>
      <c r="AP382" s="70">
        <v>10000</v>
      </c>
      <c r="AQ382" s="71" t="s">
        <v>83</v>
      </c>
      <c r="AR382" s="72" t="s">
        <v>84</v>
      </c>
      <c r="AS382" s="17" t="s">
        <v>94</v>
      </c>
      <c r="AU38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100131, 'Б-100131-13',date'2016-03-02',3, 7, 7, 'RUR', 1, 18, date'2015-03-06', date'2015-03-07', 1001311, 1, to_date('2016-03-07 00:00:00','YYYY-MM-DD HH24:MI:SS'), 60975, 10975.5, 0, 203, 0, 'c1', 8,1);insert into xxxx_oebs_cash_payment_test (ID, INVOICE_ID, OEBS_PAYMENT, DOC_DATE, COMISS_DATE) values (s_xxxx_oebs_cash_payment_test.NEXTVAL, 100131, 30487.5, to_date('2016-03-07 00:00:00','YYYY-MM-DD HH24:MI:SS'), date'2015-03-31' );insert into xxxx_client_discount_m  (ID,CLIENT_ID,CLIENT_AVG_DISCOUNT,DT) values (s_xxxx_client_discount_m.NEXTVAL,203, 13, date'2014-03-01');insert into xxxx_loyal_clients_contr_attr (ID, CONTRACT_ID, CLIENT_ID, LC_TURNOVER, COLLATERAL_FIRST_DT, COLLATERAL_END_DT) values (s_xxxx_loyal_clients_contr_atr.NEXTVAL, 100017, 203, 10000, date'2015-03-01', date'2015-09-30' );</v>
      </c>
    </row>
    <row r="383" spans="1:47" ht="15" customHeight="1" x14ac:dyDescent="0.3">
      <c r="A383" s="45">
        <v>17</v>
      </c>
      <c r="B383" s="57"/>
      <c r="C383" s="12" t="str">
        <f t="shared" si="104"/>
        <v>100017</v>
      </c>
      <c r="D383" s="12" t="str">
        <f t="shared" si="105"/>
        <v>100017/13</v>
      </c>
      <c r="E383" s="13" t="s">
        <v>40</v>
      </c>
      <c r="F383" s="13" t="s">
        <v>41</v>
      </c>
      <c r="G383" s="12">
        <v>1</v>
      </c>
      <c r="H383" s="14">
        <v>100132</v>
      </c>
      <c r="I383" s="15" t="str">
        <f t="shared" si="106"/>
        <v>Б-100132-13</v>
      </c>
      <c r="J383" s="16">
        <v>3</v>
      </c>
      <c r="K383" s="12">
        <v>7</v>
      </c>
      <c r="L383" s="12" t="s">
        <v>42</v>
      </c>
      <c r="M383" s="16">
        <v>1</v>
      </c>
      <c r="N383" s="12">
        <v>18</v>
      </c>
      <c r="O383" s="144" t="s">
        <v>168</v>
      </c>
      <c r="P383" s="13" t="s">
        <v>44</v>
      </c>
      <c r="Q383" s="13" t="s">
        <v>45</v>
      </c>
      <c r="R383" s="17" t="str">
        <f t="shared" si="107"/>
        <v>1001321</v>
      </c>
      <c r="S383" s="15">
        <v>1</v>
      </c>
      <c r="T383" s="144" t="s">
        <v>140</v>
      </c>
      <c r="U383" s="12">
        <v>90000</v>
      </c>
      <c r="V383" s="12">
        <f t="shared" ref="V383:V392" si="112">U383*0.18</f>
        <v>16200</v>
      </c>
      <c r="W383" s="12">
        <v>0</v>
      </c>
      <c r="X383" s="18">
        <v>204</v>
      </c>
      <c r="Y383" s="19" t="s">
        <v>47</v>
      </c>
      <c r="Z383" s="20">
        <f t="shared" si="103"/>
        <v>73800</v>
      </c>
      <c r="AA383" s="21"/>
      <c r="AB383" s="22">
        <f t="shared" si="110"/>
        <v>38135.593220338982</v>
      </c>
      <c r="AC383" s="14">
        <f t="shared" si="109"/>
        <v>45000</v>
      </c>
      <c r="AD383" s="12"/>
      <c r="AE383" s="12"/>
      <c r="AF383" s="13" t="s">
        <v>48</v>
      </c>
      <c r="AG383" s="23">
        <v>8</v>
      </c>
      <c r="AH383" s="27">
        <v>7</v>
      </c>
      <c r="AI383" s="25" t="s">
        <v>49</v>
      </c>
      <c r="AJ383" s="13"/>
      <c r="AK383" s="13"/>
      <c r="AL383" s="17">
        <v>0</v>
      </c>
      <c r="AM383" s="15" t="s">
        <v>50</v>
      </c>
      <c r="AN383" s="12" t="s">
        <v>51</v>
      </c>
      <c r="AO383" s="12"/>
      <c r="AP383" s="17"/>
      <c r="AQ383" s="17"/>
      <c r="AR383" s="17"/>
      <c r="AS383" s="17" t="s">
        <v>96</v>
      </c>
      <c r="AU38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100132, 'Б-100132-13',date'2016-03-03',3, 7, 7, 'RUR', 1, 18, date'2015-03-06', date'2015-03-07', 1001321, 1, to_date('2016-03-08 00:00:00','YYYY-MM-DD HH24:MI:SS'), 90000, 16200, 0, 204, 0, 'c1', 8,null);insert into xxxx_oebs_cash_payment_test (ID, INVOICE_ID, OEBS_PAYMENT, DOC_DATE, COMISS_DATE) values (s_xxxx_oebs_cash_payment_test.NEXTVAL, 100132, 45000, to_date('2016-03-08 00:00:00','YYYY-MM-DD HH24:MI:SS'), date'2015-03-31' );insert into xxxx_client_discount_m  (ID,CLIENT_ID,CLIENT_AVG_DISCOUNT,DT) values (s_xxxx_client_discount_m.NEXTVAL,204, 7, date'2014-03-01');</v>
      </c>
    </row>
    <row r="384" spans="1:47" ht="15" customHeight="1" x14ac:dyDescent="0.3">
      <c r="A384" s="45">
        <v>17</v>
      </c>
      <c r="B384" s="57"/>
      <c r="C384" s="12" t="str">
        <f t="shared" ref="C384:C415" si="113">"1000"&amp;A384</f>
        <v>100017</v>
      </c>
      <c r="D384" s="12" t="str">
        <f t="shared" ref="D384:D415" si="114">"1000"&amp;A384&amp;"/13"</f>
        <v>100017/13</v>
      </c>
      <c r="E384" s="13" t="s">
        <v>40</v>
      </c>
      <c r="F384" s="13" t="s">
        <v>41</v>
      </c>
      <c r="G384" s="12">
        <v>1</v>
      </c>
      <c r="H384" s="14">
        <v>100133</v>
      </c>
      <c r="I384" s="15" t="str">
        <f t="shared" ref="I384:I415" si="115">"Б-"&amp;H384&amp;"-13"</f>
        <v>Б-100133-13</v>
      </c>
      <c r="J384" s="16">
        <v>3</v>
      </c>
      <c r="K384" s="12">
        <v>7</v>
      </c>
      <c r="L384" s="12" t="s">
        <v>42</v>
      </c>
      <c r="M384" s="16">
        <v>1</v>
      </c>
      <c r="N384" s="12">
        <v>18</v>
      </c>
      <c r="O384" s="144" t="s">
        <v>168</v>
      </c>
      <c r="P384" s="13" t="s">
        <v>44</v>
      </c>
      <c r="Q384" s="13" t="s">
        <v>45</v>
      </c>
      <c r="R384" s="17" t="str">
        <f t="shared" ref="R384:R415" si="116">H384&amp;"1"</f>
        <v>1001331</v>
      </c>
      <c r="S384" s="15">
        <v>1</v>
      </c>
      <c r="T384" s="144" t="s">
        <v>140</v>
      </c>
      <c r="U384" s="12">
        <v>90000</v>
      </c>
      <c r="V384" s="12">
        <f t="shared" si="112"/>
        <v>16200</v>
      </c>
      <c r="W384" s="12">
        <v>0</v>
      </c>
      <c r="X384" s="18">
        <v>205</v>
      </c>
      <c r="Y384" s="19" t="s">
        <v>47</v>
      </c>
      <c r="Z384" s="20">
        <f t="shared" si="103"/>
        <v>73800</v>
      </c>
      <c r="AA384" s="21"/>
      <c r="AB384" s="22">
        <f t="shared" si="110"/>
        <v>38135.593220338982</v>
      </c>
      <c r="AC384" s="14">
        <f t="shared" ref="AC384:AC394" si="117">U384*0.5</f>
        <v>45000</v>
      </c>
      <c r="AD384" s="12"/>
      <c r="AE384" s="12"/>
      <c r="AF384" s="13" t="s">
        <v>48</v>
      </c>
      <c r="AG384" s="23">
        <v>8</v>
      </c>
      <c r="AH384" s="27">
        <v>7</v>
      </c>
      <c r="AI384" s="25" t="s">
        <v>49</v>
      </c>
      <c r="AJ384" s="13"/>
      <c r="AK384" s="13"/>
      <c r="AL384" s="17">
        <v>0</v>
      </c>
      <c r="AM384" s="15" t="s">
        <v>50</v>
      </c>
      <c r="AN384" s="12" t="s">
        <v>51</v>
      </c>
      <c r="AO384" s="12"/>
      <c r="AP384" s="17"/>
      <c r="AQ384" s="17"/>
      <c r="AR384" s="17"/>
      <c r="AS384" s="17" t="s">
        <v>97</v>
      </c>
      <c r="AU384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100133, 'Б-100133-13',date'2016-03-03',3, 7, 7, 'RUR', 1, 18, date'2015-03-06', date'2015-03-07', 1001331, 1, to_date('2016-03-08 00:00:00','YYYY-MM-DD HH24:MI:SS'), 90000, 16200, 0, 205, 0, 'c1', 8,null);insert into xxxx_oebs_cash_payment_test (ID, INVOICE_ID, OEBS_PAYMENT, DOC_DATE, COMISS_DATE) values (s_xxxx_oebs_cash_payment_test.NEXTVAL, 100133, 45000, to_date('2016-03-08 00:00:00','YYYY-MM-DD HH24:MI:SS'), date'2015-03-31' );insert into xxxx_client_discount_m  (ID,CLIENT_ID,CLIENT_AVG_DISCOUNT,DT) values (s_xxxx_client_discount_m.NEXTVAL,205, 7, date'2014-03-01');</v>
      </c>
    </row>
    <row r="385" spans="1:47" ht="15" customHeight="1" x14ac:dyDescent="0.3">
      <c r="A385" s="45">
        <v>17</v>
      </c>
      <c r="B385" s="57"/>
      <c r="C385" s="12" t="str">
        <f t="shared" si="113"/>
        <v>100017</v>
      </c>
      <c r="D385" s="12" t="str">
        <f t="shared" si="114"/>
        <v>100017/13</v>
      </c>
      <c r="E385" s="13" t="s">
        <v>40</v>
      </c>
      <c r="F385" s="13" t="s">
        <v>41</v>
      </c>
      <c r="G385" s="12">
        <v>1</v>
      </c>
      <c r="H385" s="14">
        <v>100134</v>
      </c>
      <c r="I385" s="15" t="str">
        <f t="shared" si="115"/>
        <v>Б-100134-13</v>
      </c>
      <c r="J385" s="16">
        <v>3</v>
      </c>
      <c r="K385" s="12">
        <v>7</v>
      </c>
      <c r="L385" s="12" t="s">
        <v>42</v>
      </c>
      <c r="M385" s="16">
        <v>1</v>
      </c>
      <c r="N385" s="12">
        <v>18</v>
      </c>
      <c r="O385" s="144" t="s">
        <v>169</v>
      </c>
      <c r="P385" s="13" t="s">
        <v>44</v>
      </c>
      <c r="Q385" s="13" t="s">
        <v>45</v>
      </c>
      <c r="R385" s="17" t="str">
        <f t="shared" si="116"/>
        <v>1001341</v>
      </c>
      <c r="S385" s="15">
        <v>1</v>
      </c>
      <c r="T385" s="144" t="s">
        <v>141</v>
      </c>
      <c r="U385" s="12">
        <v>80000</v>
      </c>
      <c r="V385" s="12">
        <f t="shared" si="112"/>
        <v>14400</v>
      </c>
      <c r="W385" s="12">
        <v>0</v>
      </c>
      <c r="X385" s="18">
        <v>206</v>
      </c>
      <c r="Y385" s="19" t="s">
        <v>47</v>
      </c>
      <c r="Z385" s="20">
        <f t="shared" si="103"/>
        <v>65600</v>
      </c>
      <c r="AA385" s="21"/>
      <c r="AB385" s="22">
        <f t="shared" si="110"/>
        <v>33898.305084745763</v>
      </c>
      <c r="AC385" s="14">
        <f t="shared" si="117"/>
        <v>40000</v>
      </c>
      <c r="AD385" s="12"/>
      <c r="AE385" s="12"/>
      <c r="AF385" s="13" t="s">
        <v>48</v>
      </c>
      <c r="AG385" s="23">
        <v>8</v>
      </c>
      <c r="AH385" s="30">
        <v>20</v>
      </c>
      <c r="AI385" s="25" t="s">
        <v>49</v>
      </c>
      <c r="AJ385" s="13"/>
      <c r="AK385" s="13"/>
      <c r="AL385" s="17">
        <v>0</v>
      </c>
      <c r="AM385" s="15" t="s">
        <v>50</v>
      </c>
      <c r="AN385" s="12" t="s">
        <v>51</v>
      </c>
      <c r="AO385" s="12"/>
      <c r="AP385" s="17"/>
      <c r="AQ385" s="17"/>
      <c r="AR385" s="17"/>
      <c r="AS385" s="17"/>
      <c r="AU38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100134, 'Б-100134-13',date'2016-03-04',3, 7, 7, 'RUR', 1, 18, date'2015-03-06', date'2015-03-07', 1001341, 1, to_date('2016-03-09 00:00:00','YYYY-MM-DD HH24:MI:SS'), 80000, 14400, 0, 206, 0, 'c1', 8,null);insert into xxxx_oebs_cash_payment_test (ID, INVOICE_ID, OEBS_PAYMENT, DOC_DATE, COMISS_DATE) values (s_xxxx_oebs_cash_payment_test.NEXTVAL, 100134, 40000, to_date('2016-03-09 00:00:00','YYYY-MM-DD HH24:MI:SS'), date'2015-03-31' );insert into xxxx_client_discount_m  (ID,CLIENT_ID,CLIENT_AVG_DISCOUNT,DT) values (s_xxxx_client_discount_m.NEXTVAL,206, 20, date'2014-03-01');</v>
      </c>
    </row>
    <row r="386" spans="1:47" s="44" customFormat="1" ht="15" customHeight="1" x14ac:dyDescent="0.3">
      <c r="A386" s="31">
        <v>17</v>
      </c>
      <c r="B386" s="60"/>
      <c r="C386" s="33" t="str">
        <f t="shared" si="113"/>
        <v>100017</v>
      </c>
      <c r="D386" s="33" t="str">
        <f t="shared" si="114"/>
        <v>100017/13</v>
      </c>
      <c r="E386" s="34" t="s">
        <v>40</v>
      </c>
      <c r="F386" s="34" t="s">
        <v>41</v>
      </c>
      <c r="G386" s="12">
        <v>1</v>
      </c>
      <c r="H386" s="14">
        <v>100135</v>
      </c>
      <c r="I386" s="33" t="str">
        <f t="shared" si="115"/>
        <v>Б-100135-13</v>
      </c>
      <c r="J386" s="16">
        <v>3</v>
      </c>
      <c r="K386" s="28">
        <v>2</v>
      </c>
      <c r="L386" s="33" t="s">
        <v>42</v>
      </c>
      <c r="M386" s="36">
        <v>1</v>
      </c>
      <c r="N386" s="33">
        <v>18</v>
      </c>
      <c r="O386" s="145" t="s">
        <v>170</v>
      </c>
      <c r="P386" s="34" t="s">
        <v>44</v>
      </c>
      <c r="Q386" s="34" t="s">
        <v>45</v>
      </c>
      <c r="R386" s="37" t="str">
        <f t="shared" si="116"/>
        <v>1001351</v>
      </c>
      <c r="S386" s="33">
        <v>1</v>
      </c>
      <c r="T386" s="145" t="s">
        <v>142</v>
      </c>
      <c r="U386" s="33">
        <v>60000</v>
      </c>
      <c r="V386" s="33">
        <f t="shared" si="112"/>
        <v>10800</v>
      </c>
      <c r="W386" s="33">
        <v>0</v>
      </c>
      <c r="X386" s="18">
        <v>207</v>
      </c>
      <c r="Y386" s="38" t="s">
        <v>47</v>
      </c>
      <c r="Z386" s="20">
        <f t="shared" si="103"/>
        <v>49200</v>
      </c>
      <c r="AA386" s="39"/>
      <c r="AB386" s="22">
        <f t="shared" si="110"/>
        <v>25423.728813559323</v>
      </c>
      <c r="AC386" s="40">
        <f t="shared" si="117"/>
        <v>30000</v>
      </c>
      <c r="AD386" s="12"/>
      <c r="AE386" s="33"/>
      <c r="AF386" s="34" t="s">
        <v>48</v>
      </c>
      <c r="AG386" s="41">
        <v>8</v>
      </c>
      <c r="AH386" s="42">
        <v>13</v>
      </c>
      <c r="AI386" s="43" t="s">
        <v>49</v>
      </c>
      <c r="AJ386" s="34"/>
      <c r="AK386" s="34"/>
      <c r="AL386" s="37">
        <v>0</v>
      </c>
      <c r="AM386" s="33" t="s">
        <v>50</v>
      </c>
      <c r="AN386" s="33" t="s">
        <v>51</v>
      </c>
      <c r="AO386" s="33"/>
      <c r="AP386" s="37"/>
      <c r="AQ386" s="37"/>
      <c r="AR386" s="37"/>
      <c r="AS386" s="37"/>
      <c r="AU38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100135, 'Б-100135-13',date'2016-03-05',3, 2, 2, 'RUR', 1, 18, date'2015-03-06', date'2015-03-07', 1001351, 1, to_date('2016-03-11 00:00:00','YYYY-MM-DD HH24:MI:SS'), 60000, 10800, 0, 207, 0, 'c1', 8,null);insert into xxxx_oebs_cash_payment_test (ID, INVOICE_ID, OEBS_PAYMENT, DOC_DATE, COMISS_DATE) values (s_xxxx_oebs_cash_payment_test.NEXTVAL, 100135, 30000, to_date('2016-03-11 00:00:00','YYYY-MM-DD HH24:MI:SS'), date'2015-03-31' );insert into xxxx_client_discount_m  (ID,CLIENT_ID,CLIENT_AVG_DISCOUNT,DT) values (s_xxxx_client_discount_m.NEXTVAL,207, 13, date'2014-03-01');</v>
      </c>
    </row>
    <row r="387" spans="1:47" s="44" customFormat="1" ht="15" customHeight="1" x14ac:dyDescent="0.3">
      <c r="A387" s="31">
        <v>17</v>
      </c>
      <c r="B387" s="60"/>
      <c r="C387" s="33" t="str">
        <f t="shared" si="113"/>
        <v>100017</v>
      </c>
      <c r="D387" s="33" t="str">
        <f t="shared" si="114"/>
        <v>100017/13</v>
      </c>
      <c r="E387" s="34" t="s">
        <v>40</v>
      </c>
      <c r="F387" s="34" t="s">
        <v>41</v>
      </c>
      <c r="G387" s="12">
        <v>1</v>
      </c>
      <c r="H387" s="14">
        <v>100136</v>
      </c>
      <c r="I387" s="33" t="str">
        <f t="shared" si="115"/>
        <v>Б-100136-13</v>
      </c>
      <c r="J387" s="16">
        <v>3</v>
      </c>
      <c r="K387" s="35">
        <v>11</v>
      </c>
      <c r="L387" s="33" t="s">
        <v>42</v>
      </c>
      <c r="M387" s="36">
        <v>1</v>
      </c>
      <c r="N387" s="33">
        <v>18</v>
      </c>
      <c r="O387" s="145" t="s">
        <v>170</v>
      </c>
      <c r="P387" s="34" t="s">
        <v>44</v>
      </c>
      <c r="Q387" s="34" t="s">
        <v>45</v>
      </c>
      <c r="R387" s="37" t="str">
        <f t="shared" si="116"/>
        <v>1001361</v>
      </c>
      <c r="S387" s="33">
        <v>1</v>
      </c>
      <c r="T387" s="145" t="s">
        <v>142</v>
      </c>
      <c r="U387" s="33">
        <v>60000</v>
      </c>
      <c r="V387" s="33">
        <f t="shared" si="112"/>
        <v>10800</v>
      </c>
      <c r="W387" s="33">
        <v>0</v>
      </c>
      <c r="X387" s="18">
        <v>207</v>
      </c>
      <c r="Y387" s="38" t="s">
        <v>47</v>
      </c>
      <c r="Z387" s="20">
        <f t="shared" si="103"/>
        <v>49200</v>
      </c>
      <c r="AA387" s="39"/>
      <c r="AB387" s="22">
        <f t="shared" si="110"/>
        <v>25423.728813559323</v>
      </c>
      <c r="AC387" s="40">
        <f t="shared" si="117"/>
        <v>30000</v>
      </c>
      <c r="AD387" s="12"/>
      <c r="AE387" s="33"/>
      <c r="AF387" s="34" t="s">
        <v>48</v>
      </c>
      <c r="AG387" s="41">
        <v>8</v>
      </c>
      <c r="AH387" s="42">
        <v>13</v>
      </c>
      <c r="AI387" s="43" t="s">
        <v>49</v>
      </c>
      <c r="AJ387" s="34"/>
      <c r="AK387" s="34"/>
      <c r="AL387" s="37">
        <v>0</v>
      </c>
      <c r="AM387" s="33" t="s">
        <v>50</v>
      </c>
      <c r="AN387" s="33" t="s">
        <v>51</v>
      </c>
      <c r="AO387" s="33"/>
      <c r="AP387" s="37"/>
      <c r="AQ387" s="37"/>
      <c r="AR387" s="37"/>
      <c r="AS387" s="37"/>
      <c r="AU38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date'2015-03-01', date'2015-09-01', 1, 100136, 'Б-100136-13',date'2016-03-05',3, 11, 11, 'RUR', 1, 18, date'2015-03-06', date'2015-03-07', 1001361, 1, to_date('2016-03-11 00:00:00','YYYY-MM-DD HH24:MI:SS'), 60000, 10800, 0, 207, 0, 'c1', 8,null);insert into xxxx_oebs_cash_payment_test (ID, INVOICE_ID, OEBS_PAYMENT, DOC_DATE, COMISS_DATE) values (s_xxxx_oebs_cash_payment_test.NEXTVAL, 100136, 30000, to_date('2016-03-11 00:00:00','YYYY-MM-DD HH24:MI:SS'), date'2015-03-31' );insert into xxxx_client_discount_m  (ID,CLIENT_ID,CLIENT_AVG_DISCOUNT,DT) values (s_xxxx_client_discount_m.NEXTVAL,207, 13, date'2014-03-01');</v>
      </c>
    </row>
    <row r="388" spans="1:47" ht="15" customHeight="1" x14ac:dyDescent="0.3">
      <c r="A388" s="45">
        <v>18</v>
      </c>
      <c r="B388" s="64"/>
      <c r="C388" s="12" t="str">
        <f t="shared" si="113"/>
        <v>100018</v>
      </c>
      <c r="D388" s="12" t="str">
        <f t="shared" si="114"/>
        <v>100018/13</v>
      </c>
      <c r="E388" s="13" t="s">
        <v>40</v>
      </c>
      <c r="F388" s="13" t="s">
        <v>41</v>
      </c>
      <c r="G388" s="12">
        <v>1</v>
      </c>
      <c r="H388" s="14">
        <v>100137</v>
      </c>
      <c r="I388" s="15" t="str">
        <f t="shared" si="115"/>
        <v>Б-100137-13</v>
      </c>
      <c r="J388" s="16">
        <v>3</v>
      </c>
      <c r="K388" s="12">
        <v>7</v>
      </c>
      <c r="L388" s="12" t="s">
        <v>42</v>
      </c>
      <c r="M388" s="16">
        <v>1</v>
      </c>
      <c r="N388" s="12">
        <v>18</v>
      </c>
      <c r="O388" s="144" t="s">
        <v>167</v>
      </c>
      <c r="P388" s="13" t="s">
        <v>44</v>
      </c>
      <c r="Q388" s="13" t="s">
        <v>45</v>
      </c>
      <c r="R388" s="17" t="str">
        <f t="shared" si="116"/>
        <v>1001371</v>
      </c>
      <c r="S388" s="15">
        <v>1</v>
      </c>
      <c r="T388" s="144" t="s">
        <v>139</v>
      </c>
      <c r="U388" s="12">
        <v>6976</v>
      </c>
      <c r="V388" s="12">
        <f t="shared" si="112"/>
        <v>1255.68</v>
      </c>
      <c r="W388" s="12">
        <v>0</v>
      </c>
      <c r="X388" s="18">
        <v>208</v>
      </c>
      <c r="Y388" s="19" t="s">
        <v>47</v>
      </c>
      <c r="Z388" s="20">
        <f t="shared" si="103"/>
        <v>5720.32</v>
      </c>
      <c r="AA388" s="21"/>
      <c r="AB388" s="22">
        <f t="shared" si="110"/>
        <v>2955.9322033898306</v>
      </c>
      <c r="AC388" s="14">
        <f t="shared" si="117"/>
        <v>3488</v>
      </c>
      <c r="AD388" s="12"/>
      <c r="AE388" s="12"/>
      <c r="AF388" s="13" t="s">
        <v>48</v>
      </c>
      <c r="AG388" s="23">
        <v>8</v>
      </c>
      <c r="AH388" s="24">
        <v>13</v>
      </c>
      <c r="AI388" s="25" t="s">
        <v>49</v>
      </c>
      <c r="AJ388" s="13"/>
      <c r="AK388" s="13"/>
      <c r="AL388" s="17">
        <v>0</v>
      </c>
      <c r="AM388" s="54">
        <v>1</v>
      </c>
      <c r="AN388" s="12" t="s">
        <v>51</v>
      </c>
      <c r="AO388" s="12"/>
      <c r="AP388" s="70">
        <v>10000</v>
      </c>
      <c r="AQ388" s="71" t="s">
        <v>83</v>
      </c>
      <c r="AR388" s="72" t="s">
        <v>84</v>
      </c>
      <c r="AS388" s="17" t="s">
        <v>94</v>
      </c>
      <c r="AU38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100137, 'Б-100137-13',date'2016-03-02',3, 7, 7, 'RUR', 1, 18, date'2015-03-06', date'2015-03-07', 1001371, 1, to_date('2016-03-07 00:00:00','YYYY-MM-DD HH24:MI:SS'), 6976, 1255.68, 0, 208, 0, 'c1', 8,1);insert into xxxx_oebs_cash_payment_test (ID, INVOICE_ID, OEBS_PAYMENT, DOC_DATE, COMISS_DATE) values (s_xxxx_oebs_cash_payment_test.NEXTVAL, 100137, 3488, to_date('2016-03-07 00:00:00','YYYY-MM-DD HH24:MI:SS'), date'2015-03-31' );insert into xxxx_client_discount_m  (ID,CLIENT_ID,CLIENT_AVG_DISCOUNT,DT) values (s_xxxx_client_discount_m.NEXTVAL,208, 13, date'2014-03-01');insert into xxxx_loyal_clients_contr_attr (ID, CONTRACT_ID, CLIENT_ID, LC_TURNOVER, COLLATERAL_FIRST_DT, COLLATERAL_END_DT) values (s_xxxx_loyal_clients_contr_atr.NEXTVAL, 100018, 208, 10000, date'2015-03-01', date'2015-09-30' );</v>
      </c>
    </row>
    <row r="389" spans="1:47" ht="15" customHeight="1" x14ac:dyDescent="0.3">
      <c r="A389" s="45">
        <v>18</v>
      </c>
      <c r="B389" s="64"/>
      <c r="C389" s="12" t="str">
        <f t="shared" si="113"/>
        <v>100018</v>
      </c>
      <c r="D389" s="12" t="str">
        <f t="shared" si="114"/>
        <v>100018/13</v>
      </c>
      <c r="E389" s="13" t="s">
        <v>40</v>
      </c>
      <c r="F389" s="13" t="s">
        <v>41</v>
      </c>
      <c r="G389" s="12">
        <v>1</v>
      </c>
      <c r="H389" s="14">
        <v>100138</v>
      </c>
      <c r="I389" s="15" t="str">
        <f t="shared" si="115"/>
        <v>Б-100138-13</v>
      </c>
      <c r="J389" s="16">
        <v>3</v>
      </c>
      <c r="K389" s="12">
        <v>7</v>
      </c>
      <c r="L389" s="12" t="s">
        <v>42</v>
      </c>
      <c r="M389" s="16">
        <v>1</v>
      </c>
      <c r="N389" s="12">
        <v>18</v>
      </c>
      <c r="O389" s="144" t="s">
        <v>168</v>
      </c>
      <c r="P389" s="13" t="s">
        <v>44</v>
      </c>
      <c r="Q389" s="13" t="s">
        <v>45</v>
      </c>
      <c r="R389" s="17" t="str">
        <f t="shared" si="116"/>
        <v>1001381</v>
      </c>
      <c r="S389" s="15">
        <v>1</v>
      </c>
      <c r="T389" s="144" t="s">
        <v>140</v>
      </c>
      <c r="U389" s="12">
        <v>9000</v>
      </c>
      <c r="V389" s="12">
        <f t="shared" si="112"/>
        <v>1620</v>
      </c>
      <c r="W389" s="12">
        <v>0</v>
      </c>
      <c r="X389" s="18">
        <v>209</v>
      </c>
      <c r="Y389" s="19" t="s">
        <v>47</v>
      </c>
      <c r="Z389" s="20">
        <f t="shared" si="103"/>
        <v>7380</v>
      </c>
      <c r="AA389" s="21"/>
      <c r="AB389" s="22">
        <f t="shared" si="110"/>
        <v>3813.5593220338983</v>
      </c>
      <c r="AC389" s="14">
        <f t="shared" si="117"/>
        <v>4500</v>
      </c>
      <c r="AD389" s="12"/>
      <c r="AE389" s="12"/>
      <c r="AF389" s="13" t="s">
        <v>48</v>
      </c>
      <c r="AG389" s="23">
        <v>8</v>
      </c>
      <c r="AH389" s="27">
        <v>7</v>
      </c>
      <c r="AI389" s="25" t="s">
        <v>49</v>
      </c>
      <c r="AJ389" s="13"/>
      <c r="AK389" s="13"/>
      <c r="AL389" s="17">
        <v>0</v>
      </c>
      <c r="AM389" s="54">
        <v>1</v>
      </c>
      <c r="AN389" s="12" t="s">
        <v>51</v>
      </c>
      <c r="AO389" s="12"/>
      <c r="AP389" s="70">
        <v>10000</v>
      </c>
      <c r="AQ389" s="71" t="s">
        <v>83</v>
      </c>
      <c r="AR389" s="72" t="s">
        <v>84</v>
      </c>
      <c r="AS389" s="17">
        <v>50000</v>
      </c>
      <c r="AU389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100138, 'Б-100138-13',date'2016-03-03',3, 7, 7, 'RUR', 1, 18, date'2015-03-06', date'2015-03-07', 1001381, 1, to_date('2016-03-08 00:00:00','YYYY-MM-DD HH24:MI:SS'), 9000, 1620, 0, 209, 0, 'c1', 8,1);insert into xxxx_oebs_cash_payment_test (ID, INVOICE_ID, OEBS_PAYMENT, DOC_DATE, COMISS_DATE) values (s_xxxx_oebs_cash_payment_test.NEXTVAL, 100138, 4500, to_date('2016-03-08 00:00:00','YYYY-MM-DD HH24:MI:SS'), date'2015-03-31' );insert into xxxx_client_discount_m  (ID,CLIENT_ID,CLIENT_AVG_DISCOUNT,DT) values (s_xxxx_client_discount_m.NEXTVAL,209, 7, date'2014-03-01');insert into xxxx_loyal_clients_contr_attr (ID, CONTRACT_ID, CLIENT_ID, LC_TURNOVER, COLLATERAL_FIRST_DT, COLLATERAL_END_DT) values (s_xxxx_loyal_clients_contr_atr.NEXTVAL, 100018, 209, 10000, date'2015-03-01', date'2015-09-30' );</v>
      </c>
    </row>
    <row r="390" spans="1:47" ht="15" customHeight="1" x14ac:dyDescent="0.3">
      <c r="A390" s="45">
        <v>18</v>
      </c>
      <c r="B390" s="64"/>
      <c r="C390" s="12" t="str">
        <f t="shared" si="113"/>
        <v>100018</v>
      </c>
      <c r="D390" s="12" t="str">
        <f t="shared" si="114"/>
        <v>100018/13</v>
      </c>
      <c r="E390" s="13" t="s">
        <v>40</v>
      </c>
      <c r="F390" s="13" t="s">
        <v>41</v>
      </c>
      <c r="G390" s="12">
        <v>1</v>
      </c>
      <c r="H390" s="14">
        <v>100139</v>
      </c>
      <c r="I390" s="15" t="str">
        <f t="shared" si="115"/>
        <v>Б-100139-13</v>
      </c>
      <c r="J390" s="16">
        <v>3</v>
      </c>
      <c r="K390" s="12">
        <v>7</v>
      </c>
      <c r="L390" s="12" t="s">
        <v>42</v>
      </c>
      <c r="M390" s="16">
        <v>1</v>
      </c>
      <c r="N390" s="12">
        <v>18</v>
      </c>
      <c r="O390" s="144" t="s">
        <v>168</v>
      </c>
      <c r="P390" s="13" t="s">
        <v>44</v>
      </c>
      <c r="Q390" s="13" t="s">
        <v>45</v>
      </c>
      <c r="R390" s="17" t="str">
        <f t="shared" si="116"/>
        <v>1001391</v>
      </c>
      <c r="S390" s="15">
        <v>1</v>
      </c>
      <c r="T390" s="144" t="s">
        <v>140</v>
      </c>
      <c r="U390" s="12">
        <v>9000</v>
      </c>
      <c r="V390" s="12">
        <f t="shared" si="112"/>
        <v>1620</v>
      </c>
      <c r="W390" s="12">
        <v>0</v>
      </c>
      <c r="X390" s="18">
        <v>210</v>
      </c>
      <c r="Y390" s="19" t="s">
        <v>47</v>
      </c>
      <c r="Z390" s="20">
        <f t="shared" si="103"/>
        <v>7380</v>
      </c>
      <c r="AA390" s="21"/>
      <c r="AB390" s="22">
        <f t="shared" si="110"/>
        <v>3813.5593220338983</v>
      </c>
      <c r="AC390" s="14">
        <f t="shared" si="117"/>
        <v>4500</v>
      </c>
      <c r="AD390" s="12"/>
      <c r="AE390" s="12"/>
      <c r="AF390" s="13" t="s">
        <v>48</v>
      </c>
      <c r="AG390" s="23">
        <v>8</v>
      </c>
      <c r="AH390" s="27">
        <v>7</v>
      </c>
      <c r="AI390" s="25" t="s">
        <v>49</v>
      </c>
      <c r="AJ390" s="13"/>
      <c r="AK390" s="13"/>
      <c r="AL390" s="17">
        <v>0</v>
      </c>
      <c r="AM390" s="54">
        <v>1</v>
      </c>
      <c r="AN390" s="12" t="s">
        <v>51</v>
      </c>
      <c r="AO390" s="12"/>
      <c r="AP390" s="70">
        <v>10000</v>
      </c>
      <c r="AQ390" s="71" t="s">
        <v>83</v>
      </c>
      <c r="AR390" s="72" t="s">
        <v>84</v>
      </c>
      <c r="AS390" s="17" t="s">
        <v>98</v>
      </c>
      <c r="AU390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100139, 'Б-100139-13',date'2016-03-03',3, 7, 7, 'RUR', 1, 18, date'2015-03-06', date'2015-03-07', 1001391, 1, to_date('2016-03-08 00:00:00','YYYY-MM-DD HH24:MI:SS'), 9000, 1620, 0, 210, 0, 'c1', 8,1);insert into xxxx_oebs_cash_payment_test (ID, INVOICE_ID, OEBS_PAYMENT, DOC_DATE, COMISS_DATE) values (s_xxxx_oebs_cash_payment_test.NEXTVAL, 100139, 4500, to_date('2016-03-08 00:00:00','YYYY-MM-DD HH24:MI:SS'), date'2015-03-31' );insert into xxxx_client_discount_m  (ID,CLIENT_ID,CLIENT_AVG_DISCOUNT,DT) values (s_xxxx_client_discount_m.NEXTVAL,210, 7, date'2014-03-01');insert into xxxx_loyal_clients_contr_attr (ID, CONTRACT_ID, CLIENT_ID, LC_TURNOVER, COLLATERAL_FIRST_DT, COLLATERAL_END_DT) values (s_xxxx_loyal_clients_contr_atr.NEXTVAL, 100018, 210, 10000, date'2015-03-01', date'2015-09-30' );</v>
      </c>
    </row>
    <row r="391" spans="1:47" ht="15" customHeight="1" x14ac:dyDescent="0.3">
      <c r="A391" s="45">
        <v>18</v>
      </c>
      <c r="B391" s="64"/>
      <c r="C391" s="12" t="str">
        <f t="shared" si="113"/>
        <v>100018</v>
      </c>
      <c r="D391" s="12" t="str">
        <f t="shared" si="114"/>
        <v>100018/13</v>
      </c>
      <c r="E391" s="13" t="s">
        <v>40</v>
      </c>
      <c r="F391" s="13" t="s">
        <v>41</v>
      </c>
      <c r="G391" s="12">
        <v>1</v>
      </c>
      <c r="H391" s="14">
        <v>100140</v>
      </c>
      <c r="I391" s="15" t="str">
        <f t="shared" si="115"/>
        <v>Б-100140-13</v>
      </c>
      <c r="J391" s="16">
        <v>3</v>
      </c>
      <c r="K391" s="12">
        <v>7</v>
      </c>
      <c r="L391" s="12" t="s">
        <v>42</v>
      </c>
      <c r="M391" s="16">
        <v>1</v>
      </c>
      <c r="N391" s="12">
        <v>18</v>
      </c>
      <c r="O391" s="144" t="s">
        <v>169</v>
      </c>
      <c r="P391" s="13" t="s">
        <v>44</v>
      </c>
      <c r="Q391" s="13" t="s">
        <v>45</v>
      </c>
      <c r="R391" s="17" t="str">
        <f t="shared" si="116"/>
        <v>1001401</v>
      </c>
      <c r="S391" s="15">
        <v>1</v>
      </c>
      <c r="T391" s="144" t="s">
        <v>141</v>
      </c>
      <c r="U391" s="12">
        <v>8000</v>
      </c>
      <c r="V391" s="12">
        <f t="shared" si="112"/>
        <v>1440</v>
      </c>
      <c r="W391" s="12">
        <v>0</v>
      </c>
      <c r="X391" s="18">
        <v>211</v>
      </c>
      <c r="Y391" s="19" t="s">
        <v>47</v>
      </c>
      <c r="Z391" s="20">
        <f t="shared" si="103"/>
        <v>6560</v>
      </c>
      <c r="AA391" s="21"/>
      <c r="AB391" s="22">
        <f t="shared" si="110"/>
        <v>3389.8305084745766</v>
      </c>
      <c r="AC391" s="14">
        <f t="shared" si="117"/>
        <v>4000</v>
      </c>
      <c r="AD391" s="12"/>
      <c r="AE391" s="12"/>
      <c r="AF391" s="13" t="s">
        <v>48</v>
      </c>
      <c r="AG391" s="23">
        <v>8</v>
      </c>
      <c r="AH391" s="30">
        <v>20</v>
      </c>
      <c r="AI391" s="25" t="s">
        <v>49</v>
      </c>
      <c r="AJ391" s="13"/>
      <c r="AK391" s="13"/>
      <c r="AL391" s="17">
        <v>0</v>
      </c>
      <c r="AM391" s="54">
        <v>1</v>
      </c>
      <c r="AN391" s="12" t="s">
        <v>51</v>
      </c>
      <c r="AO391" s="12"/>
      <c r="AP391" s="70">
        <v>10000</v>
      </c>
      <c r="AQ391" s="71" t="s">
        <v>83</v>
      </c>
      <c r="AR391" s="72" t="s">
        <v>84</v>
      </c>
      <c r="AS391" s="17"/>
      <c r="AU39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100140, 'Б-100140-13',date'2016-03-04',3, 7, 7, 'RUR', 1, 18, date'2015-03-06', date'2015-03-07', 1001401, 1, to_date('2016-03-09 00:00:00','YYYY-MM-DD HH24:MI:SS'), 8000, 1440, 0, 211, 0, 'c1', 8,1);insert into xxxx_oebs_cash_payment_test (ID, INVOICE_ID, OEBS_PAYMENT, DOC_DATE, COMISS_DATE) values (s_xxxx_oebs_cash_payment_test.NEXTVAL, 100140, 4000, to_date('2016-03-09 00:00:00','YYYY-MM-DD HH24:MI:SS'), date'2015-03-31' );insert into xxxx_client_discount_m  (ID,CLIENT_ID,CLIENT_AVG_DISCOUNT,DT) values (s_xxxx_client_discount_m.NEXTVAL,211, 20, date'2014-03-01');insert into xxxx_loyal_clients_contr_attr (ID, CONTRACT_ID, CLIENT_ID, LC_TURNOVER, COLLATERAL_FIRST_DT, COLLATERAL_END_DT) values (s_xxxx_loyal_clients_contr_atr.NEXTVAL, 100018, 211, 10000, date'2015-03-01', date'2015-09-30' );</v>
      </c>
    </row>
    <row r="392" spans="1:47" s="44" customFormat="1" ht="15" customHeight="1" x14ac:dyDescent="0.3">
      <c r="A392" s="31">
        <v>18</v>
      </c>
      <c r="B392" s="48"/>
      <c r="C392" s="33" t="str">
        <f t="shared" si="113"/>
        <v>100018</v>
      </c>
      <c r="D392" s="33" t="str">
        <f t="shared" si="114"/>
        <v>100018/13</v>
      </c>
      <c r="E392" s="34" t="s">
        <v>40</v>
      </c>
      <c r="F392" s="34" t="s">
        <v>41</v>
      </c>
      <c r="G392" s="33">
        <v>1</v>
      </c>
      <c r="H392" s="14">
        <v>100141</v>
      </c>
      <c r="I392" s="33" t="str">
        <f t="shared" si="115"/>
        <v>Б-100141-13</v>
      </c>
      <c r="J392" s="36">
        <v>3</v>
      </c>
      <c r="K392" s="33">
        <v>7</v>
      </c>
      <c r="L392" s="33" t="s">
        <v>42</v>
      </c>
      <c r="M392" s="36">
        <v>1</v>
      </c>
      <c r="N392" s="33">
        <v>18</v>
      </c>
      <c r="O392" s="145" t="s">
        <v>170</v>
      </c>
      <c r="P392" s="34" t="s">
        <v>44</v>
      </c>
      <c r="Q392" s="34" t="s">
        <v>45</v>
      </c>
      <c r="R392" s="37" t="str">
        <f t="shared" si="116"/>
        <v>1001411</v>
      </c>
      <c r="S392" s="33">
        <v>1</v>
      </c>
      <c r="T392" s="145" t="s">
        <v>142</v>
      </c>
      <c r="U392" s="33">
        <v>6000</v>
      </c>
      <c r="V392" s="33">
        <f t="shared" si="112"/>
        <v>1080</v>
      </c>
      <c r="W392" s="33">
        <v>0</v>
      </c>
      <c r="X392" s="105">
        <v>212</v>
      </c>
      <c r="Y392" s="38" t="s">
        <v>47</v>
      </c>
      <c r="Z392" s="106">
        <f t="shared" si="103"/>
        <v>4920</v>
      </c>
      <c r="AA392" s="39"/>
      <c r="AB392" s="22">
        <f t="shared" si="110"/>
        <v>2542.3728813559323</v>
      </c>
      <c r="AC392" s="40">
        <f t="shared" si="117"/>
        <v>3000</v>
      </c>
      <c r="AD392" s="33"/>
      <c r="AE392" s="33"/>
      <c r="AF392" s="34" t="s">
        <v>48</v>
      </c>
      <c r="AG392" s="41">
        <v>8</v>
      </c>
      <c r="AH392" s="42">
        <v>13</v>
      </c>
      <c r="AI392" s="43" t="s">
        <v>49</v>
      </c>
      <c r="AJ392" s="34"/>
      <c r="AK392" s="34"/>
      <c r="AL392" s="37">
        <v>0</v>
      </c>
      <c r="AM392" s="51">
        <v>1</v>
      </c>
      <c r="AN392" s="33" t="s">
        <v>51</v>
      </c>
      <c r="AO392" s="33"/>
      <c r="AP392" s="73">
        <v>10000</v>
      </c>
      <c r="AQ392" s="74" t="s">
        <v>83</v>
      </c>
      <c r="AR392" s="75" t="s">
        <v>84</v>
      </c>
      <c r="AS392" s="37"/>
      <c r="AU392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date'2015-03-01', date'2015-09-01', 1, 100141, 'Б-100141-13',date'2016-03-05',3, 7, 7, 'RUR', 1, 18, date'2015-03-06', date'2015-03-07', 1001411, 1, to_date('2016-03-11 00:00:00','YYYY-MM-DD HH24:MI:SS'), 6000, 1080, 0, 212, 0, 'c1', 8,1);insert into xxxx_oebs_cash_payment_test (ID, INVOICE_ID, OEBS_PAYMENT, DOC_DATE, COMISS_DATE) values (s_xxxx_oebs_cash_payment_test.NEXTVAL, 100141, 3000, to_date('2016-03-11 00:00:00','YYYY-MM-DD HH24:MI:SS'), date'2015-03-31' );insert into xxxx_client_discount_m  (ID,CLIENT_ID,CLIENT_AVG_DISCOUNT,DT) values (s_xxxx_client_discount_m.NEXTVAL,212, 13, date'2014-03-01');insert into xxxx_loyal_clients_contr_attr (ID, CONTRACT_ID, CLIENT_ID, LC_TURNOVER, COLLATERAL_FIRST_DT, COLLATERAL_END_DT) values (s_xxxx_loyal_clients_contr_atr.NEXTVAL, 100018, 212, 10000, date'2015-03-01', date'2015-09-30' );</v>
      </c>
    </row>
    <row r="393" spans="1:47" ht="15" customHeight="1" x14ac:dyDescent="0.3">
      <c r="A393" s="45">
        <v>19</v>
      </c>
      <c r="B393" s="57"/>
      <c r="C393" s="12" t="str">
        <f t="shared" si="113"/>
        <v>100019</v>
      </c>
      <c r="D393" s="12" t="str">
        <f t="shared" si="114"/>
        <v>100019/13</v>
      </c>
      <c r="E393" s="13" t="s">
        <v>40</v>
      </c>
      <c r="F393" s="13" t="s">
        <v>41</v>
      </c>
      <c r="G393" s="12">
        <v>1</v>
      </c>
      <c r="H393" s="14">
        <v>100142</v>
      </c>
      <c r="I393" s="15" t="str">
        <f t="shared" si="115"/>
        <v>Б-100142-13</v>
      </c>
      <c r="J393" s="16">
        <v>3</v>
      </c>
      <c r="K393" s="56">
        <v>2</v>
      </c>
      <c r="L393" s="12" t="s">
        <v>42</v>
      </c>
      <c r="M393" s="16">
        <v>1</v>
      </c>
      <c r="N393" s="12">
        <v>18</v>
      </c>
      <c r="O393" s="144" t="s">
        <v>167</v>
      </c>
      <c r="P393" s="13" t="s">
        <v>44</v>
      </c>
      <c r="Q393" s="13" t="s">
        <v>45</v>
      </c>
      <c r="R393" s="17" t="str">
        <f t="shared" si="116"/>
        <v>1001421</v>
      </c>
      <c r="S393" s="15">
        <v>1</v>
      </c>
      <c r="T393" s="144" t="s">
        <v>139</v>
      </c>
      <c r="U393" s="12">
        <v>50000</v>
      </c>
      <c r="V393" s="12">
        <f t="shared" ref="V393:V424" si="118">U393*0.18</f>
        <v>9000</v>
      </c>
      <c r="W393" s="12">
        <v>0</v>
      </c>
      <c r="X393" s="18">
        <v>213</v>
      </c>
      <c r="Y393" s="19" t="s">
        <v>47</v>
      </c>
      <c r="Z393" s="20">
        <f t="shared" si="103"/>
        <v>41000</v>
      </c>
      <c r="AA393" s="495" t="s">
        <v>126</v>
      </c>
      <c r="AB393" s="22">
        <f t="shared" si="110"/>
        <v>21186.440677966104</v>
      </c>
      <c r="AC393" s="14">
        <f t="shared" si="117"/>
        <v>25000</v>
      </c>
      <c r="AD393" s="12"/>
      <c r="AE393" s="12"/>
      <c r="AF393" s="13" t="s">
        <v>48</v>
      </c>
      <c r="AG393" s="23">
        <v>8</v>
      </c>
      <c r="AH393" s="24">
        <v>13</v>
      </c>
      <c r="AI393" s="25" t="s">
        <v>49</v>
      </c>
      <c r="AJ393" s="13"/>
      <c r="AK393" s="13"/>
      <c r="AL393" s="17">
        <v>0</v>
      </c>
      <c r="AM393" s="15" t="s">
        <v>50</v>
      </c>
      <c r="AN393" s="12" t="s">
        <v>51</v>
      </c>
      <c r="AO393" s="12"/>
      <c r="AP393" s="17"/>
      <c r="AQ393" s="17"/>
      <c r="AR393" s="17"/>
      <c r="AS393" s="15" t="s">
        <v>65</v>
      </c>
      <c r="AU39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100142, 'Б-100142-13',date'2016-03-02',3, 2, 2, 'RUR', 1, 18, date'2015-03-06', date'2015-03-07', 1001421, 1, to_date('2016-03-07 00:00:00','YYYY-MM-DD HH24:MI:SS'), 50000, 9000, 0, 213, 0, 'c1', 8,null);insert into xxxx_oebs_cash_payment_test (ID, INVOICE_ID, OEBS_PAYMENT, DOC_DATE, COMISS_DATE) values (s_xxxx_oebs_cash_payment_test.NEXTVAL, 100142, 25000, to_date('2016-03-07 00:00:00','YYYY-MM-DD HH24:MI:SS'), date'2015-03-31' );insert into xxxx_client_discount_m  (ID,CLIENT_ID,CLIENT_AVG_DISCOUNT,DT) values (s_xxxx_client_discount_m.NEXTVAL,213, 13, date'2014-03-01');</v>
      </c>
    </row>
    <row r="394" spans="1:47" ht="15" customHeight="1" x14ac:dyDescent="0.3">
      <c r="A394" s="45">
        <v>19</v>
      </c>
      <c r="B394" s="57"/>
      <c r="C394" s="12" t="str">
        <f t="shared" si="113"/>
        <v>100019</v>
      </c>
      <c r="D394" s="12" t="str">
        <f t="shared" si="114"/>
        <v>100019/13</v>
      </c>
      <c r="E394" s="13" t="s">
        <v>40</v>
      </c>
      <c r="F394" s="13" t="s">
        <v>41</v>
      </c>
      <c r="G394" s="12">
        <v>1</v>
      </c>
      <c r="H394" s="14">
        <v>100143</v>
      </c>
      <c r="I394" s="15" t="str">
        <f t="shared" si="115"/>
        <v>Б-100143-13</v>
      </c>
      <c r="J394" s="16">
        <v>3</v>
      </c>
      <c r="K394" s="12">
        <v>7</v>
      </c>
      <c r="L394" s="12" t="s">
        <v>42</v>
      </c>
      <c r="M394" s="16">
        <v>1</v>
      </c>
      <c r="N394" s="12">
        <v>18</v>
      </c>
      <c r="O394" s="144" t="s">
        <v>168</v>
      </c>
      <c r="P394" s="13" t="s">
        <v>44</v>
      </c>
      <c r="Q394" s="13" t="s">
        <v>45</v>
      </c>
      <c r="R394" s="17" t="str">
        <f t="shared" si="116"/>
        <v>1001431</v>
      </c>
      <c r="S394" s="15">
        <v>1</v>
      </c>
      <c r="T394" s="144" t="s">
        <v>140</v>
      </c>
      <c r="U394" s="12">
        <v>50000</v>
      </c>
      <c r="V394" s="12">
        <f t="shared" si="118"/>
        <v>9000</v>
      </c>
      <c r="W394" s="12">
        <v>0</v>
      </c>
      <c r="X394" s="18">
        <v>214</v>
      </c>
      <c r="Y394" s="19" t="s">
        <v>47</v>
      </c>
      <c r="Z394" s="20">
        <f t="shared" si="103"/>
        <v>41000</v>
      </c>
      <c r="AA394" s="496"/>
      <c r="AB394" s="22">
        <f t="shared" si="110"/>
        <v>21186.440677966104</v>
      </c>
      <c r="AC394" s="14">
        <f t="shared" si="117"/>
        <v>25000</v>
      </c>
      <c r="AD394" s="12"/>
      <c r="AE394" s="12"/>
      <c r="AF394" s="13" t="s">
        <v>48</v>
      </c>
      <c r="AG394" s="23">
        <v>8</v>
      </c>
      <c r="AH394" s="27">
        <v>7</v>
      </c>
      <c r="AI394" s="25" t="s">
        <v>49</v>
      </c>
      <c r="AJ394" s="13"/>
      <c r="AK394" s="13"/>
      <c r="AL394" s="17">
        <v>0</v>
      </c>
      <c r="AM394" s="15" t="s">
        <v>50</v>
      </c>
      <c r="AN394" s="12" t="s">
        <v>51</v>
      </c>
      <c r="AO394" s="12"/>
      <c r="AP394" s="17"/>
      <c r="AQ394" s="17"/>
      <c r="AR394" s="17"/>
      <c r="AU394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100143, 'Б-100143-13',date'2016-03-03',3, 7, 7, 'RUR', 1, 18, date'2015-03-06', date'2015-03-07', 1001431, 1, to_date('2016-03-08 00:00:00','YYYY-MM-DD HH24:MI:SS'), 50000, 9000, 0, 214, 0, 'c1', 8,null);insert into xxxx_oebs_cash_payment_test (ID, INVOICE_ID, OEBS_PAYMENT, DOC_DATE, COMISS_DATE) values (s_xxxx_oebs_cash_payment_test.NEXTVAL, 100143, 25000, to_date('2016-03-08 00:00:00','YYYY-MM-DD HH24:MI:SS'), date'2015-03-31' );insert into xxxx_client_discount_m  (ID,CLIENT_ID,CLIENT_AVG_DISCOUNT,DT) values (s_xxxx_client_discount_m.NEXTVAL,214, 7, date'2014-03-01');</v>
      </c>
    </row>
    <row r="395" spans="1:47" ht="15" customHeight="1" x14ac:dyDescent="0.3">
      <c r="A395" s="45">
        <v>19</v>
      </c>
      <c r="B395" s="57"/>
      <c r="C395" s="12" t="str">
        <f t="shared" si="113"/>
        <v>100019</v>
      </c>
      <c r="D395" s="12" t="str">
        <f t="shared" si="114"/>
        <v>100019/13</v>
      </c>
      <c r="E395" s="13" t="s">
        <v>40</v>
      </c>
      <c r="F395" s="13" t="s">
        <v>41</v>
      </c>
      <c r="G395" s="12">
        <v>1</v>
      </c>
      <c r="H395" s="14">
        <v>100144</v>
      </c>
      <c r="I395" s="15" t="str">
        <f t="shared" si="115"/>
        <v>Б-100144-13</v>
      </c>
      <c r="J395" s="16">
        <v>3</v>
      </c>
      <c r="K395" s="12">
        <v>7</v>
      </c>
      <c r="L395" s="12" t="s">
        <v>42</v>
      </c>
      <c r="M395" s="16">
        <v>1</v>
      </c>
      <c r="N395" s="12">
        <v>18</v>
      </c>
      <c r="O395" s="144" t="s">
        <v>168</v>
      </c>
      <c r="P395" s="13" t="s">
        <v>44</v>
      </c>
      <c r="Q395" s="13" t="s">
        <v>45</v>
      </c>
      <c r="R395" s="17" t="str">
        <f t="shared" si="116"/>
        <v>1001441</v>
      </c>
      <c r="S395" s="15">
        <v>1</v>
      </c>
      <c r="T395" s="144" t="s">
        <v>140</v>
      </c>
      <c r="U395" s="12">
        <v>50000</v>
      </c>
      <c r="V395" s="12">
        <f t="shared" si="118"/>
        <v>9000</v>
      </c>
      <c r="W395" s="12">
        <v>0</v>
      </c>
      <c r="X395" s="18">
        <v>215</v>
      </c>
      <c r="Y395" s="19" t="s">
        <v>47</v>
      </c>
      <c r="Z395" s="20">
        <f t="shared" si="103"/>
        <v>41000</v>
      </c>
      <c r="AA395" s="496"/>
      <c r="AB395" s="22">
        <f t="shared" si="110"/>
        <v>84745.762711864416</v>
      </c>
      <c r="AC395" s="14">
        <v>100000</v>
      </c>
      <c r="AD395" s="12"/>
      <c r="AE395" s="12"/>
      <c r="AF395" s="13" t="s">
        <v>48</v>
      </c>
      <c r="AG395" s="23">
        <v>8</v>
      </c>
      <c r="AH395" s="27">
        <v>7</v>
      </c>
      <c r="AI395" s="25" t="s">
        <v>49</v>
      </c>
      <c r="AJ395" s="13"/>
      <c r="AK395" s="13"/>
      <c r="AL395" s="17">
        <v>0</v>
      </c>
      <c r="AM395" s="15" t="s">
        <v>50</v>
      </c>
      <c r="AN395" s="12" t="s">
        <v>51</v>
      </c>
      <c r="AO395" s="12"/>
      <c r="AP395" s="17"/>
      <c r="AQ395" s="17"/>
      <c r="AR395" s="17"/>
      <c r="AU39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100144, 'Б-100144-13',date'2016-03-03',3, 7, 7, 'RUR', 1, 18, date'2015-03-06', date'2015-03-07', 1001441, 1, to_date('2016-03-08 00:00:00','YYYY-MM-DD HH24:MI:SS'), 50000, 9000, 0, 215, 0, 'c1', 8,null);insert into xxxx_oebs_cash_payment_test (ID, INVOICE_ID, OEBS_PAYMENT, DOC_DATE, COMISS_DATE) values (s_xxxx_oebs_cash_payment_test.NEXTVAL, 100144, 100000, to_date('2016-03-08 00:00:00','YYYY-MM-DD HH24:MI:SS'), date'2015-03-31' );insert into xxxx_client_discount_m  (ID,CLIENT_ID,CLIENT_AVG_DISCOUNT,DT) values (s_xxxx_client_discount_m.NEXTVAL,215, 7, date'2014-03-01');</v>
      </c>
    </row>
    <row r="396" spans="1:47" ht="15" customHeight="1" x14ac:dyDescent="0.3">
      <c r="A396" s="45">
        <v>19</v>
      </c>
      <c r="B396" s="57"/>
      <c r="C396" s="12" t="str">
        <f t="shared" si="113"/>
        <v>100019</v>
      </c>
      <c r="D396" s="12" t="str">
        <f t="shared" si="114"/>
        <v>100019/13</v>
      </c>
      <c r="E396" s="13" t="s">
        <v>40</v>
      </c>
      <c r="F396" s="13" t="s">
        <v>41</v>
      </c>
      <c r="G396" s="12">
        <v>1</v>
      </c>
      <c r="H396" s="14">
        <v>100145</v>
      </c>
      <c r="I396" s="15" t="str">
        <f t="shared" si="115"/>
        <v>Б-100145-13</v>
      </c>
      <c r="J396" s="16">
        <v>3</v>
      </c>
      <c r="K396" s="28">
        <v>2</v>
      </c>
      <c r="L396" s="12" t="s">
        <v>42</v>
      </c>
      <c r="M396" s="16">
        <v>1</v>
      </c>
      <c r="N396" s="12">
        <v>18</v>
      </c>
      <c r="O396" s="144" t="s">
        <v>169</v>
      </c>
      <c r="P396" s="13" t="s">
        <v>44</v>
      </c>
      <c r="Q396" s="13" t="s">
        <v>45</v>
      </c>
      <c r="R396" s="17" t="str">
        <f t="shared" si="116"/>
        <v>1001451</v>
      </c>
      <c r="S396" s="15">
        <v>1</v>
      </c>
      <c r="T396" s="144" t="s">
        <v>141</v>
      </c>
      <c r="U396" s="12">
        <v>50000</v>
      </c>
      <c r="V396" s="12">
        <f t="shared" si="118"/>
        <v>9000</v>
      </c>
      <c r="W396" s="12">
        <v>0</v>
      </c>
      <c r="X396" s="18">
        <v>216</v>
      </c>
      <c r="Y396" s="19" t="s">
        <v>47</v>
      </c>
      <c r="Z396" s="20">
        <f t="shared" si="103"/>
        <v>41000</v>
      </c>
      <c r="AA396" s="496"/>
      <c r="AB396" s="22">
        <f t="shared" si="110"/>
        <v>21186.440677966104</v>
      </c>
      <c r="AC396" s="14">
        <f t="shared" ref="AC396:AC412" si="119">U396*0.5</f>
        <v>25000</v>
      </c>
      <c r="AD396" s="12"/>
      <c r="AE396" s="12"/>
      <c r="AF396" s="13" t="s">
        <v>48</v>
      </c>
      <c r="AG396" s="23">
        <v>8</v>
      </c>
      <c r="AH396" s="30">
        <v>20</v>
      </c>
      <c r="AI396" s="25" t="s">
        <v>49</v>
      </c>
      <c r="AJ396" s="13"/>
      <c r="AK396" s="13"/>
      <c r="AL396" s="17">
        <v>0</v>
      </c>
      <c r="AM396" s="15" t="s">
        <v>50</v>
      </c>
      <c r="AN396" s="12" t="s">
        <v>51</v>
      </c>
      <c r="AO396" s="12"/>
      <c r="AP396" s="17"/>
      <c r="AQ396" s="17"/>
      <c r="AR396" s="17"/>
      <c r="AU39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100145, 'Б-100145-13',date'2016-03-04',3, 2, 2, 'RUR', 1, 18, date'2015-03-06', date'2015-03-07', 1001451, 1, to_date('2016-03-09 00:00:00','YYYY-MM-DD HH24:MI:SS'), 50000, 9000, 0, 216, 0, 'c1', 8,null);insert into xxxx_oebs_cash_payment_test (ID, INVOICE_ID, OEBS_PAYMENT, DOC_DATE, COMISS_DATE) values (s_xxxx_oebs_cash_payment_test.NEXTVAL, 100145, 25000, to_date('2016-03-09 00:00:00','YYYY-MM-DD HH24:MI:SS'), date'2015-03-31' );insert into xxxx_client_discount_m  (ID,CLIENT_ID,CLIENT_AVG_DISCOUNT,DT) values (s_xxxx_client_discount_m.NEXTVAL,216, 20, date'2014-03-01');</v>
      </c>
    </row>
    <row r="397" spans="1:47" ht="15" customHeight="1" x14ac:dyDescent="0.3">
      <c r="A397" s="45">
        <v>19</v>
      </c>
      <c r="B397" s="57"/>
      <c r="C397" s="12" t="str">
        <f t="shared" si="113"/>
        <v>100019</v>
      </c>
      <c r="D397" s="12" t="str">
        <f t="shared" si="114"/>
        <v>100019/13</v>
      </c>
      <c r="E397" s="13" t="s">
        <v>40</v>
      </c>
      <c r="F397" s="13" t="s">
        <v>41</v>
      </c>
      <c r="G397" s="12">
        <v>1</v>
      </c>
      <c r="H397" s="14">
        <v>100146</v>
      </c>
      <c r="I397" s="15" t="str">
        <f t="shared" si="115"/>
        <v>Б-100146-13</v>
      </c>
      <c r="J397" s="16">
        <v>3</v>
      </c>
      <c r="K397" s="56">
        <v>11</v>
      </c>
      <c r="L397" s="12" t="s">
        <v>42</v>
      </c>
      <c r="M397" s="16">
        <v>1</v>
      </c>
      <c r="N397" s="12">
        <v>18</v>
      </c>
      <c r="O397" s="144" t="s">
        <v>169</v>
      </c>
      <c r="P397" s="13" t="s">
        <v>44</v>
      </c>
      <c r="Q397" s="13" t="s">
        <v>45</v>
      </c>
      <c r="R397" s="17" t="str">
        <f t="shared" si="116"/>
        <v>1001461</v>
      </c>
      <c r="S397" s="15">
        <v>1</v>
      </c>
      <c r="T397" s="144" t="s">
        <v>141</v>
      </c>
      <c r="U397" s="12">
        <v>50000</v>
      </c>
      <c r="V397" s="12">
        <f t="shared" si="118"/>
        <v>9000</v>
      </c>
      <c r="W397" s="12">
        <v>0</v>
      </c>
      <c r="X397" s="18">
        <v>216</v>
      </c>
      <c r="Y397" s="19" t="s">
        <v>47</v>
      </c>
      <c r="Z397" s="20">
        <f t="shared" si="103"/>
        <v>41000</v>
      </c>
      <c r="AA397" s="496"/>
      <c r="AB397" s="22">
        <f t="shared" si="110"/>
        <v>21186.440677966104</v>
      </c>
      <c r="AC397" s="14">
        <f t="shared" si="119"/>
        <v>25000</v>
      </c>
      <c r="AD397" s="12"/>
      <c r="AE397" s="12"/>
      <c r="AF397" s="13" t="s">
        <v>48</v>
      </c>
      <c r="AG397" s="23">
        <v>8</v>
      </c>
      <c r="AH397" s="30">
        <v>20</v>
      </c>
      <c r="AI397" s="25" t="s">
        <v>49</v>
      </c>
      <c r="AJ397" s="13"/>
      <c r="AK397" s="13"/>
      <c r="AL397" s="17">
        <v>0</v>
      </c>
      <c r="AM397" s="15" t="s">
        <v>50</v>
      </c>
      <c r="AN397" s="12" t="s">
        <v>51</v>
      </c>
      <c r="AO397" s="12"/>
      <c r="AP397" s="17"/>
      <c r="AQ397" s="17"/>
      <c r="AR397" s="17"/>
      <c r="AU39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100146, 'Б-100146-13',date'2016-03-04',3, 11, 11, 'RUR', 1, 18, date'2015-03-06', date'2015-03-07', 1001461, 1, to_date('2016-03-09 00:00:00','YYYY-MM-DD HH24:MI:SS'), 50000, 9000, 0, 216, 0, 'c1', 8,null);insert into xxxx_oebs_cash_payment_test (ID, INVOICE_ID, OEBS_PAYMENT, DOC_DATE, COMISS_DATE) values (s_xxxx_oebs_cash_payment_test.NEXTVAL, 100146, 25000, to_date('2016-03-09 00:00:00','YYYY-MM-DD HH24:MI:SS'), date'2015-03-31' );insert into xxxx_client_discount_m  (ID,CLIENT_ID,CLIENT_AVG_DISCOUNT,DT) values (s_xxxx_client_discount_m.NEXTVAL,216, 20, date'2014-03-01');</v>
      </c>
    </row>
    <row r="398" spans="1:47" ht="15" customHeight="1" x14ac:dyDescent="0.3">
      <c r="A398" s="45">
        <v>19</v>
      </c>
      <c r="B398" s="57"/>
      <c r="C398" s="12" t="str">
        <f t="shared" si="113"/>
        <v>100019</v>
      </c>
      <c r="D398" s="12" t="str">
        <f t="shared" si="114"/>
        <v>100019/13</v>
      </c>
      <c r="E398" s="13" t="s">
        <v>40</v>
      </c>
      <c r="F398" s="13" t="s">
        <v>41</v>
      </c>
      <c r="G398" s="12">
        <v>1</v>
      </c>
      <c r="H398" s="14">
        <v>100147</v>
      </c>
      <c r="I398" s="15" t="str">
        <f t="shared" si="115"/>
        <v>Б-100147-13</v>
      </c>
      <c r="J398" s="16">
        <v>3</v>
      </c>
      <c r="K398" s="28">
        <v>1</v>
      </c>
      <c r="L398" s="12" t="s">
        <v>42</v>
      </c>
      <c r="M398" s="16">
        <v>1</v>
      </c>
      <c r="N398" s="12">
        <v>18</v>
      </c>
      <c r="O398" s="144" t="s">
        <v>170</v>
      </c>
      <c r="P398" s="13" t="s">
        <v>44</v>
      </c>
      <c r="Q398" s="13" t="s">
        <v>45</v>
      </c>
      <c r="R398" s="17" t="str">
        <f t="shared" si="116"/>
        <v>1001471</v>
      </c>
      <c r="S398" s="15">
        <v>1</v>
      </c>
      <c r="T398" s="144" t="s">
        <v>142</v>
      </c>
      <c r="U398" s="12">
        <v>50000</v>
      </c>
      <c r="V398" s="12">
        <f t="shared" si="118"/>
        <v>9000</v>
      </c>
      <c r="W398" s="12">
        <v>0</v>
      </c>
      <c r="X398" s="18">
        <v>217</v>
      </c>
      <c r="Y398" s="19" t="s">
        <v>47</v>
      </c>
      <c r="Z398" s="20">
        <f t="shared" si="103"/>
        <v>41000</v>
      </c>
      <c r="AA398" s="497"/>
      <c r="AB398" s="22">
        <f t="shared" si="110"/>
        <v>21186.440677966104</v>
      </c>
      <c r="AC398" s="14">
        <f t="shared" si="119"/>
        <v>25000</v>
      </c>
      <c r="AD398" s="12"/>
      <c r="AE398" s="12"/>
      <c r="AF398" s="13" t="s">
        <v>48</v>
      </c>
      <c r="AG398" s="23">
        <v>8</v>
      </c>
      <c r="AH398" s="30">
        <v>13</v>
      </c>
      <c r="AI398" s="25" t="s">
        <v>49</v>
      </c>
      <c r="AJ398" s="13"/>
      <c r="AK398" s="13"/>
      <c r="AL398" s="17">
        <v>0</v>
      </c>
      <c r="AM398" s="15" t="s">
        <v>50</v>
      </c>
      <c r="AN398" s="12" t="s">
        <v>51</v>
      </c>
      <c r="AO398" s="12"/>
      <c r="AP398" s="17"/>
      <c r="AQ398" s="17"/>
      <c r="AR398" s="17"/>
      <c r="AU39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100147, 'Б-100147-13',date'2016-03-05',3, 1, 1, 'RUR', 1, 18, date'2015-03-06', date'2015-03-07', 1001471, 1, to_date('2016-03-11 00:00:00','YYYY-MM-DD HH24:MI:SS'), 50000, 9000, 0, 217, 0, 'c1', 8,null);insert into xxxx_oebs_cash_payment_test (ID, INVOICE_ID, OEBS_PAYMENT, DOC_DATE, COMISS_DATE) values (s_xxxx_oebs_cash_payment_test.NEXTVAL, 100147, 25000, to_date('2016-03-11 00:00:00','YYYY-MM-DD HH24:MI:SS'), date'2015-03-31' );insert into xxxx_client_discount_m  (ID,CLIENT_ID,CLIENT_AVG_DISCOUNT,DT) values (s_xxxx_client_discount_m.NEXTVAL,217, 13, date'2014-03-01');</v>
      </c>
    </row>
    <row r="399" spans="1:47" ht="15" customHeight="1" x14ac:dyDescent="0.3">
      <c r="A399" s="45">
        <v>19</v>
      </c>
      <c r="B399" s="57"/>
      <c r="C399" s="12" t="str">
        <f t="shared" si="113"/>
        <v>100019</v>
      </c>
      <c r="D399" s="12" t="str">
        <f t="shared" si="114"/>
        <v>100019/13</v>
      </c>
      <c r="E399" s="13" t="s">
        <v>40</v>
      </c>
      <c r="F399" s="13" t="s">
        <v>41</v>
      </c>
      <c r="G399" s="12">
        <v>1</v>
      </c>
      <c r="H399" s="14">
        <v>100148</v>
      </c>
      <c r="I399" s="15" t="str">
        <f t="shared" si="115"/>
        <v>Б-100148-13</v>
      </c>
      <c r="J399" s="16">
        <v>3</v>
      </c>
      <c r="K399" s="12">
        <v>7</v>
      </c>
      <c r="L399" s="12" t="s">
        <v>42</v>
      </c>
      <c r="M399" s="16">
        <v>1</v>
      </c>
      <c r="N399" s="12">
        <v>18</v>
      </c>
      <c r="O399" s="144" t="s">
        <v>167</v>
      </c>
      <c r="P399" s="13" t="s">
        <v>44</v>
      </c>
      <c r="Q399" s="13" t="s">
        <v>45</v>
      </c>
      <c r="R399" s="17" t="str">
        <f t="shared" si="116"/>
        <v>1001481</v>
      </c>
      <c r="S399" s="15">
        <v>1</v>
      </c>
      <c r="T399" s="144" t="s">
        <v>143</v>
      </c>
      <c r="U399" s="12">
        <v>50000</v>
      </c>
      <c r="V399" s="12">
        <f t="shared" si="118"/>
        <v>9000</v>
      </c>
      <c r="W399" s="12">
        <v>0</v>
      </c>
      <c r="X399" s="18">
        <v>218</v>
      </c>
      <c r="Y399" s="19" t="s">
        <v>47</v>
      </c>
      <c r="Z399" s="20">
        <f t="shared" si="103"/>
        <v>41000</v>
      </c>
      <c r="AA399" s="21"/>
      <c r="AB399" s="22">
        <f t="shared" si="110"/>
        <v>21186.440677966104</v>
      </c>
      <c r="AC399" s="14">
        <f t="shared" si="119"/>
        <v>25000</v>
      </c>
      <c r="AD399" s="12"/>
      <c r="AE399" s="12"/>
      <c r="AF399" s="58" t="s">
        <v>67</v>
      </c>
      <c r="AG399" s="23">
        <v>8</v>
      </c>
      <c r="AH399" s="24">
        <v>13</v>
      </c>
      <c r="AI399" s="25" t="s">
        <v>49</v>
      </c>
      <c r="AJ399" s="13"/>
      <c r="AK399" s="13"/>
      <c r="AL399" s="17">
        <v>0</v>
      </c>
      <c r="AM399" s="15" t="s">
        <v>50</v>
      </c>
      <c r="AN399" s="12" t="s">
        <v>51</v>
      </c>
      <c r="AO399" s="12"/>
      <c r="AP399" s="17"/>
      <c r="AQ399" s="17"/>
      <c r="AR399" s="17"/>
      <c r="AU399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100148, 'Б-100148-13',date'2016-03-02',3, 7, 7, 'RUR', 1, 18, date'2015-03-06', date'2015-03-07', 1001481, 1, to_date('2016-04-07 00:00:00','YYYY-MM-DD HH24:MI:SS'), 50000, 9000, 0, 218, 0, 'c1', 8,null);insert into xxxx_oebs_cash_payment_test (ID, INVOICE_ID, OEBS_PAYMENT, DOC_DATE, COMISS_DATE) values (s_xxxx_oebs_cash_payment_test.NEXTVAL, 100148, 25000, to_date('2016-04-07 00:00:00','YYYY-MM-DD HH24:MI:SS'), date'2015-04-30' );insert into xxxx_client_discount_m  (ID,CLIENT_ID,CLIENT_AVG_DISCOUNT,DT) values (s_xxxx_client_discount_m.NEXTVAL,218, 13, date'2014-03-01');</v>
      </c>
    </row>
    <row r="400" spans="1:47" ht="15" customHeight="1" x14ac:dyDescent="0.3">
      <c r="A400" s="45">
        <v>19</v>
      </c>
      <c r="B400" s="57"/>
      <c r="C400" s="12" t="str">
        <f t="shared" si="113"/>
        <v>100019</v>
      </c>
      <c r="D400" s="12" t="str">
        <f t="shared" si="114"/>
        <v>100019/13</v>
      </c>
      <c r="E400" s="13" t="s">
        <v>40</v>
      </c>
      <c r="F400" s="13" t="s">
        <v>41</v>
      </c>
      <c r="G400" s="12">
        <v>1</v>
      </c>
      <c r="H400" s="14">
        <v>100149</v>
      </c>
      <c r="I400" s="15" t="str">
        <f t="shared" si="115"/>
        <v>Б-100149-13</v>
      </c>
      <c r="J400" s="16">
        <v>3</v>
      </c>
      <c r="K400" s="28">
        <v>12</v>
      </c>
      <c r="L400" s="12" t="s">
        <v>42</v>
      </c>
      <c r="M400" s="16">
        <v>1</v>
      </c>
      <c r="N400" s="12">
        <v>18</v>
      </c>
      <c r="O400" s="144" t="s">
        <v>168</v>
      </c>
      <c r="P400" s="13" t="s">
        <v>44</v>
      </c>
      <c r="Q400" s="13" t="s">
        <v>45</v>
      </c>
      <c r="R400" s="17" t="str">
        <f t="shared" si="116"/>
        <v>1001491</v>
      </c>
      <c r="S400" s="15">
        <v>1</v>
      </c>
      <c r="T400" s="144" t="s">
        <v>144</v>
      </c>
      <c r="U400" s="12">
        <v>50000</v>
      </c>
      <c r="V400" s="12">
        <f t="shared" si="118"/>
        <v>9000</v>
      </c>
      <c r="W400" s="12">
        <v>0</v>
      </c>
      <c r="X400" s="18">
        <v>219</v>
      </c>
      <c r="Y400" s="19" t="s">
        <v>47</v>
      </c>
      <c r="Z400" s="20">
        <f t="shared" si="103"/>
        <v>41000</v>
      </c>
      <c r="AA400" s="21"/>
      <c r="AB400" s="22">
        <f t="shared" si="110"/>
        <v>21186.440677966104</v>
      </c>
      <c r="AC400" s="14">
        <f t="shared" si="119"/>
        <v>25000</v>
      </c>
      <c r="AD400" s="12"/>
      <c r="AE400" s="12"/>
      <c r="AF400" s="58" t="s">
        <v>67</v>
      </c>
      <c r="AG400" s="23">
        <v>8</v>
      </c>
      <c r="AH400" s="27">
        <v>7</v>
      </c>
      <c r="AI400" s="25" t="s">
        <v>49</v>
      </c>
      <c r="AJ400" s="13"/>
      <c r="AK400" s="13"/>
      <c r="AL400" s="17">
        <v>0</v>
      </c>
      <c r="AM400" s="15" t="s">
        <v>50</v>
      </c>
      <c r="AN400" s="12" t="s">
        <v>51</v>
      </c>
      <c r="AO400" s="12"/>
      <c r="AP400" s="17"/>
      <c r="AQ400" s="17"/>
      <c r="AR400" s="17"/>
      <c r="AU400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100149, 'Б-100149-13',date'2016-03-03',3, 12, 12, 'RUR', 1, 18, date'2015-03-06', date'2015-03-07', 1001491, 1, to_date('2016-04-08 00:00:00','YYYY-MM-DD HH24:MI:SS'), 50000, 9000, 0, 219, 0, 'c1', 8,null);insert into xxxx_oebs_cash_payment_test (ID, INVOICE_ID, OEBS_PAYMENT, DOC_DATE, COMISS_DATE) values (s_xxxx_oebs_cash_payment_test.NEXTVAL, 100149, 25000, to_date('2016-04-08 00:00:00','YYYY-MM-DD HH24:MI:SS'), date'2015-04-30' );insert into xxxx_client_discount_m  (ID,CLIENT_ID,CLIENT_AVG_DISCOUNT,DT) values (s_xxxx_client_discount_m.NEXTVAL,219, 7, date'2014-03-01');</v>
      </c>
    </row>
    <row r="401" spans="1:47" ht="15" customHeight="1" x14ac:dyDescent="0.3">
      <c r="A401" s="45">
        <v>19</v>
      </c>
      <c r="B401" s="57"/>
      <c r="C401" s="12" t="str">
        <f t="shared" si="113"/>
        <v>100019</v>
      </c>
      <c r="D401" s="12" t="str">
        <f t="shared" si="114"/>
        <v>100019/13</v>
      </c>
      <c r="E401" s="13" t="s">
        <v>40</v>
      </c>
      <c r="F401" s="13" t="s">
        <v>41</v>
      </c>
      <c r="G401" s="12">
        <v>1</v>
      </c>
      <c r="H401" s="14">
        <v>100150</v>
      </c>
      <c r="I401" s="15" t="str">
        <f t="shared" si="115"/>
        <v>Б-100150-13</v>
      </c>
      <c r="J401" s="16">
        <v>3</v>
      </c>
      <c r="K401" s="12">
        <v>7</v>
      </c>
      <c r="L401" s="12" t="s">
        <v>42</v>
      </c>
      <c r="M401" s="16">
        <v>1</v>
      </c>
      <c r="N401" s="12">
        <v>18</v>
      </c>
      <c r="O401" s="144" t="s">
        <v>168</v>
      </c>
      <c r="P401" s="13" t="s">
        <v>44</v>
      </c>
      <c r="Q401" s="13" t="s">
        <v>45</v>
      </c>
      <c r="R401" s="17" t="str">
        <f t="shared" si="116"/>
        <v>1001501</v>
      </c>
      <c r="S401" s="15">
        <v>1</v>
      </c>
      <c r="T401" s="144" t="s">
        <v>144</v>
      </c>
      <c r="U401" s="12">
        <v>50000</v>
      </c>
      <c r="V401" s="12">
        <f t="shared" si="118"/>
        <v>9000</v>
      </c>
      <c r="W401" s="12">
        <v>0</v>
      </c>
      <c r="X401" s="18">
        <v>220</v>
      </c>
      <c r="Y401" s="19" t="s">
        <v>47</v>
      </c>
      <c r="Z401" s="20">
        <f t="shared" si="103"/>
        <v>41000</v>
      </c>
      <c r="AA401" s="21"/>
      <c r="AB401" s="22">
        <f t="shared" si="110"/>
        <v>21186.440677966104</v>
      </c>
      <c r="AC401" s="14">
        <f t="shared" si="119"/>
        <v>25000</v>
      </c>
      <c r="AD401" s="12"/>
      <c r="AE401" s="12"/>
      <c r="AF401" s="58" t="s">
        <v>67</v>
      </c>
      <c r="AG401" s="23">
        <v>8</v>
      </c>
      <c r="AH401" s="27">
        <v>7</v>
      </c>
      <c r="AI401" s="25" t="s">
        <v>49</v>
      </c>
      <c r="AJ401" s="13"/>
      <c r="AK401" s="13"/>
      <c r="AL401" s="17">
        <v>0</v>
      </c>
      <c r="AM401" s="15" t="s">
        <v>50</v>
      </c>
      <c r="AN401" s="12" t="s">
        <v>51</v>
      </c>
      <c r="AO401" s="12"/>
      <c r="AP401" s="17"/>
      <c r="AQ401" s="17"/>
      <c r="AR401" s="17"/>
      <c r="AU40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100150, 'Б-100150-13',date'2016-03-03',3, 7, 7, 'RUR', 1, 18, date'2015-03-06', date'2015-03-07', 1001501, 1, to_date('2016-04-08 00:00:00','YYYY-MM-DD HH24:MI:SS'), 50000, 9000, 0, 220, 0, 'c1', 8,null);insert into xxxx_oebs_cash_payment_test (ID, INVOICE_ID, OEBS_PAYMENT, DOC_DATE, COMISS_DATE) values (s_xxxx_oebs_cash_payment_test.NEXTVAL, 100150, 25000, to_date('2016-04-08 00:00:00','YYYY-MM-DD HH24:MI:SS'), date'2015-04-30' );insert into xxxx_client_discount_m  (ID,CLIENT_ID,CLIENT_AVG_DISCOUNT,DT) values (s_xxxx_client_discount_m.NEXTVAL,220, 7, date'2014-03-01');</v>
      </c>
    </row>
    <row r="402" spans="1:47" ht="15" customHeight="1" x14ac:dyDescent="0.3">
      <c r="A402" s="45">
        <v>19</v>
      </c>
      <c r="B402" s="57"/>
      <c r="C402" s="12" t="str">
        <f t="shared" si="113"/>
        <v>100019</v>
      </c>
      <c r="D402" s="12" t="str">
        <f t="shared" si="114"/>
        <v>100019/13</v>
      </c>
      <c r="E402" s="13" t="s">
        <v>40</v>
      </c>
      <c r="F402" s="13" t="s">
        <v>41</v>
      </c>
      <c r="G402" s="12">
        <v>1</v>
      </c>
      <c r="H402" s="14">
        <v>100151</v>
      </c>
      <c r="I402" s="15" t="str">
        <f t="shared" si="115"/>
        <v>Б-100151-13</v>
      </c>
      <c r="J402" s="16">
        <v>3</v>
      </c>
      <c r="K402" s="28">
        <v>2</v>
      </c>
      <c r="L402" s="12" t="s">
        <v>42</v>
      </c>
      <c r="M402" s="16">
        <v>1</v>
      </c>
      <c r="N402" s="12">
        <v>18</v>
      </c>
      <c r="O402" s="144" t="s">
        <v>169</v>
      </c>
      <c r="P402" s="13" t="s">
        <v>44</v>
      </c>
      <c r="Q402" s="13" t="s">
        <v>45</v>
      </c>
      <c r="R402" s="17" t="str">
        <f t="shared" si="116"/>
        <v>1001511</v>
      </c>
      <c r="S402" s="15">
        <v>1</v>
      </c>
      <c r="T402" s="144" t="s">
        <v>145</v>
      </c>
      <c r="U402" s="12">
        <v>50000</v>
      </c>
      <c r="V402" s="12">
        <f t="shared" si="118"/>
        <v>9000</v>
      </c>
      <c r="W402" s="12">
        <v>0</v>
      </c>
      <c r="X402" s="18">
        <v>221</v>
      </c>
      <c r="Y402" s="19" t="s">
        <v>47</v>
      </c>
      <c r="Z402" s="20">
        <f t="shared" si="103"/>
        <v>41000</v>
      </c>
      <c r="AA402" s="21"/>
      <c r="AB402" s="22">
        <f t="shared" si="110"/>
        <v>21186.440677966104</v>
      </c>
      <c r="AC402" s="14">
        <f t="shared" si="119"/>
        <v>25000</v>
      </c>
      <c r="AD402" s="12"/>
      <c r="AE402" s="12"/>
      <c r="AF402" s="58" t="s">
        <v>67</v>
      </c>
      <c r="AG402" s="23">
        <v>8</v>
      </c>
      <c r="AH402" s="30">
        <v>20</v>
      </c>
      <c r="AI402" s="25" t="s">
        <v>49</v>
      </c>
      <c r="AJ402" s="13"/>
      <c r="AK402" s="13"/>
      <c r="AL402" s="17">
        <v>0</v>
      </c>
      <c r="AM402" s="15" t="s">
        <v>50</v>
      </c>
      <c r="AN402" s="12" t="s">
        <v>51</v>
      </c>
      <c r="AO402" s="12"/>
      <c r="AP402" s="17"/>
      <c r="AQ402" s="17"/>
      <c r="AR402" s="17"/>
      <c r="AU402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100151, 'Б-100151-13',date'2016-03-04',3, 2, 2, 'RUR', 1, 18, date'2015-03-06', date'2015-03-07', 1001511, 1, to_date('2016-04-09 00:00:00','YYYY-MM-DD HH24:MI:SS'), 50000, 9000, 0, 221, 0, 'c1', 8,null);insert into xxxx_oebs_cash_payment_test (ID, INVOICE_ID, OEBS_PAYMENT, DOC_DATE, COMISS_DATE) values (s_xxxx_oebs_cash_payment_test.NEXTVAL, 100151, 25000, to_date('2016-04-09 00:00:00','YYYY-MM-DD HH24:MI:SS'), date'2015-04-30' );insert into xxxx_client_discount_m  (ID,CLIENT_ID,CLIENT_AVG_DISCOUNT,DT) values (s_xxxx_client_discount_m.NEXTVAL,221, 20, date'2014-03-01');</v>
      </c>
    </row>
    <row r="403" spans="1:47" ht="15" customHeight="1" x14ac:dyDescent="0.3">
      <c r="A403" s="45">
        <v>19</v>
      </c>
      <c r="B403" s="57"/>
      <c r="C403" s="12" t="str">
        <f t="shared" si="113"/>
        <v>100019</v>
      </c>
      <c r="D403" s="12" t="str">
        <f t="shared" si="114"/>
        <v>100019/13</v>
      </c>
      <c r="E403" s="13" t="s">
        <v>40</v>
      </c>
      <c r="F403" s="13" t="s">
        <v>41</v>
      </c>
      <c r="G403" s="12">
        <v>1</v>
      </c>
      <c r="H403" s="14">
        <v>100152</v>
      </c>
      <c r="I403" s="15" t="str">
        <f t="shared" si="115"/>
        <v>Б-100152-13</v>
      </c>
      <c r="J403" s="16">
        <v>3</v>
      </c>
      <c r="K403" s="28">
        <v>11</v>
      </c>
      <c r="L403" s="12" t="s">
        <v>42</v>
      </c>
      <c r="M403" s="16">
        <v>1</v>
      </c>
      <c r="N403" s="12">
        <v>18</v>
      </c>
      <c r="O403" s="144" t="s">
        <v>169</v>
      </c>
      <c r="P403" s="13" t="s">
        <v>44</v>
      </c>
      <c r="Q403" s="13" t="s">
        <v>45</v>
      </c>
      <c r="R403" s="17" t="str">
        <f t="shared" si="116"/>
        <v>1001521</v>
      </c>
      <c r="S403" s="15">
        <v>1</v>
      </c>
      <c r="T403" s="144" t="s">
        <v>145</v>
      </c>
      <c r="U403" s="12">
        <v>50000</v>
      </c>
      <c r="V403" s="12">
        <f t="shared" si="118"/>
        <v>9000</v>
      </c>
      <c r="W403" s="12">
        <v>0</v>
      </c>
      <c r="X403" s="18">
        <v>221</v>
      </c>
      <c r="Y403" s="19" t="s">
        <v>47</v>
      </c>
      <c r="Z403" s="20">
        <f t="shared" si="103"/>
        <v>41000</v>
      </c>
      <c r="AA403" s="21"/>
      <c r="AB403" s="22">
        <f t="shared" si="110"/>
        <v>21186.440677966104</v>
      </c>
      <c r="AC403" s="14">
        <f t="shared" si="119"/>
        <v>25000</v>
      </c>
      <c r="AD403" s="12"/>
      <c r="AE403" s="12"/>
      <c r="AF403" s="58" t="s">
        <v>67</v>
      </c>
      <c r="AG403" s="23">
        <v>8</v>
      </c>
      <c r="AH403" s="30">
        <v>20</v>
      </c>
      <c r="AI403" s="25" t="s">
        <v>49</v>
      </c>
      <c r="AJ403" s="13"/>
      <c r="AK403" s="13"/>
      <c r="AL403" s="17">
        <v>0</v>
      </c>
      <c r="AM403" s="15" t="s">
        <v>50</v>
      </c>
      <c r="AN403" s="12" t="s">
        <v>51</v>
      </c>
      <c r="AO403" s="12"/>
      <c r="AP403" s="17"/>
      <c r="AQ403" s="17"/>
      <c r="AR403" s="17"/>
      <c r="AU403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100152, 'Б-100152-13',date'2016-03-04',3, 11, 11, 'RUR', 1, 18, date'2015-03-06', date'2015-03-07', 1001521, 1, to_date('2016-04-09 00:00:00','YYYY-MM-DD HH24:MI:SS'), 50000, 9000, 0, 221, 0, 'c1', 8,null);insert into xxxx_oebs_cash_payment_test (ID, INVOICE_ID, OEBS_PAYMENT, DOC_DATE, COMISS_DATE) values (s_xxxx_oebs_cash_payment_test.NEXTVAL, 100152, 25000, to_date('2016-04-09 00:00:00','YYYY-MM-DD HH24:MI:SS'), date'2015-04-30' );insert into xxxx_client_discount_m  (ID,CLIENT_ID,CLIENT_AVG_DISCOUNT,DT) values (s_xxxx_client_discount_m.NEXTVAL,221, 20, date'2014-03-01');</v>
      </c>
    </row>
    <row r="404" spans="1:47" ht="15" customHeight="1" x14ac:dyDescent="0.3">
      <c r="A404" s="45">
        <v>19</v>
      </c>
      <c r="B404" s="57"/>
      <c r="C404" s="12" t="str">
        <f t="shared" si="113"/>
        <v>100019</v>
      </c>
      <c r="D404" s="12" t="str">
        <f t="shared" si="114"/>
        <v>100019/13</v>
      </c>
      <c r="E404" s="13" t="s">
        <v>40</v>
      </c>
      <c r="F404" s="13" t="s">
        <v>41</v>
      </c>
      <c r="G404" s="12">
        <v>1</v>
      </c>
      <c r="H404" s="14">
        <v>100153</v>
      </c>
      <c r="I404" s="15" t="str">
        <f t="shared" si="115"/>
        <v>Б-100153-13</v>
      </c>
      <c r="J404" s="16">
        <v>3</v>
      </c>
      <c r="K404" s="28">
        <v>1</v>
      </c>
      <c r="L404" s="12" t="s">
        <v>42</v>
      </c>
      <c r="M404" s="16">
        <v>1</v>
      </c>
      <c r="N404" s="12">
        <v>18</v>
      </c>
      <c r="O404" s="144" t="s">
        <v>170</v>
      </c>
      <c r="P404" s="13" t="s">
        <v>44</v>
      </c>
      <c r="Q404" s="13" t="s">
        <v>45</v>
      </c>
      <c r="R404" s="17" t="str">
        <f t="shared" si="116"/>
        <v>1001531</v>
      </c>
      <c r="S404" s="15">
        <v>1</v>
      </c>
      <c r="T404" s="144" t="s">
        <v>146</v>
      </c>
      <c r="U404" s="12">
        <v>50000</v>
      </c>
      <c r="V404" s="12">
        <f t="shared" si="118"/>
        <v>9000</v>
      </c>
      <c r="W404" s="12">
        <v>0</v>
      </c>
      <c r="X404" s="18">
        <v>222</v>
      </c>
      <c r="Y404" s="19" t="s">
        <v>47</v>
      </c>
      <c r="Z404" s="20">
        <f t="shared" si="103"/>
        <v>41000</v>
      </c>
      <c r="AA404" s="107" t="s">
        <v>126</v>
      </c>
      <c r="AB404" s="22">
        <f t="shared" si="110"/>
        <v>21186.440677966104</v>
      </c>
      <c r="AC404" s="14">
        <f t="shared" si="119"/>
        <v>25000</v>
      </c>
      <c r="AD404" s="12"/>
      <c r="AE404" s="12"/>
      <c r="AF404" s="58" t="s">
        <v>67</v>
      </c>
      <c r="AG404" s="23">
        <v>8</v>
      </c>
      <c r="AH404" s="30">
        <v>13</v>
      </c>
      <c r="AI404" s="25" t="s">
        <v>49</v>
      </c>
      <c r="AJ404" s="13"/>
      <c r="AK404" s="13"/>
      <c r="AL404" s="17">
        <v>0</v>
      </c>
      <c r="AM404" s="15" t="s">
        <v>50</v>
      </c>
      <c r="AN404" s="12" t="s">
        <v>51</v>
      </c>
      <c r="AO404" s="12"/>
      <c r="AP404" s="17"/>
      <c r="AQ404" s="17"/>
      <c r="AR404" s="17"/>
      <c r="AU404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100153, 'Б-100153-13',date'2016-03-05',3, 1, 1, 'RUR', 1, 18, date'2015-03-06', date'2015-03-07', 1001531, 1, to_date('2016-04-11 00:00:00','YYYY-MM-DD HH24:MI:SS'), 50000, 9000, 0, 222, 0, 'c1', 8,null);insert into xxxx_oebs_cash_payment_test (ID, INVOICE_ID, OEBS_PAYMENT, DOC_DATE, COMISS_DATE) values (s_xxxx_oebs_cash_payment_test.NEXTVAL, 100153, 25000, to_date('2016-04-11 00:00:00','YYYY-MM-DD HH24:MI:SS'), date'2015-04-30' );insert into xxxx_client_discount_m  (ID,CLIENT_ID,CLIENT_AVG_DISCOUNT,DT) values (s_xxxx_client_discount_m.NEXTVAL,222, 13, date'2014-03-01');</v>
      </c>
    </row>
    <row r="405" spans="1:47" ht="15" customHeight="1" x14ac:dyDescent="0.3">
      <c r="A405" s="45">
        <v>19</v>
      </c>
      <c r="B405" s="57"/>
      <c r="C405" s="12" t="str">
        <f t="shared" si="113"/>
        <v>100019</v>
      </c>
      <c r="D405" s="12" t="str">
        <f t="shared" si="114"/>
        <v>100019/13</v>
      </c>
      <c r="E405" s="13" t="s">
        <v>40</v>
      </c>
      <c r="F405" s="13" t="s">
        <v>41</v>
      </c>
      <c r="G405" s="12">
        <v>1</v>
      </c>
      <c r="H405" s="14">
        <v>100154</v>
      </c>
      <c r="I405" s="15" t="str">
        <f t="shared" si="115"/>
        <v>Б-100154-13</v>
      </c>
      <c r="J405" s="16">
        <v>3</v>
      </c>
      <c r="K405" s="12">
        <v>7</v>
      </c>
      <c r="L405" s="12" t="s">
        <v>42</v>
      </c>
      <c r="M405" s="16">
        <v>1</v>
      </c>
      <c r="N405" s="12">
        <v>18</v>
      </c>
      <c r="O405" s="144" t="s">
        <v>167</v>
      </c>
      <c r="P405" s="13" t="s">
        <v>44</v>
      </c>
      <c r="Q405" s="13" t="s">
        <v>45</v>
      </c>
      <c r="R405" s="17" t="str">
        <f t="shared" si="116"/>
        <v>1001541</v>
      </c>
      <c r="S405" s="15">
        <v>1</v>
      </c>
      <c r="T405" s="144" t="s">
        <v>147</v>
      </c>
      <c r="U405" s="12">
        <v>50000</v>
      </c>
      <c r="V405" s="12">
        <f t="shared" si="118"/>
        <v>9000</v>
      </c>
      <c r="W405" s="12">
        <v>0</v>
      </c>
      <c r="X405" s="18">
        <v>223</v>
      </c>
      <c r="Y405" s="19" t="s">
        <v>47</v>
      </c>
      <c r="Z405" s="20">
        <f t="shared" si="103"/>
        <v>41000</v>
      </c>
      <c r="AA405" s="21"/>
      <c r="AB405" s="22">
        <f t="shared" si="110"/>
        <v>21186.440677966104</v>
      </c>
      <c r="AC405" s="14">
        <f t="shared" si="119"/>
        <v>25000</v>
      </c>
      <c r="AD405" s="12"/>
      <c r="AE405" s="12"/>
      <c r="AF405" s="59" t="s">
        <v>72</v>
      </c>
      <c r="AG405" s="23">
        <v>8</v>
      </c>
      <c r="AH405" s="24">
        <v>13</v>
      </c>
      <c r="AI405" s="25" t="s">
        <v>49</v>
      </c>
      <c r="AJ405" s="13"/>
      <c r="AK405" s="13"/>
      <c r="AL405" s="17">
        <v>0</v>
      </c>
      <c r="AM405" s="15" t="s">
        <v>50</v>
      </c>
      <c r="AN405" s="12" t="s">
        <v>51</v>
      </c>
      <c r="AO405" s="12"/>
      <c r="AP405" s="17"/>
      <c r="AQ405" s="17"/>
      <c r="AR405" s="17"/>
      <c r="AU405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100154, 'Б-100154-13',date'2016-03-02',3, 7, 7, 'RUR', 1, 18, date'2015-03-06', date'2015-03-07', 1001541, 1, to_date('2016-05-07 00:00:00','YYYY-MM-DD HH24:MI:SS'), 50000, 9000, 0, 223, 0, 'c1', 8,null);insert into xxxx_oebs_cash_payment_test (ID, INVOICE_ID, OEBS_PAYMENT, DOC_DATE, COMISS_DATE) values (s_xxxx_oebs_cash_payment_test.NEXTVAL, 100154, 25000, to_date('2016-05-07 00:00:00','YYYY-MM-DD HH24:MI:SS'), date'2015-05-31' );insert into xxxx_client_discount_m  (ID,CLIENT_ID,CLIENT_AVG_DISCOUNT,DT) values (s_xxxx_client_discount_m.NEXTVAL,223, 13, date'2014-03-01');</v>
      </c>
    </row>
    <row r="406" spans="1:47" ht="15" customHeight="1" x14ac:dyDescent="0.3">
      <c r="A406" s="45">
        <v>19</v>
      </c>
      <c r="B406" s="57"/>
      <c r="C406" s="12" t="str">
        <f t="shared" si="113"/>
        <v>100019</v>
      </c>
      <c r="D406" s="12" t="str">
        <f t="shared" si="114"/>
        <v>100019/13</v>
      </c>
      <c r="E406" s="13" t="s">
        <v>40</v>
      </c>
      <c r="F406" s="13" t="s">
        <v>41</v>
      </c>
      <c r="G406" s="12">
        <v>1</v>
      </c>
      <c r="H406" s="14">
        <v>100155</v>
      </c>
      <c r="I406" s="15" t="str">
        <f t="shared" si="115"/>
        <v>Б-100155-13</v>
      </c>
      <c r="J406" s="16">
        <v>3</v>
      </c>
      <c r="K406" s="56">
        <v>3</v>
      </c>
      <c r="L406" s="12" t="s">
        <v>42</v>
      </c>
      <c r="M406" s="16">
        <v>1</v>
      </c>
      <c r="N406" s="12">
        <v>18</v>
      </c>
      <c r="O406" s="144" t="s">
        <v>168</v>
      </c>
      <c r="P406" s="13" t="s">
        <v>44</v>
      </c>
      <c r="Q406" s="13" t="s">
        <v>45</v>
      </c>
      <c r="R406" s="17" t="str">
        <f t="shared" si="116"/>
        <v>1001551</v>
      </c>
      <c r="S406" s="15">
        <v>1</v>
      </c>
      <c r="T406" s="144" t="s">
        <v>148</v>
      </c>
      <c r="U406" s="12">
        <v>50000</v>
      </c>
      <c r="V406" s="12">
        <f t="shared" si="118"/>
        <v>9000</v>
      </c>
      <c r="W406" s="12">
        <v>0</v>
      </c>
      <c r="X406" s="18">
        <v>224</v>
      </c>
      <c r="Y406" s="19" t="s">
        <v>47</v>
      </c>
      <c r="Z406" s="20">
        <f t="shared" si="103"/>
        <v>41000</v>
      </c>
      <c r="AA406" s="21"/>
      <c r="AB406" s="22">
        <f t="shared" si="110"/>
        <v>21186.440677966104</v>
      </c>
      <c r="AC406" s="14">
        <f t="shared" si="119"/>
        <v>25000</v>
      </c>
      <c r="AD406" s="12"/>
      <c r="AE406" s="12"/>
      <c r="AF406" s="59" t="s">
        <v>72</v>
      </c>
      <c r="AG406" s="23">
        <v>8</v>
      </c>
      <c r="AH406" s="27">
        <v>7</v>
      </c>
      <c r="AI406" s="25" t="s">
        <v>49</v>
      </c>
      <c r="AJ406" s="13"/>
      <c r="AK406" s="13"/>
      <c r="AL406" s="17">
        <v>0</v>
      </c>
      <c r="AM406" s="15" t="s">
        <v>50</v>
      </c>
      <c r="AN406" s="12" t="s">
        <v>51</v>
      </c>
      <c r="AO406" s="12"/>
      <c r="AP406" s="17"/>
      <c r="AQ406" s="17"/>
      <c r="AR406" s="17"/>
      <c r="AU406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100155, 'Б-100155-13',date'2016-03-03',3, 3, 3, 'RUR', 1, 18, date'2015-03-06', date'2015-03-07', 1001551, 1, to_date('2016-05-08 00:00:00','YYYY-MM-DD HH24:MI:SS'), 50000, 9000, 0, 224, 0, 'c1', 8,null);insert into xxxx_oebs_cash_payment_test (ID, INVOICE_ID, OEBS_PAYMENT, DOC_DATE, COMISS_DATE) values (s_xxxx_oebs_cash_payment_test.NEXTVAL, 100155, 25000, to_date('2016-05-08 00:00:00','YYYY-MM-DD HH24:MI:SS'), date'2015-05-31' );insert into xxxx_client_discount_m  (ID,CLIENT_ID,CLIENT_AVG_DISCOUNT,DT) values (s_xxxx_client_discount_m.NEXTVAL,224, 7, date'2014-03-01');</v>
      </c>
    </row>
    <row r="407" spans="1:47" ht="15" customHeight="1" x14ac:dyDescent="0.3">
      <c r="A407" s="45">
        <v>19</v>
      </c>
      <c r="B407" s="57"/>
      <c r="C407" s="12" t="str">
        <f t="shared" si="113"/>
        <v>100019</v>
      </c>
      <c r="D407" s="12" t="str">
        <f t="shared" si="114"/>
        <v>100019/13</v>
      </c>
      <c r="E407" s="13" t="s">
        <v>40</v>
      </c>
      <c r="F407" s="13" t="s">
        <v>41</v>
      </c>
      <c r="G407" s="12">
        <v>1</v>
      </c>
      <c r="H407" s="14">
        <v>100156</v>
      </c>
      <c r="I407" s="15" t="str">
        <f t="shared" si="115"/>
        <v>Б-100156-13</v>
      </c>
      <c r="J407" s="16">
        <v>3</v>
      </c>
      <c r="K407" s="12">
        <v>7</v>
      </c>
      <c r="L407" s="12" t="s">
        <v>42</v>
      </c>
      <c r="M407" s="16">
        <v>1</v>
      </c>
      <c r="N407" s="12">
        <v>18</v>
      </c>
      <c r="O407" s="144" t="s">
        <v>168</v>
      </c>
      <c r="P407" s="13" t="s">
        <v>44</v>
      </c>
      <c r="Q407" s="13" t="s">
        <v>45</v>
      </c>
      <c r="R407" s="17" t="str">
        <f t="shared" si="116"/>
        <v>1001561</v>
      </c>
      <c r="S407" s="15">
        <v>1</v>
      </c>
      <c r="T407" s="144" t="s">
        <v>148</v>
      </c>
      <c r="U407" s="12">
        <v>50000</v>
      </c>
      <c r="V407" s="12">
        <f t="shared" si="118"/>
        <v>9000</v>
      </c>
      <c r="W407" s="12">
        <v>0</v>
      </c>
      <c r="X407" s="18">
        <v>225</v>
      </c>
      <c r="Y407" s="19" t="s">
        <v>47</v>
      </c>
      <c r="Z407" s="20">
        <f t="shared" si="103"/>
        <v>41000</v>
      </c>
      <c r="AA407" s="21"/>
      <c r="AB407" s="22">
        <f t="shared" si="110"/>
        <v>21186.440677966104</v>
      </c>
      <c r="AC407" s="14">
        <f t="shared" si="119"/>
        <v>25000</v>
      </c>
      <c r="AD407" s="12"/>
      <c r="AE407" s="12"/>
      <c r="AF407" s="59" t="s">
        <v>72</v>
      </c>
      <c r="AG407" s="23">
        <v>8</v>
      </c>
      <c r="AH407" s="27">
        <v>7</v>
      </c>
      <c r="AI407" s="25" t="s">
        <v>49</v>
      </c>
      <c r="AJ407" s="13"/>
      <c r="AK407" s="13"/>
      <c r="AL407" s="17">
        <v>0</v>
      </c>
      <c r="AM407" s="15" t="s">
        <v>50</v>
      </c>
      <c r="AN407" s="12" t="s">
        <v>51</v>
      </c>
      <c r="AO407" s="12"/>
      <c r="AP407" s="17"/>
      <c r="AQ407" s="17"/>
      <c r="AR407" s="17"/>
      <c r="AU407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100156, 'Б-100156-13',date'2016-03-03',3, 7, 7, 'RUR', 1, 18, date'2015-03-06', date'2015-03-07', 1001561, 1, to_date('2016-05-08 00:00:00','YYYY-MM-DD HH24:MI:SS'), 50000, 9000, 0, 225, 0, 'c1', 8,null);insert into xxxx_oebs_cash_payment_test (ID, INVOICE_ID, OEBS_PAYMENT, DOC_DATE, COMISS_DATE) values (s_xxxx_oebs_cash_payment_test.NEXTVAL, 100156, 25000, to_date('2016-05-08 00:00:00','YYYY-MM-DD HH24:MI:SS'), date'2015-05-31' );insert into xxxx_client_discount_m  (ID,CLIENT_ID,CLIENT_AVG_DISCOUNT,DT) values (s_xxxx_client_discount_m.NEXTVAL,225, 7, date'2014-03-01');</v>
      </c>
    </row>
    <row r="408" spans="1:47" ht="15" customHeight="1" x14ac:dyDescent="0.3">
      <c r="A408" s="45">
        <v>19</v>
      </c>
      <c r="B408" s="57"/>
      <c r="C408" s="12" t="str">
        <f t="shared" si="113"/>
        <v>100019</v>
      </c>
      <c r="D408" s="12" t="str">
        <f t="shared" si="114"/>
        <v>100019/13</v>
      </c>
      <c r="E408" s="13" t="s">
        <v>40</v>
      </c>
      <c r="F408" s="13" t="s">
        <v>41</v>
      </c>
      <c r="G408" s="12">
        <v>1</v>
      </c>
      <c r="H408" s="14">
        <v>100157</v>
      </c>
      <c r="I408" s="15" t="str">
        <f t="shared" si="115"/>
        <v>Б-100157-13</v>
      </c>
      <c r="J408" s="16">
        <v>3</v>
      </c>
      <c r="K408" s="28">
        <v>2</v>
      </c>
      <c r="L408" s="12" t="s">
        <v>42</v>
      </c>
      <c r="M408" s="16">
        <v>1</v>
      </c>
      <c r="N408" s="12">
        <v>18</v>
      </c>
      <c r="O408" s="144" t="s">
        <v>169</v>
      </c>
      <c r="P408" s="13" t="s">
        <v>44</v>
      </c>
      <c r="Q408" s="13" t="s">
        <v>45</v>
      </c>
      <c r="R408" s="17" t="str">
        <f t="shared" si="116"/>
        <v>1001571</v>
      </c>
      <c r="S408" s="15">
        <v>1</v>
      </c>
      <c r="T408" s="144" t="s">
        <v>149</v>
      </c>
      <c r="U408" s="12">
        <v>50000</v>
      </c>
      <c r="V408" s="12">
        <f t="shared" si="118"/>
        <v>9000</v>
      </c>
      <c r="W408" s="12">
        <v>0</v>
      </c>
      <c r="X408" s="18">
        <v>226</v>
      </c>
      <c r="Y408" s="19" t="s">
        <v>47</v>
      </c>
      <c r="Z408" s="20">
        <f t="shared" si="103"/>
        <v>41000</v>
      </c>
      <c r="AA408" s="21"/>
      <c r="AB408" s="22">
        <f t="shared" si="110"/>
        <v>21186.440677966104</v>
      </c>
      <c r="AC408" s="14">
        <f t="shared" si="119"/>
        <v>25000</v>
      </c>
      <c r="AD408" s="12"/>
      <c r="AE408" s="12"/>
      <c r="AF408" s="59" t="s">
        <v>72</v>
      </c>
      <c r="AG408" s="23">
        <v>8</v>
      </c>
      <c r="AH408" s="30">
        <v>20</v>
      </c>
      <c r="AI408" s="25" t="s">
        <v>49</v>
      </c>
      <c r="AJ408" s="13"/>
      <c r="AK408" s="13"/>
      <c r="AL408" s="17">
        <v>0</v>
      </c>
      <c r="AM408" s="15" t="s">
        <v>50</v>
      </c>
      <c r="AN408" s="12" t="s">
        <v>51</v>
      </c>
      <c r="AO408" s="12"/>
      <c r="AP408" s="17"/>
      <c r="AQ408" s="17"/>
      <c r="AR408" s="17"/>
      <c r="AU408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100157, 'Б-100157-13',date'2016-03-04',3, 2, 2, 'RUR', 1, 18, date'2015-03-06', date'2015-03-07', 1001571, 1, to_date('2016-05-09 00:00:00','YYYY-MM-DD HH24:MI:SS'), 50000, 9000, 0, 226, 0, 'c1', 8,null);insert into xxxx_oebs_cash_payment_test (ID, INVOICE_ID, OEBS_PAYMENT, DOC_DATE, COMISS_DATE) values (s_xxxx_oebs_cash_payment_test.NEXTVAL, 100157, 25000, to_date('2016-05-09 00:00:00','YYYY-MM-DD HH24:MI:SS'), date'2015-05-31' );insert into xxxx_client_discount_m  (ID,CLIENT_ID,CLIENT_AVG_DISCOUNT,DT) values (s_xxxx_client_discount_m.NEXTVAL,226, 20, date'2014-03-01');</v>
      </c>
    </row>
    <row r="409" spans="1:47" ht="15" customHeight="1" x14ac:dyDescent="0.3">
      <c r="A409" s="45">
        <v>19</v>
      </c>
      <c r="B409" s="57"/>
      <c r="C409" s="12" t="str">
        <f t="shared" si="113"/>
        <v>100019</v>
      </c>
      <c r="D409" s="12" t="str">
        <f t="shared" si="114"/>
        <v>100019/13</v>
      </c>
      <c r="E409" s="13" t="s">
        <v>40</v>
      </c>
      <c r="F409" s="13" t="s">
        <v>41</v>
      </c>
      <c r="G409" s="12">
        <v>1</v>
      </c>
      <c r="H409" s="14">
        <v>100158</v>
      </c>
      <c r="I409" s="15" t="str">
        <f t="shared" si="115"/>
        <v>Б-100158-13</v>
      </c>
      <c r="J409" s="16">
        <v>3</v>
      </c>
      <c r="K409" s="28">
        <v>11</v>
      </c>
      <c r="L409" s="12" t="s">
        <v>42</v>
      </c>
      <c r="M409" s="16">
        <v>1</v>
      </c>
      <c r="N409" s="12">
        <v>18</v>
      </c>
      <c r="O409" s="144" t="s">
        <v>169</v>
      </c>
      <c r="P409" s="13" t="s">
        <v>44</v>
      </c>
      <c r="Q409" s="13" t="s">
        <v>45</v>
      </c>
      <c r="R409" s="17" t="str">
        <f t="shared" si="116"/>
        <v>1001581</v>
      </c>
      <c r="S409" s="15">
        <v>1</v>
      </c>
      <c r="T409" s="144" t="s">
        <v>149</v>
      </c>
      <c r="U409" s="12">
        <v>50000</v>
      </c>
      <c r="V409" s="12">
        <f t="shared" si="118"/>
        <v>9000</v>
      </c>
      <c r="W409" s="12">
        <v>0</v>
      </c>
      <c r="X409" s="18">
        <v>226</v>
      </c>
      <c r="Y409" s="19" t="s">
        <v>47</v>
      </c>
      <c r="Z409" s="20">
        <f t="shared" si="103"/>
        <v>41000</v>
      </c>
      <c r="AA409" s="21"/>
      <c r="AB409" s="22">
        <f t="shared" si="110"/>
        <v>21186.440677966104</v>
      </c>
      <c r="AC409" s="14">
        <f t="shared" si="119"/>
        <v>25000</v>
      </c>
      <c r="AD409" s="12"/>
      <c r="AE409" s="12"/>
      <c r="AF409" s="59" t="s">
        <v>72</v>
      </c>
      <c r="AG409" s="23">
        <v>8</v>
      </c>
      <c r="AH409" s="30">
        <v>20</v>
      </c>
      <c r="AI409" s="25" t="s">
        <v>49</v>
      </c>
      <c r="AJ409" s="13"/>
      <c r="AK409" s="13"/>
      <c r="AL409" s="17">
        <v>0</v>
      </c>
      <c r="AM409" s="15" t="s">
        <v>50</v>
      </c>
      <c r="AN409" s="12" t="s">
        <v>51</v>
      </c>
      <c r="AO409" s="12"/>
      <c r="AP409" s="17"/>
      <c r="AQ409" s="17"/>
      <c r="AR409" s="17"/>
      <c r="AU409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100158, 'Б-100158-13',date'2016-03-04',3, 11, 11, 'RUR', 1, 18, date'2015-03-06', date'2015-03-07', 1001581, 1, to_date('2016-05-09 00:00:00','YYYY-MM-DD HH24:MI:SS'), 50000, 9000, 0, 226, 0, 'c1', 8,null);insert into xxxx_oebs_cash_payment_test (ID, INVOICE_ID, OEBS_PAYMENT, DOC_DATE, COMISS_DATE) values (s_xxxx_oebs_cash_payment_test.NEXTVAL, 100158, 25000, to_date('2016-05-09 00:00:00','YYYY-MM-DD HH24:MI:SS'), date'2015-05-31' );insert into xxxx_client_discount_m  (ID,CLIENT_ID,CLIENT_AVG_DISCOUNT,DT) values (s_xxxx_client_discount_m.NEXTVAL,226, 20, date'2014-03-01');</v>
      </c>
    </row>
    <row r="410" spans="1:47" s="44" customFormat="1" ht="15" customHeight="1" x14ac:dyDescent="0.3">
      <c r="A410" s="31">
        <v>19</v>
      </c>
      <c r="B410" s="60"/>
      <c r="C410" s="33" t="str">
        <f t="shared" si="113"/>
        <v>100019</v>
      </c>
      <c r="D410" s="33" t="str">
        <f t="shared" si="114"/>
        <v>100019/13</v>
      </c>
      <c r="E410" s="34" t="s">
        <v>40</v>
      </c>
      <c r="F410" s="34" t="s">
        <v>41</v>
      </c>
      <c r="G410" s="33">
        <v>1</v>
      </c>
      <c r="H410" s="14">
        <v>100159</v>
      </c>
      <c r="I410" s="33" t="str">
        <f t="shared" si="115"/>
        <v>Б-100159-13</v>
      </c>
      <c r="J410" s="36">
        <v>3</v>
      </c>
      <c r="K410" s="35">
        <v>1</v>
      </c>
      <c r="L410" s="33" t="s">
        <v>42</v>
      </c>
      <c r="M410" s="36">
        <v>1</v>
      </c>
      <c r="N410" s="33">
        <v>18</v>
      </c>
      <c r="O410" s="145" t="s">
        <v>170</v>
      </c>
      <c r="P410" s="34" t="s">
        <v>44</v>
      </c>
      <c r="Q410" s="34" t="s">
        <v>45</v>
      </c>
      <c r="R410" s="37" t="str">
        <f t="shared" si="116"/>
        <v>1001591</v>
      </c>
      <c r="S410" s="33">
        <v>1</v>
      </c>
      <c r="T410" s="145" t="s">
        <v>150</v>
      </c>
      <c r="U410" s="33">
        <v>50000</v>
      </c>
      <c r="V410" s="33">
        <f t="shared" si="118"/>
        <v>9000</v>
      </c>
      <c r="W410" s="33">
        <v>0</v>
      </c>
      <c r="X410" s="105">
        <v>227</v>
      </c>
      <c r="Y410" s="38" t="s">
        <v>47</v>
      </c>
      <c r="Z410" s="106">
        <f t="shared" si="103"/>
        <v>41000</v>
      </c>
      <c r="AA410" s="39" t="s">
        <v>126</v>
      </c>
      <c r="AB410" s="22">
        <f t="shared" si="110"/>
        <v>21186.440677966104</v>
      </c>
      <c r="AC410" s="40">
        <f t="shared" si="119"/>
        <v>25000</v>
      </c>
      <c r="AD410" s="33"/>
      <c r="AE410" s="33"/>
      <c r="AF410" s="61" t="s">
        <v>72</v>
      </c>
      <c r="AG410" s="41">
        <v>8</v>
      </c>
      <c r="AH410" s="42">
        <v>13</v>
      </c>
      <c r="AI410" s="43" t="s">
        <v>49</v>
      </c>
      <c r="AJ410" s="34"/>
      <c r="AK410" s="34"/>
      <c r="AL410" s="37">
        <v>0</v>
      </c>
      <c r="AM410" s="33" t="s">
        <v>50</v>
      </c>
      <c r="AN410" s="33" t="s">
        <v>51</v>
      </c>
      <c r="AO410" s="33"/>
      <c r="AP410" s="37"/>
      <c r="AQ410" s="37"/>
      <c r="AR410" s="37"/>
      <c r="AU410" s="44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date'2015-03-01', date'2015-09-01', 1, 100159, 'Б-100159-13',date'2016-03-05',3, 1, 1, 'RUR', 1, 18, date'2015-03-06', date'2015-03-07', 1001591, 1, to_date('2016-05-11 00:00:00','YYYY-MM-DD HH24:MI:SS'), 50000, 9000, 0, 227, 0, 'c1', 8,null);insert into xxxx_oebs_cash_payment_test (ID, INVOICE_ID, OEBS_PAYMENT, DOC_DATE, COMISS_DATE) values (s_xxxx_oebs_cash_payment_test.NEXTVAL, 100159, 25000, to_date('2016-05-11 00:00:00','YYYY-MM-DD HH24:MI:SS'), date'2015-05-31' );insert into xxxx_client_discount_m  (ID,CLIENT_ID,CLIENT_AVG_DISCOUNT,DT) values (s_xxxx_client_discount_m.NEXTVAL,227, 13, date'2014-03-01');</v>
      </c>
    </row>
    <row r="411" spans="1:47" ht="15" customHeight="1" x14ac:dyDescent="0.3">
      <c r="A411" s="45">
        <v>20</v>
      </c>
      <c r="B411" s="64"/>
      <c r="C411" s="12" t="str">
        <f t="shared" si="113"/>
        <v>100020</v>
      </c>
      <c r="D411" s="12" t="str">
        <f t="shared" si="114"/>
        <v>100020/13</v>
      </c>
      <c r="E411" s="13" t="s">
        <v>40</v>
      </c>
      <c r="F411" s="13" t="s">
        <v>41</v>
      </c>
      <c r="G411" s="12">
        <v>1</v>
      </c>
      <c r="H411" s="14">
        <v>100160</v>
      </c>
      <c r="I411" s="15" t="str">
        <f t="shared" si="115"/>
        <v>Б-100160-13</v>
      </c>
      <c r="J411" s="16">
        <v>3</v>
      </c>
      <c r="K411" s="56">
        <v>2</v>
      </c>
      <c r="L411" s="12" t="s">
        <v>42</v>
      </c>
      <c r="M411" s="16">
        <v>1</v>
      </c>
      <c r="N411" s="12">
        <v>18</v>
      </c>
      <c r="O411" s="144" t="s">
        <v>167</v>
      </c>
      <c r="P411" s="13" t="s">
        <v>44</v>
      </c>
      <c r="Q411" s="13" t="s">
        <v>45</v>
      </c>
      <c r="R411" s="17" t="str">
        <f t="shared" si="116"/>
        <v>1001601</v>
      </c>
      <c r="S411" s="15">
        <v>1</v>
      </c>
      <c r="T411" s="144" t="s">
        <v>139</v>
      </c>
      <c r="U411" s="12">
        <v>50000</v>
      </c>
      <c r="V411" s="12">
        <f t="shared" si="118"/>
        <v>9000</v>
      </c>
      <c r="W411" s="12">
        <v>0</v>
      </c>
      <c r="X411" s="18">
        <v>228</v>
      </c>
      <c r="Y411" s="19" t="s">
        <v>47</v>
      </c>
      <c r="Z411" s="20">
        <f t="shared" si="103"/>
        <v>41000</v>
      </c>
      <c r="AA411" s="21"/>
      <c r="AB411" s="22">
        <f t="shared" si="110"/>
        <v>21186.440677966104</v>
      </c>
      <c r="AC411" s="14">
        <f t="shared" si="119"/>
        <v>25000</v>
      </c>
      <c r="AD411" s="12"/>
      <c r="AE411" s="12"/>
      <c r="AF411" s="13" t="s">
        <v>48</v>
      </c>
      <c r="AG411" s="23">
        <v>8</v>
      </c>
      <c r="AH411" s="24">
        <v>13</v>
      </c>
      <c r="AI411" s="25" t="s">
        <v>49</v>
      </c>
      <c r="AJ411" s="13"/>
      <c r="AK411" s="13"/>
      <c r="AL411" s="17">
        <v>0</v>
      </c>
      <c r="AM411" s="15" t="s">
        <v>50</v>
      </c>
      <c r="AN411" s="12" t="s">
        <v>51</v>
      </c>
      <c r="AO411" s="12"/>
      <c r="AP411" s="17"/>
      <c r="AQ411" s="17"/>
      <c r="AR411" s="17"/>
      <c r="AS411" s="15" t="s">
        <v>65</v>
      </c>
      <c r="AU411" s="9" t="str">
        <f t="shared" si="1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100160, 'Б-100160-13',date'2016-03-02',3, 2, 2, 'RUR', 1, 18, date'2015-03-06', date'2015-03-07', 1001601, 1, to_date('2016-03-07 00:00:00','YYYY-MM-DD HH24:MI:SS'), 50000, 9000, 0, 228, 0, 'c1', 8,null);insert into xxxx_oebs_cash_payment_test (ID, INVOICE_ID, OEBS_PAYMENT, DOC_DATE, COMISS_DATE) values (s_xxxx_oebs_cash_payment_test.NEXTVAL, 100160, 25000, to_date('2016-03-07 00:00:00','YYYY-MM-DD HH24:MI:SS'), date'2015-03-31' );insert into xxxx_client_discount_m  (ID,CLIENT_ID,CLIENT_AVG_DISCOUNT,DT) values (s_xxxx_client_discount_m.NEXTVAL,228, 13, date'2014-03-01');</v>
      </c>
    </row>
    <row r="412" spans="1:47" ht="15" customHeight="1" x14ac:dyDescent="0.3">
      <c r="A412" s="45">
        <v>20</v>
      </c>
      <c r="B412" s="64"/>
      <c r="C412" s="12" t="str">
        <f t="shared" si="113"/>
        <v>100020</v>
      </c>
      <c r="D412" s="12" t="str">
        <f t="shared" si="114"/>
        <v>100020/13</v>
      </c>
      <c r="E412" s="13" t="s">
        <v>40</v>
      </c>
      <c r="F412" s="13" t="s">
        <v>41</v>
      </c>
      <c r="G412" s="12">
        <v>1</v>
      </c>
      <c r="H412" s="14">
        <v>100161</v>
      </c>
      <c r="I412" s="15" t="str">
        <f t="shared" si="115"/>
        <v>Б-100161-13</v>
      </c>
      <c r="J412" s="16">
        <v>3</v>
      </c>
      <c r="K412" s="12">
        <v>7</v>
      </c>
      <c r="L412" s="12" t="s">
        <v>42</v>
      </c>
      <c r="M412" s="16">
        <v>1</v>
      </c>
      <c r="N412" s="12">
        <v>18</v>
      </c>
      <c r="O412" s="144" t="s">
        <v>168</v>
      </c>
      <c r="P412" s="13" t="s">
        <v>44</v>
      </c>
      <c r="Q412" s="13" t="s">
        <v>45</v>
      </c>
      <c r="R412" s="17" t="str">
        <f t="shared" si="116"/>
        <v>1001611</v>
      </c>
      <c r="S412" s="15">
        <v>1</v>
      </c>
      <c r="T412" s="144" t="s">
        <v>140</v>
      </c>
      <c r="U412" s="12">
        <v>50000</v>
      </c>
      <c r="V412" s="12">
        <f t="shared" si="118"/>
        <v>9000</v>
      </c>
      <c r="W412" s="12">
        <v>0</v>
      </c>
      <c r="X412" s="18">
        <v>229</v>
      </c>
      <c r="Y412" s="19" t="s">
        <v>47</v>
      </c>
      <c r="Z412" s="20">
        <f t="shared" si="103"/>
        <v>41000</v>
      </c>
      <c r="AA412" s="21"/>
      <c r="AB412" s="22">
        <f t="shared" si="110"/>
        <v>21186.440677966104</v>
      </c>
      <c r="AC412" s="14">
        <f t="shared" si="119"/>
        <v>25000</v>
      </c>
      <c r="AD412" s="12"/>
      <c r="AE412" s="12"/>
      <c r="AF412" s="13" t="s">
        <v>48</v>
      </c>
      <c r="AG412" s="23">
        <v>8</v>
      </c>
      <c r="AH412" s="27">
        <v>7</v>
      </c>
      <c r="AI412" s="25" t="s">
        <v>49</v>
      </c>
      <c r="AJ412" s="13"/>
      <c r="AK412" s="13"/>
      <c r="AL412" s="17">
        <v>0</v>
      </c>
      <c r="AM412" s="15" t="s">
        <v>50</v>
      </c>
      <c r="AN412" s="12" t="s">
        <v>51</v>
      </c>
      <c r="AO412" s="12"/>
      <c r="AP412" s="17"/>
      <c r="AQ412" s="17"/>
      <c r="AR412" s="17"/>
      <c r="AS412" s="9" t="s">
        <v>89</v>
      </c>
      <c r="AU412" s="9" t="str">
        <f t="shared" ref="AU412:AU488" si="12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"&amp;A412&amp;", "&amp;C412&amp;", '"&amp;D412&amp;"', date'"&amp;E412&amp;"', date'"&amp;F412&amp;"', "&amp;G412&amp;", "&amp;H412&amp;", '"&amp;I412&amp;"',date'"&amp;O412&amp;"',"&amp;J412&amp;", "&amp;K412&amp;", "&amp;K412&amp;", '"&amp;L412&amp;"', "&amp;M412&amp;", "&amp;N412&amp;", date'"&amp;P412&amp;"', date'"&amp;Q412&amp;"', "&amp;R412&amp;", "&amp;S412&amp;", to_date('"&amp;T412&amp;"','YYYY-MM-DD HH24:MI:SS'), "&amp;U412&amp;", "&amp;V412&amp;", "&amp;W412&amp;", "&amp;X412&amp;", "&amp;AL412&amp;", '"&amp;AN412&amp;"', "&amp;AG412&amp;","&amp;AM412&amp;");"&amp;
IF(LEN(AC412)&gt;0,"insert into xxxx_oebs_cash_payment_test (ID, INVOICE_ID, OEBS_PAYMENT, DOC_DATE, COMISS_DATE) values (s_xxxx_oebs_cash_payment_test.NEXTVAL, "&amp;H412&amp;", "&amp;AC412&amp;", to_date('"&amp;T412&amp;"','YYYY-MM-DD HH24:MI:SS'), "&amp;AF412&amp;" );","")&amp;
IF(LEN(AD412)&gt;0,"insert into xxxx_oebs_cash_payment_test (ID, INVOICE_ID, OEBS_PAYMENT, DOC_DATE, COMISS_DATE) values (s_xxxx_oebs_cash_payment_test.NEXTVAL, "&amp;H412&amp;", "&amp;AD412&amp;", to_date('"&amp;T412&amp;"','YYYY-MM-DD HH24:MI:SS'), "&amp;AF412&amp;" );","")&amp;
IF(LEN(AE412)&gt;0,"insert into xxxx_oebs_cash_payment_test (ID, INVOICE_ID, OEBS_PAYMENT, DOC_DATE, COMISS_DATE) values (s_xxxx_oebs_cash_payment_test.NEXTVAL, "&amp;H412&amp;", "&amp;AE412&amp;", to_date('"&amp;T412&amp;"','YYYY-MM-DD HH24:MI:SS'), "&amp;AF412&amp;" );","")&amp;
IF(LEN(AH412)&gt;0,"insert into xxxx_client_discount_m  (ID,CLIENT_ID,CLIENT_AVG_DISCOUNT,DT) values (s_xxxx_client_discount_m.NEXTVAL,"&amp;X412&amp;", "&amp;AH412&amp;", "&amp;AI412&amp;");","")&amp;
IF(LEN(AJ412)&gt;0,"insert into xxxx_client_discount_m  (ID,CLIENT_ID,CLIENT_AVG_DISCOUNT,DT) values (s_xxxx_client_discount_m.NEXTVAL,"&amp;X412&amp;", "&amp;AJ412&amp;", "&amp;AK412&amp;");","")&amp;
IF(LEN(AO412)&gt;0,"insert into xxxx_contract_signed_attr (ID, CONTRACT_ID, CODE, KEY_NUM) values (s_xxxx_contract_signed_attr.NEXTVAL, "&amp;C412&amp;", 'SUPERCOMMISSION_BONUS' , "&amp;AO412&amp;" );","")&amp;
IF(LEN(AP412)&gt;0,"insert into xxxx_loyal_clients_contr_attr (ID, CONTRACT_ID, CLIENT_ID, LC_TURNOVER, COLLATERAL_FIRST_DT, COLLATERAL_END_DT) values (s_xxxx_loyal_clients_contr_atr.NEXTVAL, "&amp;C412&amp;", "&amp;X412&amp;", "&amp;AP412&amp;", "&amp;AQ412&amp;", "&amp;AR412&amp;"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100161, 'Б-100161-13',date'2016-03-03',3, 7, 7, 'RUR', 1, 18, date'2015-03-06', date'2015-03-07', 1001611, 1, to_date('2016-03-08 00:00:00','YYYY-MM-DD HH24:MI:SS'), 50000, 9000, 0, 229, 0, 'c1', 8,null);insert into xxxx_oebs_cash_payment_test (ID, INVOICE_ID, OEBS_PAYMENT, DOC_DATE, COMISS_DATE) values (s_xxxx_oebs_cash_payment_test.NEXTVAL, 100161, 25000, to_date('2016-03-08 00:00:00','YYYY-MM-DD HH24:MI:SS'), date'2015-03-31' );insert into xxxx_client_discount_m  (ID,CLIENT_ID,CLIENT_AVG_DISCOUNT,DT) values (s_xxxx_client_discount_m.NEXTVAL,229, 7, date'2014-03-01');</v>
      </c>
    </row>
    <row r="413" spans="1:47" ht="15" customHeight="1" x14ac:dyDescent="0.3">
      <c r="A413" s="45">
        <v>20</v>
      </c>
      <c r="B413" s="64"/>
      <c r="C413" s="12" t="str">
        <f t="shared" si="113"/>
        <v>100020</v>
      </c>
      <c r="D413" s="12" t="str">
        <f t="shared" si="114"/>
        <v>100020/13</v>
      </c>
      <c r="E413" s="13" t="s">
        <v>40</v>
      </c>
      <c r="F413" s="13" t="s">
        <v>41</v>
      </c>
      <c r="G413" s="12">
        <v>1</v>
      </c>
      <c r="H413" s="14">
        <v>100162</v>
      </c>
      <c r="I413" s="15" t="str">
        <f t="shared" si="115"/>
        <v>Б-100162-13</v>
      </c>
      <c r="J413" s="16">
        <v>3</v>
      </c>
      <c r="K413" s="12">
        <v>7</v>
      </c>
      <c r="L413" s="56" t="s">
        <v>91</v>
      </c>
      <c r="M413" s="16">
        <v>1</v>
      </c>
      <c r="N413" s="12">
        <v>18</v>
      </c>
      <c r="O413" s="144" t="s">
        <v>168</v>
      </c>
      <c r="P413" s="13" t="s">
        <v>44</v>
      </c>
      <c r="Q413" s="13" t="s">
        <v>45</v>
      </c>
      <c r="R413" s="17" t="str">
        <f t="shared" si="116"/>
        <v>1001621</v>
      </c>
      <c r="S413" s="15">
        <v>1</v>
      </c>
      <c r="T413" s="144" t="s">
        <v>140</v>
      </c>
      <c r="U413" s="12">
        <v>50000</v>
      </c>
      <c r="V413" s="12">
        <f t="shared" si="118"/>
        <v>9000</v>
      </c>
      <c r="W413" s="12">
        <v>0</v>
      </c>
      <c r="X413" s="18">
        <v>230</v>
      </c>
      <c r="Y413" s="19" t="s">
        <v>47</v>
      </c>
      <c r="Z413" s="20">
        <f t="shared" si="103"/>
        <v>41000</v>
      </c>
      <c r="AA413" s="21"/>
      <c r="AB413" s="22">
        <f t="shared" si="110"/>
        <v>84745.762711864416</v>
      </c>
      <c r="AC413" s="14">
        <v>100000</v>
      </c>
      <c r="AD413" s="12"/>
      <c r="AE413" s="12"/>
      <c r="AF413" s="13" t="s">
        <v>48</v>
      </c>
      <c r="AG413" s="23">
        <v>8</v>
      </c>
      <c r="AH413" s="27">
        <v>7</v>
      </c>
      <c r="AI413" s="25" t="s">
        <v>49</v>
      </c>
      <c r="AJ413" s="13"/>
      <c r="AK413" s="13"/>
      <c r="AL413" s="17">
        <v>0</v>
      </c>
      <c r="AM413" s="15" t="s">
        <v>50</v>
      </c>
      <c r="AN413" s="12" t="s">
        <v>51</v>
      </c>
      <c r="AO413" s="12"/>
      <c r="AP413" s="17"/>
      <c r="AQ413" s="17"/>
      <c r="AR413" s="17"/>
      <c r="AS413" s="9" t="s">
        <v>90</v>
      </c>
      <c r="AU41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100162, 'Б-100162-13',date'2016-03-03',3, 7, 7, 'USD', 1, 18, date'2015-03-06', date'2015-03-07', 1001621, 1, to_date('2016-03-08 00:00:00','YYYY-MM-DD HH24:MI:SS'), 50000, 9000, 0, 230, 0, 'c1', 8,null);insert into xxxx_oebs_cash_payment_test (ID, INVOICE_ID, OEBS_PAYMENT, DOC_DATE, COMISS_DATE) values (s_xxxx_oebs_cash_payment_test.NEXTVAL, 100162, 100000, to_date('2016-03-08 00:00:00','YYYY-MM-DD HH24:MI:SS'), date'2015-03-31' );insert into xxxx_client_discount_m  (ID,CLIENT_ID,CLIENT_AVG_DISCOUNT,DT) values (s_xxxx_client_discount_m.NEXTVAL,230, 7, date'2014-03-01');</v>
      </c>
    </row>
    <row r="414" spans="1:47" ht="15" customHeight="1" x14ac:dyDescent="0.3">
      <c r="A414" s="45">
        <v>20</v>
      </c>
      <c r="B414" s="64"/>
      <c r="C414" s="12" t="str">
        <f t="shared" si="113"/>
        <v>100020</v>
      </c>
      <c r="D414" s="12" t="str">
        <f t="shared" si="114"/>
        <v>100020/13</v>
      </c>
      <c r="E414" s="13" t="s">
        <v>40</v>
      </c>
      <c r="F414" s="13" t="s">
        <v>41</v>
      </c>
      <c r="G414" s="12">
        <v>1</v>
      </c>
      <c r="H414" s="14">
        <v>100163</v>
      </c>
      <c r="I414" s="15" t="str">
        <f t="shared" si="115"/>
        <v>Б-100163-13</v>
      </c>
      <c r="J414" s="16">
        <v>3</v>
      </c>
      <c r="K414" s="28">
        <v>2</v>
      </c>
      <c r="L414" s="12" t="s">
        <v>42</v>
      </c>
      <c r="M414" s="16">
        <v>1</v>
      </c>
      <c r="N414" s="12">
        <v>18</v>
      </c>
      <c r="O414" s="144" t="s">
        <v>169</v>
      </c>
      <c r="P414" s="13" t="s">
        <v>44</v>
      </c>
      <c r="Q414" s="13" t="s">
        <v>45</v>
      </c>
      <c r="R414" s="17" t="str">
        <f t="shared" si="116"/>
        <v>1001631</v>
      </c>
      <c r="S414" s="15">
        <v>1</v>
      </c>
      <c r="T414" s="144" t="s">
        <v>141</v>
      </c>
      <c r="U414" s="12">
        <v>50000</v>
      </c>
      <c r="V414" s="12">
        <f t="shared" si="118"/>
        <v>9000</v>
      </c>
      <c r="W414" s="12">
        <v>0</v>
      </c>
      <c r="X414" s="18">
        <v>231</v>
      </c>
      <c r="Y414" s="19" t="s">
        <v>47</v>
      </c>
      <c r="Z414" s="20">
        <f t="shared" si="103"/>
        <v>41000</v>
      </c>
      <c r="AA414" s="21"/>
      <c r="AB414" s="22">
        <f t="shared" si="110"/>
        <v>21186.440677966104</v>
      </c>
      <c r="AC414" s="14">
        <f t="shared" ref="AC414:AC424" si="121">U414*0.5</f>
        <v>25000</v>
      </c>
      <c r="AD414" s="12"/>
      <c r="AE414" s="12"/>
      <c r="AF414" s="13" t="s">
        <v>48</v>
      </c>
      <c r="AG414" s="23">
        <v>8</v>
      </c>
      <c r="AH414" s="30">
        <v>20</v>
      </c>
      <c r="AI414" s="25" t="s">
        <v>49</v>
      </c>
      <c r="AJ414" s="13"/>
      <c r="AK414" s="13"/>
      <c r="AL414" s="17">
        <v>0</v>
      </c>
      <c r="AM414" s="15" t="s">
        <v>50</v>
      </c>
      <c r="AN414" s="12" t="s">
        <v>51</v>
      </c>
      <c r="AO414" s="12"/>
      <c r="AP414" s="17"/>
      <c r="AQ414" s="17"/>
      <c r="AR414" s="17"/>
      <c r="AU41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100163, 'Б-100163-13',date'2016-03-04',3, 2, 2, 'RUR', 1, 18, date'2015-03-06', date'2015-03-07', 1001631, 1, to_date('2016-03-09 00:00:00','YYYY-MM-DD HH24:MI:SS'), 50000, 9000, 0, 231, 0, 'c1', 8,null);insert into xxxx_oebs_cash_payment_test (ID, INVOICE_ID, OEBS_PAYMENT, DOC_DATE, COMISS_DATE) values (s_xxxx_oebs_cash_payment_test.NEXTVAL, 100163, 25000, to_date('2016-03-09 00:00:00','YYYY-MM-DD HH24:MI:SS'), date'2015-03-31' );insert into xxxx_client_discount_m  (ID,CLIENT_ID,CLIENT_AVG_DISCOUNT,DT) values (s_xxxx_client_discount_m.NEXTVAL,231, 20, date'2014-03-01');</v>
      </c>
    </row>
    <row r="415" spans="1:47" ht="15" customHeight="1" x14ac:dyDescent="0.3">
      <c r="A415" s="45">
        <v>20</v>
      </c>
      <c r="B415" s="64"/>
      <c r="C415" s="12" t="str">
        <f t="shared" si="113"/>
        <v>100020</v>
      </c>
      <c r="D415" s="12" t="str">
        <f t="shared" si="114"/>
        <v>100020/13</v>
      </c>
      <c r="E415" s="13" t="s">
        <v>40</v>
      </c>
      <c r="F415" s="13" t="s">
        <v>41</v>
      </c>
      <c r="G415" s="12">
        <v>1</v>
      </c>
      <c r="H415" s="14">
        <v>100164</v>
      </c>
      <c r="I415" s="15" t="str">
        <f t="shared" si="115"/>
        <v>Б-100164-13</v>
      </c>
      <c r="J415" s="16">
        <v>3</v>
      </c>
      <c r="K415" s="56">
        <v>11</v>
      </c>
      <c r="L415" s="12" t="s">
        <v>42</v>
      </c>
      <c r="M415" s="16">
        <v>1</v>
      </c>
      <c r="N415" s="12">
        <v>18</v>
      </c>
      <c r="O415" s="144" t="s">
        <v>169</v>
      </c>
      <c r="P415" s="13" t="s">
        <v>44</v>
      </c>
      <c r="Q415" s="13" t="s">
        <v>45</v>
      </c>
      <c r="R415" s="17" t="str">
        <f t="shared" si="116"/>
        <v>1001641</v>
      </c>
      <c r="S415" s="15">
        <v>1</v>
      </c>
      <c r="T415" s="144" t="s">
        <v>141</v>
      </c>
      <c r="U415" s="12">
        <v>50000</v>
      </c>
      <c r="V415" s="12">
        <f t="shared" si="118"/>
        <v>9000</v>
      </c>
      <c r="W415" s="12">
        <v>0</v>
      </c>
      <c r="X415" s="18">
        <v>231</v>
      </c>
      <c r="Y415" s="19" t="s">
        <v>47</v>
      </c>
      <c r="Z415" s="20">
        <f t="shared" si="103"/>
        <v>41000</v>
      </c>
      <c r="AA415" s="21"/>
      <c r="AB415" s="22">
        <f t="shared" si="110"/>
        <v>21186.440677966104</v>
      </c>
      <c r="AC415" s="14">
        <f t="shared" si="121"/>
        <v>25000</v>
      </c>
      <c r="AD415" s="12"/>
      <c r="AE415" s="12"/>
      <c r="AF415" s="13" t="s">
        <v>48</v>
      </c>
      <c r="AG415" s="23">
        <v>8</v>
      </c>
      <c r="AH415" s="30">
        <v>20</v>
      </c>
      <c r="AI415" s="25" t="s">
        <v>49</v>
      </c>
      <c r="AJ415" s="13"/>
      <c r="AK415" s="13"/>
      <c r="AL415" s="17">
        <v>0</v>
      </c>
      <c r="AM415" s="15" t="s">
        <v>50</v>
      </c>
      <c r="AN415" s="12" t="s">
        <v>51</v>
      </c>
      <c r="AO415" s="12"/>
      <c r="AP415" s="17"/>
      <c r="AQ415" s="17"/>
      <c r="AR415" s="17"/>
      <c r="AU41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100164, 'Б-100164-13',date'2016-03-04',3, 11, 11, 'RUR', 1, 18, date'2015-03-06', date'2015-03-07', 1001641, 1, to_date('2016-03-09 00:00:00','YYYY-MM-DD HH24:MI:SS'), 50000, 9000, 0, 231, 0, 'c1', 8,null);insert into xxxx_oebs_cash_payment_test (ID, INVOICE_ID, OEBS_PAYMENT, DOC_DATE, COMISS_DATE) values (s_xxxx_oebs_cash_payment_test.NEXTVAL, 100164, 25000, to_date('2016-03-09 00:00:00','YYYY-MM-DD HH24:MI:SS'), date'2015-03-31' );insert into xxxx_client_discount_m  (ID,CLIENT_ID,CLIENT_AVG_DISCOUNT,DT) values (s_xxxx_client_discount_m.NEXTVAL,231, 20, date'2014-03-01');</v>
      </c>
    </row>
    <row r="416" spans="1:47" ht="15" customHeight="1" x14ac:dyDescent="0.3">
      <c r="A416" s="45">
        <v>20</v>
      </c>
      <c r="B416" s="64"/>
      <c r="C416" s="12" t="str">
        <f t="shared" ref="C416:C447" si="122">"1000"&amp;A416</f>
        <v>100020</v>
      </c>
      <c r="D416" s="12" t="str">
        <f t="shared" ref="D416:D447" si="123">"1000"&amp;A416&amp;"/13"</f>
        <v>100020/13</v>
      </c>
      <c r="E416" s="13" t="s">
        <v>40</v>
      </c>
      <c r="F416" s="13" t="s">
        <v>41</v>
      </c>
      <c r="G416" s="12">
        <v>1</v>
      </c>
      <c r="H416" s="14">
        <v>100165</v>
      </c>
      <c r="I416" s="15" t="str">
        <f t="shared" ref="I416:I447" si="124">"Б-"&amp;H416&amp;"-13"</f>
        <v>Б-100165-13</v>
      </c>
      <c r="J416" s="16">
        <v>3</v>
      </c>
      <c r="K416" s="28">
        <v>1</v>
      </c>
      <c r="L416" s="12" t="s">
        <v>42</v>
      </c>
      <c r="M416" s="16">
        <v>1</v>
      </c>
      <c r="N416" s="12">
        <v>18</v>
      </c>
      <c r="O416" s="144" t="s">
        <v>170</v>
      </c>
      <c r="P416" s="13" t="s">
        <v>44</v>
      </c>
      <c r="Q416" s="13" t="s">
        <v>45</v>
      </c>
      <c r="R416" s="17" t="str">
        <f t="shared" ref="R416:R447" si="125">H416&amp;"1"</f>
        <v>1001651</v>
      </c>
      <c r="S416" s="15">
        <v>1</v>
      </c>
      <c r="T416" s="144" t="s">
        <v>142</v>
      </c>
      <c r="U416" s="12">
        <v>50000</v>
      </c>
      <c r="V416" s="12">
        <f t="shared" si="118"/>
        <v>9000</v>
      </c>
      <c r="W416" s="12">
        <v>0</v>
      </c>
      <c r="X416" s="18">
        <v>232</v>
      </c>
      <c r="Y416" s="19" t="s">
        <v>47</v>
      </c>
      <c r="Z416" s="20">
        <f t="shared" si="103"/>
        <v>41000</v>
      </c>
      <c r="AA416" s="21"/>
      <c r="AB416" s="22">
        <f t="shared" si="110"/>
        <v>21186.440677966104</v>
      </c>
      <c r="AC416" s="14">
        <f t="shared" si="121"/>
        <v>25000</v>
      </c>
      <c r="AD416" s="12"/>
      <c r="AE416" s="12"/>
      <c r="AF416" s="13" t="s">
        <v>48</v>
      </c>
      <c r="AG416" s="23">
        <v>8</v>
      </c>
      <c r="AH416" s="30">
        <v>13</v>
      </c>
      <c r="AI416" s="25" t="s">
        <v>49</v>
      </c>
      <c r="AJ416" s="13"/>
      <c r="AK416" s="13"/>
      <c r="AL416" s="17">
        <v>0</v>
      </c>
      <c r="AM416" s="15" t="s">
        <v>50</v>
      </c>
      <c r="AN416" s="12" t="s">
        <v>51</v>
      </c>
      <c r="AO416" s="12"/>
      <c r="AP416" s="17"/>
      <c r="AQ416" s="17"/>
      <c r="AR416" s="17"/>
      <c r="AU41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100165, 'Б-100165-13',date'2016-03-05',3, 1, 1, 'RUR', 1, 18, date'2015-03-06', date'2015-03-07', 1001651, 1, to_date('2016-03-11 00:00:00','YYYY-MM-DD HH24:MI:SS'), 50000, 9000, 0, 232, 0, 'c1', 8,null);insert into xxxx_oebs_cash_payment_test (ID, INVOICE_ID, OEBS_PAYMENT, DOC_DATE, COMISS_DATE) values (s_xxxx_oebs_cash_payment_test.NEXTVAL, 100165, 25000, to_date('2016-03-11 00:00:00','YYYY-MM-DD HH24:MI:SS'), date'2015-03-31' );insert into xxxx_client_discount_m  (ID,CLIENT_ID,CLIENT_AVG_DISCOUNT,DT) values (s_xxxx_client_discount_m.NEXTVAL,232, 13, date'2014-03-01');</v>
      </c>
    </row>
    <row r="417" spans="1:47" ht="15" customHeight="1" x14ac:dyDescent="0.3">
      <c r="A417" s="45">
        <v>20</v>
      </c>
      <c r="B417" s="64"/>
      <c r="C417" s="12" t="str">
        <f t="shared" si="122"/>
        <v>100020</v>
      </c>
      <c r="D417" s="12" t="str">
        <f t="shared" si="123"/>
        <v>100020/13</v>
      </c>
      <c r="E417" s="13" t="s">
        <v>40</v>
      </c>
      <c r="F417" s="13" t="s">
        <v>41</v>
      </c>
      <c r="G417" s="12">
        <v>1</v>
      </c>
      <c r="H417" s="14">
        <v>100166</v>
      </c>
      <c r="I417" s="15" t="str">
        <f t="shared" si="124"/>
        <v>Б-100166-13</v>
      </c>
      <c r="J417" s="16">
        <v>3</v>
      </c>
      <c r="K417" s="12">
        <v>7</v>
      </c>
      <c r="L417" s="12" t="s">
        <v>42</v>
      </c>
      <c r="M417" s="16">
        <v>1</v>
      </c>
      <c r="N417" s="12">
        <v>18</v>
      </c>
      <c r="O417" s="144" t="s">
        <v>167</v>
      </c>
      <c r="P417" s="13" t="s">
        <v>44</v>
      </c>
      <c r="Q417" s="13" t="s">
        <v>45</v>
      </c>
      <c r="R417" s="17" t="str">
        <f t="shared" si="125"/>
        <v>1001661</v>
      </c>
      <c r="S417" s="15">
        <v>1</v>
      </c>
      <c r="T417" s="144" t="s">
        <v>143</v>
      </c>
      <c r="U417" s="12">
        <v>50000</v>
      </c>
      <c r="V417" s="12">
        <f t="shared" si="118"/>
        <v>9000</v>
      </c>
      <c r="W417" s="12">
        <v>0</v>
      </c>
      <c r="X417" s="18">
        <v>233</v>
      </c>
      <c r="Y417" s="19" t="s">
        <v>47</v>
      </c>
      <c r="Z417" s="20">
        <f t="shared" si="103"/>
        <v>41000</v>
      </c>
      <c r="AA417" s="21"/>
      <c r="AB417" s="22">
        <f t="shared" si="110"/>
        <v>21186.440677966104</v>
      </c>
      <c r="AC417" s="14">
        <f t="shared" si="121"/>
        <v>25000</v>
      </c>
      <c r="AD417" s="12"/>
      <c r="AE417" s="12"/>
      <c r="AF417" s="58" t="s">
        <v>67</v>
      </c>
      <c r="AG417" s="23">
        <v>8</v>
      </c>
      <c r="AH417" s="24">
        <v>13</v>
      </c>
      <c r="AI417" s="25" t="s">
        <v>49</v>
      </c>
      <c r="AJ417" s="13"/>
      <c r="AK417" s="13"/>
      <c r="AL417" s="17">
        <v>0</v>
      </c>
      <c r="AM417" s="15" t="s">
        <v>50</v>
      </c>
      <c r="AN417" s="12" t="s">
        <v>51</v>
      </c>
      <c r="AO417" s="12"/>
      <c r="AP417" s="17"/>
      <c r="AQ417" s="17"/>
      <c r="AR417" s="17"/>
      <c r="AU41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100166, 'Б-100166-13',date'2016-03-02',3, 7, 7, 'RUR', 1, 18, date'2015-03-06', date'2015-03-07', 1001661, 1, to_date('2016-04-07 00:00:00','YYYY-MM-DD HH24:MI:SS'), 50000, 9000, 0, 233, 0, 'c1', 8,null);insert into xxxx_oebs_cash_payment_test (ID, INVOICE_ID, OEBS_PAYMENT, DOC_DATE, COMISS_DATE) values (s_xxxx_oebs_cash_payment_test.NEXTVAL, 100166, 25000, to_date('2016-04-07 00:00:00','YYYY-MM-DD HH24:MI:SS'), date'2015-04-30' );insert into xxxx_client_discount_m  (ID,CLIENT_ID,CLIENT_AVG_DISCOUNT,DT) values (s_xxxx_client_discount_m.NEXTVAL,233, 13, date'2014-03-01');</v>
      </c>
    </row>
    <row r="418" spans="1:47" ht="15" customHeight="1" x14ac:dyDescent="0.3">
      <c r="A418" s="45">
        <v>20</v>
      </c>
      <c r="B418" s="64"/>
      <c r="C418" s="12" t="str">
        <f t="shared" si="122"/>
        <v>100020</v>
      </c>
      <c r="D418" s="12" t="str">
        <f t="shared" si="123"/>
        <v>100020/13</v>
      </c>
      <c r="E418" s="13" t="s">
        <v>40</v>
      </c>
      <c r="F418" s="13" t="s">
        <v>41</v>
      </c>
      <c r="G418" s="12">
        <v>1</v>
      </c>
      <c r="H418" s="14">
        <v>100167</v>
      </c>
      <c r="I418" s="15" t="str">
        <f t="shared" si="124"/>
        <v>Б-100167-13</v>
      </c>
      <c r="J418" s="16">
        <v>3</v>
      </c>
      <c r="K418" s="28">
        <v>12</v>
      </c>
      <c r="L418" s="12" t="s">
        <v>42</v>
      </c>
      <c r="M418" s="16">
        <v>1</v>
      </c>
      <c r="N418" s="12">
        <v>18</v>
      </c>
      <c r="O418" s="144" t="s">
        <v>168</v>
      </c>
      <c r="P418" s="13" t="s">
        <v>44</v>
      </c>
      <c r="Q418" s="13" t="s">
        <v>45</v>
      </c>
      <c r="R418" s="17" t="str">
        <f t="shared" si="125"/>
        <v>1001671</v>
      </c>
      <c r="S418" s="15">
        <v>1</v>
      </c>
      <c r="T418" s="144" t="s">
        <v>144</v>
      </c>
      <c r="U418" s="12">
        <v>50000</v>
      </c>
      <c r="V418" s="12">
        <f t="shared" si="118"/>
        <v>9000</v>
      </c>
      <c r="W418" s="12">
        <v>0</v>
      </c>
      <c r="X418" s="18">
        <v>234</v>
      </c>
      <c r="Y418" s="19" t="s">
        <v>47</v>
      </c>
      <c r="Z418" s="20">
        <f t="shared" si="103"/>
        <v>41000</v>
      </c>
      <c r="AA418" s="21"/>
      <c r="AB418" s="22">
        <f t="shared" si="110"/>
        <v>21186.440677966104</v>
      </c>
      <c r="AC418" s="14">
        <f t="shared" si="121"/>
        <v>25000</v>
      </c>
      <c r="AD418" s="12"/>
      <c r="AE418" s="12"/>
      <c r="AF418" s="58" t="s">
        <v>67</v>
      </c>
      <c r="AG418" s="23">
        <v>8</v>
      </c>
      <c r="AH418" s="27">
        <v>7</v>
      </c>
      <c r="AI418" s="25" t="s">
        <v>49</v>
      </c>
      <c r="AJ418" s="13"/>
      <c r="AK418" s="13"/>
      <c r="AL418" s="17">
        <v>0</v>
      </c>
      <c r="AM418" s="15" t="s">
        <v>50</v>
      </c>
      <c r="AN418" s="12" t="s">
        <v>51</v>
      </c>
      <c r="AO418" s="12"/>
      <c r="AP418" s="17"/>
      <c r="AQ418" s="17"/>
      <c r="AR418" s="17"/>
      <c r="AU41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100167, 'Б-100167-13',date'2016-03-03',3, 12, 12, 'RUR', 1, 18, date'2015-03-06', date'2015-03-07', 1001671, 1, to_date('2016-04-08 00:00:00','YYYY-MM-DD HH24:MI:SS'), 50000, 9000, 0, 234, 0, 'c1', 8,null);insert into xxxx_oebs_cash_payment_test (ID, INVOICE_ID, OEBS_PAYMENT, DOC_DATE, COMISS_DATE) values (s_xxxx_oebs_cash_payment_test.NEXTVAL, 100167, 25000, to_date('2016-04-08 00:00:00','YYYY-MM-DD HH24:MI:SS'), date'2015-04-30' );insert into xxxx_client_discount_m  (ID,CLIENT_ID,CLIENT_AVG_DISCOUNT,DT) values (s_xxxx_client_discount_m.NEXTVAL,234, 7, date'2014-03-01');</v>
      </c>
    </row>
    <row r="419" spans="1:47" ht="15" customHeight="1" x14ac:dyDescent="0.3">
      <c r="A419" s="45">
        <v>20</v>
      </c>
      <c r="B419" s="64"/>
      <c r="C419" s="12" t="str">
        <f t="shared" si="122"/>
        <v>100020</v>
      </c>
      <c r="D419" s="12" t="str">
        <f t="shared" si="123"/>
        <v>100020/13</v>
      </c>
      <c r="E419" s="13" t="s">
        <v>40</v>
      </c>
      <c r="F419" s="13" t="s">
        <v>41</v>
      </c>
      <c r="G419" s="12">
        <v>1</v>
      </c>
      <c r="H419" s="14">
        <v>100168</v>
      </c>
      <c r="I419" s="15" t="str">
        <f t="shared" si="124"/>
        <v>Б-100168-13</v>
      </c>
      <c r="J419" s="16">
        <v>3</v>
      </c>
      <c r="K419" s="12">
        <v>7</v>
      </c>
      <c r="L419" s="12" t="s">
        <v>42</v>
      </c>
      <c r="M419" s="76">
        <v>0</v>
      </c>
      <c r="N419" s="12">
        <v>18</v>
      </c>
      <c r="O419" s="144" t="s">
        <v>168</v>
      </c>
      <c r="P419" s="13" t="s">
        <v>44</v>
      </c>
      <c r="Q419" s="13" t="s">
        <v>45</v>
      </c>
      <c r="R419" s="17" t="str">
        <f t="shared" si="125"/>
        <v>1001681</v>
      </c>
      <c r="S419" s="15">
        <v>1</v>
      </c>
      <c r="T419" s="144" t="s">
        <v>144</v>
      </c>
      <c r="U419" s="12">
        <v>50000</v>
      </c>
      <c r="V419" s="12">
        <f t="shared" si="118"/>
        <v>9000</v>
      </c>
      <c r="W419" s="12">
        <v>0</v>
      </c>
      <c r="X419" s="18">
        <v>235</v>
      </c>
      <c r="Y419" s="19" t="s">
        <v>47</v>
      </c>
      <c r="Z419" s="20">
        <f t="shared" si="103"/>
        <v>41000</v>
      </c>
      <c r="AA419" s="21"/>
      <c r="AB419" s="22">
        <f t="shared" si="110"/>
        <v>21186.440677966104</v>
      </c>
      <c r="AC419" s="14">
        <f t="shared" si="121"/>
        <v>25000</v>
      </c>
      <c r="AD419" s="12"/>
      <c r="AE419" s="12"/>
      <c r="AF419" s="58" t="s">
        <v>67</v>
      </c>
      <c r="AG419" s="23">
        <v>8</v>
      </c>
      <c r="AH419" s="27">
        <v>7</v>
      </c>
      <c r="AI419" s="25" t="s">
        <v>49</v>
      </c>
      <c r="AJ419" s="13"/>
      <c r="AK419" s="13"/>
      <c r="AL419" s="17">
        <v>0</v>
      </c>
      <c r="AM419" s="15" t="s">
        <v>50</v>
      </c>
      <c r="AN419" s="12" t="s">
        <v>51</v>
      </c>
      <c r="AO419" s="12"/>
      <c r="AP419" s="17"/>
      <c r="AQ419" s="17"/>
      <c r="AR419" s="17"/>
      <c r="AU41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100168, 'Б-100168-13',date'2016-03-03',3, 7, 7, 'RUR', 0, 18, date'2015-03-06', date'2015-03-07', 1001681, 1, to_date('2016-04-08 00:00:00','YYYY-MM-DD HH24:MI:SS'), 50000, 9000, 0, 235, 0, 'c1', 8,null);insert into xxxx_oebs_cash_payment_test (ID, INVOICE_ID, OEBS_PAYMENT, DOC_DATE, COMISS_DATE) values (s_xxxx_oebs_cash_payment_test.NEXTVAL, 100168, 25000, to_date('2016-04-08 00:00:00','YYYY-MM-DD HH24:MI:SS'), date'2015-04-30' );insert into xxxx_client_discount_m  (ID,CLIENT_ID,CLIENT_AVG_DISCOUNT,DT) values (s_xxxx_client_discount_m.NEXTVAL,235, 7, date'2014-03-01');</v>
      </c>
    </row>
    <row r="420" spans="1:47" ht="15" customHeight="1" x14ac:dyDescent="0.3">
      <c r="A420" s="45">
        <v>20</v>
      </c>
      <c r="B420" s="64"/>
      <c r="C420" s="12" t="str">
        <f t="shared" si="122"/>
        <v>100020</v>
      </c>
      <c r="D420" s="12" t="str">
        <f t="shared" si="123"/>
        <v>100020/13</v>
      </c>
      <c r="E420" s="13" t="s">
        <v>40</v>
      </c>
      <c r="F420" s="13" t="s">
        <v>41</v>
      </c>
      <c r="G420" s="12">
        <v>1</v>
      </c>
      <c r="H420" s="14">
        <v>100169</v>
      </c>
      <c r="I420" s="15" t="str">
        <f t="shared" si="124"/>
        <v>Б-100169-13</v>
      </c>
      <c r="J420" s="16">
        <v>3</v>
      </c>
      <c r="K420" s="28">
        <v>2</v>
      </c>
      <c r="L420" s="12" t="s">
        <v>42</v>
      </c>
      <c r="M420" s="16">
        <v>1</v>
      </c>
      <c r="N420" s="12">
        <v>18</v>
      </c>
      <c r="O420" s="144" t="s">
        <v>169</v>
      </c>
      <c r="P420" s="13" t="s">
        <v>44</v>
      </c>
      <c r="Q420" s="13" t="s">
        <v>45</v>
      </c>
      <c r="R420" s="17" t="str">
        <f t="shared" si="125"/>
        <v>1001691</v>
      </c>
      <c r="S420" s="15">
        <v>1</v>
      </c>
      <c r="T420" s="144" t="s">
        <v>145</v>
      </c>
      <c r="U420" s="12">
        <v>50000</v>
      </c>
      <c r="V420" s="12">
        <f t="shared" si="118"/>
        <v>9000</v>
      </c>
      <c r="W420" s="12">
        <v>0</v>
      </c>
      <c r="X420" s="18">
        <v>236</v>
      </c>
      <c r="Y420" s="19" t="s">
        <v>47</v>
      </c>
      <c r="Z420" s="20">
        <f t="shared" si="103"/>
        <v>41000</v>
      </c>
      <c r="AA420" s="21"/>
      <c r="AB420" s="22">
        <f t="shared" ref="AB420:AB451" si="126">AC420/1.18</f>
        <v>21186.440677966104</v>
      </c>
      <c r="AC420" s="14">
        <f t="shared" si="121"/>
        <v>25000</v>
      </c>
      <c r="AD420" s="12"/>
      <c r="AE420" s="12"/>
      <c r="AF420" s="58" t="s">
        <v>67</v>
      </c>
      <c r="AG420" s="23">
        <v>8</v>
      </c>
      <c r="AH420" s="30">
        <v>20</v>
      </c>
      <c r="AI420" s="25" t="s">
        <v>49</v>
      </c>
      <c r="AJ420" s="13"/>
      <c r="AK420" s="13"/>
      <c r="AL420" s="17">
        <v>0</v>
      </c>
      <c r="AM420" s="15" t="s">
        <v>50</v>
      </c>
      <c r="AN420" s="12" t="s">
        <v>51</v>
      </c>
      <c r="AO420" s="12"/>
      <c r="AP420" s="17"/>
      <c r="AQ420" s="17"/>
      <c r="AR420" s="17"/>
      <c r="AU42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100169, 'Б-100169-13',date'2016-03-04',3, 2, 2, 'RUR', 1, 18, date'2015-03-06', date'2015-03-07', 1001691, 1, to_date('2016-04-09 00:00:00','YYYY-MM-DD HH24:MI:SS'), 50000, 9000, 0, 236, 0, 'c1', 8,null);insert into xxxx_oebs_cash_payment_test (ID, INVOICE_ID, OEBS_PAYMENT, DOC_DATE, COMISS_DATE) values (s_xxxx_oebs_cash_payment_test.NEXTVAL, 100169, 25000, to_date('2016-04-09 00:00:00','YYYY-MM-DD HH24:MI:SS'), date'2015-04-30' );insert into xxxx_client_discount_m  (ID,CLIENT_ID,CLIENT_AVG_DISCOUNT,DT) values (s_xxxx_client_discount_m.NEXTVAL,236, 20, date'2014-03-01');</v>
      </c>
    </row>
    <row r="421" spans="1:47" ht="15" customHeight="1" x14ac:dyDescent="0.3">
      <c r="A421" s="45">
        <v>20</v>
      </c>
      <c r="B421" s="64"/>
      <c r="C421" s="12" t="str">
        <f t="shared" si="122"/>
        <v>100020</v>
      </c>
      <c r="D421" s="12" t="str">
        <f t="shared" si="123"/>
        <v>100020/13</v>
      </c>
      <c r="E421" s="13" t="s">
        <v>40</v>
      </c>
      <c r="F421" s="13" t="s">
        <v>41</v>
      </c>
      <c r="G421" s="12">
        <v>1</v>
      </c>
      <c r="H421" s="14">
        <v>100170</v>
      </c>
      <c r="I421" s="15" t="str">
        <f t="shared" si="124"/>
        <v>Б-100170-13</v>
      </c>
      <c r="J421" s="16">
        <v>3</v>
      </c>
      <c r="K421" s="28">
        <v>11</v>
      </c>
      <c r="L421" s="12" t="s">
        <v>42</v>
      </c>
      <c r="M421" s="16">
        <v>1</v>
      </c>
      <c r="N421" s="12">
        <v>18</v>
      </c>
      <c r="O421" s="144" t="s">
        <v>169</v>
      </c>
      <c r="P421" s="13" t="s">
        <v>44</v>
      </c>
      <c r="Q421" s="13" t="s">
        <v>45</v>
      </c>
      <c r="R421" s="17" t="str">
        <f t="shared" si="125"/>
        <v>1001701</v>
      </c>
      <c r="S421" s="15">
        <v>1</v>
      </c>
      <c r="T421" s="144" t="s">
        <v>145</v>
      </c>
      <c r="U421" s="12">
        <v>50000</v>
      </c>
      <c r="V421" s="12">
        <f t="shared" si="118"/>
        <v>9000</v>
      </c>
      <c r="W421" s="12">
        <v>0</v>
      </c>
      <c r="X421" s="18">
        <v>236</v>
      </c>
      <c r="Y421" s="19" t="s">
        <v>47</v>
      </c>
      <c r="Z421" s="20">
        <f t="shared" si="103"/>
        <v>41000</v>
      </c>
      <c r="AA421" s="21"/>
      <c r="AB421" s="22">
        <f t="shared" si="126"/>
        <v>21186.440677966104</v>
      </c>
      <c r="AC421" s="14">
        <f t="shared" si="121"/>
        <v>25000</v>
      </c>
      <c r="AD421" s="12"/>
      <c r="AE421" s="12"/>
      <c r="AF421" s="58" t="s">
        <v>67</v>
      </c>
      <c r="AG421" s="23">
        <v>8</v>
      </c>
      <c r="AH421" s="30">
        <v>20</v>
      </c>
      <c r="AI421" s="25" t="s">
        <v>49</v>
      </c>
      <c r="AJ421" s="13"/>
      <c r="AK421" s="13"/>
      <c r="AL421" s="17">
        <v>0</v>
      </c>
      <c r="AM421" s="15" t="s">
        <v>50</v>
      </c>
      <c r="AN421" s="12" t="s">
        <v>51</v>
      </c>
      <c r="AO421" s="12"/>
      <c r="AP421" s="17"/>
      <c r="AQ421" s="17"/>
      <c r="AR421" s="17"/>
      <c r="AU42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100170, 'Б-100170-13',date'2016-03-04',3, 11, 11, 'RUR', 1, 18, date'2015-03-06', date'2015-03-07', 1001701, 1, to_date('2016-04-09 00:00:00','YYYY-MM-DD HH24:MI:SS'), 50000, 9000, 0, 236, 0, 'c1', 8,null);insert into xxxx_oebs_cash_payment_test (ID, INVOICE_ID, OEBS_PAYMENT, DOC_DATE, COMISS_DATE) values (s_xxxx_oebs_cash_payment_test.NEXTVAL, 100170, 25000, to_date('2016-04-09 00:00:00','YYYY-MM-DD HH24:MI:SS'), date'2015-04-30' );insert into xxxx_client_discount_m  (ID,CLIENT_ID,CLIENT_AVG_DISCOUNT,DT) values (s_xxxx_client_discount_m.NEXTVAL,236, 20, date'2014-03-01');</v>
      </c>
    </row>
    <row r="422" spans="1:47" ht="15" customHeight="1" x14ac:dyDescent="0.3">
      <c r="A422" s="45">
        <v>20</v>
      </c>
      <c r="B422" s="64"/>
      <c r="C422" s="12" t="str">
        <f t="shared" si="122"/>
        <v>100020</v>
      </c>
      <c r="D422" s="12" t="str">
        <f t="shared" si="123"/>
        <v>100020/13</v>
      </c>
      <c r="E422" s="13" t="s">
        <v>40</v>
      </c>
      <c r="F422" s="13" t="s">
        <v>41</v>
      </c>
      <c r="G422" s="12">
        <v>1</v>
      </c>
      <c r="H422" s="14">
        <v>100171</v>
      </c>
      <c r="I422" s="15" t="str">
        <f t="shared" si="124"/>
        <v>Б-100171-13</v>
      </c>
      <c r="J422" s="16">
        <v>3</v>
      </c>
      <c r="K422" s="28">
        <v>1</v>
      </c>
      <c r="L422" s="12" t="s">
        <v>42</v>
      </c>
      <c r="M422" s="16">
        <v>1</v>
      </c>
      <c r="N422" s="12">
        <v>18</v>
      </c>
      <c r="O422" s="144" t="s">
        <v>170</v>
      </c>
      <c r="P422" s="13" t="s">
        <v>44</v>
      </c>
      <c r="Q422" s="13" t="s">
        <v>45</v>
      </c>
      <c r="R422" s="17" t="str">
        <f t="shared" si="125"/>
        <v>1001711</v>
      </c>
      <c r="S422" s="15">
        <v>1</v>
      </c>
      <c r="T422" s="144" t="s">
        <v>146</v>
      </c>
      <c r="U422" s="12">
        <v>50000</v>
      </c>
      <c r="V422" s="12">
        <f t="shared" si="118"/>
        <v>9000</v>
      </c>
      <c r="W422" s="12">
        <v>0</v>
      </c>
      <c r="X422" s="18">
        <v>237</v>
      </c>
      <c r="Y422" s="19" t="s">
        <v>47</v>
      </c>
      <c r="Z422" s="20">
        <f t="shared" ref="Z422:Z446" si="127">U422-V422</f>
        <v>41000</v>
      </c>
      <c r="AA422" s="21"/>
      <c r="AB422" s="22">
        <f t="shared" si="126"/>
        <v>21186.440677966104</v>
      </c>
      <c r="AC422" s="14">
        <f t="shared" si="121"/>
        <v>25000</v>
      </c>
      <c r="AD422" s="12"/>
      <c r="AE422" s="12"/>
      <c r="AF422" s="58" t="s">
        <v>67</v>
      </c>
      <c r="AG422" s="23">
        <v>8</v>
      </c>
      <c r="AH422" s="30">
        <v>13</v>
      </c>
      <c r="AI422" s="25" t="s">
        <v>49</v>
      </c>
      <c r="AJ422" s="13"/>
      <c r="AK422" s="13"/>
      <c r="AL422" s="17">
        <v>0</v>
      </c>
      <c r="AM422" s="15" t="s">
        <v>50</v>
      </c>
      <c r="AN422" s="12" t="s">
        <v>51</v>
      </c>
      <c r="AO422" s="12"/>
      <c r="AP422" s="17"/>
      <c r="AQ422" s="17"/>
      <c r="AR422" s="17"/>
      <c r="AU42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100171, 'Б-100171-13',date'2016-03-05',3, 1, 1, 'RUR', 1, 18, date'2015-03-06', date'2015-03-07', 1001711, 1, to_date('2016-04-11 00:00:00','YYYY-MM-DD HH24:MI:SS'), 50000, 9000, 0, 237, 0, 'c1', 8,null);insert into xxxx_oebs_cash_payment_test (ID, INVOICE_ID, OEBS_PAYMENT, DOC_DATE, COMISS_DATE) values (s_xxxx_oebs_cash_payment_test.NEXTVAL, 100171, 25000, to_date('2016-04-11 00:00:00','YYYY-MM-DD HH24:MI:SS'), date'2015-04-30' );insert into xxxx_client_discount_m  (ID,CLIENT_ID,CLIENT_AVG_DISCOUNT,DT) values (s_xxxx_client_discount_m.NEXTVAL,237, 13, date'2014-03-01');</v>
      </c>
    </row>
    <row r="423" spans="1:47" ht="15" customHeight="1" x14ac:dyDescent="0.3">
      <c r="A423" s="45">
        <v>20</v>
      </c>
      <c r="B423" s="64"/>
      <c r="C423" s="12" t="str">
        <f t="shared" si="122"/>
        <v>100020</v>
      </c>
      <c r="D423" s="12" t="str">
        <f t="shared" si="123"/>
        <v>100020/13</v>
      </c>
      <c r="E423" s="13" t="s">
        <v>40</v>
      </c>
      <c r="F423" s="13" t="s">
        <v>41</v>
      </c>
      <c r="G423" s="12">
        <v>1</v>
      </c>
      <c r="H423" s="14">
        <v>100172</v>
      </c>
      <c r="I423" s="15" t="str">
        <f t="shared" si="124"/>
        <v>Б-100172-13</v>
      </c>
      <c r="J423" s="16">
        <v>3</v>
      </c>
      <c r="K423" s="12">
        <v>7</v>
      </c>
      <c r="L423" s="12" t="s">
        <v>42</v>
      </c>
      <c r="M423" s="16">
        <v>1</v>
      </c>
      <c r="N423" s="12">
        <v>18</v>
      </c>
      <c r="O423" s="144" t="s">
        <v>167</v>
      </c>
      <c r="P423" s="13" t="s">
        <v>44</v>
      </c>
      <c r="Q423" s="13" t="s">
        <v>45</v>
      </c>
      <c r="R423" s="17" t="str">
        <f t="shared" si="125"/>
        <v>1001721</v>
      </c>
      <c r="S423" s="15">
        <v>1</v>
      </c>
      <c r="T423" s="144" t="s">
        <v>147</v>
      </c>
      <c r="U423" s="12">
        <v>50000</v>
      </c>
      <c r="V423" s="12">
        <f t="shared" si="118"/>
        <v>9000</v>
      </c>
      <c r="W423" s="12">
        <v>0</v>
      </c>
      <c r="X423" s="18">
        <v>238</v>
      </c>
      <c r="Y423" s="19" t="s">
        <v>47</v>
      </c>
      <c r="Z423" s="20">
        <f t="shared" si="127"/>
        <v>41000</v>
      </c>
      <c r="AA423" s="21"/>
      <c r="AB423" s="22">
        <f t="shared" si="126"/>
        <v>21186.440677966104</v>
      </c>
      <c r="AC423" s="14">
        <f t="shared" si="121"/>
        <v>25000</v>
      </c>
      <c r="AD423" s="12"/>
      <c r="AE423" s="12"/>
      <c r="AF423" s="59" t="s">
        <v>72</v>
      </c>
      <c r="AG423" s="23">
        <v>8</v>
      </c>
      <c r="AH423" s="24">
        <v>13</v>
      </c>
      <c r="AI423" s="25" t="s">
        <v>49</v>
      </c>
      <c r="AJ423" s="13"/>
      <c r="AK423" s="13"/>
      <c r="AL423" s="17">
        <v>0</v>
      </c>
      <c r="AM423" s="15" t="s">
        <v>50</v>
      </c>
      <c r="AN423" s="12" t="s">
        <v>51</v>
      </c>
      <c r="AO423" s="12"/>
      <c r="AP423" s="17"/>
      <c r="AQ423" s="17"/>
      <c r="AR423" s="17"/>
      <c r="AU42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100172, 'Б-100172-13',date'2016-03-02',3, 7, 7, 'RUR', 1, 18, date'2015-03-06', date'2015-03-07', 1001721, 1, to_date('2016-05-07 00:00:00','YYYY-MM-DD HH24:MI:SS'), 50000, 9000, 0, 238, 0, 'c1', 8,null);insert into xxxx_oebs_cash_payment_test (ID, INVOICE_ID, OEBS_PAYMENT, DOC_DATE, COMISS_DATE) values (s_xxxx_oebs_cash_payment_test.NEXTVAL, 100172, 25000, to_date('2016-05-07 00:00:00','YYYY-MM-DD HH24:MI:SS'), date'2015-05-31' );insert into xxxx_client_discount_m  (ID,CLIENT_ID,CLIENT_AVG_DISCOUNT,DT) values (s_xxxx_client_discount_m.NEXTVAL,238, 13, date'2014-03-01');</v>
      </c>
    </row>
    <row r="424" spans="1:47" ht="15" customHeight="1" x14ac:dyDescent="0.3">
      <c r="A424" s="45">
        <v>20</v>
      </c>
      <c r="B424" s="64"/>
      <c r="C424" s="12" t="str">
        <f t="shared" si="122"/>
        <v>100020</v>
      </c>
      <c r="D424" s="12" t="str">
        <f t="shared" si="123"/>
        <v>100020/13</v>
      </c>
      <c r="E424" s="13" t="s">
        <v>40</v>
      </c>
      <c r="F424" s="13" t="s">
        <v>41</v>
      </c>
      <c r="G424" s="12">
        <v>1</v>
      </c>
      <c r="H424" s="14">
        <v>100173</v>
      </c>
      <c r="I424" s="15" t="str">
        <f t="shared" si="124"/>
        <v>Б-100173-13</v>
      </c>
      <c r="J424" s="16">
        <v>3</v>
      </c>
      <c r="K424" s="56">
        <v>3</v>
      </c>
      <c r="L424" s="12" t="s">
        <v>42</v>
      </c>
      <c r="M424" s="16">
        <v>1</v>
      </c>
      <c r="N424" s="12">
        <v>18</v>
      </c>
      <c r="O424" s="144" t="s">
        <v>168</v>
      </c>
      <c r="P424" s="13" t="s">
        <v>44</v>
      </c>
      <c r="Q424" s="13" t="s">
        <v>45</v>
      </c>
      <c r="R424" s="17" t="str">
        <f t="shared" si="125"/>
        <v>1001731</v>
      </c>
      <c r="S424" s="15">
        <v>1</v>
      </c>
      <c r="T424" s="144" t="s">
        <v>148</v>
      </c>
      <c r="U424" s="12">
        <v>50000</v>
      </c>
      <c r="V424" s="12">
        <f t="shared" si="118"/>
        <v>9000</v>
      </c>
      <c r="W424" s="12">
        <v>0</v>
      </c>
      <c r="X424" s="18">
        <v>239</v>
      </c>
      <c r="Y424" s="19" t="s">
        <v>47</v>
      </c>
      <c r="Z424" s="20">
        <f t="shared" si="127"/>
        <v>41000</v>
      </c>
      <c r="AA424" s="21"/>
      <c r="AB424" s="22">
        <f t="shared" si="126"/>
        <v>21186.440677966104</v>
      </c>
      <c r="AC424" s="14">
        <f t="shared" si="121"/>
        <v>25000</v>
      </c>
      <c r="AD424" s="12"/>
      <c r="AE424" s="12"/>
      <c r="AF424" s="59" t="s">
        <v>72</v>
      </c>
      <c r="AG424" s="23">
        <v>8</v>
      </c>
      <c r="AH424" s="27">
        <v>7</v>
      </c>
      <c r="AI424" s="25" t="s">
        <v>49</v>
      </c>
      <c r="AJ424" s="13"/>
      <c r="AK424" s="13"/>
      <c r="AL424" s="17">
        <v>0</v>
      </c>
      <c r="AM424" s="15" t="s">
        <v>50</v>
      </c>
      <c r="AN424" s="12" t="s">
        <v>51</v>
      </c>
      <c r="AO424" s="12"/>
      <c r="AP424" s="17"/>
      <c r="AQ424" s="17"/>
      <c r="AR424" s="17"/>
      <c r="AU42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100173, 'Б-100173-13',date'2016-03-03',3, 3, 3, 'RUR', 1, 18, date'2015-03-06', date'2015-03-07', 1001731, 1, to_date('2016-05-08 00:00:00','YYYY-MM-DD HH24:MI:SS'), 50000, 9000, 0, 239, 0, 'c1', 8,null);insert into xxxx_oebs_cash_payment_test (ID, INVOICE_ID, OEBS_PAYMENT, DOC_DATE, COMISS_DATE) values (s_xxxx_oebs_cash_payment_test.NEXTVAL, 100173, 25000, to_date('2016-05-08 00:00:00','YYYY-MM-DD HH24:MI:SS'), date'2015-05-31' );insert into xxxx_client_discount_m  (ID,CLIENT_ID,CLIENT_AVG_DISCOUNT,DT) values (s_xxxx_client_discount_m.NEXTVAL,239, 7, date'2014-03-01');</v>
      </c>
    </row>
    <row r="425" spans="1:47" ht="15" customHeight="1" x14ac:dyDescent="0.3">
      <c r="A425" s="45">
        <v>20</v>
      </c>
      <c r="B425" s="64"/>
      <c r="C425" s="12" t="str">
        <f t="shared" si="122"/>
        <v>100020</v>
      </c>
      <c r="D425" s="12" t="str">
        <f t="shared" si="123"/>
        <v>100020/13</v>
      </c>
      <c r="E425" s="13" t="s">
        <v>40</v>
      </c>
      <c r="F425" s="13" t="s">
        <v>41</v>
      </c>
      <c r="G425" s="12">
        <v>1</v>
      </c>
      <c r="H425" s="14">
        <v>100174</v>
      </c>
      <c r="I425" s="15" t="str">
        <f t="shared" si="124"/>
        <v>Б-100174-13</v>
      </c>
      <c r="J425" s="16">
        <v>3</v>
      </c>
      <c r="K425" s="12">
        <v>7</v>
      </c>
      <c r="L425" s="12" t="s">
        <v>42</v>
      </c>
      <c r="M425" s="16">
        <v>1</v>
      </c>
      <c r="N425" s="12">
        <v>18</v>
      </c>
      <c r="O425" s="144" t="s">
        <v>168</v>
      </c>
      <c r="P425" s="13" t="s">
        <v>44</v>
      </c>
      <c r="Q425" s="13" t="s">
        <v>45</v>
      </c>
      <c r="R425" s="17" t="str">
        <f t="shared" si="125"/>
        <v>1001741</v>
      </c>
      <c r="S425" s="15">
        <v>1</v>
      </c>
      <c r="T425" s="144" t="s">
        <v>148</v>
      </c>
      <c r="U425" s="12">
        <v>50000</v>
      </c>
      <c r="V425" s="12">
        <f t="shared" ref="V425:V456" si="128">U425*0.18</f>
        <v>9000</v>
      </c>
      <c r="W425" s="12">
        <v>0</v>
      </c>
      <c r="X425" s="18">
        <v>240</v>
      </c>
      <c r="Y425" s="19" t="s">
        <v>47</v>
      </c>
      <c r="Z425" s="20">
        <f t="shared" si="127"/>
        <v>41000</v>
      </c>
      <c r="AA425" s="21"/>
      <c r="AB425" s="22">
        <f t="shared" si="126"/>
        <v>169491.52542372883</v>
      </c>
      <c r="AC425" s="14">
        <v>200000</v>
      </c>
      <c r="AD425" s="12"/>
      <c r="AE425" s="12"/>
      <c r="AF425" s="59" t="s">
        <v>72</v>
      </c>
      <c r="AG425" s="23">
        <v>8</v>
      </c>
      <c r="AH425" s="27">
        <v>7</v>
      </c>
      <c r="AI425" s="25" t="s">
        <v>49</v>
      </c>
      <c r="AJ425" s="13"/>
      <c r="AK425" s="13"/>
      <c r="AL425" s="17">
        <v>0</v>
      </c>
      <c r="AM425" s="15" t="s">
        <v>50</v>
      </c>
      <c r="AN425" s="12" t="s">
        <v>51</v>
      </c>
      <c r="AO425" s="12"/>
      <c r="AP425" s="17"/>
      <c r="AQ425" s="17"/>
      <c r="AR425" s="17"/>
      <c r="AU42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100174, 'Б-100174-13',date'2016-03-03',3, 7, 7, 'RUR', 1, 18, date'2015-03-06', date'2015-03-07', 1001741, 1, to_date('2016-05-08 00:00:00','YYYY-MM-DD HH24:MI:SS'), 50000, 9000, 0, 240, 0, 'c1', 8,null);insert into xxxx_oebs_cash_payment_test (ID, INVOICE_ID, OEBS_PAYMENT, DOC_DATE, COMISS_DATE) values (s_xxxx_oebs_cash_payment_test.NEXTVAL, 100174, 200000, to_date('2016-05-08 00:00:00','YYYY-MM-DD HH24:MI:SS'), date'2015-05-31' );insert into xxxx_client_discount_m  (ID,CLIENT_ID,CLIENT_AVG_DISCOUNT,DT) values (s_xxxx_client_discount_m.NEXTVAL,240, 7, date'2014-03-01');</v>
      </c>
    </row>
    <row r="426" spans="1:47" ht="15" customHeight="1" x14ac:dyDescent="0.3">
      <c r="A426" s="45">
        <v>20</v>
      </c>
      <c r="B426" s="64"/>
      <c r="C426" s="12" t="str">
        <f t="shared" si="122"/>
        <v>100020</v>
      </c>
      <c r="D426" s="12" t="str">
        <f t="shared" si="123"/>
        <v>100020/13</v>
      </c>
      <c r="E426" s="13" t="s">
        <v>40</v>
      </c>
      <c r="F426" s="13" t="s">
        <v>41</v>
      </c>
      <c r="G426" s="12">
        <v>1</v>
      </c>
      <c r="H426" s="14">
        <v>100175</v>
      </c>
      <c r="I426" s="15" t="str">
        <f t="shared" si="124"/>
        <v>Б-100175-13</v>
      </c>
      <c r="J426" s="16">
        <v>3</v>
      </c>
      <c r="K426" s="28">
        <v>2</v>
      </c>
      <c r="L426" s="12" t="s">
        <v>42</v>
      </c>
      <c r="M426" s="16">
        <v>1</v>
      </c>
      <c r="N426" s="12">
        <v>18</v>
      </c>
      <c r="O426" s="144" t="s">
        <v>169</v>
      </c>
      <c r="P426" s="13" t="s">
        <v>44</v>
      </c>
      <c r="Q426" s="13" t="s">
        <v>45</v>
      </c>
      <c r="R426" s="17" t="str">
        <f t="shared" si="125"/>
        <v>1001751</v>
      </c>
      <c r="S426" s="15">
        <v>1</v>
      </c>
      <c r="T426" s="144" t="s">
        <v>149</v>
      </c>
      <c r="U426" s="12">
        <v>50000</v>
      </c>
      <c r="V426" s="12">
        <f t="shared" si="128"/>
        <v>9000</v>
      </c>
      <c r="W426" s="12">
        <v>0</v>
      </c>
      <c r="X426" s="18">
        <v>241</v>
      </c>
      <c r="Y426" s="19" t="s">
        <v>47</v>
      </c>
      <c r="Z426" s="20">
        <f t="shared" si="127"/>
        <v>41000</v>
      </c>
      <c r="AA426" s="21"/>
      <c r="AB426" s="22">
        <f t="shared" si="126"/>
        <v>21186.440677966104</v>
      </c>
      <c r="AC426" s="14">
        <f t="shared" ref="AC426:AC449" si="129">U426*0.5</f>
        <v>25000</v>
      </c>
      <c r="AD426" s="12"/>
      <c r="AE426" s="12"/>
      <c r="AF426" s="59" t="s">
        <v>72</v>
      </c>
      <c r="AG426" s="23">
        <v>8</v>
      </c>
      <c r="AH426" s="30">
        <v>20</v>
      </c>
      <c r="AI426" s="25" t="s">
        <v>49</v>
      </c>
      <c r="AJ426" s="13"/>
      <c r="AK426" s="13"/>
      <c r="AL426" s="17">
        <v>0</v>
      </c>
      <c r="AM426" s="15" t="s">
        <v>50</v>
      </c>
      <c r="AN426" s="12" t="s">
        <v>51</v>
      </c>
      <c r="AO426" s="12"/>
      <c r="AP426" s="17"/>
      <c r="AQ426" s="17"/>
      <c r="AR426" s="17"/>
      <c r="AU42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100175, 'Б-100175-13',date'2016-03-04',3, 2, 2, 'RUR', 1, 18, date'2015-03-06', date'2015-03-07', 1001751, 1, to_date('2016-05-09 00:00:00','YYYY-MM-DD HH24:MI:SS'), 50000, 9000, 0, 241, 0, 'c1', 8,null);insert into xxxx_oebs_cash_payment_test (ID, INVOICE_ID, OEBS_PAYMENT, DOC_DATE, COMISS_DATE) values (s_xxxx_oebs_cash_payment_test.NEXTVAL, 100175, 25000, to_date('2016-05-09 00:00:00','YYYY-MM-DD HH24:MI:SS'), date'2015-05-31' );insert into xxxx_client_discount_m  (ID,CLIENT_ID,CLIENT_AVG_DISCOUNT,DT) values (s_xxxx_client_discount_m.NEXTVAL,241, 20, date'2014-03-01');</v>
      </c>
    </row>
    <row r="427" spans="1:47" ht="15" customHeight="1" x14ac:dyDescent="0.3">
      <c r="A427" s="45">
        <v>20</v>
      </c>
      <c r="B427" s="64"/>
      <c r="C427" s="12" t="str">
        <f t="shared" si="122"/>
        <v>100020</v>
      </c>
      <c r="D427" s="12" t="str">
        <f t="shared" si="123"/>
        <v>100020/13</v>
      </c>
      <c r="E427" s="13" t="s">
        <v>40</v>
      </c>
      <c r="F427" s="13" t="s">
        <v>41</v>
      </c>
      <c r="G427" s="12">
        <v>1</v>
      </c>
      <c r="H427" s="14">
        <v>100176</v>
      </c>
      <c r="I427" s="15" t="str">
        <f t="shared" si="124"/>
        <v>Б-100176-13</v>
      </c>
      <c r="J427" s="16">
        <v>3</v>
      </c>
      <c r="K427" s="28">
        <v>11</v>
      </c>
      <c r="L427" s="12" t="s">
        <v>42</v>
      </c>
      <c r="M427" s="16">
        <v>1</v>
      </c>
      <c r="N427" s="12">
        <v>18</v>
      </c>
      <c r="O427" s="144" t="s">
        <v>169</v>
      </c>
      <c r="P427" s="13" t="s">
        <v>44</v>
      </c>
      <c r="Q427" s="13" t="s">
        <v>45</v>
      </c>
      <c r="R427" s="17" t="str">
        <f t="shared" si="125"/>
        <v>1001761</v>
      </c>
      <c r="S427" s="15">
        <v>1</v>
      </c>
      <c r="T427" s="144" t="s">
        <v>149</v>
      </c>
      <c r="U427" s="12">
        <v>50000</v>
      </c>
      <c r="V427" s="12">
        <f t="shared" si="128"/>
        <v>9000</v>
      </c>
      <c r="W427" s="12">
        <v>0</v>
      </c>
      <c r="X427" s="18">
        <v>241</v>
      </c>
      <c r="Y427" s="19" t="s">
        <v>47</v>
      </c>
      <c r="Z427" s="20">
        <f t="shared" si="127"/>
        <v>41000</v>
      </c>
      <c r="AA427" s="21"/>
      <c r="AB427" s="22">
        <f t="shared" si="126"/>
        <v>21186.440677966104</v>
      </c>
      <c r="AC427" s="14">
        <f t="shared" si="129"/>
        <v>25000</v>
      </c>
      <c r="AD427" s="12"/>
      <c r="AE427" s="12"/>
      <c r="AF427" s="59" t="s">
        <v>72</v>
      </c>
      <c r="AG427" s="23">
        <v>8</v>
      </c>
      <c r="AH427" s="30">
        <v>20</v>
      </c>
      <c r="AI427" s="25" t="s">
        <v>49</v>
      </c>
      <c r="AJ427" s="13"/>
      <c r="AK427" s="13"/>
      <c r="AL427" s="17">
        <v>0</v>
      </c>
      <c r="AM427" s="15" t="s">
        <v>50</v>
      </c>
      <c r="AN427" s="12" t="s">
        <v>51</v>
      </c>
      <c r="AO427" s="12"/>
      <c r="AP427" s="17"/>
      <c r="AQ427" s="17"/>
      <c r="AR427" s="17"/>
      <c r="AU42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100176, 'Б-100176-13',date'2016-03-04',3, 11, 11, 'RUR', 1, 18, date'2015-03-06', date'2015-03-07', 1001761, 1, to_date('2016-05-09 00:00:00','YYYY-MM-DD HH24:MI:SS'), 50000, 9000, 0, 241, 0, 'c1', 8,null);insert into xxxx_oebs_cash_payment_test (ID, INVOICE_ID, OEBS_PAYMENT, DOC_DATE, COMISS_DATE) values (s_xxxx_oebs_cash_payment_test.NEXTVAL, 100176, 25000, to_date('2016-05-09 00:00:00','YYYY-MM-DD HH24:MI:SS'), date'2015-05-31' );insert into xxxx_client_discount_m  (ID,CLIENT_ID,CLIENT_AVG_DISCOUNT,DT) values (s_xxxx_client_discount_m.NEXTVAL,241, 20, date'2014-03-01');</v>
      </c>
    </row>
    <row r="428" spans="1:47" ht="15" customHeight="1" x14ac:dyDescent="0.3">
      <c r="A428" s="45">
        <v>20</v>
      </c>
      <c r="B428" s="64"/>
      <c r="C428" s="33" t="str">
        <f t="shared" si="122"/>
        <v>100020</v>
      </c>
      <c r="D428" s="33" t="str">
        <f t="shared" si="123"/>
        <v>100020/13</v>
      </c>
      <c r="E428" s="34" t="s">
        <v>40</v>
      </c>
      <c r="F428" s="34" t="s">
        <v>41</v>
      </c>
      <c r="G428" s="12">
        <v>1</v>
      </c>
      <c r="H428" s="14">
        <v>100177</v>
      </c>
      <c r="I428" s="33" t="str">
        <f t="shared" si="124"/>
        <v>Б-100177-13</v>
      </c>
      <c r="J428" s="16">
        <v>3</v>
      </c>
      <c r="K428" s="35">
        <v>1</v>
      </c>
      <c r="L428" s="33" t="s">
        <v>42</v>
      </c>
      <c r="M428" s="36">
        <v>1</v>
      </c>
      <c r="N428" s="33">
        <v>18</v>
      </c>
      <c r="O428" s="145" t="s">
        <v>170</v>
      </c>
      <c r="P428" s="34" t="s">
        <v>44</v>
      </c>
      <c r="Q428" s="34" t="s">
        <v>45</v>
      </c>
      <c r="R428" s="37" t="str">
        <f t="shared" si="125"/>
        <v>1001771</v>
      </c>
      <c r="S428" s="33">
        <v>1</v>
      </c>
      <c r="T428" s="145" t="s">
        <v>150</v>
      </c>
      <c r="U428" s="12">
        <v>50000</v>
      </c>
      <c r="V428" s="33">
        <f t="shared" si="128"/>
        <v>9000</v>
      </c>
      <c r="W428" s="33">
        <v>0</v>
      </c>
      <c r="X428" s="18">
        <v>242</v>
      </c>
      <c r="Y428" s="38" t="s">
        <v>47</v>
      </c>
      <c r="Z428" s="20">
        <f t="shared" si="127"/>
        <v>41000</v>
      </c>
      <c r="AA428" s="39"/>
      <c r="AB428" s="22">
        <f t="shared" si="126"/>
        <v>21186.440677966104</v>
      </c>
      <c r="AC428" s="40">
        <f t="shared" si="129"/>
        <v>25000</v>
      </c>
      <c r="AD428" s="12"/>
      <c r="AE428" s="33"/>
      <c r="AF428" s="61" t="s">
        <v>72</v>
      </c>
      <c r="AG428" s="41">
        <v>8</v>
      </c>
      <c r="AH428" s="42">
        <v>13</v>
      </c>
      <c r="AI428" s="43" t="s">
        <v>49</v>
      </c>
      <c r="AJ428" s="34"/>
      <c r="AK428" s="34"/>
      <c r="AL428" s="37">
        <v>0</v>
      </c>
      <c r="AM428" s="33" t="s">
        <v>50</v>
      </c>
      <c r="AN428" s="33" t="s">
        <v>51</v>
      </c>
      <c r="AO428" s="33"/>
      <c r="AP428" s="37"/>
      <c r="AQ428" s="37"/>
      <c r="AR428" s="37"/>
      <c r="AS428" s="44"/>
      <c r="AU42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date'2015-03-01', date'2015-09-01', 1, 100177, 'Б-100177-13',date'2016-03-05',3, 1, 1, 'RUR', 1, 18, date'2015-03-06', date'2015-03-07', 1001771, 1, to_date('2016-05-11 00:00:00','YYYY-MM-DD HH24:MI:SS'), 50000, 9000, 0, 242, 0, 'c1', 8,null);insert into xxxx_oebs_cash_payment_test (ID, INVOICE_ID, OEBS_PAYMENT, DOC_DATE, COMISS_DATE) values (s_xxxx_oebs_cash_payment_test.NEXTVAL, 100177, 25000, to_date('2016-05-11 00:00:00','YYYY-MM-DD HH24:MI:SS'), date'2015-05-31' );insert into xxxx_client_discount_m  (ID,CLIENT_ID,CLIENT_AVG_DISCOUNT,DT) values (s_xxxx_client_discount_m.NEXTVAL,242, 13, date'2014-03-01');</v>
      </c>
    </row>
    <row r="429" spans="1:47" ht="15" customHeight="1" x14ac:dyDescent="0.3">
      <c r="A429" s="45">
        <v>21</v>
      </c>
      <c r="B429" s="64"/>
      <c r="C429" s="12" t="str">
        <f t="shared" si="122"/>
        <v>100021</v>
      </c>
      <c r="D429" s="12" t="str">
        <f t="shared" si="123"/>
        <v>100021/13</v>
      </c>
      <c r="E429" s="13" t="s">
        <v>40</v>
      </c>
      <c r="F429" s="13" t="s">
        <v>41</v>
      </c>
      <c r="G429" s="12">
        <v>1</v>
      </c>
      <c r="H429" s="14">
        <v>100178</v>
      </c>
      <c r="I429" s="15" t="str">
        <f t="shared" si="124"/>
        <v>Б-100178-13</v>
      </c>
      <c r="J429" s="16">
        <v>3</v>
      </c>
      <c r="K429" s="56">
        <v>2</v>
      </c>
      <c r="L429" s="56" t="s">
        <v>91</v>
      </c>
      <c r="M429" s="16">
        <v>1</v>
      </c>
      <c r="N429" s="12">
        <v>18</v>
      </c>
      <c r="O429" s="144" t="s">
        <v>167</v>
      </c>
      <c r="P429" s="13" t="s">
        <v>44</v>
      </c>
      <c r="Q429" s="13" t="s">
        <v>45</v>
      </c>
      <c r="R429" s="17" t="str">
        <f t="shared" si="125"/>
        <v>1001781</v>
      </c>
      <c r="S429" s="15">
        <v>1</v>
      </c>
      <c r="T429" s="144" t="s">
        <v>139</v>
      </c>
      <c r="U429" s="12">
        <v>50000</v>
      </c>
      <c r="V429" s="12">
        <f t="shared" si="128"/>
        <v>9000</v>
      </c>
      <c r="W429" s="12">
        <v>0</v>
      </c>
      <c r="X429" s="18">
        <v>243</v>
      </c>
      <c r="Y429" s="19" t="s">
        <v>47</v>
      </c>
      <c r="Z429" s="20">
        <f t="shared" si="127"/>
        <v>41000</v>
      </c>
      <c r="AA429" s="21"/>
      <c r="AB429" s="22">
        <f t="shared" si="126"/>
        <v>21186.440677966104</v>
      </c>
      <c r="AC429" s="14">
        <f t="shared" si="129"/>
        <v>25000</v>
      </c>
      <c r="AD429" s="12"/>
      <c r="AE429" s="12"/>
      <c r="AF429" s="13" t="s">
        <v>48</v>
      </c>
      <c r="AG429" s="23">
        <v>8</v>
      </c>
      <c r="AH429" s="24">
        <v>13</v>
      </c>
      <c r="AI429" s="25" t="s">
        <v>49</v>
      </c>
      <c r="AJ429" s="13"/>
      <c r="AK429" s="13"/>
      <c r="AL429" s="17">
        <v>0</v>
      </c>
      <c r="AM429" s="15" t="s">
        <v>50</v>
      </c>
      <c r="AN429" s="12" t="s">
        <v>51</v>
      </c>
      <c r="AO429" s="12"/>
      <c r="AP429" s="17"/>
      <c r="AQ429" s="17"/>
      <c r="AR429" s="17"/>
      <c r="AS429" s="15" t="s">
        <v>99</v>
      </c>
      <c r="AU42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100178, 'Б-100178-13',date'2016-03-02',3, 2, 2, 'USD', 1, 18, date'2015-03-06', date'2015-03-07', 1001781, 1, to_date('2016-03-07 00:00:00','YYYY-MM-DD HH24:MI:SS'), 50000, 9000, 0, 243, 0, 'c1', 8,null);insert into xxxx_oebs_cash_payment_test (ID, INVOICE_ID, OEBS_PAYMENT, DOC_DATE, COMISS_DATE) values (s_xxxx_oebs_cash_payment_test.NEXTVAL, 100178, 25000, to_date('2016-03-07 00:00:00','YYYY-MM-DD HH24:MI:SS'), date'2015-03-31' );insert into xxxx_client_discount_m  (ID,CLIENT_ID,CLIENT_AVG_DISCOUNT,DT) values (s_xxxx_client_discount_m.NEXTVAL,243, 13, date'2014-03-01');</v>
      </c>
    </row>
    <row r="430" spans="1:47" ht="15" customHeight="1" x14ac:dyDescent="0.3">
      <c r="A430" s="45">
        <v>21</v>
      </c>
      <c r="B430" s="64"/>
      <c r="C430" s="12" t="str">
        <f t="shared" si="122"/>
        <v>100021</v>
      </c>
      <c r="D430" s="12" t="str">
        <f t="shared" si="123"/>
        <v>100021/13</v>
      </c>
      <c r="E430" s="13" t="s">
        <v>40</v>
      </c>
      <c r="F430" s="13" t="s">
        <v>41</v>
      </c>
      <c r="G430" s="12">
        <v>1</v>
      </c>
      <c r="H430" s="14">
        <v>100179</v>
      </c>
      <c r="I430" s="15" t="str">
        <f t="shared" si="124"/>
        <v>Б-100179-13</v>
      </c>
      <c r="J430" s="16">
        <v>3</v>
      </c>
      <c r="K430" s="12">
        <v>7</v>
      </c>
      <c r="L430" s="56" t="s">
        <v>91</v>
      </c>
      <c r="M430" s="16">
        <v>1</v>
      </c>
      <c r="N430" s="12">
        <v>18</v>
      </c>
      <c r="O430" s="144" t="s">
        <v>168</v>
      </c>
      <c r="P430" s="13" t="s">
        <v>44</v>
      </c>
      <c r="Q430" s="13" t="s">
        <v>45</v>
      </c>
      <c r="R430" s="17" t="str">
        <f t="shared" si="125"/>
        <v>1001791</v>
      </c>
      <c r="S430" s="15">
        <v>1</v>
      </c>
      <c r="T430" s="144" t="s">
        <v>140</v>
      </c>
      <c r="U430" s="12">
        <v>50000</v>
      </c>
      <c r="V430" s="12">
        <f t="shared" si="128"/>
        <v>9000</v>
      </c>
      <c r="W430" s="12">
        <v>0</v>
      </c>
      <c r="X430" s="18">
        <v>244</v>
      </c>
      <c r="Y430" s="19" t="s">
        <v>47</v>
      </c>
      <c r="Z430" s="20">
        <f t="shared" si="127"/>
        <v>41000</v>
      </c>
      <c r="AA430" s="21"/>
      <c r="AB430" s="22">
        <f t="shared" si="126"/>
        <v>21186.440677966104</v>
      </c>
      <c r="AC430" s="14">
        <f t="shared" si="129"/>
        <v>25000</v>
      </c>
      <c r="AD430" s="12"/>
      <c r="AE430" s="12"/>
      <c r="AF430" s="13" t="s">
        <v>48</v>
      </c>
      <c r="AG430" s="23">
        <v>8</v>
      </c>
      <c r="AH430" s="27">
        <v>7</v>
      </c>
      <c r="AI430" s="25" t="s">
        <v>49</v>
      </c>
      <c r="AJ430" s="13"/>
      <c r="AK430" s="13"/>
      <c r="AL430" s="17">
        <v>0</v>
      </c>
      <c r="AM430" s="15" t="s">
        <v>50</v>
      </c>
      <c r="AN430" s="12" t="s">
        <v>51</v>
      </c>
      <c r="AO430" s="12"/>
      <c r="AP430" s="17"/>
      <c r="AQ430" s="17"/>
      <c r="AR430" s="17"/>
      <c r="AS430" s="9" t="s">
        <v>100</v>
      </c>
      <c r="AU43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100179, 'Б-100179-13',date'2016-03-03',3, 7, 7, 'USD', 1, 18, date'2015-03-06', date'2015-03-07', 1001791, 1, to_date('2016-03-08 00:00:00','YYYY-MM-DD HH24:MI:SS'), 50000, 9000, 0, 244, 0, 'c1', 8,null);insert into xxxx_oebs_cash_payment_test (ID, INVOICE_ID, OEBS_PAYMENT, DOC_DATE, COMISS_DATE) values (s_xxxx_oebs_cash_payment_test.NEXTVAL, 100179, 25000, to_date('2016-03-08 00:00:00','YYYY-MM-DD HH24:MI:SS'), date'2015-03-31' );insert into xxxx_client_discount_m  (ID,CLIENT_ID,CLIENT_AVG_DISCOUNT,DT) values (s_xxxx_client_discount_m.NEXTVAL,244, 7, date'2014-03-01');</v>
      </c>
    </row>
    <row r="431" spans="1:47" ht="15" customHeight="1" x14ac:dyDescent="0.3">
      <c r="A431" s="45">
        <v>21</v>
      </c>
      <c r="B431" s="64"/>
      <c r="C431" s="12" t="str">
        <f t="shared" si="122"/>
        <v>100021</v>
      </c>
      <c r="D431" s="12" t="str">
        <f t="shared" si="123"/>
        <v>100021/13</v>
      </c>
      <c r="E431" s="13" t="s">
        <v>40</v>
      </c>
      <c r="F431" s="13" t="s">
        <v>41</v>
      </c>
      <c r="G431" s="12">
        <v>1</v>
      </c>
      <c r="H431" s="14">
        <v>100180</v>
      </c>
      <c r="I431" s="15" t="str">
        <f t="shared" si="124"/>
        <v>Б-100180-13</v>
      </c>
      <c r="J431" s="16">
        <v>3</v>
      </c>
      <c r="K431" s="12">
        <v>7</v>
      </c>
      <c r="L431" s="56" t="s">
        <v>91</v>
      </c>
      <c r="M431" s="16">
        <v>1</v>
      </c>
      <c r="N431" s="12">
        <v>18</v>
      </c>
      <c r="O431" s="144" t="s">
        <v>168</v>
      </c>
      <c r="P431" s="13" t="s">
        <v>44</v>
      </c>
      <c r="Q431" s="13" t="s">
        <v>45</v>
      </c>
      <c r="R431" s="17" t="str">
        <f t="shared" si="125"/>
        <v>1001801</v>
      </c>
      <c r="S431" s="15">
        <v>1</v>
      </c>
      <c r="T431" s="144" t="s">
        <v>140</v>
      </c>
      <c r="U431" s="12">
        <v>50000</v>
      </c>
      <c r="V431" s="12">
        <f t="shared" si="128"/>
        <v>9000</v>
      </c>
      <c r="W431" s="12">
        <v>0</v>
      </c>
      <c r="X431" s="18">
        <v>245</v>
      </c>
      <c r="Y431" s="19" t="s">
        <v>47</v>
      </c>
      <c r="Z431" s="20">
        <f t="shared" si="127"/>
        <v>41000</v>
      </c>
      <c r="AA431" s="21"/>
      <c r="AB431" s="22">
        <f t="shared" si="126"/>
        <v>21186.440677966104</v>
      </c>
      <c r="AC431" s="14">
        <f t="shared" si="129"/>
        <v>25000</v>
      </c>
      <c r="AD431" s="12"/>
      <c r="AE431" s="12"/>
      <c r="AF431" s="13" t="s">
        <v>48</v>
      </c>
      <c r="AG431" s="23">
        <v>8</v>
      </c>
      <c r="AH431" s="27">
        <v>7</v>
      </c>
      <c r="AI431" s="25" t="s">
        <v>49</v>
      </c>
      <c r="AJ431" s="13"/>
      <c r="AK431" s="13"/>
      <c r="AL431" s="17">
        <v>0</v>
      </c>
      <c r="AM431" s="15" t="s">
        <v>50</v>
      </c>
      <c r="AN431" s="12" t="s">
        <v>51</v>
      </c>
      <c r="AO431" s="12"/>
      <c r="AP431" s="17"/>
      <c r="AQ431" s="17"/>
      <c r="AR431" s="17"/>
      <c r="AS431" s="9" t="s">
        <v>89</v>
      </c>
      <c r="AU43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100180, 'Б-100180-13',date'2016-03-03',3, 7, 7, 'USD', 1, 18, date'2015-03-06', date'2015-03-07', 1001801, 1, to_date('2016-03-08 00:00:00','YYYY-MM-DD HH24:MI:SS'), 50000, 9000, 0, 245, 0, 'c1', 8,null);insert into xxxx_oebs_cash_payment_test (ID, INVOICE_ID, OEBS_PAYMENT, DOC_DATE, COMISS_DATE) values (s_xxxx_oebs_cash_payment_test.NEXTVAL, 100180, 25000, to_date('2016-03-08 00:00:00','YYYY-MM-DD HH24:MI:SS'), date'2015-03-31' );insert into xxxx_client_discount_m  (ID,CLIENT_ID,CLIENT_AVG_DISCOUNT,DT) values (s_xxxx_client_discount_m.NEXTVAL,245, 7, date'2014-03-01');</v>
      </c>
    </row>
    <row r="432" spans="1:47" ht="15" customHeight="1" x14ac:dyDescent="0.3">
      <c r="A432" s="45">
        <v>21</v>
      </c>
      <c r="B432" s="64"/>
      <c r="C432" s="12" t="str">
        <f t="shared" si="122"/>
        <v>100021</v>
      </c>
      <c r="D432" s="12" t="str">
        <f t="shared" si="123"/>
        <v>100021/13</v>
      </c>
      <c r="E432" s="13" t="s">
        <v>40</v>
      </c>
      <c r="F432" s="13" t="s">
        <v>41</v>
      </c>
      <c r="G432" s="12">
        <v>1</v>
      </c>
      <c r="H432" s="14">
        <v>100181</v>
      </c>
      <c r="I432" s="15" t="str">
        <f t="shared" si="124"/>
        <v>Б-100181-13</v>
      </c>
      <c r="J432" s="16">
        <v>3</v>
      </c>
      <c r="K432" s="28">
        <v>2</v>
      </c>
      <c r="L432" s="56" t="s">
        <v>91</v>
      </c>
      <c r="M432" s="16">
        <v>1</v>
      </c>
      <c r="N432" s="12">
        <v>18</v>
      </c>
      <c r="O432" s="144" t="s">
        <v>169</v>
      </c>
      <c r="P432" s="13" t="s">
        <v>44</v>
      </c>
      <c r="Q432" s="13" t="s">
        <v>45</v>
      </c>
      <c r="R432" s="17" t="str">
        <f t="shared" si="125"/>
        <v>1001811</v>
      </c>
      <c r="S432" s="15">
        <v>1</v>
      </c>
      <c r="T432" s="144" t="s">
        <v>141</v>
      </c>
      <c r="U432" s="12">
        <v>50000</v>
      </c>
      <c r="V432" s="12">
        <f t="shared" si="128"/>
        <v>9000</v>
      </c>
      <c r="W432" s="12">
        <v>0</v>
      </c>
      <c r="X432" s="18">
        <v>246</v>
      </c>
      <c r="Y432" s="19" t="s">
        <v>47</v>
      </c>
      <c r="Z432" s="20">
        <f t="shared" si="127"/>
        <v>41000</v>
      </c>
      <c r="AA432" s="21"/>
      <c r="AB432" s="22">
        <f t="shared" si="126"/>
        <v>21186.440677966104</v>
      </c>
      <c r="AC432" s="14">
        <f t="shared" si="129"/>
        <v>25000</v>
      </c>
      <c r="AD432" s="12"/>
      <c r="AE432" s="12"/>
      <c r="AF432" s="13" t="s">
        <v>48</v>
      </c>
      <c r="AG432" s="23">
        <v>8</v>
      </c>
      <c r="AH432" s="30">
        <v>20</v>
      </c>
      <c r="AI432" s="25" t="s">
        <v>49</v>
      </c>
      <c r="AJ432" s="13"/>
      <c r="AK432" s="13"/>
      <c r="AL432" s="17">
        <v>0</v>
      </c>
      <c r="AM432" s="15" t="s">
        <v>50</v>
      </c>
      <c r="AN432" s="12" t="s">
        <v>51</v>
      </c>
      <c r="AO432" s="12"/>
      <c r="AP432" s="17"/>
      <c r="AQ432" s="17"/>
      <c r="AR432" s="17"/>
      <c r="AS432" s="9" t="s">
        <v>90</v>
      </c>
      <c r="AU43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100181, 'Б-100181-13',date'2016-03-04',3, 2, 2, 'USD', 1, 18, date'2015-03-06', date'2015-03-07', 1001811, 1, to_date('2016-03-09 00:00:00','YYYY-MM-DD HH24:MI:SS'), 50000, 9000, 0, 246, 0, 'c1', 8,null);insert into xxxx_oebs_cash_payment_test (ID, INVOICE_ID, OEBS_PAYMENT, DOC_DATE, COMISS_DATE) values (s_xxxx_oebs_cash_payment_test.NEXTVAL, 100181, 25000, to_date('2016-03-09 00:00:00','YYYY-MM-DD HH24:MI:SS'), date'2015-03-31' );insert into xxxx_client_discount_m  (ID,CLIENT_ID,CLIENT_AVG_DISCOUNT,DT) values (s_xxxx_client_discount_m.NEXTVAL,246, 20, date'2014-03-01');</v>
      </c>
    </row>
    <row r="433" spans="1:47" ht="15" customHeight="1" x14ac:dyDescent="0.3">
      <c r="A433" s="45">
        <v>21</v>
      </c>
      <c r="B433" s="64"/>
      <c r="C433" s="12" t="str">
        <f t="shared" si="122"/>
        <v>100021</v>
      </c>
      <c r="D433" s="12" t="str">
        <f t="shared" si="123"/>
        <v>100021/13</v>
      </c>
      <c r="E433" s="13" t="s">
        <v>40</v>
      </c>
      <c r="F433" s="13" t="s">
        <v>41</v>
      </c>
      <c r="G433" s="12">
        <v>1</v>
      </c>
      <c r="H433" s="14">
        <v>100182</v>
      </c>
      <c r="I433" s="15" t="str">
        <f t="shared" si="124"/>
        <v>Б-100182-13</v>
      </c>
      <c r="J433" s="16">
        <v>3</v>
      </c>
      <c r="K433" s="56">
        <v>11</v>
      </c>
      <c r="L433" s="56" t="s">
        <v>91</v>
      </c>
      <c r="M433" s="16">
        <v>1</v>
      </c>
      <c r="N433" s="12">
        <v>18</v>
      </c>
      <c r="O433" s="144" t="s">
        <v>169</v>
      </c>
      <c r="P433" s="13" t="s">
        <v>44</v>
      </c>
      <c r="Q433" s="13" t="s">
        <v>45</v>
      </c>
      <c r="R433" s="17" t="str">
        <f t="shared" si="125"/>
        <v>1001821</v>
      </c>
      <c r="S433" s="15">
        <v>1</v>
      </c>
      <c r="T433" s="144" t="s">
        <v>141</v>
      </c>
      <c r="U433" s="12">
        <v>50000</v>
      </c>
      <c r="V433" s="12">
        <f t="shared" si="128"/>
        <v>9000</v>
      </c>
      <c r="W433" s="12">
        <v>0</v>
      </c>
      <c r="X433" s="18">
        <v>246</v>
      </c>
      <c r="Y433" s="19" t="s">
        <v>47</v>
      </c>
      <c r="Z433" s="20">
        <f t="shared" si="127"/>
        <v>41000</v>
      </c>
      <c r="AA433" s="21"/>
      <c r="AB433" s="22">
        <f t="shared" si="126"/>
        <v>21186.440677966104</v>
      </c>
      <c r="AC433" s="14">
        <f t="shared" si="129"/>
        <v>25000</v>
      </c>
      <c r="AD433" s="12"/>
      <c r="AE433" s="12"/>
      <c r="AF433" s="13" t="s">
        <v>48</v>
      </c>
      <c r="AG433" s="23">
        <v>8</v>
      </c>
      <c r="AH433" s="30">
        <v>20</v>
      </c>
      <c r="AI433" s="25" t="s">
        <v>49</v>
      </c>
      <c r="AJ433" s="13"/>
      <c r="AK433" s="13"/>
      <c r="AL433" s="17">
        <v>0</v>
      </c>
      <c r="AM433" s="15" t="s">
        <v>50</v>
      </c>
      <c r="AN433" s="12" t="s">
        <v>51</v>
      </c>
      <c r="AO433" s="12"/>
      <c r="AP433" s="17"/>
      <c r="AQ433" s="17"/>
      <c r="AR433" s="17"/>
      <c r="AS433" s="9" t="s">
        <v>90</v>
      </c>
      <c r="AU43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100182, 'Б-100182-13',date'2016-03-04',3, 11, 11, 'USD', 1, 18, date'2015-03-06', date'2015-03-07', 1001821, 1, to_date('2016-03-09 00:00:00','YYYY-MM-DD HH24:MI:SS'), 50000, 9000, 0, 246, 0, 'c1', 8,null);insert into xxxx_oebs_cash_payment_test (ID, INVOICE_ID, OEBS_PAYMENT, DOC_DATE, COMISS_DATE) values (s_xxxx_oebs_cash_payment_test.NEXTVAL, 100182, 25000, to_date('2016-03-09 00:00:00','YYYY-MM-DD HH24:MI:SS'), date'2015-03-31' );insert into xxxx_client_discount_m  (ID,CLIENT_ID,CLIENT_AVG_DISCOUNT,DT) values (s_xxxx_client_discount_m.NEXTVAL,246, 20, date'2014-03-01');</v>
      </c>
    </row>
    <row r="434" spans="1:47" ht="15" customHeight="1" x14ac:dyDescent="0.3">
      <c r="A434" s="45">
        <v>21</v>
      </c>
      <c r="B434" s="64"/>
      <c r="C434" s="12" t="str">
        <f t="shared" si="122"/>
        <v>100021</v>
      </c>
      <c r="D434" s="12" t="str">
        <f t="shared" si="123"/>
        <v>100021/13</v>
      </c>
      <c r="E434" s="13" t="s">
        <v>40</v>
      </c>
      <c r="F434" s="13" t="s">
        <v>41</v>
      </c>
      <c r="G434" s="12">
        <v>1</v>
      </c>
      <c r="H434" s="14">
        <v>100183</v>
      </c>
      <c r="I434" s="15" t="str">
        <f t="shared" si="124"/>
        <v>Б-100183-13</v>
      </c>
      <c r="J434" s="16">
        <v>3</v>
      </c>
      <c r="K434" s="28">
        <v>1</v>
      </c>
      <c r="L434" s="56" t="s">
        <v>91</v>
      </c>
      <c r="M434" s="16">
        <v>1</v>
      </c>
      <c r="N434" s="12">
        <v>18</v>
      </c>
      <c r="O434" s="144" t="s">
        <v>170</v>
      </c>
      <c r="P434" s="13" t="s">
        <v>44</v>
      </c>
      <c r="Q434" s="13" t="s">
        <v>45</v>
      </c>
      <c r="R434" s="17" t="str">
        <f t="shared" si="125"/>
        <v>1001831</v>
      </c>
      <c r="S434" s="15">
        <v>1</v>
      </c>
      <c r="T434" s="144" t="s">
        <v>142</v>
      </c>
      <c r="U434" s="12">
        <v>50000</v>
      </c>
      <c r="V434" s="12">
        <f t="shared" si="128"/>
        <v>9000</v>
      </c>
      <c r="W434" s="12">
        <v>0</v>
      </c>
      <c r="X434" s="18">
        <v>247</v>
      </c>
      <c r="Y434" s="19" t="s">
        <v>47</v>
      </c>
      <c r="Z434" s="20">
        <f t="shared" si="127"/>
        <v>41000</v>
      </c>
      <c r="AA434" s="21"/>
      <c r="AB434" s="22">
        <f t="shared" si="126"/>
        <v>21186.440677966104</v>
      </c>
      <c r="AC434" s="14">
        <f t="shared" si="129"/>
        <v>25000</v>
      </c>
      <c r="AD434" s="12"/>
      <c r="AE434" s="12"/>
      <c r="AF434" s="13" t="s">
        <v>48</v>
      </c>
      <c r="AG434" s="23">
        <v>8</v>
      </c>
      <c r="AH434" s="30">
        <v>13</v>
      </c>
      <c r="AI434" s="25" t="s">
        <v>49</v>
      </c>
      <c r="AJ434" s="13"/>
      <c r="AK434" s="13"/>
      <c r="AL434" s="17">
        <v>0</v>
      </c>
      <c r="AM434" s="15" t="s">
        <v>50</v>
      </c>
      <c r="AN434" s="12" t="s">
        <v>51</v>
      </c>
      <c r="AO434" s="12"/>
      <c r="AP434" s="17"/>
      <c r="AQ434" s="17"/>
      <c r="AR434" s="17"/>
      <c r="AU43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100183, 'Б-100183-13',date'2016-03-05',3, 1, 1, 'USD', 1, 18, date'2015-03-06', date'2015-03-07', 1001831, 1, to_date('2016-03-11 00:00:00','YYYY-MM-DD HH24:MI:SS'), 50000, 9000, 0, 247, 0, 'c1', 8,null);insert into xxxx_oebs_cash_payment_test (ID, INVOICE_ID, OEBS_PAYMENT, DOC_DATE, COMISS_DATE) values (s_xxxx_oebs_cash_payment_test.NEXTVAL, 100183, 25000, to_date('2016-03-11 00:00:00','YYYY-MM-DD HH24:MI:SS'), date'2015-03-31' );insert into xxxx_client_discount_m  (ID,CLIENT_ID,CLIENT_AVG_DISCOUNT,DT) values (s_xxxx_client_discount_m.NEXTVAL,247, 13, date'2014-03-01');</v>
      </c>
    </row>
    <row r="435" spans="1:47" ht="15" customHeight="1" x14ac:dyDescent="0.3">
      <c r="A435" s="45">
        <v>21</v>
      </c>
      <c r="B435" s="64"/>
      <c r="C435" s="12" t="str">
        <f t="shared" si="122"/>
        <v>100021</v>
      </c>
      <c r="D435" s="12" t="str">
        <f t="shared" si="123"/>
        <v>100021/13</v>
      </c>
      <c r="E435" s="13" t="s">
        <v>40</v>
      </c>
      <c r="F435" s="13" t="s">
        <v>41</v>
      </c>
      <c r="G435" s="12">
        <v>1</v>
      </c>
      <c r="H435" s="14">
        <v>100184</v>
      </c>
      <c r="I435" s="15" t="str">
        <f t="shared" si="124"/>
        <v>Б-100184-13</v>
      </c>
      <c r="J435" s="16">
        <v>3</v>
      </c>
      <c r="K435" s="12">
        <v>7</v>
      </c>
      <c r="L435" s="12" t="s">
        <v>42</v>
      </c>
      <c r="M435" s="16">
        <v>1</v>
      </c>
      <c r="N435" s="12">
        <v>18</v>
      </c>
      <c r="O435" s="144" t="s">
        <v>167</v>
      </c>
      <c r="P435" s="13" t="s">
        <v>44</v>
      </c>
      <c r="Q435" s="13" t="s">
        <v>45</v>
      </c>
      <c r="R435" s="17" t="str">
        <f t="shared" si="125"/>
        <v>1001841</v>
      </c>
      <c r="S435" s="15">
        <v>1</v>
      </c>
      <c r="T435" s="144" t="s">
        <v>143</v>
      </c>
      <c r="U435" s="12">
        <v>50000</v>
      </c>
      <c r="V435" s="12">
        <f t="shared" si="128"/>
        <v>9000</v>
      </c>
      <c r="W435" s="12">
        <v>0</v>
      </c>
      <c r="X435" s="18">
        <v>248</v>
      </c>
      <c r="Y435" s="19" t="s">
        <v>47</v>
      </c>
      <c r="Z435" s="20">
        <f t="shared" si="127"/>
        <v>41000</v>
      </c>
      <c r="AA435" s="21"/>
      <c r="AB435" s="22">
        <f t="shared" si="126"/>
        <v>21186.440677966104</v>
      </c>
      <c r="AC435" s="14">
        <f t="shared" si="129"/>
        <v>25000</v>
      </c>
      <c r="AD435" s="12"/>
      <c r="AE435" s="12"/>
      <c r="AF435" s="58" t="s">
        <v>67</v>
      </c>
      <c r="AG435" s="23">
        <v>8</v>
      </c>
      <c r="AH435" s="24">
        <v>13</v>
      </c>
      <c r="AI435" s="25" t="s">
        <v>49</v>
      </c>
      <c r="AJ435" s="13"/>
      <c r="AK435" s="13"/>
      <c r="AL435" s="17">
        <v>0</v>
      </c>
      <c r="AM435" s="15" t="s">
        <v>50</v>
      </c>
      <c r="AN435" s="12" t="s">
        <v>51</v>
      </c>
      <c r="AO435" s="12"/>
      <c r="AP435" s="17"/>
      <c r="AQ435" s="17"/>
      <c r="AR435" s="17"/>
      <c r="AU43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100184, 'Б-100184-13',date'2016-03-02',3, 7, 7, 'RUR', 1, 18, date'2015-03-06', date'2015-03-07', 1001841, 1, to_date('2016-04-07 00:00:00','YYYY-MM-DD HH24:MI:SS'), 50000, 9000, 0, 248, 0, 'c1', 8,null);insert into xxxx_oebs_cash_payment_test (ID, INVOICE_ID, OEBS_PAYMENT, DOC_DATE, COMISS_DATE) values (s_xxxx_oebs_cash_payment_test.NEXTVAL, 100184, 25000, to_date('2016-04-07 00:00:00','YYYY-MM-DD HH24:MI:SS'), date'2015-04-30' );insert into xxxx_client_discount_m  (ID,CLIENT_ID,CLIENT_AVG_DISCOUNT,DT) values (s_xxxx_client_discount_m.NEXTVAL,248, 13, date'2014-03-01');</v>
      </c>
    </row>
    <row r="436" spans="1:47" ht="15" customHeight="1" x14ac:dyDescent="0.3">
      <c r="A436" s="45">
        <v>21</v>
      </c>
      <c r="B436" s="64"/>
      <c r="C436" s="12" t="str">
        <f t="shared" si="122"/>
        <v>100021</v>
      </c>
      <c r="D436" s="12" t="str">
        <f t="shared" si="123"/>
        <v>100021/13</v>
      </c>
      <c r="E436" s="13" t="s">
        <v>40</v>
      </c>
      <c r="F436" s="13" t="s">
        <v>41</v>
      </c>
      <c r="G436" s="12">
        <v>1</v>
      </c>
      <c r="H436" s="14">
        <v>100185</v>
      </c>
      <c r="I436" s="15" t="str">
        <f t="shared" si="124"/>
        <v>Б-100185-13</v>
      </c>
      <c r="J436" s="16">
        <v>3</v>
      </c>
      <c r="K436" s="28">
        <v>12</v>
      </c>
      <c r="L436" s="12" t="s">
        <v>42</v>
      </c>
      <c r="M436" s="16">
        <v>1</v>
      </c>
      <c r="N436" s="12">
        <v>18</v>
      </c>
      <c r="O436" s="144" t="s">
        <v>168</v>
      </c>
      <c r="P436" s="13" t="s">
        <v>44</v>
      </c>
      <c r="Q436" s="13" t="s">
        <v>45</v>
      </c>
      <c r="R436" s="17" t="str">
        <f t="shared" si="125"/>
        <v>1001851</v>
      </c>
      <c r="S436" s="15">
        <v>1</v>
      </c>
      <c r="T436" s="144" t="s">
        <v>144</v>
      </c>
      <c r="U436" s="12">
        <v>50000</v>
      </c>
      <c r="V436" s="12">
        <f t="shared" si="128"/>
        <v>9000</v>
      </c>
      <c r="W436" s="12">
        <v>0</v>
      </c>
      <c r="X436" s="18">
        <v>249</v>
      </c>
      <c r="Y436" s="19" t="s">
        <v>47</v>
      </c>
      <c r="Z436" s="20">
        <f t="shared" si="127"/>
        <v>41000</v>
      </c>
      <c r="AA436" s="21"/>
      <c r="AB436" s="22">
        <f t="shared" si="126"/>
        <v>21186.440677966104</v>
      </c>
      <c r="AC436" s="14">
        <f t="shared" si="129"/>
        <v>25000</v>
      </c>
      <c r="AD436" s="12"/>
      <c r="AE436" s="12"/>
      <c r="AF436" s="58" t="s">
        <v>67</v>
      </c>
      <c r="AG436" s="23">
        <v>8</v>
      </c>
      <c r="AH436" s="27">
        <v>7</v>
      </c>
      <c r="AI436" s="25" t="s">
        <v>49</v>
      </c>
      <c r="AJ436" s="13"/>
      <c r="AK436" s="13"/>
      <c r="AL436" s="17">
        <v>0</v>
      </c>
      <c r="AM436" s="15" t="s">
        <v>50</v>
      </c>
      <c r="AN436" s="12" t="s">
        <v>51</v>
      </c>
      <c r="AO436" s="12"/>
      <c r="AP436" s="17"/>
      <c r="AQ436" s="17"/>
      <c r="AR436" s="17"/>
      <c r="AU43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100185, 'Б-100185-13',date'2016-03-03',3, 12, 12, 'RUR', 1, 18, date'2015-03-06', date'2015-03-07', 1001851, 1, to_date('2016-04-08 00:00:00','YYYY-MM-DD HH24:MI:SS'), 50000, 9000, 0, 249, 0, 'c1', 8,null);insert into xxxx_oebs_cash_payment_test (ID, INVOICE_ID, OEBS_PAYMENT, DOC_DATE, COMISS_DATE) values (s_xxxx_oebs_cash_payment_test.NEXTVAL, 100185, 25000, to_date('2016-04-08 00:00:00','YYYY-MM-DD HH24:MI:SS'), date'2015-04-30' );insert into xxxx_client_discount_m  (ID,CLIENT_ID,CLIENT_AVG_DISCOUNT,DT) values (s_xxxx_client_discount_m.NEXTVAL,249, 7, date'2014-03-01');</v>
      </c>
    </row>
    <row r="437" spans="1:47" ht="15" customHeight="1" x14ac:dyDescent="0.3">
      <c r="A437" s="45">
        <v>21</v>
      </c>
      <c r="B437" s="64"/>
      <c r="C437" s="12" t="str">
        <f t="shared" si="122"/>
        <v>100021</v>
      </c>
      <c r="D437" s="12" t="str">
        <f t="shared" si="123"/>
        <v>100021/13</v>
      </c>
      <c r="E437" s="13" t="s">
        <v>40</v>
      </c>
      <c r="F437" s="13" t="s">
        <v>41</v>
      </c>
      <c r="G437" s="12">
        <v>1</v>
      </c>
      <c r="H437" s="14">
        <v>100186</v>
      </c>
      <c r="I437" s="15" t="str">
        <f t="shared" si="124"/>
        <v>Б-100186-13</v>
      </c>
      <c r="J437" s="16">
        <v>3</v>
      </c>
      <c r="K437" s="12">
        <v>7</v>
      </c>
      <c r="L437" s="12" t="s">
        <v>42</v>
      </c>
      <c r="M437" s="76">
        <v>0</v>
      </c>
      <c r="N437" s="12">
        <v>18</v>
      </c>
      <c r="O437" s="144" t="s">
        <v>168</v>
      </c>
      <c r="P437" s="13" t="s">
        <v>44</v>
      </c>
      <c r="Q437" s="13" t="s">
        <v>45</v>
      </c>
      <c r="R437" s="17" t="str">
        <f t="shared" si="125"/>
        <v>1001861</v>
      </c>
      <c r="S437" s="15">
        <v>1</v>
      </c>
      <c r="T437" s="144" t="s">
        <v>144</v>
      </c>
      <c r="U437" s="12">
        <v>50000</v>
      </c>
      <c r="V437" s="12">
        <f t="shared" si="128"/>
        <v>9000</v>
      </c>
      <c r="W437" s="12">
        <v>0</v>
      </c>
      <c r="X437" s="18">
        <v>250</v>
      </c>
      <c r="Y437" s="19" t="s">
        <v>47</v>
      </c>
      <c r="Z437" s="20">
        <f t="shared" si="127"/>
        <v>41000</v>
      </c>
      <c r="AA437" s="21"/>
      <c r="AB437" s="22">
        <f t="shared" si="126"/>
        <v>21186.440677966104</v>
      </c>
      <c r="AC437" s="14">
        <f t="shared" si="129"/>
        <v>25000</v>
      </c>
      <c r="AD437" s="12"/>
      <c r="AE437" s="12"/>
      <c r="AF437" s="58" t="s">
        <v>67</v>
      </c>
      <c r="AG437" s="23">
        <v>8</v>
      </c>
      <c r="AH437" s="27">
        <v>7</v>
      </c>
      <c r="AI437" s="25" t="s">
        <v>49</v>
      </c>
      <c r="AJ437" s="13"/>
      <c r="AK437" s="13"/>
      <c r="AL437" s="17">
        <v>0</v>
      </c>
      <c r="AM437" s="15" t="s">
        <v>50</v>
      </c>
      <c r="AN437" s="12" t="s">
        <v>51</v>
      </c>
      <c r="AO437" s="12"/>
      <c r="AP437" s="17"/>
      <c r="AQ437" s="17"/>
      <c r="AR437" s="17"/>
      <c r="AU43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100186, 'Б-100186-13',date'2016-03-03',3, 7, 7, 'RUR', 0, 18, date'2015-03-06', date'2015-03-07', 1001861, 1, to_date('2016-04-08 00:00:00','YYYY-MM-DD HH24:MI:SS'), 50000, 9000, 0, 250, 0, 'c1', 8,null);insert into xxxx_oebs_cash_payment_test (ID, INVOICE_ID, OEBS_PAYMENT, DOC_DATE, COMISS_DATE) values (s_xxxx_oebs_cash_payment_test.NEXTVAL, 100186, 25000, to_date('2016-04-08 00:00:00','YYYY-MM-DD HH24:MI:SS'), date'2015-04-30' );insert into xxxx_client_discount_m  (ID,CLIENT_ID,CLIENT_AVG_DISCOUNT,DT) values (s_xxxx_client_discount_m.NEXTVAL,250, 7, date'2014-03-01');</v>
      </c>
    </row>
    <row r="438" spans="1:47" ht="15" customHeight="1" x14ac:dyDescent="0.3">
      <c r="A438" s="45">
        <v>21</v>
      </c>
      <c r="B438" s="64"/>
      <c r="C438" s="12" t="str">
        <f t="shared" si="122"/>
        <v>100021</v>
      </c>
      <c r="D438" s="12" t="str">
        <f t="shared" si="123"/>
        <v>100021/13</v>
      </c>
      <c r="E438" s="13" t="s">
        <v>40</v>
      </c>
      <c r="F438" s="13" t="s">
        <v>41</v>
      </c>
      <c r="G438" s="12">
        <v>1</v>
      </c>
      <c r="H438" s="14">
        <v>100187</v>
      </c>
      <c r="I438" s="15" t="str">
        <f t="shared" si="124"/>
        <v>Б-100187-13</v>
      </c>
      <c r="J438" s="16">
        <v>3</v>
      </c>
      <c r="K438" s="28">
        <v>2</v>
      </c>
      <c r="L438" s="12" t="s">
        <v>42</v>
      </c>
      <c r="M438" s="16">
        <v>1</v>
      </c>
      <c r="N438" s="12">
        <v>18</v>
      </c>
      <c r="O438" s="144" t="s">
        <v>169</v>
      </c>
      <c r="P438" s="13" t="s">
        <v>44</v>
      </c>
      <c r="Q438" s="13" t="s">
        <v>45</v>
      </c>
      <c r="R438" s="17" t="str">
        <f t="shared" si="125"/>
        <v>1001871</v>
      </c>
      <c r="S438" s="15">
        <v>1</v>
      </c>
      <c r="T438" s="144" t="s">
        <v>145</v>
      </c>
      <c r="U438" s="12">
        <v>50000</v>
      </c>
      <c r="V438" s="12">
        <f t="shared" si="128"/>
        <v>9000</v>
      </c>
      <c r="W438" s="12">
        <v>0</v>
      </c>
      <c r="X438" s="18">
        <v>251</v>
      </c>
      <c r="Y438" s="19" t="s">
        <v>47</v>
      </c>
      <c r="Z438" s="20">
        <f t="shared" si="127"/>
        <v>41000</v>
      </c>
      <c r="AA438" s="21"/>
      <c r="AB438" s="22">
        <f t="shared" si="126"/>
        <v>21186.440677966104</v>
      </c>
      <c r="AC438" s="14">
        <f t="shared" si="129"/>
        <v>25000</v>
      </c>
      <c r="AD438" s="12"/>
      <c r="AE438" s="12"/>
      <c r="AF438" s="58" t="s">
        <v>67</v>
      </c>
      <c r="AG438" s="23">
        <v>8</v>
      </c>
      <c r="AH438" s="30">
        <v>20</v>
      </c>
      <c r="AI438" s="25" t="s">
        <v>49</v>
      </c>
      <c r="AJ438" s="13"/>
      <c r="AK438" s="13"/>
      <c r="AL438" s="17">
        <v>0</v>
      </c>
      <c r="AM438" s="15" t="s">
        <v>50</v>
      </c>
      <c r="AN438" s="12" t="s">
        <v>51</v>
      </c>
      <c r="AO438" s="12"/>
      <c r="AP438" s="17"/>
      <c r="AQ438" s="17"/>
      <c r="AR438" s="17"/>
      <c r="AU43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100187, 'Б-100187-13',date'2016-03-04',3, 2, 2, 'RUR', 1, 18, date'2015-03-06', date'2015-03-07', 1001871, 1, to_date('2016-04-09 00:00:00','YYYY-MM-DD HH24:MI:SS'), 50000, 9000, 0, 251, 0, 'c1', 8,null);insert into xxxx_oebs_cash_payment_test (ID, INVOICE_ID, OEBS_PAYMENT, DOC_DATE, COMISS_DATE) values (s_xxxx_oebs_cash_payment_test.NEXTVAL, 100187, 25000, to_date('2016-04-09 00:00:00','YYYY-MM-DD HH24:MI:SS'), date'2015-04-30' );insert into xxxx_client_discount_m  (ID,CLIENT_ID,CLIENT_AVG_DISCOUNT,DT) values (s_xxxx_client_discount_m.NEXTVAL,251, 20, date'2014-03-01');</v>
      </c>
    </row>
    <row r="439" spans="1:47" ht="15" customHeight="1" x14ac:dyDescent="0.3">
      <c r="A439" s="45">
        <v>21</v>
      </c>
      <c r="B439" s="64"/>
      <c r="C439" s="12" t="str">
        <f t="shared" si="122"/>
        <v>100021</v>
      </c>
      <c r="D439" s="12" t="str">
        <f t="shared" si="123"/>
        <v>100021/13</v>
      </c>
      <c r="E439" s="13" t="s">
        <v>40</v>
      </c>
      <c r="F439" s="13" t="s">
        <v>41</v>
      </c>
      <c r="G439" s="12">
        <v>1</v>
      </c>
      <c r="H439" s="14">
        <v>100188</v>
      </c>
      <c r="I439" s="15" t="str">
        <f t="shared" si="124"/>
        <v>Б-100188-13</v>
      </c>
      <c r="J439" s="16">
        <v>3</v>
      </c>
      <c r="K439" s="28">
        <v>11</v>
      </c>
      <c r="L439" s="12" t="s">
        <v>42</v>
      </c>
      <c r="M439" s="16">
        <v>1</v>
      </c>
      <c r="N439" s="12">
        <v>18</v>
      </c>
      <c r="O439" s="144" t="s">
        <v>169</v>
      </c>
      <c r="P439" s="13" t="s">
        <v>44</v>
      </c>
      <c r="Q439" s="13" t="s">
        <v>45</v>
      </c>
      <c r="R439" s="17" t="str">
        <f t="shared" si="125"/>
        <v>1001881</v>
      </c>
      <c r="S439" s="15">
        <v>1</v>
      </c>
      <c r="T439" s="144" t="s">
        <v>145</v>
      </c>
      <c r="U439" s="12">
        <v>50000</v>
      </c>
      <c r="V439" s="12">
        <f t="shared" si="128"/>
        <v>9000</v>
      </c>
      <c r="W439" s="12">
        <v>0</v>
      </c>
      <c r="X439" s="18">
        <v>251</v>
      </c>
      <c r="Y439" s="19" t="s">
        <v>47</v>
      </c>
      <c r="Z439" s="20">
        <f t="shared" si="127"/>
        <v>41000</v>
      </c>
      <c r="AA439" s="21"/>
      <c r="AB439" s="22">
        <f t="shared" si="126"/>
        <v>21186.440677966104</v>
      </c>
      <c r="AC439" s="14">
        <f t="shared" si="129"/>
        <v>25000</v>
      </c>
      <c r="AD439" s="12"/>
      <c r="AE439" s="12"/>
      <c r="AF439" s="58" t="s">
        <v>67</v>
      </c>
      <c r="AG439" s="23">
        <v>8</v>
      </c>
      <c r="AH439" s="30">
        <v>20</v>
      </c>
      <c r="AI439" s="25" t="s">
        <v>49</v>
      </c>
      <c r="AJ439" s="13"/>
      <c r="AK439" s="13"/>
      <c r="AL439" s="17">
        <v>0</v>
      </c>
      <c r="AM439" s="15" t="s">
        <v>50</v>
      </c>
      <c r="AN439" s="12" t="s">
        <v>51</v>
      </c>
      <c r="AO439" s="12"/>
      <c r="AP439" s="17"/>
      <c r="AQ439" s="17"/>
      <c r="AR439" s="17"/>
      <c r="AU43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100188, 'Б-100188-13',date'2016-03-04',3, 11, 11, 'RUR', 1, 18, date'2015-03-06', date'2015-03-07', 1001881, 1, to_date('2016-04-09 00:00:00','YYYY-MM-DD HH24:MI:SS'), 50000, 9000, 0, 251, 0, 'c1', 8,null);insert into xxxx_oebs_cash_payment_test (ID, INVOICE_ID, OEBS_PAYMENT, DOC_DATE, COMISS_DATE) values (s_xxxx_oebs_cash_payment_test.NEXTVAL, 100188, 25000, to_date('2016-04-09 00:00:00','YYYY-MM-DD HH24:MI:SS'), date'2015-04-30' );insert into xxxx_client_discount_m  (ID,CLIENT_ID,CLIENT_AVG_DISCOUNT,DT) values (s_xxxx_client_discount_m.NEXTVAL,251, 20, date'2014-03-01');</v>
      </c>
    </row>
    <row r="440" spans="1:47" ht="15" customHeight="1" x14ac:dyDescent="0.3">
      <c r="A440" s="45">
        <v>21</v>
      </c>
      <c r="B440" s="64"/>
      <c r="C440" s="12" t="str">
        <f t="shared" si="122"/>
        <v>100021</v>
      </c>
      <c r="D440" s="12" t="str">
        <f t="shared" si="123"/>
        <v>100021/13</v>
      </c>
      <c r="E440" s="13" t="s">
        <v>40</v>
      </c>
      <c r="F440" s="13" t="s">
        <v>41</v>
      </c>
      <c r="G440" s="12">
        <v>1</v>
      </c>
      <c r="H440" s="14">
        <v>100189</v>
      </c>
      <c r="I440" s="15" t="str">
        <f t="shared" si="124"/>
        <v>Б-100189-13</v>
      </c>
      <c r="J440" s="16">
        <v>3</v>
      </c>
      <c r="K440" s="28">
        <v>1</v>
      </c>
      <c r="L440" s="12" t="s">
        <v>42</v>
      </c>
      <c r="M440" s="16">
        <v>1</v>
      </c>
      <c r="N440" s="12">
        <v>18</v>
      </c>
      <c r="O440" s="144" t="s">
        <v>170</v>
      </c>
      <c r="P440" s="13" t="s">
        <v>44</v>
      </c>
      <c r="Q440" s="13" t="s">
        <v>45</v>
      </c>
      <c r="R440" s="17" t="str">
        <f t="shared" si="125"/>
        <v>1001891</v>
      </c>
      <c r="S440" s="15">
        <v>1</v>
      </c>
      <c r="T440" s="144" t="s">
        <v>146</v>
      </c>
      <c r="U440" s="12">
        <v>50000</v>
      </c>
      <c r="V440" s="12">
        <f t="shared" si="128"/>
        <v>9000</v>
      </c>
      <c r="W440" s="12">
        <v>0</v>
      </c>
      <c r="X440" s="18">
        <v>252</v>
      </c>
      <c r="Y440" s="19" t="s">
        <v>47</v>
      </c>
      <c r="Z440" s="20">
        <f t="shared" si="127"/>
        <v>41000</v>
      </c>
      <c r="AA440" s="21"/>
      <c r="AB440" s="22">
        <f t="shared" si="126"/>
        <v>21186.440677966104</v>
      </c>
      <c r="AC440" s="14">
        <f t="shared" si="129"/>
        <v>25000</v>
      </c>
      <c r="AD440" s="12"/>
      <c r="AE440" s="12"/>
      <c r="AF440" s="58" t="s">
        <v>67</v>
      </c>
      <c r="AG440" s="23">
        <v>8</v>
      </c>
      <c r="AH440" s="30">
        <v>13</v>
      </c>
      <c r="AI440" s="25" t="s">
        <v>49</v>
      </c>
      <c r="AJ440" s="13"/>
      <c r="AK440" s="13"/>
      <c r="AL440" s="17">
        <v>0</v>
      </c>
      <c r="AM440" s="15" t="s">
        <v>50</v>
      </c>
      <c r="AN440" s="12" t="s">
        <v>51</v>
      </c>
      <c r="AO440" s="12"/>
      <c r="AP440" s="17"/>
      <c r="AQ440" s="17"/>
      <c r="AR440" s="17"/>
      <c r="AU44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100189, 'Б-100189-13',date'2016-03-05',3, 1, 1, 'RUR', 1, 18, date'2015-03-06', date'2015-03-07', 1001891, 1, to_date('2016-04-11 00:00:00','YYYY-MM-DD HH24:MI:SS'), 50000, 9000, 0, 252, 0, 'c1', 8,null);insert into xxxx_oebs_cash_payment_test (ID, INVOICE_ID, OEBS_PAYMENT, DOC_DATE, COMISS_DATE) values (s_xxxx_oebs_cash_payment_test.NEXTVAL, 100189, 25000, to_date('2016-04-11 00:00:00','YYYY-MM-DD HH24:MI:SS'), date'2015-04-30' );insert into xxxx_client_discount_m  (ID,CLIENT_ID,CLIENT_AVG_DISCOUNT,DT) values (s_xxxx_client_discount_m.NEXTVAL,252, 13, date'2014-03-01');</v>
      </c>
    </row>
    <row r="441" spans="1:47" ht="15" customHeight="1" x14ac:dyDescent="0.3">
      <c r="A441" s="45">
        <v>21</v>
      </c>
      <c r="B441" s="64"/>
      <c r="C441" s="12" t="str">
        <f t="shared" si="122"/>
        <v>100021</v>
      </c>
      <c r="D441" s="12" t="str">
        <f t="shared" si="123"/>
        <v>100021/13</v>
      </c>
      <c r="E441" s="13" t="s">
        <v>40</v>
      </c>
      <c r="F441" s="13" t="s">
        <v>41</v>
      </c>
      <c r="G441" s="12">
        <v>1</v>
      </c>
      <c r="H441" s="14">
        <v>100190</v>
      </c>
      <c r="I441" s="15" t="str">
        <f t="shared" si="124"/>
        <v>Б-100190-13</v>
      </c>
      <c r="J441" s="16">
        <v>3</v>
      </c>
      <c r="K441" s="12">
        <v>7</v>
      </c>
      <c r="L441" s="12" t="s">
        <v>42</v>
      </c>
      <c r="M441" s="16">
        <v>1</v>
      </c>
      <c r="N441" s="12">
        <v>18</v>
      </c>
      <c r="O441" s="144" t="s">
        <v>167</v>
      </c>
      <c r="P441" s="13" t="s">
        <v>44</v>
      </c>
      <c r="Q441" s="13" t="s">
        <v>45</v>
      </c>
      <c r="R441" s="17" t="str">
        <f t="shared" si="125"/>
        <v>1001901</v>
      </c>
      <c r="S441" s="15">
        <v>1</v>
      </c>
      <c r="T441" s="144" t="s">
        <v>147</v>
      </c>
      <c r="U441" s="12">
        <v>50000</v>
      </c>
      <c r="V441" s="12">
        <f t="shared" si="128"/>
        <v>9000</v>
      </c>
      <c r="W441" s="12">
        <v>0</v>
      </c>
      <c r="X441" s="18">
        <v>253</v>
      </c>
      <c r="Y441" s="19" t="s">
        <v>47</v>
      </c>
      <c r="Z441" s="20">
        <f t="shared" si="127"/>
        <v>41000</v>
      </c>
      <c r="AA441" s="21"/>
      <c r="AB441" s="22">
        <f t="shared" si="126"/>
        <v>21186.440677966104</v>
      </c>
      <c r="AC441" s="14">
        <f t="shared" si="129"/>
        <v>25000</v>
      </c>
      <c r="AD441" s="12"/>
      <c r="AE441" s="12"/>
      <c r="AF441" s="59" t="s">
        <v>72</v>
      </c>
      <c r="AG441" s="23">
        <v>8</v>
      </c>
      <c r="AH441" s="24">
        <v>13</v>
      </c>
      <c r="AI441" s="25" t="s">
        <v>49</v>
      </c>
      <c r="AJ441" s="13"/>
      <c r="AK441" s="13"/>
      <c r="AL441" s="17">
        <v>0</v>
      </c>
      <c r="AM441" s="15" t="s">
        <v>50</v>
      </c>
      <c r="AN441" s="12" t="s">
        <v>51</v>
      </c>
      <c r="AO441" s="12"/>
      <c r="AP441" s="17"/>
      <c r="AQ441" s="17"/>
      <c r="AR441" s="17"/>
      <c r="AU44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100190, 'Б-100190-13',date'2016-03-02',3, 7, 7, 'RUR', 1, 18, date'2015-03-06', date'2015-03-07', 1001901, 1, to_date('2016-05-07 00:00:00','YYYY-MM-DD HH24:MI:SS'), 50000, 9000, 0, 253, 0, 'c1', 8,null);insert into xxxx_oebs_cash_payment_test (ID, INVOICE_ID, OEBS_PAYMENT, DOC_DATE, COMISS_DATE) values (s_xxxx_oebs_cash_payment_test.NEXTVAL, 100190, 25000, to_date('2016-05-07 00:00:00','YYYY-MM-DD HH24:MI:SS'), date'2015-05-31' );insert into xxxx_client_discount_m  (ID,CLIENT_ID,CLIENT_AVG_DISCOUNT,DT) values (s_xxxx_client_discount_m.NEXTVAL,253, 13, date'2014-03-01');</v>
      </c>
    </row>
    <row r="442" spans="1:47" ht="15" customHeight="1" x14ac:dyDescent="0.3">
      <c r="A442" s="45">
        <v>21</v>
      </c>
      <c r="B442" s="64"/>
      <c r="C442" s="12" t="str">
        <f t="shared" si="122"/>
        <v>100021</v>
      </c>
      <c r="D442" s="12" t="str">
        <f t="shared" si="123"/>
        <v>100021/13</v>
      </c>
      <c r="E442" s="13" t="s">
        <v>40</v>
      </c>
      <c r="F442" s="13" t="s">
        <v>41</v>
      </c>
      <c r="G442" s="12">
        <v>1</v>
      </c>
      <c r="H442" s="14">
        <v>100191</v>
      </c>
      <c r="I442" s="15" t="str">
        <f t="shared" si="124"/>
        <v>Б-100191-13</v>
      </c>
      <c r="J442" s="16">
        <v>3</v>
      </c>
      <c r="K442" s="56">
        <v>3</v>
      </c>
      <c r="L442" s="12" t="s">
        <v>42</v>
      </c>
      <c r="M442" s="16">
        <v>1</v>
      </c>
      <c r="N442" s="12">
        <v>18</v>
      </c>
      <c r="O442" s="144" t="s">
        <v>168</v>
      </c>
      <c r="P442" s="13" t="s">
        <v>44</v>
      </c>
      <c r="Q442" s="13" t="s">
        <v>45</v>
      </c>
      <c r="R442" s="17" t="str">
        <f t="shared" si="125"/>
        <v>1001911</v>
      </c>
      <c r="S442" s="15">
        <v>1</v>
      </c>
      <c r="T442" s="144" t="s">
        <v>148</v>
      </c>
      <c r="U442" s="12">
        <v>50000</v>
      </c>
      <c r="V442" s="12">
        <f t="shared" si="128"/>
        <v>9000</v>
      </c>
      <c r="W442" s="12">
        <v>0</v>
      </c>
      <c r="X442" s="18">
        <v>254</v>
      </c>
      <c r="Y442" s="19" t="s">
        <v>47</v>
      </c>
      <c r="Z442" s="20">
        <f t="shared" si="127"/>
        <v>41000</v>
      </c>
      <c r="AA442" s="21"/>
      <c r="AB442" s="22">
        <f t="shared" si="126"/>
        <v>21186.440677966104</v>
      </c>
      <c r="AC442" s="14">
        <f t="shared" si="129"/>
        <v>25000</v>
      </c>
      <c r="AD442" s="12"/>
      <c r="AE442" s="12"/>
      <c r="AF442" s="59" t="s">
        <v>72</v>
      </c>
      <c r="AG442" s="23">
        <v>8</v>
      </c>
      <c r="AH442" s="27">
        <v>7</v>
      </c>
      <c r="AI442" s="25" t="s">
        <v>49</v>
      </c>
      <c r="AJ442" s="13"/>
      <c r="AK442" s="13"/>
      <c r="AL442" s="17">
        <v>0</v>
      </c>
      <c r="AM442" s="15" t="s">
        <v>50</v>
      </c>
      <c r="AN442" s="12" t="s">
        <v>51</v>
      </c>
      <c r="AO442" s="12"/>
      <c r="AP442" s="17"/>
      <c r="AQ442" s="17"/>
      <c r="AR442" s="17"/>
      <c r="AU44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100191, 'Б-100191-13',date'2016-03-03',3, 3, 3, 'RUR', 1, 18, date'2015-03-06', date'2015-03-07', 1001911, 1, to_date('2016-05-08 00:00:00','YYYY-MM-DD HH24:MI:SS'), 50000, 9000, 0, 254, 0, 'c1', 8,null);insert into xxxx_oebs_cash_payment_test (ID, INVOICE_ID, OEBS_PAYMENT, DOC_DATE, COMISS_DATE) values (s_xxxx_oebs_cash_payment_test.NEXTVAL, 100191, 25000, to_date('2016-05-08 00:00:00','YYYY-MM-DD HH24:MI:SS'), date'2015-05-31' );insert into xxxx_client_discount_m  (ID,CLIENT_ID,CLIENT_AVG_DISCOUNT,DT) values (s_xxxx_client_discount_m.NEXTVAL,254, 7, date'2014-03-01');</v>
      </c>
    </row>
    <row r="443" spans="1:47" ht="15" customHeight="1" x14ac:dyDescent="0.3">
      <c r="A443" s="45">
        <v>21</v>
      </c>
      <c r="B443" s="64"/>
      <c r="C443" s="12" t="str">
        <f t="shared" si="122"/>
        <v>100021</v>
      </c>
      <c r="D443" s="12" t="str">
        <f t="shared" si="123"/>
        <v>100021/13</v>
      </c>
      <c r="E443" s="13" t="s">
        <v>40</v>
      </c>
      <c r="F443" s="13" t="s">
        <v>41</v>
      </c>
      <c r="G443" s="12">
        <v>1</v>
      </c>
      <c r="H443" s="14">
        <v>100192</v>
      </c>
      <c r="I443" s="15" t="str">
        <f t="shared" si="124"/>
        <v>Б-100192-13</v>
      </c>
      <c r="J443" s="16">
        <v>3</v>
      </c>
      <c r="K443" s="12">
        <v>7</v>
      </c>
      <c r="L443" s="12" t="s">
        <v>42</v>
      </c>
      <c r="M443" s="16">
        <v>1</v>
      </c>
      <c r="N443" s="12">
        <v>18</v>
      </c>
      <c r="O443" s="144" t="s">
        <v>168</v>
      </c>
      <c r="P443" s="13" t="s">
        <v>44</v>
      </c>
      <c r="Q443" s="13" t="s">
        <v>45</v>
      </c>
      <c r="R443" s="17" t="str">
        <f t="shared" si="125"/>
        <v>1001921</v>
      </c>
      <c r="S443" s="15">
        <v>1</v>
      </c>
      <c r="T443" s="144" t="s">
        <v>148</v>
      </c>
      <c r="U443" s="12">
        <v>50000</v>
      </c>
      <c r="V443" s="12">
        <f t="shared" si="128"/>
        <v>9000</v>
      </c>
      <c r="W443" s="12">
        <v>0</v>
      </c>
      <c r="X443" s="18">
        <v>255</v>
      </c>
      <c r="Y443" s="19" t="s">
        <v>47</v>
      </c>
      <c r="Z443" s="20">
        <f t="shared" si="127"/>
        <v>41000</v>
      </c>
      <c r="AA443" s="21"/>
      <c r="AB443" s="22">
        <f t="shared" si="126"/>
        <v>21186.440677966104</v>
      </c>
      <c r="AC443" s="14">
        <f t="shared" si="129"/>
        <v>25000</v>
      </c>
      <c r="AD443" s="12"/>
      <c r="AE443" s="12"/>
      <c r="AF443" s="59" t="s">
        <v>72</v>
      </c>
      <c r="AG443" s="23">
        <v>8</v>
      </c>
      <c r="AH443" s="27">
        <v>7</v>
      </c>
      <c r="AI443" s="25" t="s">
        <v>49</v>
      </c>
      <c r="AJ443" s="13"/>
      <c r="AK443" s="13"/>
      <c r="AL443" s="17">
        <v>0</v>
      </c>
      <c r="AM443" s="15" t="s">
        <v>50</v>
      </c>
      <c r="AN443" s="12" t="s">
        <v>51</v>
      </c>
      <c r="AO443" s="12"/>
      <c r="AP443" s="17"/>
      <c r="AQ443" s="17"/>
      <c r="AR443" s="17"/>
      <c r="AU44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100192, 'Б-100192-13',date'2016-03-03',3, 7, 7, 'RUR', 1, 18, date'2015-03-06', date'2015-03-07', 1001921, 1, to_date('2016-05-08 00:00:00','YYYY-MM-DD HH24:MI:SS'), 50000, 9000, 0, 255, 0, 'c1', 8,null);insert into xxxx_oebs_cash_payment_test (ID, INVOICE_ID, OEBS_PAYMENT, DOC_DATE, COMISS_DATE) values (s_xxxx_oebs_cash_payment_test.NEXTVAL, 100192, 25000, to_date('2016-05-08 00:00:00','YYYY-MM-DD HH24:MI:SS'), date'2015-05-31' );insert into xxxx_client_discount_m  (ID,CLIENT_ID,CLIENT_AVG_DISCOUNT,DT) values (s_xxxx_client_discount_m.NEXTVAL,255, 7, date'2014-03-01');</v>
      </c>
    </row>
    <row r="444" spans="1:47" ht="15" customHeight="1" x14ac:dyDescent="0.3">
      <c r="A444" s="45">
        <v>21</v>
      </c>
      <c r="B444" s="64"/>
      <c r="C444" s="12" t="str">
        <f t="shared" si="122"/>
        <v>100021</v>
      </c>
      <c r="D444" s="12" t="str">
        <f t="shared" si="123"/>
        <v>100021/13</v>
      </c>
      <c r="E444" s="13" t="s">
        <v>40</v>
      </c>
      <c r="F444" s="13" t="s">
        <v>41</v>
      </c>
      <c r="G444" s="12">
        <v>1</v>
      </c>
      <c r="H444" s="14">
        <v>100193</v>
      </c>
      <c r="I444" s="15" t="str">
        <f t="shared" si="124"/>
        <v>Б-100193-13</v>
      </c>
      <c r="J444" s="16">
        <v>3</v>
      </c>
      <c r="K444" s="28">
        <v>2</v>
      </c>
      <c r="L444" s="12" t="s">
        <v>42</v>
      </c>
      <c r="M444" s="16">
        <v>1</v>
      </c>
      <c r="N444" s="12">
        <v>18</v>
      </c>
      <c r="O444" s="144" t="s">
        <v>169</v>
      </c>
      <c r="P444" s="13" t="s">
        <v>44</v>
      </c>
      <c r="Q444" s="13" t="s">
        <v>45</v>
      </c>
      <c r="R444" s="17" t="str">
        <f t="shared" si="125"/>
        <v>1001931</v>
      </c>
      <c r="S444" s="15">
        <v>1</v>
      </c>
      <c r="T444" s="144" t="s">
        <v>149</v>
      </c>
      <c r="U444" s="12">
        <v>50000</v>
      </c>
      <c r="V444" s="12">
        <f t="shared" si="128"/>
        <v>9000</v>
      </c>
      <c r="W444" s="12">
        <v>0</v>
      </c>
      <c r="X444" s="18">
        <v>256</v>
      </c>
      <c r="Y444" s="19" t="s">
        <v>47</v>
      </c>
      <c r="Z444" s="20">
        <f t="shared" si="127"/>
        <v>41000</v>
      </c>
      <c r="AA444" s="21"/>
      <c r="AB444" s="22">
        <f t="shared" si="126"/>
        <v>21186.440677966104</v>
      </c>
      <c r="AC444" s="14">
        <f t="shared" si="129"/>
        <v>25000</v>
      </c>
      <c r="AD444" s="12"/>
      <c r="AE444" s="12"/>
      <c r="AF444" s="59" t="s">
        <v>72</v>
      </c>
      <c r="AG444" s="23">
        <v>8</v>
      </c>
      <c r="AH444" s="30">
        <v>20</v>
      </c>
      <c r="AI444" s="25" t="s">
        <v>49</v>
      </c>
      <c r="AJ444" s="13"/>
      <c r="AK444" s="13"/>
      <c r="AL444" s="17">
        <v>0</v>
      </c>
      <c r="AM444" s="15" t="s">
        <v>50</v>
      </c>
      <c r="AN444" s="12" t="s">
        <v>51</v>
      </c>
      <c r="AO444" s="12"/>
      <c r="AP444" s="17"/>
      <c r="AQ444" s="17"/>
      <c r="AR444" s="17"/>
      <c r="AU44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100193, 'Б-100193-13',date'2016-03-04',3, 2, 2, 'RUR', 1, 18, date'2015-03-06', date'2015-03-07', 1001931, 1, to_date('2016-05-09 00:00:00','YYYY-MM-DD HH24:MI:SS'), 50000, 9000, 0, 256, 0, 'c1', 8,null);insert into xxxx_oebs_cash_payment_test (ID, INVOICE_ID, OEBS_PAYMENT, DOC_DATE, COMISS_DATE) values (s_xxxx_oebs_cash_payment_test.NEXTVAL, 100193, 25000, to_date('2016-05-09 00:00:00','YYYY-MM-DD HH24:MI:SS'), date'2015-05-31' );insert into xxxx_client_discount_m  (ID,CLIENT_ID,CLIENT_AVG_DISCOUNT,DT) values (s_xxxx_client_discount_m.NEXTVAL,256, 20, date'2014-03-01');</v>
      </c>
    </row>
    <row r="445" spans="1:47" ht="15" customHeight="1" x14ac:dyDescent="0.3">
      <c r="A445" s="45">
        <v>21</v>
      </c>
      <c r="B445" s="64"/>
      <c r="C445" s="12" t="str">
        <f t="shared" si="122"/>
        <v>100021</v>
      </c>
      <c r="D445" s="12" t="str">
        <f t="shared" si="123"/>
        <v>100021/13</v>
      </c>
      <c r="E445" s="13" t="s">
        <v>40</v>
      </c>
      <c r="F445" s="13" t="s">
        <v>41</v>
      </c>
      <c r="G445" s="12">
        <v>1</v>
      </c>
      <c r="H445" s="14">
        <v>100194</v>
      </c>
      <c r="I445" s="15" t="str">
        <f t="shared" si="124"/>
        <v>Б-100194-13</v>
      </c>
      <c r="J445" s="16">
        <v>3</v>
      </c>
      <c r="K445" s="28">
        <v>11</v>
      </c>
      <c r="L445" s="12" t="s">
        <v>42</v>
      </c>
      <c r="M445" s="16">
        <v>1</v>
      </c>
      <c r="N445" s="12">
        <v>18</v>
      </c>
      <c r="O445" s="144" t="s">
        <v>169</v>
      </c>
      <c r="P445" s="13" t="s">
        <v>44</v>
      </c>
      <c r="Q445" s="13" t="s">
        <v>45</v>
      </c>
      <c r="R445" s="17" t="str">
        <f t="shared" si="125"/>
        <v>1001941</v>
      </c>
      <c r="S445" s="15">
        <v>1</v>
      </c>
      <c r="T445" s="144" t="s">
        <v>149</v>
      </c>
      <c r="U445" s="12">
        <v>50000</v>
      </c>
      <c r="V445" s="12">
        <f t="shared" si="128"/>
        <v>9000</v>
      </c>
      <c r="W445" s="12">
        <v>0</v>
      </c>
      <c r="X445" s="18">
        <v>256</v>
      </c>
      <c r="Y445" s="19" t="s">
        <v>47</v>
      </c>
      <c r="Z445" s="20">
        <f t="shared" si="127"/>
        <v>41000</v>
      </c>
      <c r="AA445" s="21"/>
      <c r="AB445" s="22">
        <f t="shared" si="126"/>
        <v>21186.440677966104</v>
      </c>
      <c r="AC445" s="14">
        <f t="shared" si="129"/>
        <v>25000</v>
      </c>
      <c r="AD445" s="12"/>
      <c r="AE445" s="12"/>
      <c r="AF445" s="59" t="s">
        <v>72</v>
      </c>
      <c r="AG445" s="23">
        <v>8</v>
      </c>
      <c r="AH445" s="30">
        <v>20</v>
      </c>
      <c r="AI445" s="25" t="s">
        <v>49</v>
      </c>
      <c r="AJ445" s="13"/>
      <c r="AK445" s="13"/>
      <c r="AL445" s="17">
        <v>0</v>
      </c>
      <c r="AM445" s="15" t="s">
        <v>50</v>
      </c>
      <c r="AN445" s="12" t="s">
        <v>51</v>
      </c>
      <c r="AO445" s="12"/>
      <c r="AP445" s="17"/>
      <c r="AQ445" s="17"/>
      <c r="AR445" s="17"/>
      <c r="AU44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100194, 'Б-100194-13',date'2016-03-04',3, 11, 11, 'RUR', 1, 18, date'2015-03-06', date'2015-03-07', 1001941, 1, to_date('2016-05-09 00:00:00','YYYY-MM-DD HH24:MI:SS'), 50000, 9000, 0, 256, 0, 'c1', 8,null);insert into xxxx_oebs_cash_payment_test (ID, INVOICE_ID, OEBS_PAYMENT, DOC_DATE, COMISS_DATE) values (s_xxxx_oebs_cash_payment_test.NEXTVAL, 100194, 25000, to_date('2016-05-09 00:00:00','YYYY-MM-DD HH24:MI:SS'), date'2015-05-31' );insert into xxxx_client_discount_m  (ID,CLIENT_ID,CLIENT_AVG_DISCOUNT,DT) values (s_xxxx_client_discount_m.NEXTVAL,256, 20, date'2014-03-01');</v>
      </c>
    </row>
    <row r="446" spans="1:47" ht="15" customHeight="1" x14ac:dyDescent="0.3">
      <c r="A446" s="45">
        <v>21</v>
      </c>
      <c r="B446" s="64"/>
      <c r="C446" s="33" t="str">
        <f t="shared" si="122"/>
        <v>100021</v>
      </c>
      <c r="D446" s="33" t="str">
        <f t="shared" si="123"/>
        <v>100021/13</v>
      </c>
      <c r="E446" s="34" t="s">
        <v>40</v>
      </c>
      <c r="F446" s="34" t="s">
        <v>41</v>
      </c>
      <c r="G446" s="12">
        <v>1</v>
      </c>
      <c r="H446" s="14">
        <v>100195</v>
      </c>
      <c r="I446" s="33" t="str">
        <f t="shared" si="124"/>
        <v>Б-100195-13</v>
      </c>
      <c r="J446" s="16">
        <v>3</v>
      </c>
      <c r="K446" s="35">
        <v>1</v>
      </c>
      <c r="L446" s="33" t="s">
        <v>42</v>
      </c>
      <c r="M446" s="36">
        <v>1</v>
      </c>
      <c r="N446" s="33">
        <v>18</v>
      </c>
      <c r="O446" s="145" t="s">
        <v>170</v>
      </c>
      <c r="P446" s="34" t="s">
        <v>44</v>
      </c>
      <c r="Q446" s="34" t="s">
        <v>45</v>
      </c>
      <c r="R446" s="37" t="str">
        <f t="shared" si="125"/>
        <v>1001951</v>
      </c>
      <c r="S446" s="33">
        <v>1</v>
      </c>
      <c r="T446" s="145" t="s">
        <v>150</v>
      </c>
      <c r="U446" s="12">
        <v>50000</v>
      </c>
      <c r="V446" s="33">
        <f t="shared" si="128"/>
        <v>9000</v>
      </c>
      <c r="W446" s="33">
        <v>0</v>
      </c>
      <c r="X446" s="18">
        <v>257</v>
      </c>
      <c r="Y446" s="38" t="s">
        <v>47</v>
      </c>
      <c r="Z446" s="20">
        <f t="shared" si="127"/>
        <v>41000</v>
      </c>
      <c r="AA446" s="39"/>
      <c r="AB446" s="22">
        <f t="shared" si="126"/>
        <v>21186.440677966104</v>
      </c>
      <c r="AC446" s="40">
        <f t="shared" si="129"/>
        <v>25000</v>
      </c>
      <c r="AD446" s="12"/>
      <c r="AE446" s="33"/>
      <c r="AF446" s="61" t="s">
        <v>72</v>
      </c>
      <c r="AG446" s="41">
        <v>8</v>
      </c>
      <c r="AH446" s="42">
        <v>13</v>
      </c>
      <c r="AI446" s="43" t="s">
        <v>49</v>
      </c>
      <c r="AJ446" s="34"/>
      <c r="AK446" s="34"/>
      <c r="AL446" s="37">
        <v>0</v>
      </c>
      <c r="AM446" s="33" t="s">
        <v>50</v>
      </c>
      <c r="AN446" s="33" t="s">
        <v>51</v>
      </c>
      <c r="AO446" s="33"/>
      <c r="AP446" s="37"/>
      <c r="AQ446" s="37"/>
      <c r="AR446" s="37"/>
      <c r="AS446" s="44"/>
      <c r="AU44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date'2015-03-01', date'2015-09-01', 1, 100195, 'Б-100195-13',date'2016-03-05',3, 1, 1, 'RUR', 1, 18, date'2015-03-06', date'2015-03-07', 1001951, 1, to_date('2016-05-11 00:00:00','YYYY-MM-DD HH24:MI:SS'), 50000, 9000, 0, 257, 0, 'c1', 8,null);insert into xxxx_oebs_cash_payment_test (ID, INVOICE_ID, OEBS_PAYMENT, DOC_DATE, COMISS_DATE) values (s_xxxx_oebs_cash_payment_test.NEXTVAL, 100195, 25000, to_date('2016-05-11 00:00:00','YYYY-MM-DD HH24:MI:SS'), date'2015-05-31' );insert into xxxx_client_discount_m  (ID,CLIENT_ID,CLIENT_AVG_DISCOUNT,DT) values (s_xxxx_client_discount_m.NEXTVAL,257, 13, date'2014-03-01');</v>
      </c>
    </row>
    <row r="447" spans="1:47" ht="15" customHeight="1" x14ac:dyDescent="0.3">
      <c r="A447" s="45">
        <v>22</v>
      </c>
      <c r="B447" s="57"/>
      <c r="C447" s="12" t="str">
        <f t="shared" si="122"/>
        <v>100022</v>
      </c>
      <c r="D447" s="12" t="str">
        <f t="shared" si="123"/>
        <v>100022/13</v>
      </c>
      <c r="E447" s="13" t="s">
        <v>40</v>
      </c>
      <c r="F447" s="13" t="s">
        <v>41</v>
      </c>
      <c r="G447" s="12">
        <v>1</v>
      </c>
      <c r="H447" s="14">
        <v>100196</v>
      </c>
      <c r="I447" s="15" t="str">
        <f t="shared" si="124"/>
        <v>Б-100196-13</v>
      </c>
      <c r="J447" s="16">
        <v>3</v>
      </c>
      <c r="K447" s="56">
        <v>2</v>
      </c>
      <c r="L447" s="12" t="s">
        <v>42</v>
      </c>
      <c r="M447" s="16">
        <v>1</v>
      </c>
      <c r="N447" s="12">
        <v>18</v>
      </c>
      <c r="O447" s="144" t="s">
        <v>167</v>
      </c>
      <c r="P447" s="13" t="s">
        <v>44</v>
      </c>
      <c r="Q447" s="13" t="s">
        <v>45</v>
      </c>
      <c r="R447" s="17" t="str">
        <f t="shared" si="125"/>
        <v>1001961</v>
      </c>
      <c r="S447" s="15">
        <v>1</v>
      </c>
      <c r="T447" s="144" t="s">
        <v>139</v>
      </c>
      <c r="U447" s="12">
        <v>50000</v>
      </c>
      <c r="V447" s="12">
        <f t="shared" si="128"/>
        <v>9000</v>
      </c>
      <c r="W447" s="12">
        <v>0</v>
      </c>
      <c r="X447" s="18">
        <v>258</v>
      </c>
      <c r="Y447" s="19" t="s">
        <v>47</v>
      </c>
      <c r="Z447" s="20"/>
      <c r="AA447" s="21"/>
      <c r="AB447" s="22">
        <f t="shared" si="126"/>
        <v>21186.440677966104</v>
      </c>
      <c r="AC447" s="14">
        <f t="shared" si="129"/>
        <v>25000</v>
      </c>
      <c r="AD447" s="12"/>
      <c r="AE447" s="12"/>
      <c r="AF447" s="13" t="s">
        <v>48</v>
      </c>
      <c r="AG447" s="23">
        <v>8</v>
      </c>
      <c r="AH447" s="24">
        <v>13</v>
      </c>
      <c r="AI447" s="25" t="s">
        <v>49</v>
      </c>
      <c r="AJ447" s="13"/>
      <c r="AK447" s="13"/>
      <c r="AL447" s="17">
        <v>0</v>
      </c>
      <c r="AM447" s="15" t="s">
        <v>50</v>
      </c>
      <c r="AN447" s="12" t="s">
        <v>51</v>
      </c>
      <c r="AO447" s="12"/>
      <c r="AP447" s="17"/>
      <c r="AQ447" s="17"/>
      <c r="AR447" s="17"/>
      <c r="AS447" s="15" t="s">
        <v>99</v>
      </c>
      <c r="AU44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100196, 'Б-100196-13',date'2016-03-02',3, 2, 2, 'RUR', 1, 18, date'2015-03-06', date'2015-03-07', 1001961, 1, to_date('2016-03-07 00:00:00','YYYY-MM-DD HH24:MI:SS'), 50000, 9000, 0, 258, 0, 'c1', 8,null);insert into xxxx_oebs_cash_payment_test (ID, INVOICE_ID, OEBS_PAYMENT, DOC_DATE, COMISS_DATE) values (s_xxxx_oebs_cash_payment_test.NEXTVAL, 100196, 25000, to_date('2016-03-07 00:00:00','YYYY-MM-DD HH24:MI:SS'), date'2015-03-31' );insert into xxxx_client_discount_m  (ID,CLIENT_ID,CLIENT_AVG_DISCOUNT,DT) values (s_xxxx_client_discount_m.NEXTVAL,258, 13, date'2014-03-01');</v>
      </c>
    </row>
    <row r="448" spans="1:47" ht="15" customHeight="1" x14ac:dyDescent="0.3">
      <c r="A448" s="45">
        <v>22</v>
      </c>
      <c r="B448" s="57"/>
      <c r="C448" s="12" t="str">
        <f t="shared" ref="C448:C479" si="130">"1000"&amp;A448</f>
        <v>100022</v>
      </c>
      <c r="D448" s="12" t="str">
        <f t="shared" ref="D448:D479" si="131">"1000"&amp;A448&amp;"/13"</f>
        <v>100022/13</v>
      </c>
      <c r="E448" s="13" t="s">
        <v>40</v>
      </c>
      <c r="F448" s="13" t="s">
        <v>41</v>
      </c>
      <c r="G448" s="12">
        <v>1</v>
      </c>
      <c r="H448" s="14">
        <v>100197</v>
      </c>
      <c r="I448" s="15" t="str">
        <f t="shared" ref="I448:I479" si="132">"Б-"&amp;H448&amp;"-13"</f>
        <v>Б-100197-13</v>
      </c>
      <c r="J448" s="16">
        <v>3</v>
      </c>
      <c r="K448" s="12">
        <v>7</v>
      </c>
      <c r="L448" s="12" t="s">
        <v>42</v>
      </c>
      <c r="M448" s="16">
        <v>1</v>
      </c>
      <c r="N448" s="12">
        <v>18</v>
      </c>
      <c r="O448" s="144" t="s">
        <v>168</v>
      </c>
      <c r="P448" s="13" t="s">
        <v>44</v>
      </c>
      <c r="Q448" s="13" t="s">
        <v>45</v>
      </c>
      <c r="R448" s="17" t="str">
        <f t="shared" ref="R448:R479" si="133">H448&amp;"1"</f>
        <v>1001971</v>
      </c>
      <c r="S448" s="15">
        <v>1</v>
      </c>
      <c r="T448" s="144" t="s">
        <v>140</v>
      </c>
      <c r="U448" s="12">
        <v>50000</v>
      </c>
      <c r="V448" s="12">
        <f t="shared" si="128"/>
        <v>9000</v>
      </c>
      <c r="W448" s="12">
        <v>0</v>
      </c>
      <c r="X448" s="18">
        <v>259</v>
      </c>
      <c r="Y448" s="19" t="s">
        <v>47</v>
      </c>
      <c r="Z448" s="20"/>
      <c r="AA448" s="21"/>
      <c r="AB448" s="22">
        <f t="shared" si="126"/>
        <v>21186.440677966104</v>
      </c>
      <c r="AC448" s="14">
        <f t="shared" si="129"/>
        <v>25000</v>
      </c>
      <c r="AD448" s="12"/>
      <c r="AE448" s="12"/>
      <c r="AF448" s="13" t="s">
        <v>48</v>
      </c>
      <c r="AG448" s="23">
        <v>8</v>
      </c>
      <c r="AH448" s="27">
        <v>7</v>
      </c>
      <c r="AI448" s="25" t="s">
        <v>49</v>
      </c>
      <c r="AJ448" s="13"/>
      <c r="AK448" s="13"/>
      <c r="AL448" s="17">
        <v>0</v>
      </c>
      <c r="AM448" s="15" t="s">
        <v>50</v>
      </c>
      <c r="AN448" s="12" t="s">
        <v>51</v>
      </c>
      <c r="AO448" s="12"/>
      <c r="AP448" s="17"/>
      <c r="AQ448" s="17"/>
      <c r="AR448" s="17"/>
      <c r="AS448" s="9" t="s">
        <v>100</v>
      </c>
      <c r="AU44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100197, 'Б-100197-13',date'2016-03-03',3, 7, 7, 'RUR', 1, 18, date'2015-03-06', date'2015-03-07', 1001971, 1, to_date('2016-03-08 00:00:00','YYYY-MM-DD HH24:MI:SS'), 50000, 9000, 0, 259, 0, 'c1', 8,null);insert into xxxx_oebs_cash_payment_test (ID, INVOICE_ID, OEBS_PAYMENT, DOC_DATE, COMISS_DATE) values (s_xxxx_oebs_cash_payment_test.NEXTVAL, 100197, 25000, to_date('2016-03-08 00:00:00','YYYY-MM-DD HH24:MI:SS'), date'2015-03-31' );insert into xxxx_client_discount_m  (ID,CLIENT_ID,CLIENT_AVG_DISCOUNT,DT) values (s_xxxx_client_discount_m.NEXTVAL,259, 7, date'2014-03-01');</v>
      </c>
    </row>
    <row r="449" spans="1:47" ht="15" customHeight="1" x14ac:dyDescent="0.3">
      <c r="A449" s="45">
        <v>22</v>
      </c>
      <c r="B449" s="57"/>
      <c r="C449" s="12" t="str">
        <f t="shared" si="130"/>
        <v>100022</v>
      </c>
      <c r="D449" s="12" t="str">
        <f t="shared" si="131"/>
        <v>100022/13</v>
      </c>
      <c r="E449" s="13" t="s">
        <v>40</v>
      </c>
      <c r="F449" s="13" t="s">
        <v>41</v>
      </c>
      <c r="G449" s="12">
        <v>1</v>
      </c>
      <c r="H449" s="14">
        <v>100198</v>
      </c>
      <c r="I449" s="15" t="str">
        <f t="shared" si="132"/>
        <v>Б-100198-13</v>
      </c>
      <c r="J449" s="16">
        <v>3</v>
      </c>
      <c r="K449" s="28">
        <v>2</v>
      </c>
      <c r="L449" s="12" t="s">
        <v>42</v>
      </c>
      <c r="M449" s="16">
        <v>1</v>
      </c>
      <c r="N449" s="12">
        <v>18</v>
      </c>
      <c r="O449" s="144" t="s">
        <v>169</v>
      </c>
      <c r="P449" s="13" t="s">
        <v>44</v>
      </c>
      <c r="Q449" s="13" t="s">
        <v>45</v>
      </c>
      <c r="R449" s="17" t="str">
        <f t="shared" si="133"/>
        <v>1001981</v>
      </c>
      <c r="S449" s="15">
        <v>1</v>
      </c>
      <c r="T449" s="144" t="s">
        <v>141</v>
      </c>
      <c r="U449" s="12">
        <v>50000</v>
      </c>
      <c r="V449" s="12">
        <f t="shared" si="128"/>
        <v>9000</v>
      </c>
      <c r="W449" s="12">
        <v>0</v>
      </c>
      <c r="X449" s="18">
        <v>261</v>
      </c>
      <c r="Y449" s="19" t="s">
        <v>47</v>
      </c>
      <c r="Z449" s="20"/>
      <c r="AA449" s="29">
        <f>SUM(AC445:AC450)/1.18</f>
        <v>190677.96610169494</v>
      </c>
      <c r="AB449" s="22">
        <f t="shared" si="126"/>
        <v>21186.440677966104</v>
      </c>
      <c r="AC449" s="14">
        <f t="shared" si="129"/>
        <v>25000</v>
      </c>
      <c r="AD449" s="12"/>
      <c r="AE449" s="12"/>
      <c r="AF449" s="13" t="s">
        <v>48</v>
      </c>
      <c r="AG449" s="23">
        <v>8</v>
      </c>
      <c r="AH449" s="30">
        <v>20</v>
      </c>
      <c r="AI449" s="25" t="s">
        <v>49</v>
      </c>
      <c r="AJ449" s="13"/>
      <c r="AK449" s="13"/>
      <c r="AL449" s="17">
        <v>0</v>
      </c>
      <c r="AM449" s="15" t="s">
        <v>50</v>
      </c>
      <c r="AN449" s="12" t="s">
        <v>51</v>
      </c>
      <c r="AO449" s="12"/>
      <c r="AP449" s="17"/>
      <c r="AQ449" s="17"/>
      <c r="AR449" s="17"/>
      <c r="AU44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100198, 'Б-100198-13',date'2016-03-04',3, 2, 2, 'RUR', 1, 18, date'2015-03-06', date'2015-03-07', 1001981, 1, to_date('2016-03-09 00:00:00','YYYY-MM-DD HH24:MI:SS'), 50000, 9000, 0, 261, 0, 'c1', 8,null);insert into xxxx_oebs_cash_payment_test (ID, INVOICE_ID, OEBS_PAYMENT, DOC_DATE, COMISS_DATE) values (s_xxxx_oebs_cash_payment_test.NEXTVAL, 100198, 25000, to_date('2016-03-09 00:00:00','YYYY-MM-DD HH24:MI:SS'), date'2015-03-31' );insert into xxxx_client_discount_m  (ID,CLIENT_ID,CLIENT_AVG_DISCOUNT,DT) values (s_xxxx_client_discount_m.NEXTVAL,261, 20, date'2014-03-01');</v>
      </c>
    </row>
    <row r="450" spans="1:47" ht="15" customHeight="1" x14ac:dyDescent="0.3">
      <c r="A450" s="45">
        <v>22</v>
      </c>
      <c r="B450" s="57"/>
      <c r="C450" s="12" t="str">
        <f t="shared" si="130"/>
        <v>100022</v>
      </c>
      <c r="D450" s="12" t="str">
        <f t="shared" si="131"/>
        <v>100022/13</v>
      </c>
      <c r="E450" s="13" t="s">
        <v>40</v>
      </c>
      <c r="F450" s="13" t="s">
        <v>41</v>
      </c>
      <c r="G450" s="12">
        <v>1</v>
      </c>
      <c r="H450" s="14">
        <v>100199</v>
      </c>
      <c r="I450" s="15" t="str">
        <f t="shared" si="132"/>
        <v>Б-100199-13</v>
      </c>
      <c r="J450" s="16">
        <v>3</v>
      </c>
      <c r="K450" s="12">
        <v>7</v>
      </c>
      <c r="L450" s="12" t="s">
        <v>42</v>
      </c>
      <c r="M450" s="16">
        <v>1</v>
      </c>
      <c r="N450" s="12">
        <v>18</v>
      </c>
      <c r="O450" s="144" t="s">
        <v>168</v>
      </c>
      <c r="P450" s="13" t="s">
        <v>44</v>
      </c>
      <c r="Q450" s="13" t="s">
        <v>45</v>
      </c>
      <c r="R450" s="17" t="str">
        <f t="shared" si="133"/>
        <v>1001991</v>
      </c>
      <c r="S450" s="15">
        <v>1</v>
      </c>
      <c r="T450" s="144" t="s">
        <v>140</v>
      </c>
      <c r="U450" s="12">
        <v>50000</v>
      </c>
      <c r="V450" s="12">
        <f t="shared" si="128"/>
        <v>9000</v>
      </c>
      <c r="W450" s="12">
        <v>0</v>
      </c>
      <c r="X450" s="18">
        <v>260</v>
      </c>
      <c r="Y450" s="19" t="s">
        <v>47</v>
      </c>
      <c r="Z450" s="20"/>
      <c r="AA450" s="21"/>
      <c r="AB450" s="22">
        <f t="shared" si="126"/>
        <v>84745.762711864416</v>
      </c>
      <c r="AC450" s="14">
        <v>100000</v>
      </c>
      <c r="AD450" s="12"/>
      <c r="AE450" s="12"/>
      <c r="AF450" s="13" t="s">
        <v>48</v>
      </c>
      <c r="AG450" s="23">
        <v>8</v>
      </c>
      <c r="AH450" s="27">
        <v>7</v>
      </c>
      <c r="AI450" s="25" t="s">
        <v>49</v>
      </c>
      <c r="AJ450" s="13"/>
      <c r="AK450" s="13"/>
      <c r="AL450" s="17">
        <v>0</v>
      </c>
      <c r="AM450" s="15" t="s">
        <v>50</v>
      </c>
      <c r="AN450" s="12" t="s">
        <v>51</v>
      </c>
      <c r="AO450" s="12"/>
      <c r="AP450" s="17"/>
      <c r="AQ450" s="17"/>
      <c r="AR450" s="17"/>
      <c r="AU45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100199, 'Б-100199-13',date'2016-03-03',3, 7, 7, 'RUR', 1, 18, date'2015-03-06', date'2015-03-07', 1001991, 1, to_date('2016-03-08 00:00:00','YYYY-MM-DD HH24:MI:SS'), 50000, 9000, 0, 260, 0, 'c1', 8,null);insert into xxxx_oebs_cash_payment_test (ID, INVOICE_ID, OEBS_PAYMENT, DOC_DATE, COMISS_DATE) values (s_xxxx_oebs_cash_payment_test.NEXTVAL, 100199, 100000, to_date('2016-03-08 00:00:00','YYYY-MM-DD HH24:MI:SS'), date'2015-03-31' );insert into xxxx_client_discount_m  (ID,CLIENT_ID,CLIENT_AVG_DISCOUNT,DT) values (s_xxxx_client_discount_m.NEXTVAL,260, 7, date'2014-03-01');</v>
      </c>
    </row>
    <row r="451" spans="1:47" ht="15" customHeight="1" x14ac:dyDescent="0.3">
      <c r="A451" s="45">
        <v>22</v>
      </c>
      <c r="B451" s="57"/>
      <c r="C451" s="12" t="str">
        <f t="shared" si="130"/>
        <v>100022</v>
      </c>
      <c r="D451" s="12" t="str">
        <f t="shared" si="131"/>
        <v>100022/13</v>
      </c>
      <c r="E451" s="13" t="s">
        <v>40</v>
      </c>
      <c r="F451" s="13" t="s">
        <v>41</v>
      </c>
      <c r="G451" s="12">
        <v>1</v>
      </c>
      <c r="H451" s="14">
        <v>100200</v>
      </c>
      <c r="I451" s="15" t="str">
        <f t="shared" si="132"/>
        <v>Б-100200-13</v>
      </c>
      <c r="J451" s="16">
        <v>3</v>
      </c>
      <c r="K451" s="56">
        <v>11</v>
      </c>
      <c r="L451" s="12" t="s">
        <v>42</v>
      </c>
      <c r="M451" s="16">
        <v>1</v>
      </c>
      <c r="N451" s="12">
        <v>18</v>
      </c>
      <c r="O451" s="144" t="s">
        <v>169</v>
      </c>
      <c r="P451" s="13" t="s">
        <v>44</v>
      </c>
      <c r="Q451" s="13" t="s">
        <v>45</v>
      </c>
      <c r="R451" s="17" t="str">
        <f t="shared" si="133"/>
        <v>1002001</v>
      </c>
      <c r="S451" s="15">
        <v>1</v>
      </c>
      <c r="T451" s="144" t="s">
        <v>141</v>
      </c>
      <c r="U451" s="12">
        <v>50000</v>
      </c>
      <c r="V451" s="12">
        <f t="shared" si="128"/>
        <v>9000</v>
      </c>
      <c r="W451" s="12">
        <v>0</v>
      </c>
      <c r="X451" s="18">
        <v>261</v>
      </c>
      <c r="Y451" s="19" t="s">
        <v>47</v>
      </c>
      <c r="Z451" s="20"/>
      <c r="AA451" s="29">
        <f>SUM(AC447:AC452)/1.18</f>
        <v>190677.96610169494</v>
      </c>
      <c r="AB451" s="22">
        <f t="shared" si="126"/>
        <v>21186.440677966104</v>
      </c>
      <c r="AC451" s="14">
        <f t="shared" ref="AC451:AC461" si="134">U451*0.5</f>
        <v>25000</v>
      </c>
      <c r="AD451" s="12"/>
      <c r="AE451" s="12"/>
      <c r="AF451" s="13" t="s">
        <v>48</v>
      </c>
      <c r="AG451" s="23">
        <v>8</v>
      </c>
      <c r="AH451" s="30">
        <v>20</v>
      </c>
      <c r="AI451" s="25" t="s">
        <v>49</v>
      </c>
      <c r="AJ451" s="13"/>
      <c r="AK451" s="13"/>
      <c r="AL451" s="17">
        <v>0</v>
      </c>
      <c r="AM451" s="15" t="s">
        <v>50</v>
      </c>
      <c r="AN451" s="12" t="s">
        <v>51</v>
      </c>
      <c r="AO451" s="12"/>
      <c r="AP451" s="17"/>
      <c r="AQ451" s="17"/>
      <c r="AR451" s="17"/>
      <c r="AU45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100200, 'Б-100200-13',date'2016-03-04',3, 11, 11, 'RUR', 1, 18, date'2015-03-06', date'2015-03-07', 1002001, 1, to_date('2016-03-09 00:00:00','YYYY-MM-DD HH24:MI:SS'), 50000, 9000, 0, 261, 0, 'c1', 8,null);insert into xxxx_oebs_cash_payment_test (ID, INVOICE_ID, OEBS_PAYMENT, DOC_DATE, COMISS_DATE) values (s_xxxx_oebs_cash_payment_test.NEXTVAL, 100200, 25000, to_date('2016-03-09 00:00:00','YYYY-MM-DD HH24:MI:SS'), date'2015-03-31' );insert into xxxx_client_discount_m  (ID,CLIENT_ID,CLIENT_AVG_DISCOUNT,DT) values (s_xxxx_client_discount_m.NEXTVAL,261, 20, date'2014-03-01');</v>
      </c>
    </row>
    <row r="452" spans="1:47" ht="15" customHeight="1" x14ac:dyDescent="0.3">
      <c r="A452" s="45">
        <v>22</v>
      </c>
      <c r="B452" s="57"/>
      <c r="C452" s="12" t="str">
        <f t="shared" si="130"/>
        <v>100022</v>
      </c>
      <c r="D452" s="12" t="str">
        <f t="shared" si="131"/>
        <v>100022/13</v>
      </c>
      <c r="E452" s="13" t="s">
        <v>40</v>
      </c>
      <c r="F452" s="13" t="s">
        <v>41</v>
      </c>
      <c r="G452" s="12">
        <v>1</v>
      </c>
      <c r="H452" s="14">
        <v>100201</v>
      </c>
      <c r="I452" s="15" t="str">
        <f t="shared" si="132"/>
        <v>Б-100201-13</v>
      </c>
      <c r="J452" s="16">
        <v>3</v>
      </c>
      <c r="K452" s="28">
        <v>1</v>
      </c>
      <c r="L452" s="12" t="s">
        <v>42</v>
      </c>
      <c r="M452" s="16">
        <v>1</v>
      </c>
      <c r="N452" s="12">
        <v>18</v>
      </c>
      <c r="O452" s="144" t="s">
        <v>170</v>
      </c>
      <c r="P452" s="13" t="s">
        <v>44</v>
      </c>
      <c r="Q452" s="13" t="s">
        <v>45</v>
      </c>
      <c r="R452" s="17" t="str">
        <f t="shared" si="133"/>
        <v>1002011</v>
      </c>
      <c r="S452" s="15">
        <v>1</v>
      </c>
      <c r="T452" s="144" t="s">
        <v>142</v>
      </c>
      <c r="U452" s="12">
        <v>50000</v>
      </c>
      <c r="V452" s="12">
        <f t="shared" si="128"/>
        <v>9000</v>
      </c>
      <c r="W452" s="12">
        <v>0</v>
      </c>
      <c r="X452" s="18">
        <v>262</v>
      </c>
      <c r="Y452" s="19" t="s">
        <v>47</v>
      </c>
      <c r="Z452" s="20">
        <f>SUM(U447:U452)-SUM(V447:V452)</f>
        <v>246000</v>
      </c>
      <c r="AA452" s="29">
        <v>169491</v>
      </c>
      <c r="AB452" s="29">
        <f>Z452-AA452</f>
        <v>76509</v>
      </c>
      <c r="AC452" s="14">
        <f t="shared" si="134"/>
        <v>25000</v>
      </c>
      <c r="AD452" s="12"/>
      <c r="AE452" s="12"/>
      <c r="AF452" s="13" t="s">
        <v>48</v>
      </c>
      <c r="AG452" s="23">
        <v>8</v>
      </c>
      <c r="AH452" s="30">
        <v>13</v>
      </c>
      <c r="AI452" s="25" t="s">
        <v>49</v>
      </c>
      <c r="AJ452" s="13"/>
      <c r="AK452" s="13"/>
      <c r="AL452" s="17">
        <v>0</v>
      </c>
      <c r="AM452" s="15" t="s">
        <v>50</v>
      </c>
      <c r="AN452" s="12" t="s">
        <v>51</v>
      </c>
      <c r="AO452" s="12"/>
      <c r="AP452" s="17"/>
      <c r="AQ452" s="17"/>
      <c r="AR452" s="17"/>
      <c r="AU45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100201, 'Б-100201-13',date'2016-03-05',3, 1, 1, 'RUR', 1, 18, date'2015-03-06', date'2015-03-07', 1002011, 1, to_date('2016-03-11 00:00:00','YYYY-MM-DD HH24:MI:SS'), 50000, 9000, 0, 262, 0, 'c1', 8,null);insert into xxxx_oebs_cash_payment_test (ID, INVOICE_ID, OEBS_PAYMENT, DOC_DATE, COMISS_DATE) values (s_xxxx_oebs_cash_payment_test.NEXTVAL, 100201, 25000, to_date('2016-03-11 00:00:00','YYYY-MM-DD HH24:MI:SS'), date'2015-03-31' );insert into xxxx_client_discount_m  (ID,CLIENT_ID,CLIENT_AVG_DISCOUNT,DT) values (s_xxxx_client_discount_m.NEXTVAL,262, 13, date'2014-03-01');</v>
      </c>
    </row>
    <row r="453" spans="1:47" ht="15" customHeight="1" x14ac:dyDescent="0.3">
      <c r="A453" s="45">
        <v>22</v>
      </c>
      <c r="B453" s="57"/>
      <c r="C453" s="12" t="str">
        <f t="shared" si="130"/>
        <v>100022</v>
      </c>
      <c r="D453" s="12" t="str">
        <f t="shared" si="131"/>
        <v>100022/13</v>
      </c>
      <c r="E453" s="13" t="s">
        <v>40</v>
      </c>
      <c r="F453" s="13" t="s">
        <v>41</v>
      </c>
      <c r="G453" s="12">
        <v>1</v>
      </c>
      <c r="H453" s="14">
        <v>100202</v>
      </c>
      <c r="I453" s="15" t="str">
        <f t="shared" si="132"/>
        <v>Б-100202-13</v>
      </c>
      <c r="J453" s="16">
        <v>3</v>
      </c>
      <c r="K453" s="12">
        <v>7</v>
      </c>
      <c r="L453" s="12" t="s">
        <v>42</v>
      </c>
      <c r="M453" s="16">
        <v>1</v>
      </c>
      <c r="N453" s="12">
        <v>18</v>
      </c>
      <c r="O453" s="144" t="s">
        <v>167</v>
      </c>
      <c r="P453" s="13" t="s">
        <v>44</v>
      </c>
      <c r="Q453" s="13" t="s">
        <v>45</v>
      </c>
      <c r="R453" s="17" t="str">
        <f t="shared" si="133"/>
        <v>1002021</v>
      </c>
      <c r="S453" s="15">
        <v>1</v>
      </c>
      <c r="T453" s="144" t="s">
        <v>147</v>
      </c>
      <c r="U453" s="12">
        <v>50000</v>
      </c>
      <c r="V453" s="12">
        <f t="shared" si="128"/>
        <v>9000</v>
      </c>
      <c r="W453" s="12">
        <v>0</v>
      </c>
      <c r="X453" s="18">
        <v>263</v>
      </c>
      <c r="Y453" s="19" t="s">
        <v>47</v>
      </c>
      <c r="Z453" s="20"/>
      <c r="AA453" s="21"/>
      <c r="AB453" s="22"/>
      <c r="AC453" s="14">
        <f t="shared" si="134"/>
        <v>25000</v>
      </c>
      <c r="AD453" s="12"/>
      <c r="AE453" s="12"/>
      <c r="AF453" s="59" t="s">
        <v>72</v>
      </c>
      <c r="AG453" s="23">
        <v>8</v>
      </c>
      <c r="AH453" s="24">
        <v>13</v>
      </c>
      <c r="AI453" s="25" t="s">
        <v>49</v>
      </c>
      <c r="AJ453" s="13"/>
      <c r="AK453" s="13"/>
      <c r="AL453" s="17">
        <v>0</v>
      </c>
      <c r="AM453" s="15" t="s">
        <v>50</v>
      </c>
      <c r="AN453" s="12" t="s">
        <v>51</v>
      </c>
      <c r="AO453" s="12"/>
      <c r="AP453" s="17"/>
      <c r="AQ453" s="17"/>
      <c r="AR453" s="17"/>
      <c r="AU45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100202, 'Б-100202-13',date'2016-03-02',3, 7, 7, 'RUR', 1, 18, date'2015-03-06', date'2015-03-07', 1002021, 1, to_date('2016-05-07 00:00:00','YYYY-MM-DD HH24:MI:SS'), 50000, 9000, 0, 263, 0, 'c1', 8,null);insert into xxxx_oebs_cash_payment_test (ID, INVOICE_ID, OEBS_PAYMENT, DOC_DATE, COMISS_DATE) values (s_xxxx_oebs_cash_payment_test.NEXTVAL, 100202, 25000, to_date('2016-05-07 00:00:00','YYYY-MM-DD HH24:MI:SS'), date'2015-05-31' );insert into xxxx_client_discount_m  (ID,CLIENT_ID,CLIENT_AVG_DISCOUNT,DT) values (s_xxxx_client_discount_m.NEXTVAL,263, 13, date'2014-03-01');</v>
      </c>
    </row>
    <row r="454" spans="1:47" ht="15" customHeight="1" x14ac:dyDescent="0.3">
      <c r="A454" s="45">
        <v>22</v>
      </c>
      <c r="B454" s="57"/>
      <c r="C454" s="12" t="str">
        <f t="shared" si="130"/>
        <v>100022</v>
      </c>
      <c r="D454" s="12" t="str">
        <f t="shared" si="131"/>
        <v>100022/13</v>
      </c>
      <c r="E454" s="13" t="s">
        <v>40</v>
      </c>
      <c r="F454" s="13" t="s">
        <v>41</v>
      </c>
      <c r="G454" s="12">
        <v>1</v>
      </c>
      <c r="H454" s="14">
        <v>100203</v>
      </c>
      <c r="I454" s="15" t="str">
        <f t="shared" si="132"/>
        <v>Б-100203-13</v>
      </c>
      <c r="J454" s="16">
        <v>3</v>
      </c>
      <c r="K454" s="28">
        <v>12</v>
      </c>
      <c r="L454" s="12" t="s">
        <v>42</v>
      </c>
      <c r="M454" s="16">
        <v>1</v>
      </c>
      <c r="N454" s="12">
        <v>18</v>
      </c>
      <c r="O454" s="144" t="s">
        <v>168</v>
      </c>
      <c r="P454" s="13" t="s">
        <v>44</v>
      </c>
      <c r="Q454" s="13" t="s">
        <v>45</v>
      </c>
      <c r="R454" s="17" t="str">
        <f t="shared" si="133"/>
        <v>1002031</v>
      </c>
      <c r="S454" s="15">
        <v>1</v>
      </c>
      <c r="T454" s="144" t="s">
        <v>148</v>
      </c>
      <c r="U454" s="12">
        <v>50000</v>
      </c>
      <c r="V454" s="12">
        <f t="shared" si="128"/>
        <v>9000</v>
      </c>
      <c r="W454" s="12">
        <v>0</v>
      </c>
      <c r="X454" s="18">
        <v>264</v>
      </c>
      <c r="Y454" s="19" t="s">
        <v>47</v>
      </c>
      <c r="Z454" s="20"/>
      <c r="AA454" s="21"/>
      <c r="AB454" s="26"/>
      <c r="AC454" s="14">
        <f t="shared" si="134"/>
        <v>25000</v>
      </c>
      <c r="AD454" s="12"/>
      <c r="AE454" s="12"/>
      <c r="AF454" s="59" t="s">
        <v>72</v>
      </c>
      <c r="AG454" s="23">
        <v>8</v>
      </c>
      <c r="AH454" s="27">
        <v>7</v>
      </c>
      <c r="AI454" s="25" t="s">
        <v>49</v>
      </c>
      <c r="AJ454" s="13"/>
      <c r="AK454" s="13"/>
      <c r="AL454" s="17">
        <v>0</v>
      </c>
      <c r="AM454" s="15" t="s">
        <v>50</v>
      </c>
      <c r="AN454" s="12" t="s">
        <v>51</v>
      </c>
      <c r="AO454" s="12"/>
      <c r="AP454" s="17"/>
      <c r="AQ454" s="17"/>
      <c r="AR454" s="17"/>
      <c r="AU45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100203, 'Б-100203-13',date'2016-03-03',3, 12, 12, 'RUR', 1, 18, date'2015-03-06', date'2015-03-07', 1002031, 1, to_date('2016-05-08 00:00:00','YYYY-MM-DD HH24:MI:SS'), 50000, 9000, 0, 264, 0, 'c1', 8,null);insert into xxxx_oebs_cash_payment_test (ID, INVOICE_ID, OEBS_PAYMENT, DOC_DATE, COMISS_DATE) values (s_xxxx_oebs_cash_payment_test.NEXTVAL, 100203, 25000, to_date('2016-05-08 00:00:00','YYYY-MM-DD HH24:MI:SS'), date'2015-05-31' );insert into xxxx_client_discount_m  (ID,CLIENT_ID,CLIENT_AVG_DISCOUNT,DT) values (s_xxxx_client_discount_m.NEXTVAL,264, 7, date'2014-03-01');</v>
      </c>
    </row>
    <row r="455" spans="1:47" ht="15" customHeight="1" x14ac:dyDescent="0.3">
      <c r="A455" s="45">
        <v>22</v>
      </c>
      <c r="B455" s="57"/>
      <c r="C455" s="12" t="str">
        <f t="shared" si="130"/>
        <v>100022</v>
      </c>
      <c r="D455" s="12" t="str">
        <f t="shared" si="131"/>
        <v>100022/13</v>
      </c>
      <c r="E455" s="13" t="s">
        <v>40</v>
      </c>
      <c r="F455" s="13" t="s">
        <v>41</v>
      </c>
      <c r="G455" s="12">
        <v>1</v>
      </c>
      <c r="H455" s="14">
        <v>100204</v>
      </c>
      <c r="I455" s="15" t="str">
        <f t="shared" si="132"/>
        <v>Б-100204-13</v>
      </c>
      <c r="J455" s="16">
        <v>3</v>
      </c>
      <c r="K455" s="12">
        <v>7</v>
      </c>
      <c r="L455" s="12" t="s">
        <v>42</v>
      </c>
      <c r="M455" s="16">
        <v>1</v>
      </c>
      <c r="N455" s="12">
        <v>18</v>
      </c>
      <c r="O455" s="144" t="s">
        <v>168</v>
      </c>
      <c r="P455" s="13" t="s">
        <v>44</v>
      </c>
      <c r="Q455" s="13" t="s">
        <v>45</v>
      </c>
      <c r="R455" s="17" t="str">
        <f t="shared" si="133"/>
        <v>1002041</v>
      </c>
      <c r="S455" s="15">
        <v>1</v>
      </c>
      <c r="T455" s="144" t="s">
        <v>148</v>
      </c>
      <c r="U455" s="12">
        <v>50000</v>
      </c>
      <c r="V455" s="12">
        <f t="shared" si="128"/>
        <v>9000</v>
      </c>
      <c r="W455" s="12">
        <v>0</v>
      </c>
      <c r="X455" s="18">
        <v>265</v>
      </c>
      <c r="Y455" s="19" t="s">
        <v>47</v>
      </c>
      <c r="Z455" s="20"/>
      <c r="AA455" s="21"/>
      <c r="AB455" s="26"/>
      <c r="AC455" s="14">
        <f t="shared" si="134"/>
        <v>25000</v>
      </c>
      <c r="AD455" s="12"/>
      <c r="AE455" s="12"/>
      <c r="AF455" s="59" t="s">
        <v>72</v>
      </c>
      <c r="AG455" s="23">
        <v>8</v>
      </c>
      <c r="AH455" s="27">
        <v>7</v>
      </c>
      <c r="AI455" s="25" t="s">
        <v>49</v>
      </c>
      <c r="AJ455" s="13"/>
      <c r="AK455" s="13"/>
      <c r="AL455" s="17">
        <v>0</v>
      </c>
      <c r="AM455" s="15" t="s">
        <v>50</v>
      </c>
      <c r="AN455" s="12" t="s">
        <v>51</v>
      </c>
      <c r="AO455" s="12"/>
      <c r="AP455" s="17"/>
      <c r="AQ455" s="17"/>
      <c r="AR455" s="17"/>
      <c r="AU45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100204, 'Б-100204-13',date'2016-03-03',3, 7, 7, 'RUR', 1, 18, date'2015-03-06', date'2015-03-07', 1002041, 1, to_date('2016-05-08 00:00:00','YYYY-MM-DD HH24:MI:SS'), 50000, 9000, 0, 265, 0, 'c1', 8,null);insert into xxxx_oebs_cash_payment_test (ID, INVOICE_ID, OEBS_PAYMENT, DOC_DATE, COMISS_DATE) values (s_xxxx_oebs_cash_payment_test.NEXTVAL, 100204, 25000, to_date('2016-05-08 00:00:00','YYYY-MM-DD HH24:MI:SS'), date'2015-05-31' );insert into xxxx_client_discount_m  (ID,CLIENT_ID,CLIENT_AVG_DISCOUNT,DT) values (s_xxxx_client_discount_m.NEXTVAL,265, 7, date'2014-03-01');</v>
      </c>
    </row>
    <row r="456" spans="1:47" ht="15" customHeight="1" x14ac:dyDescent="0.3">
      <c r="A456" s="45">
        <v>22</v>
      </c>
      <c r="B456" s="57"/>
      <c r="C456" s="12" t="str">
        <f t="shared" si="130"/>
        <v>100022</v>
      </c>
      <c r="D456" s="12" t="str">
        <f t="shared" si="131"/>
        <v>100022/13</v>
      </c>
      <c r="E456" s="13" t="s">
        <v>40</v>
      </c>
      <c r="F456" s="13" t="s">
        <v>41</v>
      </c>
      <c r="G456" s="12">
        <v>1</v>
      </c>
      <c r="H456" s="14">
        <v>100205</v>
      </c>
      <c r="I456" s="15" t="str">
        <f t="shared" si="132"/>
        <v>Б-100205-13</v>
      </c>
      <c r="J456" s="16">
        <v>3</v>
      </c>
      <c r="K456" s="28">
        <v>2</v>
      </c>
      <c r="L456" s="12" t="s">
        <v>42</v>
      </c>
      <c r="M456" s="16">
        <v>1</v>
      </c>
      <c r="N456" s="12">
        <v>18</v>
      </c>
      <c r="O456" s="144" t="s">
        <v>169</v>
      </c>
      <c r="P456" s="13" t="s">
        <v>44</v>
      </c>
      <c r="Q456" s="13" t="s">
        <v>45</v>
      </c>
      <c r="R456" s="17" t="str">
        <f t="shared" si="133"/>
        <v>1002051</v>
      </c>
      <c r="S456" s="15">
        <v>1</v>
      </c>
      <c r="T456" s="144" t="s">
        <v>149</v>
      </c>
      <c r="U456" s="12">
        <v>50000</v>
      </c>
      <c r="V456" s="12">
        <f t="shared" si="128"/>
        <v>9000</v>
      </c>
      <c r="W456" s="12">
        <v>0</v>
      </c>
      <c r="X456" s="18">
        <v>266</v>
      </c>
      <c r="Y456" s="19" t="s">
        <v>47</v>
      </c>
      <c r="Z456" s="20"/>
      <c r="AA456" s="29">
        <f>SUM(AC452:AC457)/1.18</f>
        <v>127118.64406779662</v>
      </c>
      <c r="AB456" s="29"/>
      <c r="AC456" s="14">
        <f t="shared" si="134"/>
        <v>25000</v>
      </c>
      <c r="AD456" s="12"/>
      <c r="AE456" s="12"/>
      <c r="AF456" s="59" t="s">
        <v>72</v>
      </c>
      <c r="AG456" s="23">
        <v>8</v>
      </c>
      <c r="AH456" s="30">
        <v>20</v>
      </c>
      <c r="AI456" s="25" t="s">
        <v>49</v>
      </c>
      <c r="AJ456" s="13"/>
      <c r="AK456" s="13"/>
      <c r="AL456" s="17">
        <v>0</v>
      </c>
      <c r="AM456" s="15" t="s">
        <v>50</v>
      </c>
      <c r="AN456" s="12" t="s">
        <v>51</v>
      </c>
      <c r="AO456" s="12"/>
      <c r="AP456" s="17"/>
      <c r="AQ456" s="17"/>
      <c r="AR456" s="17"/>
      <c r="AU45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100205, 'Б-100205-13',date'2016-03-04',3, 2, 2, 'RUR', 1, 18, date'2015-03-06', date'2015-03-07', 1002051, 1, to_date('2016-05-09 00:00:00','YYYY-MM-DD HH24:MI:SS'), 50000, 9000, 0, 266, 0, 'c1', 8,null);insert into xxxx_oebs_cash_payment_test (ID, INVOICE_ID, OEBS_PAYMENT, DOC_DATE, COMISS_DATE) values (s_xxxx_oebs_cash_payment_test.NEXTVAL, 100205, 25000, to_date('2016-05-09 00:00:00','YYYY-MM-DD HH24:MI:SS'), date'2015-05-31' );insert into xxxx_client_discount_m  (ID,CLIENT_ID,CLIENT_AVG_DISCOUNT,DT) values (s_xxxx_client_discount_m.NEXTVAL,266, 20, date'2014-03-01');</v>
      </c>
    </row>
    <row r="457" spans="1:47" ht="15" customHeight="1" x14ac:dyDescent="0.3">
      <c r="A457" s="45">
        <v>22</v>
      </c>
      <c r="B457" s="57"/>
      <c r="C457" s="12" t="str">
        <f t="shared" si="130"/>
        <v>100022</v>
      </c>
      <c r="D457" s="12" t="str">
        <f t="shared" si="131"/>
        <v>100022/13</v>
      </c>
      <c r="E457" s="13" t="s">
        <v>40</v>
      </c>
      <c r="F457" s="13" t="s">
        <v>41</v>
      </c>
      <c r="G457" s="12">
        <v>1</v>
      </c>
      <c r="H457" s="14">
        <v>100206</v>
      </c>
      <c r="I457" s="15" t="str">
        <f t="shared" si="132"/>
        <v>Б-100206-13</v>
      </c>
      <c r="J457" s="16">
        <v>3</v>
      </c>
      <c r="K457" s="28">
        <v>11</v>
      </c>
      <c r="L457" s="12" t="s">
        <v>42</v>
      </c>
      <c r="M457" s="16">
        <v>1</v>
      </c>
      <c r="N457" s="12">
        <v>18</v>
      </c>
      <c r="O457" s="144" t="s">
        <v>169</v>
      </c>
      <c r="P457" s="13" t="s">
        <v>44</v>
      </c>
      <c r="Q457" s="13" t="s">
        <v>45</v>
      </c>
      <c r="R457" s="17" t="str">
        <f t="shared" si="133"/>
        <v>1002061</v>
      </c>
      <c r="S457" s="15">
        <v>1</v>
      </c>
      <c r="T457" s="144" t="s">
        <v>149</v>
      </c>
      <c r="U457" s="12">
        <v>50000</v>
      </c>
      <c r="V457" s="12">
        <f t="shared" ref="V457:V488" si="135">U457*0.18</f>
        <v>9000</v>
      </c>
      <c r="W457" s="12">
        <v>0</v>
      </c>
      <c r="X457" s="18">
        <v>266</v>
      </c>
      <c r="Y457" s="19" t="s">
        <v>47</v>
      </c>
      <c r="Z457" s="20"/>
      <c r="AA457" s="29">
        <f>SUM(AC453:AC458)/1.18</f>
        <v>127118.64406779662</v>
      </c>
      <c r="AB457" s="29"/>
      <c r="AC457" s="14">
        <f t="shared" si="134"/>
        <v>25000</v>
      </c>
      <c r="AD457" s="12"/>
      <c r="AE457" s="12"/>
      <c r="AF457" s="59" t="s">
        <v>72</v>
      </c>
      <c r="AG457" s="23">
        <v>8</v>
      </c>
      <c r="AH457" s="30">
        <v>20</v>
      </c>
      <c r="AI457" s="25" t="s">
        <v>49</v>
      </c>
      <c r="AJ457" s="13"/>
      <c r="AK457" s="13"/>
      <c r="AL457" s="17">
        <v>0</v>
      </c>
      <c r="AM457" s="15" t="s">
        <v>50</v>
      </c>
      <c r="AN457" s="12" t="s">
        <v>51</v>
      </c>
      <c r="AO457" s="12"/>
      <c r="AP457" s="17"/>
      <c r="AQ457" s="17"/>
      <c r="AR457" s="17"/>
      <c r="AU45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100206, 'Б-100206-13',date'2016-03-04',3, 11, 11, 'RUR', 1, 18, date'2015-03-06', date'2015-03-07', 1002061, 1, to_date('2016-05-09 00:00:00','YYYY-MM-DD HH24:MI:SS'), 50000, 9000, 0, 266, 0, 'c1', 8,null);insert into xxxx_oebs_cash_payment_test (ID, INVOICE_ID, OEBS_PAYMENT, DOC_DATE, COMISS_DATE) values (s_xxxx_oebs_cash_payment_test.NEXTVAL, 100206, 25000, to_date('2016-05-09 00:00:00','YYYY-MM-DD HH24:MI:SS'), date'2015-05-31' );insert into xxxx_client_discount_m  (ID,CLIENT_ID,CLIENT_AVG_DISCOUNT,DT) values (s_xxxx_client_discount_m.NEXTVAL,266, 20, date'2014-03-01');</v>
      </c>
    </row>
    <row r="458" spans="1:47" ht="15" customHeight="1" x14ac:dyDescent="0.3">
      <c r="A458" s="45">
        <v>22</v>
      </c>
      <c r="B458" s="57"/>
      <c r="C458" s="12" t="str">
        <f t="shared" si="130"/>
        <v>100022</v>
      </c>
      <c r="D458" s="12" t="str">
        <f t="shared" si="131"/>
        <v>100022/13</v>
      </c>
      <c r="E458" s="13" t="s">
        <v>40</v>
      </c>
      <c r="F458" s="13" t="s">
        <v>41</v>
      </c>
      <c r="G458" s="12">
        <v>1</v>
      </c>
      <c r="H458" s="14">
        <v>100207</v>
      </c>
      <c r="I458" s="15" t="str">
        <f t="shared" si="132"/>
        <v>Б-100207-13</v>
      </c>
      <c r="J458" s="16">
        <v>3</v>
      </c>
      <c r="K458" s="28">
        <v>1</v>
      </c>
      <c r="L458" s="12" t="s">
        <v>42</v>
      </c>
      <c r="M458" s="16">
        <v>1</v>
      </c>
      <c r="N458" s="12">
        <v>18</v>
      </c>
      <c r="O458" s="144" t="s">
        <v>170</v>
      </c>
      <c r="P458" s="13" t="s">
        <v>44</v>
      </c>
      <c r="Q458" s="13" t="s">
        <v>45</v>
      </c>
      <c r="R458" s="17" t="str">
        <f t="shared" si="133"/>
        <v>1002071</v>
      </c>
      <c r="S458" s="15">
        <v>1</v>
      </c>
      <c r="T458" s="145" t="s">
        <v>150</v>
      </c>
      <c r="U458" s="12">
        <v>50000</v>
      </c>
      <c r="V458" s="12">
        <f t="shared" si="135"/>
        <v>9000</v>
      </c>
      <c r="W458" s="12">
        <v>0</v>
      </c>
      <c r="X458" s="18">
        <v>267</v>
      </c>
      <c r="Y458" s="19" t="s">
        <v>47</v>
      </c>
      <c r="Z458" s="20">
        <f>SUM(U453:U458)-SUM(V453:V458)</f>
        <v>246000</v>
      </c>
      <c r="AA458" s="21">
        <v>105932.20338983051</v>
      </c>
      <c r="AB458" s="29">
        <f>Z458-AA458</f>
        <v>140067.79661016949</v>
      </c>
      <c r="AC458" s="14">
        <f t="shared" si="134"/>
        <v>25000</v>
      </c>
      <c r="AD458" s="12"/>
      <c r="AE458" s="12"/>
      <c r="AF458" s="61" t="s">
        <v>72</v>
      </c>
      <c r="AG458" s="23">
        <v>8</v>
      </c>
      <c r="AH458" s="30">
        <v>13</v>
      </c>
      <c r="AI458" s="25" t="s">
        <v>49</v>
      </c>
      <c r="AJ458" s="13"/>
      <c r="AK458" s="13"/>
      <c r="AL458" s="17">
        <v>0</v>
      </c>
      <c r="AM458" s="15" t="s">
        <v>50</v>
      </c>
      <c r="AN458" s="12" t="s">
        <v>51</v>
      </c>
      <c r="AO458" s="12"/>
      <c r="AP458" s="17"/>
      <c r="AQ458" s="17"/>
      <c r="AR458" s="17"/>
      <c r="AU45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100207, 'Б-100207-13',date'2016-03-05',3, 1, 1, 'RUR', 1, 18, date'2015-03-06', date'2015-03-07', 1002071, 1, to_date('2016-05-11 00:00:00','YYYY-MM-DD HH24:MI:SS'), 50000, 9000, 0, 267, 0, 'c1', 8,null);insert into xxxx_oebs_cash_payment_test (ID, INVOICE_ID, OEBS_PAYMENT, DOC_DATE, COMISS_DATE) values (s_xxxx_oebs_cash_payment_test.NEXTVAL, 100207, 25000, to_date('2016-05-11 00:00:00','YYYY-MM-DD HH24:MI:SS'), date'2015-05-31' );insert into xxxx_client_discount_m  (ID,CLIENT_ID,CLIENT_AVG_DISCOUNT,DT) values (s_xxxx_client_discount_m.NEXTVAL,267, 13, date'2014-03-01');</v>
      </c>
    </row>
    <row r="459" spans="1:47" ht="15" customHeight="1" x14ac:dyDescent="0.3">
      <c r="A459" s="45">
        <v>22</v>
      </c>
      <c r="B459" s="57"/>
      <c r="C459" s="12" t="str">
        <f t="shared" si="130"/>
        <v>100022</v>
      </c>
      <c r="D459" s="12" t="str">
        <f t="shared" si="131"/>
        <v>100022/13</v>
      </c>
      <c r="E459" s="13" t="s">
        <v>40</v>
      </c>
      <c r="F459" s="13" t="s">
        <v>41</v>
      </c>
      <c r="G459" s="12">
        <v>1</v>
      </c>
      <c r="H459" s="14">
        <v>100208</v>
      </c>
      <c r="I459" s="15" t="str">
        <f t="shared" si="132"/>
        <v>Б-100208-13</v>
      </c>
      <c r="J459" s="16">
        <v>3</v>
      </c>
      <c r="K459" s="12">
        <v>7</v>
      </c>
      <c r="L459" s="12" t="s">
        <v>42</v>
      </c>
      <c r="M459" s="16">
        <v>1</v>
      </c>
      <c r="N459" s="12">
        <v>18</v>
      </c>
      <c r="O459" s="144" t="s">
        <v>167</v>
      </c>
      <c r="P459" s="13" t="s">
        <v>44</v>
      </c>
      <c r="Q459" s="13" t="s">
        <v>45</v>
      </c>
      <c r="R459" s="17" t="str">
        <f t="shared" si="133"/>
        <v>1002081</v>
      </c>
      <c r="S459" s="15">
        <v>1</v>
      </c>
      <c r="T459" s="144" t="s">
        <v>152</v>
      </c>
      <c r="U459" s="12">
        <v>50000</v>
      </c>
      <c r="V459" s="12">
        <f t="shared" si="135"/>
        <v>9000</v>
      </c>
      <c r="W459" s="12">
        <v>0</v>
      </c>
      <c r="X459" s="18">
        <v>268</v>
      </c>
      <c r="Y459" s="19" t="s">
        <v>47</v>
      </c>
      <c r="Z459" s="20"/>
      <c r="AA459" s="21"/>
      <c r="AB459" s="22"/>
      <c r="AC459" s="14">
        <f t="shared" si="134"/>
        <v>25000</v>
      </c>
      <c r="AD459" s="12"/>
      <c r="AE459" s="12"/>
      <c r="AF459" s="58" t="s">
        <v>102</v>
      </c>
      <c r="AG459" s="23">
        <v>8</v>
      </c>
      <c r="AH459" s="24">
        <v>13</v>
      </c>
      <c r="AI459" s="25" t="s">
        <v>49</v>
      </c>
      <c r="AJ459" s="13"/>
      <c r="AK459" s="13"/>
      <c r="AL459" s="17">
        <v>0</v>
      </c>
      <c r="AM459" s="15" t="s">
        <v>50</v>
      </c>
      <c r="AN459" s="12" t="s">
        <v>51</v>
      </c>
      <c r="AO459" s="12"/>
      <c r="AP459" s="17"/>
      <c r="AQ459" s="17"/>
      <c r="AR459" s="17"/>
      <c r="AU45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100208, 'Б-100208-13',date'2016-03-02',3, 7, 7, 'RUR', 1, 18, date'2015-03-06', date'2015-03-07', 1002081, 1, to_date('2016-06-07 00:00:00','YYYY-MM-DD HH24:MI:SS'), 50000, 9000, 0, 268, 0, 'c1', 8,null);insert into xxxx_oebs_cash_payment_test (ID, INVOICE_ID, OEBS_PAYMENT, DOC_DATE, COMISS_DATE) values (s_xxxx_oebs_cash_payment_test.NEXTVAL, 100208, 25000, to_date('2016-06-07 00:00:00','YYYY-MM-DD HH24:MI:SS'), date'2015-06-30' );insert into xxxx_client_discount_m  (ID,CLIENT_ID,CLIENT_AVG_DISCOUNT,DT) values (s_xxxx_client_discount_m.NEXTVAL,268, 13, date'2014-03-01');</v>
      </c>
    </row>
    <row r="460" spans="1:47" ht="15" customHeight="1" x14ac:dyDescent="0.3">
      <c r="A460" s="45">
        <v>22</v>
      </c>
      <c r="B460" s="57"/>
      <c r="C460" s="12" t="str">
        <f t="shared" si="130"/>
        <v>100022</v>
      </c>
      <c r="D460" s="12" t="str">
        <f t="shared" si="131"/>
        <v>100022/13</v>
      </c>
      <c r="E460" s="13" t="s">
        <v>40</v>
      </c>
      <c r="F460" s="13" t="s">
        <v>41</v>
      </c>
      <c r="G460" s="12">
        <v>1</v>
      </c>
      <c r="H460" s="14">
        <v>100209</v>
      </c>
      <c r="I460" s="15" t="str">
        <f t="shared" si="132"/>
        <v>Б-100209-13</v>
      </c>
      <c r="J460" s="16">
        <v>3</v>
      </c>
      <c r="K460" s="56">
        <v>3</v>
      </c>
      <c r="L460" s="12" t="s">
        <v>42</v>
      </c>
      <c r="M460" s="16">
        <v>1</v>
      </c>
      <c r="N460" s="12">
        <v>18</v>
      </c>
      <c r="O460" s="144" t="s">
        <v>168</v>
      </c>
      <c r="P460" s="13" t="s">
        <v>44</v>
      </c>
      <c r="Q460" s="13" t="s">
        <v>45</v>
      </c>
      <c r="R460" s="17" t="str">
        <f t="shared" si="133"/>
        <v>1002091</v>
      </c>
      <c r="S460" s="15">
        <v>1</v>
      </c>
      <c r="T460" s="144" t="s">
        <v>153</v>
      </c>
      <c r="U460" s="12">
        <v>50000</v>
      </c>
      <c r="V460" s="12">
        <f t="shared" si="135"/>
        <v>9000</v>
      </c>
      <c r="W460" s="12">
        <v>0</v>
      </c>
      <c r="X460" s="18">
        <v>269</v>
      </c>
      <c r="Y460" s="19" t="s">
        <v>47</v>
      </c>
      <c r="Z460" s="20"/>
      <c r="AA460" s="21"/>
      <c r="AB460" s="26"/>
      <c r="AC460" s="14">
        <f t="shared" si="134"/>
        <v>25000</v>
      </c>
      <c r="AD460" s="12"/>
      <c r="AE460" s="12"/>
      <c r="AF460" s="58" t="s">
        <v>102</v>
      </c>
      <c r="AG460" s="23">
        <v>8</v>
      </c>
      <c r="AH460" s="27">
        <v>7</v>
      </c>
      <c r="AI460" s="25" t="s">
        <v>49</v>
      </c>
      <c r="AJ460" s="13"/>
      <c r="AK460" s="13"/>
      <c r="AL460" s="17">
        <v>0</v>
      </c>
      <c r="AM460" s="15" t="s">
        <v>50</v>
      </c>
      <c r="AN460" s="12" t="s">
        <v>51</v>
      </c>
      <c r="AO460" s="12"/>
      <c r="AP460" s="17"/>
      <c r="AQ460" s="17"/>
      <c r="AR460" s="17"/>
      <c r="AU46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100209, 'Б-100209-13',date'2016-03-03',3, 3, 3, 'RUR', 1, 18, date'2015-03-06', date'2015-03-07', 1002091, 1, to_date('2016-06-08 00:00:00','YYYY-MM-DD HH24:MI:SS'), 50000, 9000, 0, 269, 0, 'c1', 8,null);insert into xxxx_oebs_cash_payment_test (ID, INVOICE_ID, OEBS_PAYMENT, DOC_DATE, COMISS_DATE) values (s_xxxx_oebs_cash_payment_test.NEXTVAL, 100209, 25000, to_date('2016-06-08 00:00:00','YYYY-MM-DD HH24:MI:SS'), date'2015-06-30' );insert into xxxx_client_discount_m  (ID,CLIENT_ID,CLIENT_AVG_DISCOUNT,DT) values (s_xxxx_client_discount_m.NEXTVAL,269, 7, date'2014-03-01');</v>
      </c>
    </row>
    <row r="461" spans="1:47" ht="15" customHeight="1" x14ac:dyDescent="0.3">
      <c r="A461" s="45">
        <v>22</v>
      </c>
      <c r="B461" s="57"/>
      <c r="C461" s="12" t="str">
        <f t="shared" si="130"/>
        <v>100022</v>
      </c>
      <c r="D461" s="12" t="str">
        <f t="shared" si="131"/>
        <v>100022/13</v>
      </c>
      <c r="E461" s="13" t="s">
        <v>40</v>
      </c>
      <c r="F461" s="13" t="s">
        <v>41</v>
      </c>
      <c r="G461" s="12">
        <v>1</v>
      </c>
      <c r="H461" s="14">
        <v>100210</v>
      </c>
      <c r="I461" s="15" t="str">
        <f t="shared" si="132"/>
        <v>Б-100210-13</v>
      </c>
      <c r="J461" s="16">
        <v>3</v>
      </c>
      <c r="K461" s="12">
        <v>7</v>
      </c>
      <c r="L461" s="12" t="s">
        <v>42</v>
      </c>
      <c r="M461" s="16">
        <v>1</v>
      </c>
      <c r="N461" s="12">
        <v>18</v>
      </c>
      <c r="O461" s="144" t="s">
        <v>168</v>
      </c>
      <c r="P461" s="13" t="s">
        <v>44</v>
      </c>
      <c r="Q461" s="13" t="s">
        <v>45</v>
      </c>
      <c r="R461" s="17" t="str">
        <f t="shared" si="133"/>
        <v>1002101</v>
      </c>
      <c r="S461" s="15">
        <v>1</v>
      </c>
      <c r="T461" s="144" t="s">
        <v>154</v>
      </c>
      <c r="U461" s="12">
        <v>50000</v>
      </c>
      <c r="V461" s="12">
        <f t="shared" si="135"/>
        <v>9000</v>
      </c>
      <c r="W461" s="12">
        <v>0</v>
      </c>
      <c r="X461" s="18">
        <v>270</v>
      </c>
      <c r="Y461" s="19" t="s">
        <v>47</v>
      </c>
      <c r="Z461" s="20"/>
      <c r="AA461" s="21"/>
      <c r="AB461" s="26"/>
      <c r="AC461" s="14">
        <f t="shared" si="134"/>
        <v>25000</v>
      </c>
      <c r="AD461" s="12"/>
      <c r="AE461" s="12"/>
      <c r="AF461" s="58" t="s">
        <v>102</v>
      </c>
      <c r="AG461" s="23">
        <v>8</v>
      </c>
      <c r="AH461" s="27">
        <v>7</v>
      </c>
      <c r="AI461" s="25" t="s">
        <v>49</v>
      </c>
      <c r="AJ461" s="13"/>
      <c r="AK461" s="13"/>
      <c r="AL461" s="17">
        <v>0</v>
      </c>
      <c r="AM461" s="15" t="s">
        <v>50</v>
      </c>
      <c r="AN461" s="12" t="s">
        <v>51</v>
      </c>
      <c r="AO461" s="12"/>
      <c r="AP461" s="17"/>
      <c r="AQ461" s="17"/>
      <c r="AR461" s="17"/>
      <c r="AU46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100210, 'Б-100210-13',date'2016-03-03',3, 7, 7, 'RUR', 1, 18, date'2015-03-06', date'2015-03-07', 1002101, 1, to_date('2016-06-07 00:00:01','YYYY-MM-DD HH24:MI:SS'), 50000, 9000, 0, 270, 0, 'c1', 8,null);insert into xxxx_oebs_cash_payment_test (ID, INVOICE_ID, OEBS_PAYMENT, DOC_DATE, COMISS_DATE) values (s_xxxx_oebs_cash_payment_test.NEXTVAL, 100210, 25000, to_date('2016-06-07 00:00:01','YYYY-MM-DD HH24:MI:SS'), date'2015-06-30' );insert into xxxx_client_discount_m  (ID,CLIENT_ID,CLIENT_AVG_DISCOUNT,DT) values (s_xxxx_client_discount_m.NEXTVAL,270, 7, date'2014-03-01');</v>
      </c>
    </row>
    <row r="462" spans="1:47" ht="15" customHeight="1" x14ac:dyDescent="0.3">
      <c r="A462" s="45">
        <v>22</v>
      </c>
      <c r="B462" s="57"/>
      <c r="C462" s="12" t="str">
        <f t="shared" si="130"/>
        <v>100022</v>
      </c>
      <c r="D462" s="12" t="str">
        <f t="shared" si="131"/>
        <v>100022/13</v>
      </c>
      <c r="E462" s="13" t="s">
        <v>40</v>
      </c>
      <c r="F462" s="13" t="s">
        <v>41</v>
      </c>
      <c r="G462" s="12">
        <v>1</v>
      </c>
      <c r="H462" s="14">
        <v>100211</v>
      </c>
      <c r="I462" s="15" t="str">
        <f t="shared" si="132"/>
        <v>Б-100211-13</v>
      </c>
      <c r="J462" s="16">
        <v>3</v>
      </c>
      <c r="K462" s="28">
        <v>2</v>
      </c>
      <c r="L462" s="12" t="s">
        <v>42</v>
      </c>
      <c r="M462" s="16">
        <v>1</v>
      </c>
      <c r="N462" s="12">
        <v>18</v>
      </c>
      <c r="O462" s="144" t="s">
        <v>169</v>
      </c>
      <c r="P462" s="13" t="s">
        <v>44</v>
      </c>
      <c r="Q462" s="13" t="s">
        <v>45</v>
      </c>
      <c r="R462" s="17" t="str">
        <f t="shared" si="133"/>
        <v>1002111</v>
      </c>
      <c r="S462" s="15">
        <v>1</v>
      </c>
      <c r="T462" s="144" t="s">
        <v>155</v>
      </c>
      <c r="U462" s="12">
        <v>50000</v>
      </c>
      <c r="V462" s="12">
        <f t="shared" si="135"/>
        <v>9000</v>
      </c>
      <c r="W462" s="12">
        <v>0</v>
      </c>
      <c r="X462" s="18">
        <v>271</v>
      </c>
      <c r="Y462" s="19" t="s">
        <v>47</v>
      </c>
      <c r="Z462" s="20"/>
      <c r="AA462" s="29">
        <f>SUM(AC458:AC463)/1.18</f>
        <v>762711.86440677976</v>
      </c>
      <c r="AB462" s="29"/>
      <c r="AC462" s="14">
        <v>400000</v>
      </c>
      <c r="AD462" s="12"/>
      <c r="AE462" s="12"/>
      <c r="AF462" s="58" t="s">
        <v>102</v>
      </c>
      <c r="AG462" s="23">
        <v>8</v>
      </c>
      <c r="AH462" s="30">
        <v>20</v>
      </c>
      <c r="AI462" s="25" t="s">
        <v>49</v>
      </c>
      <c r="AJ462" s="13"/>
      <c r="AK462" s="13"/>
      <c r="AL462" s="17">
        <v>0</v>
      </c>
      <c r="AM462" s="15" t="s">
        <v>50</v>
      </c>
      <c r="AN462" s="12" t="s">
        <v>51</v>
      </c>
      <c r="AO462" s="12"/>
      <c r="AP462" s="17"/>
      <c r="AQ462" s="17"/>
      <c r="AR462" s="17"/>
      <c r="AU46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100211, 'Б-100211-13',date'2016-03-04',3, 2, 2, 'RUR', 1, 18, date'2015-03-06', date'2015-03-07', 1002111, 1, to_date('2016-06-08 00:00:01','YYYY-MM-DD HH24:MI:SS'), 50000, 9000, 0, 271, 0, 'c1', 8,null);insert into xxxx_oebs_cash_payment_test (ID, INVOICE_ID, OEBS_PAYMENT, DOC_DATE, COMISS_DATE) values (s_xxxx_oebs_cash_payment_test.NEXTVAL, 100211, 400000, to_date('2016-06-08 00:00:01','YYYY-MM-DD HH24:MI:SS'), date'2015-06-30' );insert into xxxx_client_discount_m  (ID,CLIENT_ID,CLIENT_AVG_DISCOUNT,DT) values (s_xxxx_client_discount_m.NEXTVAL,271, 20, date'2014-03-01');</v>
      </c>
    </row>
    <row r="463" spans="1:47" ht="15" customHeight="1" x14ac:dyDescent="0.3">
      <c r="A463" s="45">
        <v>22</v>
      </c>
      <c r="B463" s="57"/>
      <c r="C463" s="12" t="str">
        <f t="shared" si="130"/>
        <v>100022</v>
      </c>
      <c r="D463" s="12" t="str">
        <f t="shared" si="131"/>
        <v>100022/13</v>
      </c>
      <c r="E463" s="13" t="s">
        <v>40</v>
      </c>
      <c r="F463" s="13" t="s">
        <v>41</v>
      </c>
      <c r="G463" s="12">
        <v>1</v>
      </c>
      <c r="H463" s="14">
        <v>100212</v>
      </c>
      <c r="I463" s="15" t="str">
        <f t="shared" si="132"/>
        <v>Б-100212-13</v>
      </c>
      <c r="J463" s="16">
        <v>3</v>
      </c>
      <c r="K463" s="28">
        <v>11</v>
      </c>
      <c r="L463" s="12" t="s">
        <v>42</v>
      </c>
      <c r="M463" s="16">
        <v>1</v>
      </c>
      <c r="N463" s="12">
        <v>18</v>
      </c>
      <c r="O463" s="144" t="s">
        <v>169</v>
      </c>
      <c r="P463" s="13" t="s">
        <v>44</v>
      </c>
      <c r="Q463" s="13" t="s">
        <v>45</v>
      </c>
      <c r="R463" s="17" t="str">
        <f t="shared" si="133"/>
        <v>1002121</v>
      </c>
      <c r="S463" s="15">
        <v>1</v>
      </c>
      <c r="T463" s="144" t="s">
        <v>155</v>
      </c>
      <c r="U463" s="12">
        <v>50000</v>
      </c>
      <c r="V463" s="12">
        <f t="shared" si="135"/>
        <v>9000</v>
      </c>
      <c r="W463" s="12">
        <v>0</v>
      </c>
      <c r="X463" s="18">
        <v>271</v>
      </c>
      <c r="Y463" s="19" t="s">
        <v>47</v>
      </c>
      <c r="Z463" s="20"/>
      <c r="AA463" s="29">
        <f>SUM(AC459:AC464)/1.18</f>
        <v>762711.86440677976</v>
      </c>
      <c r="AB463" s="29"/>
      <c r="AC463" s="14">
        <v>400000</v>
      </c>
      <c r="AD463" s="12"/>
      <c r="AE463" s="12"/>
      <c r="AF463" s="58" t="s">
        <v>102</v>
      </c>
      <c r="AG463" s="23">
        <v>8</v>
      </c>
      <c r="AH463" s="30">
        <v>20</v>
      </c>
      <c r="AI463" s="25" t="s">
        <v>49</v>
      </c>
      <c r="AJ463" s="13"/>
      <c r="AK463" s="13"/>
      <c r="AL463" s="17">
        <v>0</v>
      </c>
      <c r="AM463" s="15" t="s">
        <v>50</v>
      </c>
      <c r="AN463" s="12" t="s">
        <v>51</v>
      </c>
      <c r="AO463" s="12"/>
      <c r="AP463" s="17"/>
      <c r="AQ463" s="17"/>
      <c r="AR463" s="17"/>
      <c r="AU46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100212, 'Б-100212-13',date'2016-03-04',3, 11, 11, 'RUR', 1, 18, date'2015-03-06', date'2015-03-07', 1002121, 1, to_date('2016-06-08 00:00:01','YYYY-MM-DD HH24:MI:SS'), 50000, 9000, 0, 271, 0, 'c1', 8,null);insert into xxxx_oebs_cash_payment_test (ID, INVOICE_ID, OEBS_PAYMENT, DOC_DATE, COMISS_DATE) values (s_xxxx_oebs_cash_payment_test.NEXTVAL, 100212, 400000, to_date('2016-06-08 00:00:01','YYYY-MM-DD HH24:MI:SS'), date'2015-06-30' );insert into xxxx_client_discount_m  (ID,CLIENT_ID,CLIENT_AVG_DISCOUNT,DT) values (s_xxxx_client_discount_m.NEXTVAL,271, 20, date'2014-03-01');</v>
      </c>
    </row>
    <row r="464" spans="1:47" ht="15" customHeight="1" x14ac:dyDescent="0.3">
      <c r="A464" s="45">
        <v>22</v>
      </c>
      <c r="B464" s="57"/>
      <c r="C464" s="33" t="str">
        <f t="shared" si="130"/>
        <v>100022</v>
      </c>
      <c r="D464" s="33" t="str">
        <f t="shared" si="131"/>
        <v>100022/13</v>
      </c>
      <c r="E464" s="34" t="s">
        <v>40</v>
      </c>
      <c r="F464" s="34" t="s">
        <v>41</v>
      </c>
      <c r="G464" s="12">
        <v>1</v>
      </c>
      <c r="H464" s="14">
        <v>100213</v>
      </c>
      <c r="I464" s="33" t="str">
        <f t="shared" si="132"/>
        <v>Б-100213-13</v>
      </c>
      <c r="J464" s="16">
        <v>3</v>
      </c>
      <c r="K464" s="35">
        <v>1</v>
      </c>
      <c r="L464" s="33" t="s">
        <v>42</v>
      </c>
      <c r="M464" s="36">
        <v>1</v>
      </c>
      <c r="N464" s="33">
        <v>18</v>
      </c>
      <c r="O464" s="145" t="s">
        <v>170</v>
      </c>
      <c r="P464" s="34" t="s">
        <v>44</v>
      </c>
      <c r="Q464" s="34" t="s">
        <v>45</v>
      </c>
      <c r="R464" s="37" t="str">
        <f t="shared" si="133"/>
        <v>1002131</v>
      </c>
      <c r="S464" s="33">
        <v>1</v>
      </c>
      <c r="T464" s="144" t="s">
        <v>156</v>
      </c>
      <c r="U464" s="12">
        <v>50000</v>
      </c>
      <c r="V464" s="33">
        <f t="shared" si="135"/>
        <v>9000</v>
      </c>
      <c r="W464" s="33">
        <v>0</v>
      </c>
      <c r="X464" s="18">
        <v>272</v>
      </c>
      <c r="Y464" s="38" t="s">
        <v>47</v>
      </c>
      <c r="Z464" s="20">
        <f>SUM(U459:U464)-SUM(V459:V464)</f>
        <v>246000</v>
      </c>
      <c r="AA464" s="39"/>
      <c r="AB464" s="39"/>
      <c r="AC464" s="40">
        <f>U464*0.5</f>
        <v>25000</v>
      </c>
      <c r="AD464" s="12"/>
      <c r="AE464" s="33"/>
      <c r="AF464" s="58" t="s">
        <v>102</v>
      </c>
      <c r="AG464" s="41">
        <v>8</v>
      </c>
      <c r="AH464" s="42">
        <v>13</v>
      </c>
      <c r="AI464" s="43" t="s">
        <v>49</v>
      </c>
      <c r="AJ464" s="34"/>
      <c r="AK464" s="34"/>
      <c r="AL464" s="37">
        <v>0</v>
      </c>
      <c r="AM464" s="33" t="s">
        <v>50</v>
      </c>
      <c r="AN464" s="33" t="s">
        <v>51</v>
      </c>
      <c r="AO464" s="33"/>
      <c r="AP464" s="37"/>
      <c r="AQ464" s="37"/>
      <c r="AR464" s="37"/>
      <c r="AS464" s="44"/>
      <c r="AU46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date'2015-03-01', date'2015-09-01', 1, 100213, 'Б-100213-13',date'2016-03-05',3, 1, 1, 'RUR', 1, 18, date'2015-03-06', date'2015-03-07', 1002131, 1, to_date('2016-06-07 00:00:02','YYYY-MM-DD HH24:MI:SS'), 50000, 9000, 0, 272, 0, 'c1', 8,null);insert into xxxx_oebs_cash_payment_test (ID, INVOICE_ID, OEBS_PAYMENT, DOC_DATE, COMISS_DATE) values (s_xxxx_oebs_cash_payment_test.NEXTVAL, 100213, 25000, to_date('2016-06-07 00:00:02','YYYY-MM-DD HH24:MI:SS'), date'2015-06-30' );insert into xxxx_client_discount_m  (ID,CLIENT_ID,CLIENT_AVG_DISCOUNT,DT) values (s_xxxx_client_discount_m.NEXTVAL,272, 13, date'2014-03-01');</v>
      </c>
    </row>
    <row r="465" spans="1:47" ht="15" customHeight="1" x14ac:dyDescent="0.3">
      <c r="A465" s="45">
        <v>23</v>
      </c>
      <c r="B465" s="57"/>
      <c r="C465" s="12" t="str">
        <f t="shared" si="130"/>
        <v>100023</v>
      </c>
      <c r="D465" s="12" t="str">
        <f t="shared" si="131"/>
        <v>100023/13</v>
      </c>
      <c r="E465" s="13" t="s">
        <v>40</v>
      </c>
      <c r="F465" s="13" t="s">
        <v>41</v>
      </c>
      <c r="G465" s="12">
        <v>1</v>
      </c>
      <c r="H465" s="14">
        <v>100214</v>
      </c>
      <c r="I465" s="15" t="str">
        <f t="shared" si="132"/>
        <v>Б-100214-13</v>
      </c>
      <c r="J465" s="16">
        <v>3</v>
      </c>
      <c r="K465" s="56">
        <v>2</v>
      </c>
      <c r="L465" s="12" t="s">
        <v>42</v>
      </c>
      <c r="M465" s="16">
        <v>1</v>
      </c>
      <c r="N465" s="12">
        <v>18</v>
      </c>
      <c r="O465" s="144" t="s">
        <v>167</v>
      </c>
      <c r="P465" s="13" t="s">
        <v>44</v>
      </c>
      <c r="Q465" s="13" t="s">
        <v>45</v>
      </c>
      <c r="R465" s="17" t="str">
        <f t="shared" si="133"/>
        <v>1002141</v>
      </c>
      <c r="S465" s="15">
        <v>1</v>
      </c>
      <c r="T465" s="144" t="s">
        <v>139</v>
      </c>
      <c r="U465" s="12">
        <v>50000</v>
      </c>
      <c r="V465" s="12">
        <f t="shared" si="135"/>
        <v>9000</v>
      </c>
      <c r="W465" s="12">
        <v>0</v>
      </c>
      <c r="X465" s="18">
        <v>273</v>
      </c>
      <c r="Y465" s="19" t="s">
        <v>47</v>
      </c>
      <c r="Z465" s="20"/>
      <c r="AA465" s="21"/>
      <c r="AB465" s="22"/>
      <c r="AC465" s="14">
        <f>U465*0.5</f>
        <v>25000</v>
      </c>
      <c r="AD465" s="12"/>
      <c r="AE465" s="12"/>
      <c r="AF465" s="13" t="s">
        <v>48</v>
      </c>
      <c r="AG465" s="23">
        <v>8</v>
      </c>
      <c r="AH465" s="24">
        <v>13</v>
      </c>
      <c r="AI465" s="25" t="s">
        <v>49</v>
      </c>
      <c r="AJ465" s="13"/>
      <c r="AK465" s="13"/>
      <c r="AL465" s="17">
        <v>0</v>
      </c>
      <c r="AM465" s="15" t="s">
        <v>50</v>
      </c>
      <c r="AN465" s="12" t="s">
        <v>51</v>
      </c>
      <c r="AO465" s="12"/>
      <c r="AP465" s="17"/>
      <c r="AQ465" s="17"/>
      <c r="AR465" s="17"/>
      <c r="AS465" s="15" t="s">
        <v>99</v>
      </c>
      <c r="AU46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100214, 'Б-100214-13',date'2016-03-02',3, 2, 2, 'RUR', 1, 18, date'2015-03-06', date'2015-03-07', 1002141, 1, to_date('2016-03-07 00:00:00','YYYY-MM-DD HH24:MI:SS'), 50000, 9000, 0, 273, 0, 'c1', 8,null);insert into xxxx_oebs_cash_payment_test (ID, INVOICE_ID, OEBS_PAYMENT, DOC_DATE, COMISS_DATE) values (s_xxxx_oebs_cash_payment_test.NEXTVAL, 100214, 25000, to_date('2016-03-07 00:00:00','YYYY-MM-DD HH24:MI:SS'), date'2015-03-31' );insert into xxxx_client_discount_m  (ID,CLIENT_ID,CLIENT_AVG_DISCOUNT,DT) values (s_xxxx_client_discount_m.NEXTVAL,273, 13, date'2014-03-01');</v>
      </c>
    </row>
    <row r="466" spans="1:47" ht="15" customHeight="1" x14ac:dyDescent="0.3">
      <c r="A466" s="45">
        <v>23</v>
      </c>
      <c r="B466" s="57"/>
      <c r="C466" s="12" t="str">
        <f t="shared" si="130"/>
        <v>100023</v>
      </c>
      <c r="D466" s="12" t="str">
        <f t="shared" si="131"/>
        <v>100023/13</v>
      </c>
      <c r="E466" s="13" t="s">
        <v>40</v>
      </c>
      <c r="F466" s="13" t="s">
        <v>41</v>
      </c>
      <c r="G466" s="12">
        <v>1</v>
      </c>
      <c r="H466" s="14">
        <v>100215</v>
      </c>
      <c r="I466" s="15" t="str">
        <f t="shared" si="132"/>
        <v>Б-100215-13</v>
      </c>
      <c r="J466" s="16">
        <v>3</v>
      </c>
      <c r="K466" s="12">
        <v>7</v>
      </c>
      <c r="L466" s="12" t="s">
        <v>42</v>
      </c>
      <c r="M466" s="16">
        <v>1</v>
      </c>
      <c r="N466" s="12">
        <v>18</v>
      </c>
      <c r="O466" s="144" t="s">
        <v>168</v>
      </c>
      <c r="P466" s="13" t="s">
        <v>44</v>
      </c>
      <c r="Q466" s="13" t="s">
        <v>45</v>
      </c>
      <c r="R466" s="17" t="str">
        <f t="shared" si="133"/>
        <v>1002151</v>
      </c>
      <c r="S466" s="15">
        <v>1</v>
      </c>
      <c r="T466" s="144" t="s">
        <v>140</v>
      </c>
      <c r="U466" s="12">
        <v>50000</v>
      </c>
      <c r="V466" s="12">
        <f t="shared" si="135"/>
        <v>9000</v>
      </c>
      <c r="W466" s="12">
        <v>0</v>
      </c>
      <c r="X466" s="18">
        <v>274</v>
      </c>
      <c r="Y466" s="19" t="s">
        <v>47</v>
      </c>
      <c r="Z466" s="20"/>
      <c r="AA466" s="21"/>
      <c r="AB466" s="26"/>
      <c r="AC466" s="14">
        <f>U466*0.5</f>
        <v>25000</v>
      </c>
      <c r="AD466" s="108"/>
      <c r="AE466" s="109"/>
      <c r="AF466" s="58" t="s">
        <v>67</v>
      </c>
      <c r="AG466" s="23">
        <v>8</v>
      </c>
      <c r="AH466" s="27">
        <v>7</v>
      </c>
      <c r="AI466" s="25" t="s">
        <v>49</v>
      </c>
      <c r="AJ466" s="13"/>
      <c r="AK466" s="13"/>
      <c r="AL466" s="17">
        <v>0</v>
      </c>
      <c r="AM466" s="15" t="s">
        <v>50</v>
      </c>
      <c r="AN466" s="12" t="s">
        <v>51</v>
      </c>
      <c r="AO466" s="12"/>
      <c r="AP466" s="17"/>
      <c r="AQ466" s="17"/>
      <c r="AR466" s="17"/>
      <c r="AS466" s="9" t="s">
        <v>100</v>
      </c>
      <c r="AU46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100215, 'Б-100215-13',date'2016-03-03',3, 7, 7, 'RUR', 1, 18, date'2015-03-06', date'2015-03-07', 1002151, 1, to_date('2016-03-08 00:00:00','YYYY-MM-DD HH24:MI:SS'), 50000, 9000, 0, 274, 0, 'c1', 8,null);insert into xxxx_oebs_cash_payment_test (ID, INVOICE_ID, OEBS_PAYMENT, DOC_DATE, COMISS_DATE) values (s_xxxx_oebs_cash_payment_test.NEXTVAL, 100215, 25000, to_date('2016-03-08 00:00:00','YYYY-MM-DD HH24:MI:SS'), date'2015-04-30' );insert into xxxx_client_discount_m  (ID,CLIENT_ID,CLIENT_AVG_DISCOUNT,DT) values (s_xxxx_client_discount_m.NEXTVAL,274, 7, date'2014-03-01');</v>
      </c>
    </row>
    <row r="467" spans="1:47" ht="15" customHeight="1" x14ac:dyDescent="0.3">
      <c r="A467" s="45">
        <v>23</v>
      </c>
      <c r="B467" s="57"/>
      <c r="C467" s="12" t="str">
        <f t="shared" si="130"/>
        <v>100023</v>
      </c>
      <c r="D467" s="12" t="str">
        <f t="shared" si="131"/>
        <v>100023/13</v>
      </c>
      <c r="E467" s="13" t="s">
        <v>40</v>
      </c>
      <c r="F467" s="13" t="s">
        <v>41</v>
      </c>
      <c r="G467" s="12">
        <v>1</v>
      </c>
      <c r="H467" s="14">
        <v>100216</v>
      </c>
      <c r="I467" s="15" t="str">
        <f t="shared" si="132"/>
        <v>Б-100216-13</v>
      </c>
      <c r="J467" s="16">
        <v>3</v>
      </c>
      <c r="K467" s="12">
        <v>7</v>
      </c>
      <c r="L467" s="12" t="s">
        <v>42</v>
      </c>
      <c r="M467" s="16">
        <v>1</v>
      </c>
      <c r="N467" s="12">
        <v>18</v>
      </c>
      <c r="O467" s="144" t="s">
        <v>168</v>
      </c>
      <c r="P467" s="13" t="s">
        <v>44</v>
      </c>
      <c r="Q467" s="13" t="s">
        <v>45</v>
      </c>
      <c r="R467" s="17" t="str">
        <f t="shared" si="133"/>
        <v>1002161</v>
      </c>
      <c r="S467" s="15">
        <v>1</v>
      </c>
      <c r="T467" s="144" t="s">
        <v>140</v>
      </c>
      <c r="U467" s="12">
        <v>50000</v>
      </c>
      <c r="V467" s="12">
        <f t="shared" si="135"/>
        <v>9000</v>
      </c>
      <c r="W467" s="12">
        <v>0</v>
      </c>
      <c r="X467" s="18">
        <v>275</v>
      </c>
      <c r="Y467" s="19" t="s">
        <v>47</v>
      </c>
      <c r="Z467" s="20"/>
      <c r="AA467" s="21"/>
      <c r="AB467" s="26"/>
      <c r="AC467" s="14">
        <v>100000</v>
      </c>
      <c r="AD467" s="12"/>
      <c r="AE467" s="12"/>
      <c r="AF467" s="13" t="s">
        <v>48</v>
      </c>
      <c r="AG467" s="23">
        <v>8</v>
      </c>
      <c r="AH467" s="27">
        <v>7</v>
      </c>
      <c r="AI467" s="25" t="s">
        <v>49</v>
      </c>
      <c r="AJ467" s="13"/>
      <c r="AK467" s="13"/>
      <c r="AL467" s="17">
        <v>0</v>
      </c>
      <c r="AM467" s="15" t="s">
        <v>50</v>
      </c>
      <c r="AN467" s="12" t="s">
        <v>51</v>
      </c>
      <c r="AO467" s="12"/>
      <c r="AP467" s="17"/>
      <c r="AQ467" s="17"/>
      <c r="AR467" s="17"/>
      <c r="AU46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100216, 'Б-100216-13',date'2016-03-03',3, 7, 7, 'RUR', 1, 18, date'2015-03-06', date'2015-03-07', 1002161, 1, to_date('2016-03-08 00:00:00','YYYY-MM-DD HH24:MI:SS'), 50000, 9000, 0, 275, 0, 'c1', 8,null);insert into xxxx_oebs_cash_payment_test (ID, INVOICE_ID, OEBS_PAYMENT, DOC_DATE, COMISS_DATE) values (s_xxxx_oebs_cash_payment_test.NEXTVAL, 100216, 100000, to_date('2016-03-08 00:00:00','YYYY-MM-DD HH24:MI:SS'), date'2015-03-31' );insert into xxxx_client_discount_m  (ID,CLIENT_ID,CLIENT_AVG_DISCOUNT,DT) values (s_xxxx_client_discount_m.NEXTVAL,275, 7, date'2014-03-01');</v>
      </c>
    </row>
    <row r="468" spans="1:47" ht="15" customHeight="1" x14ac:dyDescent="0.3">
      <c r="A468" s="45">
        <v>23</v>
      </c>
      <c r="B468" s="57"/>
      <c r="C468" s="12" t="str">
        <f t="shared" si="130"/>
        <v>100023</v>
      </c>
      <c r="D468" s="12" t="str">
        <f t="shared" si="131"/>
        <v>100023/13</v>
      </c>
      <c r="E468" s="13" t="s">
        <v>40</v>
      </c>
      <c r="F468" s="13" t="s">
        <v>41</v>
      </c>
      <c r="G468" s="12">
        <v>1</v>
      </c>
      <c r="H468" s="14">
        <v>100217</v>
      </c>
      <c r="I468" s="15" t="str">
        <f t="shared" si="132"/>
        <v>Б-100217-13</v>
      </c>
      <c r="J468" s="16">
        <v>3</v>
      </c>
      <c r="K468" s="28">
        <v>2</v>
      </c>
      <c r="L468" s="12" t="s">
        <v>42</v>
      </c>
      <c r="M468" s="16">
        <v>1</v>
      </c>
      <c r="N468" s="12">
        <v>18</v>
      </c>
      <c r="O468" s="144" t="s">
        <v>169</v>
      </c>
      <c r="P468" s="13" t="s">
        <v>44</v>
      </c>
      <c r="Q468" s="13" t="s">
        <v>45</v>
      </c>
      <c r="R468" s="17" t="str">
        <f t="shared" si="133"/>
        <v>1002171</v>
      </c>
      <c r="S468" s="15">
        <v>1</v>
      </c>
      <c r="T468" s="144" t="s">
        <v>141</v>
      </c>
      <c r="U468" s="12">
        <v>50000</v>
      </c>
      <c r="V468" s="12">
        <f t="shared" si="135"/>
        <v>9000</v>
      </c>
      <c r="W468" s="12">
        <v>0</v>
      </c>
      <c r="X468" s="18">
        <v>276</v>
      </c>
      <c r="Y468" s="19" t="s">
        <v>47</v>
      </c>
      <c r="Z468" s="20"/>
      <c r="AA468" s="29"/>
      <c r="AB468" s="29"/>
      <c r="AC468" s="14">
        <f t="shared" ref="AC468:AC479" si="136">U468*0.5</f>
        <v>25000</v>
      </c>
      <c r="AD468" s="108"/>
      <c r="AE468" s="12"/>
      <c r="AF468" s="58" t="s">
        <v>67</v>
      </c>
      <c r="AG468" s="23">
        <v>8</v>
      </c>
      <c r="AH468" s="30">
        <v>20</v>
      </c>
      <c r="AI468" s="25" t="s">
        <v>49</v>
      </c>
      <c r="AJ468" s="13"/>
      <c r="AK468" s="13"/>
      <c r="AL468" s="17">
        <v>0</v>
      </c>
      <c r="AM468" s="15" t="s">
        <v>50</v>
      </c>
      <c r="AN468" s="12" t="s">
        <v>51</v>
      </c>
      <c r="AO468" s="12"/>
      <c r="AP468" s="17"/>
      <c r="AQ468" s="17"/>
      <c r="AR468" s="17"/>
      <c r="AU46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100217, 'Б-100217-13',date'2016-03-04',3, 2, 2, 'RUR', 1, 18, date'2015-03-06', date'2015-03-07', 1002171, 1, to_date('2016-03-09 00:00:00','YYYY-MM-DD HH24:MI:SS'), 50000, 9000, 0, 276, 0, 'c1', 8,null);insert into xxxx_oebs_cash_payment_test (ID, INVOICE_ID, OEBS_PAYMENT, DOC_DATE, COMISS_DATE) values (s_xxxx_oebs_cash_payment_test.NEXTVAL, 100217, 25000, to_date('2016-03-09 00:00:00','YYYY-MM-DD HH24:MI:SS'), date'2015-04-30' );insert into xxxx_client_discount_m  (ID,CLIENT_ID,CLIENT_AVG_DISCOUNT,DT) values (s_xxxx_client_discount_m.NEXTVAL,276, 20, date'2014-03-01');</v>
      </c>
    </row>
    <row r="469" spans="1:47" ht="15" customHeight="1" x14ac:dyDescent="0.3">
      <c r="A469" s="45">
        <v>23</v>
      </c>
      <c r="B469" s="57"/>
      <c r="C469" s="12" t="str">
        <f t="shared" si="130"/>
        <v>100023</v>
      </c>
      <c r="D469" s="12" t="str">
        <f t="shared" si="131"/>
        <v>100023/13</v>
      </c>
      <c r="E469" s="13" t="s">
        <v>40</v>
      </c>
      <c r="F469" s="13" t="s">
        <v>41</v>
      </c>
      <c r="G469" s="12">
        <v>1</v>
      </c>
      <c r="H469" s="14">
        <v>100218</v>
      </c>
      <c r="I469" s="15" t="str">
        <f t="shared" si="132"/>
        <v>Б-100218-13</v>
      </c>
      <c r="J469" s="16">
        <v>3</v>
      </c>
      <c r="K469" s="56">
        <v>11</v>
      </c>
      <c r="L469" s="12" t="s">
        <v>42</v>
      </c>
      <c r="M469" s="16">
        <v>1</v>
      </c>
      <c r="N469" s="12">
        <v>18</v>
      </c>
      <c r="O469" s="144" t="s">
        <v>169</v>
      </c>
      <c r="P469" s="13" t="s">
        <v>44</v>
      </c>
      <c r="Q469" s="13" t="s">
        <v>45</v>
      </c>
      <c r="R469" s="17" t="str">
        <f t="shared" si="133"/>
        <v>1002181</v>
      </c>
      <c r="S469" s="15">
        <v>1</v>
      </c>
      <c r="T469" s="144" t="s">
        <v>141</v>
      </c>
      <c r="U469" s="12">
        <v>50000</v>
      </c>
      <c r="V469" s="12">
        <f t="shared" si="135"/>
        <v>9000</v>
      </c>
      <c r="W469" s="12">
        <v>0</v>
      </c>
      <c r="X469" s="18">
        <v>276</v>
      </c>
      <c r="Y469" s="19" t="s">
        <v>47</v>
      </c>
      <c r="Z469" s="20"/>
      <c r="AA469" s="29"/>
      <c r="AB469" s="29"/>
      <c r="AC469" s="14">
        <f t="shared" si="136"/>
        <v>25000</v>
      </c>
      <c r="AD469" s="108"/>
      <c r="AE469" s="12"/>
      <c r="AF469" s="58" t="s">
        <v>67</v>
      </c>
      <c r="AG469" s="23">
        <v>8</v>
      </c>
      <c r="AH469" s="30">
        <v>20</v>
      </c>
      <c r="AI469" s="25" t="s">
        <v>49</v>
      </c>
      <c r="AJ469" s="13"/>
      <c r="AK469" s="13"/>
      <c r="AL469" s="17">
        <v>0</v>
      </c>
      <c r="AM469" s="15" t="s">
        <v>50</v>
      </c>
      <c r="AN469" s="12" t="s">
        <v>51</v>
      </c>
      <c r="AO469" s="12"/>
      <c r="AP469" s="17"/>
      <c r="AQ469" s="17"/>
      <c r="AR469" s="17"/>
      <c r="AU46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100218, 'Б-100218-13',date'2016-03-04',3, 11, 11, 'RUR', 1, 18, date'2015-03-06', date'2015-03-07', 1002181, 1, to_date('2016-03-09 00:00:00','YYYY-MM-DD HH24:MI:SS'), 50000, 9000, 0, 276, 0, 'c1', 8,null);insert into xxxx_oebs_cash_payment_test (ID, INVOICE_ID, OEBS_PAYMENT, DOC_DATE, COMISS_DATE) values (s_xxxx_oebs_cash_payment_test.NEXTVAL, 100218, 25000, to_date('2016-03-09 00:00:00','YYYY-MM-DD HH24:MI:SS'), date'2015-04-30' );insert into xxxx_client_discount_m  (ID,CLIENT_ID,CLIENT_AVG_DISCOUNT,DT) values (s_xxxx_client_discount_m.NEXTVAL,276, 20, date'2014-03-01');</v>
      </c>
    </row>
    <row r="470" spans="1:47" ht="15" customHeight="1" x14ac:dyDescent="0.3">
      <c r="A470" s="45">
        <v>23</v>
      </c>
      <c r="B470" s="57"/>
      <c r="C470" s="12" t="str">
        <f t="shared" si="130"/>
        <v>100023</v>
      </c>
      <c r="D470" s="12" t="str">
        <f t="shared" si="131"/>
        <v>100023/13</v>
      </c>
      <c r="E470" s="13" t="s">
        <v>40</v>
      </c>
      <c r="F470" s="13" t="s">
        <v>41</v>
      </c>
      <c r="G470" s="12">
        <v>1</v>
      </c>
      <c r="H470" s="14">
        <v>100219</v>
      </c>
      <c r="I470" s="15" t="str">
        <f t="shared" si="132"/>
        <v>Б-100219-13</v>
      </c>
      <c r="J470" s="16">
        <v>3</v>
      </c>
      <c r="K470" s="28">
        <v>1</v>
      </c>
      <c r="L470" s="12" t="s">
        <v>42</v>
      </c>
      <c r="M470" s="16">
        <v>1</v>
      </c>
      <c r="N470" s="12">
        <v>18</v>
      </c>
      <c r="O470" s="144" t="s">
        <v>170</v>
      </c>
      <c r="P470" s="13" t="s">
        <v>44</v>
      </c>
      <c r="Q470" s="13" t="s">
        <v>45</v>
      </c>
      <c r="R470" s="17" t="str">
        <f t="shared" si="133"/>
        <v>1002191</v>
      </c>
      <c r="S470" s="15">
        <v>1</v>
      </c>
      <c r="T470" s="144" t="s">
        <v>142</v>
      </c>
      <c r="U470" s="12">
        <v>50000</v>
      </c>
      <c r="V470" s="12">
        <f t="shared" si="135"/>
        <v>9000</v>
      </c>
      <c r="W470" s="12">
        <v>0</v>
      </c>
      <c r="X470" s="18">
        <v>277</v>
      </c>
      <c r="Y470" s="19" t="s">
        <v>47</v>
      </c>
      <c r="Z470" s="20">
        <f>SUM(U465:U470)-SUM(V465:V470)</f>
        <v>246000</v>
      </c>
      <c r="AA470" s="29" t="s">
        <v>128</v>
      </c>
      <c r="AB470" s="110">
        <f>Z470-AD466</f>
        <v>246000</v>
      </c>
      <c r="AC470" s="14">
        <f t="shared" si="136"/>
        <v>25000</v>
      </c>
      <c r="AD470" s="12"/>
      <c r="AE470" s="12"/>
      <c r="AF470" s="13" t="s">
        <v>48</v>
      </c>
      <c r="AG470" s="23">
        <v>8</v>
      </c>
      <c r="AH470" s="30">
        <v>13</v>
      </c>
      <c r="AI470" s="25" t="s">
        <v>49</v>
      </c>
      <c r="AJ470" s="13"/>
      <c r="AK470" s="13"/>
      <c r="AL470" s="17">
        <v>0</v>
      </c>
      <c r="AM470" s="15" t="s">
        <v>50</v>
      </c>
      <c r="AN470" s="12" t="s">
        <v>51</v>
      </c>
      <c r="AO470" s="12"/>
      <c r="AP470" s="17"/>
      <c r="AQ470" s="17"/>
      <c r="AR470" s="17"/>
      <c r="AU47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100219, 'Б-100219-13',date'2016-03-05',3, 1, 1, 'RUR', 1, 18, date'2015-03-06', date'2015-03-07', 1002191, 1, to_date('2016-03-11 00:00:00','YYYY-MM-DD HH24:MI:SS'), 50000, 9000, 0, 277, 0, 'c1', 8,null);insert into xxxx_oebs_cash_payment_test (ID, INVOICE_ID, OEBS_PAYMENT, DOC_DATE, COMISS_DATE) values (s_xxxx_oebs_cash_payment_test.NEXTVAL, 100219, 25000, to_date('2016-03-11 00:00:00','YYYY-MM-DD HH24:MI:SS'), date'2015-03-31' );insert into xxxx_client_discount_m  (ID,CLIENT_ID,CLIENT_AVG_DISCOUNT,DT) values (s_xxxx_client_discount_m.NEXTVAL,277, 13, date'2014-03-01');</v>
      </c>
    </row>
    <row r="471" spans="1:47" ht="15" customHeight="1" x14ac:dyDescent="0.3">
      <c r="A471" s="45">
        <v>23</v>
      </c>
      <c r="B471" s="57"/>
      <c r="C471" s="12" t="str">
        <f t="shared" si="130"/>
        <v>100023</v>
      </c>
      <c r="D471" s="12" t="str">
        <f t="shared" si="131"/>
        <v>100023/13</v>
      </c>
      <c r="E471" s="13" t="s">
        <v>40</v>
      </c>
      <c r="F471" s="13" t="s">
        <v>41</v>
      </c>
      <c r="G471" s="12">
        <v>1</v>
      </c>
      <c r="H471" s="14">
        <v>100220</v>
      </c>
      <c r="I471" s="15" t="str">
        <f t="shared" si="132"/>
        <v>Б-100220-13</v>
      </c>
      <c r="J471" s="16">
        <v>3</v>
      </c>
      <c r="K471" s="12">
        <v>7</v>
      </c>
      <c r="L471" s="12" t="s">
        <v>42</v>
      </c>
      <c r="M471" s="16">
        <v>1</v>
      </c>
      <c r="N471" s="12">
        <v>18</v>
      </c>
      <c r="O471" s="144" t="s">
        <v>167</v>
      </c>
      <c r="P471" s="13" t="s">
        <v>44</v>
      </c>
      <c r="Q471" s="13" t="s">
        <v>45</v>
      </c>
      <c r="R471" s="17" t="str">
        <f t="shared" si="133"/>
        <v>1002201</v>
      </c>
      <c r="S471" s="15">
        <v>1</v>
      </c>
      <c r="T471" s="144" t="s">
        <v>147</v>
      </c>
      <c r="U471" s="12">
        <v>50000</v>
      </c>
      <c r="V471" s="12">
        <f t="shared" si="135"/>
        <v>9000</v>
      </c>
      <c r="W471" s="12">
        <v>0</v>
      </c>
      <c r="X471" s="18">
        <v>278</v>
      </c>
      <c r="Y471" s="19" t="s">
        <v>47</v>
      </c>
      <c r="Z471" s="20"/>
      <c r="AA471" s="21" t="s">
        <v>129</v>
      </c>
      <c r="AB471" s="111">
        <f>AB470-AD469</f>
        <v>246000</v>
      </c>
      <c r="AC471" s="14">
        <f t="shared" si="136"/>
        <v>25000</v>
      </c>
      <c r="AD471" s="108"/>
      <c r="AE471" s="12"/>
      <c r="AF471" s="59" t="s">
        <v>72</v>
      </c>
      <c r="AG471" s="23">
        <v>8</v>
      </c>
      <c r="AH471" s="24">
        <v>13</v>
      </c>
      <c r="AI471" s="25" t="s">
        <v>49</v>
      </c>
      <c r="AJ471" s="13"/>
      <c r="AK471" s="13"/>
      <c r="AL471" s="17">
        <v>0</v>
      </c>
      <c r="AM471" s="15" t="s">
        <v>50</v>
      </c>
      <c r="AN471" s="12" t="s">
        <v>51</v>
      </c>
      <c r="AO471" s="12"/>
      <c r="AP471" s="17"/>
      <c r="AQ471" s="17"/>
      <c r="AR471" s="17"/>
      <c r="AU47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100220, 'Б-100220-13',date'2016-03-02',3, 7, 7, 'RUR', 1, 18, date'2015-03-06', date'2015-03-07', 1002201, 1, to_date('2016-05-07 00:00:00','YYYY-MM-DD HH24:MI:SS'), 50000, 9000, 0, 278, 0, 'c1', 8,null);insert into xxxx_oebs_cash_payment_test (ID, INVOICE_ID, OEBS_PAYMENT, DOC_DATE, COMISS_DATE) values (s_xxxx_oebs_cash_payment_test.NEXTVAL, 100220, 25000, to_date('2016-05-07 00:00:00','YYYY-MM-DD HH24:MI:SS'), date'2015-05-31' );insert into xxxx_client_discount_m  (ID,CLIENT_ID,CLIENT_AVG_DISCOUNT,DT) values (s_xxxx_client_discount_m.NEXTVAL,278, 13, date'2014-03-01');</v>
      </c>
    </row>
    <row r="472" spans="1:47" ht="15" customHeight="1" x14ac:dyDescent="0.3">
      <c r="A472" s="45">
        <v>23</v>
      </c>
      <c r="B472" s="57"/>
      <c r="C472" s="12" t="str">
        <f t="shared" si="130"/>
        <v>100023</v>
      </c>
      <c r="D472" s="12" t="str">
        <f t="shared" si="131"/>
        <v>100023/13</v>
      </c>
      <c r="E472" s="13" t="s">
        <v>40</v>
      </c>
      <c r="F472" s="13" t="s">
        <v>41</v>
      </c>
      <c r="G472" s="12">
        <v>1</v>
      </c>
      <c r="H472" s="14">
        <v>100221</v>
      </c>
      <c r="I472" s="15" t="str">
        <f t="shared" si="132"/>
        <v>Б-100221-13</v>
      </c>
      <c r="J472" s="16">
        <v>3</v>
      </c>
      <c r="K472" s="28">
        <v>12</v>
      </c>
      <c r="L472" s="12" t="s">
        <v>42</v>
      </c>
      <c r="M472" s="16">
        <v>1</v>
      </c>
      <c r="N472" s="12">
        <v>18</v>
      </c>
      <c r="O472" s="144" t="s">
        <v>168</v>
      </c>
      <c r="P472" s="13" t="s">
        <v>44</v>
      </c>
      <c r="Q472" s="13" t="s">
        <v>45</v>
      </c>
      <c r="R472" s="17" t="str">
        <f t="shared" si="133"/>
        <v>1002211</v>
      </c>
      <c r="S472" s="15">
        <v>1</v>
      </c>
      <c r="T472" s="144" t="s">
        <v>148</v>
      </c>
      <c r="U472" s="12">
        <v>50000</v>
      </c>
      <c r="V472" s="12">
        <f t="shared" si="135"/>
        <v>9000</v>
      </c>
      <c r="W472" s="12">
        <v>0</v>
      </c>
      <c r="X472" s="18">
        <v>279</v>
      </c>
      <c r="Y472" s="19" t="s">
        <v>47</v>
      </c>
      <c r="Z472" s="20"/>
      <c r="AA472" s="21"/>
      <c r="AB472" s="26"/>
      <c r="AC472" s="14">
        <f t="shared" si="136"/>
        <v>25000</v>
      </c>
      <c r="AD472" s="12"/>
      <c r="AE472" s="12"/>
      <c r="AF472" s="59" t="s">
        <v>72</v>
      </c>
      <c r="AG472" s="23">
        <v>8</v>
      </c>
      <c r="AH472" s="27">
        <v>7</v>
      </c>
      <c r="AI472" s="25" t="s">
        <v>49</v>
      </c>
      <c r="AJ472" s="13"/>
      <c r="AK472" s="13"/>
      <c r="AL472" s="17">
        <v>0</v>
      </c>
      <c r="AM472" s="15" t="s">
        <v>50</v>
      </c>
      <c r="AN472" s="12" t="s">
        <v>51</v>
      </c>
      <c r="AO472" s="12"/>
      <c r="AP472" s="17"/>
      <c r="AQ472" s="17"/>
      <c r="AR472" s="17"/>
      <c r="AU47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100221, 'Б-100221-13',date'2016-03-03',3, 12, 12, 'RUR', 1, 18, date'2015-03-06', date'2015-03-07', 1002211, 1, to_date('2016-05-08 00:00:00','YYYY-MM-DD HH24:MI:SS'), 50000, 9000, 0, 279, 0, 'c1', 8,null);insert into xxxx_oebs_cash_payment_test (ID, INVOICE_ID, OEBS_PAYMENT, DOC_DATE, COMISS_DATE) values (s_xxxx_oebs_cash_payment_test.NEXTVAL, 100221, 25000, to_date('2016-05-08 00:00:00','YYYY-MM-DD HH24:MI:SS'), date'2015-05-31' );insert into xxxx_client_discount_m  (ID,CLIENT_ID,CLIENT_AVG_DISCOUNT,DT) values (s_xxxx_client_discount_m.NEXTVAL,279, 7, date'2014-03-01');</v>
      </c>
    </row>
    <row r="473" spans="1:47" ht="15.6" x14ac:dyDescent="0.3">
      <c r="A473" s="45">
        <v>23</v>
      </c>
      <c r="B473" s="57"/>
      <c r="C473" s="12" t="str">
        <f t="shared" si="130"/>
        <v>100023</v>
      </c>
      <c r="D473" s="12" t="str">
        <f t="shared" si="131"/>
        <v>100023/13</v>
      </c>
      <c r="E473" s="13" t="s">
        <v>40</v>
      </c>
      <c r="F473" s="13" t="s">
        <v>41</v>
      </c>
      <c r="G473" s="12">
        <v>1</v>
      </c>
      <c r="H473" s="14">
        <v>100222</v>
      </c>
      <c r="I473" s="15" t="str">
        <f t="shared" si="132"/>
        <v>Б-100222-13</v>
      </c>
      <c r="J473" s="16">
        <v>3</v>
      </c>
      <c r="K473" s="12">
        <v>7</v>
      </c>
      <c r="L473" s="12" t="s">
        <v>42</v>
      </c>
      <c r="M473" s="16">
        <v>1</v>
      </c>
      <c r="N473" s="12">
        <v>18</v>
      </c>
      <c r="O473" s="144" t="s">
        <v>168</v>
      </c>
      <c r="P473" s="13" t="s">
        <v>44</v>
      </c>
      <c r="Q473" s="13" t="s">
        <v>45</v>
      </c>
      <c r="R473" s="17" t="str">
        <f t="shared" si="133"/>
        <v>1002221</v>
      </c>
      <c r="S473" s="15">
        <v>1</v>
      </c>
      <c r="T473" s="144" t="s">
        <v>148</v>
      </c>
      <c r="U473" s="12">
        <v>50000</v>
      </c>
      <c r="V473" s="12">
        <f t="shared" si="135"/>
        <v>9000</v>
      </c>
      <c r="W473" s="12">
        <v>0</v>
      </c>
      <c r="X473" s="18">
        <v>280</v>
      </c>
      <c r="Y473" s="19" t="s">
        <v>47</v>
      </c>
      <c r="Z473" s="20"/>
      <c r="AA473" s="21" t="s">
        <v>130</v>
      </c>
      <c r="AB473" s="112">
        <v>176949.15254237287</v>
      </c>
      <c r="AC473" s="14">
        <f t="shared" si="136"/>
        <v>25000</v>
      </c>
      <c r="AD473" s="108"/>
      <c r="AE473" s="109"/>
      <c r="AF473" s="58" t="s">
        <v>102</v>
      </c>
      <c r="AG473" s="23">
        <v>8</v>
      </c>
      <c r="AH473" s="27">
        <v>7</v>
      </c>
      <c r="AI473" s="25" t="s">
        <v>49</v>
      </c>
      <c r="AJ473" s="13"/>
      <c r="AK473" s="13"/>
      <c r="AL473" s="17">
        <v>0</v>
      </c>
      <c r="AM473" s="15" t="s">
        <v>50</v>
      </c>
      <c r="AN473" s="12" t="s">
        <v>51</v>
      </c>
      <c r="AO473" s="12"/>
      <c r="AP473" s="17"/>
      <c r="AQ473" s="17"/>
      <c r="AR473" s="17"/>
      <c r="AU473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100222, 'Б-100222-13',date'2016-03-03',3, 7, 7, 'RUR', 1, 18, date'2015-03-06', date'2015-03-07', 1002221, 1, to_date('2016-05-08 00:00:00','YYYY-MM-DD HH24:MI:SS'), 50000, 9000, 0, 280, 0, 'c1', 8,null);insert into xxxx_oebs_cash_payment_test (ID, INVOICE_ID, OEBS_PAYMENT, DOC_DATE, COMISS_DATE) values (s_xxxx_oebs_cash_payment_test.NEXTVAL, 100222, 25000, to_date('2016-05-08 00:00:00','YYYY-MM-DD HH24:MI:SS'), date'2015-06-30' );insert into xxxx_client_discount_m  (ID,CLIENT_ID,CLIENT_AVG_DISCOUNT,DT) values (s_xxxx_client_discount_m.NEXTVAL,280, 7, date'2014-03-01');</v>
      </c>
    </row>
    <row r="474" spans="1:47" ht="17.25" customHeight="1" x14ac:dyDescent="0.3">
      <c r="A474" s="45">
        <v>23</v>
      </c>
      <c r="B474" s="57"/>
      <c r="C474" s="12" t="str">
        <f t="shared" si="130"/>
        <v>100023</v>
      </c>
      <c r="D474" s="12" t="str">
        <f t="shared" si="131"/>
        <v>100023/13</v>
      </c>
      <c r="E474" s="13" t="s">
        <v>40</v>
      </c>
      <c r="F474" s="13" t="s">
        <v>41</v>
      </c>
      <c r="G474" s="12">
        <v>1</v>
      </c>
      <c r="H474" s="14">
        <v>100223</v>
      </c>
      <c r="I474" s="15" t="str">
        <f t="shared" si="132"/>
        <v>Б-100223-13</v>
      </c>
      <c r="J474" s="16">
        <v>3</v>
      </c>
      <c r="K474" s="28">
        <v>2</v>
      </c>
      <c r="L474" s="12" t="s">
        <v>42</v>
      </c>
      <c r="M474" s="16">
        <v>1</v>
      </c>
      <c r="N474" s="12">
        <v>18</v>
      </c>
      <c r="O474" s="144" t="s">
        <v>169</v>
      </c>
      <c r="P474" s="13" t="s">
        <v>44</v>
      </c>
      <c r="Q474" s="13" t="s">
        <v>45</v>
      </c>
      <c r="R474" s="17" t="str">
        <f t="shared" si="133"/>
        <v>1002231</v>
      </c>
      <c r="S474" s="15">
        <v>1</v>
      </c>
      <c r="T474" s="144" t="s">
        <v>149</v>
      </c>
      <c r="U474" s="12">
        <v>50000</v>
      </c>
      <c r="V474" s="12">
        <f t="shared" si="135"/>
        <v>9000</v>
      </c>
      <c r="W474" s="12">
        <v>0</v>
      </c>
      <c r="X474" s="18">
        <v>281</v>
      </c>
      <c r="Y474" s="19" t="s">
        <v>47</v>
      </c>
      <c r="Z474" s="113">
        <f>AD470-AB470</f>
        <v>-246000</v>
      </c>
      <c r="AA474" s="29"/>
      <c r="AB474" s="29"/>
      <c r="AC474" s="14">
        <f t="shared" si="136"/>
        <v>25000</v>
      </c>
      <c r="AD474" s="12"/>
      <c r="AE474" s="114"/>
      <c r="AF474" s="58" t="s">
        <v>102</v>
      </c>
      <c r="AG474" s="23">
        <v>8</v>
      </c>
      <c r="AH474" s="30">
        <v>20</v>
      </c>
      <c r="AI474" s="25" t="s">
        <v>49</v>
      </c>
      <c r="AJ474" s="13"/>
      <c r="AK474" s="13"/>
      <c r="AL474" s="17">
        <v>0</v>
      </c>
      <c r="AM474" s="15" t="s">
        <v>50</v>
      </c>
      <c r="AN474" s="12" t="s">
        <v>51</v>
      </c>
      <c r="AO474" s="12"/>
      <c r="AP474" s="17"/>
      <c r="AQ474" s="17"/>
      <c r="AR474" s="17"/>
      <c r="AU474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100223, 'Б-100223-13',date'2016-03-04',3, 2, 2, 'RUR', 1, 18, date'2015-03-06', date'2015-03-07', 1002231, 1, to_date('2016-05-09 00:00:00','YYYY-MM-DD HH24:MI:SS'), 50000, 9000, 0, 281, 0, 'c1', 8,null);insert into xxxx_oebs_cash_payment_test (ID, INVOICE_ID, OEBS_PAYMENT, DOC_DATE, COMISS_DATE) values (s_xxxx_oebs_cash_payment_test.NEXTVAL, 100223, 25000, to_date('2016-05-09 00:00:00','YYYY-MM-DD HH24:MI:SS'), date'2015-06-30' );insert into xxxx_client_discount_m  (ID,CLIENT_ID,CLIENT_AVG_DISCOUNT,DT) values (s_xxxx_client_discount_m.NEXTVAL,281, 20, date'2014-03-01');</v>
      </c>
    </row>
    <row r="475" spans="1:47" ht="17.25" customHeight="1" x14ac:dyDescent="0.3">
      <c r="A475" s="45">
        <v>23</v>
      </c>
      <c r="B475" s="57"/>
      <c r="C475" s="12" t="str">
        <f t="shared" si="130"/>
        <v>100023</v>
      </c>
      <c r="D475" s="12" t="str">
        <f t="shared" si="131"/>
        <v>100023/13</v>
      </c>
      <c r="E475" s="13" t="s">
        <v>40</v>
      </c>
      <c r="F475" s="13" t="s">
        <v>41</v>
      </c>
      <c r="G475" s="12">
        <v>1</v>
      </c>
      <c r="H475" s="14">
        <v>100224</v>
      </c>
      <c r="I475" s="15" t="str">
        <f t="shared" si="132"/>
        <v>Б-100224-13</v>
      </c>
      <c r="J475" s="16">
        <v>3</v>
      </c>
      <c r="K475" s="28">
        <v>11</v>
      </c>
      <c r="L475" s="12" t="s">
        <v>42</v>
      </c>
      <c r="M475" s="16">
        <v>1</v>
      </c>
      <c r="N475" s="12">
        <v>18</v>
      </c>
      <c r="O475" s="144" t="s">
        <v>169</v>
      </c>
      <c r="P475" s="13" t="s">
        <v>44</v>
      </c>
      <c r="Q475" s="13" t="s">
        <v>45</v>
      </c>
      <c r="R475" s="17" t="str">
        <f t="shared" si="133"/>
        <v>1002241</v>
      </c>
      <c r="S475" s="15">
        <v>1</v>
      </c>
      <c r="T475" s="144" t="s">
        <v>149</v>
      </c>
      <c r="U475" s="12">
        <v>50000</v>
      </c>
      <c r="V475" s="12">
        <f t="shared" si="135"/>
        <v>9000</v>
      </c>
      <c r="W475" s="12">
        <v>0</v>
      </c>
      <c r="X475" s="18">
        <v>281</v>
      </c>
      <c r="Y475" s="19" t="s">
        <v>47</v>
      </c>
      <c r="Z475" s="113">
        <f>AD471-AB471</f>
        <v>-246000</v>
      </c>
      <c r="AA475" s="29"/>
      <c r="AB475" s="29"/>
      <c r="AC475" s="14">
        <f t="shared" si="136"/>
        <v>25000</v>
      </c>
      <c r="AD475" s="12"/>
      <c r="AE475" s="114"/>
      <c r="AF475" s="58" t="s">
        <v>102</v>
      </c>
      <c r="AG475" s="23">
        <v>8</v>
      </c>
      <c r="AH475" s="30">
        <v>20</v>
      </c>
      <c r="AI475" s="25" t="s">
        <v>49</v>
      </c>
      <c r="AJ475" s="13"/>
      <c r="AK475" s="13"/>
      <c r="AL475" s="17">
        <v>0</v>
      </c>
      <c r="AM475" s="15" t="s">
        <v>50</v>
      </c>
      <c r="AN475" s="12" t="s">
        <v>51</v>
      </c>
      <c r="AO475" s="12"/>
      <c r="AP475" s="17"/>
      <c r="AQ475" s="17"/>
      <c r="AR475" s="17"/>
      <c r="AU475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100224, 'Б-100224-13',date'2016-03-04',3, 11, 11, 'RUR', 1, 18, date'2015-03-06', date'2015-03-07', 1002241, 1, to_date('2016-05-09 00:00:00','YYYY-MM-DD HH24:MI:SS'), 50000, 9000, 0, 281, 0, 'c1', 8,null);insert into xxxx_oebs_cash_payment_test (ID, INVOICE_ID, OEBS_PAYMENT, DOC_DATE, COMISS_DATE) values (s_xxxx_oebs_cash_payment_test.NEXTVAL, 100224, 25000, to_date('2016-05-09 00:00:00','YYYY-MM-DD HH24:MI:SS'), date'2015-06-30' );insert into xxxx_client_discount_m  (ID,CLIENT_ID,CLIENT_AVG_DISCOUNT,DT) values (s_xxxx_client_discount_m.NEXTVAL,281, 20, date'2014-03-01');</v>
      </c>
    </row>
    <row r="476" spans="1:47" ht="16.5" customHeight="1" x14ac:dyDescent="0.3">
      <c r="A476" s="45">
        <v>23</v>
      </c>
      <c r="B476" s="57"/>
      <c r="C476" s="12" t="str">
        <f t="shared" si="130"/>
        <v>100023</v>
      </c>
      <c r="D476" s="12" t="str">
        <f t="shared" si="131"/>
        <v>100023/13</v>
      </c>
      <c r="E476" s="13" t="s">
        <v>40</v>
      </c>
      <c r="F476" s="13" t="s">
        <v>41</v>
      </c>
      <c r="G476" s="12">
        <v>1</v>
      </c>
      <c r="H476" s="14">
        <v>100225</v>
      </c>
      <c r="I476" s="15" t="str">
        <f t="shared" si="132"/>
        <v>Б-100225-13</v>
      </c>
      <c r="J476" s="16">
        <v>3</v>
      </c>
      <c r="K476" s="28">
        <v>1</v>
      </c>
      <c r="L476" s="12" t="s">
        <v>42</v>
      </c>
      <c r="M476" s="16">
        <v>1</v>
      </c>
      <c r="N476" s="12">
        <v>18</v>
      </c>
      <c r="O476" s="144" t="s">
        <v>170</v>
      </c>
      <c r="P476" s="13" t="s">
        <v>44</v>
      </c>
      <c r="Q476" s="13" t="s">
        <v>45</v>
      </c>
      <c r="R476" s="17" t="str">
        <f t="shared" si="133"/>
        <v>1002251</v>
      </c>
      <c r="S476" s="15">
        <v>1</v>
      </c>
      <c r="T476" s="145" t="s">
        <v>150</v>
      </c>
      <c r="U476" s="12">
        <v>50000</v>
      </c>
      <c r="V476" s="12">
        <f t="shared" si="135"/>
        <v>9000</v>
      </c>
      <c r="W476" s="12">
        <v>0</v>
      </c>
      <c r="X476" s="18">
        <v>282</v>
      </c>
      <c r="Y476" s="19" t="s">
        <v>47</v>
      </c>
      <c r="Z476" s="20">
        <f>SUM(U471:U476)-SUM(V471:V476)</f>
        <v>246000</v>
      </c>
      <c r="AA476" s="29" t="s">
        <v>131</v>
      </c>
      <c r="AB476" s="110">
        <f>Z476-AE478</f>
        <v>246000</v>
      </c>
      <c r="AC476" s="14">
        <f t="shared" si="136"/>
        <v>25000</v>
      </c>
      <c r="AD476" s="115"/>
      <c r="AE476" s="109"/>
      <c r="AF476" s="61" t="s">
        <v>72</v>
      </c>
      <c r="AG476" s="23">
        <v>8</v>
      </c>
      <c r="AH476" s="30">
        <v>13</v>
      </c>
      <c r="AI476" s="25" t="s">
        <v>49</v>
      </c>
      <c r="AJ476" s="13"/>
      <c r="AK476" s="13"/>
      <c r="AL476" s="17">
        <v>0</v>
      </c>
      <c r="AM476" s="15" t="s">
        <v>50</v>
      </c>
      <c r="AN476" s="12" t="s">
        <v>51</v>
      </c>
      <c r="AO476" s="12"/>
      <c r="AP476" s="17"/>
      <c r="AQ476" s="17"/>
      <c r="AR476" s="17"/>
      <c r="AU476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100225, 'Б-100225-13',date'2016-03-05',3, 1, 1, 'RUR', 1, 18, date'2015-03-06', date'2015-03-07', 1002251, 1, to_date('2016-05-11 00:00:00','YYYY-MM-DD HH24:MI:SS'), 50000, 9000, 0, 282, 0, 'c1', 8,null);insert into xxxx_oebs_cash_payment_test (ID, INVOICE_ID, OEBS_PAYMENT, DOC_DATE, COMISS_DATE) values (s_xxxx_oebs_cash_payment_test.NEXTVAL, 100225, 25000, to_date('2016-05-11 00:00:00','YYYY-MM-DD HH24:MI:SS'), date'2015-05-31' );insert into xxxx_client_discount_m  (ID,CLIENT_ID,CLIENT_AVG_DISCOUNT,DT) values (s_xxxx_client_discount_m.NEXTVAL,282, 13, date'2014-03-01');</v>
      </c>
    </row>
    <row r="477" spans="1:47" ht="17.25" customHeight="1" x14ac:dyDescent="0.3">
      <c r="A477" s="45">
        <v>23</v>
      </c>
      <c r="B477" s="57"/>
      <c r="C477" s="12" t="str">
        <f t="shared" si="130"/>
        <v>100023</v>
      </c>
      <c r="D477" s="12" t="str">
        <f t="shared" si="131"/>
        <v>100023/13</v>
      </c>
      <c r="E477" s="13" t="s">
        <v>40</v>
      </c>
      <c r="F477" s="13" t="s">
        <v>41</v>
      </c>
      <c r="G477" s="12">
        <v>1</v>
      </c>
      <c r="H477" s="14">
        <v>100226</v>
      </c>
      <c r="I477" s="15" t="str">
        <f t="shared" si="132"/>
        <v>Б-100226-13</v>
      </c>
      <c r="J477" s="16">
        <v>3</v>
      </c>
      <c r="K477" s="12">
        <v>7</v>
      </c>
      <c r="L477" s="12" t="s">
        <v>42</v>
      </c>
      <c r="M477" s="16">
        <v>1</v>
      </c>
      <c r="N477" s="12">
        <v>18</v>
      </c>
      <c r="O477" s="144" t="s">
        <v>167</v>
      </c>
      <c r="P477" s="13" t="s">
        <v>44</v>
      </c>
      <c r="Q477" s="13" t="s">
        <v>45</v>
      </c>
      <c r="R477" s="17" t="str">
        <f t="shared" si="133"/>
        <v>1002261</v>
      </c>
      <c r="S477" s="15">
        <v>1</v>
      </c>
      <c r="T477" s="144" t="s">
        <v>152</v>
      </c>
      <c r="U477" s="12">
        <v>50000</v>
      </c>
      <c r="V477" s="12">
        <f t="shared" si="135"/>
        <v>9000</v>
      </c>
      <c r="W477" s="12">
        <v>0</v>
      </c>
      <c r="X477" s="18">
        <v>283</v>
      </c>
      <c r="Y477" s="19" t="s">
        <v>47</v>
      </c>
      <c r="Z477" s="20"/>
      <c r="AA477" s="21"/>
      <c r="AB477" s="111">
        <f>AD476-AB476</f>
        <v>-246000</v>
      </c>
      <c r="AC477" s="14">
        <f t="shared" si="136"/>
        <v>25000</v>
      </c>
      <c r="AD477" s="12"/>
      <c r="AE477" s="109"/>
      <c r="AF477" s="58" t="s">
        <v>102</v>
      </c>
      <c r="AG477" s="23">
        <v>8</v>
      </c>
      <c r="AH477" s="24">
        <v>13</v>
      </c>
      <c r="AI477" s="25" t="s">
        <v>49</v>
      </c>
      <c r="AJ477" s="13"/>
      <c r="AK477" s="13"/>
      <c r="AL477" s="17">
        <v>0</v>
      </c>
      <c r="AM477" s="15" t="s">
        <v>50</v>
      </c>
      <c r="AN477" s="12" t="s">
        <v>51</v>
      </c>
      <c r="AO477" s="12"/>
      <c r="AP477" s="17"/>
      <c r="AQ477" s="17"/>
      <c r="AR477" s="17"/>
      <c r="AU477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100226, 'Б-100226-13',date'2016-03-02',3, 7, 7, 'RUR', 1, 18, date'2015-03-06', date'2015-03-07', 1002261, 1, to_date('2016-06-07 00:00:00','YYYY-MM-DD HH24:MI:SS'), 50000, 9000, 0, 283, 0, 'c1', 8,null);insert into xxxx_oebs_cash_payment_test (ID, INVOICE_ID, OEBS_PAYMENT, DOC_DATE, COMISS_DATE) values (s_xxxx_oebs_cash_payment_test.NEXTVAL, 100226, 25000, to_date('2016-06-07 00:00:00','YYYY-MM-DD HH24:MI:SS'), date'2015-06-30' );insert into xxxx_client_discount_m  (ID,CLIENT_ID,CLIENT_AVG_DISCOUNT,DT) values (s_xxxx_client_discount_m.NEXTVAL,283, 13, date'2014-03-01');</v>
      </c>
    </row>
    <row r="478" spans="1:47" x14ac:dyDescent="0.3">
      <c r="A478" s="45">
        <v>23</v>
      </c>
      <c r="B478" s="57"/>
      <c r="C478" s="12" t="str">
        <f t="shared" si="130"/>
        <v>100023</v>
      </c>
      <c r="D478" s="12" t="str">
        <f t="shared" si="131"/>
        <v>100023/13</v>
      </c>
      <c r="E478" s="13" t="s">
        <v>40</v>
      </c>
      <c r="F478" s="13" t="s">
        <v>41</v>
      </c>
      <c r="G478" s="12">
        <v>1</v>
      </c>
      <c r="H478" s="14">
        <v>100227</v>
      </c>
      <c r="I478" s="15" t="str">
        <f t="shared" si="132"/>
        <v>Б-100227-13</v>
      </c>
      <c r="J478" s="16">
        <v>3</v>
      </c>
      <c r="K478" s="56">
        <v>3</v>
      </c>
      <c r="L478" s="12" t="s">
        <v>42</v>
      </c>
      <c r="M478" s="16">
        <v>1</v>
      </c>
      <c r="N478" s="12">
        <v>18</v>
      </c>
      <c r="O478" s="144" t="s">
        <v>168</v>
      </c>
      <c r="P478" s="13" t="s">
        <v>44</v>
      </c>
      <c r="Q478" s="13" t="s">
        <v>45</v>
      </c>
      <c r="R478" s="17" t="str">
        <f t="shared" si="133"/>
        <v>1002271</v>
      </c>
      <c r="S478" s="15">
        <v>1</v>
      </c>
      <c r="T478" s="144" t="s">
        <v>153</v>
      </c>
      <c r="U478" s="12">
        <v>50000</v>
      </c>
      <c r="V478" s="12">
        <f t="shared" si="135"/>
        <v>9000</v>
      </c>
      <c r="W478" s="12">
        <v>0</v>
      </c>
      <c r="X478" s="18">
        <v>284</v>
      </c>
      <c r="Y478" s="19" t="s">
        <v>47</v>
      </c>
      <c r="Z478" s="20"/>
      <c r="AA478" s="21"/>
      <c r="AB478" s="26"/>
      <c r="AC478" s="14">
        <f t="shared" si="136"/>
        <v>25000</v>
      </c>
      <c r="AD478" s="115"/>
      <c r="AE478" s="109"/>
      <c r="AF478" s="58" t="s">
        <v>102</v>
      </c>
      <c r="AG478" s="23">
        <v>8</v>
      </c>
      <c r="AH478" s="27">
        <v>7</v>
      </c>
      <c r="AI478" s="25" t="s">
        <v>49</v>
      </c>
      <c r="AJ478" s="13"/>
      <c r="AK478" s="13"/>
      <c r="AL478" s="17">
        <v>0</v>
      </c>
      <c r="AM478" s="15" t="s">
        <v>50</v>
      </c>
      <c r="AN478" s="12" t="s">
        <v>51</v>
      </c>
      <c r="AO478" s="12"/>
      <c r="AP478" s="17"/>
      <c r="AQ478" s="17"/>
      <c r="AR478" s="17"/>
      <c r="AU478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100227, 'Б-100227-13',date'2016-03-03',3, 3, 3, 'RUR', 1, 18, date'2015-03-06', date'2015-03-07', 1002271, 1, to_date('2016-06-08 00:00:00','YYYY-MM-DD HH24:MI:SS'), 50000, 9000, 0, 284, 0, 'c1', 8,null);insert into xxxx_oebs_cash_payment_test (ID, INVOICE_ID, OEBS_PAYMENT, DOC_DATE, COMISS_DATE) values (s_xxxx_oebs_cash_payment_test.NEXTVAL, 100227, 25000, to_date('2016-06-08 00:00:00','YYYY-MM-DD HH24:MI:SS'), date'2015-06-30' );insert into xxxx_client_discount_m  (ID,CLIENT_ID,CLIENT_AVG_DISCOUNT,DT) values (s_xxxx_client_discount_m.NEXTVAL,284, 7, date'2014-03-01');</v>
      </c>
    </row>
    <row r="479" spans="1:47" x14ac:dyDescent="0.3">
      <c r="A479" s="45">
        <v>23</v>
      </c>
      <c r="B479" s="57"/>
      <c r="C479" s="12" t="str">
        <f t="shared" si="130"/>
        <v>100023</v>
      </c>
      <c r="D479" s="12" t="str">
        <f t="shared" si="131"/>
        <v>100023/13</v>
      </c>
      <c r="E479" s="13" t="s">
        <v>40</v>
      </c>
      <c r="F479" s="13" t="s">
        <v>41</v>
      </c>
      <c r="G479" s="12">
        <v>1</v>
      </c>
      <c r="H479" s="14">
        <v>100228</v>
      </c>
      <c r="I479" s="15" t="str">
        <f t="shared" si="132"/>
        <v>Б-100228-13</v>
      </c>
      <c r="J479" s="16">
        <v>3</v>
      </c>
      <c r="K479" s="12">
        <v>7</v>
      </c>
      <c r="L479" s="12" t="s">
        <v>42</v>
      </c>
      <c r="M479" s="16">
        <v>1</v>
      </c>
      <c r="N479" s="12">
        <v>18</v>
      </c>
      <c r="O479" s="144" t="s">
        <v>168</v>
      </c>
      <c r="P479" s="13" t="s">
        <v>44</v>
      </c>
      <c r="Q479" s="13" t="s">
        <v>45</v>
      </c>
      <c r="R479" s="17" t="str">
        <f t="shared" si="133"/>
        <v>1002281</v>
      </c>
      <c r="S479" s="15">
        <v>1</v>
      </c>
      <c r="T479" s="144" t="s">
        <v>154</v>
      </c>
      <c r="U479" s="12">
        <v>50000</v>
      </c>
      <c r="V479" s="12">
        <f t="shared" si="135"/>
        <v>9000</v>
      </c>
      <c r="W479" s="12">
        <v>0</v>
      </c>
      <c r="X479" s="18">
        <v>285</v>
      </c>
      <c r="Y479" s="19" t="s">
        <v>47</v>
      </c>
      <c r="Z479" s="20"/>
      <c r="AA479" s="21"/>
      <c r="AB479" s="26">
        <f>AD476-AB476</f>
        <v>-246000</v>
      </c>
      <c r="AC479" s="14">
        <f t="shared" si="136"/>
        <v>25000</v>
      </c>
      <c r="AD479" s="12"/>
      <c r="AE479" s="12"/>
      <c r="AF479" s="58" t="s">
        <v>102</v>
      </c>
      <c r="AG479" s="23">
        <v>8</v>
      </c>
      <c r="AH479" s="27">
        <v>7</v>
      </c>
      <c r="AI479" s="25" t="s">
        <v>49</v>
      </c>
      <c r="AJ479" s="13"/>
      <c r="AK479" s="13"/>
      <c r="AL479" s="17">
        <v>0</v>
      </c>
      <c r="AM479" s="15" t="s">
        <v>50</v>
      </c>
      <c r="AN479" s="12" t="s">
        <v>51</v>
      </c>
      <c r="AO479" s="12"/>
      <c r="AP479" s="17"/>
      <c r="AQ479" s="17"/>
      <c r="AR479" s="17"/>
      <c r="AU479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100228, 'Б-100228-13',date'2016-03-03',3, 7, 7, 'RUR', 1, 18, date'2015-03-06', date'2015-03-07', 1002281, 1, to_date('2016-06-07 00:00:01','YYYY-MM-DD HH24:MI:SS'), 50000, 9000, 0, 285, 0, 'c1', 8,null);insert into xxxx_oebs_cash_payment_test (ID, INVOICE_ID, OEBS_PAYMENT, DOC_DATE, COMISS_DATE) values (s_xxxx_oebs_cash_payment_test.NEXTVAL, 100228, 25000, to_date('2016-06-07 00:00:01','YYYY-MM-DD HH24:MI:SS'), date'2015-06-30' );insert into xxxx_client_discount_m  (ID,CLIENT_ID,CLIENT_AVG_DISCOUNT,DT) values (s_xxxx_client_discount_m.NEXTVAL,285, 7, date'2014-03-01');</v>
      </c>
    </row>
    <row r="480" spans="1:47" x14ac:dyDescent="0.3">
      <c r="A480" s="45">
        <v>23</v>
      </c>
      <c r="B480" s="57"/>
      <c r="C480" s="12" t="str">
        <f t="shared" ref="C480:C511" si="137">"1000"&amp;A480</f>
        <v>100023</v>
      </c>
      <c r="D480" s="12" t="str">
        <f t="shared" ref="D480:D511" si="138">"1000"&amp;A480&amp;"/13"</f>
        <v>100023/13</v>
      </c>
      <c r="E480" s="13" t="s">
        <v>40</v>
      </c>
      <c r="F480" s="13" t="s">
        <v>41</v>
      </c>
      <c r="G480" s="12">
        <v>1</v>
      </c>
      <c r="H480" s="14">
        <v>100229</v>
      </c>
      <c r="I480" s="15" t="str">
        <f t="shared" ref="I480:I511" si="139">"Б-"&amp;H480&amp;"-13"</f>
        <v>Б-100229-13</v>
      </c>
      <c r="J480" s="16">
        <v>3</v>
      </c>
      <c r="K480" s="28">
        <v>2</v>
      </c>
      <c r="L480" s="12" t="s">
        <v>42</v>
      </c>
      <c r="M480" s="16">
        <v>1</v>
      </c>
      <c r="N480" s="12">
        <v>18</v>
      </c>
      <c r="O480" s="144" t="s">
        <v>169</v>
      </c>
      <c r="P480" s="13" t="s">
        <v>44</v>
      </c>
      <c r="Q480" s="13" t="s">
        <v>45</v>
      </c>
      <c r="R480" s="17" t="str">
        <f t="shared" ref="R480:R511" si="140">H480&amp;"1"</f>
        <v>1002291</v>
      </c>
      <c r="S480" s="15">
        <v>1</v>
      </c>
      <c r="T480" s="144" t="s">
        <v>155</v>
      </c>
      <c r="U480" s="12">
        <v>50000</v>
      </c>
      <c r="V480" s="12">
        <f t="shared" si="135"/>
        <v>9000</v>
      </c>
      <c r="W480" s="12">
        <v>0</v>
      </c>
      <c r="X480" s="18">
        <v>286</v>
      </c>
      <c r="Y480" s="19" t="s">
        <v>47</v>
      </c>
      <c r="Z480" s="20"/>
      <c r="AA480" s="29"/>
      <c r="AB480" s="110">
        <f>AB478+AD477</f>
        <v>0</v>
      </c>
      <c r="AC480" s="14">
        <v>400000</v>
      </c>
      <c r="AD480" s="12"/>
      <c r="AE480" s="12"/>
      <c r="AF480" s="58" t="s">
        <v>107</v>
      </c>
      <c r="AG480" s="23">
        <v>8</v>
      </c>
      <c r="AH480" s="30">
        <v>20</v>
      </c>
      <c r="AI480" s="25" t="s">
        <v>49</v>
      </c>
      <c r="AJ480" s="13"/>
      <c r="AK480" s="13"/>
      <c r="AL480" s="17">
        <v>0</v>
      </c>
      <c r="AM480" s="15" t="s">
        <v>50</v>
      </c>
      <c r="AN480" s="12" t="s">
        <v>51</v>
      </c>
      <c r="AO480" s="12"/>
      <c r="AP480" s="17"/>
      <c r="AQ480" s="17"/>
      <c r="AR480" s="17"/>
      <c r="AU480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100229, 'Б-100229-13',date'2016-03-04',3, 2, 2, 'RUR', 1, 18, date'2015-03-06', date'2015-03-07', 1002291, 1, to_date('2016-06-08 00:00:01','YYYY-MM-DD HH24:MI:SS'), 50000, 9000, 0, 286, 0, 'c1', 8,null);insert into xxxx_oebs_cash_payment_test (ID, INVOICE_ID, OEBS_PAYMENT, DOC_DATE, COMISS_DATE) values (s_xxxx_oebs_cash_payment_test.NEXTVAL, 100229, 400000, to_date('2016-06-08 00:00:01','YYYY-MM-DD HH24:MI:SS'), date'2015-07-31' );insert into xxxx_client_discount_m  (ID,CLIENT_ID,CLIENT_AVG_DISCOUNT,DT) values (s_xxxx_client_discount_m.NEXTVAL,286, 20, date'2014-03-01');</v>
      </c>
    </row>
    <row r="481" spans="1:47" x14ac:dyDescent="0.3">
      <c r="A481" s="45">
        <v>23</v>
      </c>
      <c r="B481" s="57"/>
      <c r="C481" s="12" t="str">
        <f t="shared" si="137"/>
        <v>100023</v>
      </c>
      <c r="D481" s="12" t="str">
        <f t="shared" si="138"/>
        <v>100023/13</v>
      </c>
      <c r="E481" s="13" t="s">
        <v>40</v>
      </c>
      <c r="F481" s="13" t="s">
        <v>41</v>
      </c>
      <c r="G481" s="12">
        <v>1</v>
      </c>
      <c r="H481" s="14">
        <v>100230</v>
      </c>
      <c r="I481" s="15" t="str">
        <f t="shared" si="139"/>
        <v>Б-100230-13</v>
      </c>
      <c r="J481" s="16">
        <v>3</v>
      </c>
      <c r="K481" s="28">
        <v>11</v>
      </c>
      <c r="L481" s="12" t="s">
        <v>42</v>
      </c>
      <c r="M481" s="16">
        <v>1</v>
      </c>
      <c r="N481" s="12">
        <v>18</v>
      </c>
      <c r="O481" s="144" t="s">
        <v>169</v>
      </c>
      <c r="P481" s="13" t="s">
        <v>44</v>
      </c>
      <c r="Q481" s="13" t="s">
        <v>45</v>
      </c>
      <c r="R481" s="17" t="str">
        <f t="shared" si="140"/>
        <v>1002301</v>
      </c>
      <c r="S481" s="15">
        <v>1</v>
      </c>
      <c r="T481" s="144" t="s">
        <v>155</v>
      </c>
      <c r="U481" s="12">
        <v>50000</v>
      </c>
      <c r="V481" s="12">
        <f t="shared" si="135"/>
        <v>9000</v>
      </c>
      <c r="W481" s="12">
        <v>0</v>
      </c>
      <c r="X481" s="18">
        <v>286</v>
      </c>
      <c r="Y481" s="19" t="s">
        <v>47</v>
      </c>
      <c r="Z481" s="20"/>
      <c r="AA481" s="29"/>
      <c r="AB481" s="110">
        <f>AB479+AD478</f>
        <v>-246000</v>
      </c>
      <c r="AC481" s="14">
        <v>400000</v>
      </c>
      <c r="AD481" s="12"/>
      <c r="AE481" s="12"/>
      <c r="AF481" s="58" t="s">
        <v>107</v>
      </c>
      <c r="AG481" s="23">
        <v>8</v>
      </c>
      <c r="AH481" s="30">
        <v>20</v>
      </c>
      <c r="AI481" s="25" t="s">
        <v>49</v>
      </c>
      <c r="AJ481" s="13"/>
      <c r="AK481" s="13"/>
      <c r="AL481" s="17">
        <v>0</v>
      </c>
      <c r="AM481" s="15" t="s">
        <v>50</v>
      </c>
      <c r="AN481" s="12" t="s">
        <v>51</v>
      </c>
      <c r="AO481" s="12"/>
      <c r="AP481" s="17"/>
      <c r="AQ481" s="17"/>
      <c r="AR481" s="17"/>
      <c r="AU481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100230, 'Б-100230-13',date'2016-03-04',3, 11, 11, 'RUR', 1, 18, date'2015-03-06', date'2015-03-07', 1002301, 1, to_date('2016-06-08 00:00:01','YYYY-MM-DD HH24:MI:SS'), 50000, 9000, 0, 286, 0, 'c1', 8,null);insert into xxxx_oebs_cash_payment_test (ID, INVOICE_ID, OEBS_PAYMENT, DOC_DATE, COMISS_DATE) values (s_xxxx_oebs_cash_payment_test.NEXTVAL, 100230, 400000, to_date('2016-06-08 00:00:01','YYYY-MM-DD HH24:MI:SS'), date'2015-07-31' );insert into xxxx_client_discount_m  (ID,CLIENT_ID,CLIENT_AVG_DISCOUNT,DT) values (s_xxxx_client_discount_m.NEXTVAL,286, 20, date'2014-03-01');</v>
      </c>
    </row>
    <row r="482" spans="1:47" ht="19.5" customHeight="1" x14ac:dyDescent="0.3">
      <c r="A482" s="45">
        <v>23</v>
      </c>
      <c r="B482" s="57"/>
      <c r="C482" s="33" t="str">
        <f t="shared" si="137"/>
        <v>100023</v>
      </c>
      <c r="D482" s="33" t="str">
        <f t="shared" si="138"/>
        <v>100023/13</v>
      </c>
      <c r="E482" s="34" t="s">
        <v>40</v>
      </c>
      <c r="F482" s="34" t="s">
        <v>41</v>
      </c>
      <c r="G482" s="12">
        <v>1</v>
      </c>
      <c r="H482" s="14">
        <v>100231</v>
      </c>
      <c r="I482" s="33" t="str">
        <f t="shared" si="139"/>
        <v>Б-100231-13</v>
      </c>
      <c r="J482" s="16">
        <v>3</v>
      </c>
      <c r="K482" s="35">
        <v>1</v>
      </c>
      <c r="L482" s="33" t="s">
        <v>42</v>
      </c>
      <c r="M482" s="36">
        <v>1</v>
      </c>
      <c r="N482" s="33">
        <v>18</v>
      </c>
      <c r="O482" s="145" t="s">
        <v>170</v>
      </c>
      <c r="P482" s="34" t="s">
        <v>44</v>
      </c>
      <c r="Q482" s="34" t="s">
        <v>45</v>
      </c>
      <c r="R482" s="37" t="str">
        <f t="shared" si="140"/>
        <v>1002311</v>
      </c>
      <c r="S482" s="33">
        <v>1</v>
      </c>
      <c r="T482" s="144" t="s">
        <v>156</v>
      </c>
      <c r="U482" s="12">
        <v>50000</v>
      </c>
      <c r="V482" s="33">
        <f t="shared" si="135"/>
        <v>9000</v>
      </c>
      <c r="W482" s="33">
        <v>0</v>
      </c>
      <c r="X482" s="18">
        <v>287</v>
      </c>
      <c r="Y482" s="38" t="s">
        <v>47</v>
      </c>
      <c r="Z482" s="20">
        <f>SUM(U477:U482)-SUM(V477:V482)</f>
        <v>246000</v>
      </c>
      <c r="AA482" s="39"/>
      <c r="AB482" s="39"/>
      <c r="AC482" s="40">
        <f>U482*0.5</f>
        <v>25000</v>
      </c>
      <c r="AD482" s="12"/>
      <c r="AE482" s="33"/>
      <c r="AF482" s="58" t="s">
        <v>108</v>
      </c>
      <c r="AG482" s="41">
        <v>8</v>
      </c>
      <c r="AH482" s="42">
        <v>13</v>
      </c>
      <c r="AI482" s="43" t="s">
        <v>49</v>
      </c>
      <c r="AJ482" s="34"/>
      <c r="AK482" s="34"/>
      <c r="AL482" s="37">
        <v>0</v>
      </c>
      <c r="AM482" s="33" t="s">
        <v>50</v>
      </c>
      <c r="AN482" s="33" t="s">
        <v>51</v>
      </c>
      <c r="AO482" s="33"/>
      <c r="AP482" s="37"/>
      <c r="AQ482" s="37"/>
      <c r="AR482" s="37"/>
      <c r="AS482" s="44"/>
      <c r="AU482" s="9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100231, 'Б-100231-13',date'2016-03-05',3, 1, 1, 'RUR', 1, 18, date'2015-03-06', date'2015-03-07', 1002311, 1, to_date('2016-06-07 00:00:02','YYYY-MM-DD HH24:MI:SS'), 50000, 9000, 0, 287, 0, 'c1', 8,null);insert into xxxx_oebs_cash_payment_test (ID, INVOICE_ID, OEBS_PAYMENT, DOC_DATE, COMISS_DATE) values (s_xxxx_oebs_cash_payment_test.NEXTVAL, 100231, 25000, to_date('2016-06-07 00:00:02','YYYY-MM-DD HH24:MI:SS'), date'2015-08-31' );insert into xxxx_client_discount_m  (ID,CLIENT_ID,CLIENT_AVG_DISCOUNT,DT) values (s_xxxx_client_discount_m.NEXTVAL,287, 13, date'2014-03-01');</v>
      </c>
    </row>
    <row r="483" spans="1:47" s="117" customFormat="1" x14ac:dyDescent="0.3">
      <c r="A483" s="116">
        <v>24</v>
      </c>
      <c r="C483" s="118" t="str">
        <f t="shared" si="137"/>
        <v>100024</v>
      </c>
      <c r="D483" s="118" t="str">
        <f t="shared" si="138"/>
        <v>100024/13</v>
      </c>
      <c r="E483" s="119" t="s">
        <v>40</v>
      </c>
      <c r="F483" s="119" t="s">
        <v>41</v>
      </c>
      <c r="G483" s="118">
        <v>1</v>
      </c>
      <c r="H483" s="14">
        <v>100232</v>
      </c>
      <c r="I483" s="121" t="str">
        <f t="shared" si="139"/>
        <v>Б-100232-13</v>
      </c>
      <c r="J483" s="122">
        <v>3</v>
      </c>
      <c r="K483" s="118">
        <v>2</v>
      </c>
      <c r="L483" s="118" t="s">
        <v>42</v>
      </c>
      <c r="M483" s="122">
        <v>1</v>
      </c>
      <c r="N483" s="118">
        <v>18</v>
      </c>
      <c r="O483" s="144" t="s">
        <v>167</v>
      </c>
      <c r="P483" s="119" t="s">
        <v>44</v>
      </c>
      <c r="Q483" s="119" t="s">
        <v>45</v>
      </c>
      <c r="R483" s="120" t="str">
        <f t="shared" si="140"/>
        <v>1002321</v>
      </c>
      <c r="S483" s="121">
        <v>1</v>
      </c>
      <c r="T483" s="144" t="s">
        <v>139</v>
      </c>
      <c r="U483" s="118">
        <v>50000</v>
      </c>
      <c r="V483" s="118">
        <f t="shared" si="135"/>
        <v>9000</v>
      </c>
      <c r="W483" s="118">
        <v>0</v>
      </c>
      <c r="X483" s="118">
        <v>288</v>
      </c>
      <c r="Y483" s="123" t="s">
        <v>47</v>
      </c>
      <c r="Z483" s="124"/>
      <c r="AA483" s="125"/>
      <c r="AB483" s="124"/>
      <c r="AC483" s="120">
        <f>U483*0.5</f>
        <v>25000</v>
      </c>
      <c r="AD483" s="118"/>
      <c r="AE483" s="118"/>
      <c r="AF483" s="119" t="s">
        <v>67</v>
      </c>
      <c r="AG483" s="126">
        <v>8</v>
      </c>
      <c r="AH483" s="127">
        <v>13</v>
      </c>
      <c r="AI483" s="128" t="s">
        <v>49</v>
      </c>
      <c r="AJ483" s="119"/>
      <c r="AK483" s="119"/>
      <c r="AL483" s="120">
        <v>0</v>
      </c>
      <c r="AM483" s="121" t="s">
        <v>50</v>
      </c>
      <c r="AN483" s="118" t="s">
        <v>51</v>
      </c>
      <c r="AO483" s="118"/>
      <c r="AP483" s="120"/>
      <c r="AQ483" s="120"/>
      <c r="AR483" s="120"/>
      <c r="AS483" s="121" t="s">
        <v>99</v>
      </c>
      <c r="AU483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100232, 'Б-100232-13',date'2016-03-02',3, 2, 2, 'RUR', 1, 18, date'2015-03-06', date'2015-03-07', 1002321, 1, to_date('2016-03-07 00:00:00','YYYY-MM-DD HH24:MI:SS'), 50000, 9000, 0, 288, 0, 'c1', 8,null);insert into xxxx_oebs_cash_payment_test (ID, INVOICE_ID, OEBS_PAYMENT, DOC_DATE, COMISS_DATE) values (s_xxxx_oebs_cash_payment_test.NEXTVAL, 100232, 25000, to_date('2016-03-07 00:00:00','YYYY-MM-DD HH24:MI:SS'), date'2015-04-30' );insert into xxxx_client_discount_m  (ID,CLIENT_ID,CLIENT_AVG_DISCOUNT,DT) values (s_xxxx_client_discount_m.NEXTVAL,288, 13, date'2014-03-01');</v>
      </c>
    </row>
    <row r="484" spans="1:47" s="117" customFormat="1" x14ac:dyDescent="0.3">
      <c r="A484" s="116">
        <v>24</v>
      </c>
      <c r="C484" s="118" t="str">
        <f t="shared" si="137"/>
        <v>100024</v>
      </c>
      <c r="D484" s="118" t="str">
        <f t="shared" si="138"/>
        <v>100024/13</v>
      </c>
      <c r="E484" s="119" t="s">
        <v>40</v>
      </c>
      <c r="F484" s="119" t="s">
        <v>41</v>
      </c>
      <c r="G484" s="118">
        <v>1</v>
      </c>
      <c r="H484" s="14">
        <v>100233</v>
      </c>
      <c r="I484" s="121" t="str">
        <f t="shared" si="139"/>
        <v>Б-100233-13</v>
      </c>
      <c r="J484" s="122">
        <v>3</v>
      </c>
      <c r="K484" s="118">
        <v>7</v>
      </c>
      <c r="L484" s="118" t="s">
        <v>42</v>
      </c>
      <c r="M484" s="122">
        <v>1</v>
      </c>
      <c r="N484" s="118">
        <v>18</v>
      </c>
      <c r="O484" s="144" t="s">
        <v>168</v>
      </c>
      <c r="P484" s="119" t="s">
        <v>44</v>
      </c>
      <c r="Q484" s="119" t="s">
        <v>45</v>
      </c>
      <c r="R484" s="120" t="str">
        <f t="shared" si="140"/>
        <v>1002331</v>
      </c>
      <c r="S484" s="121">
        <v>1</v>
      </c>
      <c r="T484" s="144" t="s">
        <v>140</v>
      </c>
      <c r="U484" s="118">
        <v>50000</v>
      </c>
      <c r="V484" s="118">
        <f t="shared" si="135"/>
        <v>9000</v>
      </c>
      <c r="W484" s="118">
        <v>0</v>
      </c>
      <c r="X484" s="118">
        <v>289</v>
      </c>
      <c r="Y484" s="123" t="s">
        <v>47</v>
      </c>
      <c r="Z484" s="124"/>
      <c r="AA484" s="125"/>
      <c r="AB484" s="129"/>
      <c r="AC484" s="120">
        <f>U484*0.5</f>
        <v>25000</v>
      </c>
      <c r="AD484" s="118"/>
      <c r="AE484" s="118"/>
      <c r="AF484" s="119" t="s">
        <v>67</v>
      </c>
      <c r="AG484" s="126">
        <v>8</v>
      </c>
      <c r="AH484" s="127">
        <v>7</v>
      </c>
      <c r="AI484" s="128" t="s">
        <v>49</v>
      </c>
      <c r="AJ484" s="119"/>
      <c r="AK484" s="119"/>
      <c r="AL484" s="120">
        <v>0</v>
      </c>
      <c r="AM484" s="121" t="s">
        <v>50</v>
      </c>
      <c r="AN484" s="118" t="s">
        <v>51</v>
      </c>
      <c r="AO484" s="118"/>
      <c r="AP484" s="120"/>
      <c r="AQ484" s="120"/>
      <c r="AR484" s="120"/>
      <c r="AS484" s="117" t="s">
        <v>100</v>
      </c>
      <c r="AU484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100233, 'Б-100233-13',date'2016-03-03',3, 7, 7, 'RUR', 1, 18, date'2015-03-06', date'2015-03-07', 1002331, 1, to_date('2016-03-08 00:00:00','YYYY-MM-DD HH24:MI:SS'), 50000, 9000, 0, 289, 0, 'c1', 8,null);insert into xxxx_oebs_cash_payment_test (ID, INVOICE_ID, OEBS_PAYMENT, DOC_DATE, COMISS_DATE) values (s_xxxx_oebs_cash_payment_test.NEXTVAL, 100233, 25000, to_date('2016-03-08 00:00:00','YYYY-MM-DD HH24:MI:SS'), date'2015-04-30' );insert into xxxx_client_discount_m  (ID,CLIENT_ID,CLIENT_AVG_DISCOUNT,DT) values (s_xxxx_client_discount_m.NEXTVAL,289, 7, date'2014-03-01');</v>
      </c>
    </row>
    <row r="485" spans="1:47" s="117" customFormat="1" x14ac:dyDescent="0.3">
      <c r="A485" s="116">
        <v>24</v>
      </c>
      <c r="C485" s="118" t="str">
        <f t="shared" si="137"/>
        <v>100024</v>
      </c>
      <c r="D485" s="118" t="str">
        <f t="shared" si="138"/>
        <v>100024/13</v>
      </c>
      <c r="E485" s="119" t="s">
        <v>40</v>
      </c>
      <c r="F485" s="119" t="s">
        <v>41</v>
      </c>
      <c r="G485" s="118">
        <v>1</v>
      </c>
      <c r="H485" s="14">
        <v>100234</v>
      </c>
      <c r="I485" s="121" t="str">
        <f t="shared" si="139"/>
        <v>Б-100234-13</v>
      </c>
      <c r="J485" s="122">
        <v>3</v>
      </c>
      <c r="K485" s="118">
        <v>7</v>
      </c>
      <c r="L485" s="118" t="s">
        <v>42</v>
      </c>
      <c r="M485" s="122">
        <v>1</v>
      </c>
      <c r="N485" s="118">
        <v>18</v>
      </c>
      <c r="O485" s="144" t="s">
        <v>168</v>
      </c>
      <c r="P485" s="119" t="s">
        <v>44</v>
      </c>
      <c r="Q485" s="119" t="s">
        <v>45</v>
      </c>
      <c r="R485" s="120" t="str">
        <f t="shared" si="140"/>
        <v>1002341</v>
      </c>
      <c r="S485" s="121">
        <v>1</v>
      </c>
      <c r="T485" s="144" t="s">
        <v>140</v>
      </c>
      <c r="U485" s="118">
        <v>50000</v>
      </c>
      <c r="V485" s="118">
        <f t="shared" si="135"/>
        <v>9000</v>
      </c>
      <c r="W485" s="118">
        <v>0</v>
      </c>
      <c r="X485" s="118">
        <v>290</v>
      </c>
      <c r="Y485" s="123" t="s">
        <v>47</v>
      </c>
      <c r="Z485" s="124"/>
      <c r="AA485" s="125"/>
      <c r="AB485" s="129"/>
      <c r="AC485" s="120">
        <v>100000</v>
      </c>
      <c r="AD485" s="118"/>
      <c r="AE485" s="118"/>
      <c r="AF485" s="119" t="s">
        <v>67</v>
      </c>
      <c r="AG485" s="126">
        <v>8</v>
      </c>
      <c r="AH485" s="127">
        <v>7</v>
      </c>
      <c r="AI485" s="128" t="s">
        <v>49</v>
      </c>
      <c r="AJ485" s="119"/>
      <c r="AK485" s="119"/>
      <c r="AL485" s="120">
        <v>0</v>
      </c>
      <c r="AM485" s="121" t="s">
        <v>50</v>
      </c>
      <c r="AN485" s="118" t="s">
        <v>51</v>
      </c>
      <c r="AO485" s="118"/>
      <c r="AP485" s="120"/>
      <c r="AQ485" s="120"/>
      <c r="AR485" s="120"/>
      <c r="AS485" s="117" t="s">
        <v>132</v>
      </c>
      <c r="AU485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100234, 'Б-100234-13',date'2016-03-03',3, 7, 7, 'RUR', 1, 18, date'2015-03-06', date'2015-03-07', 1002341, 1, to_date('2016-03-08 00:00:00','YYYY-MM-DD HH24:MI:SS'), 50000, 9000, 0, 290, 0, 'c1', 8,null);insert into xxxx_oebs_cash_payment_test (ID, INVOICE_ID, OEBS_PAYMENT, DOC_DATE, COMISS_DATE) values (s_xxxx_oebs_cash_payment_test.NEXTVAL, 100234, 100000, to_date('2016-03-08 00:00:00','YYYY-MM-DD HH24:MI:SS'), date'2015-04-30' );insert into xxxx_client_discount_m  (ID,CLIENT_ID,CLIENT_AVG_DISCOUNT,DT) values (s_xxxx_client_discount_m.NEXTVAL,290, 7, date'2014-03-01');</v>
      </c>
    </row>
    <row r="486" spans="1:47" s="117" customFormat="1" x14ac:dyDescent="0.3">
      <c r="A486" s="116">
        <v>24</v>
      </c>
      <c r="C486" s="118" t="str">
        <f t="shared" si="137"/>
        <v>100024</v>
      </c>
      <c r="D486" s="118" t="str">
        <f t="shared" si="138"/>
        <v>100024/13</v>
      </c>
      <c r="E486" s="119" t="s">
        <v>40</v>
      </c>
      <c r="F486" s="119" t="s">
        <v>41</v>
      </c>
      <c r="G486" s="118">
        <v>1</v>
      </c>
      <c r="H486" s="14">
        <v>100235</v>
      </c>
      <c r="I486" s="121" t="str">
        <f t="shared" si="139"/>
        <v>Б-100235-13</v>
      </c>
      <c r="J486" s="122">
        <v>3</v>
      </c>
      <c r="K486" s="28">
        <v>2</v>
      </c>
      <c r="L486" s="118" t="s">
        <v>42</v>
      </c>
      <c r="M486" s="122">
        <v>1</v>
      </c>
      <c r="N486" s="118">
        <v>18</v>
      </c>
      <c r="O486" s="144" t="s">
        <v>169</v>
      </c>
      <c r="P486" s="119" t="s">
        <v>44</v>
      </c>
      <c r="Q486" s="119" t="s">
        <v>45</v>
      </c>
      <c r="R486" s="120" t="str">
        <f t="shared" si="140"/>
        <v>1002351</v>
      </c>
      <c r="S486" s="121">
        <v>1</v>
      </c>
      <c r="T486" s="144" t="s">
        <v>141</v>
      </c>
      <c r="U486" s="118">
        <v>50000</v>
      </c>
      <c r="V486" s="118">
        <f t="shared" si="135"/>
        <v>9000</v>
      </c>
      <c r="W486" s="118">
        <v>0</v>
      </c>
      <c r="X486" s="118">
        <v>291</v>
      </c>
      <c r="Y486" s="123" t="s">
        <v>47</v>
      </c>
      <c r="Z486" s="124"/>
      <c r="AA486" s="124">
        <f>SUM(AC482:AC487)/1.18</f>
        <v>190677.96610169494</v>
      </c>
      <c r="AB486" s="124"/>
      <c r="AC486" s="120">
        <f t="shared" ref="AC486:AC497" si="141">U486*0.5</f>
        <v>25000</v>
      </c>
      <c r="AD486" s="118"/>
      <c r="AE486" s="118"/>
      <c r="AF486" s="119" t="s">
        <v>67</v>
      </c>
      <c r="AG486" s="126">
        <v>8</v>
      </c>
      <c r="AH486" s="127">
        <v>20</v>
      </c>
      <c r="AI486" s="128" t="s">
        <v>49</v>
      </c>
      <c r="AJ486" s="119"/>
      <c r="AK486" s="119"/>
      <c r="AL486" s="120">
        <v>0</v>
      </c>
      <c r="AM486" s="121" t="s">
        <v>50</v>
      </c>
      <c r="AN486" s="118" t="s">
        <v>51</v>
      </c>
      <c r="AO486" s="118"/>
      <c r="AP486" s="120"/>
      <c r="AQ486" s="120"/>
      <c r="AR486" s="120"/>
      <c r="AU486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100235, 'Б-100235-13',date'2016-03-04',3, 2, 2, 'RUR', 1, 18, date'2015-03-06', date'2015-03-07', 1002351, 1, to_date('2016-03-09 00:00:00','YYYY-MM-DD HH24:MI:SS'), 50000, 9000, 0, 291, 0, 'c1', 8,null);insert into xxxx_oebs_cash_payment_test (ID, INVOICE_ID, OEBS_PAYMENT, DOC_DATE, COMISS_DATE) values (s_xxxx_oebs_cash_payment_test.NEXTVAL, 100235, 25000, to_date('2016-03-09 00:00:00','YYYY-MM-DD HH24:MI:SS'), date'2015-04-30' );insert into xxxx_client_discount_m  (ID,CLIENT_ID,CLIENT_AVG_DISCOUNT,DT) values (s_xxxx_client_discount_m.NEXTVAL,291, 20, date'2014-03-01');</v>
      </c>
    </row>
    <row r="487" spans="1:47" s="117" customFormat="1" x14ac:dyDescent="0.3">
      <c r="A487" s="116">
        <v>24</v>
      </c>
      <c r="C487" s="118" t="str">
        <f t="shared" si="137"/>
        <v>100024</v>
      </c>
      <c r="D487" s="118" t="str">
        <f t="shared" si="138"/>
        <v>100024/13</v>
      </c>
      <c r="E487" s="119" t="s">
        <v>40</v>
      </c>
      <c r="F487" s="119" t="s">
        <v>41</v>
      </c>
      <c r="G487" s="118">
        <v>1</v>
      </c>
      <c r="H487" s="14">
        <v>100236</v>
      </c>
      <c r="I487" s="121" t="str">
        <f t="shared" si="139"/>
        <v>Б-100236-13</v>
      </c>
      <c r="J487" s="122">
        <v>3</v>
      </c>
      <c r="K487" s="118">
        <v>11</v>
      </c>
      <c r="L487" s="118" t="s">
        <v>42</v>
      </c>
      <c r="M487" s="122">
        <v>1</v>
      </c>
      <c r="N487" s="118">
        <v>18</v>
      </c>
      <c r="O487" s="144" t="s">
        <v>169</v>
      </c>
      <c r="P487" s="119" t="s">
        <v>44</v>
      </c>
      <c r="Q487" s="119" t="s">
        <v>45</v>
      </c>
      <c r="R487" s="120" t="str">
        <f t="shared" si="140"/>
        <v>1002361</v>
      </c>
      <c r="S487" s="121">
        <v>1</v>
      </c>
      <c r="T487" s="144" t="s">
        <v>141</v>
      </c>
      <c r="U487" s="118">
        <v>50000</v>
      </c>
      <c r="V487" s="118">
        <f t="shared" si="135"/>
        <v>9000</v>
      </c>
      <c r="W487" s="118">
        <v>0</v>
      </c>
      <c r="X487" s="118">
        <v>291</v>
      </c>
      <c r="Y487" s="123" t="s">
        <v>47</v>
      </c>
      <c r="Z487" s="124"/>
      <c r="AA487" s="124">
        <f>SUM(AC483:AC488)/1.18</f>
        <v>190677.96610169494</v>
      </c>
      <c r="AB487" s="124"/>
      <c r="AC487" s="120">
        <f t="shared" si="141"/>
        <v>25000</v>
      </c>
      <c r="AD487" s="118"/>
      <c r="AE487" s="118"/>
      <c r="AF487" s="119" t="s">
        <v>67</v>
      </c>
      <c r="AG487" s="126">
        <v>8</v>
      </c>
      <c r="AH487" s="127">
        <v>20</v>
      </c>
      <c r="AI487" s="128" t="s">
        <v>49</v>
      </c>
      <c r="AJ487" s="119"/>
      <c r="AK487" s="119"/>
      <c r="AL487" s="120">
        <v>0</v>
      </c>
      <c r="AM487" s="121" t="s">
        <v>50</v>
      </c>
      <c r="AN487" s="118" t="s">
        <v>51</v>
      </c>
      <c r="AO487" s="118"/>
      <c r="AP487" s="120"/>
      <c r="AQ487" s="120"/>
      <c r="AR487" s="120"/>
      <c r="AU487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100236, 'Б-100236-13',date'2016-03-04',3, 11, 11, 'RUR', 1, 18, date'2015-03-06', date'2015-03-07', 1002361, 1, to_date('2016-03-09 00:00:00','YYYY-MM-DD HH24:MI:SS'), 50000, 9000, 0, 291, 0, 'c1', 8,null);insert into xxxx_oebs_cash_payment_test (ID, INVOICE_ID, OEBS_PAYMENT, DOC_DATE, COMISS_DATE) values (s_xxxx_oebs_cash_payment_test.NEXTVAL, 100236, 25000, to_date('2016-03-09 00:00:00','YYYY-MM-DD HH24:MI:SS'), date'2015-04-30' );insert into xxxx_client_discount_m  (ID,CLIENT_ID,CLIENT_AVG_DISCOUNT,DT) values (s_xxxx_client_discount_m.NEXTVAL,291, 20, date'2014-03-01');</v>
      </c>
    </row>
    <row r="488" spans="1:47" s="117" customFormat="1" x14ac:dyDescent="0.3">
      <c r="A488" s="116">
        <v>24</v>
      </c>
      <c r="C488" s="118" t="str">
        <f t="shared" si="137"/>
        <v>100024</v>
      </c>
      <c r="D488" s="118" t="str">
        <f t="shared" si="138"/>
        <v>100024/13</v>
      </c>
      <c r="E488" s="119" t="s">
        <v>40</v>
      </c>
      <c r="F488" s="119" t="s">
        <v>41</v>
      </c>
      <c r="G488" s="118">
        <v>1</v>
      </c>
      <c r="H488" s="14">
        <v>100237</v>
      </c>
      <c r="I488" s="121" t="str">
        <f t="shared" si="139"/>
        <v>Б-100237-13</v>
      </c>
      <c r="J488" s="122">
        <v>3</v>
      </c>
      <c r="K488" s="118">
        <v>1</v>
      </c>
      <c r="L488" s="118" t="s">
        <v>42</v>
      </c>
      <c r="M488" s="122">
        <v>1</v>
      </c>
      <c r="N488" s="118">
        <v>18</v>
      </c>
      <c r="O488" s="144" t="s">
        <v>170</v>
      </c>
      <c r="P488" s="119" t="s">
        <v>44</v>
      </c>
      <c r="Q488" s="119" t="s">
        <v>45</v>
      </c>
      <c r="R488" s="120" t="str">
        <f t="shared" si="140"/>
        <v>1002371</v>
      </c>
      <c r="S488" s="121">
        <v>1</v>
      </c>
      <c r="T488" s="144" t="s">
        <v>142</v>
      </c>
      <c r="U488" s="118">
        <v>50000</v>
      </c>
      <c r="V488" s="118">
        <f t="shared" si="135"/>
        <v>9000</v>
      </c>
      <c r="W488" s="118">
        <v>0</v>
      </c>
      <c r="X488" s="118">
        <v>292</v>
      </c>
      <c r="Y488" s="123" t="s">
        <v>47</v>
      </c>
      <c r="Z488" s="124">
        <f>SUM(U483:U488)-SUM(V483:V488)</f>
        <v>246000</v>
      </c>
      <c r="AA488" s="124">
        <v>169491</v>
      </c>
      <c r="AB488" s="124">
        <f>Z488-AA488</f>
        <v>76509</v>
      </c>
      <c r="AC488" s="120">
        <f t="shared" si="141"/>
        <v>25000</v>
      </c>
      <c r="AD488" s="130"/>
      <c r="AE488" s="118"/>
      <c r="AF488" s="119" t="s">
        <v>67</v>
      </c>
      <c r="AG488" s="126">
        <v>8</v>
      </c>
      <c r="AH488" s="127">
        <v>13</v>
      </c>
      <c r="AI488" s="128" t="s">
        <v>49</v>
      </c>
      <c r="AJ488" s="119"/>
      <c r="AK488" s="119"/>
      <c r="AL488" s="120">
        <v>0</v>
      </c>
      <c r="AM488" s="121" t="s">
        <v>50</v>
      </c>
      <c r="AN488" s="118" t="s">
        <v>51</v>
      </c>
      <c r="AO488" s="118"/>
      <c r="AP488" s="120"/>
      <c r="AQ488" s="120"/>
      <c r="AR488" s="120"/>
      <c r="AU488" s="117" t="str">
        <f t="shared" si="1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100237, 'Б-100237-13',date'2016-03-05',3, 1, 1, 'RUR', 1, 18, date'2015-03-06', date'2015-03-07', 1002371, 1, to_date('2016-03-11 00:00:00','YYYY-MM-DD HH24:MI:SS'), 50000, 9000, 0, 292, 0, 'c1', 8,null);insert into xxxx_oebs_cash_payment_test (ID, INVOICE_ID, OEBS_PAYMENT, DOC_DATE, COMISS_DATE) values (s_xxxx_oebs_cash_payment_test.NEXTVAL, 100237, 25000, to_date('2016-03-11 00:00:00','YYYY-MM-DD HH24:MI:SS'), date'2015-04-30' );insert into xxxx_client_discount_m  (ID,CLIENT_ID,CLIENT_AVG_DISCOUNT,DT) values (s_xxxx_client_discount_m.NEXTVAL,292, 13, date'2014-03-01');</v>
      </c>
    </row>
    <row r="489" spans="1:47" s="117" customFormat="1" x14ac:dyDescent="0.3">
      <c r="A489" s="116">
        <v>24</v>
      </c>
      <c r="C489" s="118" t="str">
        <f t="shared" si="137"/>
        <v>100024</v>
      </c>
      <c r="D489" s="118" t="str">
        <f t="shared" si="138"/>
        <v>100024/13</v>
      </c>
      <c r="E489" s="119" t="s">
        <v>40</v>
      </c>
      <c r="F489" s="119" t="s">
        <v>41</v>
      </c>
      <c r="G489" s="118">
        <v>1</v>
      </c>
      <c r="H489" s="14">
        <v>100238</v>
      </c>
      <c r="I489" s="121" t="str">
        <f t="shared" si="139"/>
        <v>Б-100238-13</v>
      </c>
      <c r="J489" s="122">
        <v>3</v>
      </c>
      <c r="K489" s="118">
        <v>7</v>
      </c>
      <c r="L489" s="118" t="s">
        <v>42</v>
      </c>
      <c r="M489" s="122">
        <v>1</v>
      </c>
      <c r="N489" s="118">
        <v>18</v>
      </c>
      <c r="O489" s="144" t="s">
        <v>167</v>
      </c>
      <c r="P489" s="119" t="s">
        <v>44</v>
      </c>
      <c r="Q489" s="119" t="s">
        <v>45</v>
      </c>
      <c r="R489" s="120" t="str">
        <f t="shared" si="140"/>
        <v>1002381</v>
      </c>
      <c r="S489" s="121">
        <v>1</v>
      </c>
      <c r="T489" s="144" t="s">
        <v>147</v>
      </c>
      <c r="U489" s="118">
        <v>50000</v>
      </c>
      <c r="V489" s="118">
        <f t="shared" ref="V489:V518" si="142">U489*0.18</f>
        <v>9000</v>
      </c>
      <c r="W489" s="118">
        <v>0</v>
      </c>
      <c r="X489" s="118">
        <v>293</v>
      </c>
      <c r="Y489" s="123" t="s">
        <v>47</v>
      </c>
      <c r="Z489" s="124"/>
      <c r="AA489" s="125"/>
      <c r="AB489" s="124"/>
      <c r="AC489" s="120">
        <f t="shared" si="141"/>
        <v>25000</v>
      </c>
      <c r="AD489" s="130"/>
      <c r="AE489" s="118"/>
      <c r="AF489" s="119" t="s">
        <v>107</v>
      </c>
      <c r="AG489" s="126">
        <v>8</v>
      </c>
      <c r="AH489" s="127">
        <v>13</v>
      </c>
      <c r="AI489" s="128" t="s">
        <v>49</v>
      </c>
      <c r="AJ489" s="119"/>
      <c r="AK489" s="119"/>
      <c r="AL489" s="120">
        <v>0</v>
      </c>
      <c r="AM489" s="121" t="s">
        <v>50</v>
      </c>
      <c r="AN489" s="118" t="s">
        <v>51</v>
      </c>
      <c r="AO489" s="118"/>
      <c r="AP489" s="120"/>
      <c r="AQ489" s="120"/>
      <c r="AR489" s="120"/>
      <c r="AU489" s="117" t="str">
        <f t="shared" ref="AU489:AU518" si="14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"&amp;A489&amp;", "&amp;C489&amp;", '"&amp;D489&amp;"', date'"&amp;E489&amp;"', date'"&amp;F489&amp;"', "&amp;G489&amp;", "&amp;H489&amp;", '"&amp;I489&amp;"',date'"&amp;O489&amp;"',"&amp;J489&amp;", "&amp;K489&amp;", "&amp;K489&amp;", '"&amp;L489&amp;"', "&amp;M489&amp;", "&amp;N489&amp;", date'"&amp;P489&amp;"', date'"&amp;Q489&amp;"', "&amp;R489&amp;", "&amp;S489&amp;", to_date('"&amp;T489&amp;"','YYYY-MM-DD HH24:MI:SS'), "&amp;U489&amp;", "&amp;V489&amp;", "&amp;W489&amp;", "&amp;X489&amp;", "&amp;AL489&amp;", '"&amp;AN489&amp;"', "&amp;AG489&amp;","&amp;AM489&amp;");"&amp;
IF(LEN(AC489)&gt;0,"insert into xxxx_oebs_cash_payment_test (ID, INVOICE_ID, OEBS_PAYMENT, DOC_DATE, COMISS_DATE) values (s_xxxx_oebs_cash_payment_test.NEXTVAL, "&amp;H489&amp;", "&amp;AC489&amp;", to_date('"&amp;T489&amp;"','YYYY-MM-DD HH24:MI:SS'), "&amp;AF489&amp;" );","")&amp;
IF(LEN(AD489)&gt;0,"insert into xxxx_oebs_cash_payment_test (ID, INVOICE_ID, OEBS_PAYMENT, DOC_DATE, COMISS_DATE) values (s_xxxx_oebs_cash_payment_test.NEXTVAL, "&amp;H489&amp;", "&amp;AD489&amp;", to_date('"&amp;T489&amp;"','YYYY-MM-DD HH24:MI:SS'), "&amp;AF489&amp;" );","")&amp;
IF(LEN(AE489)&gt;0,"insert into xxxx_oebs_cash_payment_test (ID, INVOICE_ID, OEBS_PAYMENT, DOC_DATE, COMISS_DATE) values (s_xxxx_oebs_cash_payment_test.NEXTVAL, "&amp;H489&amp;", "&amp;AE489&amp;", to_date('"&amp;T489&amp;"','YYYY-MM-DD HH24:MI:SS'), "&amp;AF489&amp;" );","")&amp;
IF(LEN(AH489)&gt;0,"insert into xxxx_client_discount_m  (ID,CLIENT_ID,CLIENT_AVG_DISCOUNT,DT) values (s_xxxx_client_discount_m.NEXTVAL,"&amp;X489&amp;", "&amp;AH489&amp;", "&amp;AI489&amp;");","")&amp;
IF(LEN(AJ489)&gt;0,"insert into xxxx_client_discount_m  (ID,CLIENT_ID,CLIENT_AVG_DISCOUNT,DT) values (s_xxxx_client_discount_m.NEXTVAL,"&amp;X489&amp;", "&amp;AJ489&amp;", "&amp;AK489&amp;");","")&amp;
IF(LEN(AO489)&gt;0,"insert into xxxx_contract_signed_attr (ID, CONTRACT_ID, CODE, KEY_NUM) values (s_xxxx_contract_signed_attr.NEXTVAL, "&amp;C489&amp;", 'SUPERCOMMISSION_BONUS' , "&amp;AO489&amp;" );","")&amp;
IF(LEN(AP489)&gt;0,"insert into xxxx_loyal_clients_contr_attr (ID, CONTRACT_ID, CLIENT_ID, LC_TURNOVER, COLLATERAL_FIRST_DT, COLLATERAL_END_DT) values (s_xxxx_loyal_clients_contr_atr.NEXTVAL, "&amp;C489&amp;", "&amp;X489&amp;", "&amp;AP489&amp;", "&amp;AQ489&amp;", "&amp;AR489&amp;"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100238, 'Б-100238-13',date'2016-03-02',3, 7, 7, 'RUR', 1, 18, date'2015-03-06', date'2015-03-07', 1002381, 1, to_date('2016-05-07 00:00:00','YYYY-MM-DD HH24:MI:SS'), 50000, 9000, 0, 293, 0, 'c1', 8,null);insert into xxxx_oebs_cash_payment_test (ID, INVOICE_ID, OEBS_PAYMENT, DOC_DATE, COMISS_DATE) values (s_xxxx_oebs_cash_payment_test.NEXTVAL, 100238, 25000, to_date('2016-05-07 00:00:00','YYYY-MM-DD HH24:MI:SS'), date'2015-07-31' );insert into xxxx_client_discount_m  (ID,CLIENT_ID,CLIENT_AVG_DISCOUNT,DT) values (s_xxxx_client_discount_m.NEXTVAL,293, 13, date'2014-03-01');</v>
      </c>
    </row>
    <row r="490" spans="1:47" s="117" customFormat="1" x14ac:dyDescent="0.3">
      <c r="A490" s="116">
        <v>24</v>
      </c>
      <c r="C490" s="118" t="str">
        <f t="shared" si="137"/>
        <v>100024</v>
      </c>
      <c r="D490" s="118" t="str">
        <f t="shared" si="138"/>
        <v>100024/13</v>
      </c>
      <c r="E490" s="119" t="s">
        <v>40</v>
      </c>
      <c r="F490" s="119" t="s">
        <v>41</v>
      </c>
      <c r="G490" s="118">
        <v>1</v>
      </c>
      <c r="H490" s="14">
        <v>100239</v>
      </c>
      <c r="I490" s="121" t="str">
        <f t="shared" si="139"/>
        <v>Б-100239-13</v>
      </c>
      <c r="J490" s="122">
        <v>3</v>
      </c>
      <c r="K490" s="118">
        <v>12</v>
      </c>
      <c r="L490" s="118" t="s">
        <v>42</v>
      </c>
      <c r="M490" s="122">
        <v>1</v>
      </c>
      <c r="N490" s="118">
        <v>18</v>
      </c>
      <c r="O490" s="144" t="s">
        <v>168</v>
      </c>
      <c r="P490" s="119" t="s">
        <v>44</v>
      </c>
      <c r="Q490" s="119" t="s">
        <v>45</v>
      </c>
      <c r="R490" s="120" t="str">
        <f t="shared" si="140"/>
        <v>1002391</v>
      </c>
      <c r="S490" s="121">
        <v>1</v>
      </c>
      <c r="T490" s="144" t="s">
        <v>148</v>
      </c>
      <c r="U490" s="118">
        <v>50000</v>
      </c>
      <c r="V490" s="118">
        <f t="shared" si="142"/>
        <v>9000</v>
      </c>
      <c r="W490" s="118">
        <v>0</v>
      </c>
      <c r="X490" s="118">
        <v>294</v>
      </c>
      <c r="Y490" s="123" t="s">
        <v>47</v>
      </c>
      <c r="Z490" s="124"/>
      <c r="AA490" s="125"/>
      <c r="AB490" s="129"/>
      <c r="AC490" s="120">
        <f t="shared" si="141"/>
        <v>25000</v>
      </c>
      <c r="AD490" s="130"/>
      <c r="AE490" s="118"/>
      <c r="AF490" s="119" t="s">
        <v>107</v>
      </c>
      <c r="AG490" s="126">
        <v>8</v>
      </c>
      <c r="AH490" s="127">
        <v>7</v>
      </c>
      <c r="AI490" s="128" t="s">
        <v>49</v>
      </c>
      <c r="AJ490" s="119"/>
      <c r="AK490" s="119"/>
      <c r="AL490" s="120">
        <v>0</v>
      </c>
      <c r="AM490" s="121" t="s">
        <v>50</v>
      </c>
      <c r="AN490" s="118" t="s">
        <v>51</v>
      </c>
      <c r="AO490" s="118"/>
      <c r="AP490" s="120"/>
      <c r="AQ490" s="120"/>
      <c r="AR490" s="120"/>
      <c r="AU490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100239, 'Б-100239-13',date'2016-03-03',3, 12, 12, 'RUR', 1, 18, date'2015-03-06', date'2015-03-07', 1002391, 1, to_date('2016-05-08 00:00:00','YYYY-MM-DD HH24:MI:SS'), 50000, 9000, 0, 294, 0, 'c1', 8,null);insert into xxxx_oebs_cash_payment_test (ID, INVOICE_ID, OEBS_PAYMENT, DOC_DATE, COMISS_DATE) values (s_xxxx_oebs_cash_payment_test.NEXTVAL, 100239, 25000, to_date('2016-05-08 00:00:00','YYYY-MM-DD HH24:MI:SS'), date'2015-07-31' );insert into xxxx_client_discount_m  (ID,CLIENT_ID,CLIENT_AVG_DISCOUNT,DT) values (s_xxxx_client_discount_m.NEXTVAL,294, 7, date'2014-03-01');</v>
      </c>
    </row>
    <row r="491" spans="1:47" s="117" customFormat="1" x14ac:dyDescent="0.3">
      <c r="A491" s="116">
        <v>24</v>
      </c>
      <c r="C491" s="118" t="str">
        <f t="shared" si="137"/>
        <v>100024</v>
      </c>
      <c r="D491" s="118" t="str">
        <f t="shared" si="138"/>
        <v>100024/13</v>
      </c>
      <c r="E491" s="119" t="s">
        <v>40</v>
      </c>
      <c r="F491" s="119" t="s">
        <v>41</v>
      </c>
      <c r="G491" s="118">
        <v>1</v>
      </c>
      <c r="H491" s="14">
        <v>100240</v>
      </c>
      <c r="I491" s="121" t="str">
        <f t="shared" si="139"/>
        <v>Б-100240-13</v>
      </c>
      <c r="J491" s="122">
        <v>3</v>
      </c>
      <c r="K491" s="118">
        <v>7</v>
      </c>
      <c r="L491" s="118" t="s">
        <v>42</v>
      </c>
      <c r="M491" s="122">
        <v>1</v>
      </c>
      <c r="N491" s="118">
        <v>18</v>
      </c>
      <c r="O491" s="144" t="s">
        <v>168</v>
      </c>
      <c r="P491" s="119" t="s">
        <v>44</v>
      </c>
      <c r="Q491" s="119" t="s">
        <v>45</v>
      </c>
      <c r="R491" s="120" t="str">
        <f t="shared" si="140"/>
        <v>1002401</v>
      </c>
      <c r="S491" s="121">
        <v>1</v>
      </c>
      <c r="T491" s="144" t="s">
        <v>148</v>
      </c>
      <c r="U491" s="118">
        <v>50000</v>
      </c>
      <c r="V491" s="118">
        <f t="shared" si="142"/>
        <v>9000</v>
      </c>
      <c r="W491" s="118">
        <v>0</v>
      </c>
      <c r="X491" s="118">
        <v>295</v>
      </c>
      <c r="Y491" s="123" t="s">
        <v>47</v>
      </c>
      <c r="Z491" s="124"/>
      <c r="AA491" s="125"/>
      <c r="AB491" s="129"/>
      <c r="AC491" s="120">
        <f t="shared" si="141"/>
        <v>25000</v>
      </c>
      <c r="AD491" s="130"/>
      <c r="AE491" s="118"/>
      <c r="AF491" s="119" t="s">
        <v>107</v>
      </c>
      <c r="AG491" s="126">
        <v>8</v>
      </c>
      <c r="AH491" s="127">
        <v>7</v>
      </c>
      <c r="AI491" s="128" t="s">
        <v>49</v>
      </c>
      <c r="AJ491" s="119"/>
      <c r="AK491" s="119"/>
      <c r="AL491" s="120">
        <v>0</v>
      </c>
      <c r="AM491" s="121" t="s">
        <v>50</v>
      </c>
      <c r="AN491" s="118" t="s">
        <v>51</v>
      </c>
      <c r="AO491" s="118"/>
      <c r="AP491" s="120"/>
      <c r="AQ491" s="120"/>
      <c r="AR491" s="120"/>
      <c r="AU491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100240, 'Б-100240-13',date'2016-03-03',3, 7, 7, 'RUR', 1, 18, date'2015-03-06', date'2015-03-07', 1002401, 1, to_date('2016-05-08 00:00:00','YYYY-MM-DD HH24:MI:SS'), 50000, 9000, 0, 295, 0, 'c1', 8,null);insert into xxxx_oebs_cash_payment_test (ID, INVOICE_ID, OEBS_PAYMENT, DOC_DATE, COMISS_DATE) values (s_xxxx_oebs_cash_payment_test.NEXTVAL, 100240, 25000, to_date('2016-05-08 00:00:00','YYYY-MM-DD HH24:MI:SS'), date'2015-07-31' );insert into xxxx_client_discount_m  (ID,CLIENT_ID,CLIENT_AVG_DISCOUNT,DT) values (s_xxxx_client_discount_m.NEXTVAL,295, 7, date'2014-03-01');</v>
      </c>
    </row>
    <row r="492" spans="1:47" s="117" customFormat="1" x14ac:dyDescent="0.3">
      <c r="A492" s="116">
        <v>24</v>
      </c>
      <c r="C492" s="118" t="str">
        <f t="shared" si="137"/>
        <v>100024</v>
      </c>
      <c r="D492" s="118" t="str">
        <f t="shared" si="138"/>
        <v>100024/13</v>
      </c>
      <c r="E492" s="119" t="s">
        <v>40</v>
      </c>
      <c r="F492" s="119" t="s">
        <v>41</v>
      </c>
      <c r="G492" s="118">
        <v>1</v>
      </c>
      <c r="H492" s="14">
        <v>100241</v>
      </c>
      <c r="I492" s="121" t="str">
        <f t="shared" si="139"/>
        <v>Б-100241-13</v>
      </c>
      <c r="J492" s="122">
        <v>3</v>
      </c>
      <c r="K492" s="28">
        <v>2</v>
      </c>
      <c r="L492" s="118" t="s">
        <v>42</v>
      </c>
      <c r="M492" s="122">
        <v>1</v>
      </c>
      <c r="N492" s="118">
        <v>18</v>
      </c>
      <c r="O492" s="144" t="s">
        <v>169</v>
      </c>
      <c r="P492" s="119" t="s">
        <v>44</v>
      </c>
      <c r="Q492" s="119" t="s">
        <v>45</v>
      </c>
      <c r="R492" s="120" t="str">
        <f t="shared" si="140"/>
        <v>1002411</v>
      </c>
      <c r="S492" s="121">
        <v>1</v>
      </c>
      <c r="T492" s="144" t="s">
        <v>149</v>
      </c>
      <c r="U492" s="118">
        <v>50000</v>
      </c>
      <c r="V492" s="118">
        <f t="shared" si="142"/>
        <v>9000</v>
      </c>
      <c r="W492" s="118">
        <v>0</v>
      </c>
      <c r="X492" s="118">
        <v>296</v>
      </c>
      <c r="Y492" s="123" t="s">
        <v>47</v>
      </c>
      <c r="Z492" s="124"/>
      <c r="AA492" s="124">
        <f>SUM(AC488:AC493)/1.18</f>
        <v>127118.64406779662</v>
      </c>
      <c r="AB492" s="124"/>
      <c r="AC492" s="120">
        <f t="shared" si="141"/>
        <v>25000</v>
      </c>
      <c r="AD492" s="130"/>
      <c r="AE492" s="118"/>
      <c r="AF492" s="119" t="s">
        <v>107</v>
      </c>
      <c r="AG492" s="126">
        <v>8</v>
      </c>
      <c r="AH492" s="127">
        <v>20</v>
      </c>
      <c r="AI492" s="128" t="s">
        <v>49</v>
      </c>
      <c r="AJ492" s="119"/>
      <c r="AK492" s="119"/>
      <c r="AL492" s="120">
        <v>0</v>
      </c>
      <c r="AM492" s="121" t="s">
        <v>50</v>
      </c>
      <c r="AN492" s="118" t="s">
        <v>51</v>
      </c>
      <c r="AO492" s="118"/>
      <c r="AP492" s="120"/>
      <c r="AQ492" s="120"/>
      <c r="AR492" s="120"/>
      <c r="AU492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100241, 'Б-100241-13',date'2016-03-04',3, 2, 2, 'RUR', 1, 18, date'2015-03-06', date'2015-03-07', 1002411, 1, to_date('2016-05-09 00:00:00','YYYY-MM-DD HH24:MI:SS'), 50000, 9000, 0, 296, 0, 'c1', 8,null);insert into xxxx_oebs_cash_payment_test (ID, INVOICE_ID, OEBS_PAYMENT, DOC_DATE, COMISS_DATE) values (s_xxxx_oebs_cash_payment_test.NEXTVAL, 100241, 25000, to_date('2016-05-09 00:00:00','YYYY-MM-DD HH24:MI:SS'), date'2015-07-31' );insert into xxxx_client_discount_m  (ID,CLIENT_ID,CLIENT_AVG_DISCOUNT,DT) values (s_xxxx_client_discount_m.NEXTVAL,296, 20, date'2014-03-01');</v>
      </c>
    </row>
    <row r="493" spans="1:47" s="117" customFormat="1" x14ac:dyDescent="0.3">
      <c r="A493" s="116">
        <v>24</v>
      </c>
      <c r="C493" s="118" t="str">
        <f t="shared" si="137"/>
        <v>100024</v>
      </c>
      <c r="D493" s="118" t="str">
        <f t="shared" si="138"/>
        <v>100024/13</v>
      </c>
      <c r="E493" s="119" t="s">
        <v>40</v>
      </c>
      <c r="F493" s="119" t="s">
        <v>41</v>
      </c>
      <c r="G493" s="118">
        <v>1</v>
      </c>
      <c r="H493" s="14">
        <v>100242</v>
      </c>
      <c r="I493" s="121" t="str">
        <f t="shared" si="139"/>
        <v>Б-100242-13</v>
      </c>
      <c r="J493" s="122">
        <v>3</v>
      </c>
      <c r="K493" s="118">
        <v>11</v>
      </c>
      <c r="L493" s="118" t="s">
        <v>42</v>
      </c>
      <c r="M493" s="122">
        <v>1</v>
      </c>
      <c r="N493" s="118">
        <v>18</v>
      </c>
      <c r="O493" s="144" t="s">
        <v>169</v>
      </c>
      <c r="P493" s="119" t="s">
        <v>44</v>
      </c>
      <c r="Q493" s="119" t="s">
        <v>45</v>
      </c>
      <c r="R493" s="120" t="str">
        <f t="shared" si="140"/>
        <v>1002421</v>
      </c>
      <c r="S493" s="121">
        <v>1</v>
      </c>
      <c r="T493" s="144" t="s">
        <v>149</v>
      </c>
      <c r="U493" s="118">
        <v>50000</v>
      </c>
      <c r="V493" s="118">
        <f t="shared" si="142"/>
        <v>9000</v>
      </c>
      <c r="W493" s="118">
        <v>0</v>
      </c>
      <c r="X493" s="118">
        <v>296</v>
      </c>
      <c r="Y493" s="123" t="s">
        <v>47</v>
      </c>
      <c r="Z493" s="124"/>
      <c r="AA493" s="124">
        <f>SUM(AC489:AC494)/1.18</f>
        <v>127118.64406779662</v>
      </c>
      <c r="AB493" s="124"/>
      <c r="AC493" s="120">
        <f t="shared" si="141"/>
        <v>25000</v>
      </c>
      <c r="AD493" s="130"/>
      <c r="AE493" s="118"/>
      <c r="AF493" s="119" t="s">
        <v>107</v>
      </c>
      <c r="AG493" s="126">
        <v>8</v>
      </c>
      <c r="AH493" s="127">
        <v>20</v>
      </c>
      <c r="AI493" s="128" t="s">
        <v>49</v>
      </c>
      <c r="AJ493" s="119"/>
      <c r="AK493" s="119"/>
      <c r="AL493" s="120">
        <v>0</v>
      </c>
      <c r="AM493" s="121" t="s">
        <v>50</v>
      </c>
      <c r="AN493" s="118" t="s">
        <v>51</v>
      </c>
      <c r="AO493" s="118"/>
      <c r="AP493" s="120"/>
      <c r="AQ493" s="120"/>
      <c r="AR493" s="120"/>
      <c r="AU493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100242, 'Б-100242-13',date'2016-03-04',3, 11, 11, 'RUR', 1, 18, date'2015-03-06', date'2015-03-07', 1002421, 1, to_date('2016-05-09 00:00:00','YYYY-MM-DD HH24:MI:SS'), 50000, 9000, 0, 296, 0, 'c1', 8,null);insert into xxxx_oebs_cash_payment_test (ID, INVOICE_ID, OEBS_PAYMENT, DOC_DATE, COMISS_DATE) values (s_xxxx_oebs_cash_payment_test.NEXTVAL, 100242, 25000, to_date('2016-05-09 00:00:00','YYYY-MM-DD HH24:MI:SS'), date'2015-07-31' );insert into xxxx_client_discount_m  (ID,CLIENT_ID,CLIENT_AVG_DISCOUNT,DT) values (s_xxxx_client_discount_m.NEXTVAL,296, 20, date'2014-03-01');</v>
      </c>
    </row>
    <row r="494" spans="1:47" s="117" customFormat="1" x14ac:dyDescent="0.3">
      <c r="A494" s="116">
        <v>24</v>
      </c>
      <c r="C494" s="118" t="str">
        <f t="shared" si="137"/>
        <v>100024</v>
      </c>
      <c r="D494" s="118" t="str">
        <f t="shared" si="138"/>
        <v>100024/13</v>
      </c>
      <c r="E494" s="119" t="s">
        <v>40</v>
      </c>
      <c r="F494" s="119" t="s">
        <v>41</v>
      </c>
      <c r="G494" s="118">
        <v>1</v>
      </c>
      <c r="H494" s="14">
        <v>100243</v>
      </c>
      <c r="I494" s="121" t="str">
        <f t="shared" si="139"/>
        <v>Б-100243-13</v>
      </c>
      <c r="J494" s="122">
        <v>3</v>
      </c>
      <c r="K494" s="118">
        <v>1</v>
      </c>
      <c r="L494" s="118" t="s">
        <v>42</v>
      </c>
      <c r="M494" s="122">
        <v>1</v>
      </c>
      <c r="N494" s="118">
        <v>18</v>
      </c>
      <c r="O494" s="144" t="s">
        <v>170</v>
      </c>
      <c r="P494" s="119" t="s">
        <v>44</v>
      </c>
      <c r="Q494" s="119" t="s">
        <v>45</v>
      </c>
      <c r="R494" s="120" t="str">
        <f t="shared" si="140"/>
        <v>1002431</v>
      </c>
      <c r="S494" s="121">
        <v>1</v>
      </c>
      <c r="T494" s="145" t="s">
        <v>150</v>
      </c>
      <c r="U494" s="118">
        <v>50000</v>
      </c>
      <c r="V494" s="118">
        <f t="shared" si="142"/>
        <v>9000</v>
      </c>
      <c r="W494" s="118">
        <v>0</v>
      </c>
      <c r="X494" s="118">
        <v>297</v>
      </c>
      <c r="Y494" s="123" t="s">
        <v>47</v>
      </c>
      <c r="Z494" s="124">
        <f>SUM(U489:U494)-SUM(V489:V494)</f>
        <v>246000</v>
      </c>
      <c r="AA494" s="125">
        <v>105932.20338983051</v>
      </c>
      <c r="AB494" s="124">
        <f>Z494-AA494</f>
        <v>140067.79661016949</v>
      </c>
      <c r="AC494" s="120">
        <f t="shared" si="141"/>
        <v>25000</v>
      </c>
      <c r="AD494" s="130"/>
      <c r="AE494" s="132"/>
      <c r="AF494" s="119" t="s">
        <v>107</v>
      </c>
      <c r="AG494" s="126">
        <v>8</v>
      </c>
      <c r="AH494" s="127">
        <v>13</v>
      </c>
      <c r="AI494" s="128" t="s">
        <v>49</v>
      </c>
      <c r="AJ494" s="119"/>
      <c r="AK494" s="119"/>
      <c r="AL494" s="120">
        <v>0</v>
      </c>
      <c r="AM494" s="121" t="s">
        <v>50</v>
      </c>
      <c r="AN494" s="118" t="s">
        <v>51</v>
      </c>
      <c r="AO494" s="118"/>
      <c r="AP494" s="120"/>
      <c r="AQ494" s="120"/>
      <c r="AR494" s="120"/>
      <c r="AU494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100243, 'Б-100243-13',date'2016-03-05',3, 1, 1, 'RUR', 1, 18, date'2015-03-06', date'2015-03-07', 1002431, 1, to_date('2016-05-11 00:00:00','YYYY-MM-DD HH24:MI:SS'), 50000, 9000, 0, 297, 0, 'c1', 8,null);insert into xxxx_oebs_cash_payment_test (ID, INVOICE_ID, OEBS_PAYMENT, DOC_DATE, COMISS_DATE) values (s_xxxx_oebs_cash_payment_test.NEXTVAL, 100243, 25000, to_date('2016-05-11 00:00:00','YYYY-MM-DD HH24:MI:SS'), date'2015-07-31' );insert into xxxx_client_discount_m  (ID,CLIENT_ID,CLIENT_AVG_DISCOUNT,DT) values (s_xxxx_client_discount_m.NEXTVAL,297, 13, date'2014-03-01');</v>
      </c>
    </row>
    <row r="495" spans="1:47" s="117" customFormat="1" x14ac:dyDescent="0.3">
      <c r="A495" s="116">
        <v>24</v>
      </c>
      <c r="C495" s="118" t="str">
        <f t="shared" si="137"/>
        <v>100024</v>
      </c>
      <c r="D495" s="118" t="str">
        <f t="shared" si="138"/>
        <v>100024/13</v>
      </c>
      <c r="E495" s="119" t="s">
        <v>40</v>
      </c>
      <c r="F495" s="119" t="s">
        <v>41</v>
      </c>
      <c r="G495" s="118">
        <v>1</v>
      </c>
      <c r="H495" s="14">
        <v>100244</v>
      </c>
      <c r="I495" s="121" t="str">
        <f t="shared" si="139"/>
        <v>Б-100244-13</v>
      </c>
      <c r="J495" s="122">
        <v>3</v>
      </c>
      <c r="K495" s="118">
        <v>7</v>
      </c>
      <c r="L495" s="118" t="s">
        <v>42</v>
      </c>
      <c r="M495" s="122">
        <v>1</v>
      </c>
      <c r="N495" s="118">
        <v>18</v>
      </c>
      <c r="O495" s="144" t="s">
        <v>167</v>
      </c>
      <c r="P495" s="119" t="s">
        <v>44</v>
      </c>
      <c r="Q495" s="119" t="s">
        <v>45</v>
      </c>
      <c r="R495" s="120" t="str">
        <f t="shared" si="140"/>
        <v>1002441</v>
      </c>
      <c r="S495" s="121">
        <v>1</v>
      </c>
      <c r="T495" s="144" t="s">
        <v>152</v>
      </c>
      <c r="U495" s="118">
        <v>50000</v>
      </c>
      <c r="V495" s="118">
        <f t="shared" si="142"/>
        <v>9000</v>
      </c>
      <c r="W495" s="118">
        <v>0</v>
      </c>
      <c r="X495" s="118">
        <v>298</v>
      </c>
      <c r="Y495" s="123" t="s">
        <v>47</v>
      </c>
      <c r="Z495" s="124"/>
      <c r="AA495" s="125"/>
      <c r="AB495" s="124"/>
      <c r="AC495" s="120">
        <f t="shared" si="141"/>
        <v>25000</v>
      </c>
      <c r="AD495" s="130"/>
      <c r="AE495" s="118"/>
      <c r="AF495" s="119" t="s">
        <v>109</v>
      </c>
      <c r="AG495" s="126">
        <v>8</v>
      </c>
      <c r="AH495" s="127">
        <v>13</v>
      </c>
      <c r="AI495" s="128" t="s">
        <v>49</v>
      </c>
      <c r="AJ495" s="119"/>
      <c r="AK495" s="119"/>
      <c r="AL495" s="120">
        <v>0</v>
      </c>
      <c r="AM495" s="121" t="s">
        <v>50</v>
      </c>
      <c r="AN495" s="118" t="s">
        <v>51</v>
      </c>
      <c r="AO495" s="118"/>
      <c r="AP495" s="120"/>
      <c r="AQ495" s="120"/>
      <c r="AR495" s="120"/>
      <c r="AU495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100244, 'Б-100244-13',date'2016-03-02',3, 7, 7, 'RUR', 1, 18, date'2015-03-06', date'2015-03-07', 1002441, 1, to_date('2016-06-07 00:00:00','YYYY-MM-DD HH24:MI:SS'), 50000, 9000, 0, 298, 0, 'c1', 8,null);insert into xxxx_oebs_cash_payment_test (ID, INVOICE_ID, OEBS_PAYMENT, DOC_DATE, COMISS_DATE) values (s_xxxx_oebs_cash_payment_test.NEXTVAL, 100244, 25000, to_date('2016-06-07 00:00:00','YYYY-MM-DD HH24:MI:SS'), date'2015-08-30' );insert into xxxx_client_discount_m  (ID,CLIENT_ID,CLIENT_AVG_DISCOUNT,DT) values (s_xxxx_client_discount_m.NEXTVAL,298, 13, date'2014-03-01');</v>
      </c>
    </row>
    <row r="496" spans="1:47" s="117" customFormat="1" x14ac:dyDescent="0.3">
      <c r="A496" s="116">
        <v>24</v>
      </c>
      <c r="C496" s="118" t="str">
        <f t="shared" si="137"/>
        <v>100024</v>
      </c>
      <c r="D496" s="118" t="str">
        <f t="shared" si="138"/>
        <v>100024/13</v>
      </c>
      <c r="E496" s="119" t="s">
        <v>40</v>
      </c>
      <c r="F496" s="119" t="s">
        <v>41</v>
      </c>
      <c r="G496" s="118">
        <v>1</v>
      </c>
      <c r="H496" s="14">
        <v>100245</v>
      </c>
      <c r="I496" s="121" t="str">
        <f t="shared" si="139"/>
        <v>Б-100245-13</v>
      </c>
      <c r="J496" s="122">
        <v>3</v>
      </c>
      <c r="K496" s="118">
        <v>3</v>
      </c>
      <c r="L496" s="118" t="s">
        <v>42</v>
      </c>
      <c r="M496" s="122">
        <v>1</v>
      </c>
      <c r="N496" s="118">
        <v>18</v>
      </c>
      <c r="O496" s="144" t="s">
        <v>168</v>
      </c>
      <c r="P496" s="119" t="s">
        <v>44</v>
      </c>
      <c r="Q496" s="119" t="s">
        <v>45</v>
      </c>
      <c r="R496" s="120" t="str">
        <f t="shared" si="140"/>
        <v>1002451</v>
      </c>
      <c r="S496" s="121">
        <v>1</v>
      </c>
      <c r="T496" s="144" t="s">
        <v>153</v>
      </c>
      <c r="U496" s="118">
        <v>50000</v>
      </c>
      <c r="V496" s="118">
        <f t="shared" si="142"/>
        <v>9000</v>
      </c>
      <c r="W496" s="118">
        <v>0</v>
      </c>
      <c r="X496" s="118">
        <v>299</v>
      </c>
      <c r="Y496" s="123" t="s">
        <v>47</v>
      </c>
      <c r="Z496" s="124"/>
      <c r="AA496" s="125"/>
      <c r="AB496" s="129"/>
      <c r="AC496" s="120">
        <f t="shared" si="141"/>
        <v>25000</v>
      </c>
      <c r="AD496" s="130"/>
      <c r="AE496" s="132"/>
      <c r="AF496" s="119" t="s">
        <v>109</v>
      </c>
      <c r="AG496" s="126">
        <v>8</v>
      </c>
      <c r="AH496" s="127">
        <v>7</v>
      </c>
      <c r="AI496" s="128" t="s">
        <v>49</v>
      </c>
      <c r="AJ496" s="119"/>
      <c r="AK496" s="119"/>
      <c r="AL496" s="120">
        <v>0</v>
      </c>
      <c r="AM496" s="121" t="s">
        <v>50</v>
      </c>
      <c r="AN496" s="118" t="s">
        <v>51</v>
      </c>
      <c r="AO496" s="118"/>
      <c r="AP496" s="120"/>
      <c r="AQ496" s="120"/>
      <c r="AR496" s="120"/>
      <c r="AU496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100245, 'Б-100245-13',date'2016-03-03',3, 3, 3, 'RUR', 1, 18, date'2015-03-06', date'2015-03-07', 1002451, 1, to_date('2016-06-08 00:00:00','YYYY-MM-DD HH24:MI:SS'), 50000, 9000, 0, 299, 0, 'c1', 8,null);insert into xxxx_oebs_cash_payment_test (ID, INVOICE_ID, OEBS_PAYMENT, DOC_DATE, COMISS_DATE) values (s_xxxx_oebs_cash_payment_test.NEXTVAL, 100245, 25000, to_date('2016-06-08 00:00:00','YYYY-MM-DD HH24:MI:SS'), date'2015-08-30' );insert into xxxx_client_discount_m  (ID,CLIENT_ID,CLIENT_AVG_DISCOUNT,DT) values (s_xxxx_client_discount_m.NEXTVAL,299, 7, date'2014-03-01');</v>
      </c>
    </row>
    <row r="497" spans="1:47" s="117" customFormat="1" x14ac:dyDescent="0.3">
      <c r="A497" s="116">
        <v>24</v>
      </c>
      <c r="C497" s="118" t="str">
        <f t="shared" si="137"/>
        <v>100024</v>
      </c>
      <c r="D497" s="118" t="str">
        <f t="shared" si="138"/>
        <v>100024/13</v>
      </c>
      <c r="E497" s="119" t="s">
        <v>40</v>
      </c>
      <c r="F497" s="119" t="s">
        <v>41</v>
      </c>
      <c r="G497" s="118">
        <v>1</v>
      </c>
      <c r="H497" s="14">
        <v>100246</v>
      </c>
      <c r="I497" s="121" t="str">
        <f t="shared" si="139"/>
        <v>Б-100246-13</v>
      </c>
      <c r="J497" s="122">
        <v>3</v>
      </c>
      <c r="K497" s="118">
        <v>7</v>
      </c>
      <c r="L497" s="118" t="s">
        <v>42</v>
      </c>
      <c r="M497" s="122">
        <v>1</v>
      </c>
      <c r="N497" s="118">
        <v>18</v>
      </c>
      <c r="O497" s="144" t="s">
        <v>168</v>
      </c>
      <c r="P497" s="119" t="s">
        <v>44</v>
      </c>
      <c r="Q497" s="119" t="s">
        <v>45</v>
      </c>
      <c r="R497" s="120" t="str">
        <f t="shared" si="140"/>
        <v>1002461</v>
      </c>
      <c r="S497" s="121">
        <v>1</v>
      </c>
      <c r="T497" s="144" t="s">
        <v>154</v>
      </c>
      <c r="U497" s="118">
        <v>50000</v>
      </c>
      <c r="V497" s="118">
        <f t="shared" si="142"/>
        <v>9000</v>
      </c>
      <c r="W497" s="118">
        <v>0</v>
      </c>
      <c r="X497" s="118">
        <v>300</v>
      </c>
      <c r="Y497" s="123" t="s">
        <v>47</v>
      </c>
      <c r="Z497" s="124"/>
      <c r="AA497" s="125"/>
      <c r="AB497" s="129"/>
      <c r="AC497" s="120">
        <f t="shared" si="141"/>
        <v>25000</v>
      </c>
      <c r="AD497" s="130"/>
      <c r="AE497" s="132"/>
      <c r="AF497" s="119" t="s">
        <v>109</v>
      </c>
      <c r="AG497" s="126">
        <v>8</v>
      </c>
      <c r="AH497" s="127">
        <v>7</v>
      </c>
      <c r="AI497" s="128" t="s">
        <v>49</v>
      </c>
      <c r="AJ497" s="119"/>
      <c r="AK497" s="119"/>
      <c r="AL497" s="120">
        <v>0</v>
      </c>
      <c r="AM497" s="121" t="s">
        <v>50</v>
      </c>
      <c r="AN497" s="118" t="s">
        <v>51</v>
      </c>
      <c r="AO497" s="118"/>
      <c r="AP497" s="120"/>
      <c r="AQ497" s="120"/>
      <c r="AR497" s="120"/>
      <c r="AU497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100246, 'Б-100246-13',date'2016-03-03',3, 7, 7, 'RUR', 1, 18, date'2015-03-06', date'2015-03-07', 1002461, 1, to_date('2016-06-07 00:00:01','YYYY-MM-DD HH24:MI:SS'), 50000, 9000, 0, 300, 0, 'c1', 8,null);insert into xxxx_oebs_cash_payment_test (ID, INVOICE_ID, OEBS_PAYMENT, DOC_DATE, COMISS_DATE) values (s_xxxx_oebs_cash_payment_test.NEXTVAL, 100246, 25000, to_date('2016-06-07 00:00:01','YYYY-MM-DD HH24:MI:SS'), date'2015-08-30' );insert into xxxx_client_discount_m  (ID,CLIENT_ID,CLIENT_AVG_DISCOUNT,DT) values (s_xxxx_client_discount_m.NEXTVAL,300, 7, date'2014-03-01');</v>
      </c>
    </row>
    <row r="498" spans="1:47" s="117" customFormat="1" x14ac:dyDescent="0.3">
      <c r="A498" s="116">
        <v>24</v>
      </c>
      <c r="C498" s="118" t="str">
        <f t="shared" si="137"/>
        <v>100024</v>
      </c>
      <c r="D498" s="118" t="str">
        <f t="shared" si="138"/>
        <v>100024/13</v>
      </c>
      <c r="E498" s="119" t="s">
        <v>40</v>
      </c>
      <c r="F498" s="119" t="s">
        <v>41</v>
      </c>
      <c r="G498" s="118">
        <v>1</v>
      </c>
      <c r="H498" s="14">
        <v>100247</v>
      </c>
      <c r="I498" s="121" t="str">
        <f t="shared" si="139"/>
        <v>Б-100247-13</v>
      </c>
      <c r="J498" s="122">
        <v>3</v>
      </c>
      <c r="K498" s="28">
        <v>2</v>
      </c>
      <c r="L498" s="118" t="s">
        <v>42</v>
      </c>
      <c r="M498" s="122">
        <v>1</v>
      </c>
      <c r="N498" s="118">
        <v>18</v>
      </c>
      <c r="O498" s="144" t="s">
        <v>169</v>
      </c>
      <c r="P498" s="119" t="s">
        <v>44</v>
      </c>
      <c r="Q498" s="119" t="s">
        <v>45</v>
      </c>
      <c r="R498" s="120" t="str">
        <f t="shared" si="140"/>
        <v>1002471</v>
      </c>
      <c r="S498" s="121">
        <v>1</v>
      </c>
      <c r="T498" s="144" t="s">
        <v>155</v>
      </c>
      <c r="U498" s="118">
        <v>50000</v>
      </c>
      <c r="V498" s="118">
        <f t="shared" si="142"/>
        <v>9000</v>
      </c>
      <c r="W498" s="118">
        <v>0</v>
      </c>
      <c r="X498" s="118">
        <v>301</v>
      </c>
      <c r="Y498" s="123" t="s">
        <v>47</v>
      </c>
      <c r="Z498" s="124"/>
      <c r="AA498" s="124">
        <f>SUM(AC494:AC499)/1.18</f>
        <v>423728.81355932204</v>
      </c>
      <c r="AB498" s="124"/>
      <c r="AC498" s="120">
        <v>200000</v>
      </c>
      <c r="AD498" s="130"/>
      <c r="AE498" s="132"/>
      <c r="AF498" s="119" t="s">
        <v>109</v>
      </c>
      <c r="AG498" s="126">
        <v>8</v>
      </c>
      <c r="AH498" s="127">
        <v>20</v>
      </c>
      <c r="AI498" s="128" t="s">
        <v>49</v>
      </c>
      <c r="AJ498" s="119"/>
      <c r="AK498" s="119"/>
      <c r="AL498" s="120">
        <v>0</v>
      </c>
      <c r="AM498" s="121" t="s">
        <v>50</v>
      </c>
      <c r="AN498" s="118" t="s">
        <v>51</v>
      </c>
      <c r="AO498" s="118"/>
      <c r="AP498" s="120"/>
      <c r="AQ498" s="120"/>
      <c r="AR498" s="120"/>
      <c r="AU498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100247, 'Б-100247-13',date'2016-03-04',3, 2, 2, 'RUR', 1, 18, date'2015-03-06', date'2015-03-07', 1002471, 1, to_date('2016-06-08 00:00:01','YYYY-MM-DD HH24:MI:SS'), 50000, 9000, 0, 301, 0, 'c1', 8,null);insert into xxxx_oebs_cash_payment_test (ID, INVOICE_ID, OEBS_PAYMENT, DOC_DATE, COMISS_DATE) values (s_xxxx_oebs_cash_payment_test.NEXTVAL, 100247, 200000, to_date('2016-06-08 00:00:01','YYYY-MM-DD HH24:MI:SS'), date'2015-08-30' );insert into xxxx_client_discount_m  (ID,CLIENT_ID,CLIENT_AVG_DISCOUNT,DT) values (s_xxxx_client_discount_m.NEXTVAL,301, 20, date'2014-03-01');</v>
      </c>
    </row>
    <row r="499" spans="1:47" s="117" customFormat="1" x14ac:dyDescent="0.3">
      <c r="A499" s="116">
        <v>24</v>
      </c>
      <c r="C499" s="118" t="str">
        <f t="shared" si="137"/>
        <v>100024</v>
      </c>
      <c r="D499" s="118" t="str">
        <f t="shared" si="138"/>
        <v>100024/13</v>
      </c>
      <c r="E499" s="119" t="s">
        <v>40</v>
      </c>
      <c r="F499" s="119" t="s">
        <v>41</v>
      </c>
      <c r="G499" s="118">
        <v>1</v>
      </c>
      <c r="H499" s="14">
        <v>100248</v>
      </c>
      <c r="I499" s="121" t="str">
        <f t="shared" si="139"/>
        <v>Б-100248-13</v>
      </c>
      <c r="J499" s="122">
        <v>3</v>
      </c>
      <c r="K499" s="118">
        <v>11</v>
      </c>
      <c r="L499" s="118" t="s">
        <v>42</v>
      </c>
      <c r="M499" s="122">
        <v>1</v>
      </c>
      <c r="N499" s="118">
        <v>18</v>
      </c>
      <c r="O499" s="144" t="s">
        <v>169</v>
      </c>
      <c r="P499" s="119" t="s">
        <v>44</v>
      </c>
      <c r="Q499" s="119" t="s">
        <v>45</v>
      </c>
      <c r="R499" s="120" t="str">
        <f t="shared" si="140"/>
        <v>1002481</v>
      </c>
      <c r="S499" s="121">
        <v>1</v>
      </c>
      <c r="T499" s="144" t="s">
        <v>155</v>
      </c>
      <c r="U499" s="118">
        <v>50000</v>
      </c>
      <c r="V499" s="118">
        <f t="shared" si="142"/>
        <v>9000</v>
      </c>
      <c r="W499" s="118">
        <v>0</v>
      </c>
      <c r="X499" s="118">
        <v>301</v>
      </c>
      <c r="Y499" s="123" t="s">
        <v>47</v>
      </c>
      <c r="Z499" s="124"/>
      <c r="AA499" s="124">
        <f>SUM(AC495:AC500)/1.18</f>
        <v>423728.81355932204</v>
      </c>
      <c r="AB499" s="124"/>
      <c r="AC499" s="120">
        <v>200000</v>
      </c>
      <c r="AD499" s="130"/>
      <c r="AE499" s="132"/>
      <c r="AF499" s="119" t="s">
        <v>109</v>
      </c>
      <c r="AG499" s="126">
        <v>8</v>
      </c>
      <c r="AH499" s="127">
        <v>20</v>
      </c>
      <c r="AI499" s="128" t="s">
        <v>49</v>
      </c>
      <c r="AJ499" s="119"/>
      <c r="AK499" s="119"/>
      <c r="AL499" s="120">
        <v>0</v>
      </c>
      <c r="AM499" s="121" t="s">
        <v>50</v>
      </c>
      <c r="AN499" s="118" t="s">
        <v>51</v>
      </c>
      <c r="AO499" s="118"/>
      <c r="AP499" s="120"/>
      <c r="AQ499" s="120"/>
      <c r="AR499" s="120"/>
      <c r="AU499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100248, 'Б-100248-13',date'2016-03-04',3, 11, 11, 'RUR', 1, 18, date'2015-03-06', date'2015-03-07', 1002481, 1, to_date('2016-06-08 00:00:01','YYYY-MM-DD HH24:MI:SS'), 50000, 9000, 0, 301, 0, 'c1', 8,null);insert into xxxx_oebs_cash_payment_test (ID, INVOICE_ID, OEBS_PAYMENT, DOC_DATE, COMISS_DATE) values (s_xxxx_oebs_cash_payment_test.NEXTVAL, 100248, 200000, to_date('2016-06-08 00:00:01','YYYY-MM-DD HH24:MI:SS'), date'2015-08-30' );insert into xxxx_client_discount_m  (ID,CLIENT_ID,CLIENT_AVG_DISCOUNT,DT) values (s_xxxx_client_discount_m.NEXTVAL,301, 20, date'2014-03-01');</v>
      </c>
    </row>
    <row r="500" spans="1:47" s="117" customFormat="1" x14ac:dyDescent="0.3">
      <c r="A500" s="116">
        <v>24</v>
      </c>
      <c r="C500" s="133" t="str">
        <f t="shared" si="137"/>
        <v>100024</v>
      </c>
      <c r="D500" s="133" t="str">
        <f t="shared" si="138"/>
        <v>100024/13</v>
      </c>
      <c r="E500" s="131" t="s">
        <v>40</v>
      </c>
      <c r="F500" s="131" t="s">
        <v>41</v>
      </c>
      <c r="G500" s="118">
        <v>1</v>
      </c>
      <c r="H500" s="14">
        <v>100249</v>
      </c>
      <c r="I500" s="133" t="str">
        <f t="shared" si="139"/>
        <v>Б-100249-13</v>
      </c>
      <c r="J500" s="122">
        <v>3</v>
      </c>
      <c r="K500" s="133">
        <v>1</v>
      </c>
      <c r="L500" s="133" t="s">
        <v>42</v>
      </c>
      <c r="M500" s="134">
        <v>1</v>
      </c>
      <c r="N500" s="133">
        <v>18</v>
      </c>
      <c r="O500" s="145" t="s">
        <v>170</v>
      </c>
      <c r="P500" s="131" t="s">
        <v>44</v>
      </c>
      <c r="Q500" s="131" t="s">
        <v>45</v>
      </c>
      <c r="R500" s="135" t="str">
        <f t="shared" si="140"/>
        <v>1002491</v>
      </c>
      <c r="S500" s="133">
        <v>1</v>
      </c>
      <c r="T500" s="144" t="s">
        <v>156</v>
      </c>
      <c r="U500" s="118">
        <v>50000</v>
      </c>
      <c r="V500" s="133">
        <f t="shared" si="142"/>
        <v>9000</v>
      </c>
      <c r="W500" s="133">
        <v>0</v>
      </c>
      <c r="X500" s="118">
        <v>302</v>
      </c>
      <c r="Y500" s="136" t="s">
        <v>47</v>
      </c>
      <c r="Z500" s="124">
        <f>SUM(U495:U500)-SUM(V495:V500)</f>
        <v>246000</v>
      </c>
      <c r="AA500" s="137"/>
      <c r="AB500" s="137"/>
      <c r="AC500" s="135">
        <f t="shared" ref="AC500:AC518" si="144">U500*0.5</f>
        <v>25000</v>
      </c>
      <c r="AD500" s="130"/>
      <c r="AE500" s="133"/>
      <c r="AF500" s="119" t="s">
        <v>109</v>
      </c>
      <c r="AG500" s="138">
        <v>8</v>
      </c>
      <c r="AH500" s="139">
        <v>13</v>
      </c>
      <c r="AI500" s="140" t="s">
        <v>49</v>
      </c>
      <c r="AJ500" s="131"/>
      <c r="AK500" s="131"/>
      <c r="AL500" s="135">
        <v>0</v>
      </c>
      <c r="AM500" s="133" t="s">
        <v>50</v>
      </c>
      <c r="AN500" s="133" t="s">
        <v>51</v>
      </c>
      <c r="AO500" s="133"/>
      <c r="AP500" s="135"/>
      <c r="AQ500" s="135"/>
      <c r="AR500" s="135"/>
      <c r="AS500" s="141"/>
      <c r="AU500" s="117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100249, 'Б-100249-13',date'2016-03-05',3, 1, 1, 'RUR', 1, 18, date'2015-03-06', date'2015-03-07', 1002491, 1, to_date('2016-06-07 00:00:02','YYYY-MM-DD HH24:MI:SS'), 50000, 9000, 0, 302, 0, 'c1', 8,null);insert into xxxx_oebs_cash_payment_test (ID, INVOICE_ID, OEBS_PAYMENT, DOC_DATE, COMISS_DATE) values (s_xxxx_oebs_cash_payment_test.NEXTVAL, 100249, 25000, to_date('2016-06-07 00:00:02','YYYY-MM-DD HH24:MI:SS'), date'2015-08-30' );insert into xxxx_client_discount_m  (ID,CLIENT_ID,CLIENT_AVG_DISCOUNT,DT) values (s_xxxx_client_discount_m.NEXTVAL,302, 13, date'2014-03-01');</v>
      </c>
    </row>
    <row r="501" spans="1:47" ht="15" customHeight="1" x14ac:dyDescent="0.3">
      <c r="A501" s="45">
        <v>25</v>
      </c>
      <c r="B501" s="57"/>
      <c r="C501" s="12" t="str">
        <f t="shared" si="137"/>
        <v>100025</v>
      </c>
      <c r="D501" s="12" t="str">
        <f t="shared" si="138"/>
        <v>100025/13</v>
      </c>
      <c r="E501" s="13" t="s">
        <v>40</v>
      </c>
      <c r="F501" s="13" t="s">
        <v>41</v>
      </c>
      <c r="G501" s="12">
        <v>1</v>
      </c>
      <c r="H501" s="14">
        <v>100250</v>
      </c>
      <c r="I501" s="15" t="str">
        <f t="shared" si="139"/>
        <v>Б-100250-13</v>
      </c>
      <c r="J501" s="16">
        <v>3</v>
      </c>
      <c r="K501" s="12">
        <v>7</v>
      </c>
      <c r="L501" s="12" t="s">
        <v>42</v>
      </c>
      <c r="M501" s="16">
        <v>1</v>
      </c>
      <c r="N501" s="12">
        <v>18</v>
      </c>
      <c r="O501" s="144" t="s">
        <v>167</v>
      </c>
      <c r="P501" s="13" t="s">
        <v>44</v>
      </c>
      <c r="Q501" s="13" t="s">
        <v>45</v>
      </c>
      <c r="R501" s="17" t="str">
        <f t="shared" si="140"/>
        <v>1002501</v>
      </c>
      <c r="S501" s="15">
        <v>1</v>
      </c>
      <c r="T501" s="144" t="s">
        <v>157</v>
      </c>
      <c r="U501" s="12">
        <v>30000</v>
      </c>
      <c r="V501" s="12">
        <f t="shared" si="142"/>
        <v>5400</v>
      </c>
      <c r="W501" s="12">
        <v>0</v>
      </c>
      <c r="X501" s="18">
        <v>303</v>
      </c>
      <c r="Y501" s="19" t="s">
        <v>47</v>
      </c>
      <c r="Z501" s="20">
        <f t="shared" ref="Z501:Z518" si="145">U501-V501</f>
        <v>24600</v>
      </c>
      <c r="AA501" s="21"/>
      <c r="AB501" s="22"/>
      <c r="AC501" s="14">
        <f t="shared" si="144"/>
        <v>15000</v>
      </c>
      <c r="AD501" s="12"/>
      <c r="AE501" s="12"/>
      <c r="AF501" s="13" t="s">
        <v>102</v>
      </c>
      <c r="AG501" s="23">
        <v>8</v>
      </c>
      <c r="AH501" s="24">
        <v>13</v>
      </c>
      <c r="AI501" s="25" t="s">
        <v>49</v>
      </c>
      <c r="AJ501" s="13"/>
      <c r="AK501" s="13"/>
      <c r="AL501" s="17">
        <v>0</v>
      </c>
      <c r="AM501" s="15" t="s">
        <v>50</v>
      </c>
      <c r="AN501" s="12" t="s">
        <v>51</v>
      </c>
      <c r="AO501" s="12"/>
      <c r="AP501" s="17"/>
      <c r="AQ501" s="17"/>
      <c r="AR501" s="17"/>
      <c r="AS501" s="65" t="s">
        <v>79</v>
      </c>
      <c r="AU501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100250, 'Б-100250-13',date'2016-03-02',3, 7, 7, 'RUR', 1, 18, date'2015-03-06', date'2015-03-07', 1002501, 1, to_date('2016-06-30 00:00:00','YYYY-MM-DD HH24:MI:SS'), 30000, 5400, 0, 303, 0, 'c1', 8,null);insert into xxxx_oebs_cash_payment_test (ID, INVOICE_ID, OEBS_PAYMENT, DOC_DATE, COMISS_DATE) values (s_xxxx_oebs_cash_payment_test.NEXTVAL, 100250, 15000, to_date('2016-06-30 00:00:00','YYYY-MM-DD HH24:MI:SS'), date'2015-06-30' );insert into xxxx_client_discount_m  (ID,CLIENT_ID,CLIENT_AVG_DISCOUNT,DT) values (s_xxxx_client_discount_m.NEXTVAL,303, 13, date'2014-03-01');</v>
      </c>
    </row>
    <row r="502" spans="1:47" ht="15" customHeight="1" x14ac:dyDescent="0.3">
      <c r="A502" s="45">
        <v>25</v>
      </c>
      <c r="B502" s="57"/>
      <c r="C502" s="12" t="str">
        <f t="shared" si="137"/>
        <v>100025</v>
      </c>
      <c r="D502" s="12" t="str">
        <f t="shared" si="138"/>
        <v>100025/13</v>
      </c>
      <c r="E502" s="13" t="s">
        <v>40</v>
      </c>
      <c r="F502" s="13" t="s">
        <v>41</v>
      </c>
      <c r="G502" s="12">
        <v>1</v>
      </c>
      <c r="H502" s="14">
        <v>100251</v>
      </c>
      <c r="I502" s="15" t="str">
        <f t="shared" si="139"/>
        <v>Б-100251-13</v>
      </c>
      <c r="J502" s="16">
        <v>3</v>
      </c>
      <c r="K502" s="12">
        <v>7</v>
      </c>
      <c r="L502" s="12" t="s">
        <v>42</v>
      </c>
      <c r="M502" s="16">
        <v>1</v>
      </c>
      <c r="N502" s="12">
        <v>18</v>
      </c>
      <c r="O502" s="144" t="s">
        <v>168</v>
      </c>
      <c r="P502" s="13" t="s">
        <v>44</v>
      </c>
      <c r="Q502" s="13" t="s">
        <v>45</v>
      </c>
      <c r="R502" s="17" t="str">
        <f t="shared" si="140"/>
        <v>1002511</v>
      </c>
      <c r="S502" s="15">
        <v>1</v>
      </c>
      <c r="T502" s="144" t="s">
        <v>158</v>
      </c>
      <c r="U502" s="12">
        <v>30000</v>
      </c>
      <c r="V502" s="12">
        <f t="shared" si="142"/>
        <v>5400</v>
      </c>
      <c r="W502" s="12">
        <v>0</v>
      </c>
      <c r="X502" s="18">
        <v>304</v>
      </c>
      <c r="Y502" s="19" t="s">
        <v>47</v>
      </c>
      <c r="Z502" s="20">
        <f t="shared" si="145"/>
        <v>24600</v>
      </c>
      <c r="AA502" s="21"/>
      <c r="AB502" s="26"/>
      <c r="AC502" s="14">
        <f t="shared" si="144"/>
        <v>15000</v>
      </c>
      <c r="AD502" s="12"/>
      <c r="AE502" s="12"/>
      <c r="AF502" s="13" t="s">
        <v>102</v>
      </c>
      <c r="AG502" s="23">
        <v>8</v>
      </c>
      <c r="AH502" s="27">
        <v>7</v>
      </c>
      <c r="AI502" s="25" t="s">
        <v>49</v>
      </c>
      <c r="AJ502" s="13"/>
      <c r="AK502" s="13"/>
      <c r="AL502" s="17">
        <v>0</v>
      </c>
      <c r="AM502" s="15" t="s">
        <v>50</v>
      </c>
      <c r="AN502" s="12" t="s">
        <v>51</v>
      </c>
      <c r="AO502" s="12"/>
      <c r="AP502" s="17"/>
      <c r="AQ502" s="17"/>
      <c r="AR502" s="17"/>
      <c r="AS502" s="17" t="s">
        <v>112</v>
      </c>
      <c r="AU502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100251, 'Б-100251-13',date'2016-03-03',3, 7, 7, 'RUR', 1, 18, date'2015-03-06', date'2015-03-07', 1002511, 1, to_date('2016-06-30 00:00:01','YYYY-MM-DD HH24:MI:SS'), 30000, 5400, 0, 304, 0, 'c1', 8,null);insert into xxxx_oebs_cash_payment_test (ID, INVOICE_ID, OEBS_PAYMENT, DOC_DATE, COMISS_DATE) values (s_xxxx_oebs_cash_payment_test.NEXTVAL, 100251, 15000, to_date('2016-06-30 00:00:01','YYYY-MM-DD HH24:MI:SS'), date'2015-06-30' );insert into xxxx_client_discount_m  (ID,CLIENT_ID,CLIENT_AVG_DISCOUNT,DT) values (s_xxxx_client_discount_m.NEXTVAL,304, 7, date'2014-03-01');</v>
      </c>
    </row>
    <row r="503" spans="1:47" ht="15" customHeight="1" x14ac:dyDescent="0.3">
      <c r="A503" s="45">
        <v>25</v>
      </c>
      <c r="B503" s="57"/>
      <c r="C503" s="12" t="str">
        <f t="shared" si="137"/>
        <v>100025</v>
      </c>
      <c r="D503" s="12" t="str">
        <f t="shared" si="138"/>
        <v>100025/13</v>
      </c>
      <c r="E503" s="13" t="s">
        <v>40</v>
      </c>
      <c r="F503" s="13" t="s">
        <v>41</v>
      </c>
      <c r="G503" s="12">
        <v>1</v>
      </c>
      <c r="H503" s="14">
        <v>100252</v>
      </c>
      <c r="I503" s="15" t="str">
        <f t="shared" si="139"/>
        <v>Б-100252-13</v>
      </c>
      <c r="J503" s="16">
        <v>3</v>
      </c>
      <c r="K503" s="12">
        <v>7</v>
      </c>
      <c r="L503" s="12" t="s">
        <v>42</v>
      </c>
      <c r="M503" s="16">
        <v>1</v>
      </c>
      <c r="N503" s="12">
        <v>18</v>
      </c>
      <c r="O503" s="144" t="s">
        <v>168</v>
      </c>
      <c r="P503" s="13" t="s">
        <v>44</v>
      </c>
      <c r="Q503" s="13" t="s">
        <v>45</v>
      </c>
      <c r="R503" s="17" t="str">
        <f t="shared" si="140"/>
        <v>1002521</v>
      </c>
      <c r="S503" s="15">
        <v>1</v>
      </c>
      <c r="T503" s="144" t="s">
        <v>159</v>
      </c>
      <c r="U503" s="12">
        <v>20000</v>
      </c>
      <c r="V503" s="12">
        <f t="shared" si="142"/>
        <v>3600</v>
      </c>
      <c r="W503" s="12">
        <v>0</v>
      </c>
      <c r="X503" s="18">
        <v>305</v>
      </c>
      <c r="Y503" s="19" t="s">
        <v>47</v>
      </c>
      <c r="Z503" s="20">
        <f t="shared" si="145"/>
        <v>16400</v>
      </c>
      <c r="AA503" s="21"/>
      <c r="AB503" s="26"/>
      <c r="AC503" s="14">
        <f t="shared" si="144"/>
        <v>10000</v>
      </c>
      <c r="AD503" s="12"/>
      <c r="AE503" s="12"/>
      <c r="AF503" s="13" t="s">
        <v>102</v>
      </c>
      <c r="AG503" s="23">
        <v>8</v>
      </c>
      <c r="AH503" s="27">
        <v>7</v>
      </c>
      <c r="AI503" s="25" t="s">
        <v>49</v>
      </c>
      <c r="AJ503" s="13"/>
      <c r="AK503" s="13"/>
      <c r="AL503" s="17">
        <v>0</v>
      </c>
      <c r="AM503" s="15" t="s">
        <v>50</v>
      </c>
      <c r="AN503" s="12" t="s">
        <v>51</v>
      </c>
      <c r="AO503" s="12"/>
      <c r="AP503" s="17"/>
      <c r="AQ503" s="17"/>
      <c r="AR503" s="17"/>
      <c r="AS503" s="17" t="s">
        <v>114</v>
      </c>
      <c r="AU503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100252, 'Б-100252-13',date'2016-03-03',3, 7, 7, 'RUR', 1, 18, date'2015-03-06', date'2015-03-07', 1002521, 1, to_date('2016-06-30 00:00:02','YYYY-MM-DD HH24:MI:SS'), 20000, 3600, 0, 305, 0, 'c1', 8,null);insert into xxxx_oebs_cash_payment_test (ID, INVOICE_ID, OEBS_PAYMENT, DOC_DATE, COMISS_DATE) values (s_xxxx_oebs_cash_payment_test.NEXTVAL, 100252, 10000, to_date('2016-06-30 00:00:02','YYYY-MM-DD HH24:MI:SS'), date'2015-06-30' );insert into xxxx_client_discount_m  (ID,CLIENT_ID,CLIENT_AVG_DISCOUNT,DT) values (s_xxxx_client_discount_m.NEXTVAL,305, 7, date'2014-03-01');</v>
      </c>
    </row>
    <row r="504" spans="1:47" ht="15" customHeight="1" x14ac:dyDescent="0.3">
      <c r="A504" s="45">
        <v>25</v>
      </c>
      <c r="B504" s="57"/>
      <c r="C504" s="12" t="str">
        <f t="shared" si="137"/>
        <v>100025</v>
      </c>
      <c r="D504" s="12" t="str">
        <f t="shared" si="138"/>
        <v>100025/13</v>
      </c>
      <c r="E504" s="13" t="s">
        <v>40</v>
      </c>
      <c r="F504" s="13" t="s">
        <v>41</v>
      </c>
      <c r="G504" s="12">
        <v>1</v>
      </c>
      <c r="H504" s="14">
        <v>100253</v>
      </c>
      <c r="I504" s="15" t="str">
        <f t="shared" si="139"/>
        <v>Б-100253-13</v>
      </c>
      <c r="J504" s="16">
        <v>3</v>
      </c>
      <c r="K504" s="28">
        <v>2</v>
      </c>
      <c r="L504" s="12" t="s">
        <v>42</v>
      </c>
      <c r="M504" s="16">
        <v>1</v>
      </c>
      <c r="N504" s="12">
        <v>18</v>
      </c>
      <c r="O504" s="144" t="s">
        <v>169</v>
      </c>
      <c r="P504" s="13" t="s">
        <v>44</v>
      </c>
      <c r="Q504" s="13" t="s">
        <v>45</v>
      </c>
      <c r="R504" s="17" t="str">
        <f t="shared" si="140"/>
        <v>1002531</v>
      </c>
      <c r="S504" s="15">
        <v>1</v>
      </c>
      <c r="T504" s="144" t="s">
        <v>160</v>
      </c>
      <c r="U504" s="12">
        <v>30000</v>
      </c>
      <c r="V504" s="12">
        <f t="shared" si="142"/>
        <v>5400</v>
      </c>
      <c r="W504" s="12">
        <v>0</v>
      </c>
      <c r="X504" s="18">
        <v>306</v>
      </c>
      <c r="Y504" s="19" t="s">
        <v>47</v>
      </c>
      <c r="Z504" s="20">
        <f t="shared" si="145"/>
        <v>24600</v>
      </c>
      <c r="AA504" s="21"/>
      <c r="AB504" s="29"/>
      <c r="AC504" s="14">
        <f t="shared" si="144"/>
        <v>15000</v>
      </c>
      <c r="AD504" s="12"/>
      <c r="AE504" s="12"/>
      <c r="AF504" s="13" t="s">
        <v>102</v>
      </c>
      <c r="AG504" s="23">
        <v>8</v>
      </c>
      <c r="AH504" s="30">
        <v>20</v>
      </c>
      <c r="AI504" s="25" t="s">
        <v>49</v>
      </c>
      <c r="AJ504" s="13"/>
      <c r="AK504" s="13"/>
      <c r="AL504" s="17">
        <v>0</v>
      </c>
      <c r="AM504" s="15" t="s">
        <v>50</v>
      </c>
      <c r="AN504" s="12" t="s">
        <v>51</v>
      </c>
      <c r="AO504" s="12"/>
      <c r="AP504" s="17"/>
      <c r="AQ504" s="17"/>
      <c r="AR504" s="17"/>
      <c r="AS504" s="17"/>
      <c r="AU50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"&amp;A504&amp;", "&amp;C504&amp;", '"&amp;D504&amp;"', date'"&amp;E504&amp;"', date'"&amp;F504&amp;"', "&amp;G504&amp;", "&amp;H504&amp;", '"&amp;I504&amp;"',date'"&amp;O504&amp;"',"&amp;J504&amp;", "&amp;K504&amp;", "&amp;K504&amp;", '"&amp;L504&amp;"', "&amp;M504&amp;", "&amp;N504&amp;", date'"&amp;P504&amp;"', date'"&amp;Q504&amp;"', "&amp;R504&amp;", "&amp;S504&amp;", to_date('"&amp;T504&amp;"','YYYY-MM-DD HH24:MI:SS'), "&amp;U504&amp;", "&amp;V504&amp;", "&amp;W504&amp;", "&amp;X504&amp;", "&amp;AL504&amp;", '"&amp;AN504&amp;"', "&amp;AG504&amp;","&amp;AM504&amp;");"&amp;
IF(LEN(AC504)&gt;0,"insert into xxxx_oebs_cash_payment_test (ID, INVOICE_ID, OEBS_PAYMENT, DOC_DATE, COMISS_DATE) values (s_xxxx_oebs_cash_payment_test.NEXTVAL, "&amp;H504&amp;", "&amp;AC504&amp;", to_date('"&amp;T504&amp;"','YYYY-MM-DD HH24:MI:SS'), "&amp;AF504&amp;" );","")&amp;
IF(LEN(AD504)&gt;0,"insert into xxxx_oebs_cash_payment_test (ID, INVOICE_ID, OEBS_PAYMENT, DOC_DATE, COMISS_DATE) values (s_xxxx_oebs_cash_payment_test.NEXTVAL, "&amp;H504&amp;", "&amp;AD504&amp;", to_date('"&amp;T504&amp;"','YYYY-MM-DD HH24:MI:SS'), "&amp;AF504&amp;" );","")&amp;
IF(LEN(AE504)&gt;0,"insert into xxxx_oebs_cash_payment_test (ID, INVOICE_ID, OEBS_PAYMENT, DOC_DATE, COMISS_DATE) values (s_xxxx_oebs_cash_payment_test.NEXTVAL, "&amp;H504&amp;", "&amp;AE504&amp;", to_date('"&amp;T504&amp;"','YYYY-MM-DD HH24:MI:SS'), "&amp;AF504&amp;" );","")&amp;
IF(LEN(AH504)&gt;0,"insert into xxxx_client_discount_m  (ID,CLIENT_ID,CLIENT_AVG_DISCOUNT,DT) values (s_xxxx_client_discount_m.NEXTVAL,"&amp;X504&amp;", "&amp;AH504&amp;", "&amp;AI504&amp;");","")&amp;
IF(LEN(AJ504)&gt;0,"insert into xxxx_client_discount_m  (ID,CLIENT_ID,CLIENT_AVG_DISCOUNT,DT) values (s_xxxx_client_discount_m.NEXTVAL,"&amp;X504&amp;", "&amp;AJ504&amp;", "&amp;AK504&amp;");","")&amp;
IF(LEN(AO504)&gt;0,"insert into xxxx_contract_signed_attr (ID, CONTRACT_ID, CODE, KEY_NUM) values (s_xxxx_contract_signed_attr.NEXTVAL, "&amp;C504&amp;", 'SUPERCOMMISSION_BONUS' , "&amp;AO504&amp;" );","")&amp;
IF(LEN(AP504)&gt;0,"insert into xxxx_loyal_clients_contr_attr (ID, CONTRACT_ID, CLIENT_ID, LC_TURNOVER, COLLATERAL_FIRST_DT, COLLATERAL_END_DT) values (s_xxxx_loyal_clients_contr_atr.NEXTVAL, "&amp;C504&amp;", "&amp;X504&amp;", "&amp;AP504&amp;", "&amp;AQ504&amp;", "&amp;AR504&amp;"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100253, 'Б-100253-13',date'2016-03-04',3, 2, 2, 'RUR', 1, 18, date'2015-03-06', date'2015-03-07', 1002531, 1, to_date('2016-06-30 00:00:03','YYYY-MM-DD HH24:MI:SS'), 30000, 5400, 0, 306, 0, 'c1', 8,null);insert into xxxx_oebs_cash_payment_test (ID, INVOICE_ID, OEBS_PAYMENT, DOC_DATE, COMISS_DATE) values (s_xxxx_oebs_cash_payment_test.NEXTVAL, 100253, 15000, to_date('2016-06-30 00:00:03','YYYY-MM-DD HH24:MI:SS'), date'2015-06-30' );insert into xxxx_client_discount_m  (ID,CLIENT_ID,CLIENT_AVG_DISCOUNT,DT) values (s_xxxx_client_discount_m.NEXTVAL,306, 20, date'2014-03-01');</v>
      </c>
    </row>
    <row r="505" spans="1:47" ht="15" customHeight="1" x14ac:dyDescent="0.3">
      <c r="A505" s="45">
        <v>25</v>
      </c>
      <c r="B505" s="57"/>
      <c r="C505" s="12" t="str">
        <f t="shared" si="137"/>
        <v>100025</v>
      </c>
      <c r="D505" s="12" t="str">
        <f t="shared" si="138"/>
        <v>100025/13</v>
      </c>
      <c r="E505" s="13" t="s">
        <v>40</v>
      </c>
      <c r="F505" s="13" t="s">
        <v>41</v>
      </c>
      <c r="G505" s="12">
        <v>1</v>
      </c>
      <c r="H505" s="14">
        <v>100254</v>
      </c>
      <c r="I505" s="15" t="str">
        <f t="shared" si="139"/>
        <v>Б-100254-13</v>
      </c>
      <c r="J505" s="16">
        <v>3</v>
      </c>
      <c r="K505" s="28">
        <v>11</v>
      </c>
      <c r="L505" s="12" t="s">
        <v>42</v>
      </c>
      <c r="M505" s="16">
        <v>1</v>
      </c>
      <c r="N505" s="12">
        <v>18</v>
      </c>
      <c r="O505" s="144" t="s">
        <v>169</v>
      </c>
      <c r="P505" s="13" t="s">
        <v>44</v>
      </c>
      <c r="Q505" s="13" t="s">
        <v>45</v>
      </c>
      <c r="R505" s="17" t="str">
        <f t="shared" si="140"/>
        <v>1002541</v>
      </c>
      <c r="S505" s="15">
        <v>1</v>
      </c>
      <c r="T505" s="144" t="s">
        <v>160</v>
      </c>
      <c r="U505" s="12">
        <v>30000</v>
      </c>
      <c r="V505" s="12">
        <f t="shared" si="142"/>
        <v>5400</v>
      </c>
      <c r="W505" s="12">
        <v>0</v>
      </c>
      <c r="X505" s="18">
        <v>306</v>
      </c>
      <c r="Y505" s="19" t="s">
        <v>47</v>
      </c>
      <c r="Z505" s="20">
        <f t="shared" si="145"/>
        <v>24600</v>
      </c>
      <c r="AA505" s="21"/>
      <c r="AB505" s="29"/>
      <c r="AC505" s="14">
        <f t="shared" si="144"/>
        <v>15000</v>
      </c>
      <c r="AD505" s="12"/>
      <c r="AE505" s="12"/>
      <c r="AF505" s="13" t="s">
        <v>102</v>
      </c>
      <c r="AG505" s="23">
        <v>8</v>
      </c>
      <c r="AH505" s="30">
        <v>20</v>
      </c>
      <c r="AI505" s="25" t="s">
        <v>49</v>
      </c>
      <c r="AJ505" s="13"/>
      <c r="AK505" s="13"/>
      <c r="AL505" s="17">
        <v>0</v>
      </c>
      <c r="AM505" s="15" t="s">
        <v>50</v>
      </c>
      <c r="AN505" s="12" t="s">
        <v>51</v>
      </c>
      <c r="AO505" s="12"/>
      <c r="AP505" s="17"/>
      <c r="AQ505" s="17"/>
      <c r="AR505" s="17"/>
      <c r="AS505" s="17"/>
      <c r="AU50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"&amp;A505&amp;", "&amp;C505&amp;", '"&amp;D505&amp;"', date'"&amp;E505&amp;"', date'"&amp;F505&amp;"', "&amp;G505&amp;", "&amp;H505&amp;", '"&amp;I505&amp;"',date'"&amp;O505&amp;"',"&amp;J505&amp;", "&amp;K505&amp;", "&amp;K505&amp;", '"&amp;L505&amp;"', "&amp;M505&amp;", "&amp;N505&amp;", date'"&amp;P505&amp;"', date'"&amp;Q505&amp;"', "&amp;R505&amp;", "&amp;S505&amp;", to_date('"&amp;T505&amp;"','YYYY-MM-DD HH24:MI:SS'), "&amp;U505&amp;", "&amp;V505&amp;", "&amp;W505&amp;", "&amp;X505&amp;", "&amp;AL505&amp;", '"&amp;AN505&amp;"', "&amp;AG505&amp;","&amp;AM505&amp;");"&amp;
IF(LEN(AC505)&gt;0,"insert into xxxx_oebs_cash_payment_test (ID, INVOICE_ID, OEBS_PAYMENT, DOC_DATE, COMISS_DATE) values (s_xxxx_oebs_cash_payment_test.NEXTVAL, "&amp;H505&amp;", "&amp;AC505&amp;", to_date('"&amp;T505&amp;"','YYYY-MM-DD HH24:MI:SS'), "&amp;AF505&amp;" );","")&amp;
IF(LEN(AD505)&gt;0,"insert into xxxx_oebs_cash_payment_test (ID, INVOICE_ID, OEBS_PAYMENT, DOC_DATE, COMISS_DATE) values (s_xxxx_oebs_cash_payment_test.NEXTVAL, "&amp;H505&amp;", "&amp;AD505&amp;", to_date('"&amp;T505&amp;"','YYYY-MM-DD HH24:MI:SS'), "&amp;AF505&amp;" );","")&amp;
IF(LEN(AE505)&gt;0,"insert into xxxx_oebs_cash_payment_test (ID, INVOICE_ID, OEBS_PAYMENT, DOC_DATE, COMISS_DATE) values (s_xxxx_oebs_cash_payment_test.NEXTVAL, "&amp;H505&amp;", "&amp;AE505&amp;", to_date('"&amp;T505&amp;"','YYYY-MM-DD HH24:MI:SS'), "&amp;AF505&amp;" );","")&amp;
IF(LEN(AH505)&gt;0,"insert into xxxx_client_discount_m  (ID,CLIENT_ID,CLIENT_AVG_DISCOUNT,DT) values (s_xxxx_client_discount_m.NEXTVAL,"&amp;X505&amp;", "&amp;AH505&amp;", "&amp;AI505&amp;");","")&amp;
IF(LEN(AJ505)&gt;0,"insert into xxxx_client_discount_m  (ID,CLIENT_ID,CLIENT_AVG_DISCOUNT,DT) values (s_xxxx_client_discount_m.NEXTVAL,"&amp;X505&amp;", "&amp;AJ505&amp;", "&amp;AK505&amp;");","")&amp;
IF(LEN(AO505)&gt;0,"insert into xxxx_contract_signed_attr (ID, CONTRACT_ID, CODE, KEY_NUM) values (s_xxxx_contract_signed_attr.NEXTVAL, "&amp;C505&amp;", 'SUPERCOMMISSION_BONUS' , "&amp;AO505&amp;" );","")&amp;
IF(LEN(AP505)&gt;0,"insert into xxxx_loyal_clients_contr_attr (ID, CONTRACT_ID, CLIENT_ID, LC_TURNOVER, COLLATERAL_FIRST_DT, COLLATERAL_END_DT) values (s_xxxx_loyal_clients_contr_atr.NEXTVAL, "&amp;C505&amp;", "&amp;X505&amp;", "&amp;AP505&amp;", "&amp;AQ505&amp;", "&amp;AR505&amp;"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100254, 'Б-100254-13',date'2016-03-04',3, 11, 11, 'RUR', 1, 18, date'2015-03-06', date'2015-03-07', 1002541, 1, to_date('2016-06-30 00:00:03','YYYY-MM-DD HH24:MI:SS'), 30000, 5400, 0, 306, 0, 'c1', 8,null);insert into xxxx_oebs_cash_payment_test (ID, INVOICE_ID, OEBS_PAYMENT, DOC_DATE, COMISS_DATE) values (s_xxxx_oebs_cash_payment_test.NEXTVAL, 100254, 15000, to_date('2016-06-30 00:00:03','YYYY-MM-DD HH24:MI:SS'), date'2015-06-30' );insert into xxxx_client_discount_m  (ID,CLIENT_ID,CLIENT_AVG_DISCOUNT,DT) values (s_xxxx_client_discount_m.NEXTVAL,306, 20, date'2014-03-01');</v>
      </c>
    </row>
    <row r="506" spans="1:47" s="44" customFormat="1" ht="15" customHeight="1" x14ac:dyDescent="0.3">
      <c r="A506" s="45">
        <v>25</v>
      </c>
      <c r="B506" s="57"/>
      <c r="C506" s="33" t="str">
        <f t="shared" si="137"/>
        <v>100025</v>
      </c>
      <c r="D506" s="33" t="str">
        <f t="shared" si="138"/>
        <v>100025/13</v>
      </c>
      <c r="E506" s="34" t="s">
        <v>40</v>
      </c>
      <c r="F506" s="34" t="s">
        <v>41</v>
      </c>
      <c r="G506" s="12">
        <v>1</v>
      </c>
      <c r="H506" s="14">
        <v>100255</v>
      </c>
      <c r="I506" s="33" t="str">
        <f t="shared" si="139"/>
        <v>Б-100255-13</v>
      </c>
      <c r="J506" s="16">
        <v>3</v>
      </c>
      <c r="K506" s="35">
        <v>1</v>
      </c>
      <c r="L506" s="33" t="s">
        <v>42</v>
      </c>
      <c r="M506" s="36">
        <v>1</v>
      </c>
      <c r="N506" s="33">
        <v>18</v>
      </c>
      <c r="O506" s="145" t="s">
        <v>170</v>
      </c>
      <c r="P506" s="34" t="s">
        <v>44</v>
      </c>
      <c r="Q506" s="34" t="s">
        <v>45</v>
      </c>
      <c r="R506" s="37" t="str">
        <f t="shared" si="140"/>
        <v>1002551</v>
      </c>
      <c r="S506" s="33">
        <v>1</v>
      </c>
      <c r="T506" s="144" t="s">
        <v>161</v>
      </c>
      <c r="U506" s="33">
        <v>11952</v>
      </c>
      <c r="V506" s="33">
        <f t="shared" si="142"/>
        <v>2151.36</v>
      </c>
      <c r="W506" s="33">
        <v>0</v>
      </c>
      <c r="X506" s="18">
        <v>307</v>
      </c>
      <c r="Y506" s="38" t="s">
        <v>47</v>
      </c>
      <c r="Z506" s="20">
        <f t="shared" si="145"/>
        <v>9800.64</v>
      </c>
      <c r="AA506" s="39"/>
      <c r="AB506" s="39"/>
      <c r="AC506" s="40">
        <f t="shared" si="144"/>
        <v>5976</v>
      </c>
      <c r="AD506" s="12"/>
      <c r="AE506" s="33"/>
      <c r="AF506" s="13" t="s">
        <v>102</v>
      </c>
      <c r="AG506" s="41">
        <v>8</v>
      </c>
      <c r="AH506" s="42">
        <v>13</v>
      </c>
      <c r="AI506" s="43" t="s">
        <v>49</v>
      </c>
      <c r="AJ506" s="34"/>
      <c r="AK506" s="34"/>
      <c r="AL506" s="37">
        <v>0</v>
      </c>
      <c r="AM506" s="33" t="s">
        <v>50</v>
      </c>
      <c r="AN506" s="33" t="s">
        <v>51</v>
      </c>
      <c r="AO506" s="33"/>
      <c r="AP506" s="37"/>
      <c r="AQ506" s="37"/>
      <c r="AR506" s="37"/>
      <c r="AS506" s="37"/>
      <c r="AU506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date'2015-03-01', date'2015-09-01', 1, 100255, 'Б-100255-13',date'2016-03-05',3, 1, 1, 'RUR', 1, 18, date'2015-03-06', date'2015-03-07', 1002551, 1, to_date('2016-06-30 00:00:04','YYYY-MM-DD HH24:MI:SS'), 11952, 2151.36, 0, 307, 0, 'c1', 8,null);insert into xxxx_oebs_cash_payment_test (ID, INVOICE_ID, OEBS_PAYMENT, DOC_DATE, COMISS_DATE) values (s_xxxx_oebs_cash_payment_test.NEXTVAL, 100255, 5976, to_date('2016-06-30 00:00:04','YYYY-MM-DD HH24:MI:SS'), date'2015-06-30' );insert into xxxx_client_discount_m  (ID,CLIENT_ID,CLIENT_AVG_DISCOUNT,DT) values (s_xxxx_client_discount_m.NEXTVAL,307, 13, date'2014-03-01');</v>
      </c>
    </row>
    <row r="507" spans="1:47" ht="15" customHeight="1" x14ac:dyDescent="0.3">
      <c r="A507" s="45">
        <v>26</v>
      </c>
      <c r="B507" s="64"/>
      <c r="C507" s="12" t="str">
        <f t="shared" si="137"/>
        <v>100026</v>
      </c>
      <c r="D507" s="12" t="str">
        <f t="shared" si="138"/>
        <v>100026/13</v>
      </c>
      <c r="E507" s="13" t="s">
        <v>40</v>
      </c>
      <c r="F507" s="13" t="s">
        <v>41</v>
      </c>
      <c r="G507" s="12">
        <v>1</v>
      </c>
      <c r="H507" s="14">
        <v>100256</v>
      </c>
      <c r="I507" s="15" t="str">
        <f t="shared" si="139"/>
        <v>Б-100256-13</v>
      </c>
      <c r="J507" s="16">
        <v>3</v>
      </c>
      <c r="K507" s="12">
        <v>7</v>
      </c>
      <c r="L507" s="12" t="s">
        <v>42</v>
      </c>
      <c r="M507" s="16">
        <v>1</v>
      </c>
      <c r="N507" s="12">
        <v>18</v>
      </c>
      <c r="O507" s="144" t="s">
        <v>167</v>
      </c>
      <c r="P507" s="13" t="s">
        <v>44</v>
      </c>
      <c r="Q507" s="13" t="s">
        <v>45</v>
      </c>
      <c r="R507" s="17" t="str">
        <f t="shared" si="140"/>
        <v>1002561</v>
      </c>
      <c r="S507" s="15">
        <v>1</v>
      </c>
      <c r="T507" s="144" t="s">
        <v>162</v>
      </c>
      <c r="U507" s="12">
        <v>30000</v>
      </c>
      <c r="V507" s="12">
        <f t="shared" si="142"/>
        <v>5400</v>
      </c>
      <c r="W507" s="12">
        <v>0</v>
      </c>
      <c r="X507" s="18">
        <v>308</v>
      </c>
      <c r="Y507" s="19" t="s">
        <v>47</v>
      </c>
      <c r="Z507" s="20">
        <f t="shared" si="145"/>
        <v>24600</v>
      </c>
      <c r="AA507" s="21"/>
      <c r="AB507" s="22"/>
      <c r="AC507" s="14">
        <f t="shared" si="144"/>
        <v>15000</v>
      </c>
      <c r="AD507" s="12"/>
      <c r="AE507" s="12"/>
      <c r="AF507" s="13" t="s">
        <v>107</v>
      </c>
      <c r="AG507" s="23">
        <v>8</v>
      </c>
      <c r="AH507" s="24">
        <v>13</v>
      </c>
      <c r="AI507" s="25" t="s">
        <v>49</v>
      </c>
      <c r="AJ507" s="13"/>
      <c r="AK507" s="13"/>
      <c r="AL507" s="17">
        <v>0</v>
      </c>
      <c r="AM507" s="15" t="s">
        <v>50</v>
      </c>
      <c r="AN507" s="12" t="s">
        <v>51</v>
      </c>
      <c r="AO507" s="12"/>
      <c r="AP507" s="17"/>
      <c r="AQ507" s="17"/>
      <c r="AR507" s="17"/>
      <c r="AS507" s="65" t="s">
        <v>79</v>
      </c>
      <c r="AU507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100256, 'Б-100256-13',date'2016-03-02',3, 7, 7, 'RUR', 1, 18, date'2015-03-06', date'2015-03-07', 1002561, 1, to_date('2016-07-01 00:00:00','YYYY-MM-DD HH24:MI:SS'), 30000, 5400, 0, 308, 0, 'c1', 8,null);insert into xxxx_oebs_cash_payment_test (ID, INVOICE_ID, OEBS_PAYMENT, DOC_DATE, COMISS_DATE) values (s_xxxx_oebs_cash_payment_test.NEXTVAL, 100256, 15000, to_date('2016-07-01 00:00:00','YYYY-MM-DD HH24:MI:SS'), date'2015-07-31' );insert into xxxx_client_discount_m  (ID,CLIENT_ID,CLIENT_AVG_DISCOUNT,DT) values (s_xxxx_client_discount_m.NEXTVAL,308, 13, date'2014-03-01');</v>
      </c>
    </row>
    <row r="508" spans="1:47" ht="15" customHeight="1" x14ac:dyDescent="0.3">
      <c r="A508" s="45">
        <v>26</v>
      </c>
      <c r="B508" s="64"/>
      <c r="C508" s="12" t="str">
        <f t="shared" si="137"/>
        <v>100026</v>
      </c>
      <c r="D508" s="12" t="str">
        <f t="shared" si="138"/>
        <v>100026/13</v>
      </c>
      <c r="E508" s="13" t="s">
        <v>40</v>
      </c>
      <c r="F508" s="13" t="s">
        <v>41</v>
      </c>
      <c r="G508" s="12">
        <v>1</v>
      </c>
      <c r="H508" s="14">
        <v>100257</v>
      </c>
      <c r="I508" s="15" t="str">
        <f t="shared" si="139"/>
        <v>Б-100257-13</v>
      </c>
      <c r="J508" s="16">
        <v>3</v>
      </c>
      <c r="K508" s="12">
        <v>7</v>
      </c>
      <c r="L508" s="12" t="s">
        <v>42</v>
      </c>
      <c r="M508" s="16">
        <v>1</v>
      </c>
      <c r="N508" s="12">
        <v>18</v>
      </c>
      <c r="O508" s="144" t="s">
        <v>168</v>
      </c>
      <c r="P508" s="13" t="s">
        <v>44</v>
      </c>
      <c r="Q508" s="13" t="s">
        <v>45</v>
      </c>
      <c r="R508" s="17" t="str">
        <f t="shared" si="140"/>
        <v>1002571</v>
      </c>
      <c r="S508" s="15">
        <v>1</v>
      </c>
      <c r="T508" s="144" t="s">
        <v>163</v>
      </c>
      <c r="U508" s="12">
        <v>30000</v>
      </c>
      <c r="V508" s="12">
        <f t="shared" si="142"/>
        <v>5400</v>
      </c>
      <c r="W508" s="12">
        <v>0</v>
      </c>
      <c r="X508" s="18">
        <v>309</v>
      </c>
      <c r="Y508" s="19" t="s">
        <v>47</v>
      </c>
      <c r="Z508" s="20">
        <f t="shared" si="145"/>
        <v>24600</v>
      </c>
      <c r="AA508" s="21"/>
      <c r="AB508" s="26"/>
      <c r="AC508" s="14">
        <f t="shared" si="144"/>
        <v>15000</v>
      </c>
      <c r="AD508" s="12"/>
      <c r="AE508" s="12"/>
      <c r="AF508" s="13" t="s">
        <v>107</v>
      </c>
      <c r="AG508" s="23">
        <v>8</v>
      </c>
      <c r="AH508" s="27">
        <v>7</v>
      </c>
      <c r="AI508" s="25" t="s">
        <v>49</v>
      </c>
      <c r="AJ508" s="13"/>
      <c r="AK508" s="13"/>
      <c r="AL508" s="17">
        <v>0</v>
      </c>
      <c r="AM508" s="15" t="s">
        <v>50</v>
      </c>
      <c r="AN508" s="12" t="s">
        <v>51</v>
      </c>
      <c r="AO508" s="12"/>
      <c r="AP508" s="17"/>
      <c r="AQ508" s="17"/>
      <c r="AR508" s="17"/>
      <c r="AS508" s="17" t="s">
        <v>119</v>
      </c>
      <c r="AU508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100257, 'Б-100257-13',date'2016-03-03',3, 7, 7, 'RUR', 1, 18, date'2015-03-06', date'2015-03-07', 1002571, 1, to_date('2016-07-01 00:00:01','YYYY-MM-DD HH24:MI:SS'), 30000, 5400, 0, 309, 0, 'c1', 8,null);insert into xxxx_oebs_cash_payment_test (ID, INVOICE_ID, OEBS_PAYMENT, DOC_DATE, COMISS_DATE) values (s_xxxx_oebs_cash_payment_test.NEXTVAL, 100257, 15000, to_date('2016-07-01 00:00:01','YYYY-MM-DD HH24:MI:SS'), date'2015-07-31' );insert into xxxx_client_discount_m  (ID,CLIENT_ID,CLIENT_AVG_DISCOUNT,DT) values (s_xxxx_client_discount_m.NEXTVAL,309, 7, date'2014-03-01');</v>
      </c>
    </row>
    <row r="509" spans="1:47" ht="15" customHeight="1" x14ac:dyDescent="0.3">
      <c r="A509" s="45">
        <v>26</v>
      </c>
      <c r="B509" s="64"/>
      <c r="C509" s="12" t="str">
        <f t="shared" si="137"/>
        <v>100026</v>
      </c>
      <c r="D509" s="12" t="str">
        <f t="shared" si="138"/>
        <v>100026/13</v>
      </c>
      <c r="E509" s="13" t="s">
        <v>40</v>
      </c>
      <c r="F509" s="13" t="s">
        <v>41</v>
      </c>
      <c r="G509" s="12">
        <v>1</v>
      </c>
      <c r="H509" s="14">
        <v>100258</v>
      </c>
      <c r="I509" s="15" t="str">
        <f t="shared" si="139"/>
        <v>Б-100258-13</v>
      </c>
      <c r="J509" s="16">
        <v>3</v>
      </c>
      <c r="K509" s="12">
        <v>7</v>
      </c>
      <c r="L509" s="12" t="s">
        <v>42</v>
      </c>
      <c r="M509" s="16">
        <v>1</v>
      </c>
      <c r="N509" s="12">
        <v>18</v>
      </c>
      <c r="O509" s="144" t="s">
        <v>168</v>
      </c>
      <c r="P509" s="13" t="s">
        <v>44</v>
      </c>
      <c r="Q509" s="13" t="s">
        <v>45</v>
      </c>
      <c r="R509" s="17" t="str">
        <f t="shared" si="140"/>
        <v>1002581</v>
      </c>
      <c r="S509" s="15">
        <v>1</v>
      </c>
      <c r="T509" s="144" t="s">
        <v>164</v>
      </c>
      <c r="U509" s="12">
        <v>20000</v>
      </c>
      <c r="V509" s="12">
        <f t="shared" si="142"/>
        <v>3600</v>
      </c>
      <c r="W509" s="12">
        <v>0</v>
      </c>
      <c r="X509" s="18">
        <v>310</v>
      </c>
      <c r="Y509" s="19" t="s">
        <v>47</v>
      </c>
      <c r="Z509" s="20">
        <f t="shared" si="145"/>
        <v>16400</v>
      </c>
      <c r="AA509" s="21"/>
      <c r="AB509" s="26"/>
      <c r="AC509" s="14">
        <f t="shared" si="144"/>
        <v>10000</v>
      </c>
      <c r="AD509" s="12"/>
      <c r="AE509" s="12"/>
      <c r="AF509" s="13" t="s">
        <v>107</v>
      </c>
      <c r="AG509" s="23">
        <v>8</v>
      </c>
      <c r="AH509" s="27">
        <v>7</v>
      </c>
      <c r="AI509" s="25" t="s">
        <v>49</v>
      </c>
      <c r="AJ509" s="13"/>
      <c r="AK509" s="13"/>
      <c r="AL509" s="17">
        <v>0</v>
      </c>
      <c r="AM509" s="15" t="s">
        <v>50</v>
      </c>
      <c r="AN509" s="12" t="s">
        <v>51</v>
      </c>
      <c r="AO509" s="12"/>
      <c r="AP509" s="17"/>
      <c r="AQ509" s="17"/>
      <c r="AR509" s="17"/>
      <c r="AS509" s="17" t="s">
        <v>121</v>
      </c>
      <c r="AU509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100258, 'Б-100258-13',date'2016-03-03',3, 7, 7, 'RUR', 1, 18, date'2015-03-06', date'2015-03-07', 1002581, 1, to_date('2016-07-01 00:00:02','YYYY-MM-DD HH24:MI:SS'), 20000, 3600, 0, 310, 0, 'c1', 8,null);insert into xxxx_oebs_cash_payment_test (ID, INVOICE_ID, OEBS_PAYMENT, DOC_DATE, COMISS_DATE) values (s_xxxx_oebs_cash_payment_test.NEXTVAL, 100258, 10000, to_date('2016-07-01 00:00:02','YYYY-MM-DD HH24:MI:SS'), date'2015-07-31' );insert into xxxx_client_discount_m  (ID,CLIENT_ID,CLIENT_AVG_DISCOUNT,DT) values (s_xxxx_client_discount_m.NEXTVAL,310, 7, date'2014-03-01');</v>
      </c>
    </row>
    <row r="510" spans="1:47" ht="15" customHeight="1" x14ac:dyDescent="0.3">
      <c r="A510" s="45">
        <v>26</v>
      </c>
      <c r="B510" s="64"/>
      <c r="C510" s="12" t="str">
        <f t="shared" si="137"/>
        <v>100026</v>
      </c>
      <c r="D510" s="12" t="str">
        <f t="shared" si="138"/>
        <v>100026/13</v>
      </c>
      <c r="E510" s="13" t="s">
        <v>40</v>
      </c>
      <c r="F510" s="13" t="s">
        <v>41</v>
      </c>
      <c r="G510" s="12">
        <v>1</v>
      </c>
      <c r="H510" s="14">
        <v>100259</v>
      </c>
      <c r="I510" s="15" t="str">
        <f t="shared" si="139"/>
        <v>Б-100259-13</v>
      </c>
      <c r="J510" s="16">
        <v>3</v>
      </c>
      <c r="K510" s="28">
        <v>2</v>
      </c>
      <c r="L510" s="12" t="s">
        <v>42</v>
      </c>
      <c r="M510" s="16">
        <v>1</v>
      </c>
      <c r="N510" s="12">
        <v>18</v>
      </c>
      <c r="O510" s="144" t="s">
        <v>169</v>
      </c>
      <c r="P510" s="13" t="s">
        <v>44</v>
      </c>
      <c r="Q510" s="13" t="s">
        <v>45</v>
      </c>
      <c r="R510" s="17" t="str">
        <f t="shared" si="140"/>
        <v>1002591</v>
      </c>
      <c r="S510" s="15">
        <v>1</v>
      </c>
      <c r="T510" s="144" t="s">
        <v>165</v>
      </c>
      <c r="U510" s="12">
        <v>30000</v>
      </c>
      <c r="V510" s="12">
        <f t="shared" si="142"/>
        <v>5400</v>
      </c>
      <c r="W510" s="12">
        <v>0</v>
      </c>
      <c r="X510" s="18">
        <v>311</v>
      </c>
      <c r="Y510" s="19" t="s">
        <v>47</v>
      </c>
      <c r="Z510" s="20">
        <f t="shared" si="145"/>
        <v>24600</v>
      </c>
      <c r="AA510" s="21"/>
      <c r="AB510" s="29"/>
      <c r="AC510" s="14">
        <f t="shared" si="144"/>
        <v>15000</v>
      </c>
      <c r="AD510" s="12"/>
      <c r="AE510" s="12"/>
      <c r="AF510" s="13" t="s">
        <v>107</v>
      </c>
      <c r="AG510" s="23">
        <v>8</v>
      </c>
      <c r="AH510" s="30">
        <v>20</v>
      </c>
      <c r="AI510" s="25" t="s">
        <v>49</v>
      </c>
      <c r="AJ510" s="13"/>
      <c r="AK510" s="13"/>
      <c r="AL510" s="17">
        <v>0</v>
      </c>
      <c r="AM510" s="15" t="s">
        <v>50</v>
      </c>
      <c r="AN510" s="12" t="s">
        <v>51</v>
      </c>
      <c r="AO510" s="12"/>
      <c r="AP510" s="17"/>
      <c r="AQ510" s="17"/>
      <c r="AR510" s="17"/>
      <c r="AS510" s="17"/>
      <c r="AU510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100259, 'Б-100259-13',date'2016-03-04',3, 2, 2, 'RUR', 1, 18, date'2015-03-06', date'2015-03-07', 1002591, 1, to_date('2016-07-01 00:00:03','YYYY-MM-DD HH24:MI:SS'), 30000, 5400, 0, 311, 0, 'c1', 8,null);insert into xxxx_oebs_cash_payment_test (ID, INVOICE_ID, OEBS_PAYMENT, DOC_DATE, COMISS_DATE) values (s_xxxx_oebs_cash_payment_test.NEXTVAL, 100259, 15000, to_date('2016-07-01 00:00:03','YYYY-MM-DD HH24:MI:SS'), date'2015-07-31' );insert into xxxx_client_discount_m  (ID,CLIENT_ID,CLIENT_AVG_DISCOUNT,DT) values (s_xxxx_client_discount_m.NEXTVAL,311, 20, date'2014-03-01');</v>
      </c>
    </row>
    <row r="511" spans="1:47" ht="15" customHeight="1" x14ac:dyDescent="0.3">
      <c r="A511" s="45">
        <v>26</v>
      </c>
      <c r="B511" s="64"/>
      <c r="C511" s="12" t="str">
        <f t="shared" si="137"/>
        <v>100026</v>
      </c>
      <c r="D511" s="12" t="str">
        <f t="shared" si="138"/>
        <v>100026/13</v>
      </c>
      <c r="E511" s="13" t="s">
        <v>40</v>
      </c>
      <c r="F511" s="13" t="s">
        <v>41</v>
      </c>
      <c r="G511" s="12">
        <v>1</v>
      </c>
      <c r="H511" s="14">
        <v>100260</v>
      </c>
      <c r="I511" s="15" t="str">
        <f t="shared" si="139"/>
        <v>Б-100260-13</v>
      </c>
      <c r="J511" s="16">
        <v>3</v>
      </c>
      <c r="K511" s="28">
        <v>11</v>
      </c>
      <c r="L511" s="12" t="s">
        <v>42</v>
      </c>
      <c r="M511" s="16">
        <v>1</v>
      </c>
      <c r="N511" s="12">
        <v>18</v>
      </c>
      <c r="O511" s="144" t="s">
        <v>169</v>
      </c>
      <c r="P511" s="13" t="s">
        <v>44</v>
      </c>
      <c r="Q511" s="13" t="s">
        <v>45</v>
      </c>
      <c r="R511" s="17" t="str">
        <f t="shared" si="140"/>
        <v>1002601</v>
      </c>
      <c r="S511" s="15">
        <v>1</v>
      </c>
      <c r="T511" s="144" t="s">
        <v>165</v>
      </c>
      <c r="U511" s="12">
        <v>30000</v>
      </c>
      <c r="V511" s="12">
        <f t="shared" si="142"/>
        <v>5400</v>
      </c>
      <c r="W511" s="12">
        <v>0</v>
      </c>
      <c r="X511" s="18">
        <v>311</v>
      </c>
      <c r="Y511" s="19" t="s">
        <v>47</v>
      </c>
      <c r="Z511" s="20">
        <f t="shared" si="145"/>
        <v>24600</v>
      </c>
      <c r="AA511" s="21"/>
      <c r="AB511" s="29"/>
      <c r="AC511" s="14">
        <f t="shared" si="144"/>
        <v>15000</v>
      </c>
      <c r="AD511" s="12"/>
      <c r="AE511" s="12"/>
      <c r="AF511" s="13" t="s">
        <v>107</v>
      </c>
      <c r="AG511" s="23">
        <v>8</v>
      </c>
      <c r="AH511" s="30">
        <v>20</v>
      </c>
      <c r="AI511" s="25" t="s">
        <v>49</v>
      </c>
      <c r="AJ511" s="13"/>
      <c r="AK511" s="13"/>
      <c r="AL511" s="17">
        <v>0</v>
      </c>
      <c r="AM511" s="15" t="s">
        <v>50</v>
      </c>
      <c r="AN511" s="12" t="s">
        <v>51</v>
      </c>
      <c r="AO511" s="12"/>
      <c r="AP511" s="17"/>
      <c r="AQ511" s="17"/>
      <c r="AR511" s="17"/>
      <c r="AS511" s="17"/>
      <c r="AU511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100260, 'Б-100260-13',date'2016-03-04',3, 11, 11, 'RUR', 1, 18, date'2015-03-06', date'2015-03-07', 1002601, 1, to_date('2016-07-01 00:00:03','YYYY-MM-DD HH24:MI:SS'), 30000, 5400, 0, 311, 0, 'c1', 8,null);insert into xxxx_oebs_cash_payment_test (ID, INVOICE_ID, OEBS_PAYMENT, DOC_DATE, COMISS_DATE) values (s_xxxx_oebs_cash_payment_test.NEXTVAL, 100260, 15000, to_date('2016-07-01 00:00:03','YYYY-MM-DD HH24:MI:SS'), date'2015-07-31' );insert into xxxx_client_discount_m  (ID,CLIENT_ID,CLIENT_AVG_DISCOUNT,DT) values (s_xxxx_client_discount_m.NEXTVAL,311, 20, date'2014-03-01');</v>
      </c>
    </row>
    <row r="512" spans="1:47" s="44" customFormat="1" ht="15" customHeight="1" x14ac:dyDescent="0.3">
      <c r="A512" s="45">
        <v>26</v>
      </c>
      <c r="B512" s="48"/>
      <c r="C512" s="33" t="str">
        <f t="shared" ref="C512:C518" si="146">"1000"&amp;A512</f>
        <v>100026</v>
      </c>
      <c r="D512" s="33" t="str">
        <f t="shared" ref="D512:D518" si="147">"1000"&amp;A512&amp;"/13"</f>
        <v>100026/13</v>
      </c>
      <c r="E512" s="34" t="s">
        <v>40</v>
      </c>
      <c r="F512" s="34" t="s">
        <v>41</v>
      </c>
      <c r="G512" s="12">
        <v>1</v>
      </c>
      <c r="H512" s="14">
        <v>100261</v>
      </c>
      <c r="I512" s="33" t="str">
        <f t="shared" ref="I512:I518" si="148">"Б-"&amp;H512&amp;"-13"</f>
        <v>Б-100261-13</v>
      </c>
      <c r="J512" s="16">
        <v>3</v>
      </c>
      <c r="K512" s="35">
        <v>1</v>
      </c>
      <c r="L512" s="33" t="s">
        <v>42</v>
      </c>
      <c r="M512" s="36">
        <v>1</v>
      </c>
      <c r="N512" s="33">
        <v>18</v>
      </c>
      <c r="O512" s="145" t="s">
        <v>170</v>
      </c>
      <c r="P512" s="34" t="s">
        <v>44</v>
      </c>
      <c r="Q512" s="34" t="s">
        <v>45</v>
      </c>
      <c r="R512" s="37" t="str">
        <f t="shared" ref="R512:R518" si="149">H512&amp;"1"</f>
        <v>1002611</v>
      </c>
      <c r="S512" s="33">
        <v>1</v>
      </c>
      <c r="T512" s="144" t="s">
        <v>166</v>
      </c>
      <c r="U512" s="33">
        <v>11952</v>
      </c>
      <c r="V512" s="33">
        <f t="shared" si="142"/>
        <v>2151.36</v>
      </c>
      <c r="W512" s="33">
        <v>0</v>
      </c>
      <c r="X512" s="18">
        <v>312</v>
      </c>
      <c r="Y512" s="38" t="s">
        <v>47</v>
      </c>
      <c r="Z512" s="20">
        <f t="shared" si="145"/>
        <v>9800.64</v>
      </c>
      <c r="AA512" s="39"/>
      <c r="AB512" s="39"/>
      <c r="AC512" s="40">
        <f t="shared" si="144"/>
        <v>5976</v>
      </c>
      <c r="AD512" s="12"/>
      <c r="AE512" s="33"/>
      <c r="AF512" s="34" t="s">
        <v>107</v>
      </c>
      <c r="AG512" s="41">
        <v>8</v>
      </c>
      <c r="AH512" s="42">
        <v>13</v>
      </c>
      <c r="AI512" s="43" t="s">
        <v>49</v>
      </c>
      <c r="AJ512" s="34"/>
      <c r="AK512" s="34"/>
      <c r="AL512" s="37">
        <v>0</v>
      </c>
      <c r="AM512" s="33" t="s">
        <v>50</v>
      </c>
      <c r="AN512" s="33" t="s">
        <v>51</v>
      </c>
      <c r="AO512" s="33"/>
      <c r="AP512" s="37"/>
      <c r="AQ512" s="37"/>
      <c r="AR512" s="37"/>
      <c r="AS512" s="37"/>
      <c r="AU512" s="44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date'2015-03-01', date'2015-09-01', 1, 100261, 'Б-100261-13',date'2016-03-05',3, 1, 1, 'RUR', 1, 18, date'2015-03-06', date'2015-03-07', 1002611, 1, to_date('2016-07-01 00:00:04','YYYY-MM-DD HH24:MI:SS'), 11952, 2151.36, 0, 312, 0, 'c1', 8,null);insert into xxxx_oebs_cash_payment_test (ID, INVOICE_ID, OEBS_PAYMENT, DOC_DATE, COMISS_DATE) values (s_xxxx_oebs_cash_payment_test.NEXTVAL, 100261, 5976, to_date('2016-07-01 00:00:04','YYYY-MM-DD HH24:MI:SS'), date'2015-07-31' );insert into xxxx_client_discount_m  (ID,CLIENT_ID,CLIENT_AVG_DISCOUNT,DT) values (s_xxxx_client_discount_m.NEXTVAL,312, 13, date'2014-03-01');</v>
      </c>
    </row>
    <row r="513" spans="1:47" ht="15" customHeight="1" x14ac:dyDescent="0.3">
      <c r="A513" s="45">
        <v>27</v>
      </c>
      <c r="B513" s="57"/>
      <c r="C513" s="12" t="str">
        <f t="shared" si="146"/>
        <v>100027</v>
      </c>
      <c r="D513" s="12" t="str">
        <f t="shared" si="147"/>
        <v>100027/13</v>
      </c>
      <c r="E513" s="13" t="s">
        <v>40</v>
      </c>
      <c r="F513" s="13" t="s">
        <v>41</v>
      </c>
      <c r="G513" s="12">
        <v>1</v>
      </c>
      <c r="H513" s="14">
        <v>100262</v>
      </c>
      <c r="I513" s="15" t="str">
        <f t="shared" si="148"/>
        <v>Б-100262-13</v>
      </c>
      <c r="J513" s="16">
        <v>3</v>
      </c>
      <c r="K513" s="12">
        <v>7</v>
      </c>
      <c r="L513" s="12" t="s">
        <v>42</v>
      </c>
      <c r="M513" s="16">
        <v>1</v>
      </c>
      <c r="N513" s="12">
        <v>18</v>
      </c>
      <c r="O513" s="144" t="s">
        <v>167</v>
      </c>
      <c r="P513" s="13" t="s">
        <v>44</v>
      </c>
      <c r="Q513" s="13" t="s">
        <v>45</v>
      </c>
      <c r="R513" s="17" t="str">
        <f t="shared" si="149"/>
        <v>1002621</v>
      </c>
      <c r="S513" s="15">
        <v>1</v>
      </c>
      <c r="T513" s="144" t="s">
        <v>162</v>
      </c>
      <c r="U513" s="12">
        <v>55000</v>
      </c>
      <c r="V513" s="12">
        <f t="shared" si="142"/>
        <v>9900</v>
      </c>
      <c r="W513" s="12">
        <v>0</v>
      </c>
      <c r="X513" s="18">
        <v>313</v>
      </c>
      <c r="Y513" s="19" t="s">
        <v>47</v>
      </c>
      <c r="Z513" s="20">
        <f t="shared" si="145"/>
        <v>45100</v>
      </c>
      <c r="AA513" s="21"/>
      <c r="AB513" s="22"/>
      <c r="AC513" s="14">
        <f t="shared" si="144"/>
        <v>27500</v>
      </c>
      <c r="AD513" s="12"/>
      <c r="AE513" s="12"/>
      <c r="AF513" s="13" t="s">
        <v>107</v>
      </c>
      <c r="AG513" s="23">
        <v>8</v>
      </c>
      <c r="AH513" s="24">
        <v>13</v>
      </c>
      <c r="AI513" s="25" t="s">
        <v>49</v>
      </c>
      <c r="AJ513" s="13"/>
      <c r="AK513" s="13"/>
      <c r="AL513" s="17">
        <v>0</v>
      </c>
      <c r="AM513" s="15" t="s">
        <v>50</v>
      </c>
      <c r="AN513" s="12" t="s">
        <v>51</v>
      </c>
      <c r="AO513" s="12"/>
      <c r="AP513" s="17"/>
      <c r="AQ513" s="17"/>
      <c r="AR513" s="17"/>
      <c r="AS513" s="79">
        <v>200040.64</v>
      </c>
      <c r="AU513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100262, 'Б-100262-13',date'2016-03-02',3, 7, 7, 'RUR', 1, 18, date'2015-03-06', date'2015-03-07', 1002621, 1, to_date('2016-07-01 00:00:00','YYYY-MM-DD HH24:MI:SS'), 55000, 9900, 0, 313, 0, 'c1', 8,null);insert into xxxx_oebs_cash_payment_test (ID, INVOICE_ID, OEBS_PAYMENT, DOC_DATE, COMISS_DATE) values (s_xxxx_oebs_cash_payment_test.NEXTVAL, 100262, 27500, to_date('2016-07-01 00:00:00','YYYY-MM-DD HH24:MI:SS'), date'2015-07-31' );insert into xxxx_client_discount_m  (ID,CLIENT_ID,CLIENT_AVG_DISCOUNT,DT) values (s_xxxx_client_discount_m.NEXTVAL,313, 13, date'2014-03-01');</v>
      </c>
    </row>
    <row r="514" spans="1:47" ht="15" customHeight="1" x14ac:dyDescent="0.3">
      <c r="A514" s="45">
        <v>27</v>
      </c>
      <c r="B514" s="57"/>
      <c r="C514" s="12" t="str">
        <f t="shared" si="146"/>
        <v>100027</v>
      </c>
      <c r="D514" s="12" t="str">
        <f t="shared" si="147"/>
        <v>100027/13</v>
      </c>
      <c r="E514" s="13" t="s">
        <v>40</v>
      </c>
      <c r="F514" s="13" t="s">
        <v>41</v>
      </c>
      <c r="G514" s="12">
        <v>1</v>
      </c>
      <c r="H514" s="14">
        <v>100263</v>
      </c>
      <c r="I514" s="15" t="str">
        <f t="shared" si="148"/>
        <v>Б-100263-13</v>
      </c>
      <c r="J514" s="16">
        <v>3</v>
      </c>
      <c r="K514" s="12">
        <v>7</v>
      </c>
      <c r="L514" s="12" t="s">
        <v>42</v>
      </c>
      <c r="M514" s="16">
        <v>1</v>
      </c>
      <c r="N514" s="12">
        <v>18</v>
      </c>
      <c r="O514" s="144" t="s">
        <v>168</v>
      </c>
      <c r="P514" s="13" t="s">
        <v>44</v>
      </c>
      <c r="Q514" s="13" t="s">
        <v>45</v>
      </c>
      <c r="R514" s="17" t="str">
        <f t="shared" si="149"/>
        <v>1002631</v>
      </c>
      <c r="S514" s="15">
        <v>1</v>
      </c>
      <c r="T514" s="144" t="s">
        <v>163</v>
      </c>
      <c r="U514" s="12">
        <v>55000</v>
      </c>
      <c r="V514" s="12">
        <f t="shared" si="142"/>
        <v>9900</v>
      </c>
      <c r="W514" s="12">
        <v>0</v>
      </c>
      <c r="X514" s="18">
        <v>314</v>
      </c>
      <c r="Y514" s="19" t="s">
        <v>47</v>
      </c>
      <c r="Z514" s="20">
        <f t="shared" si="145"/>
        <v>45100</v>
      </c>
      <c r="AA514" s="21"/>
      <c r="AB514" s="26"/>
      <c r="AC514" s="14">
        <f t="shared" si="144"/>
        <v>27500</v>
      </c>
      <c r="AD514" s="12"/>
      <c r="AE514" s="12"/>
      <c r="AF514" s="13" t="s">
        <v>107</v>
      </c>
      <c r="AG514" s="23">
        <v>8</v>
      </c>
      <c r="AH514" s="27">
        <v>7</v>
      </c>
      <c r="AI514" s="25" t="s">
        <v>49</v>
      </c>
      <c r="AJ514" s="13"/>
      <c r="AK514" s="13"/>
      <c r="AL514" s="17">
        <v>0</v>
      </c>
      <c r="AM514" s="15" t="s">
        <v>50</v>
      </c>
      <c r="AN514" s="12" t="s">
        <v>51</v>
      </c>
      <c r="AO514" s="12"/>
      <c r="AP514" s="17"/>
      <c r="AQ514" s="17"/>
      <c r="AR514" s="17"/>
      <c r="AS514" s="17" t="s">
        <v>119</v>
      </c>
      <c r="AU514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100263, 'Б-100263-13',date'2016-03-03',3, 7, 7, 'RUR', 1, 18, date'2015-03-06', date'2015-03-07', 1002631, 1, to_date('2016-07-01 00:00:01','YYYY-MM-DD HH24:MI:SS'), 55000, 9900, 0, 314, 0, 'c1', 8,null);insert into xxxx_oebs_cash_payment_test (ID, INVOICE_ID, OEBS_PAYMENT, DOC_DATE, COMISS_DATE) values (s_xxxx_oebs_cash_payment_test.NEXTVAL, 100263, 27500, to_date('2016-07-01 00:00:01','YYYY-MM-DD HH24:MI:SS'), date'2015-07-31' );insert into xxxx_client_discount_m  (ID,CLIENT_ID,CLIENT_AVG_DISCOUNT,DT) values (s_xxxx_client_discount_m.NEXTVAL,314, 7, date'2014-03-01');</v>
      </c>
    </row>
    <row r="515" spans="1:47" ht="15" customHeight="1" x14ac:dyDescent="0.3">
      <c r="A515" s="45">
        <v>27</v>
      </c>
      <c r="B515" s="57"/>
      <c r="C515" s="12" t="str">
        <f t="shared" si="146"/>
        <v>100027</v>
      </c>
      <c r="D515" s="12" t="str">
        <f t="shared" si="147"/>
        <v>100027/13</v>
      </c>
      <c r="E515" s="13" t="s">
        <v>40</v>
      </c>
      <c r="F515" s="13" t="s">
        <v>41</v>
      </c>
      <c r="G515" s="12">
        <v>1</v>
      </c>
      <c r="H515" s="14">
        <v>100264</v>
      </c>
      <c r="I515" s="15" t="str">
        <f t="shared" si="148"/>
        <v>Б-100264-13</v>
      </c>
      <c r="J515" s="16">
        <v>3</v>
      </c>
      <c r="K515" s="28">
        <v>2</v>
      </c>
      <c r="L515" s="12" t="s">
        <v>42</v>
      </c>
      <c r="M515" s="16">
        <v>1</v>
      </c>
      <c r="N515" s="12">
        <v>18</v>
      </c>
      <c r="O515" s="144" t="s">
        <v>169</v>
      </c>
      <c r="P515" s="13" t="s">
        <v>44</v>
      </c>
      <c r="Q515" s="13" t="s">
        <v>45</v>
      </c>
      <c r="R515" s="17" t="str">
        <f t="shared" si="149"/>
        <v>1002641</v>
      </c>
      <c r="S515" s="15">
        <v>1</v>
      </c>
      <c r="T515" s="144" t="s">
        <v>165</v>
      </c>
      <c r="U515" s="12">
        <v>50000</v>
      </c>
      <c r="V515" s="12">
        <f t="shared" si="142"/>
        <v>9000</v>
      </c>
      <c r="W515" s="12">
        <v>0</v>
      </c>
      <c r="X515" s="18">
        <v>316</v>
      </c>
      <c r="Y515" s="19" t="s">
        <v>47</v>
      </c>
      <c r="Z515" s="20">
        <f t="shared" si="145"/>
        <v>41000</v>
      </c>
      <c r="AA515" s="21"/>
      <c r="AB515" s="29"/>
      <c r="AC515" s="14">
        <f t="shared" si="144"/>
        <v>25000</v>
      </c>
      <c r="AD515" s="12"/>
      <c r="AE515" s="12"/>
      <c r="AF515" s="13" t="s">
        <v>107</v>
      </c>
      <c r="AG515" s="23">
        <v>8</v>
      </c>
      <c r="AH515" s="30">
        <v>20</v>
      </c>
      <c r="AI515" s="25" t="s">
        <v>49</v>
      </c>
      <c r="AJ515" s="13"/>
      <c r="AK515" s="13"/>
      <c r="AL515" s="17">
        <v>0</v>
      </c>
      <c r="AM515" s="15" t="s">
        <v>50</v>
      </c>
      <c r="AN515" s="12" t="s">
        <v>51</v>
      </c>
      <c r="AO515" s="12"/>
      <c r="AP515" s="17"/>
      <c r="AQ515" s="17"/>
      <c r="AR515" s="17"/>
      <c r="AS515" s="17"/>
      <c r="AU515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100264, 'Б-100264-13',date'2016-03-04',3, 2, 2, 'RUR', 1, 18, date'2015-03-06', date'2015-03-07', 1002641, 1, to_date('2016-07-01 00:00:03','YYYY-MM-DD HH24:MI:SS'), 50000, 9000, 0, 316, 0, 'c1', 8,null);insert into xxxx_oebs_cash_payment_test (ID, INVOICE_ID, OEBS_PAYMENT, DOC_DATE, COMISS_DATE) values (s_xxxx_oebs_cash_payment_test.NEXTVAL, 100264, 25000, to_date('2016-07-01 00:00:03','YYYY-MM-DD HH24:MI:SS'), date'2015-07-31' );insert into xxxx_client_discount_m  (ID,CLIENT_ID,CLIENT_AVG_DISCOUNT,DT) values (s_xxxx_client_discount_m.NEXTVAL,316, 20, date'2014-03-01');</v>
      </c>
    </row>
    <row r="516" spans="1:47" ht="15" customHeight="1" x14ac:dyDescent="0.3">
      <c r="A516" s="45">
        <v>27</v>
      </c>
      <c r="B516" s="57"/>
      <c r="C516" s="12" t="str">
        <f t="shared" si="146"/>
        <v>100027</v>
      </c>
      <c r="D516" s="12" t="str">
        <f t="shared" si="147"/>
        <v>100027/13</v>
      </c>
      <c r="E516" s="13" t="s">
        <v>40</v>
      </c>
      <c r="F516" s="13" t="s">
        <v>41</v>
      </c>
      <c r="G516" s="12">
        <v>1</v>
      </c>
      <c r="H516" s="14">
        <v>100265</v>
      </c>
      <c r="I516" s="15" t="str">
        <f t="shared" si="148"/>
        <v>Б-100265-13</v>
      </c>
      <c r="J516" s="16">
        <v>3</v>
      </c>
      <c r="K516" s="12">
        <v>7</v>
      </c>
      <c r="L516" s="12" t="s">
        <v>42</v>
      </c>
      <c r="M516" s="16">
        <v>1</v>
      </c>
      <c r="N516" s="12">
        <v>18</v>
      </c>
      <c r="O516" s="144" t="s">
        <v>168</v>
      </c>
      <c r="P516" s="13" t="s">
        <v>44</v>
      </c>
      <c r="Q516" s="13" t="s">
        <v>45</v>
      </c>
      <c r="R516" s="17" t="str">
        <f t="shared" si="149"/>
        <v>1002651</v>
      </c>
      <c r="S516" s="15">
        <v>1</v>
      </c>
      <c r="T516" s="144" t="s">
        <v>164</v>
      </c>
      <c r="U516" s="12">
        <v>50000</v>
      </c>
      <c r="V516" s="12">
        <f t="shared" si="142"/>
        <v>9000</v>
      </c>
      <c r="W516" s="12">
        <v>0</v>
      </c>
      <c r="X516" s="18">
        <v>315</v>
      </c>
      <c r="Y516" s="19" t="s">
        <v>47</v>
      </c>
      <c r="Z516" s="20">
        <f t="shared" si="145"/>
        <v>41000</v>
      </c>
      <c r="AA516" s="21"/>
      <c r="AB516" s="26"/>
      <c r="AC516" s="14">
        <f t="shared" si="144"/>
        <v>25000</v>
      </c>
      <c r="AD516" s="12"/>
      <c r="AE516" s="12"/>
      <c r="AF516" s="13" t="s">
        <v>107</v>
      </c>
      <c r="AG516" s="23">
        <v>8</v>
      </c>
      <c r="AH516" s="27">
        <v>7</v>
      </c>
      <c r="AI516" s="25" t="s">
        <v>49</v>
      </c>
      <c r="AJ516" s="13"/>
      <c r="AK516" s="13"/>
      <c r="AL516" s="17">
        <v>0</v>
      </c>
      <c r="AM516" s="15" t="s">
        <v>50</v>
      </c>
      <c r="AN516" s="12" t="s">
        <v>51</v>
      </c>
      <c r="AO516" s="12"/>
      <c r="AP516" s="17"/>
      <c r="AQ516" s="17"/>
      <c r="AR516" s="17"/>
      <c r="AS516" s="17" t="s">
        <v>124</v>
      </c>
      <c r="AU516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100265, 'Б-100265-13',date'2016-03-03',3, 7, 7, 'RUR', 1, 18, date'2015-03-06', date'2015-03-07', 1002651, 1, to_date('2016-07-01 00:00:02','YYYY-MM-DD HH24:MI:SS'), 50000, 9000, 0, 315, 0, 'c1', 8,null);insert into xxxx_oebs_cash_payment_test (ID, INVOICE_ID, OEBS_PAYMENT, DOC_DATE, COMISS_DATE) values (s_xxxx_oebs_cash_payment_test.NEXTVAL, 100265, 25000, to_date('2016-07-01 00:00:02','YYYY-MM-DD HH24:MI:SS'), date'2015-07-31' );insert into xxxx_client_discount_m  (ID,CLIENT_ID,CLIENT_AVG_DISCOUNT,DT) values (s_xxxx_client_discount_m.NEXTVAL,315, 7, date'2014-03-01');</v>
      </c>
    </row>
    <row r="517" spans="1:47" ht="15" customHeight="1" x14ac:dyDescent="0.3">
      <c r="A517" s="45">
        <v>27</v>
      </c>
      <c r="B517" s="57"/>
      <c r="C517" s="12" t="str">
        <f t="shared" si="146"/>
        <v>100027</v>
      </c>
      <c r="D517" s="12" t="str">
        <f t="shared" si="147"/>
        <v>100027/13</v>
      </c>
      <c r="E517" s="13" t="s">
        <v>40</v>
      </c>
      <c r="F517" s="13" t="s">
        <v>41</v>
      </c>
      <c r="G517" s="12">
        <v>1</v>
      </c>
      <c r="H517" s="14">
        <v>100266</v>
      </c>
      <c r="I517" s="15" t="str">
        <f t="shared" si="148"/>
        <v>Б-100266-13</v>
      </c>
      <c r="J517" s="16">
        <v>3</v>
      </c>
      <c r="K517" s="28">
        <v>11</v>
      </c>
      <c r="L517" s="12" t="s">
        <v>42</v>
      </c>
      <c r="M517" s="16">
        <v>1</v>
      </c>
      <c r="N517" s="12">
        <v>18</v>
      </c>
      <c r="O517" s="144" t="s">
        <v>169</v>
      </c>
      <c r="P517" s="13" t="s">
        <v>44</v>
      </c>
      <c r="Q517" s="13" t="s">
        <v>45</v>
      </c>
      <c r="R517" s="17" t="str">
        <f t="shared" si="149"/>
        <v>1002661</v>
      </c>
      <c r="S517" s="15">
        <v>1</v>
      </c>
      <c r="T517" s="144" t="s">
        <v>165</v>
      </c>
      <c r="U517" s="12">
        <v>50000</v>
      </c>
      <c r="V517" s="12">
        <f t="shared" si="142"/>
        <v>9000</v>
      </c>
      <c r="W517" s="12">
        <v>0</v>
      </c>
      <c r="X517" s="18">
        <v>316</v>
      </c>
      <c r="Y517" s="19" t="s">
        <v>47</v>
      </c>
      <c r="Z517" s="20">
        <f t="shared" si="145"/>
        <v>41000</v>
      </c>
      <c r="AA517" s="21"/>
      <c r="AB517" s="29"/>
      <c r="AC517" s="14">
        <f t="shared" si="144"/>
        <v>25000</v>
      </c>
      <c r="AD517" s="12"/>
      <c r="AE517" s="12"/>
      <c r="AF517" s="13" t="s">
        <v>107</v>
      </c>
      <c r="AG517" s="23">
        <v>8</v>
      </c>
      <c r="AH517" s="30">
        <v>20</v>
      </c>
      <c r="AI517" s="25" t="s">
        <v>49</v>
      </c>
      <c r="AJ517" s="13"/>
      <c r="AK517" s="13"/>
      <c r="AL517" s="17">
        <v>0</v>
      </c>
      <c r="AM517" s="15" t="s">
        <v>50</v>
      </c>
      <c r="AN517" s="12" t="s">
        <v>51</v>
      </c>
      <c r="AO517" s="12"/>
      <c r="AP517" s="17"/>
      <c r="AQ517" s="17"/>
      <c r="AR517" s="17"/>
      <c r="AS517" s="17"/>
      <c r="AU517" s="9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100266, 'Б-100266-13',date'2016-03-04',3, 11, 11, 'RUR', 1, 18, date'2015-03-06', date'2015-03-07', 1002661, 1, to_date('2016-07-01 00:00:03','YYYY-MM-DD HH24:MI:SS'), 50000, 9000, 0, 316, 0, 'c1', 8,null);insert into xxxx_oebs_cash_payment_test (ID, INVOICE_ID, OEBS_PAYMENT, DOC_DATE, COMISS_DATE) values (s_xxxx_oebs_cash_payment_test.NEXTVAL, 100266, 25000, to_date('2016-07-01 00:00:03','YYYY-MM-DD HH24:MI:SS'), date'2015-07-31' );insert into xxxx_client_discount_m  (ID,CLIENT_ID,CLIENT_AVG_DISCOUNT,DT) values (s_xxxx_client_discount_m.NEXTVAL,316, 20, date'2014-03-01');</v>
      </c>
    </row>
    <row r="518" spans="1:47" s="44" customFormat="1" ht="15" customHeight="1" x14ac:dyDescent="0.3">
      <c r="A518" s="45">
        <v>27</v>
      </c>
      <c r="B518" s="60"/>
      <c r="C518" s="33" t="str">
        <f t="shared" si="146"/>
        <v>100027</v>
      </c>
      <c r="D518" s="33" t="str">
        <f t="shared" si="147"/>
        <v>100027/13</v>
      </c>
      <c r="E518" s="34" t="s">
        <v>40</v>
      </c>
      <c r="F518" s="34" t="s">
        <v>41</v>
      </c>
      <c r="G518" s="12">
        <v>1</v>
      </c>
      <c r="H518" s="14">
        <v>100267</v>
      </c>
      <c r="I518" s="33" t="str">
        <f t="shared" si="148"/>
        <v>Б-100267-13</v>
      </c>
      <c r="J518" s="16">
        <v>3</v>
      </c>
      <c r="K518" s="35">
        <v>1</v>
      </c>
      <c r="L518" s="33" t="s">
        <v>42</v>
      </c>
      <c r="M518" s="36">
        <v>1</v>
      </c>
      <c r="N518" s="33">
        <v>18</v>
      </c>
      <c r="O518" s="145" t="s">
        <v>170</v>
      </c>
      <c r="P518" s="34" t="s">
        <v>44</v>
      </c>
      <c r="Q518" s="34" t="s">
        <v>45</v>
      </c>
      <c r="R518" s="37" t="str">
        <f t="shared" si="149"/>
        <v>1002671</v>
      </c>
      <c r="S518" s="33">
        <v>1</v>
      </c>
      <c r="T518" s="144" t="s">
        <v>166</v>
      </c>
      <c r="U518" s="33">
        <v>33952</v>
      </c>
      <c r="V518" s="33">
        <f t="shared" si="142"/>
        <v>6111.36</v>
      </c>
      <c r="W518" s="33">
        <v>0</v>
      </c>
      <c r="X518" s="18">
        <v>317</v>
      </c>
      <c r="Y518" s="38" t="s">
        <v>47</v>
      </c>
      <c r="Z518" s="20">
        <f t="shared" si="145"/>
        <v>27840.639999999999</v>
      </c>
      <c r="AA518" s="39"/>
      <c r="AB518" s="39"/>
      <c r="AC518" s="40">
        <f t="shared" si="144"/>
        <v>16976</v>
      </c>
      <c r="AD518" s="12"/>
      <c r="AE518" s="33"/>
      <c r="AF518" s="34" t="s">
        <v>107</v>
      </c>
      <c r="AG518" s="41">
        <v>8</v>
      </c>
      <c r="AH518" s="42">
        <v>13</v>
      </c>
      <c r="AI518" s="43" t="s">
        <v>49</v>
      </c>
      <c r="AJ518" s="34"/>
      <c r="AK518" s="34"/>
      <c r="AL518" s="37">
        <v>0</v>
      </c>
      <c r="AM518" s="33" t="s">
        <v>50</v>
      </c>
      <c r="AN518" s="33" t="s">
        <v>51</v>
      </c>
      <c r="AO518" s="33"/>
      <c r="AP518" s="37"/>
      <c r="AQ518" s="37"/>
      <c r="AR518" s="37"/>
      <c r="AS518" s="37"/>
      <c r="AU518" s="44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date'2015-03-01', date'2015-09-01', 1, 100267, 'Б-100267-13',date'2016-03-05',3, 1, 1, 'RUR', 1, 18, date'2015-03-06', date'2015-03-07', 1002671, 1, to_date('2016-07-01 00:00:04','YYYY-MM-DD HH24:MI:SS'), 33952, 6111.36, 0, 317, 0, 'c1', 8,null);insert into xxxx_oebs_cash_payment_test (ID, INVOICE_ID, OEBS_PAYMENT, DOC_DATE, COMISS_DATE) values (s_xxxx_oebs_cash_payment_test.NEXTVAL, 100267, 16976, to_date('2016-07-01 00:00:04','YYYY-MM-DD HH24:MI:SS'), date'2015-07-31' );insert into xxxx_client_discount_m  (ID,CLIENT_ID,CLIENT_AVG_DISCOUNT,DT) values (s_xxxx_client_discount_m.NEXTVAL,317, 13, date'2014-03-01');</v>
      </c>
    </row>
    <row r="526" spans="1:47" s="80" customFormat="1" x14ac:dyDescent="0.3">
      <c r="T526" s="146"/>
      <c r="Z526" s="81"/>
      <c r="AA526" s="81"/>
      <c r="AB526" s="81"/>
    </row>
    <row r="527" spans="1:47" s="80" customFormat="1" x14ac:dyDescent="0.3">
      <c r="T527" s="146"/>
      <c r="Z527" s="81"/>
      <c r="AA527" s="81"/>
      <c r="AB527" s="81"/>
    </row>
    <row r="528" spans="1:47" s="80" customFormat="1" x14ac:dyDescent="0.3">
      <c r="T528" s="146"/>
      <c r="Z528" s="81"/>
      <c r="AA528" s="81"/>
      <c r="AB528" s="81"/>
    </row>
    <row r="529" spans="1:47" s="80" customFormat="1" x14ac:dyDescent="0.3">
      <c r="T529" s="146"/>
      <c r="Z529" s="81"/>
      <c r="AA529" s="81"/>
      <c r="AB529" s="81"/>
    </row>
    <row r="530" spans="1:47" s="80" customFormat="1" x14ac:dyDescent="0.3">
      <c r="T530" s="146"/>
      <c r="Z530" s="81"/>
      <c r="AA530" s="81"/>
      <c r="AB530" s="81"/>
    </row>
    <row r="531" spans="1:47" s="80" customFormat="1" x14ac:dyDescent="0.3">
      <c r="T531" s="146"/>
      <c r="Z531" s="81"/>
      <c r="AA531" s="81"/>
      <c r="AB531" s="81"/>
    </row>
    <row r="532" spans="1:47" x14ac:dyDescent="0.3">
      <c r="A532" s="45">
        <v>24</v>
      </c>
      <c r="B532" s="57"/>
      <c r="C532" s="12" t="str">
        <f t="shared" ref="C532:C546" si="150">"1000"&amp;A532</f>
        <v>100024</v>
      </c>
      <c r="D532" s="12" t="str">
        <f t="shared" ref="D532:D546" si="151">"1000"&amp;A532&amp;"/13"</f>
        <v>100024/13</v>
      </c>
      <c r="E532" s="13" t="s">
        <v>40</v>
      </c>
      <c r="F532" s="13" t="s">
        <v>41</v>
      </c>
      <c r="G532" s="12">
        <v>1</v>
      </c>
      <c r="H532" s="14">
        <v>100199</v>
      </c>
      <c r="I532" s="15" t="str">
        <f t="shared" ref="I532:I546" si="152">"Б-"&amp;H532&amp;"-13"</f>
        <v>Б-100199-13</v>
      </c>
      <c r="J532" s="16">
        <v>3</v>
      </c>
      <c r="K532" s="56">
        <v>2</v>
      </c>
      <c r="L532" s="12" t="s">
        <v>42</v>
      </c>
      <c r="M532" s="16">
        <v>1</v>
      </c>
      <c r="N532" s="12">
        <v>18</v>
      </c>
      <c r="O532" s="13" t="s">
        <v>43</v>
      </c>
      <c r="P532" s="13" t="s">
        <v>44</v>
      </c>
      <c r="Q532" s="13" t="s">
        <v>45</v>
      </c>
      <c r="R532" s="17" t="str">
        <f t="shared" ref="R532:R546" si="153">H532&amp;"1"</f>
        <v>1001991</v>
      </c>
      <c r="S532" s="15">
        <v>1</v>
      </c>
      <c r="T532" s="144" t="s">
        <v>46</v>
      </c>
      <c r="U532" s="12">
        <v>50000</v>
      </c>
      <c r="V532" s="12">
        <f t="shared" ref="V532:V546" si="154">U532*0.18</f>
        <v>9000</v>
      </c>
      <c r="W532" s="12">
        <v>0</v>
      </c>
      <c r="X532" s="18">
        <v>288</v>
      </c>
      <c r="Y532" s="19" t="s">
        <v>47</v>
      </c>
      <c r="Z532" s="20"/>
      <c r="AA532" s="21"/>
      <c r="AB532" s="22"/>
      <c r="AC532" s="14">
        <f>U532*0.5</f>
        <v>25000</v>
      </c>
      <c r="AD532" s="12"/>
      <c r="AE532" s="12"/>
      <c r="AF532" s="58" t="s">
        <v>133</v>
      </c>
      <c r="AG532" s="23">
        <v>8</v>
      </c>
      <c r="AH532" s="24">
        <v>13</v>
      </c>
      <c r="AI532" s="25" t="s">
        <v>49</v>
      </c>
      <c r="AJ532" s="13"/>
      <c r="AK532" s="13"/>
      <c r="AL532" s="17">
        <v>0</v>
      </c>
      <c r="AM532" s="15" t="s">
        <v>50</v>
      </c>
      <c r="AN532" s="12" t="s">
        <v>51</v>
      </c>
      <c r="AO532" s="12"/>
      <c r="AP532" s="17"/>
      <c r="AQ532" s="17"/>
      <c r="AR532" s="17"/>
      <c r="AS532" s="15" t="s">
        <v>99</v>
      </c>
      <c r="AU532" s="9" t="str">
        <f t="shared" ref="AU532:AU546" si="15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"&amp;A532&amp;", "&amp;C532&amp;", '"&amp;D532&amp;"', date'"&amp;E532&amp;"', date'"&amp;F532&amp;"', "&amp;G532&amp;", "&amp;H532&amp;", '"&amp;I532&amp;"',date'"&amp;O532&amp;"',"&amp;J532&amp;", "&amp;K532&amp;", "&amp;K532&amp;", '"&amp;L532&amp;"', "&amp;M532&amp;", "&amp;N532&amp;", date'"&amp;P532&amp;"', date'"&amp;Q532&amp;"', "&amp;R532&amp;", "&amp;S532&amp;", to_date('"&amp;T532&amp;"','YYYY-MM-DD HH24:MI:SS'), "&amp;U532&amp;", "&amp;V532&amp;", "&amp;W532&amp;", "&amp;X532&amp;", "&amp;AL532&amp;", '"&amp;AN532&amp;"', "&amp;AG532&amp;","&amp;AM532&amp;");"&amp;
IF(LEN(AC532)&gt;0,"insert into xxxx_oebs_cash_payment_test (ID, INVOICE_ID, OEBS_PAYMENT, DOC_DATE, COMISS_DATE) values (s_xxxx_oebs_cash_payment_test.NEXTVAL, "&amp;H532&amp;", "&amp;AC532&amp;", to_date('"&amp;T532&amp;"','YYYY-MM-DD HH24:MI:SS'), "&amp;AF532&amp;" );","")&amp;
IF(LEN(AD532)&gt;0,"insert into xxxx_oebs_cash_payment_test (ID, INVOICE_ID, OEBS_PAYMENT, DOC_DATE, COMISS_DATE) values (s_xxxx_oebs_cash_payment_test.NEXTVAL, "&amp;H532&amp;", "&amp;AD532&amp;", to_date('"&amp;T532&amp;"','YYYY-MM-DD HH24:MI:SS'), "&amp;AF532&amp;" );","")&amp;
IF(LEN(AE532)&gt;0,"insert into xxxx_oebs_cash_payment_test (ID, INVOICE_ID, OEBS_PAYMENT, DOC_DATE, COMISS_DATE) values (s_xxxx_oebs_cash_payment_test.NEXTVAL, "&amp;H532&amp;", "&amp;AE532&amp;", to_date('"&amp;T532&amp;"','YYYY-MM-DD HH24:MI:SS'), "&amp;AF532&amp;" );","")&amp;
IF(LEN(AH532)&gt;0,"insert into xxxx_client_discount_m  (ID,CLIENT_ID,CLIENT_AVG_DISCOUNT,DT) values (s_xxxx_client_discount_m.NEXTVAL,"&amp;X532&amp;", "&amp;AH532&amp;", "&amp;AI532&amp;");","")&amp;
IF(LEN(AJ532)&gt;0,"insert into xxxx_client_discount_m  (ID,CLIENT_ID,CLIENT_AVG_DISCOUNT,DT) values (s_xxxx_client_discount_m.NEXTVAL,"&amp;X532&amp;", "&amp;AJ532&amp;", "&amp;AK532&amp;");","")&amp;
IF(LEN(AO532)&gt;0,"insert into xxxx_contract_signed_attr (ID, CONTRACT_ID, CODE, KEY_NUM) values (s_xxxx_contract_signed_attr.NEXTVAL, "&amp;C532&amp;", 'SUPERCOMMISSION_BONUS' , "&amp;AO532&amp;" );","")&amp;
IF(LEN(AP532)&gt;0,"insert into xxxx_loyal_clients_contr_attr (ID, CONTRACT_ID, CLIENT_ID, LC_TURNOVER, COLLATERAL_FIRST_DT, COLLATERAL_END_DT) values (s_xxxx_loyal_clients_contr_atr.NEXTVAL, "&amp;C532&amp;", "&amp;X532&amp;", "&amp;AP532&amp;", "&amp;AQ532&amp;", "&amp;AR532&amp;"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533" spans="1:47" x14ac:dyDescent="0.3">
      <c r="A533" s="45">
        <v>24</v>
      </c>
      <c r="B533" s="57"/>
      <c r="C533" s="12" t="str">
        <f t="shared" si="150"/>
        <v>100024</v>
      </c>
      <c r="D533" s="12" t="str">
        <f t="shared" si="151"/>
        <v>100024/13</v>
      </c>
      <c r="E533" s="13" t="s">
        <v>40</v>
      </c>
      <c r="F533" s="13" t="s">
        <v>41</v>
      </c>
      <c r="G533" s="12">
        <v>1</v>
      </c>
      <c r="H533" s="14">
        <v>100200</v>
      </c>
      <c r="I533" s="15" t="str">
        <f t="shared" si="152"/>
        <v>Б-100200-13</v>
      </c>
      <c r="J533" s="16">
        <v>3</v>
      </c>
      <c r="K533" s="12">
        <v>7</v>
      </c>
      <c r="L533" s="12" t="s">
        <v>42</v>
      </c>
      <c r="M533" s="16">
        <v>1</v>
      </c>
      <c r="N533" s="12">
        <v>18</v>
      </c>
      <c r="O533" s="13" t="s">
        <v>53</v>
      </c>
      <c r="P533" s="13" t="s">
        <v>44</v>
      </c>
      <c r="Q533" s="13" t="s">
        <v>45</v>
      </c>
      <c r="R533" s="17" t="str">
        <f t="shared" si="153"/>
        <v>1002001</v>
      </c>
      <c r="S533" s="15">
        <v>1</v>
      </c>
      <c r="T533" s="144" t="s">
        <v>54</v>
      </c>
      <c r="U533" s="12">
        <v>50000</v>
      </c>
      <c r="V533" s="12">
        <f t="shared" si="154"/>
        <v>9000</v>
      </c>
      <c r="W533" s="12">
        <v>0</v>
      </c>
      <c r="X533" s="18">
        <v>289</v>
      </c>
      <c r="Y533" s="19" t="s">
        <v>47</v>
      </c>
      <c r="Z533" s="20"/>
      <c r="AA533" s="21"/>
      <c r="AB533" s="26"/>
      <c r="AC533" s="14">
        <f>U533*0.5</f>
        <v>25000</v>
      </c>
      <c r="AD533" s="12"/>
      <c r="AE533" s="12"/>
      <c r="AF533" s="58" t="s">
        <v>133</v>
      </c>
      <c r="AG533" s="23">
        <v>8</v>
      </c>
      <c r="AH533" s="27">
        <v>7</v>
      </c>
      <c r="AI533" s="25" t="s">
        <v>49</v>
      </c>
      <c r="AJ533" s="13"/>
      <c r="AK533" s="13"/>
      <c r="AL533" s="17">
        <v>0</v>
      </c>
      <c r="AM533" s="15" t="s">
        <v>50</v>
      </c>
      <c r="AN533" s="12" t="s">
        <v>51</v>
      </c>
      <c r="AO533" s="12"/>
      <c r="AP533" s="17"/>
      <c r="AQ533" s="17"/>
      <c r="AR533" s="17"/>
      <c r="AS533" s="9" t="s">
        <v>100</v>
      </c>
      <c r="AU533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534" spans="1:47" x14ac:dyDescent="0.3">
      <c r="A534" s="45">
        <v>24</v>
      </c>
      <c r="B534" s="57"/>
      <c r="C534" s="12" t="str">
        <f t="shared" si="150"/>
        <v>100024</v>
      </c>
      <c r="D534" s="12" t="str">
        <f t="shared" si="151"/>
        <v>100024/13</v>
      </c>
      <c r="E534" s="13" t="s">
        <v>40</v>
      </c>
      <c r="F534" s="13" t="s">
        <v>41</v>
      </c>
      <c r="G534" s="12">
        <v>1</v>
      </c>
      <c r="H534" s="14">
        <v>100201</v>
      </c>
      <c r="I534" s="15" t="str">
        <f t="shared" si="152"/>
        <v>Б-100201-13</v>
      </c>
      <c r="J534" s="16">
        <v>3</v>
      </c>
      <c r="K534" s="12">
        <v>7</v>
      </c>
      <c r="L534" s="12" t="s">
        <v>42</v>
      </c>
      <c r="M534" s="16">
        <v>1</v>
      </c>
      <c r="N534" s="12">
        <v>18</v>
      </c>
      <c r="O534" s="13" t="s">
        <v>53</v>
      </c>
      <c r="P534" s="13" t="s">
        <v>44</v>
      </c>
      <c r="Q534" s="13" t="s">
        <v>45</v>
      </c>
      <c r="R534" s="17" t="str">
        <f t="shared" si="153"/>
        <v>1002011</v>
      </c>
      <c r="S534" s="15">
        <v>1</v>
      </c>
      <c r="T534" s="144" t="s">
        <v>54</v>
      </c>
      <c r="U534" s="12">
        <v>50000</v>
      </c>
      <c r="V534" s="12">
        <f t="shared" si="154"/>
        <v>9000</v>
      </c>
      <c r="W534" s="12">
        <v>0</v>
      </c>
      <c r="X534" s="18">
        <v>290</v>
      </c>
      <c r="Y534" s="19" t="s">
        <v>47</v>
      </c>
      <c r="Z534" s="20"/>
      <c r="AA534" s="21"/>
      <c r="AB534" s="26"/>
      <c r="AC534" s="14">
        <v>100000</v>
      </c>
      <c r="AD534" s="12"/>
      <c r="AE534" s="12"/>
      <c r="AF534" s="58" t="s">
        <v>133</v>
      </c>
      <c r="AG534" s="23">
        <v>8</v>
      </c>
      <c r="AH534" s="27">
        <v>7</v>
      </c>
      <c r="AI534" s="25" t="s">
        <v>49</v>
      </c>
      <c r="AJ534" s="13"/>
      <c r="AK534" s="13"/>
      <c r="AL534" s="17">
        <v>0</v>
      </c>
      <c r="AM534" s="15" t="s">
        <v>50</v>
      </c>
      <c r="AN534" s="12" t="s">
        <v>51</v>
      </c>
      <c r="AO534" s="12"/>
      <c r="AP534" s="17"/>
      <c r="AQ534" s="17"/>
      <c r="AR534" s="17"/>
      <c r="AU534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535" spans="1:47" x14ac:dyDescent="0.3">
      <c r="A535" s="45">
        <v>24</v>
      </c>
      <c r="B535" s="57"/>
      <c r="C535" s="12" t="str">
        <f t="shared" si="150"/>
        <v>100024</v>
      </c>
      <c r="D535" s="12" t="str">
        <f t="shared" si="151"/>
        <v>100024/13</v>
      </c>
      <c r="E535" s="13" t="s">
        <v>40</v>
      </c>
      <c r="F535" s="13" t="s">
        <v>41</v>
      </c>
      <c r="G535" s="12">
        <v>1</v>
      </c>
      <c r="H535" s="14">
        <v>100202</v>
      </c>
      <c r="I535" s="15" t="str">
        <f t="shared" si="152"/>
        <v>Б-100202-13</v>
      </c>
      <c r="J535" s="16">
        <v>3</v>
      </c>
      <c r="K535" s="56">
        <v>11</v>
      </c>
      <c r="L535" s="12" t="s">
        <v>42</v>
      </c>
      <c r="M535" s="16">
        <v>1</v>
      </c>
      <c r="N535" s="12">
        <v>18</v>
      </c>
      <c r="O535" s="13" t="s">
        <v>55</v>
      </c>
      <c r="P535" s="13" t="s">
        <v>44</v>
      </c>
      <c r="Q535" s="13" t="s">
        <v>45</v>
      </c>
      <c r="R535" s="17" t="str">
        <f t="shared" si="153"/>
        <v>1002021</v>
      </c>
      <c r="S535" s="15">
        <v>1</v>
      </c>
      <c r="T535" s="144" t="s">
        <v>56</v>
      </c>
      <c r="U535" s="12">
        <v>50000</v>
      </c>
      <c r="V535" s="12">
        <f t="shared" si="154"/>
        <v>9000</v>
      </c>
      <c r="W535" s="12">
        <v>0</v>
      </c>
      <c r="X535" s="18">
        <v>291</v>
      </c>
      <c r="Y535" s="19" t="s">
        <v>47</v>
      </c>
      <c r="Z535" s="20"/>
      <c r="AA535" s="29"/>
      <c r="AB535" s="29"/>
      <c r="AC535" s="14">
        <f t="shared" ref="AC535:AC544" si="156">U535*0.5</f>
        <v>25000</v>
      </c>
      <c r="AD535" s="12"/>
      <c r="AE535" s="12"/>
      <c r="AF535" s="58" t="s">
        <v>133</v>
      </c>
      <c r="AG535" s="23">
        <v>8</v>
      </c>
      <c r="AH535" s="30">
        <v>20</v>
      </c>
      <c r="AI535" s="25" t="s">
        <v>49</v>
      </c>
      <c r="AJ535" s="13"/>
      <c r="AK535" s="13"/>
      <c r="AL535" s="17">
        <v>0</v>
      </c>
      <c r="AM535" s="15" t="s">
        <v>50</v>
      </c>
      <c r="AN535" s="12" t="s">
        <v>51</v>
      </c>
      <c r="AO535" s="12"/>
      <c r="AP535" s="17"/>
      <c r="AQ535" s="17"/>
      <c r="AR535" s="17"/>
      <c r="AU535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536" spans="1:47" x14ac:dyDescent="0.3">
      <c r="A536" s="45">
        <v>24</v>
      </c>
      <c r="B536" s="57"/>
      <c r="C536" s="12" t="str">
        <f t="shared" si="150"/>
        <v>100024</v>
      </c>
      <c r="D536" s="12" t="str">
        <f t="shared" si="151"/>
        <v>100024/13</v>
      </c>
      <c r="E536" s="13" t="s">
        <v>40</v>
      </c>
      <c r="F536" s="13" t="s">
        <v>41</v>
      </c>
      <c r="G536" s="12">
        <v>1</v>
      </c>
      <c r="H536" s="14">
        <v>100203</v>
      </c>
      <c r="I536" s="15" t="str">
        <f t="shared" si="152"/>
        <v>Б-100203-13</v>
      </c>
      <c r="J536" s="16">
        <v>3</v>
      </c>
      <c r="K536" s="28">
        <v>1</v>
      </c>
      <c r="L536" s="12" t="s">
        <v>42</v>
      </c>
      <c r="M536" s="16">
        <v>1</v>
      </c>
      <c r="N536" s="12">
        <v>18</v>
      </c>
      <c r="O536" s="13" t="s">
        <v>57</v>
      </c>
      <c r="P536" s="13" t="s">
        <v>44</v>
      </c>
      <c r="Q536" s="13" t="s">
        <v>45</v>
      </c>
      <c r="R536" s="17" t="str">
        <f t="shared" si="153"/>
        <v>1002031</v>
      </c>
      <c r="S536" s="15">
        <v>1</v>
      </c>
      <c r="T536" s="144" t="s">
        <v>58</v>
      </c>
      <c r="U536" s="12">
        <v>50000</v>
      </c>
      <c r="V536" s="12">
        <f t="shared" si="154"/>
        <v>9000</v>
      </c>
      <c r="W536" s="12">
        <v>0</v>
      </c>
      <c r="X536" s="18">
        <v>292</v>
      </c>
      <c r="Y536" s="19" t="s">
        <v>47</v>
      </c>
      <c r="Z536" s="20">
        <f>SUM(U532:U536)-SUM(V532:V536)</f>
        <v>205000</v>
      </c>
      <c r="AA536" s="29">
        <f>Z536-AD536</f>
        <v>35508.474576271168</v>
      </c>
      <c r="AB536" s="29"/>
      <c r="AC536" s="14">
        <f t="shared" si="156"/>
        <v>25000</v>
      </c>
      <c r="AD536" s="142">
        <f>SUM(AC532:AC536)/1.18</f>
        <v>169491.52542372883</v>
      </c>
      <c r="AE536" s="12" t="s">
        <v>126</v>
      </c>
      <c r="AF536" s="58" t="s">
        <v>133</v>
      </c>
      <c r="AG536" s="23">
        <v>8</v>
      </c>
      <c r="AH536" s="30">
        <v>13</v>
      </c>
      <c r="AI536" s="25" t="s">
        <v>49</v>
      </c>
      <c r="AJ536" s="13"/>
      <c r="AK536" s="13"/>
      <c r="AL536" s="17">
        <v>0</v>
      </c>
      <c r="AM536" s="15" t="s">
        <v>50</v>
      </c>
      <c r="AN536" s="12" t="s">
        <v>51</v>
      </c>
      <c r="AO536" s="12"/>
      <c r="AP536" s="17"/>
      <c r="AQ536" s="17"/>
      <c r="AR536" s="17"/>
      <c r="AU536" s="9" t="e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"&amp;A536&amp;", "&amp;C536&amp;", '"&amp;D536&amp;"', date'"&amp;E536&amp;"', date'"&amp;F536&amp;"', "&amp;G536&amp;", "&amp;H536&amp;", '"&amp;I536&amp;"',date'"&amp;O536&amp;"',"&amp;J536&amp;", "&amp;K536&amp;", "&amp;K536&amp;", '"&amp;L536&amp;"', "&amp;M536&amp;", "&amp;N536&amp;", date'"&amp;P536&amp;"', date'"&amp;Q536&amp;"', "&amp;R536&amp;", "&amp;S536&amp;", to_date('"&amp;T536&amp;"','YYYY-MM-DD HH24:MI:SS'), "&amp;U536&amp;", "&amp;V536&amp;", "&amp;W536&amp;", "&amp;X536&amp;", "&amp;AL536&amp;", '"&amp;AN536&amp;"', "&amp;AG536&amp;","&amp;AM536&amp;");"&amp;
IF(LEN(AC536)&gt;0,"insert into xxxx_oebs_cash_payment_test (ID, INVOICE_ID, OEBS_PAYMENT, DOC_DATE, COMISS_DATE) values (s_xxxx_oebs_cash_payment_test.NEXTVAL, "&amp;H536&amp;", "&amp;AC536&amp;", to_date('"&amp;T536&amp;"','YYYY-MM-DD HH24:MI:SS'), "&amp;AF536&amp;" );","")&amp;
IF(LEN(#REF!)&gt;0,"insert into xxxx_oebs_cash_payment_test (ID, INVOICE_ID, OEBS_PAYMENT, DOC_DATE, COMISS_DATE) values (s_xxxx_oebs_cash_payment_test.NEXTVAL, "&amp;H536&amp;", "&amp;#REF!&amp;", to_date('"&amp;T536&amp;"','YYYY-MM-DD HH24:MI:SS'), "&amp;AF536&amp;" );","")&amp;
IF(LEN(#REF!)&gt;0,"insert into xxxx_oebs_cash_payment_test (ID, INVOICE_ID, OEBS_PAYMENT, DOC_DATE, COMISS_DATE) values (s_xxxx_oebs_cash_payment_test.NEXTVAL, "&amp;H536&amp;", "&amp;#REF!&amp;", to_date('"&amp;T536&amp;"','YYYY-MM-DD HH24:MI:SS'), "&amp;AF536&amp;" );","")&amp;
IF(LEN(AH536)&gt;0,"insert into xxxx_client_discount_m  (ID,CLIENT_ID,CLIENT_AVG_DISCOUNT,DT) values (s_xxxx_client_discount_m.NEXTVAL,"&amp;X536&amp;", "&amp;AH536&amp;", "&amp;AI536&amp;");","")&amp;
IF(LEN(AJ536)&gt;0,"insert into xxxx_client_discount_m  (ID,CLIENT_ID,CLIENT_AVG_DISCOUNT,DT) values (s_xxxx_client_discount_m.NEXTVAL,"&amp;X536&amp;", "&amp;AJ536&amp;", "&amp;AK536&amp;");","")&amp;
IF(LEN(AO536)&gt;0,"insert into xxxx_contract_signed_attr (ID, CONTRACT_ID, CODE, KEY_NUM) values (s_xxxx_contract_signed_attr.NEXTVAL, "&amp;C536&amp;", 'SUPERCOMMISSION_BONUS' , "&amp;AO536&amp;" );","")&amp;
IF(LEN(AP536)&gt;0,"insert into xxxx_loyal_clients_contr_attr (ID, CONTRACT_ID, CLIENT_ID, LC_TURNOVER, COLLATERAL_FIRST_DT, COLLATERAL_END_DT) values (s_xxxx_loyal_clients_contr_atr.NEXTVAL, "&amp;C536&amp;", "&amp;X536&amp;", "&amp;AP536&amp;", "&amp;AQ536&amp;", "&amp;AR536&amp;" );","")</f>
        <v>#REF!</v>
      </c>
    </row>
    <row r="537" spans="1:47" x14ac:dyDescent="0.3">
      <c r="A537" s="45">
        <v>24</v>
      </c>
      <c r="B537" s="57"/>
      <c r="C537" s="12" t="str">
        <f t="shared" si="150"/>
        <v>100024</v>
      </c>
      <c r="D537" s="12" t="str">
        <f t="shared" si="151"/>
        <v>100024/13</v>
      </c>
      <c r="E537" s="13" t="s">
        <v>40</v>
      </c>
      <c r="F537" s="13" t="s">
        <v>41</v>
      </c>
      <c r="G537" s="12">
        <v>1</v>
      </c>
      <c r="H537" s="14">
        <v>100204</v>
      </c>
      <c r="I537" s="15" t="str">
        <f t="shared" si="152"/>
        <v>Б-100204-13</v>
      </c>
      <c r="J537" s="16">
        <v>3</v>
      </c>
      <c r="K537" s="12">
        <v>7</v>
      </c>
      <c r="L537" s="12" t="s">
        <v>42</v>
      </c>
      <c r="M537" s="16">
        <v>1</v>
      </c>
      <c r="N537" s="12">
        <v>18</v>
      </c>
      <c r="O537" s="13" t="s">
        <v>43</v>
      </c>
      <c r="P537" s="13" t="s">
        <v>44</v>
      </c>
      <c r="Q537" s="13" t="s">
        <v>45</v>
      </c>
      <c r="R537" s="17" t="str">
        <f t="shared" si="153"/>
        <v>1002041</v>
      </c>
      <c r="S537" s="15">
        <v>1</v>
      </c>
      <c r="T537" s="144" t="s">
        <v>66</v>
      </c>
      <c r="U537" s="12">
        <v>24000</v>
      </c>
      <c r="V537" s="12">
        <f t="shared" si="154"/>
        <v>4320</v>
      </c>
      <c r="W537" s="12">
        <v>0</v>
      </c>
      <c r="X537" s="18">
        <v>293</v>
      </c>
      <c r="Y537" s="19" t="s">
        <v>47</v>
      </c>
      <c r="Z537" s="20"/>
      <c r="AA537" s="21"/>
      <c r="AB537" s="22"/>
      <c r="AC537" s="14">
        <f t="shared" si="156"/>
        <v>12000</v>
      </c>
      <c r="AF537" s="59" t="s">
        <v>67</v>
      </c>
      <c r="AG537" s="23">
        <v>8</v>
      </c>
      <c r="AH537" s="24">
        <v>13</v>
      </c>
      <c r="AI537" s="25" t="s">
        <v>49</v>
      </c>
      <c r="AJ537" s="13"/>
      <c r="AK537" s="13"/>
      <c r="AL537" s="17">
        <v>0</v>
      </c>
      <c r="AM537" s="15" t="s">
        <v>50</v>
      </c>
      <c r="AN537" s="12" t="s">
        <v>51</v>
      </c>
      <c r="AO537" s="12"/>
      <c r="AP537" s="17"/>
      <c r="AQ537" s="17"/>
      <c r="AR537" s="17"/>
      <c r="AU53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"&amp;A537&amp;", "&amp;C537&amp;", '"&amp;D537&amp;"', date'"&amp;E537&amp;"', date'"&amp;F537&amp;"', "&amp;G537&amp;", "&amp;H537&amp;", '"&amp;I537&amp;"',date'"&amp;O537&amp;"',"&amp;J537&amp;", "&amp;K537&amp;", "&amp;K537&amp;", '"&amp;L537&amp;"', "&amp;M537&amp;", "&amp;N537&amp;", date'"&amp;P537&amp;"', date'"&amp;Q537&amp;"', "&amp;R537&amp;", "&amp;S537&amp;", to_date('"&amp;T537&amp;"','YYYY-MM-DD HH24:MI:SS'), "&amp;U537&amp;", "&amp;V537&amp;", "&amp;W537&amp;", "&amp;X537&amp;", "&amp;AL537&amp;", '"&amp;AN537&amp;"', "&amp;AG537&amp;","&amp;AM537&amp;");"&amp;
IF(LEN(AC537)&gt;0,"insert into xxxx_oebs_cash_payment_test (ID, INVOICE_ID, OEBS_PAYMENT, DOC_DATE, COMISS_DATE) values (s_xxxx_oebs_cash_payment_test.NEXTVAL, "&amp;H537&amp;", "&amp;AC537&amp;", to_date('"&amp;T537&amp;"','YYYY-MM-DD HH24:MI:SS'), "&amp;AF537&amp;" );","")&amp;
IF(LEN(AD536)&gt;0,"insert into xxxx_oebs_cash_payment_test (ID, INVOICE_ID, OEBS_PAYMENT, DOC_DATE, COMISS_DATE) values (s_xxxx_oebs_cash_payment_test.NEXTVAL, "&amp;H537&amp;", "&amp;AD536&amp;", to_date('"&amp;T537&amp;"','YYYY-MM-DD HH24:MI:SS'), "&amp;AF537&amp;" );","")&amp;
IF(LEN(AE536)&gt;0,"insert into xxxx_oebs_cash_payment_test (ID, INVOICE_ID, OEBS_PAYMENT, DOC_DATE, COMISS_DATE) values (s_xxxx_oebs_cash_payment_test.NEXTVAL, "&amp;H537&amp;", "&amp;AE536&amp;", to_date('"&amp;T537&amp;"','YYYY-MM-DD HH24:MI:SS'), "&amp;AF537&amp;" );","")&amp;
IF(LEN(AH537)&gt;0,"insert into xxxx_client_discount_m  (ID,CLIENT_ID,CLIENT_AVG_DISCOUNT,DT) values (s_xxxx_client_discount_m.NEXTVAL,"&amp;X537&amp;", "&amp;AH537&amp;", "&amp;AI537&amp;");","")&amp;
IF(LEN(AJ537)&gt;0,"insert into xxxx_client_discount_m  (ID,CLIENT_ID,CLIENT_AVG_DISCOUNT,DT) values (s_xxxx_client_discount_m.NEXTVAL,"&amp;X537&amp;", "&amp;AJ537&amp;", "&amp;AK537&amp;");","")&amp;
IF(LEN(AO537)&gt;0,"insert into xxxx_contract_signed_attr (ID, CONTRACT_ID, CODE, KEY_NUM) values (s_xxxx_contract_signed_attr.NEXTVAL, "&amp;C537&amp;", 'SUPERCOMMISSION_BONUS' , "&amp;AO537&amp;" );","")&amp;
IF(LEN(AP537)&gt;0,"insert into xxxx_loyal_clients_contr_attr (ID, CONTRACT_ID, CLIENT_ID, LC_TURNOVER, COLLATERAL_FIRST_DT, COLLATERAL_END_DT) values (s_xxxx_loyal_clients_contr_atr.NEXTVAL, "&amp;C537&amp;", "&amp;X537&amp;", "&amp;AP537&amp;", "&amp;AQ537&amp;", "&amp;AR537&amp;"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169491.525423729, to_date('2015-04-07 00:00:00','YYYY-MM-DD HH24:MI:SS'), date'2015-04-30' );insert into xxxx_oebs_cash_payment_test (ID, INVOICE_ID, OEBS_PAYMENT, DOC_DATE, COMISS_DATE) values (s_xxxx_oebs_cash_payment_test.NEXTVAL, 100204, от оплат, to_date('2015-04-07 00:00:00','YYYY-MM-DD HH24:MI:SS'), date'2015-04-30' );insert into xxxx_client_discount_m  (ID,CLIENT_ID,CLIENT_AVG_DISCOUNT,DT) values (s_xxxx_client_discount_m.NEXTVAL,293, 13, date'2014-03-01');</v>
      </c>
    </row>
    <row r="538" spans="1:47" x14ac:dyDescent="0.3">
      <c r="A538" s="45">
        <v>24</v>
      </c>
      <c r="B538" s="57"/>
      <c r="C538" s="12" t="str">
        <f t="shared" si="150"/>
        <v>100024</v>
      </c>
      <c r="D538" s="12" t="str">
        <f t="shared" si="151"/>
        <v>100024/13</v>
      </c>
      <c r="E538" s="13" t="s">
        <v>40</v>
      </c>
      <c r="F538" s="13" t="s">
        <v>41</v>
      </c>
      <c r="G538" s="12">
        <v>1</v>
      </c>
      <c r="H538" s="14">
        <v>100205</v>
      </c>
      <c r="I538" s="15" t="str">
        <f t="shared" si="152"/>
        <v>Б-100205-13</v>
      </c>
      <c r="J538" s="16">
        <v>3</v>
      </c>
      <c r="K538" s="28">
        <v>12</v>
      </c>
      <c r="L538" s="12" t="s">
        <v>42</v>
      </c>
      <c r="M538" s="16">
        <v>1</v>
      </c>
      <c r="N538" s="12">
        <v>18</v>
      </c>
      <c r="O538" s="13" t="s">
        <v>53</v>
      </c>
      <c r="P538" s="13" t="s">
        <v>44</v>
      </c>
      <c r="Q538" s="13" t="s">
        <v>45</v>
      </c>
      <c r="R538" s="17" t="str">
        <f t="shared" si="153"/>
        <v>1002051</v>
      </c>
      <c r="S538" s="15">
        <v>1</v>
      </c>
      <c r="T538" s="144" t="s">
        <v>68</v>
      </c>
      <c r="U538" s="12">
        <v>24000</v>
      </c>
      <c r="V538" s="12">
        <f t="shared" si="154"/>
        <v>4320</v>
      </c>
      <c r="W538" s="12">
        <v>0</v>
      </c>
      <c r="X538" s="18">
        <v>294</v>
      </c>
      <c r="Y538" s="19" t="s">
        <v>47</v>
      </c>
      <c r="Z538" s="20"/>
      <c r="AA538" s="21"/>
      <c r="AB538" s="26"/>
      <c r="AC538" s="14">
        <f t="shared" si="156"/>
        <v>12000</v>
      </c>
      <c r="AD538" s="12"/>
      <c r="AE538" s="12"/>
      <c r="AF538" s="59" t="s">
        <v>67</v>
      </c>
      <c r="AG538" s="23">
        <v>8</v>
      </c>
      <c r="AH538" s="27">
        <v>7</v>
      </c>
      <c r="AI538" s="25" t="s">
        <v>49</v>
      </c>
      <c r="AJ538" s="13"/>
      <c r="AK538" s="13"/>
      <c r="AL538" s="17">
        <v>0</v>
      </c>
      <c r="AM538" s="15" t="s">
        <v>50</v>
      </c>
      <c r="AN538" s="12" t="s">
        <v>51</v>
      </c>
      <c r="AO538" s="12"/>
      <c r="AP538" s="17"/>
      <c r="AQ538" s="17"/>
      <c r="AR538" s="17"/>
      <c r="AU538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xxxx_client_discount_m  (ID,CLIENT_ID,CLIENT_AVG_DISCOUNT,DT) values (s_xxxx_client_discount_m.NEXTVAL,294, 7, date'2014-03-01');</v>
      </c>
    </row>
    <row r="539" spans="1:47" x14ac:dyDescent="0.3">
      <c r="A539" s="45">
        <v>24</v>
      </c>
      <c r="B539" s="57"/>
      <c r="C539" s="12" t="str">
        <f t="shared" si="150"/>
        <v>100024</v>
      </c>
      <c r="D539" s="12" t="str">
        <f t="shared" si="151"/>
        <v>100024/13</v>
      </c>
      <c r="E539" s="13" t="s">
        <v>40</v>
      </c>
      <c r="F539" s="13" t="s">
        <v>41</v>
      </c>
      <c r="G539" s="12">
        <v>1</v>
      </c>
      <c r="H539" s="14">
        <v>100206</v>
      </c>
      <c r="I539" s="15" t="str">
        <f t="shared" si="152"/>
        <v>Б-100206-13</v>
      </c>
      <c r="J539" s="16">
        <v>3</v>
      </c>
      <c r="K539" s="12">
        <v>7</v>
      </c>
      <c r="L539" s="12" t="s">
        <v>42</v>
      </c>
      <c r="M539" s="16">
        <v>1</v>
      </c>
      <c r="N539" s="12">
        <v>18</v>
      </c>
      <c r="O539" s="13" t="s">
        <v>53</v>
      </c>
      <c r="P539" s="13" t="s">
        <v>44</v>
      </c>
      <c r="Q539" s="13" t="s">
        <v>45</v>
      </c>
      <c r="R539" s="17" t="str">
        <f t="shared" si="153"/>
        <v>1002061</v>
      </c>
      <c r="S539" s="15">
        <v>1</v>
      </c>
      <c r="T539" s="144" t="s">
        <v>68</v>
      </c>
      <c r="U539" s="12">
        <v>24000</v>
      </c>
      <c r="V539" s="12">
        <f t="shared" si="154"/>
        <v>4320</v>
      </c>
      <c r="W539" s="12">
        <v>0</v>
      </c>
      <c r="X539" s="18">
        <v>295</v>
      </c>
      <c r="Y539" s="19" t="s">
        <v>47</v>
      </c>
      <c r="Z539" s="20"/>
      <c r="AA539" s="21"/>
      <c r="AB539" s="26"/>
      <c r="AC539" s="14">
        <f t="shared" si="156"/>
        <v>12000</v>
      </c>
      <c r="AD539" s="12"/>
      <c r="AE539" s="12"/>
      <c r="AF539" s="59" t="s">
        <v>67</v>
      </c>
      <c r="AG539" s="23">
        <v>8</v>
      </c>
      <c r="AH539" s="27">
        <v>7</v>
      </c>
      <c r="AI539" s="25" t="s">
        <v>49</v>
      </c>
      <c r="AJ539" s="13"/>
      <c r="AK539" s="13"/>
      <c r="AL539" s="17">
        <v>0</v>
      </c>
      <c r="AM539" s="15" t="s">
        <v>50</v>
      </c>
      <c r="AN539" s="12" t="s">
        <v>51</v>
      </c>
      <c r="AO539" s="12"/>
      <c r="AP539" s="17"/>
      <c r="AQ539" s="17"/>
      <c r="AR539" s="17"/>
      <c r="AU539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540" spans="1:47" x14ac:dyDescent="0.3">
      <c r="A540" s="45">
        <v>24</v>
      </c>
      <c r="B540" s="57"/>
      <c r="C540" s="12" t="str">
        <f t="shared" si="150"/>
        <v>100024</v>
      </c>
      <c r="D540" s="12" t="str">
        <f t="shared" si="151"/>
        <v>100024/13</v>
      </c>
      <c r="E540" s="13" t="s">
        <v>40</v>
      </c>
      <c r="F540" s="13" t="s">
        <v>41</v>
      </c>
      <c r="G540" s="12">
        <v>1</v>
      </c>
      <c r="H540" s="14">
        <v>100207</v>
      </c>
      <c r="I540" s="15" t="str">
        <f t="shared" si="152"/>
        <v>Б-100207-13</v>
      </c>
      <c r="J540" s="16">
        <v>3</v>
      </c>
      <c r="K540" s="28">
        <v>11</v>
      </c>
      <c r="L540" s="12" t="s">
        <v>42</v>
      </c>
      <c r="M540" s="16">
        <v>1</v>
      </c>
      <c r="N540" s="12">
        <v>18</v>
      </c>
      <c r="O540" s="13" t="s">
        <v>55</v>
      </c>
      <c r="P540" s="13" t="s">
        <v>44</v>
      </c>
      <c r="Q540" s="13" t="s">
        <v>45</v>
      </c>
      <c r="R540" s="17" t="str">
        <f t="shared" si="153"/>
        <v>1002071</v>
      </c>
      <c r="S540" s="15">
        <v>1</v>
      </c>
      <c r="T540" s="144" t="s">
        <v>69</v>
      </c>
      <c r="U540" s="12">
        <v>24000</v>
      </c>
      <c r="V540" s="12">
        <f t="shared" si="154"/>
        <v>4320</v>
      </c>
      <c r="W540" s="12">
        <v>0</v>
      </c>
      <c r="X540" s="18">
        <v>296</v>
      </c>
      <c r="Y540" s="19" t="s">
        <v>47</v>
      </c>
      <c r="Z540" s="20"/>
      <c r="AA540" s="29"/>
      <c r="AB540" s="29"/>
      <c r="AC540" s="14">
        <f t="shared" si="156"/>
        <v>12000</v>
      </c>
      <c r="AD540" s="12"/>
      <c r="AE540" s="12"/>
      <c r="AF540" s="59" t="s">
        <v>67</v>
      </c>
      <c r="AG540" s="23">
        <v>8</v>
      </c>
      <c r="AH540" s="30">
        <v>20</v>
      </c>
      <c r="AI540" s="25" t="s">
        <v>49</v>
      </c>
      <c r="AJ540" s="13"/>
      <c r="AK540" s="13"/>
      <c r="AL540" s="17">
        <v>0</v>
      </c>
      <c r="AM540" s="15" t="s">
        <v>50</v>
      </c>
      <c r="AN540" s="12" t="s">
        <v>51</v>
      </c>
      <c r="AO540" s="12"/>
      <c r="AP540" s="17"/>
      <c r="AQ540" s="17"/>
      <c r="AR540" s="17"/>
      <c r="AU540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541" spans="1:47" x14ac:dyDescent="0.3">
      <c r="A541" s="45">
        <v>24</v>
      </c>
      <c r="B541" s="57"/>
      <c r="C541" s="12" t="str">
        <f t="shared" si="150"/>
        <v>100024</v>
      </c>
      <c r="D541" s="12" t="str">
        <f t="shared" si="151"/>
        <v>100024/13</v>
      </c>
      <c r="E541" s="13" t="s">
        <v>40</v>
      </c>
      <c r="F541" s="13" t="s">
        <v>41</v>
      </c>
      <c r="G541" s="12">
        <v>1</v>
      </c>
      <c r="H541" s="14">
        <v>100208</v>
      </c>
      <c r="I541" s="15" t="str">
        <f t="shared" si="152"/>
        <v>Б-100208-13</v>
      </c>
      <c r="J541" s="16">
        <v>3</v>
      </c>
      <c r="K541" s="28">
        <v>1</v>
      </c>
      <c r="L541" s="12" t="s">
        <v>42</v>
      </c>
      <c r="M541" s="16">
        <v>1</v>
      </c>
      <c r="N541" s="12">
        <v>18</v>
      </c>
      <c r="O541" s="13" t="s">
        <v>57</v>
      </c>
      <c r="P541" s="13" t="s">
        <v>44</v>
      </c>
      <c r="Q541" s="13" t="s">
        <v>45</v>
      </c>
      <c r="R541" s="17" t="str">
        <f t="shared" si="153"/>
        <v>1002081</v>
      </c>
      <c r="S541" s="15">
        <v>1</v>
      </c>
      <c r="T541" s="145" t="s">
        <v>70</v>
      </c>
      <c r="U541" s="12">
        <v>24000</v>
      </c>
      <c r="V541" s="12">
        <f t="shared" si="154"/>
        <v>4320</v>
      </c>
      <c r="W541" s="12">
        <v>0</v>
      </c>
      <c r="X541" s="18">
        <v>297</v>
      </c>
      <c r="Y541" s="19" t="s">
        <v>47</v>
      </c>
      <c r="Z541" s="87">
        <f>SUM(U537:U541)-SUM(V537:V541)</f>
        <v>98400</v>
      </c>
      <c r="AA541" s="21">
        <f>Z541-AD541</f>
        <v>47552.542372881355</v>
      </c>
      <c r="AB541" s="29"/>
      <c r="AC541" s="14">
        <f t="shared" si="156"/>
        <v>12000</v>
      </c>
      <c r="AD541" s="142">
        <f>SUM(AC537:AC541)/1.18</f>
        <v>50847.457627118645</v>
      </c>
      <c r="AE541" s="12">
        <v>0</v>
      </c>
      <c r="AF541" s="59" t="s">
        <v>67</v>
      </c>
      <c r="AG541" s="23">
        <v>8</v>
      </c>
      <c r="AH541" s="30">
        <v>13</v>
      </c>
      <c r="AI541" s="25" t="s">
        <v>49</v>
      </c>
      <c r="AJ541" s="13"/>
      <c r="AK541" s="13"/>
      <c r="AL541" s="17">
        <v>0</v>
      </c>
      <c r="AM541" s="15" t="s">
        <v>50</v>
      </c>
      <c r="AN541" s="12" t="s">
        <v>51</v>
      </c>
      <c r="AO541" s="12"/>
      <c r="AP541" s="17"/>
      <c r="AQ541" s="17"/>
      <c r="AR541" s="17"/>
      <c r="AU541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xxxx_oebs_cash_payment_test (ID, INVOICE_ID, OEBS_PAYMENT, DOC_DATE, COMISS_DATE) values (s_xxxx_oebs_cash_payment_test.NEXTVAL, 100208, 0, to_date('2015-04-11 00:00:00','YYYY-MM-DD HH24:MI:SS'), date'2015-04-30' );insert into xxxx_client_discount_m  (ID,CLIENT_ID,CLIENT_AVG_DISCOUNT,DT) values (s_xxxx_client_discount_m.NEXTVAL,297, 13, date'2014-03-01');</v>
      </c>
    </row>
    <row r="542" spans="1:47" x14ac:dyDescent="0.3">
      <c r="A542" s="45">
        <v>24</v>
      </c>
      <c r="B542" s="57"/>
      <c r="C542" s="12" t="str">
        <f t="shared" si="150"/>
        <v>100024</v>
      </c>
      <c r="D542" s="12" t="str">
        <f t="shared" si="151"/>
        <v>100024/13</v>
      </c>
      <c r="E542" s="13" t="s">
        <v>40</v>
      </c>
      <c r="F542" s="13" t="s">
        <v>41</v>
      </c>
      <c r="G542" s="12">
        <v>1</v>
      </c>
      <c r="H542" s="14">
        <v>100209</v>
      </c>
      <c r="I542" s="15" t="str">
        <f t="shared" si="152"/>
        <v>Б-100209-13</v>
      </c>
      <c r="J542" s="16">
        <v>3</v>
      </c>
      <c r="K542" s="12">
        <v>7</v>
      </c>
      <c r="L542" s="12" t="s">
        <v>42</v>
      </c>
      <c r="M542" s="16">
        <v>1</v>
      </c>
      <c r="N542" s="12">
        <v>18</v>
      </c>
      <c r="O542" s="13" t="s">
        <v>43</v>
      </c>
      <c r="P542" s="13" t="s">
        <v>44</v>
      </c>
      <c r="Q542" s="13" t="s">
        <v>45</v>
      </c>
      <c r="R542" s="17" t="str">
        <f t="shared" si="153"/>
        <v>1002091</v>
      </c>
      <c r="S542" s="15">
        <v>1</v>
      </c>
      <c r="T542" s="144" t="s">
        <v>101</v>
      </c>
      <c r="U542" s="12">
        <v>50000</v>
      </c>
      <c r="V542" s="12">
        <f t="shared" si="154"/>
        <v>9000</v>
      </c>
      <c r="W542" s="12">
        <v>0</v>
      </c>
      <c r="X542" s="18">
        <v>298</v>
      </c>
      <c r="Y542" s="19" t="s">
        <v>47</v>
      </c>
      <c r="Z542" s="20"/>
      <c r="AA542" s="21"/>
      <c r="AB542" s="22"/>
      <c r="AC542" s="14">
        <f t="shared" si="156"/>
        <v>25000</v>
      </c>
      <c r="AD542" s="12"/>
      <c r="AE542" s="12"/>
      <c r="AF542" s="58" t="s">
        <v>102</v>
      </c>
      <c r="AG542" s="23">
        <v>8</v>
      </c>
      <c r="AH542" s="24">
        <v>13</v>
      </c>
      <c r="AI542" s="25" t="s">
        <v>49</v>
      </c>
      <c r="AJ542" s="13"/>
      <c r="AK542" s="13"/>
      <c r="AL542" s="17">
        <v>0</v>
      </c>
      <c r="AM542" s="15" t="s">
        <v>50</v>
      </c>
      <c r="AN542" s="12" t="s">
        <v>51</v>
      </c>
      <c r="AO542" s="12"/>
      <c r="AP542" s="17"/>
      <c r="AQ542" s="17"/>
      <c r="AR542" s="17"/>
      <c r="AU542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to_date('2015-06-07 00:00:00','YYYY-MM-DD HH24:MI:SS'), 50000, 9000, 0, 298, 0, 'c1', 8,null);insert into xxxx_oebs_cash_payment_test (ID, INVOICE_ID, OEBS_PAYMENT, DOC_DATE, COMISS_DATE) values (s_xxxx_oebs_cash_payment_test.NEXTVAL, 100209, 25000, to_date('2015-06-07 00:00:00','YYYY-MM-DD HH24:MI:SS'), date'2015-06-30' );insert into xxxx_client_discount_m  (ID,CLIENT_ID,CLIENT_AVG_DISCOUNT,DT) values (s_xxxx_client_discount_m.NEXTVAL,298, 13, date'2014-03-01');</v>
      </c>
    </row>
    <row r="543" spans="1:47" x14ac:dyDescent="0.3">
      <c r="A543" s="45">
        <v>24</v>
      </c>
      <c r="B543" s="57"/>
      <c r="C543" s="12" t="str">
        <f t="shared" si="150"/>
        <v>100024</v>
      </c>
      <c r="D543" s="12" t="str">
        <f t="shared" si="151"/>
        <v>100024/13</v>
      </c>
      <c r="E543" s="13" t="s">
        <v>40</v>
      </c>
      <c r="F543" s="13" t="s">
        <v>41</v>
      </c>
      <c r="G543" s="12">
        <v>1</v>
      </c>
      <c r="H543" s="14">
        <v>100210</v>
      </c>
      <c r="I543" s="15" t="str">
        <f t="shared" si="152"/>
        <v>Б-100210-13</v>
      </c>
      <c r="J543" s="16">
        <v>3</v>
      </c>
      <c r="K543" s="56">
        <v>3</v>
      </c>
      <c r="L543" s="12" t="s">
        <v>42</v>
      </c>
      <c r="M543" s="16">
        <v>1</v>
      </c>
      <c r="N543" s="12">
        <v>18</v>
      </c>
      <c r="O543" s="13" t="s">
        <v>53</v>
      </c>
      <c r="P543" s="13" t="s">
        <v>44</v>
      </c>
      <c r="Q543" s="13" t="s">
        <v>45</v>
      </c>
      <c r="R543" s="17" t="str">
        <f t="shared" si="153"/>
        <v>1002101</v>
      </c>
      <c r="S543" s="15">
        <v>1</v>
      </c>
      <c r="T543" s="144" t="s">
        <v>103</v>
      </c>
      <c r="U543" s="12">
        <v>50000</v>
      </c>
      <c r="V543" s="12">
        <f t="shared" si="154"/>
        <v>9000</v>
      </c>
      <c r="W543" s="12">
        <v>0</v>
      </c>
      <c r="X543" s="18">
        <v>299</v>
      </c>
      <c r="Y543" s="19" t="s">
        <v>47</v>
      </c>
      <c r="Z543" s="20"/>
      <c r="AA543" s="21"/>
      <c r="AB543" s="26"/>
      <c r="AC543" s="14">
        <f t="shared" si="156"/>
        <v>25000</v>
      </c>
      <c r="AD543" s="12"/>
      <c r="AE543" s="12"/>
      <c r="AF543" s="58" t="s">
        <v>102</v>
      </c>
      <c r="AG543" s="23">
        <v>8</v>
      </c>
      <c r="AH543" s="27">
        <v>7</v>
      </c>
      <c r="AI543" s="25" t="s">
        <v>49</v>
      </c>
      <c r="AJ543" s="13"/>
      <c r="AK543" s="13"/>
      <c r="AL543" s="17">
        <v>0</v>
      </c>
      <c r="AM543" s="15" t="s">
        <v>50</v>
      </c>
      <c r="AN543" s="12" t="s">
        <v>51</v>
      </c>
      <c r="AO543" s="12"/>
      <c r="AP543" s="17"/>
      <c r="AQ543" s="17"/>
      <c r="AR543" s="17"/>
      <c r="AU543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to_date('2015-06-08 00:00:00','YYYY-MM-DD HH24:MI:SS'), 50000, 9000, 0, 299, 0, 'c1', 8,null);insert into xxxx_oebs_cash_payment_test (ID, INVOICE_ID, OEBS_PAYMENT, DOC_DATE, COMISS_DATE) values (s_xxxx_oebs_cash_payment_test.NEXTVAL, 100210, 25000, to_date('2015-06-08 00:00:00','YYYY-MM-DD HH24:MI:SS'), date'2015-06-30' );insert into xxxx_client_discount_m  (ID,CLIENT_ID,CLIENT_AVG_DISCOUNT,DT) values (s_xxxx_client_discount_m.NEXTVAL,299, 7, date'2014-03-01');</v>
      </c>
    </row>
    <row r="544" spans="1:47" x14ac:dyDescent="0.3">
      <c r="A544" s="45">
        <v>24</v>
      </c>
      <c r="B544" s="57"/>
      <c r="C544" s="12" t="str">
        <f t="shared" si="150"/>
        <v>100024</v>
      </c>
      <c r="D544" s="12" t="str">
        <f t="shared" si="151"/>
        <v>100024/13</v>
      </c>
      <c r="E544" s="13" t="s">
        <v>40</v>
      </c>
      <c r="F544" s="13" t="s">
        <v>41</v>
      </c>
      <c r="G544" s="12">
        <v>1</v>
      </c>
      <c r="H544" s="14">
        <v>100211</v>
      </c>
      <c r="I544" s="15" t="str">
        <f t="shared" si="152"/>
        <v>Б-100211-13</v>
      </c>
      <c r="J544" s="16">
        <v>3</v>
      </c>
      <c r="K544" s="12">
        <v>7</v>
      </c>
      <c r="L544" s="12" t="s">
        <v>42</v>
      </c>
      <c r="M544" s="16">
        <v>1</v>
      </c>
      <c r="N544" s="12">
        <v>18</v>
      </c>
      <c r="O544" s="13" t="s">
        <v>53</v>
      </c>
      <c r="P544" s="13" t="s">
        <v>44</v>
      </c>
      <c r="Q544" s="13" t="s">
        <v>45</v>
      </c>
      <c r="R544" s="17" t="str">
        <f t="shared" si="153"/>
        <v>1002111</v>
      </c>
      <c r="S544" s="15">
        <v>1</v>
      </c>
      <c r="T544" s="144" t="s">
        <v>104</v>
      </c>
      <c r="U544" s="12">
        <v>50000</v>
      </c>
      <c r="V544" s="12">
        <f t="shared" si="154"/>
        <v>9000</v>
      </c>
      <c r="W544" s="12">
        <v>0</v>
      </c>
      <c r="X544" s="18">
        <v>300</v>
      </c>
      <c r="Y544" s="19" t="s">
        <v>47</v>
      </c>
      <c r="Z544" s="20"/>
      <c r="AA544" s="21"/>
      <c r="AB544" s="26"/>
      <c r="AC544" s="14">
        <f t="shared" si="156"/>
        <v>25000</v>
      </c>
      <c r="AD544" s="12"/>
      <c r="AE544" s="12"/>
      <c r="AF544" s="58" t="s">
        <v>102</v>
      </c>
      <c r="AG544" s="23">
        <v>8</v>
      </c>
      <c r="AH544" s="27">
        <v>7</v>
      </c>
      <c r="AI544" s="25" t="s">
        <v>49</v>
      </c>
      <c r="AJ544" s="13"/>
      <c r="AK544" s="13"/>
      <c r="AL544" s="17">
        <v>0</v>
      </c>
      <c r="AM544" s="15" t="s">
        <v>50</v>
      </c>
      <c r="AN544" s="12" t="s">
        <v>51</v>
      </c>
      <c r="AO544" s="12"/>
      <c r="AP544" s="17"/>
      <c r="AQ544" s="17"/>
      <c r="AR544" s="17"/>
      <c r="AU544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to_date('2015-06-07 00:00:01','YYYY-MM-DD HH24:MI:SS'), 50000, 9000, 0, 300, 0, 'c1', 8,null);insert into xxxx_oebs_cash_payment_test (ID, INVOICE_ID, OEBS_PAYMENT, DOC_DATE, COMISS_DATE) values (s_xxxx_oebs_cash_payment_test.NEXTVAL, 100211, 25000, to_date('2015-06-07 00:00:01','YYYY-MM-DD HH24:MI:SS'), date'2015-06-30' );insert into xxxx_client_discount_m  (ID,CLIENT_ID,CLIENT_AVG_DISCOUNT,DT) values (s_xxxx_client_discount_m.NEXTVAL,300, 7, date'2014-03-01');</v>
      </c>
    </row>
    <row r="545" spans="1:47" x14ac:dyDescent="0.3">
      <c r="A545" s="45">
        <v>24</v>
      </c>
      <c r="B545" s="57"/>
      <c r="C545" s="12" t="str">
        <f t="shared" si="150"/>
        <v>100024</v>
      </c>
      <c r="D545" s="12" t="str">
        <f t="shared" si="151"/>
        <v>100024/13</v>
      </c>
      <c r="E545" s="13" t="s">
        <v>40</v>
      </c>
      <c r="F545" s="13" t="s">
        <v>41</v>
      </c>
      <c r="G545" s="12">
        <v>1</v>
      </c>
      <c r="H545" s="14">
        <v>100212</v>
      </c>
      <c r="I545" s="15" t="str">
        <f t="shared" si="152"/>
        <v>Б-100212-13</v>
      </c>
      <c r="J545" s="16">
        <v>3</v>
      </c>
      <c r="K545" s="28">
        <v>11</v>
      </c>
      <c r="L545" s="12" t="s">
        <v>42</v>
      </c>
      <c r="M545" s="16">
        <v>1</v>
      </c>
      <c r="N545" s="12">
        <v>18</v>
      </c>
      <c r="O545" s="13" t="s">
        <v>55</v>
      </c>
      <c r="P545" s="13" t="s">
        <v>44</v>
      </c>
      <c r="Q545" s="13" t="s">
        <v>45</v>
      </c>
      <c r="R545" s="17" t="str">
        <f t="shared" si="153"/>
        <v>1002121</v>
      </c>
      <c r="S545" s="15">
        <v>1</v>
      </c>
      <c r="T545" s="144" t="s">
        <v>105</v>
      </c>
      <c r="U545" s="12">
        <v>50000</v>
      </c>
      <c r="V545" s="12">
        <f t="shared" si="154"/>
        <v>9000</v>
      </c>
      <c r="W545" s="12">
        <v>0</v>
      </c>
      <c r="X545" s="18">
        <v>301</v>
      </c>
      <c r="Y545" s="19" t="s">
        <v>47</v>
      </c>
      <c r="Z545" s="20"/>
      <c r="AA545" s="29"/>
      <c r="AB545" s="29"/>
      <c r="AC545" s="14">
        <v>10000</v>
      </c>
      <c r="AD545" s="12"/>
      <c r="AE545" s="12"/>
      <c r="AF545" s="58" t="s">
        <v>102</v>
      </c>
      <c r="AG545" s="23">
        <v>8</v>
      </c>
      <c r="AH545" s="30">
        <v>20</v>
      </c>
      <c r="AI545" s="25" t="s">
        <v>49</v>
      </c>
      <c r="AJ545" s="13"/>
      <c r="AK545" s="13"/>
      <c r="AL545" s="17">
        <v>0</v>
      </c>
      <c r="AM545" s="15" t="s">
        <v>50</v>
      </c>
      <c r="AN545" s="12" t="s">
        <v>51</v>
      </c>
      <c r="AO545" s="12"/>
      <c r="AP545" s="17"/>
      <c r="AQ545" s="17"/>
      <c r="AR545" s="17"/>
      <c r="AU545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to_date('2015-06-08 00:00:01','YYYY-MM-DD HH24:MI:SS'), 50000, 9000, 0, 301, 0, 'c1', 8,null);insert into xxxx_oebs_cash_payment_test (ID, INVOICE_ID, OEBS_PAYMENT, DOC_DATE, COMISS_DATE) values (s_xxxx_oebs_cash_payment_test.NEXTVAL, 100212, 10000, to_date('2015-06-08 00:00:01','YYYY-MM-DD HH24:MI:SS'), date'2015-06-30' );insert into xxxx_client_discount_m  (ID,CLIENT_ID,CLIENT_AVG_DISCOUNT,DT) values (s_xxxx_client_discount_m.NEXTVAL,301, 20, date'2014-03-01');</v>
      </c>
    </row>
    <row r="546" spans="1:47" x14ac:dyDescent="0.3">
      <c r="A546" s="45">
        <v>24</v>
      </c>
      <c r="B546" s="57"/>
      <c r="C546" s="33" t="str">
        <f t="shared" si="150"/>
        <v>100024</v>
      </c>
      <c r="D546" s="33" t="str">
        <f t="shared" si="151"/>
        <v>100024/13</v>
      </c>
      <c r="E546" s="34" t="s">
        <v>40</v>
      </c>
      <c r="F546" s="34" t="s">
        <v>41</v>
      </c>
      <c r="G546" s="12">
        <v>1</v>
      </c>
      <c r="H546" s="14">
        <v>100213</v>
      </c>
      <c r="I546" s="33" t="str">
        <f t="shared" si="152"/>
        <v>Б-100213-13</v>
      </c>
      <c r="J546" s="16">
        <v>3</v>
      </c>
      <c r="K546" s="35">
        <v>1</v>
      </c>
      <c r="L546" s="33" t="s">
        <v>42</v>
      </c>
      <c r="M546" s="36">
        <v>1</v>
      </c>
      <c r="N546" s="33">
        <v>18</v>
      </c>
      <c r="O546" s="34" t="s">
        <v>57</v>
      </c>
      <c r="P546" s="34" t="s">
        <v>44</v>
      </c>
      <c r="Q546" s="34" t="s">
        <v>45</v>
      </c>
      <c r="R546" s="37" t="str">
        <f t="shared" si="153"/>
        <v>1002131</v>
      </c>
      <c r="S546" s="33">
        <v>1</v>
      </c>
      <c r="T546" s="144" t="s">
        <v>106</v>
      </c>
      <c r="U546" s="12">
        <v>50000</v>
      </c>
      <c r="V546" s="33">
        <f t="shared" si="154"/>
        <v>9000</v>
      </c>
      <c r="W546" s="33">
        <v>0</v>
      </c>
      <c r="X546" s="18">
        <v>302</v>
      </c>
      <c r="Y546" s="38" t="s">
        <v>47</v>
      </c>
      <c r="Z546" s="20">
        <f>SUM(U542:U546)-SUM(V542:V546)</f>
        <v>205000</v>
      </c>
      <c r="AA546" s="39"/>
      <c r="AB546" s="39"/>
      <c r="AC546" s="40">
        <f>U546*0.5</f>
        <v>25000</v>
      </c>
      <c r="AD546" s="142">
        <f>SUM(AC542:AC546)</f>
        <v>110000</v>
      </c>
      <c r="AE546" s="33"/>
      <c r="AF546" s="58" t="s">
        <v>102</v>
      </c>
      <c r="AG546" s="41">
        <v>8</v>
      </c>
      <c r="AH546" s="42">
        <v>13</v>
      </c>
      <c r="AI546" s="43" t="s">
        <v>49</v>
      </c>
      <c r="AJ546" s="34"/>
      <c r="AK546" s="34"/>
      <c r="AL546" s="37">
        <v>0</v>
      </c>
      <c r="AM546" s="33" t="s">
        <v>50</v>
      </c>
      <c r="AN546" s="33" t="s">
        <v>51</v>
      </c>
      <c r="AO546" s="33"/>
      <c r="AP546" s="37"/>
      <c r="AQ546" s="37"/>
      <c r="AR546" s="37"/>
      <c r="AS546" s="44"/>
      <c r="AU546" s="9" t="str">
        <f t="shared" si="15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to_date('2015-06-07 00:00:02','YYYY-MM-DD HH24:MI:SS'), 50000, 9000, 0, 302, 0, 'c1', 8,null);insert into xxxx_oebs_cash_payment_test (ID, INVOICE_ID, OEBS_PAYMENT, DOC_DATE, COMISS_DATE) values (s_xxxx_oebs_cash_payment_test.NEXTVAL, 100213, 25000, to_date('2015-06-07 00:00:02','YYYY-MM-DD HH24:MI:SS'), date'2015-06-30' );insert into xxxx_oebs_cash_payment_test (ID, INVOICE_ID, OEBS_PAYMENT, DOC_DATE, COMISS_DATE) values (s_xxxx_oebs_cash_payment_test.NEXTVAL, 100213, 110000, to_date('2015-06-07 00:00:02','YYYY-MM-DD HH24:MI:SS'), date'2015-06-30' );insert into xxxx_client_discount_m  (ID,CLIENT_ID,CLIENT_AVG_DISCOUNT,DT) values (s_xxxx_client_discount_m.NEXTVAL,302, 13, date'2014-03-01');</v>
      </c>
    </row>
    <row r="547" spans="1:47" x14ac:dyDescent="0.3">
      <c r="AA547" s="12">
        <f>Z546-AD546</f>
        <v>95000</v>
      </c>
    </row>
    <row r="551" spans="1:47" x14ac:dyDescent="0.3">
      <c r="A551" s="45">
        <v>24</v>
      </c>
      <c r="B551" s="57"/>
      <c r="C551" s="12" t="str">
        <f t="shared" ref="C551:C565" si="157">"1000"&amp;A551</f>
        <v>100024</v>
      </c>
      <c r="D551" s="12" t="str">
        <f t="shared" ref="D551:D565" si="158">"1000"&amp;A551&amp;"/13"</f>
        <v>100024/13</v>
      </c>
      <c r="E551" s="13" t="s">
        <v>40</v>
      </c>
      <c r="F551" s="13" t="s">
        <v>41</v>
      </c>
      <c r="G551" s="12">
        <v>1</v>
      </c>
      <c r="H551" s="14">
        <v>100199</v>
      </c>
      <c r="I551" s="15" t="str">
        <f t="shared" ref="I551:I565" si="159">"Б-"&amp;H551&amp;"-13"</f>
        <v>Б-100199-13</v>
      </c>
      <c r="J551" s="16">
        <v>3</v>
      </c>
      <c r="K551" s="56">
        <v>2</v>
      </c>
      <c r="L551" s="12" t="s">
        <v>42</v>
      </c>
      <c r="M551" s="16">
        <v>1</v>
      </c>
      <c r="N551" s="12">
        <v>18</v>
      </c>
      <c r="O551" s="13" t="s">
        <v>43</v>
      </c>
      <c r="P551" s="13" t="s">
        <v>44</v>
      </c>
      <c r="Q551" s="13" t="s">
        <v>45</v>
      </c>
      <c r="R551" s="17" t="str">
        <f t="shared" ref="R551:R565" si="160">H551&amp;"1"</f>
        <v>1001991</v>
      </c>
      <c r="S551" s="15">
        <v>1</v>
      </c>
      <c r="T551" s="144" t="s">
        <v>46</v>
      </c>
      <c r="U551" s="12">
        <v>50000</v>
      </c>
      <c r="V551" s="12">
        <f t="shared" ref="V551:V565" si="161">U551*0.18</f>
        <v>9000</v>
      </c>
      <c r="W551" s="12">
        <v>0</v>
      </c>
      <c r="X551" s="18">
        <v>288</v>
      </c>
      <c r="Y551" s="19" t="s">
        <v>47</v>
      </c>
      <c r="Z551" s="20">
        <f>U551-V551</f>
        <v>41000</v>
      </c>
      <c r="AA551" s="21"/>
      <c r="AB551" s="22"/>
      <c r="AC551" s="14">
        <f>U551*0.5</f>
        <v>25000</v>
      </c>
      <c r="AD551" s="12"/>
      <c r="AE551" s="12"/>
      <c r="AF551" s="58" t="s">
        <v>133</v>
      </c>
      <c r="AG551" s="23">
        <v>8</v>
      </c>
      <c r="AH551" s="24">
        <v>13</v>
      </c>
      <c r="AI551" s="25" t="s">
        <v>49</v>
      </c>
      <c r="AJ551" s="13"/>
      <c r="AK551" s="13"/>
      <c r="AL551" s="17">
        <v>0</v>
      </c>
      <c r="AM551" s="15" t="s">
        <v>50</v>
      </c>
      <c r="AN551" s="12" t="s">
        <v>51</v>
      </c>
      <c r="AO551" s="12"/>
      <c r="AP551" s="17"/>
      <c r="AQ551" s="17"/>
      <c r="AR551" s="17"/>
      <c r="AS551" s="15" t="s">
        <v>99</v>
      </c>
      <c r="AU551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"&amp;A551&amp;", "&amp;C551&amp;", '"&amp;D551&amp;"', date'"&amp;E551&amp;"', date'"&amp;F551&amp;"', "&amp;G551&amp;", "&amp;H551&amp;", '"&amp;I551&amp;"',date'"&amp;O551&amp;"',"&amp;J551&amp;", "&amp;K551&amp;", "&amp;K551&amp;", '"&amp;L551&amp;"', "&amp;M551&amp;", "&amp;N551&amp;", date'"&amp;P551&amp;"', date'"&amp;Q551&amp;"', "&amp;R551&amp;", "&amp;S551&amp;", to_date('"&amp;T551&amp;"','YYYY-MM-DD HH24:MI:SS'), "&amp;U551&amp;", "&amp;V551&amp;", "&amp;W551&amp;", "&amp;X551&amp;", "&amp;AL551&amp;", '"&amp;AN551&amp;"', "&amp;AG551&amp;","&amp;AM551&amp;");"&amp;
IF(LEN(AC551)&gt;0,"insert into xxxx_oebs_cash_payment_test (ID, INVOICE_ID, OEBS_PAYMENT, DOC_DATE, COMISS_DATE) values (s_xxxx_oebs_cash_payment_test.NEXTVAL, "&amp;H551&amp;", "&amp;AC551&amp;", to_date('"&amp;T551&amp;"','YYYY-MM-DD HH24:MI:SS'), "&amp;AF551&amp;" );","")&amp;
IF(LEN(AD551)&gt;0,"insert into xxxx_oebs_cash_payment_test (ID, INVOICE_ID, OEBS_PAYMENT, DOC_DATE, COMISS_DATE) values (s_xxxx_oebs_cash_payment_test.NEXTVAL, "&amp;H551&amp;", "&amp;AD551&amp;", to_date('"&amp;T551&amp;"','YYYY-MM-DD HH24:MI:SS'), "&amp;AF551&amp;" );","")&amp;
IF(LEN(AE551)&gt;0,"insert into xxxx_oebs_cash_payment_test (ID, INVOICE_ID, OEBS_PAYMENT, DOC_DATE, COMISS_DATE) values (s_xxxx_oebs_cash_payment_test.NEXTVAL, "&amp;H551&amp;", "&amp;AE551&amp;", to_date('"&amp;T551&amp;"','YYYY-MM-DD HH24:MI:SS'), "&amp;AF551&amp;" );","")&amp;
IF(LEN(AH551)&gt;0,"insert into xxxx_client_discount_m  (ID,CLIENT_ID,CLIENT_AVG_DISCOUNT,DT) values (s_xxxx_client_discount_m.NEXTVAL,"&amp;X551&amp;", "&amp;AH551&amp;", "&amp;AI551&amp;");","")&amp;
IF(LEN(AJ551)&gt;0,"insert into xxxx_client_discount_m  (ID,CLIENT_ID,CLIENT_AVG_DISCOUNT,DT) values (s_xxxx_client_discount_m.NEXTVAL,"&amp;X551&amp;", "&amp;AJ551&amp;", "&amp;AK551&amp;");","")&amp;
IF(LEN(AO551)&gt;0,"insert into xxxx_contract_signed_attr (ID, CONTRACT_ID, CODE, KEY_NUM) values (s_xxxx_contract_signed_attr.NEXTVAL, "&amp;C551&amp;", 'SUPERCOMMISSION_BONUS' , "&amp;AO551&amp;" );","")&amp;
IF(LEN(AP551)&gt;0,"insert into xxxx_loyal_clients_contr_attr (ID, CONTRACT_ID, CLIENT_ID, LC_TURNOVER, COLLATERAL_FIRST_DT, COLLATERAL_END_DT) values (s_xxxx_loyal_clients_contr_atr.NEXTVAL, "&amp;C551&amp;", "&amp;X551&amp;", "&amp;AP551&amp;", "&amp;AQ551&amp;", "&amp;AR551&amp;"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100199, 'Б-100199-13',date'2015-03-02',3, 2, 2, 'RUR', 1, 18, date'2015-03-06', date'2015-03-07', 1001991, 1, to_date('2015-03-07 00:00:00','YYYY-MM-DD HH24:MI:SS'), 50000, 9000, 0, 288, 0, 'c1', 8,null);insert into xxxx_oebs_cash_payment_test (ID, INVOICE_ID, OEBS_PAYMENT, DOC_DATE, COMISS_DATE) values (s_xxxx_oebs_cash_payment_test.NEXTVAL, 100199, 25000, to_date('2015-03-07 00:00:00','YYYY-MM-DD HH24:MI:SS'), date'2015-03-30' );insert into xxxx_client_discount_m  (ID,CLIENT_ID,CLIENT_AVG_DISCOUNT,DT) values (s_xxxx_client_discount_m.NEXTVAL,288, 13, date'2014-03-01');</v>
      </c>
    </row>
    <row r="552" spans="1:47" x14ac:dyDescent="0.3">
      <c r="A552" s="45">
        <v>24</v>
      </c>
      <c r="B552" s="57"/>
      <c r="C552" s="12" t="str">
        <f t="shared" si="157"/>
        <v>100024</v>
      </c>
      <c r="D552" s="12" t="str">
        <f t="shared" si="158"/>
        <v>100024/13</v>
      </c>
      <c r="E552" s="13" t="s">
        <v>40</v>
      </c>
      <c r="F552" s="13" t="s">
        <v>41</v>
      </c>
      <c r="G552" s="12">
        <v>1</v>
      </c>
      <c r="H552" s="14">
        <v>100200</v>
      </c>
      <c r="I552" s="15" t="str">
        <f t="shared" si="159"/>
        <v>Б-100200-13</v>
      </c>
      <c r="J552" s="16">
        <v>3</v>
      </c>
      <c r="K552" s="12">
        <v>7</v>
      </c>
      <c r="L552" s="12" t="s">
        <v>42</v>
      </c>
      <c r="M552" s="16">
        <v>1</v>
      </c>
      <c r="N552" s="12">
        <v>18</v>
      </c>
      <c r="O552" s="13" t="s">
        <v>53</v>
      </c>
      <c r="P552" s="13" t="s">
        <v>44</v>
      </c>
      <c r="Q552" s="13" t="s">
        <v>45</v>
      </c>
      <c r="R552" s="17" t="str">
        <f t="shared" si="160"/>
        <v>1002001</v>
      </c>
      <c r="S552" s="15">
        <v>1</v>
      </c>
      <c r="T552" s="144" t="s">
        <v>54</v>
      </c>
      <c r="U552" s="12">
        <v>50000</v>
      </c>
      <c r="V552" s="12">
        <f t="shared" si="161"/>
        <v>9000</v>
      </c>
      <c r="W552" s="12">
        <v>0</v>
      </c>
      <c r="X552" s="18">
        <v>289</v>
      </c>
      <c r="Y552" s="19" t="s">
        <v>47</v>
      </c>
      <c r="Z552" s="20"/>
      <c r="AA552" s="21"/>
      <c r="AB552" s="26"/>
      <c r="AC552" s="14">
        <f>U552*0.5</f>
        <v>25000</v>
      </c>
      <c r="AD552" s="12"/>
      <c r="AE552" s="12"/>
      <c r="AF552" s="58" t="s">
        <v>133</v>
      </c>
      <c r="AG552" s="23">
        <v>8</v>
      </c>
      <c r="AH552" s="27">
        <v>7</v>
      </c>
      <c r="AI552" s="25" t="s">
        <v>49</v>
      </c>
      <c r="AJ552" s="13"/>
      <c r="AK552" s="13"/>
      <c r="AL552" s="17">
        <v>0</v>
      </c>
      <c r="AM552" s="15" t="s">
        <v>50</v>
      </c>
      <c r="AN552" s="12" t="s">
        <v>51</v>
      </c>
      <c r="AO552" s="12"/>
      <c r="AP552" s="17"/>
      <c r="AQ552" s="17"/>
      <c r="AR552" s="17"/>
      <c r="AS552" s="9" t="s">
        <v>100</v>
      </c>
      <c r="AU552" s="9" t="str">
        <f t="shared" ref="AU552:AU565" si="16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"&amp;A552&amp;", "&amp;C552&amp;", '"&amp;D552&amp;"', date'"&amp;E552&amp;"', date'"&amp;F552&amp;"', "&amp;G552&amp;", "&amp;H552&amp;", '"&amp;I552&amp;"',date'"&amp;O552&amp;"',"&amp;J552&amp;", "&amp;K552&amp;", "&amp;K552&amp;", '"&amp;L552&amp;"', "&amp;M552&amp;", "&amp;N552&amp;", date'"&amp;P552&amp;"', date'"&amp;Q552&amp;"', "&amp;R552&amp;", "&amp;S552&amp;", to_date('"&amp;T552&amp;"','YYYY-MM-DD HH24:MI:SS'), "&amp;U552&amp;", "&amp;V552&amp;", "&amp;W552&amp;", "&amp;X552&amp;", "&amp;AL552&amp;", '"&amp;AN552&amp;"', "&amp;AG552&amp;","&amp;AM552&amp;");"&amp;
IF(LEN(AC552)&gt;0,"insert into xxxx_oebs_cash_payment_test (ID, INVOICE_ID, OEBS_PAYMENT, DOC_DATE, COMISS_DATE) values (s_xxxx_oebs_cash_payment_test.NEXTVAL, "&amp;H552&amp;", "&amp;AC552&amp;", to_date('"&amp;T552&amp;"','YYYY-MM-DD HH24:MI:SS'), "&amp;AF552&amp;" );","")&amp;
IF(LEN(AD552)&gt;0,"insert into xxxx_oebs_cash_payment_test (ID, INVOICE_ID, OEBS_PAYMENT, DOC_DATE, COMISS_DATE) values (s_xxxx_oebs_cash_payment_test.NEXTVAL, "&amp;H552&amp;", "&amp;AD552&amp;", to_date('"&amp;T552&amp;"','YYYY-MM-DD HH24:MI:SS'), "&amp;AF552&amp;" );","")&amp;
IF(LEN(AE552)&gt;0,"insert into xxxx_oebs_cash_payment_test (ID, INVOICE_ID, OEBS_PAYMENT, DOC_DATE, COMISS_DATE) values (s_xxxx_oebs_cash_payment_test.NEXTVAL, "&amp;H552&amp;", "&amp;AE552&amp;", to_date('"&amp;T552&amp;"','YYYY-MM-DD HH24:MI:SS'), "&amp;AF552&amp;" );","")&amp;
IF(LEN(AH552)&gt;0,"insert into xxxx_client_discount_m  (ID,CLIENT_ID,CLIENT_AVG_DISCOUNT,DT) values (s_xxxx_client_discount_m.NEXTVAL,"&amp;X552&amp;", "&amp;AH552&amp;", "&amp;AI552&amp;");","")&amp;
IF(LEN(AJ552)&gt;0,"insert into xxxx_client_discount_m  (ID,CLIENT_ID,CLIENT_AVG_DISCOUNT,DT) values (s_xxxx_client_discount_m.NEXTVAL,"&amp;X552&amp;", "&amp;AJ552&amp;", "&amp;AK552&amp;");","")&amp;
IF(LEN(AO552)&gt;0,"insert into xxxx_contract_signed_attr (ID, CONTRACT_ID, CODE, KEY_NUM) values (s_xxxx_contract_signed_attr.NEXTVAL, "&amp;C552&amp;", 'SUPERCOMMISSION_BONUS' , "&amp;AO552&amp;" );","")&amp;
IF(LEN(AP552)&gt;0,"insert into xxxx_loyal_clients_contr_attr (ID, CONTRACT_ID, CLIENT_ID, LC_TURNOVER, COLLATERAL_FIRST_DT, COLLATERAL_END_DT) values (s_xxxx_loyal_clients_contr_atr.NEXTVAL, "&amp;C552&amp;", "&amp;X552&amp;", "&amp;AP552&amp;", "&amp;AQ552&amp;", "&amp;AR552&amp;"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100200, 'Б-100200-13',date'2015-03-03',3, 7, 7, 'RUR', 1, 18, date'2015-03-06', date'2015-03-07', 1002001, 1, to_date('2015-03-08 00:00:00','YYYY-MM-DD HH24:MI:SS'), 50000, 9000, 0, 289, 0, 'c1', 8,null);insert into xxxx_oebs_cash_payment_test (ID, INVOICE_ID, OEBS_PAYMENT, DOC_DATE, COMISS_DATE) values (s_xxxx_oebs_cash_payment_test.NEXTVAL, 100200, 25000, to_date('2015-03-08 00:00:00','YYYY-MM-DD HH24:MI:SS'), date'2015-03-30' );insert into xxxx_client_discount_m  (ID,CLIENT_ID,CLIENT_AVG_DISCOUNT,DT) values (s_xxxx_client_discount_m.NEXTVAL,289, 7, date'2014-03-01');</v>
      </c>
    </row>
    <row r="553" spans="1:47" x14ac:dyDescent="0.3">
      <c r="A553" s="45">
        <v>24</v>
      </c>
      <c r="B553" s="57"/>
      <c r="C553" s="12" t="str">
        <f t="shared" si="157"/>
        <v>100024</v>
      </c>
      <c r="D553" s="12" t="str">
        <f t="shared" si="158"/>
        <v>100024/13</v>
      </c>
      <c r="E553" s="13" t="s">
        <v>40</v>
      </c>
      <c r="F553" s="13" t="s">
        <v>41</v>
      </c>
      <c r="G553" s="12">
        <v>1</v>
      </c>
      <c r="H553" s="14">
        <v>100201</v>
      </c>
      <c r="I553" s="15" t="str">
        <f t="shared" si="159"/>
        <v>Б-100201-13</v>
      </c>
      <c r="J553" s="16">
        <v>3</v>
      </c>
      <c r="K553" s="12">
        <v>7</v>
      </c>
      <c r="L553" s="12" t="s">
        <v>42</v>
      </c>
      <c r="M553" s="16">
        <v>1</v>
      </c>
      <c r="N553" s="12">
        <v>18</v>
      </c>
      <c r="O553" s="13" t="s">
        <v>53</v>
      </c>
      <c r="P553" s="13" t="s">
        <v>44</v>
      </c>
      <c r="Q553" s="13" t="s">
        <v>45</v>
      </c>
      <c r="R553" s="17" t="str">
        <f t="shared" si="160"/>
        <v>1002011</v>
      </c>
      <c r="S553" s="15">
        <v>1</v>
      </c>
      <c r="T553" s="144" t="s">
        <v>54</v>
      </c>
      <c r="U553" s="12">
        <v>50000</v>
      </c>
      <c r="V553" s="12">
        <f t="shared" si="161"/>
        <v>9000</v>
      </c>
      <c r="W553" s="12">
        <v>0</v>
      </c>
      <c r="X553" s="18">
        <v>290</v>
      </c>
      <c r="Y553" s="19" t="s">
        <v>47</v>
      </c>
      <c r="Z553" s="20"/>
      <c r="AA553" s="21"/>
      <c r="AB553" s="26"/>
      <c r="AC553" s="14">
        <v>100000</v>
      </c>
      <c r="AD553" s="12"/>
      <c r="AE553" s="12"/>
      <c r="AF553" s="58" t="s">
        <v>133</v>
      </c>
      <c r="AG553" s="23">
        <v>8</v>
      </c>
      <c r="AH553" s="27">
        <v>7</v>
      </c>
      <c r="AI553" s="25" t="s">
        <v>49</v>
      </c>
      <c r="AJ553" s="13"/>
      <c r="AK553" s="13"/>
      <c r="AL553" s="17">
        <v>0</v>
      </c>
      <c r="AM553" s="15" t="s">
        <v>50</v>
      </c>
      <c r="AN553" s="12" t="s">
        <v>51</v>
      </c>
      <c r="AO553" s="12"/>
      <c r="AP553" s="17"/>
      <c r="AQ553" s="17"/>
      <c r="AR553" s="17"/>
      <c r="AU55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"&amp;A553&amp;", "&amp;C553&amp;", '"&amp;D553&amp;"', date'"&amp;E553&amp;"', date'"&amp;F553&amp;"', "&amp;G553&amp;", "&amp;H553&amp;", '"&amp;I553&amp;"',date'"&amp;O553&amp;"',"&amp;J553&amp;", "&amp;K553&amp;", "&amp;K553&amp;", '"&amp;L553&amp;"', "&amp;M553&amp;", "&amp;N553&amp;", date'"&amp;P553&amp;"', date'"&amp;Q553&amp;"', "&amp;R553&amp;", "&amp;S553&amp;", to_date('"&amp;T553&amp;"','YYYY-MM-DD HH24:MI:SS'), "&amp;U553&amp;", "&amp;V553&amp;", "&amp;W553&amp;", "&amp;X553&amp;", "&amp;AL553&amp;", '"&amp;AN553&amp;"', "&amp;AG553&amp;","&amp;AM553&amp;");"&amp;
IF(LEN(AC553)&gt;0,"insert into xxxx_oebs_cash_payment_test (ID, INVOICE_ID, OEBS_PAYMENT, DOC_DATE, COMISS_DATE) values (s_xxxx_oebs_cash_payment_test.NEXTVAL, "&amp;H553&amp;", "&amp;AC553&amp;", to_date('"&amp;T553&amp;"','YYYY-MM-DD HH24:MI:SS'), "&amp;AF553&amp;" );","")&amp;
IF(LEN(AD553)&gt;0,"insert into xxxx_oebs_cash_payment_test (ID, INVOICE_ID, OEBS_PAYMENT, DOC_DATE, COMISS_DATE) values (s_xxxx_oebs_cash_payment_test.NEXTVAL, "&amp;H553&amp;", "&amp;AD553&amp;", to_date('"&amp;T553&amp;"','YYYY-MM-DD HH24:MI:SS'), "&amp;AF553&amp;" );","")&amp;
IF(LEN(AE553)&gt;0,"insert into xxxx_oebs_cash_payment_test (ID, INVOICE_ID, OEBS_PAYMENT, DOC_DATE, COMISS_DATE) values (s_xxxx_oebs_cash_payment_test.NEXTVAL, "&amp;H553&amp;", "&amp;AE553&amp;", to_date('"&amp;T553&amp;"','YYYY-MM-DD HH24:MI:SS'), "&amp;AF553&amp;" );","")&amp;
IF(LEN(AH553)&gt;0,"insert into xxxx_client_discount_m  (ID,CLIENT_ID,CLIENT_AVG_DISCOUNT,DT) values (s_xxxx_client_discount_m.NEXTVAL,"&amp;X553&amp;", "&amp;AH553&amp;", "&amp;AI553&amp;");","")&amp;
IF(LEN(AJ553)&gt;0,"insert into xxxx_client_discount_m  (ID,CLIENT_ID,CLIENT_AVG_DISCOUNT,DT) values (s_xxxx_client_discount_m.NEXTVAL,"&amp;X553&amp;", "&amp;AJ553&amp;", "&amp;AK553&amp;");","")&amp;
IF(LEN(AO553)&gt;0,"insert into xxxx_contract_signed_attr (ID, CONTRACT_ID, CODE, KEY_NUM) values (s_xxxx_contract_signed_attr.NEXTVAL, "&amp;C553&amp;", 'SUPERCOMMISSION_BONUS' , "&amp;AO553&amp;" );","")&amp;
IF(LEN(AP553)&gt;0,"insert into xxxx_loyal_clients_contr_attr (ID, CONTRACT_ID, CLIENT_ID, LC_TURNOVER, COLLATERAL_FIRST_DT, COLLATERAL_END_DT) values (s_xxxx_loyal_clients_contr_atr.NEXTVAL, "&amp;C553&amp;", "&amp;X553&amp;", "&amp;AP553&amp;", "&amp;AQ553&amp;", "&amp;AR553&amp;"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100201, 'Б-100201-13',date'2015-03-03',3, 7, 7, 'RUR', 1, 18, date'2015-03-06', date'2015-03-07', 1002011, 1, to_date('2015-03-08 00:00:00','YYYY-MM-DD HH24:MI:SS'), 50000, 9000, 0, 290, 0, 'c1', 8,null);insert into xxxx_oebs_cash_payment_test (ID, INVOICE_ID, OEBS_PAYMENT, DOC_DATE, COMISS_DATE) values (s_xxxx_oebs_cash_payment_test.NEXTVAL, 100201, 100000, to_date('2015-03-08 00:00:00','YYYY-MM-DD HH24:MI:SS'), date'2015-03-30' );insert into xxxx_client_discount_m  (ID,CLIENT_ID,CLIENT_AVG_DISCOUNT,DT) values (s_xxxx_client_discount_m.NEXTVAL,290, 7, date'2014-03-01');</v>
      </c>
    </row>
    <row r="554" spans="1:47" x14ac:dyDescent="0.3">
      <c r="A554" s="45">
        <v>24</v>
      </c>
      <c r="B554" s="57"/>
      <c r="C554" s="12" t="str">
        <f t="shared" si="157"/>
        <v>100024</v>
      </c>
      <c r="D554" s="12" t="str">
        <f t="shared" si="158"/>
        <v>100024/13</v>
      </c>
      <c r="E554" s="13" t="s">
        <v>40</v>
      </c>
      <c r="F554" s="13" t="s">
        <v>41</v>
      </c>
      <c r="G554" s="12">
        <v>1</v>
      </c>
      <c r="H554" s="14">
        <v>100202</v>
      </c>
      <c r="I554" s="15" t="str">
        <f t="shared" si="159"/>
        <v>Б-100202-13</v>
      </c>
      <c r="J554" s="16">
        <v>3</v>
      </c>
      <c r="K554" s="56">
        <v>11</v>
      </c>
      <c r="L554" s="12" t="s">
        <v>42</v>
      </c>
      <c r="M554" s="16">
        <v>1</v>
      </c>
      <c r="N554" s="12">
        <v>18</v>
      </c>
      <c r="O554" s="13" t="s">
        <v>55</v>
      </c>
      <c r="P554" s="13" t="s">
        <v>44</v>
      </c>
      <c r="Q554" s="13" t="s">
        <v>45</v>
      </c>
      <c r="R554" s="17" t="str">
        <f t="shared" si="160"/>
        <v>1002021</v>
      </c>
      <c r="S554" s="15">
        <v>1</v>
      </c>
      <c r="T554" s="144" t="s">
        <v>56</v>
      </c>
      <c r="U554" s="12">
        <v>50000</v>
      </c>
      <c r="V554" s="12">
        <f t="shared" si="161"/>
        <v>9000</v>
      </c>
      <c r="W554" s="12">
        <v>0</v>
      </c>
      <c r="X554" s="18">
        <v>291</v>
      </c>
      <c r="Y554" s="19" t="s">
        <v>47</v>
      </c>
      <c r="Z554" s="20"/>
      <c r="AA554" s="29">
        <f>SUM(AC551:AC555)/1.18</f>
        <v>169491.52542372883</v>
      </c>
      <c r="AB554" s="29"/>
      <c r="AC554" s="14">
        <f t="shared" ref="AC554:AC563" si="163">U554*0.5</f>
        <v>25000</v>
      </c>
      <c r="AD554" s="12"/>
      <c r="AE554" s="12"/>
      <c r="AF554" s="58" t="s">
        <v>133</v>
      </c>
      <c r="AG554" s="23">
        <v>8</v>
      </c>
      <c r="AH554" s="30">
        <v>20</v>
      </c>
      <c r="AI554" s="25" t="s">
        <v>49</v>
      </c>
      <c r="AJ554" s="13"/>
      <c r="AK554" s="13"/>
      <c r="AL554" s="17">
        <v>0</v>
      </c>
      <c r="AM554" s="15" t="s">
        <v>50</v>
      </c>
      <c r="AN554" s="12" t="s">
        <v>51</v>
      </c>
      <c r="AO554" s="12"/>
      <c r="AP554" s="17"/>
      <c r="AQ554" s="17"/>
      <c r="AR554" s="17"/>
      <c r="AU554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100202, 'Б-100202-13',date'2015-03-04',3, 11, 11, 'RUR', 1, 18, date'2015-03-06', date'2015-03-07', 1002021, 1, to_date('2015-03-09 00:00:00','YYYY-MM-DD HH24:MI:SS'), 50000, 9000, 0, 291, 0, 'c1', 8,null);insert into xxxx_oebs_cash_payment_test (ID, INVOICE_ID, OEBS_PAYMENT, DOC_DATE, COMISS_DATE) values (s_xxxx_oebs_cash_payment_test.NEXTVAL, 100202, 25000, to_date('2015-03-09 00:00:00','YYYY-MM-DD HH24:MI:SS'), date'2015-03-30' );insert into xxxx_client_discount_m  (ID,CLIENT_ID,CLIENT_AVG_DISCOUNT,DT) values (s_xxxx_client_discount_m.NEXTVAL,291, 20, date'2014-03-01');</v>
      </c>
    </row>
    <row r="555" spans="1:47" x14ac:dyDescent="0.3">
      <c r="A555" s="45">
        <v>24</v>
      </c>
      <c r="B555" s="57"/>
      <c r="C555" s="12" t="str">
        <f t="shared" si="157"/>
        <v>100024</v>
      </c>
      <c r="D555" s="12" t="str">
        <f t="shared" si="158"/>
        <v>100024/13</v>
      </c>
      <c r="E555" s="13" t="s">
        <v>40</v>
      </c>
      <c r="F555" s="13" t="s">
        <v>41</v>
      </c>
      <c r="G555" s="12">
        <v>1</v>
      </c>
      <c r="H555" s="14">
        <v>100203</v>
      </c>
      <c r="I555" s="15" t="str">
        <f t="shared" si="159"/>
        <v>Б-100203-13</v>
      </c>
      <c r="J555" s="16">
        <v>3</v>
      </c>
      <c r="K555" s="28">
        <v>1</v>
      </c>
      <c r="L555" s="12" t="s">
        <v>42</v>
      </c>
      <c r="M555" s="16">
        <v>1</v>
      </c>
      <c r="N555" s="12">
        <v>18</v>
      </c>
      <c r="O555" s="13" t="s">
        <v>57</v>
      </c>
      <c r="P555" s="13" t="s">
        <v>44</v>
      </c>
      <c r="Q555" s="13" t="s">
        <v>45</v>
      </c>
      <c r="R555" s="17" t="str">
        <f t="shared" si="160"/>
        <v>1002031</v>
      </c>
      <c r="S555" s="15">
        <v>1</v>
      </c>
      <c r="T555" s="144" t="s">
        <v>58</v>
      </c>
      <c r="U555" s="12">
        <v>50000</v>
      </c>
      <c r="V555" s="12">
        <f t="shared" si="161"/>
        <v>9000</v>
      </c>
      <c r="W555" s="12">
        <v>0</v>
      </c>
      <c r="X555" s="18">
        <v>292</v>
      </c>
      <c r="Y555" s="19" t="s">
        <v>47</v>
      </c>
      <c r="Z555" s="20">
        <f>SUM(U551:U555)-SUM(V551:V555)</f>
        <v>205000</v>
      </c>
      <c r="AA555" s="29">
        <v>169491</v>
      </c>
      <c r="AB555" s="29">
        <f>Z555-AA555</f>
        <v>35509</v>
      </c>
      <c r="AC555" s="14">
        <f t="shared" si="163"/>
        <v>25000</v>
      </c>
      <c r="AD555" s="142">
        <f>SUM(AC551:AC555)/1.18</f>
        <v>169491.52542372883</v>
      </c>
      <c r="AE555" s="12">
        <f>Z555-AD555</f>
        <v>35508.474576271168</v>
      </c>
      <c r="AF555" s="58" t="s">
        <v>133</v>
      </c>
      <c r="AG555" s="23">
        <v>8</v>
      </c>
      <c r="AH555" s="30">
        <v>13</v>
      </c>
      <c r="AI555" s="25" t="s">
        <v>49</v>
      </c>
      <c r="AJ555" s="13"/>
      <c r="AK555" s="13"/>
      <c r="AL555" s="17">
        <v>0</v>
      </c>
      <c r="AM555" s="15" t="s">
        <v>50</v>
      </c>
      <c r="AN555" s="12" t="s">
        <v>51</v>
      </c>
      <c r="AO555" s="12"/>
      <c r="AP555" s="17"/>
      <c r="AQ555" s="17"/>
      <c r="AR555" s="17"/>
      <c r="AU555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100203, 'Б-100203-13',date'2015-03-05',3, 1, 1, 'RUR', 1, 18, date'2015-03-06', date'2015-03-07', 1002031, 1, to_date('2015-03-11 00:00:00','YYYY-MM-DD HH24:MI:SS'), 50000, 9000, 0, 292, 0, 'c1', 8,null);insert into xxxx_oebs_cash_payment_test (ID, INVOICE_ID, OEBS_PAYMENT, DOC_DATE, COMISS_DATE) values (s_xxxx_oebs_cash_payment_test.NEXTVAL, 100203, 25000, to_date('2015-03-11 00:00:00','YYYY-MM-DD HH24:MI:SS'), date'2015-03-30' );insert into xxxx_oebs_cash_payment_test (ID, INVOICE_ID, OEBS_PAYMENT, DOC_DATE, COMISS_DATE) values (s_xxxx_oebs_cash_payment_test.NEXTVAL, 100203, 169491.525423729, to_date('2015-03-11 00:00:00','YYYY-MM-DD HH24:MI:SS'), date'2015-03-30' );insert into xxxx_oebs_cash_payment_test (ID, INVOICE_ID, OEBS_PAYMENT, DOC_DATE, COMISS_DATE) values (s_xxxx_oebs_cash_payment_test.NEXTVAL, 100203, 35508.4745762712, to_date('2015-03-11 00:00:00','YYYY-MM-DD HH24:MI:SS'), date'2015-03-30' );insert into xxxx_client_discount_m  (ID,CLIENT_ID,CLIENT_AVG_DISCOUNT,DT) values (s_xxxx_client_discount_m.NEXTVAL,292, 13, date'2014-03-01');</v>
      </c>
    </row>
    <row r="556" spans="1:47" x14ac:dyDescent="0.3">
      <c r="A556" s="45">
        <v>24</v>
      </c>
      <c r="B556" s="57"/>
      <c r="C556" s="12" t="str">
        <f t="shared" si="157"/>
        <v>100024</v>
      </c>
      <c r="D556" s="12" t="str">
        <f t="shared" si="158"/>
        <v>100024/13</v>
      </c>
      <c r="E556" s="13" t="s">
        <v>40</v>
      </c>
      <c r="F556" s="13" t="s">
        <v>41</v>
      </c>
      <c r="G556" s="12">
        <v>1</v>
      </c>
      <c r="H556" s="14">
        <v>100204</v>
      </c>
      <c r="I556" s="15" t="str">
        <f t="shared" si="159"/>
        <v>Б-100204-13</v>
      </c>
      <c r="J556" s="16">
        <v>3</v>
      </c>
      <c r="K556" s="12">
        <v>7</v>
      </c>
      <c r="L556" s="12" t="s">
        <v>42</v>
      </c>
      <c r="M556" s="16">
        <v>1</v>
      </c>
      <c r="N556" s="12">
        <v>18</v>
      </c>
      <c r="O556" s="13" t="s">
        <v>43</v>
      </c>
      <c r="P556" s="13" t="s">
        <v>44</v>
      </c>
      <c r="Q556" s="13" t="s">
        <v>45</v>
      </c>
      <c r="R556" s="17" t="str">
        <f t="shared" si="160"/>
        <v>1002041</v>
      </c>
      <c r="S556" s="15">
        <v>1</v>
      </c>
      <c r="T556" s="144" t="s">
        <v>66</v>
      </c>
      <c r="U556" s="12">
        <v>24000</v>
      </c>
      <c r="V556" s="12">
        <f t="shared" si="161"/>
        <v>4320</v>
      </c>
      <c r="W556" s="12">
        <v>0</v>
      </c>
      <c r="X556" s="18">
        <v>293</v>
      </c>
      <c r="Y556" s="19" t="s">
        <v>47</v>
      </c>
      <c r="Z556" s="20"/>
      <c r="AA556" s="21"/>
      <c r="AB556" s="22"/>
      <c r="AC556" s="14">
        <f t="shared" si="163"/>
        <v>12000</v>
      </c>
      <c r="AD556" s="142"/>
      <c r="AE556" s="12">
        <f>AD560-AE555</f>
        <v>15338.983050847477</v>
      </c>
      <c r="AF556" s="59" t="s">
        <v>67</v>
      </c>
      <c r="AG556" s="23">
        <v>8</v>
      </c>
      <c r="AH556" s="24">
        <v>13</v>
      </c>
      <c r="AI556" s="25" t="s">
        <v>49</v>
      </c>
      <c r="AJ556" s="13"/>
      <c r="AK556" s="13"/>
      <c r="AL556" s="17">
        <v>0</v>
      </c>
      <c r="AM556" s="15" t="s">
        <v>50</v>
      </c>
      <c r="AN556" s="12" t="s">
        <v>51</v>
      </c>
      <c r="AO556" s="12"/>
      <c r="AP556" s="17"/>
      <c r="AQ556" s="17"/>
      <c r="AR556" s="17"/>
      <c r="AU55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"&amp;A556&amp;", "&amp;C556&amp;", '"&amp;D556&amp;"', date'"&amp;E556&amp;"', date'"&amp;F556&amp;"', "&amp;G556&amp;", "&amp;H556&amp;", '"&amp;I556&amp;"',date'"&amp;O556&amp;"',"&amp;J556&amp;", "&amp;K556&amp;", "&amp;K556&amp;", '"&amp;L556&amp;"', "&amp;M556&amp;", "&amp;N556&amp;", date'"&amp;P556&amp;"', date'"&amp;Q556&amp;"', "&amp;R556&amp;", "&amp;S556&amp;", to_date('"&amp;T556&amp;"','YYYY-MM-DD HH24:MI:SS'), "&amp;U556&amp;", "&amp;V556&amp;", "&amp;W556&amp;", "&amp;X556&amp;", "&amp;AL556&amp;", '"&amp;AN556&amp;"', "&amp;AG556&amp;","&amp;AM556&amp;");"&amp;
IF(LEN(AC556)&gt;0,"insert into xxxx_oebs_cash_payment_test (ID, INVOICE_ID, OEBS_PAYMENT, DOC_DATE, COMISS_DATE) values (s_xxxx_oebs_cash_payment_test.NEXTVAL, "&amp;H556&amp;", "&amp;AC556&amp;", to_date('"&amp;T556&amp;"','YYYY-MM-DD HH24:MI:SS'), "&amp;AF556&amp;" );","")&amp;
IF(LEN(AD556)&gt;0,"insert into xxxx_oebs_cash_payment_test (ID, INVOICE_ID, OEBS_PAYMENT, DOC_DATE, COMISS_DATE) values (s_xxxx_oebs_cash_payment_test.NEXTVAL, "&amp;H556&amp;", "&amp;AD556&amp;", to_date('"&amp;T556&amp;"','YYYY-MM-DD HH24:MI:SS'), "&amp;AF556&amp;" );","")&amp;
IF(LEN(AE556)&gt;0,"insert into xxxx_oebs_cash_payment_test (ID, INVOICE_ID, OEBS_PAYMENT, DOC_DATE, COMISS_DATE) values (s_xxxx_oebs_cash_payment_test.NEXTVAL, "&amp;H556&amp;", "&amp;AE556&amp;", to_date('"&amp;T556&amp;"','YYYY-MM-DD HH24:MI:SS'), "&amp;AF556&amp;" );","")&amp;
IF(LEN(AH556)&gt;0,"insert into xxxx_client_discount_m  (ID,CLIENT_ID,CLIENT_AVG_DISCOUNT,DT) values (s_xxxx_client_discount_m.NEXTVAL,"&amp;X556&amp;", "&amp;AH556&amp;", "&amp;AI556&amp;");","")&amp;
IF(LEN(AJ556)&gt;0,"insert into xxxx_client_discount_m  (ID,CLIENT_ID,CLIENT_AVG_DISCOUNT,DT) values (s_xxxx_client_discount_m.NEXTVAL,"&amp;X556&amp;", "&amp;AJ556&amp;", "&amp;AK556&amp;");","")&amp;
IF(LEN(AO556)&gt;0,"insert into xxxx_contract_signed_attr (ID, CONTRACT_ID, CODE, KEY_NUM) values (s_xxxx_contract_signed_attr.NEXTVAL, "&amp;C556&amp;", 'SUPERCOMMISSION_BONUS' , "&amp;AO556&amp;" );","")&amp;
IF(LEN(AP556)&gt;0,"insert into xxxx_loyal_clients_contr_attr (ID, CONTRACT_ID, CLIENT_ID, LC_TURNOVER, COLLATERAL_FIRST_DT, COLLATERAL_END_DT) values (s_xxxx_loyal_clients_contr_atr.NEXTVAL, "&amp;C556&amp;", "&amp;X556&amp;", "&amp;AP556&amp;", "&amp;AQ556&amp;", "&amp;AR556&amp;"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100204, 'Б-100204-13',date'2015-03-02',3, 7, 7, 'RUR', 1, 18, date'2015-03-06', date'2015-03-07', 1002041, 1, to_date('2015-04-07 00:00:00','YYYY-MM-DD HH24:MI:SS'), 24000, 4320, 0, 293, 0, 'c1', 8,null);insert into xxxx_oebs_cash_payment_test (ID, INVOICE_ID, OEBS_PAYMENT, DOC_DATE, COMISS_DATE) values (s_xxxx_oebs_cash_payment_test.NEXTVAL, 100204, 12000, to_date('2015-04-07 00:00:00','YYYY-MM-DD HH24:MI:SS'), date'2015-04-30' );insert into xxxx_oebs_cash_payment_test (ID, INVOICE_ID, OEBS_PAYMENT, DOC_DATE, COMISS_DATE) values (s_xxxx_oebs_cash_payment_test.NEXTVAL, 100204, 15338.9830508475, to_date('2015-04-07 00:00:00','YYYY-MM-DD HH24:MI:SS'), date'2015-04-30' );insert into xxxx_client_discount_m  (ID,CLIENT_ID,CLIENT_AVG_DISCOUNT,DT) values (s_xxxx_client_discount_m.NEXTVAL,293, 13, date'2014-03-01');</v>
      </c>
    </row>
    <row r="557" spans="1:47" x14ac:dyDescent="0.3">
      <c r="A557" s="45">
        <v>24</v>
      </c>
      <c r="B557" s="57"/>
      <c r="C557" s="12" t="str">
        <f t="shared" si="157"/>
        <v>100024</v>
      </c>
      <c r="D557" s="12" t="str">
        <f t="shared" si="158"/>
        <v>100024/13</v>
      </c>
      <c r="E557" s="13" t="s">
        <v>40</v>
      </c>
      <c r="F557" s="13" t="s">
        <v>41</v>
      </c>
      <c r="G557" s="12">
        <v>1</v>
      </c>
      <c r="H557" s="14">
        <v>100205</v>
      </c>
      <c r="I557" s="15" t="str">
        <f t="shared" si="159"/>
        <v>Б-100205-13</v>
      </c>
      <c r="J557" s="16">
        <v>3</v>
      </c>
      <c r="K557" s="28">
        <v>12</v>
      </c>
      <c r="L557" s="12" t="s">
        <v>42</v>
      </c>
      <c r="M557" s="16">
        <v>1</v>
      </c>
      <c r="N557" s="12">
        <v>18</v>
      </c>
      <c r="O557" s="13" t="s">
        <v>53</v>
      </c>
      <c r="P557" s="13" t="s">
        <v>44</v>
      </c>
      <c r="Q557" s="13" t="s">
        <v>45</v>
      </c>
      <c r="R557" s="17" t="str">
        <f t="shared" si="160"/>
        <v>1002051</v>
      </c>
      <c r="S557" s="15">
        <v>1</v>
      </c>
      <c r="T557" s="144" t="s">
        <v>68</v>
      </c>
      <c r="U557" s="12">
        <v>24000</v>
      </c>
      <c r="V557" s="12">
        <f t="shared" si="161"/>
        <v>4320</v>
      </c>
      <c r="W557" s="12">
        <v>0</v>
      </c>
      <c r="X557" s="18">
        <v>294</v>
      </c>
      <c r="Y557" s="19" t="s">
        <v>47</v>
      </c>
      <c r="Z557" s="20"/>
      <c r="AA557" s="21"/>
      <c r="AB557" s="26"/>
      <c r="AC557" s="14">
        <f t="shared" si="163"/>
        <v>12000</v>
      </c>
      <c r="AD557" s="12"/>
      <c r="AE557" s="12">
        <f>Z560-AE556</f>
        <v>83061.016949152516</v>
      </c>
      <c r="AF557" s="59" t="s">
        <v>67</v>
      </c>
      <c r="AG557" s="23">
        <v>8</v>
      </c>
      <c r="AH557" s="27">
        <v>7</v>
      </c>
      <c r="AI557" s="25" t="s">
        <v>49</v>
      </c>
      <c r="AJ557" s="13"/>
      <c r="AK557" s="13"/>
      <c r="AL557" s="17">
        <v>0</v>
      </c>
      <c r="AM557" s="15" t="s">
        <v>50</v>
      </c>
      <c r="AN557" s="12" t="s">
        <v>51</v>
      </c>
      <c r="AO557" s="12"/>
      <c r="AP557" s="17"/>
      <c r="AQ557" s="17"/>
      <c r="AR557" s="17"/>
      <c r="AU557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100205, 'Б-100205-13',date'2015-03-03',3, 12, 12, 'RUR', 1, 18, date'2015-03-06', date'2015-03-07', 1002051, 1, to_date('2015-04-08 00:00:00','YYYY-MM-DD HH24:MI:SS'), 24000, 4320, 0, 294, 0, 'c1', 8,null);insert into xxxx_oebs_cash_payment_test (ID, INVOICE_ID, OEBS_PAYMENT, DOC_DATE, COMISS_DATE) values (s_xxxx_oebs_cash_payment_test.NEXTVAL, 100205, 12000, to_date('2015-04-08 00:00:00','YYYY-MM-DD HH24:MI:SS'), date'2015-04-30' );insert into xxxx_oebs_cash_payment_test (ID, INVOICE_ID, OEBS_PAYMENT, DOC_DATE, COMISS_DATE) values (s_xxxx_oebs_cash_payment_test.NEXTVAL, 100205, 83061.0169491525, to_date('2015-04-08 00:00:00','YYYY-MM-DD HH24:MI:SS'), date'2015-04-30' );insert into xxxx_client_discount_m  (ID,CLIENT_ID,CLIENT_AVG_DISCOUNT,DT) values (s_xxxx_client_discount_m.NEXTVAL,294, 7, date'2014-03-01');</v>
      </c>
    </row>
    <row r="558" spans="1:47" x14ac:dyDescent="0.3">
      <c r="A558" s="45">
        <v>24</v>
      </c>
      <c r="B558" s="57"/>
      <c r="C558" s="12" t="str">
        <f t="shared" si="157"/>
        <v>100024</v>
      </c>
      <c r="D558" s="12" t="str">
        <f t="shared" si="158"/>
        <v>100024/13</v>
      </c>
      <c r="E558" s="13" t="s">
        <v>40</v>
      </c>
      <c r="F558" s="13" t="s">
        <v>41</v>
      </c>
      <c r="G558" s="12">
        <v>1</v>
      </c>
      <c r="H558" s="14">
        <v>100206</v>
      </c>
      <c r="I558" s="15" t="str">
        <f t="shared" si="159"/>
        <v>Б-100206-13</v>
      </c>
      <c r="J558" s="16">
        <v>3</v>
      </c>
      <c r="K558" s="12">
        <v>7</v>
      </c>
      <c r="L558" s="12" t="s">
        <v>42</v>
      </c>
      <c r="M558" s="16">
        <v>1</v>
      </c>
      <c r="N558" s="12">
        <v>18</v>
      </c>
      <c r="O558" s="13" t="s">
        <v>53</v>
      </c>
      <c r="P558" s="13" t="s">
        <v>44</v>
      </c>
      <c r="Q558" s="13" t="s">
        <v>45</v>
      </c>
      <c r="R558" s="17" t="str">
        <f t="shared" si="160"/>
        <v>1002061</v>
      </c>
      <c r="S558" s="15">
        <v>1</v>
      </c>
      <c r="T558" s="144" t="s">
        <v>68</v>
      </c>
      <c r="U558" s="12">
        <v>24000</v>
      </c>
      <c r="V558" s="12">
        <f t="shared" si="161"/>
        <v>4320</v>
      </c>
      <c r="W558" s="12">
        <v>0</v>
      </c>
      <c r="X558" s="18">
        <v>295</v>
      </c>
      <c r="Y558" s="19" t="s">
        <v>47</v>
      </c>
      <c r="Z558" s="20"/>
      <c r="AA558" s="21"/>
      <c r="AB558" s="26"/>
      <c r="AC558" s="14">
        <f t="shared" si="163"/>
        <v>12000</v>
      </c>
      <c r="AD558" s="12"/>
      <c r="AE558" s="12"/>
      <c r="AF558" s="59" t="s">
        <v>67</v>
      </c>
      <c r="AG558" s="23">
        <v>8</v>
      </c>
      <c r="AH558" s="27">
        <v>7</v>
      </c>
      <c r="AI558" s="25" t="s">
        <v>49</v>
      </c>
      <c r="AJ558" s="13"/>
      <c r="AK558" s="13"/>
      <c r="AL558" s="17">
        <v>0</v>
      </c>
      <c r="AM558" s="15" t="s">
        <v>50</v>
      </c>
      <c r="AN558" s="12" t="s">
        <v>51</v>
      </c>
      <c r="AO558" s="12"/>
      <c r="AP558" s="17"/>
      <c r="AQ558" s="17"/>
      <c r="AR558" s="17"/>
      <c r="AU558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100206, 'Б-100206-13',date'2015-03-03',3, 7, 7, 'RUR', 1, 18, date'2015-03-06', date'2015-03-07', 1002061, 1, to_date('2015-04-08 00:00:00','YYYY-MM-DD HH24:MI:SS'), 24000, 4320, 0, 295, 0, 'c1', 8,null);insert into xxxx_oebs_cash_payment_test (ID, INVOICE_ID, OEBS_PAYMENT, DOC_DATE, COMISS_DATE) values (s_xxxx_oebs_cash_payment_test.NEXTVAL, 100206, 12000, to_date('2015-04-08 00:00:00','YYYY-MM-DD HH24:MI:SS'), date'2015-04-30' );insert into xxxx_client_discount_m  (ID,CLIENT_ID,CLIENT_AVG_DISCOUNT,DT) values (s_xxxx_client_discount_m.NEXTVAL,295, 7, date'2014-03-01');</v>
      </c>
    </row>
    <row r="559" spans="1:47" x14ac:dyDescent="0.3">
      <c r="A559" s="45">
        <v>24</v>
      </c>
      <c r="B559" s="57"/>
      <c r="C559" s="12" t="str">
        <f t="shared" si="157"/>
        <v>100024</v>
      </c>
      <c r="D559" s="12" t="str">
        <f t="shared" si="158"/>
        <v>100024/13</v>
      </c>
      <c r="E559" s="13" t="s">
        <v>40</v>
      </c>
      <c r="F559" s="13" t="s">
        <v>41</v>
      </c>
      <c r="G559" s="12">
        <v>1</v>
      </c>
      <c r="H559" s="14">
        <v>100207</v>
      </c>
      <c r="I559" s="15" t="str">
        <f t="shared" si="159"/>
        <v>Б-100207-13</v>
      </c>
      <c r="J559" s="16">
        <v>3</v>
      </c>
      <c r="K559" s="28">
        <v>11</v>
      </c>
      <c r="L559" s="12" t="s">
        <v>42</v>
      </c>
      <c r="M559" s="16">
        <v>1</v>
      </c>
      <c r="N559" s="12">
        <v>18</v>
      </c>
      <c r="O559" s="13" t="s">
        <v>55</v>
      </c>
      <c r="P559" s="13" t="s">
        <v>44</v>
      </c>
      <c r="Q559" s="13" t="s">
        <v>45</v>
      </c>
      <c r="R559" s="17" t="str">
        <f t="shared" si="160"/>
        <v>1002071</v>
      </c>
      <c r="S559" s="15">
        <v>1</v>
      </c>
      <c r="T559" s="144" t="s">
        <v>69</v>
      </c>
      <c r="U559" s="12">
        <v>24000</v>
      </c>
      <c r="V559" s="12">
        <f t="shared" si="161"/>
        <v>4320</v>
      </c>
      <c r="W559" s="12">
        <v>0</v>
      </c>
      <c r="X559" s="18">
        <v>296</v>
      </c>
      <c r="Y559" s="19" t="s">
        <v>47</v>
      </c>
      <c r="Z559" s="20"/>
      <c r="AA559" s="29">
        <f>SUM(AC556:AC560)/1.18</f>
        <v>50847.457627118645</v>
      </c>
      <c r="AB559" s="29"/>
      <c r="AC559" s="14">
        <f t="shared" si="163"/>
        <v>12000</v>
      </c>
      <c r="AD559" s="12"/>
      <c r="AE559" s="12"/>
      <c r="AF559" s="59" t="s">
        <v>67</v>
      </c>
      <c r="AG559" s="23">
        <v>8</v>
      </c>
      <c r="AH559" s="30">
        <v>20</v>
      </c>
      <c r="AI559" s="25" t="s">
        <v>49</v>
      </c>
      <c r="AJ559" s="13"/>
      <c r="AK559" s="13"/>
      <c r="AL559" s="17">
        <v>0</v>
      </c>
      <c r="AM559" s="15" t="s">
        <v>50</v>
      </c>
      <c r="AN559" s="12" t="s">
        <v>51</v>
      </c>
      <c r="AO559" s="12"/>
      <c r="AP559" s="17"/>
      <c r="AQ559" s="17"/>
      <c r="AR559" s="17"/>
      <c r="AU559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100207, 'Б-100207-13',date'2015-03-04',3, 11, 11, 'RUR', 1, 18, date'2015-03-06', date'2015-03-07', 1002071, 1, to_date('2015-04-09 00:00:00','YYYY-MM-DD HH24:MI:SS'), 24000, 4320, 0, 296, 0, 'c1', 8,null);insert into xxxx_oebs_cash_payment_test (ID, INVOICE_ID, OEBS_PAYMENT, DOC_DATE, COMISS_DATE) values (s_xxxx_oebs_cash_payment_test.NEXTVAL, 100207, 12000, to_date('2015-04-09 00:00:00','YYYY-MM-DD HH24:MI:SS'), date'2015-04-30' );insert into xxxx_client_discount_m  (ID,CLIENT_ID,CLIENT_AVG_DISCOUNT,DT) values (s_xxxx_client_discount_m.NEXTVAL,296, 20, date'2014-03-01');</v>
      </c>
    </row>
    <row r="560" spans="1:47" x14ac:dyDescent="0.3">
      <c r="A560" s="45">
        <v>24</v>
      </c>
      <c r="B560" s="57"/>
      <c r="C560" s="12" t="str">
        <f t="shared" si="157"/>
        <v>100024</v>
      </c>
      <c r="D560" s="12" t="str">
        <f t="shared" si="158"/>
        <v>100024/13</v>
      </c>
      <c r="E560" s="13" t="s">
        <v>40</v>
      </c>
      <c r="F560" s="13" t="s">
        <v>41</v>
      </c>
      <c r="G560" s="12">
        <v>1</v>
      </c>
      <c r="H560" s="14">
        <v>100208</v>
      </c>
      <c r="I560" s="15" t="str">
        <f t="shared" si="159"/>
        <v>Б-100208-13</v>
      </c>
      <c r="J560" s="16">
        <v>3</v>
      </c>
      <c r="K560" s="28">
        <v>1</v>
      </c>
      <c r="L560" s="12" t="s">
        <v>42</v>
      </c>
      <c r="M560" s="16">
        <v>1</v>
      </c>
      <c r="N560" s="12">
        <v>18</v>
      </c>
      <c r="O560" s="13" t="s">
        <v>57</v>
      </c>
      <c r="P560" s="13" t="s">
        <v>44</v>
      </c>
      <c r="Q560" s="13" t="s">
        <v>45</v>
      </c>
      <c r="R560" s="17" t="str">
        <f t="shared" si="160"/>
        <v>1002081</v>
      </c>
      <c r="S560" s="15">
        <v>1</v>
      </c>
      <c r="T560" s="145" t="s">
        <v>70</v>
      </c>
      <c r="U560" s="12">
        <v>24000</v>
      </c>
      <c r="V560" s="12">
        <f t="shared" si="161"/>
        <v>4320</v>
      </c>
      <c r="W560" s="12">
        <v>0</v>
      </c>
      <c r="X560" s="18">
        <v>297</v>
      </c>
      <c r="Y560" s="19" t="s">
        <v>47</v>
      </c>
      <c r="Z560" s="87">
        <f>SUM(U556:U560)-SUM(V556:V560)</f>
        <v>98400</v>
      </c>
      <c r="AA560" s="21">
        <v>105932.20338983051</v>
      </c>
      <c r="AB560" s="29">
        <f>Z560-AA560</f>
        <v>-7532.203389830509</v>
      </c>
      <c r="AC560" s="14">
        <f t="shared" si="163"/>
        <v>12000</v>
      </c>
      <c r="AD560" s="142">
        <f>SUM(AC556:AC560)/1.18</f>
        <v>50847.457627118645</v>
      </c>
      <c r="AE560" s="12"/>
      <c r="AF560" s="59" t="s">
        <v>67</v>
      </c>
      <c r="AG560" s="23">
        <v>8</v>
      </c>
      <c r="AH560" s="30">
        <v>13</v>
      </c>
      <c r="AI560" s="25" t="s">
        <v>49</v>
      </c>
      <c r="AJ560" s="13"/>
      <c r="AK560" s="13"/>
      <c r="AL560" s="17">
        <v>0</v>
      </c>
      <c r="AM560" s="15" t="s">
        <v>50</v>
      </c>
      <c r="AN560" s="12" t="s">
        <v>51</v>
      </c>
      <c r="AO560" s="12"/>
      <c r="AP560" s="17"/>
      <c r="AQ560" s="17"/>
      <c r="AR560" s="17"/>
      <c r="AU560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100208, 'Б-100208-13',date'2015-03-05',3, 1, 1, 'RUR', 1, 18, date'2015-03-06', date'2015-03-07', 1002081, 1, to_date('2015-04-11 00:00:00','YYYY-MM-DD HH24:MI:SS'), 24000, 4320, 0, 297, 0, 'c1', 8,null);insert into xxxx_oebs_cash_payment_test (ID, INVOICE_ID, OEBS_PAYMENT, DOC_DATE, COMISS_DATE) values (s_xxxx_oebs_cash_payment_test.NEXTVAL, 100208, 12000, to_date('2015-04-11 00:00:00','YYYY-MM-DD HH24:MI:SS'), date'2015-04-30' );insert into xxxx_oebs_cash_payment_test (ID, INVOICE_ID, OEBS_PAYMENT, DOC_DATE, COMISS_DATE) values (s_xxxx_oebs_cash_payment_test.NEXTVAL, 100208, 50847.4576271186, to_date('2015-04-11 00:00:00','YYYY-MM-DD HH24:MI:SS'), date'2015-04-30' );insert into xxxx_client_discount_m  (ID,CLIENT_ID,CLIENT_AVG_DISCOUNT,DT) values (s_xxxx_client_discount_m.NEXTVAL,297, 13, date'2014-03-01');</v>
      </c>
    </row>
    <row r="561" spans="1:47" x14ac:dyDescent="0.3">
      <c r="A561" s="45">
        <v>24</v>
      </c>
      <c r="B561" s="57"/>
      <c r="C561" s="12" t="str">
        <f t="shared" si="157"/>
        <v>100024</v>
      </c>
      <c r="D561" s="12" t="str">
        <f t="shared" si="158"/>
        <v>100024/13</v>
      </c>
      <c r="E561" s="13" t="s">
        <v>40</v>
      </c>
      <c r="F561" s="13" t="s">
        <v>41</v>
      </c>
      <c r="G561" s="12">
        <v>1</v>
      </c>
      <c r="H561" s="14">
        <v>100209</v>
      </c>
      <c r="I561" s="15" t="str">
        <f t="shared" si="159"/>
        <v>Б-100209-13</v>
      </c>
      <c r="J561" s="16">
        <v>3</v>
      </c>
      <c r="K561" s="12">
        <v>7</v>
      </c>
      <c r="L561" s="12" t="s">
        <v>42</v>
      </c>
      <c r="M561" s="16">
        <v>1</v>
      </c>
      <c r="N561" s="12">
        <v>18</v>
      </c>
      <c r="O561" s="13" t="s">
        <v>43</v>
      </c>
      <c r="P561" s="13" t="s">
        <v>44</v>
      </c>
      <c r="Q561" s="13" t="s">
        <v>45</v>
      </c>
      <c r="R561" s="17" t="str">
        <f t="shared" si="160"/>
        <v>1002091</v>
      </c>
      <c r="S561" s="15">
        <v>1</v>
      </c>
      <c r="T561" s="144" t="s">
        <v>71</v>
      </c>
      <c r="U561" s="12">
        <v>50000</v>
      </c>
      <c r="V561" s="12">
        <f t="shared" si="161"/>
        <v>9000</v>
      </c>
      <c r="W561" s="12">
        <v>0</v>
      </c>
      <c r="X561" s="18">
        <v>298</v>
      </c>
      <c r="Y561" s="19" t="s">
        <v>47</v>
      </c>
      <c r="Z561" s="20"/>
      <c r="AA561" s="21"/>
      <c r="AB561" s="22"/>
      <c r="AC561" s="14">
        <f t="shared" si="163"/>
        <v>25000</v>
      </c>
      <c r="AD561" s="12"/>
      <c r="AE561" s="12"/>
      <c r="AF561" s="58" t="s">
        <v>134</v>
      </c>
      <c r="AG561" s="23">
        <v>8</v>
      </c>
      <c r="AH561" s="24">
        <v>13</v>
      </c>
      <c r="AI561" s="25" t="s">
        <v>49</v>
      </c>
      <c r="AJ561" s="13"/>
      <c r="AK561" s="13"/>
      <c r="AL561" s="17">
        <v>0</v>
      </c>
      <c r="AM561" s="15" t="s">
        <v>50</v>
      </c>
      <c r="AN561" s="12" t="s">
        <v>51</v>
      </c>
      <c r="AO561" s="12"/>
      <c r="AP561" s="17"/>
      <c r="AQ561" s="17"/>
      <c r="AR561" s="17"/>
      <c r="AU561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100209, 'Б-100209-13',date'2015-03-02',3, 7, 7, 'RUR', 1, 18, date'2015-03-06', date'2015-03-07', 1002091, 1, to_date('2015-05-07 00:00:00','YYYY-MM-DD HH24:MI:SS'), 50000, 9000, 0, 298, 0, 'c1', 8,null);insert into xxxx_oebs_cash_payment_test (ID, INVOICE_ID, OEBS_PAYMENT, DOC_DATE, COMISS_DATE) values (s_xxxx_oebs_cash_payment_test.NEXTVAL, 100209, 25000, to_date('2015-05-07 00:00:00','YYYY-MM-DD HH24:MI:SS'), date'2015-05-30' );insert into xxxx_client_discount_m  (ID,CLIENT_ID,CLIENT_AVG_DISCOUNT,DT) values (s_xxxx_client_discount_m.NEXTVAL,298, 13, date'2014-03-01');</v>
      </c>
    </row>
    <row r="562" spans="1:47" x14ac:dyDescent="0.3">
      <c r="A562" s="45">
        <v>24</v>
      </c>
      <c r="B562" s="57"/>
      <c r="C562" s="12" t="str">
        <f t="shared" si="157"/>
        <v>100024</v>
      </c>
      <c r="D562" s="12" t="str">
        <f t="shared" si="158"/>
        <v>100024/13</v>
      </c>
      <c r="E562" s="13" t="s">
        <v>40</v>
      </c>
      <c r="F562" s="13" t="s">
        <v>41</v>
      </c>
      <c r="G562" s="12">
        <v>1</v>
      </c>
      <c r="H562" s="14">
        <v>100210</v>
      </c>
      <c r="I562" s="15" t="str">
        <f t="shared" si="159"/>
        <v>Б-100210-13</v>
      </c>
      <c r="J562" s="16">
        <v>3</v>
      </c>
      <c r="K562" s="56">
        <v>3</v>
      </c>
      <c r="L562" s="12" t="s">
        <v>42</v>
      </c>
      <c r="M562" s="16">
        <v>1</v>
      </c>
      <c r="N562" s="12">
        <v>18</v>
      </c>
      <c r="O562" s="13" t="s">
        <v>53</v>
      </c>
      <c r="P562" s="13" t="s">
        <v>44</v>
      </c>
      <c r="Q562" s="13" t="s">
        <v>45</v>
      </c>
      <c r="R562" s="17" t="str">
        <f t="shared" si="160"/>
        <v>1002101</v>
      </c>
      <c r="S562" s="15">
        <v>1</v>
      </c>
      <c r="T562" s="144" t="s">
        <v>73</v>
      </c>
      <c r="U562" s="12">
        <v>50000</v>
      </c>
      <c r="V562" s="12">
        <f t="shared" si="161"/>
        <v>9000</v>
      </c>
      <c r="W562" s="12">
        <v>0</v>
      </c>
      <c r="X562" s="18">
        <v>299</v>
      </c>
      <c r="Y562" s="19" t="s">
        <v>47</v>
      </c>
      <c r="Z562" s="20"/>
      <c r="AA562" s="21"/>
      <c r="AB562" s="26"/>
      <c r="AC562" s="14">
        <f t="shared" si="163"/>
        <v>25000</v>
      </c>
      <c r="AD562" s="12"/>
      <c r="AE562" s="12"/>
      <c r="AF562" s="58" t="s">
        <v>134</v>
      </c>
      <c r="AG562" s="23">
        <v>8</v>
      </c>
      <c r="AH562" s="27">
        <v>7</v>
      </c>
      <c r="AI562" s="25" t="s">
        <v>49</v>
      </c>
      <c r="AJ562" s="13"/>
      <c r="AK562" s="13"/>
      <c r="AL562" s="17">
        <v>0</v>
      </c>
      <c r="AM562" s="15" t="s">
        <v>50</v>
      </c>
      <c r="AN562" s="12" t="s">
        <v>51</v>
      </c>
      <c r="AO562" s="12"/>
      <c r="AP562" s="17"/>
      <c r="AQ562" s="17"/>
      <c r="AR562" s="17"/>
      <c r="AU562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100210, 'Б-100210-13',date'2015-03-03',3, 3, 3, 'RUR', 1, 18, date'2015-03-06', date'2015-03-07', 1002101, 1, to_date('2015-05-08 00:00:00','YYYY-MM-DD HH24:MI:SS'), 50000, 9000, 0, 299, 0, 'c1', 8,null);insert into xxxx_oebs_cash_payment_test (ID, INVOICE_ID, OEBS_PAYMENT, DOC_DATE, COMISS_DATE) values (s_xxxx_oebs_cash_payment_test.NEXTVAL, 100210, 25000, to_date('2015-05-08 00:00:00','YYYY-MM-DD HH24:MI:SS'), date'2015-05-30' );insert into xxxx_client_discount_m  (ID,CLIENT_ID,CLIENT_AVG_DISCOUNT,DT) values (s_xxxx_client_discount_m.NEXTVAL,299, 7, date'2014-03-01');</v>
      </c>
    </row>
    <row r="563" spans="1:47" x14ac:dyDescent="0.3">
      <c r="A563" s="45">
        <v>24</v>
      </c>
      <c r="B563" s="57"/>
      <c r="C563" s="12" t="str">
        <f t="shared" si="157"/>
        <v>100024</v>
      </c>
      <c r="D563" s="12" t="str">
        <f t="shared" si="158"/>
        <v>100024/13</v>
      </c>
      <c r="E563" s="13" t="s">
        <v>40</v>
      </c>
      <c r="F563" s="13" t="s">
        <v>41</v>
      </c>
      <c r="G563" s="12">
        <v>1</v>
      </c>
      <c r="H563" s="14">
        <v>100211</v>
      </c>
      <c r="I563" s="15" t="str">
        <f t="shared" si="159"/>
        <v>Б-100211-13</v>
      </c>
      <c r="J563" s="16">
        <v>3</v>
      </c>
      <c r="K563" s="12">
        <v>7</v>
      </c>
      <c r="L563" s="12" t="s">
        <v>42</v>
      </c>
      <c r="M563" s="16">
        <v>1</v>
      </c>
      <c r="N563" s="12">
        <v>18</v>
      </c>
      <c r="O563" s="13" t="s">
        <v>53</v>
      </c>
      <c r="P563" s="13" t="s">
        <v>44</v>
      </c>
      <c r="Q563" s="13" t="s">
        <v>45</v>
      </c>
      <c r="R563" s="17" t="str">
        <f t="shared" si="160"/>
        <v>1002111</v>
      </c>
      <c r="S563" s="15">
        <v>1</v>
      </c>
      <c r="T563" s="144" t="s">
        <v>135</v>
      </c>
      <c r="U563" s="12">
        <v>50000</v>
      </c>
      <c r="V563" s="12">
        <f t="shared" si="161"/>
        <v>9000</v>
      </c>
      <c r="W563" s="12">
        <v>0</v>
      </c>
      <c r="X563" s="18">
        <v>300</v>
      </c>
      <c r="Y563" s="19" t="s">
        <v>47</v>
      </c>
      <c r="Z563" s="20"/>
      <c r="AA563" s="21"/>
      <c r="AB563" s="26"/>
      <c r="AC563" s="14">
        <f t="shared" si="163"/>
        <v>25000</v>
      </c>
      <c r="AD563" s="12"/>
      <c r="AE563" s="12"/>
      <c r="AF563" s="58" t="s">
        <v>134</v>
      </c>
      <c r="AG563" s="23">
        <v>8</v>
      </c>
      <c r="AH563" s="27">
        <v>7</v>
      </c>
      <c r="AI563" s="25" t="s">
        <v>49</v>
      </c>
      <c r="AJ563" s="13"/>
      <c r="AK563" s="13"/>
      <c r="AL563" s="17">
        <v>0</v>
      </c>
      <c r="AM563" s="15" t="s">
        <v>50</v>
      </c>
      <c r="AN563" s="12" t="s">
        <v>51</v>
      </c>
      <c r="AO563" s="12"/>
      <c r="AP563" s="17"/>
      <c r="AQ563" s="17"/>
      <c r="AR563" s="17"/>
      <c r="AU563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100211, 'Б-100211-13',date'2015-03-03',3, 7, 7, 'RUR', 1, 18, date'2015-03-06', date'2015-03-07', 1002111, 1, to_date('2015-05-07 00:00:01','YYYY-MM-DD HH24:MI:SS'), 50000, 9000, 0, 300, 0, 'c1', 8,null);insert into xxxx_oebs_cash_payment_test (ID, INVOICE_ID, OEBS_PAYMENT, DOC_DATE, COMISS_DATE) values (s_xxxx_oebs_cash_payment_test.NEXTVAL, 100211, 25000, to_date('2015-05-07 00:00:01','YYYY-MM-DD HH24:MI:SS'), date'2015-05-30' );insert into xxxx_client_discount_m  (ID,CLIENT_ID,CLIENT_AVG_DISCOUNT,DT) values (s_xxxx_client_discount_m.NEXTVAL,300, 7, date'2014-03-01');</v>
      </c>
    </row>
    <row r="564" spans="1:47" x14ac:dyDescent="0.3">
      <c r="A564" s="45">
        <v>24</v>
      </c>
      <c r="B564" s="57"/>
      <c r="C564" s="12" t="str">
        <f t="shared" si="157"/>
        <v>100024</v>
      </c>
      <c r="D564" s="12" t="str">
        <f t="shared" si="158"/>
        <v>100024/13</v>
      </c>
      <c r="E564" s="13" t="s">
        <v>40</v>
      </c>
      <c r="F564" s="13" t="s">
        <v>41</v>
      </c>
      <c r="G564" s="12">
        <v>1</v>
      </c>
      <c r="H564" s="14">
        <v>100212</v>
      </c>
      <c r="I564" s="15" t="str">
        <f t="shared" si="159"/>
        <v>Б-100212-13</v>
      </c>
      <c r="J564" s="16">
        <v>3</v>
      </c>
      <c r="K564" s="28">
        <v>11</v>
      </c>
      <c r="L564" s="12" t="s">
        <v>42</v>
      </c>
      <c r="M564" s="16">
        <v>1</v>
      </c>
      <c r="N564" s="12">
        <v>18</v>
      </c>
      <c r="O564" s="13" t="s">
        <v>55</v>
      </c>
      <c r="P564" s="13" t="s">
        <v>44</v>
      </c>
      <c r="Q564" s="13" t="s">
        <v>45</v>
      </c>
      <c r="R564" s="17" t="str">
        <f t="shared" si="160"/>
        <v>1002121</v>
      </c>
      <c r="S564" s="15">
        <v>1</v>
      </c>
      <c r="T564" s="144" t="s">
        <v>136</v>
      </c>
      <c r="U564" s="12">
        <v>50000</v>
      </c>
      <c r="V564" s="12">
        <f t="shared" si="161"/>
        <v>9000</v>
      </c>
      <c r="W564" s="12">
        <v>0</v>
      </c>
      <c r="X564" s="18">
        <v>301</v>
      </c>
      <c r="Y564" s="19" t="s">
        <v>47</v>
      </c>
      <c r="Z564" s="20"/>
      <c r="AA564" s="29">
        <f>SUM(AC561:AC565)/1.18</f>
        <v>93220.338983050853</v>
      </c>
      <c r="AB564" s="29"/>
      <c r="AC564" s="14">
        <v>10000</v>
      </c>
      <c r="AD564" s="12"/>
      <c r="AE564" s="12">
        <f>Z565-AD565-AE556</f>
        <v>96440.677966101677</v>
      </c>
      <c r="AF564" s="58" t="s">
        <v>134</v>
      </c>
      <c r="AG564" s="23">
        <v>8</v>
      </c>
      <c r="AH564" s="30">
        <v>20</v>
      </c>
      <c r="AI564" s="25" t="s">
        <v>49</v>
      </c>
      <c r="AJ564" s="13"/>
      <c r="AK564" s="13"/>
      <c r="AL564" s="17">
        <v>0</v>
      </c>
      <c r="AM564" s="15" t="s">
        <v>50</v>
      </c>
      <c r="AN564" s="12" t="s">
        <v>51</v>
      </c>
      <c r="AO564" s="12"/>
      <c r="AP564" s="17"/>
      <c r="AQ564" s="17"/>
      <c r="AR564" s="17"/>
      <c r="AU564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100212, 'Б-100212-13',date'2015-03-04',3, 11, 11, 'RUR', 1, 18, date'2015-03-06', date'2015-03-07', 1002121, 1, to_date('2015-05-08 00:00:01','YYYY-MM-DD HH24:MI:SS'), 50000, 9000, 0, 301, 0, 'c1', 8,null);insert into xxxx_oebs_cash_payment_test (ID, INVOICE_ID, OEBS_PAYMENT, DOC_DATE, COMISS_DATE) values (s_xxxx_oebs_cash_payment_test.NEXTVAL, 100212, 10000, to_date('2015-05-08 00:00:01','YYYY-MM-DD HH24:MI:SS'), date'2015-05-30' );insert into xxxx_oebs_cash_payment_test (ID, INVOICE_ID, OEBS_PAYMENT, DOC_DATE, COMISS_DATE) values (s_xxxx_oebs_cash_payment_test.NEXTVAL, 100212, 96440.6779661017, to_date('2015-05-08 00:00:01','YYYY-MM-DD HH24:MI:SS'), date'2015-05-30' );insert into xxxx_client_discount_m  (ID,CLIENT_ID,CLIENT_AVG_DISCOUNT,DT) values (s_xxxx_client_discount_m.NEXTVAL,301, 20, date'2014-03-01');</v>
      </c>
    </row>
    <row r="565" spans="1:47" x14ac:dyDescent="0.3">
      <c r="A565" s="45">
        <v>24</v>
      </c>
      <c r="B565" s="57"/>
      <c r="C565" s="33" t="str">
        <f t="shared" si="157"/>
        <v>100024</v>
      </c>
      <c r="D565" s="33" t="str">
        <f t="shared" si="158"/>
        <v>100024/13</v>
      </c>
      <c r="E565" s="34" t="s">
        <v>40</v>
      </c>
      <c r="F565" s="34" t="s">
        <v>41</v>
      </c>
      <c r="G565" s="12">
        <v>1</v>
      </c>
      <c r="H565" s="14">
        <v>100213</v>
      </c>
      <c r="I565" s="33" t="str">
        <f t="shared" si="159"/>
        <v>Б-100213-13</v>
      </c>
      <c r="J565" s="16">
        <v>3</v>
      </c>
      <c r="K565" s="35">
        <v>1</v>
      </c>
      <c r="L565" s="33" t="s">
        <v>42</v>
      </c>
      <c r="M565" s="36">
        <v>1</v>
      </c>
      <c r="N565" s="33">
        <v>18</v>
      </c>
      <c r="O565" s="34" t="s">
        <v>57</v>
      </c>
      <c r="P565" s="34" t="s">
        <v>44</v>
      </c>
      <c r="Q565" s="34" t="s">
        <v>45</v>
      </c>
      <c r="R565" s="37" t="str">
        <f t="shared" si="160"/>
        <v>1002131</v>
      </c>
      <c r="S565" s="33">
        <v>1</v>
      </c>
      <c r="T565" s="144" t="s">
        <v>137</v>
      </c>
      <c r="U565" s="12">
        <v>50000</v>
      </c>
      <c r="V565" s="33">
        <f t="shared" si="161"/>
        <v>9000</v>
      </c>
      <c r="W565" s="33">
        <v>0</v>
      </c>
      <c r="X565" s="18">
        <v>302</v>
      </c>
      <c r="Y565" s="38" t="s">
        <v>47</v>
      </c>
      <c r="Z565" s="20">
        <f>SUM(U561:U565)-SUM(V561:V565)</f>
        <v>205000</v>
      </c>
      <c r="AA565" s="39"/>
      <c r="AB565" s="39"/>
      <c r="AC565" s="40">
        <f>U565*0.5</f>
        <v>25000</v>
      </c>
      <c r="AD565" s="142">
        <f>SUM(AC561:AC565)/1.18</f>
        <v>93220.338983050853</v>
      </c>
      <c r="AE565" s="33"/>
      <c r="AF565" s="58" t="s">
        <v>134</v>
      </c>
      <c r="AG565" s="41">
        <v>8</v>
      </c>
      <c r="AH565" s="42">
        <v>13</v>
      </c>
      <c r="AI565" s="43" t="s">
        <v>49</v>
      </c>
      <c r="AJ565" s="34"/>
      <c r="AK565" s="34"/>
      <c r="AL565" s="37">
        <v>0</v>
      </c>
      <c r="AM565" s="33" t="s">
        <v>50</v>
      </c>
      <c r="AN565" s="33" t="s">
        <v>51</v>
      </c>
      <c r="AO565" s="33"/>
      <c r="AP565" s="37"/>
      <c r="AQ565" s="37"/>
      <c r="AR565" s="37"/>
      <c r="AS565" s="44"/>
      <c r="AU565" s="9" t="str">
        <f t="shared" si="16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date'2015-03-01', date'2015-09-01', 1, 100213, 'Б-100213-13',date'2015-03-05',3, 1, 1, 'RUR', 1, 18, date'2015-03-06', date'2015-03-07', 1002131, 1, to_date('2015-05-07 00:00:02','YYYY-MM-DD HH24:MI:SS'), 50000, 9000, 0, 302, 0, 'c1', 8,null);insert into xxxx_oebs_cash_payment_test (ID, INVOICE_ID, OEBS_PAYMENT, DOC_DATE, COMISS_DATE) values (s_xxxx_oebs_cash_payment_test.NEXTVAL, 100213, 25000, to_date('2015-05-07 00:00:02','YYYY-MM-DD HH24:MI:SS'), date'2015-05-30' );insert into xxxx_oebs_cash_payment_test (ID, INVOICE_ID, OEBS_PAYMENT, DOC_DATE, COMISS_DATE) values (s_xxxx_oebs_cash_payment_test.NEXTVAL, 100213, 93220.3389830509, to_date('2015-05-07 00:00:02','YYYY-MM-DD HH24:MI:SS'), date'2015-05-30' );insert into xxxx_client_discount_m  (ID,CLIENT_ID,CLIENT_AVG_DISCOUNT,DT) values (s_xxxx_client_discount_m.NEXTVAL,302, 13, date'2014-03-01');</v>
      </c>
    </row>
    <row r="567" spans="1:47" x14ac:dyDescent="0.3">
      <c r="U567" s="9">
        <f>SUM(U551:U566)-SUM(V551:V566)</f>
        <v>508400</v>
      </c>
    </row>
    <row r="568" spans="1:47" x14ac:dyDescent="0.3">
      <c r="U568" s="9">
        <f>U567/10</f>
        <v>50840</v>
      </c>
    </row>
    <row r="570" spans="1:47" ht="15" customHeight="1" x14ac:dyDescent="0.3">
      <c r="A570" s="45">
        <v>23</v>
      </c>
      <c r="B570" s="57"/>
      <c r="C570" s="12" t="str">
        <f t="shared" ref="C570:C584" si="164">"1000"&amp;A570</f>
        <v>100023</v>
      </c>
      <c r="D570" s="12" t="str">
        <f t="shared" ref="D570:D584" si="165">"1000"&amp;A570&amp;"/13"</f>
        <v>100023/13</v>
      </c>
      <c r="E570" s="13" t="s">
        <v>40</v>
      </c>
      <c r="F570" s="13" t="s">
        <v>41</v>
      </c>
      <c r="G570" s="12">
        <v>1</v>
      </c>
      <c r="H570" s="14">
        <v>100184</v>
      </c>
      <c r="I570" s="15" t="str">
        <f t="shared" ref="I570:I584" si="166">"Б-"&amp;H570&amp;"-13"</f>
        <v>Б-100184-13</v>
      </c>
      <c r="J570" s="16">
        <v>3</v>
      </c>
      <c r="K570" s="56">
        <v>2</v>
      </c>
      <c r="L570" s="12" t="s">
        <v>42</v>
      </c>
      <c r="M570" s="16">
        <v>1</v>
      </c>
      <c r="N570" s="12">
        <v>18</v>
      </c>
      <c r="O570" s="13" t="s">
        <v>43</v>
      </c>
      <c r="P570" s="13" t="s">
        <v>44</v>
      </c>
      <c r="Q570" s="13" t="s">
        <v>45</v>
      </c>
      <c r="R570" s="17" t="str">
        <f t="shared" ref="R570:R584" si="167">H570&amp;"1"</f>
        <v>1001841</v>
      </c>
      <c r="S570" s="15">
        <v>1</v>
      </c>
      <c r="T570" s="144" t="s">
        <v>46</v>
      </c>
      <c r="U570" s="12">
        <v>50000</v>
      </c>
      <c r="V570" s="12">
        <f t="shared" ref="V570:V584" si="168">U570*0.18</f>
        <v>9000</v>
      </c>
      <c r="W570" s="12">
        <v>0</v>
      </c>
      <c r="X570" s="18">
        <v>273</v>
      </c>
      <c r="Y570" s="19" t="s">
        <v>47</v>
      </c>
      <c r="Z570" s="20"/>
      <c r="AA570" s="21"/>
      <c r="AB570" s="22"/>
      <c r="AC570" s="14">
        <f>U570*0.5</f>
        <v>25000</v>
      </c>
      <c r="AD570" s="12"/>
      <c r="AE570" s="12"/>
      <c r="AF570" s="13" t="s">
        <v>48</v>
      </c>
      <c r="AG570" s="23">
        <v>8</v>
      </c>
      <c r="AH570" s="24">
        <v>13</v>
      </c>
      <c r="AI570" s="25" t="s">
        <v>49</v>
      </c>
      <c r="AJ570" s="13"/>
      <c r="AK570" s="13"/>
      <c r="AL570" s="17">
        <v>0</v>
      </c>
      <c r="AM570" s="15" t="s">
        <v>50</v>
      </c>
      <c r="AN570" s="12" t="s">
        <v>51</v>
      </c>
      <c r="AO570" s="12"/>
      <c r="AP570" s="17"/>
      <c r="AQ570" s="17"/>
      <c r="AR570" s="17"/>
      <c r="AS570" s="15" t="s">
        <v>99</v>
      </c>
      <c r="AU570" s="9" t="str">
        <f t="shared" ref="AU570:AU584" si="16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"&amp;A570&amp;", "&amp;C570&amp;", '"&amp;D570&amp;"', date'"&amp;E570&amp;"', date'"&amp;F570&amp;"', "&amp;G570&amp;", "&amp;H570&amp;", '"&amp;I570&amp;"',date'"&amp;O570&amp;"',"&amp;J570&amp;", "&amp;K570&amp;", "&amp;K570&amp;", '"&amp;L570&amp;"', "&amp;M570&amp;", "&amp;N570&amp;", date'"&amp;P570&amp;"', date'"&amp;Q570&amp;"', "&amp;R570&amp;", "&amp;S570&amp;", to_date('"&amp;T570&amp;"','YYYY-MM-DD HH24:MI:SS'), "&amp;U570&amp;", "&amp;V570&amp;", "&amp;W570&amp;", "&amp;X570&amp;", "&amp;AL570&amp;", '"&amp;AN570&amp;"', "&amp;AG570&amp;","&amp;AM570&amp;");"&amp;
IF(LEN(AC570)&gt;0,"insert into xxxx_oebs_cash_payment_test (ID, INVOICE_ID, OEBS_PAYMENT, DOC_DATE, COMISS_DATE) values (s_xxxx_oebs_cash_payment_test.NEXTVAL, "&amp;H570&amp;", "&amp;AC570&amp;", to_date('"&amp;T570&amp;"','YYYY-MM-DD HH24:MI:SS'), "&amp;AF570&amp;" );","")&amp;
IF(LEN(AD570)&gt;0,"insert into xxxx_oebs_cash_payment_test (ID, INVOICE_ID, OEBS_PAYMENT, DOC_DATE, COMISS_DATE) values (s_xxxx_oebs_cash_payment_test.NEXTVAL, "&amp;H570&amp;", "&amp;AD570&amp;", to_date('"&amp;T570&amp;"','YYYY-MM-DD HH24:MI:SS'), "&amp;AF570&amp;" );","")&amp;
IF(LEN(AE570)&gt;0,"insert into xxxx_oebs_cash_payment_test (ID, INVOICE_ID, OEBS_PAYMENT, DOC_DATE, COMISS_DATE) values (s_xxxx_oebs_cash_payment_test.NEXTVAL, "&amp;H570&amp;", "&amp;AE570&amp;", to_date('"&amp;T570&amp;"','YYYY-MM-DD HH24:MI:SS'), "&amp;AF570&amp;" );","")&amp;
IF(LEN(AH570)&gt;0,"insert into xxxx_client_discount_m  (ID,CLIENT_ID,CLIENT_AVG_DISCOUNT,DT) values (s_xxxx_client_discount_m.NEXTVAL,"&amp;X570&amp;", "&amp;AH570&amp;", "&amp;AI570&amp;");","")&amp;
IF(LEN(AJ570)&gt;0,"insert into xxxx_client_discount_m  (ID,CLIENT_ID,CLIENT_AVG_DISCOUNT,DT) values (s_xxxx_client_discount_m.NEXTVAL,"&amp;X570&amp;", "&amp;AJ570&amp;", "&amp;AK570&amp;");","")&amp;
IF(LEN(AO570)&gt;0,"insert into xxxx_contract_signed_attr (ID, CONTRACT_ID, CODE, KEY_NUM) values (s_xxxx_contract_signed_attr.NEXTVAL, "&amp;C570&amp;", 'SUPERCOMMISSION_BONUS' , "&amp;AO570&amp;" );","")&amp;
IF(LEN(AP570)&gt;0,"insert into xxxx_loyal_clients_contr_attr (ID, CONTRACT_ID, CLIENT_ID, LC_TURNOVER, COLLATERAL_FIRST_DT, COLLATERAL_END_DT) values (s_xxxx_loyal_clients_contr_atr.NEXTVAL, "&amp;C570&amp;", "&amp;X570&amp;", "&amp;AP570&amp;", "&amp;AQ570&amp;", "&amp;AR570&amp;"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100184, 'Б-100184-13',date'2015-03-02',3, 2, 2, 'RUR', 1, 18, date'2015-03-06', date'2015-03-07', 1001841, 1, to_date('2015-03-07 00:00:00','YYYY-MM-DD HH24:MI:SS'), 50000, 9000, 0, 273, 0, 'c1', 8,null);insert into xxxx_oebs_cash_payment_test (ID, INVOICE_ID, OEBS_PAYMENT, DOC_DATE, COMISS_DATE) values (s_xxxx_oebs_cash_payment_test.NEXTVAL, 100184, 25000, to_date('2015-03-07 00:00:00','YYYY-MM-DD HH24:MI:SS'), date'2015-03-31' );insert into xxxx_client_discount_m  (ID,CLIENT_ID,CLIENT_AVG_DISCOUNT,DT) values (s_xxxx_client_discount_m.NEXTVAL,273, 13, date'2014-03-01');</v>
      </c>
    </row>
    <row r="571" spans="1:47" ht="15" customHeight="1" x14ac:dyDescent="0.3">
      <c r="A571" s="45">
        <v>23</v>
      </c>
      <c r="B571" s="57"/>
      <c r="C571" s="12" t="str">
        <f t="shared" si="164"/>
        <v>100023</v>
      </c>
      <c r="D571" s="12" t="str">
        <f t="shared" si="165"/>
        <v>100023/13</v>
      </c>
      <c r="E571" s="13" t="s">
        <v>40</v>
      </c>
      <c r="F571" s="13" t="s">
        <v>41</v>
      </c>
      <c r="G571" s="12">
        <v>1</v>
      </c>
      <c r="H571" s="14">
        <v>100185</v>
      </c>
      <c r="I571" s="15" t="str">
        <f t="shared" si="166"/>
        <v>Б-100185-13</v>
      </c>
      <c r="J571" s="16">
        <v>3</v>
      </c>
      <c r="K571" s="12">
        <v>7</v>
      </c>
      <c r="L571" s="12" t="s">
        <v>42</v>
      </c>
      <c r="M571" s="16">
        <v>1</v>
      </c>
      <c r="N571" s="12">
        <v>18</v>
      </c>
      <c r="O571" s="13" t="s">
        <v>53</v>
      </c>
      <c r="P571" s="13" t="s">
        <v>44</v>
      </c>
      <c r="Q571" s="13" t="s">
        <v>45</v>
      </c>
      <c r="R571" s="17" t="str">
        <f t="shared" si="167"/>
        <v>1001851</v>
      </c>
      <c r="S571" s="15">
        <v>1</v>
      </c>
      <c r="T571" s="144" t="s">
        <v>54</v>
      </c>
      <c r="U571" s="12">
        <v>50000</v>
      </c>
      <c r="V571" s="12">
        <f t="shared" si="168"/>
        <v>9000</v>
      </c>
      <c r="W571" s="12">
        <v>0</v>
      </c>
      <c r="X571" s="18">
        <v>274</v>
      </c>
      <c r="Y571" s="19" t="s">
        <v>47</v>
      </c>
      <c r="Z571" s="20"/>
      <c r="AA571" s="21"/>
      <c r="AB571" s="26"/>
      <c r="AC571" s="14">
        <f>U571*0.5</f>
        <v>25000</v>
      </c>
      <c r="AD571" s="115"/>
      <c r="AE571" s="109"/>
      <c r="AF571" s="58" t="s">
        <v>67</v>
      </c>
      <c r="AG571" s="23">
        <v>8</v>
      </c>
      <c r="AH571" s="27">
        <v>7</v>
      </c>
      <c r="AI571" s="25" t="s">
        <v>49</v>
      </c>
      <c r="AJ571" s="13"/>
      <c r="AK571" s="13"/>
      <c r="AL571" s="17">
        <v>0</v>
      </c>
      <c r="AM571" s="15" t="s">
        <v>50</v>
      </c>
      <c r="AN571" s="12" t="s">
        <v>51</v>
      </c>
      <c r="AO571" s="12"/>
      <c r="AP571" s="17"/>
      <c r="AQ571" s="17"/>
      <c r="AR571" s="17"/>
      <c r="AS571" s="9" t="s">
        <v>100</v>
      </c>
      <c r="AU571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100185, 'Б-100185-13',date'2015-03-03',3, 7, 7, 'RUR', 1, 18, date'2015-03-06', date'2015-03-07', 1001851, 1, to_date('2015-03-08 00:00:00','YYYY-MM-DD HH24:MI:SS'), 50000, 9000, 0, 274, 0, 'c1', 8,null);insert into xxxx_oebs_cash_payment_test (ID, INVOICE_ID, OEBS_PAYMENT, DOC_DATE, COMISS_DATE) values (s_xxxx_oebs_cash_payment_test.NEXTVAL, 100185, 25000, to_date('2015-03-08 00:00:00','YYYY-MM-DD HH24:MI:SS'), date'2015-04-30' );insert into xxxx_client_discount_m  (ID,CLIENT_ID,CLIENT_AVG_DISCOUNT,DT) values (s_xxxx_client_discount_m.NEXTVAL,274, 7, date'2014-03-01');</v>
      </c>
    </row>
    <row r="572" spans="1:47" ht="15" customHeight="1" x14ac:dyDescent="0.3">
      <c r="A572" s="45">
        <v>23</v>
      </c>
      <c r="B572" s="57"/>
      <c r="C572" s="12" t="str">
        <f t="shared" si="164"/>
        <v>100023</v>
      </c>
      <c r="D572" s="12" t="str">
        <f t="shared" si="165"/>
        <v>100023/13</v>
      </c>
      <c r="E572" s="13" t="s">
        <v>40</v>
      </c>
      <c r="F572" s="13" t="s">
        <v>41</v>
      </c>
      <c r="G572" s="12">
        <v>1</v>
      </c>
      <c r="H572" s="14">
        <v>100186</v>
      </c>
      <c r="I572" s="15" t="str">
        <f t="shared" si="166"/>
        <v>Б-100186-13</v>
      </c>
      <c r="J572" s="16">
        <v>3</v>
      </c>
      <c r="K572" s="12">
        <v>7</v>
      </c>
      <c r="L572" s="12" t="s">
        <v>42</v>
      </c>
      <c r="M572" s="16">
        <v>1</v>
      </c>
      <c r="N572" s="12">
        <v>18</v>
      </c>
      <c r="O572" s="13" t="s">
        <v>53</v>
      </c>
      <c r="P572" s="13" t="s">
        <v>44</v>
      </c>
      <c r="Q572" s="13" t="s">
        <v>45</v>
      </c>
      <c r="R572" s="17" t="str">
        <f t="shared" si="167"/>
        <v>1001861</v>
      </c>
      <c r="S572" s="15">
        <v>1</v>
      </c>
      <c r="T572" s="144" t="s">
        <v>54</v>
      </c>
      <c r="U572" s="12">
        <v>50000</v>
      </c>
      <c r="V572" s="12">
        <f t="shared" si="168"/>
        <v>9000</v>
      </c>
      <c r="W572" s="12">
        <v>0</v>
      </c>
      <c r="X572" s="18">
        <v>275</v>
      </c>
      <c r="Y572" s="19" t="s">
        <v>47</v>
      </c>
      <c r="Z572" s="20"/>
      <c r="AA572" s="21"/>
      <c r="AB572" s="26"/>
      <c r="AC572" s="14">
        <v>100000</v>
      </c>
      <c r="AD572" s="12"/>
      <c r="AE572" s="12"/>
      <c r="AF572" s="13" t="s">
        <v>48</v>
      </c>
      <c r="AG572" s="23">
        <v>8</v>
      </c>
      <c r="AH572" s="27">
        <v>7</v>
      </c>
      <c r="AI572" s="25" t="s">
        <v>49</v>
      </c>
      <c r="AJ572" s="13"/>
      <c r="AK572" s="13"/>
      <c r="AL572" s="17">
        <v>0</v>
      </c>
      <c r="AM572" s="15" t="s">
        <v>50</v>
      </c>
      <c r="AN572" s="12" t="s">
        <v>51</v>
      </c>
      <c r="AO572" s="12"/>
      <c r="AP572" s="17"/>
      <c r="AQ572" s="17"/>
      <c r="AR572" s="17"/>
      <c r="AU572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100186, 'Б-100186-13',date'2015-03-03',3, 7, 7, 'RUR', 1, 18, date'2015-03-06', date'2015-03-07', 1001861, 1, to_date('2015-03-08 00:00:00','YYYY-MM-DD HH24:MI:SS'), 50000, 9000, 0, 275, 0, 'c1', 8,null);insert into xxxx_oebs_cash_payment_test (ID, INVOICE_ID, OEBS_PAYMENT, DOC_DATE, COMISS_DATE) values (s_xxxx_oebs_cash_payment_test.NEXTVAL, 100186, 100000, to_date('2015-03-08 00:00:00','YYYY-MM-DD HH24:MI:SS'), date'2015-03-31' );insert into xxxx_client_discount_m  (ID,CLIENT_ID,CLIENT_AVG_DISCOUNT,DT) values (s_xxxx_client_discount_m.NEXTVAL,275, 7, date'2014-03-01');</v>
      </c>
    </row>
    <row r="573" spans="1:47" ht="15" customHeight="1" x14ac:dyDescent="0.3">
      <c r="A573" s="45">
        <v>23</v>
      </c>
      <c r="B573" s="57"/>
      <c r="C573" s="12" t="str">
        <f t="shared" si="164"/>
        <v>100023</v>
      </c>
      <c r="D573" s="12" t="str">
        <f t="shared" si="165"/>
        <v>100023/13</v>
      </c>
      <c r="E573" s="13" t="s">
        <v>40</v>
      </c>
      <c r="F573" s="13" t="s">
        <v>41</v>
      </c>
      <c r="G573" s="12">
        <v>1</v>
      </c>
      <c r="H573" s="14">
        <v>100187</v>
      </c>
      <c r="I573" s="15" t="str">
        <f t="shared" si="166"/>
        <v>Б-100187-13</v>
      </c>
      <c r="J573" s="16">
        <v>3</v>
      </c>
      <c r="K573" s="56">
        <v>11</v>
      </c>
      <c r="L573" s="12" t="s">
        <v>42</v>
      </c>
      <c r="M573" s="16">
        <v>1</v>
      </c>
      <c r="N573" s="12">
        <v>18</v>
      </c>
      <c r="O573" s="13" t="s">
        <v>55</v>
      </c>
      <c r="P573" s="13" t="s">
        <v>44</v>
      </c>
      <c r="Q573" s="13" t="s">
        <v>45</v>
      </c>
      <c r="R573" s="17" t="str">
        <f t="shared" si="167"/>
        <v>1001871</v>
      </c>
      <c r="S573" s="15">
        <v>1</v>
      </c>
      <c r="T573" s="144" t="s">
        <v>56</v>
      </c>
      <c r="U573" s="12">
        <v>50000</v>
      </c>
      <c r="V573" s="12">
        <f t="shared" si="168"/>
        <v>9000</v>
      </c>
      <c r="W573" s="12">
        <v>0</v>
      </c>
      <c r="X573" s="18">
        <v>276</v>
      </c>
      <c r="Y573" s="19" t="s">
        <v>47</v>
      </c>
      <c r="Z573" s="20"/>
      <c r="AA573" s="29"/>
      <c r="AB573" s="29"/>
      <c r="AC573" s="14">
        <f t="shared" ref="AC573:AC582" si="170">U573*0.5</f>
        <v>25000</v>
      </c>
      <c r="AD573" s="115"/>
      <c r="AE573" s="12"/>
      <c r="AF573" s="58" t="s">
        <v>67</v>
      </c>
      <c r="AG573" s="23">
        <v>8</v>
      </c>
      <c r="AH573" s="30">
        <v>20</v>
      </c>
      <c r="AI573" s="25" t="s">
        <v>49</v>
      </c>
      <c r="AJ573" s="13"/>
      <c r="AK573" s="13"/>
      <c r="AL573" s="17">
        <v>0</v>
      </c>
      <c r="AM573" s="15" t="s">
        <v>50</v>
      </c>
      <c r="AN573" s="12" t="s">
        <v>51</v>
      </c>
      <c r="AO573" s="12"/>
      <c r="AP573" s="17"/>
      <c r="AQ573" s="17"/>
      <c r="AR573" s="17"/>
      <c r="AU573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100187, 'Б-100187-13',date'2015-03-04',3, 11, 11, 'RUR', 1, 18, date'2015-03-06', date'2015-03-07', 1001871, 1, to_date('2015-03-09 00:00:00','YYYY-MM-DD HH24:MI:SS'), 50000, 9000, 0, 276, 0, 'c1', 8,null);insert into xxxx_oebs_cash_payment_test (ID, INVOICE_ID, OEBS_PAYMENT, DOC_DATE, COMISS_DATE) values (s_xxxx_oebs_cash_payment_test.NEXTVAL, 100187, 25000, to_date('2015-03-09 00:00:00','YYYY-MM-DD HH24:MI:SS'), date'2015-04-30' );insert into xxxx_client_discount_m  (ID,CLIENT_ID,CLIENT_AVG_DISCOUNT,DT) values (s_xxxx_client_discount_m.NEXTVAL,276, 20, date'2014-03-01');</v>
      </c>
    </row>
    <row r="574" spans="1:47" ht="15" customHeight="1" x14ac:dyDescent="0.3">
      <c r="A574" s="45">
        <v>23</v>
      </c>
      <c r="B574" s="57"/>
      <c r="C574" s="12" t="str">
        <f t="shared" si="164"/>
        <v>100023</v>
      </c>
      <c r="D574" s="12" t="str">
        <f t="shared" si="165"/>
        <v>100023/13</v>
      </c>
      <c r="E574" s="13" t="s">
        <v>40</v>
      </c>
      <c r="F574" s="13" t="s">
        <v>41</v>
      </c>
      <c r="G574" s="12">
        <v>1</v>
      </c>
      <c r="H574" s="14">
        <v>100188</v>
      </c>
      <c r="I574" s="15" t="str">
        <f t="shared" si="166"/>
        <v>Б-100188-13</v>
      </c>
      <c r="J574" s="16">
        <v>3</v>
      </c>
      <c r="K574" s="28">
        <v>1</v>
      </c>
      <c r="L574" s="12" t="s">
        <v>42</v>
      </c>
      <c r="M574" s="16">
        <v>1</v>
      </c>
      <c r="N574" s="12">
        <v>18</v>
      </c>
      <c r="O574" s="13" t="s">
        <v>57</v>
      </c>
      <c r="P574" s="13" t="s">
        <v>44</v>
      </c>
      <c r="Q574" s="13" t="s">
        <v>45</v>
      </c>
      <c r="R574" s="17" t="str">
        <f t="shared" si="167"/>
        <v>1001881</v>
      </c>
      <c r="S574" s="15">
        <v>1</v>
      </c>
      <c r="T574" s="144" t="s">
        <v>58</v>
      </c>
      <c r="U574" s="12">
        <v>50000</v>
      </c>
      <c r="V574" s="12">
        <f t="shared" si="168"/>
        <v>9000</v>
      </c>
      <c r="W574" s="12">
        <v>0</v>
      </c>
      <c r="X574" s="18">
        <v>277</v>
      </c>
      <c r="Y574" s="19" t="s">
        <v>47</v>
      </c>
      <c r="Z574" s="20">
        <f>SUM(U570:U574)-SUM(V570:V574)</f>
        <v>205000</v>
      </c>
      <c r="AA574" s="29"/>
      <c r="AB574" s="110">
        <f>Z574-AD571</f>
        <v>205000</v>
      </c>
      <c r="AC574" s="14">
        <f t="shared" si="170"/>
        <v>25000</v>
      </c>
      <c r="AD574" s="12"/>
      <c r="AE574" s="12"/>
      <c r="AF574" s="13" t="s">
        <v>48</v>
      </c>
      <c r="AG574" s="23">
        <v>8</v>
      </c>
      <c r="AH574" s="30">
        <v>13</v>
      </c>
      <c r="AI574" s="25" t="s">
        <v>49</v>
      </c>
      <c r="AJ574" s="13"/>
      <c r="AK574" s="13"/>
      <c r="AL574" s="17">
        <v>0</v>
      </c>
      <c r="AM574" s="15" t="s">
        <v>50</v>
      </c>
      <c r="AN574" s="12" t="s">
        <v>51</v>
      </c>
      <c r="AO574" s="12"/>
      <c r="AP574" s="17"/>
      <c r="AQ574" s="17"/>
      <c r="AR574" s="17"/>
      <c r="AU574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100188, 'Б-100188-13',date'2015-03-05',3, 1, 1, 'RUR', 1, 18, date'2015-03-06', date'2015-03-07', 1001881, 1, to_date('2015-03-11 00:00:00','YYYY-MM-DD HH24:MI:SS'), 50000, 9000, 0, 277, 0, 'c1', 8,null);insert into xxxx_oebs_cash_payment_test (ID, INVOICE_ID, OEBS_PAYMENT, DOC_DATE, COMISS_DATE) values (s_xxxx_oebs_cash_payment_test.NEXTVAL, 100188, 25000, to_date('2015-03-11 00:00:00','YYYY-MM-DD HH24:MI:SS'), date'2015-03-31' );insert into xxxx_client_discount_m  (ID,CLIENT_ID,CLIENT_AVG_DISCOUNT,DT) values (s_xxxx_client_discount_m.NEXTVAL,277, 13, date'2014-03-01');</v>
      </c>
    </row>
    <row r="575" spans="1:47" ht="15" customHeight="1" x14ac:dyDescent="0.3">
      <c r="A575" s="45">
        <v>23</v>
      </c>
      <c r="B575" s="57"/>
      <c r="C575" s="12" t="str">
        <f t="shared" si="164"/>
        <v>100023</v>
      </c>
      <c r="D575" s="12" t="str">
        <f t="shared" si="165"/>
        <v>100023/13</v>
      </c>
      <c r="E575" s="13" t="s">
        <v>40</v>
      </c>
      <c r="F575" s="13" t="s">
        <v>41</v>
      </c>
      <c r="G575" s="12">
        <v>1</v>
      </c>
      <c r="H575" s="14">
        <v>100189</v>
      </c>
      <c r="I575" s="15" t="str">
        <f t="shared" si="166"/>
        <v>Б-100189-13</v>
      </c>
      <c r="J575" s="16">
        <v>3</v>
      </c>
      <c r="K575" s="12">
        <v>7</v>
      </c>
      <c r="L575" s="12" t="s">
        <v>42</v>
      </c>
      <c r="M575" s="16">
        <v>1</v>
      </c>
      <c r="N575" s="12">
        <v>18</v>
      </c>
      <c r="O575" s="13" t="s">
        <v>43</v>
      </c>
      <c r="P575" s="13" t="s">
        <v>44</v>
      </c>
      <c r="Q575" s="13" t="s">
        <v>45</v>
      </c>
      <c r="R575" s="17" t="str">
        <f t="shared" si="167"/>
        <v>1001891</v>
      </c>
      <c r="S575" s="15">
        <v>1</v>
      </c>
      <c r="T575" s="144" t="s">
        <v>71</v>
      </c>
      <c r="U575" s="12">
        <v>50000</v>
      </c>
      <c r="V575" s="12">
        <f t="shared" si="168"/>
        <v>9000</v>
      </c>
      <c r="W575" s="12">
        <v>0</v>
      </c>
      <c r="X575" s="18">
        <v>278</v>
      </c>
      <c r="Y575" s="19" t="s">
        <v>47</v>
      </c>
      <c r="Z575" s="20"/>
      <c r="AA575" s="21" t="s">
        <v>129</v>
      </c>
      <c r="AB575" s="111">
        <f>AB574-AD573</f>
        <v>205000</v>
      </c>
      <c r="AC575" s="14">
        <f t="shared" si="170"/>
        <v>25000</v>
      </c>
      <c r="AD575" s="115"/>
      <c r="AE575" s="12"/>
      <c r="AF575" s="59" t="s">
        <v>72</v>
      </c>
      <c r="AG575" s="23">
        <v>8</v>
      </c>
      <c r="AH575" s="24">
        <v>13</v>
      </c>
      <c r="AI575" s="25" t="s">
        <v>49</v>
      </c>
      <c r="AJ575" s="13"/>
      <c r="AK575" s="13"/>
      <c r="AL575" s="17">
        <v>0</v>
      </c>
      <c r="AM575" s="15" t="s">
        <v>50</v>
      </c>
      <c r="AN575" s="12" t="s">
        <v>51</v>
      </c>
      <c r="AO575" s="12"/>
      <c r="AP575" s="17"/>
      <c r="AQ575" s="17"/>
      <c r="AR575" s="17"/>
      <c r="AU575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100189, 'Б-100189-13',date'2015-03-02',3, 7, 7, 'RUR', 1, 18, date'2015-03-06', date'2015-03-07', 1001891, 1, to_date('2015-05-07 00:00:00','YYYY-MM-DD HH24:MI:SS'), 50000, 9000, 0, 278, 0, 'c1', 8,null);insert into xxxx_oebs_cash_payment_test (ID, INVOICE_ID, OEBS_PAYMENT, DOC_DATE, COMISS_DATE) values (s_xxxx_oebs_cash_payment_test.NEXTVAL, 100189, 25000, to_date('2015-05-07 00:00:00','YYYY-MM-DD HH24:MI:SS'), date'2015-05-31' );insert into xxxx_client_discount_m  (ID,CLIENT_ID,CLIENT_AVG_DISCOUNT,DT) values (s_xxxx_client_discount_m.NEXTVAL,278, 13, date'2014-03-01');</v>
      </c>
    </row>
    <row r="576" spans="1:47" ht="15" customHeight="1" x14ac:dyDescent="0.3">
      <c r="A576" s="45">
        <v>23</v>
      </c>
      <c r="B576" s="57"/>
      <c r="C576" s="12" t="str">
        <f t="shared" si="164"/>
        <v>100023</v>
      </c>
      <c r="D576" s="12" t="str">
        <f t="shared" si="165"/>
        <v>100023/13</v>
      </c>
      <c r="E576" s="13" t="s">
        <v>40</v>
      </c>
      <c r="F576" s="13" t="s">
        <v>41</v>
      </c>
      <c r="G576" s="12">
        <v>1</v>
      </c>
      <c r="H576" s="14">
        <v>100190</v>
      </c>
      <c r="I576" s="15" t="str">
        <f t="shared" si="166"/>
        <v>Б-100190-13</v>
      </c>
      <c r="J576" s="16">
        <v>3</v>
      </c>
      <c r="K576" s="28">
        <v>12</v>
      </c>
      <c r="L576" s="12" t="s">
        <v>42</v>
      </c>
      <c r="M576" s="16">
        <v>1</v>
      </c>
      <c r="N576" s="12">
        <v>18</v>
      </c>
      <c r="O576" s="13" t="s">
        <v>53</v>
      </c>
      <c r="P576" s="13" t="s">
        <v>44</v>
      </c>
      <c r="Q576" s="13" t="s">
        <v>45</v>
      </c>
      <c r="R576" s="17" t="str">
        <f t="shared" si="167"/>
        <v>1001901</v>
      </c>
      <c r="S576" s="15">
        <v>1</v>
      </c>
      <c r="T576" s="144" t="s">
        <v>73</v>
      </c>
      <c r="U576" s="12">
        <v>50000</v>
      </c>
      <c r="V576" s="12">
        <f t="shared" si="168"/>
        <v>9000</v>
      </c>
      <c r="W576" s="12">
        <v>0</v>
      </c>
      <c r="X576" s="18">
        <v>279</v>
      </c>
      <c r="Y576" s="19" t="s">
        <v>47</v>
      </c>
      <c r="Z576" s="20"/>
      <c r="AA576" s="21"/>
      <c r="AB576" s="26"/>
      <c r="AC576" s="14">
        <f t="shared" si="170"/>
        <v>25000</v>
      </c>
      <c r="AD576" s="12"/>
      <c r="AE576" s="12"/>
      <c r="AF576" s="59" t="s">
        <v>72</v>
      </c>
      <c r="AG576" s="23">
        <v>8</v>
      </c>
      <c r="AH576" s="27">
        <v>7</v>
      </c>
      <c r="AI576" s="25" t="s">
        <v>49</v>
      </c>
      <c r="AJ576" s="13"/>
      <c r="AK576" s="13"/>
      <c r="AL576" s="17">
        <v>0</v>
      </c>
      <c r="AM576" s="15" t="s">
        <v>50</v>
      </c>
      <c r="AN576" s="12" t="s">
        <v>51</v>
      </c>
      <c r="AO576" s="12"/>
      <c r="AP576" s="17"/>
      <c r="AQ576" s="17"/>
      <c r="AR576" s="17"/>
      <c r="AU576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100190, 'Б-100190-13',date'2015-03-03',3, 12, 12, 'RUR', 1, 18, date'2015-03-06', date'2015-03-07', 1001901, 1, to_date('2015-05-08 00:00:00','YYYY-MM-DD HH24:MI:SS'), 50000, 9000, 0, 279, 0, 'c1', 8,null);insert into xxxx_oebs_cash_payment_test (ID, INVOICE_ID, OEBS_PAYMENT, DOC_DATE, COMISS_DATE) values (s_xxxx_oebs_cash_payment_test.NEXTVAL, 100190, 25000, to_date('2015-05-08 00:00:00','YYYY-MM-DD HH24:MI:SS'), date'2015-05-31' );insert into xxxx_client_discount_m  (ID,CLIENT_ID,CLIENT_AVG_DISCOUNT,DT) values (s_xxxx_client_discount_m.NEXTVAL,279, 7, date'2014-03-01');</v>
      </c>
    </row>
    <row r="577" spans="1:47" x14ac:dyDescent="0.3">
      <c r="A577" s="45">
        <v>23</v>
      </c>
      <c r="B577" s="57"/>
      <c r="C577" s="12" t="str">
        <f t="shared" si="164"/>
        <v>100023</v>
      </c>
      <c r="D577" s="12" t="str">
        <f t="shared" si="165"/>
        <v>100023/13</v>
      </c>
      <c r="E577" s="13" t="s">
        <v>40</v>
      </c>
      <c r="F577" s="13" t="s">
        <v>41</v>
      </c>
      <c r="G577" s="12">
        <v>1</v>
      </c>
      <c r="H577" s="14">
        <v>100191</v>
      </c>
      <c r="I577" s="15" t="str">
        <f t="shared" si="166"/>
        <v>Б-100191-13</v>
      </c>
      <c r="J577" s="16">
        <v>3</v>
      </c>
      <c r="K577" s="12">
        <v>7</v>
      </c>
      <c r="L577" s="12" t="s">
        <v>42</v>
      </c>
      <c r="M577" s="16">
        <v>1</v>
      </c>
      <c r="N577" s="12">
        <v>18</v>
      </c>
      <c r="O577" s="13" t="s">
        <v>53</v>
      </c>
      <c r="P577" s="13" t="s">
        <v>44</v>
      </c>
      <c r="Q577" s="13" t="s">
        <v>45</v>
      </c>
      <c r="R577" s="17" t="str">
        <f t="shared" si="167"/>
        <v>1001911</v>
      </c>
      <c r="S577" s="15">
        <v>1</v>
      </c>
      <c r="T577" s="144" t="s">
        <v>73</v>
      </c>
      <c r="U577" s="12">
        <v>50000</v>
      </c>
      <c r="V577" s="12">
        <f t="shared" si="168"/>
        <v>9000</v>
      </c>
      <c r="W577" s="12">
        <v>0</v>
      </c>
      <c r="X577" s="18">
        <v>280</v>
      </c>
      <c r="Y577" s="19" t="s">
        <v>47</v>
      </c>
      <c r="Z577" s="20"/>
      <c r="AA577" s="21" t="s">
        <v>138</v>
      </c>
      <c r="AB577" s="26">
        <f>AD575-AB575+Z579</f>
        <v>0</v>
      </c>
      <c r="AC577" s="14">
        <f t="shared" si="170"/>
        <v>25000</v>
      </c>
      <c r="AD577" s="115"/>
      <c r="AE577" s="12"/>
      <c r="AF577" s="58" t="s">
        <v>102</v>
      </c>
      <c r="AG577" s="23">
        <v>8</v>
      </c>
      <c r="AH577" s="27">
        <v>7</v>
      </c>
      <c r="AI577" s="25" t="s">
        <v>49</v>
      </c>
      <c r="AJ577" s="13"/>
      <c r="AK577" s="13"/>
      <c r="AL577" s="17">
        <v>0</v>
      </c>
      <c r="AM577" s="15" t="s">
        <v>50</v>
      </c>
      <c r="AN577" s="12" t="s">
        <v>51</v>
      </c>
      <c r="AO577" s="12"/>
      <c r="AP577" s="17"/>
      <c r="AQ577" s="17"/>
      <c r="AR577" s="17"/>
      <c r="AU577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100191, 'Б-100191-13',date'2015-03-03',3, 7, 7, 'RUR', 1, 18, date'2015-03-06', date'2015-03-07', 1001911, 1, to_date('2015-05-08 00:00:00','YYYY-MM-DD HH24:MI:SS'), 50000, 9000, 0, 280, 0, 'c1', 8,null);insert into xxxx_oebs_cash_payment_test (ID, INVOICE_ID, OEBS_PAYMENT, DOC_DATE, COMISS_DATE) values (s_xxxx_oebs_cash_payment_test.NEXTVAL, 100191, 25000, to_date('2015-05-08 00:00:00','YYYY-MM-DD HH24:MI:SS'), date'2015-06-30' );insert into xxxx_client_discount_m  (ID,CLIENT_ID,CLIENT_AVG_DISCOUNT,DT) values (s_xxxx_client_discount_m.NEXTVAL,280, 7, date'2014-03-01');</v>
      </c>
    </row>
    <row r="578" spans="1:47" ht="17.25" customHeight="1" x14ac:dyDescent="0.3">
      <c r="A578" s="45">
        <v>23</v>
      </c>
      <c r="B578" s="57"/>
      <c r="C578" s="12" t="str">
        <f t="shared" si="164"/>
        <v>100023</v>
      </c>
      <c r="D578" s="12" t="str">
        <f t="shared" si="165"/>
        <v>100023/13</v>
      </c>
      <c r="E578" s="13" t="s">
        <v>40</v>
      </c>
      <c r="F578" s="13" t="s">
        <v>41</v>
      </c>
      <c r="G578" s="12">
        <v>1</v>
      </c>
      <c r="H578" s="14">
        <v>100192</v>
      </c>
      <c r="I578" s="15" t="str">
        <f t="shared" si="166"/>
        <v>Б-100192-13</v>
      </c>
      <c r="J578" s="16">
        <v>3</v>
      </c>
      <c r="K578" s="28">
        <v>11</v>
      </c>
      <c r="L578" s="12" t="s">
        <v>42</v>
      </c>
      <c r="M578" s="16">
        <v>1</v>
      </c>
      <c r="N578" s="12">
        <v>18</v>
      </c>
      <c r="O578" s="13" t="s">
        <v>55</v>
      </c>
      <c r="P578" s="13" t="s">
        <v>44</v>
      </c>
      <c r="Q578" s="13" t="s">
        <v>45</v>
      </c>
      <c r="R578" s="17" t="str">
        <f t="shared" si="167"/>
        <v>1001921</v>
      </c>
      <c r="S578" s="15">
        <v>1</v>
      </c>
      <c r="T578" s="144" t="s">
        <v>74</v>
      </c>
      <c r="U578" s="12">
        <v>50000</v>
      </c>
      <c r="V578" s="12">
        <f t="shared" si="168"/>
        <v>9000</v>
      </c>
      <c r="W578" s="12">
        <v>0</v>
      </c>
      <c r="X578" s="18">
        <v>281</v>
      </c>
      <c r="Y578" s="19" t="s">
        <v>47</v>
      </c>
      <c r="Z578" s="20"/>
      <c r="AA578" s="29"/>
      <c r="AB578" s="29"/>
      <c r="AC578" s="14">
        <f t="shared" si="170"/>
        <v>25000</v>
      </c>
      <c r="AD578" s="12"/>
      <c r="AE578" s="12"/>
      <c r="AF578" s="58" t="s">
        <v>102</v>
      </c>
      <c r="AG578" s="23">
        <v>8</v>
      </c>
      <c r="AH578" s="30">
        <v>20</v>
      </c>
      <c r="AI578" s="25" t="s">
        <v>49</v>
      </c>
      <c r="AJ578" s="13"/>
      <c r="AK578" s="13"/>
      <c r="AL578" s="17">
        <v>0</v>
      </c>
      <c r="AM578" s="15" t="s">
        <v>50</v>
      </c>
      <c r="AN578" s="12" t="s">
        <v>51</v>
      </c>
      <c r="AO578" s="12"/>
      <c r="AP578" s="17"/>
      <c r="AQ578" s="17"/>
      <c r="AR578" s="17"/>
      <c r="AU578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100192, 'Б-100192-13',date'2015-03-04',3, 11, 11, 'RUR', 1, 18, date'2015-03-06', date'2015-03-07', 1001921, 1, to_date('2015-05-09 00:00:00','YYYY-MM-DD HH24:MI:SS'), 50000, 9000, 0, 281, 0, 'c1', 8,null);insert into xxxx_oebs_cash_payment_test (ID, INVOICE_ID, OEBS_PAYMENT, DOC_DATE, COMISS_DATE) values (s_xxxx_oebs_cash_payment_test.NEXTVAL, 100192, 25000, to_date('2015-05-09 00:00:00','YYYY-MM-DD HH24:MI:SS'), date'2015-06-30' );insert into xxxx_client_discount_m  (ID,CLIENT_ID,CLIENT_AVG_DISCOUNT,DT) values (s_xxxx_client_discount_m.NEXTVAL,281, 20, date'2014-03-01');</v>
      </c>
    </row>
    <row r="579" spans="1:47" ht="16.5" customHeight="1" x14ac:dyDescent="0.3">
      <c r="A579" s="45">
        <v>23</v>
      </c>
      <c r="B579" s="57"/>
      <c r="C579" s="12" t="str">
        <f t="shared" si="164"/>
        <v>100023</v>
      </c>
      <c r="D579" s="12" t="str">
        <f t="shared" si="165"/>
        <v>100023/13</v>
      </c>
      <c r="E579" s="13" t="s">
        <v>40</v>
      </c>
      <c r="F579" s="13" t="s">
        <v>41</v>
      </c>
      <c r="G579" s="12">
        <v>1</v>
      </c>
      <c r="H579" s="14">
        <v>100193</v>
      </c>
      <c r="I579" s="15" t="str">
        <f t="shared" si="166"/>
        <v>Б-100193-13</v>
      </c>
      <c r="J579" s="16">
        <v>3</v>
      </c>
      <c r="K579" s="28">
        <v>1</v>
      </c>
      <c r="L579" s="12" t="s">
        <v>42</v>
      </c>
      <c r="M579" s="16">
        <v>1</v>
      </c>
      <c r="N579" s="12">
        <v>18</v>
      </c>
      <c r="O579" s="13" t="s">
        <v>57</v>
      </c>
      <c r="P579" s="13" t="s">
        <v>44</v>
      </c>
      <c r="Q579" s="13" t="s">
        <v>45</v>
      </c>
      <c r="R579" s="17" t="str">
        <f t="shared" si="167"/>
        <v>1001931</v>
      </c>
      <c r="S579" s="15">
        <v>1</v>
      </c>
      <c r="T579" s="145" t="s">
        <v>75</v>
      </c>
      <c r="U579" s="12">
        <v>50000</v>
      </c>
      <c r="V579" s="12">
        <f t="shared" si="168"/>
        <v>9000</v>
      </c>
      <c r="W579" s="12">
        <v>0</v>
      </c>
      <c r="X579" s="18">
        <v>282</v>
      </c>
      <c r="Y579" s="19" t="s">
        <v>47</v>
      </c>
      <c r="Z579" s="20">
        <f>SUM(U575:U579)-SUM(V575:V579)</f>
        <v>205000</v>
      </c>
      <c r="AA579" s="29"/>
      <c r="AB579" s="110">
        <f>AB577-AD577+Z584</f>
        <v>205000</v>
      </c>
      <c r="AC579" s="14">
        <f t="shared" si="170"/>
        <v>25000</v>
      </c>
      <c r="AD579" s="115"/>
      <c r="AE579" s="12"/>
      <c r="AF579" s="61" t="s">
        <v>72</v>
      </c>
      <c r="AG579" s="23">
        <v>8</v>
      </c>
      <c r="AH579" s="30">
        <v>13</v>
      </c>
      <c r="AI579" s="25" t="s">
        <v>49</v>
      </c>
      <c r="AJ579" s="13"/>
      <c r="AK579" s="13"/>
      <c r="AL579" s="17">
        <v>0</v>
      </c>
      <c r="AM579" s="15" t="s">
        <v>50</v>
      </c>
      <c r="AN579" s="12" t="s">
        <v>51</v>
      </c>
      <c r="AO579" s="12"/>
      <c r="AP579" s="17"/>
      <c r="AQ579" s="17"/>
      <c r="AR579" s="17"/>
      <c r="AU579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100193, 'Б-100193-13',date'2015-03-05',3, 1, 1, 'RUR', 1, 18, date'2015-03-06', date'2015-03-07', 1001931, 1, to_date('2015-05-11 00:00:00','YYYY-MM-DD HH24:MI:SS'), 50000, 9000, 0, 282, 0, 'c1', 8,null);insert into xxxx_oebs_cash_payment_test (ID, INVOICE_ID, OEBS_PAYMENT, DOC_DATE, COMISS_DATE) values (s_xxxx_oebs_cash_payment_test.NEXTVAL, 100193, 25000, to_date('2015-05-11 00:00:00','YYYY-MM-DD HH24:MI:SS'), date'2015-05-31' );insert into xxxx_client_discount_m  (ID,CLIENT_ID,CLIENT_AVG_DISCOUNT,DT) values (s_xxxx_client_discount_m.NEXTVAL,282, 13, date'2014-03-01');</v>
      </c>
    </row>
    <row r="580" spans="1:47" ht="17.25" customHeight="1" x14ac:dyDescent="0.3">
      <c r="A580" s="45">
        <v>23</v>
      </c>
      <c r="B580" s="57"/>
      <c r="C580" s="12" t="str">
        <f t="shared" si="164"/>
        <v>100023</v>
      </c>
      <c r="D580" s="12" t="str">
        <f t="shared" si="165"/>
        <v>100023/13</v>
      </c>
      <c r="E580" s="13" t="s">
        <v>40</v>
      </c>
      <c r="F580" s="13" t="s">
        <v>41</v>
      </c>
      <c r="G580" s="12">
        <v>1</v>
      </c>
      <c r="H580" s="14">
        <v>100194</v>
      </c>
      <c r="I580" s="15" t="str">
        <f t="shared" si="166"/>
        <v>Б-100194-13</v>
      </c>
      <c r="J580" s="16">
        <v>3</v>
      </c>
      <c r="K580" s="12">
        <v>7</v>
      </c>
      <c r="L580" s="12" t="s">
        <v>42</v>
      </c>
      <c r="M580" s="16">
        <v>1</v>
      </c>
      <c r="N580" s="12">
        <v>18</v>
      </c>
      <c r="O580" s="13" t="s">
        <v>43</v>
      </c>
      <c r="P580" s="13" t="s">
        <v>44</v>
      </c>
      <c r="Q580" s="13" t="s">
        <v>45</v>
      </c>
      <c r="R580" s="17" t="str">
        <f t="shared" si="167"/>
        <v>1001941</v>
      </c>
      <c r="S580" s="15">
        <v>1</v>
      </c>
      <c r="T580" s="144" t="s">
        <v>101</v>
      </c>
      <c r="U580" s="12">
        <v>50000</v>
      </c>
      <c r="V580" s="12">
        <f t="shared" si="168"/>
        <v>9000</v>
      </c>
      <c r="W580" s="12">
        <v>0</v>
      </c>
      <c r="X580" s="18">
        <v>283</v>
      </c>
      <c r="Y580" s="19" t="s">
        <v>47</v>
      </c>
      <c r="Z580" s="20"/>
      <c r="AA580" s="21"/>
      <c r="AB580" s="22"/>
      <c r="AC580" s="14">
        <f t="shared" si="170"/>
        <v>25000</v>
      </c>
      <c r="AD580" s="12"/>
      <c r="AE580" s="12"/>
      <c r="AF580" s="58" t="s">
        <v>102</v>
      </c>
      <c r="AG580" s="23">
        <v>8</v>
      </c>
      <c r="AH580" s="24">
        <v>13</v>
      </c>
      <c r="AI580" s="25" t="s">
        <v>49</v>
      </c>
      <c r="AJ580" s="13"/>
      <c r="AK580" s="13"/>
      <c r="AL580" s="17">
        <v>0</v>
      </c>
      <c r="AM580" s="15" t="s">
        <v>50</v>
      </c>
      <c r="AN580" s="12" t="s">
        <v>51</v>
      </c>
      <c r="AO580" s="12"/>
      <c r="AP580" s="17"/>
      <c r="AQ580" s="17"/>
      <c r="AR580" s="17"/>
      <c r="AU580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100194, 'Б-100194-13',date'2015-03-02',3, 7, 7, 'RUR', 1, 18, date'2015-03-06', date'2015-03-07', 1001941, 1, to_date('2015-06-07 00:00:00','YYYY-MM-DD HH24:MI:SS'), 50000, 9000, 0, 283, 0, 'c1', 8,null);insert into xxxx_oebs_cash_payment_test (ID, INVOICE_ID, OEBS_PAYMENT, DOC_DATE, COMISS_DATE) values (s_xxxx_oebs_cash_payment_test.NEXTVAL, 100194, 25000, to_date('2015-06-07 00:00:00','YYYY-MM-DD HH24:MI:SS'), date'2015-06-30' );insert into xxxx_client_discount_m  (ID,CLIENT_ID,CLIENT_AVG_DISCOUNT,DT) values (s_xxxx_client_discount_m.NEXTVAL,283, 13, date'2014-03-01');</v>
      </c>
    </row>
    <row r="581" spans="1:47" x14ac:dyDescent="0.3">
      <c r="A581" s="45">
        <v>23</v>
      </c>
      <c r="B581" s="57"/>
      <c r="C581" s="12" t="str">
        <f t="shared" si="164"/>
        <v>100023</v>
      </c>
      <c r="D581" s="12" t="str">
        <f t="shared" si="165"/>
        <v>100023/13</v>
      </c>
      <c r="E581" s="13" t="s">
        <v>40</v>
      </c>
      <c r="F581" s="13" t="s">
        <v>41</v>
      </c>
      <c r="G581" s="12">
        <v>1</v>
      </c>
      <c r="H581" s="14">
        <v>100195</v>
      </c>
      <c r="I581" s="15" t="str">
        <f t="shared" si="166"/>
        <v>Б-100195-13</v>
      </c>
      <c r="J581" s="16">
        <v>3</v>
      </c>
      <c r="K581" s="56">
        <v>3</v>
      </c>
      <c r="L581" s="12" t="s">
        <v>42</v>
      </c>
      <c r="M581" s="16">
        <v>1</v>
      </c>
      <c r="N581" s="12">
        <v>18</v>
      </c>
      <c r="O581" s="13" t="s">
        <v>53</v>
      </c>
      <c r="P581" s="13" t="s">
        <v>44</v>
      </c>
      <c r="Q581" s="13" t="s">
        <v>45</v>
      </c>
      <c r="R581" s="17" t="str">
        <f t="shared" si="167"/>
        <v>1001951</v>
      </c>
      <c r="S581" s="15">
        <v>1</v>
      </c>
      <c r="T581" s="144" t="s">
        <v>103</v>
      </c>
      <c r="U581" s="12">
        <v>50000</v>
      </c>
      <c r="V581" s="12">
        <f t="shared" si="168"/>
        <v>9000</v>
      </c>
      <c r="W581" s="12">
        <v>0</v>
      </c>
      <c r="X581" s="18">
        <v>284</v>
      </c>
      <c r="Y581" s="19" t="s">
        <v>47</v>
      </c>
      <c r="Z581" s="20"/>
      <c r="AA581" s="21"/>
      <c r="AB581" s="26"/>
      <c r="AC581" s="14">
        <f t="shared" si="170"/>
        <v>25000</v>
      </c>
      <c r="AD581" s="115"/>
      <c r="AE581" s="12"/>
      <c r="AF581" s="58" t="s">
        <v>102</v>
      </c>
      <c r="AG581" s="23">
        <v>8</v>
      </c>
      <c r="AH581" s="27">
        <v>7</v>
      </c>
      <c r="AI581" s="25" t="s">
        <v>49</v>
      </c>
      <c r="AJ581" s="13"/>
      <c r="AK581" s="13"/>
      <c r="AL581" s="17">
        <v>0</v>
      </c>
      <c r="AM581" s="15" t="s">
        <v>50</v>
      </c>
      <c r="AN581" s="12" t="s">
        <v>51</v>
      </c>
      <c r="AO581" s="12"/>
      <c r="AP581" s="17"/>
      <c r="AQ581" s="17"/>
      <c r="AR581" s="17"/>
      <c r="AU581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100195, 'Б-100195-13',date'2015-03-03',3, 3, 3, 'RUR', 1, 18, date'2015-03-06', date'2015-03-07', 1001951, 1, to_date('2015-06-08 00:00:00','YYYY-MM-DD HH24:MI:SS'), 50000, 9000, 0, 284, 0, 'c1', 8,null);insert into xxxx_oebs_cash_payment_test (ID, INVOICE_ID, OEBS_PAYMENT, DOC_DATE, COMISS_DATE) values (s_xxxx_oebs_cash_payment_test.NEXTVAL, 100195, 25000, to_date('2015-06-08 00:00:00','YYYY-MM-DD HH24:MI:SS'), date'2015-06-30' );insert into xxxx_client_discount_m  (ID,CLIENT_ID,CLIENT_AVG_DISCOUNT,DT) values (s_xxxx_client_discount_m.NEXTVAL,284, 7, date'2014-03-01');</v>
      </c>
    </row>
    <row r="582" spans="1:47" x14ac:dyDescent="0.3">
      <c r="A582" s="45">
        <v>23</v>
      </c>
      <c r="B582" s="57"/>
      <c r="C582" s="12" t="str">
        <f t="shared" si="164"/>
        <v>100023</v>
      </c>
      <c r="D582" s="12" t="str">
        <f t="shared" si="165"/>
        <v>100023/13</v>
      </c>
      <c r="E582" s="13" t="s">
        <v>40</v>
      </c>
      <c r="F582" s="13" t="s">
        <v>41</v>
      </c>
      <c r="G582" s="12">
        <v>1</v>
      </c>
      <c r="H582" s="14">
        <v>100196</v>
      </c>
      <c r="I582" s="15" t="str">
        <f t="shared" si="166"/>
        <v>Б-100196-13</v>
      </c>
      <c r="J582" s="16">
        <v>3</v>
      </c>
      <c r="K582" s="12">
        <v>7</v>
      </c>
      <c r="L582" s="12" t="s">
        <v>42</v>
      </c>
      <c r="M582" s="16">
        <v>1</v>
      </c>
      <c r="N582" s="12">
        <v>18</v>
      </c>
      <c r="O582" s="13" t="s">
        <v>53</v>
      </c>
      <c r="P582" s="13" t="s">
        <v>44</v>
      </c>
      <c r="Q582" s="13" t="s">
        <v>45</v>
      </c>
      <c r="R582" s="17" t="str">
        <f t="shared" si="167"/>
        <v>1001961</v>
      </c>
      <c r="S582" s="15">
        <v>1</v>
      </c>
      <c r="T582" s="144" t="s">
        <v>104</v>
      </c>
      <c r="U582" s="12">
        <v>50000</v>
      </c>
      <c r="V582" s="12">
        <f t="shared" si="168"/>
        <v>9000</v>
      </c>
      <c r="W582" s="12">
        <v>0</v>
      </c>
      <c r="X582" s="18">
        <v>285</v>
      </c>
      <c r="Y582" s="19" t="s">
        <v>47</v>
      </c>
      <c r="Z582" s="20"/>
      <c r="AA582" s="21"/>
      <c r="AB582" s="26"/>
      <c r="AC582" s="14">
        <f t="shared" si="170"/>
        <v>25000</v>
      </c>
      <c r="AD582" s="12"/>
      <c r="AE582" s="12"/>
      <c r="AF582" s="58" t="s">
        <v>102</v>
      </c>
      <c r="AG582" s="23">
        <v>8</v>
      </c>
      <c r="AH582" s="27">
        <v>7</v>
      </c>
      <c r="AI582" s="25" t="s">
        <v>49</v>
      </c>
      <c r="AJ582" s="13"/>
      <c r="AK582" s="13"/>
      <c r="AL582" s="17">
        <v>0</v>
      </c>
      <c r="AM582" s="15" t="s">
        <v>50</v>
      </c>
      <c r="AN582" s="12" t="s">
        <v>51</v>
      </c>
      <c r="AO582" s="12"/>
      <c r="AP582" s="17"/>
      <c r="AQ582" s="17"/>
      <c r="AR582" s="17"/>
      <c r="AU582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100196, 'Б-100196-13',date'2015-03-03',3, 7, 7, 'RUR', 1, 18, date'2015-03-06', date'2015-03-07', 1001961, 1, to_date('2015-06-07 00:00:01','YYYY-MM-DD HH24:MI:SS'), 50000, 9000, 0, 285, 0, 'c1', 8,null);insert into xxxx_oebs_cash_payment_test (ID, INVOICE_ID, OEBS_PAYMENT, DOC_DATE, COMISS_DATE) values (s_xxxx_oebs_cash_payment_test.NEXTVAL, 100196, 25000, to_date('2015-06-07 00:00:01','YYYY-MM-DD HH24:MI:SS'), date'2015-06-30' );insert into xxxx_client_discount_m  (ID,CLIENT_ID,CLIENT_AVG_DISCOUNT,DT) values (s_xxxx_client_discount_m.NEXTVAL,285, 7, date'2014-03-01');</v>
      </c>
    </row>
    <row r="583" spans="1:47" x14ac:dyDescent="0.3">
      <c r="A583" s="45">
        <v>23</v>
      </c>
      <c r="B583" s="57"/>
      <c r="C583" s="12" t="str">
        <f t="shared" si="164"/>
        <v>100023</v>
      </c>
      <c r="D583" s="12" t="str">
        <f t="shared" si="165"/>
        <v>100023/13</v>
      </c>
      <c r="E583" s="13" t="s">
        <v>40</v>
      </c>
      <c r="F583" s="13" t="s">
        <v>41</v>
      </c>
      <c r="G583" s="12">
        <v>1</v>
      </c>
      <c r="H583" s="14">
        <v>100197</v>
      </c>
      <c r="I583" s="15" t="str">
        <f t="shared" si="166"/>
        <v>Б-100197-13</v>
      </c>
      <c r="J583" s="16">
        <v>3</v>
      </c>
      <c r="K583" s="28">
        <v>11</v>
      </c>
      <c r="L583" s="12" t="s">
        <v>42</v>
      </c>
      <c r="M583" s="16">
        <v>1</v>
      </c>
      <c r="N583" s="12">
        <v>18</v>
      </c>
      <c r="O583" s="13" t="s">
        <v>55</v>
      </c>
      <c r="P583" s="13" t="s">
        <v>44</v>
      </c>
      <c r="Q583" s="13" t="s">
        <v>45</v>
      </c>
      <c r="R583" s="17" t="str">
        <f t="shared" si="167"/>
        <v>1001971</v>
      </c>
      <c r="S583" s="15">
        <v>1</v>
      </c>
      <c r="T583" s="144" t="s">
        <v>105</v>
      </c>
      <c r="U583" s="12">
        <v>50000</v>
      </c>
      <c r="V583" s="12">
        <f t="shared" si="168"/>
        <v>9000</v>
      </c>
      <c r="W583" s="12">
        <v>0</v>
      </c>
      <c r="X583" s="18">
        <v>286</v>
      </c>
      <c r="Y583" s="19" t="s">
        <v>47</v>
      </c>
      <c r="Z583" s="20"/>
      <c r="AA583" s="29"/>
      <c r="AB583" s="29"/>
      <c r="AC583" s="14">
        <v>400000</v>
      </c>
      <c r="AD583" s="12"/>
      <c r="AE583" s="12"/>
      <c r="AF583" s="58" t="s">
        <v>107</v>
      </c>
      <c r="AG583" s="23">
        <v>8</v>
      </c>
      <c r="AH583" s="30">
        <v>20</v>
      </c>
      <c r="AI583" s="25" t="s">
        <v>49</v>
      </c>
      <c r="AJ583" s="13"/>
      <c r="AK583" s="13"/>
      <c r="AL583" s="17">
        <v>0</v>
      </c>
      <c r="AM583" s="15" t="s">
        <v>50</v>
      </c>
      <c r="AN583" s="12" t="s">
        <v>51</v>
      </c>
      <c r="AO583" s="12"/>
      <c r="AP583" s="17"/>
      <c r="AQ583" s="17"/>
      <c r="AR583" s="17"/>
      <c r="AU583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100197, 'Б-100197-13',date'2015-03-04',3, 11, 11, 'RUR', 1, 18, date'2015-03-06', date'2015-03-07', 1001971, 1, to_date('2015-06-08 00:00:01','YYYY-MM-DD HH24:MI:SS'), 50000, 9000, 0, 286, 0, 'c1', 8,null);insert into xxxx_oebs_cash_payment_test (ID, INVOICE_ID, OEBS_PAYMENT, DOC_DATE, COMISS_DATE) values (s_xxxx_oebs_cash_payment_test.NEXTVAL, 100197, 400000, to_date('2015-06-08 00:00:01','YYYY-MM-DD HH24:MI:SS'), date'2015-07-31' );insert into xxxx_client_discount_m  (ID,CLIENT_ID,CLIENT_AVG_DISCOUNT,DT) values (s_xxxx_client_discount_m.NEXTVAL,286, 20, date'2014-03-01');</v>
      </c>
    </row>
    <row r="584" spans="1:47" ht="19.5" customHeight="1" x14ac:dyDescent="0.3">
      <c r="A584" s="45">
        <v>23</v>
      </c>
      <c r="B584" s="57"/>
      <c r="C584" s="33" t="str">
        <f t="shared" si="164"/>
        <v>100023</v>
      </c>
      <c r="D584" s="33" t="str">
        <f t="shared" si="165"/>
        <v>100023/13</v>
      </c>
      <c r="E584" s="34" t="s">
        <v>40</v>
      </c>
      <c r="F584" s="34" t="s">
        <v>41</v>
      </c>
      <c r="G584" s="12">
        <v>1</v>
      </c>
      <c r="H584" s="14">
        <v>100198</v>
      </c>
      <c r="I584" s="33" t="str">
        <f t="shared" si="166"/>
        <v>Б-100198-13</v>
      </c>
      <c r="J584" s="16">
        <v>3</v>
      </c>
      <c r="K584" s="35">
        <v>1</v>
      </c>
      <c r="L584" s="33" t="s">
        <v>42</v>
      </c>
      <c r="M584" s="36">
        <v>1</v>
      </c>
      <c r="N584" s="33">
        <v>18</v>
      </c>
      <c r="O584" s="34" t="s">
        <v>57</v>
      </c>
      <c r="P584" s="34" t="s">
        <v>44</v>
      </c>
      <c r="Q584" s="34" t="s">
        <v>45</v>
      </c>
      <c r="R584" s="37" t="str">
        <f t="shared" si="167"/>
        <v>1001981</v>
      </c>
      <c r="S584" s="33">
        <v>1</v>
      </c>
      <c r="T584" s="144" t="s">
        <v>106</v>
      </c>
      <c r="U584" s="12">
        <v>50000</v>
      </c>
      <c r="V584" s="33">
        <f t="shared" si="168"/>
        <v>9000</v>
      </c>
      <c r="W584" s="33">
        <v>0</v>
      </c>
      <c r="X584" s="18">
        <v>287</v>
      </c>
      <c r="Y584" s="38" t="s">
        <v>47</v>
      </c>
      <c r="Z584" s="20">
        <f>SUM(U580:U584)-SUM(V580:V584)</f>
        <v>205000</v>
      </c>
      <c r="AA584" s="39"/>
      <c r="AB584" s="39"/>
      <c r="AC584" s="40">
        <f>U584*0.5</f>
        <v>25000</v>
      </c>
      <c r="AD584" s="12"/>
      <c r="AE584" s="33"/>
      <c r="AF584" s="58" t="s">
        <v>108</v>
      </c>
      <c r="AG584" s="41">
        <v>8</v>
      </c>
      <c r="AH584" s="42">
        <v>13</v>
      </c>
      <c r="AI584" s="43" t="s">
        <v>49</v>
      </c>
      <c r="AJ584" s="34"/>
      <c r="AK584" s="34"/>
      <c r="AL584" s="37">
        <v>0</v>
      </c>
      <c r="AM584" s="33" t="s">
        <v>50</v>
      </c>
      <c r="AN584" s="33" t="s">
        <v>51</v>
      </c>
      <c r="AO584" s="33"/>
      <c r="AP584" s="37"/>
      <c r="AQ584" s="37"/>
      <c r="AR584" s="37"/>
      <c r="AS584" s="44"/>
      <c r="AU584" s="9" t="str">
        <f t="shared" si="1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date'2015-03-01', date'2015-09-01', 1, 100198, 'Б-100198-13',date'2015-03-05',3, 1, 1, 'RUR', 1, 18, date'2015-03-06', date'2015-03-07', 1001981, 1, to_date('2015-06-07 00:00:02','YYYY-MM-DD HH24:MI:SS'), 50000, 9000, 0, 287, 0, 'c1', 8,null);insert into xxxx_oebs_cash_payment_test (ID, INVOICE_ID, OEBS_PAYMENT, DOC_DATE, COMISS_DATE) values (s_xxxx_oebs_cash_payment_test.NEXTVAL, 100198, 25000, to_date('2015-06-07 00:00:02','YYYY-MM-DD HH24:MI:SS'), date'2015-08-31' );insert into xxxx_client_discount_m  (ID,CLIENT_ID,CLIENT_AVG_DISCOUNT,DT) values (s_xxxx_client_discount_m.NEXTVAL,287, 13, date'2014-03-01');</v>
      </c>
    </row>
  </sheetData>
  <mergeCells count="1">
    <mergeCell ref="AA393:AA3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AU283"/>
  <sheetViews>
    <sheetView topLeftCell="H248" zoomScale="70" zoomScaleNormal="70" workbookViewId="0">
      <selection activeCell="AU135" sqref="AU135:AU280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9" customWidth="1"/>
    <col min="21" max="24" width="9.109375" style="9"/>
    <col min="25" max="25" width="3.5546875" style="9" customWidth="1"/>
    <col min="26" max="26" width="9.109375" style="12"/>
    <col min="27" max="27" width="13" style="12" bestFit="1" customWidth="1"/>
    <col min="28" max="28" width="9.109375" style="12"/>
    <col min="29" max="29" width="9.109375" style="9"/>
    <col min="30" max="30" width="13.5546875" style="9" customWidth="1"/>
    <col min="31" max="31" width="20.10937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3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57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3" t="s">
        <v>43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3" t="s">
        <v>101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6" si="0">U3*0.5</f>
        <v>50000</v>
      </c>
      <c r="AD3" s="12"/>
      <c r="AE3" s="12"/>
      <c r="AF3" s="13" t="s">
        <v>172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'Б-100011-13',date'2015-03-02',2, 7, 7, 'RUR', 1, 18, date'2015-03-06', date'2015-03-07', 1000111, 1, to_date('2015-06-07 00:00:00','YYYY-MM-DD HH24:MI:SS'), 100000, 18000, 0, 100, 0, 'c1', 8,null);insert into xxxx_oebs_cash_payment_test (ID, INVOICE_ID, OEBS_PAYMENT, DOC_DATE, COMISS_DATE) values (s_xxxx_oebs_cash_payment_test.NEXTVAL, 100011, 50000, to_date('2015-06-07 00:00:00','YYYY-MM-DD HH24:MI:SS'), date'2015-06-11' );insert into xxxx_client_discount_m  (ID,CLIENT_ID,CLIENT_AVG_DISCOUNT,DT) values (s_xxxx_client_discount_m.NEXTVAL,100, 13, date'2014-03-01');</v>
      </c>
    </row>
    <row r="4" spans="1:47" ht="15" customHeight="1" x14ac:dyDescent="0.3">
      <c r="A4" s="10">
        <v>1</v>
      </c>
      <c r="B4" s="11"/>
      <c r="C4" s="12" t="str">
        <f t="shared" ref="C4:C12" si="1">"1000"&amp;A4</f>
        <v>10001</v>
      </c>
      <c r="D4" s="12" t="str">
        <f t="shared" ref="D4:D12" si="2">"1000"&amp;A4&amp;"/13"</f>
        <v>10001/13</v>
      </c>
      <c r="E4" s="13" t="s">
        <v>40</v>
      </c>
      <c r="F4" s="13" t="s">
        <v>41</v>
      </c>
      <c r="G4" s="12">
        <v>57</v>
      </c>
      <c r="H4" s="14">
        <v>100012</v>
      </c>
      <c r="I4" s="15" t="str">
        <f t="shared" ref="I4:I60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3" t="s">
        <v>53</v>
      </c>
      <c r="P4" s="13" t="s">
        <v>44</v>
      </c>
      <c r="Q4" s="13" t="s">
        <v>45</v>
      </c>
      <c r="R4" s="17" t="str">
        <f t="shared" ref="R4:R12" si="4">H4&amp;"1"</f>
        <v>1000121</v>
      </c>
      <c r="S4" s="15">
        <v>1</v>
      </c>
      <c r="T4" s="13" t="s">
        <v>103</v>
      </c>
      <c r="U4" s="12">
        <v>90000</v>
      </c>
      <c r="V4" s="12">
        <f t="shared" ref="V4:V60" si="5">U4*0.18</f>
        <v>16200</v>
      </c>
      <c r="W4" s="12">
        <v>0</v>
      </c>
      <c r="X4" s="18">
        <v>101</v>
      </c>
      <c r="Y4" s="19" t="s">
        <v>47</v>
      </c>
      <c r="Z4" s="20">
        <f t="shared" ref="Z4:Z67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172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67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'Б-100012-13',date'2015-03-03',2, 7, 7, 'RUR', 1, 18, date'2015-03-06', date'2015-03-07', 1000121, 1, to_date('2015-06-08 00:00:00','YYYY-MM-DD HH24:MI:SS'), 90000, 16200, 0, 101, 0, 'c1', 8,null);insert into xxxx_oebs_cash_payment_test (ID, INVOICE_ID, OEBS_PAYMENT, DOC_DATE, COMISS_DATE) values (s_xxxx_oebs_cash_payment_test.NEXTVAL, 100012, 45000, to_date('2015-06-08 00:00:00','YYYY-MM-DD HH24:MI:SS'), date'2015-06-11' );insert into xxxx_client_discount_m  (ID,CLIENT_ID,CLIENT_AVG_DISCOUNT,DT) values (s_xxxx_client_discount_m.NEXTVAL,101, 7, date'2014-03-01');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57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3" t="s">
        <v>53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3" t="s">
        <v>103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172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'Б-100013-13',date'2015-03-03',2, 7, 7, 'RUR', 1, 18, date'2015-03-06', date'2015-03-07', 1000131, 1, to_date('2015-06-08 00:00:00','YYYY-MM-DD HH24:MI:SS'), 90000, 16200, 0, 102, 0, 'c1', 8,null);insert into xxxx_oebs_cash_payment_test (ID, INVOICE_ID, OEBS_PAYMENT, DOC_DATE, COMISS_DATE) values (s_xxxx_oebs_cash_payment_test.NEXTVAL, 100013, 45000, to_date('2015-06-08 00:00:00','YYYY-MM-DD HH24:MI:SS'), date'2015-06-11' );insert into xxxx_client_discount_m  (ID,CLIENT_ID,CLIENT_AVG_DISCOUNT,DT) values (s_xxxx_client_discount_m.NEXTVAL,102, 7, date'2014-03-01');</v>
      </c>
    </row>
    <row r="6" spans="1:47" ht="15" customHeight="1" x14ac:dyDescent="0.3">
      <c r="A6" s="10">
        <v>1</v>
      </c>
      <c r="B6" s="11"/>
      <c r="C6" s="12" t="str">
        <f t="shared" si="1"/>
        <v>10001</v>
      </c>
      <c r="D6" s="12" t="str">
        <f t="shared" si="2"/>
        <v>10001/13</v>
      </c>
      <c r="E6" s="13" t="s">
        <v>40</v>
      </c>
      <c r="F6" s="13" t="s">
        <v>41</v>
      </c>
      <c r="G6" s="12">
        <v>57</v>
      </c>
      <c r="H6" s="14">
        <v>100014</v>
      </c>
      <c r="I6" s="15" t="str">
        <f t="shared" si="3"/>
        <v>Б-100014-13</v>
      </c>
      <c r="J6" s="16">
        <v>2</v>
      </c>
      <c r="K6" s="28">
        <v>11</v>
      </c>
      <c r="L6" s="12" t="s">
        <v>42</v>
      </c>
      <c r="M6" s="16">
        <v>1</v>
      </c>
      <c r="N6" s="12">
        <v>18</v>
      </c>
      <c r="O6" s="13" t="s">
        <v>55</v>
      </c>
      <c r="P6" s="13" t="s">
        <v>44</v>
      </c>
      <c r="Q6" s="13" t="s">
        <v>45</v>
      </c>
      <c r="R6" s="17" t="str">
        <f t="shared" si="4"/>
        <v>1000141</v>
      </c>
      <c r="S6" s="15">
        <v>1</v>
      </c>
      <c r="T6" s="13" t="s">
        <v>173</v>
      </c>
      <c r="U6" s="12">
        <v>80000</v>
      </c>
      <c r="V6" s="12">
        <f t="shared" si="5"/>
        <v>14400</v>
      </c>
      <c r="W6" s="12">
        <v>0</v>
      </c>
      <c r="X6" s="18">
        <v>103</v>
      </c>
      <c r="Y6" s="19" t="s">
        <v>47</v>
      </c>
      <c r="Z6" s="20">
        <f t="shared" si="6"/>
        <v>65600</v>
      </c>
      <c r="AA6" s="21"/>
      <c r="AB6" s="29"/>
      <c r="AC6" s="14">
        <f t="shared" si="0"/>
        <v>40000</v>
      </c>
      <c r="AD6" s="12"/>
      <c r="AE6" s="12"/>
      <c r="AF6" s="13" t="s">
        <v>172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'Б-100014-13',date'2015-03-04',2, 11, 11, 'RUR', 1, 18, date'2015-03-06', date'2015-03-07', 1000141, 1, to_date('2015-06-09 00:00:00','YYYY-MM-DD HH24:MI:SS'), 80000, 14400, 0, 103, 0, 'c1', 8,null);insert into xxxx_oebs_cash_payment_test (ID, INVOICE_ID, OEBS_PAYMENT, DOC_DATE, COMISS_DATE) values (s_xxxx_oebs_cash_payment_test.NEXTVAL, 100014, 40000, to_date('2015-06-09 00:00:00','YYYY-MM-DD HH24:MI:SS'), date'2015-06-11' );insert into xxxx_client_discount_m  (ID,CLIENT_ID,CLIENT_AVG_DISCOUNT,DT) values (s_xxxx_client_discount_m.NEXTVAL,103, 20, date'2014-03-01');</v>
      </c>
    </row>
    <row r="7" spans="1:47" s="44" customFormat="1" ht="15" customHeight="1" x14ac:dyDescent="0.3">
      <c r="A7" s="31">
        <v>1</v>
      </c>
      <c r="B7" s="32"/>
      <c r="C7" s="33" t="str">
        <f t="shared" si="1"/>
        <v>10001</v>
      </c>
      <c r="D7" s="33" t="str">
        <f t="shared" si="2"/>
        <v>10001/13</v>
      </c>
      <c r="E7" s="34" t="s">
        <v>40</v>
      </c>
      <c r="F7" s="34" t="s">
        <v>41</v>
      </c>
      <c r="G7" s="12">
        <v>57</v>
      </c>
      <c r="H7" s="14">
        <v>100015</v>
      </c>
      <c r="I7" s="33" t="str">
        <f t="shared" si="3"/>
        <v>Б-100015-13</v>
      </c>
      <c r="J7" s="16">
        <v>2</v>
      </c>
      <c r="K7" s="35">
        <v>1</v>
      </c>
      <c r="L7" s="33" t="s">
        <v>42</v>
      </c>
      <c r="M7" s="36">
        <v>1</v>
      </c>
      <c r="N7" s="33">
        <v>18</v>
      </c>
      <c r="O7" s="34" t="s">
        <v>57</v>
      </c>
      <c r="P7" s="34" t="s">
        <v>44</v>
      </c>
      <c r="Q7" s="34" t="s">
        <v>45</v>
      </c>
      <c r="R7" s="37" t="str">
        <f t="shared" si="4"/>
        <v>1000151</v>
      </c>
      <c r="S7" s="33">
        <v>1</v>
      </c>
      <c r="T7" s="34" t="s">
        <v>174</v>
      </c>
      <c r="U7" s="33">
        <v>60000</v>
      </c>
      <c r="V7" s="33">
        <f t="shared" si="5"/>
        <v>10800</v>
      </c>
      <c r="W7" s="33">
        <v>0</v>
      </c>
      <c r="X7" s="18">
        <v>104</v>
      </c>
      <c r="Y7" s="38" t="s">
        <v>47</v>
      </c>
      <c r="Z7" s="20">
        <f t="shared" si="6"/>
        <v>49200</v>
      </c>
      <c r="AA7" s="39"/>
      <c r="AB7" s="39"/>
      <c r="AC7" s="40">
        <f t="shared" si="0"/>
        <v>30000</v>
      </c>
      <c r="AD7" s="33"/>
      <c r="AE7" s="33"/>
      <c r="AF7" s="13" t="s">
        <v>172</v>
      </c>
      <c r="AG7" s="41">
        <v>8</v>
      </c>
      <c r="AH7" s="42">
        <v>13</v>
      </c>
      <c r="AI7" s="43" t="s">
        <v>49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3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'Б-100015-13',date'2015-03-05',2, 1, 1, 'RUR', 1, 18, date'2015-03-06', date'2015-03-07', 1000151, 1, to_date('2015-06-11 00:00:00','YYYY-MM-DD HH24:MI:SS'), 60000, 10800, 0, 104, 0, 'c1', 8,null);insert into xxxx_oebs_cash_payment_test (ID, INVOICE_ID, OEBS_PAYMENT, DOC_DATE, COMISS_DATE) values (s_xxxx_oebs_cash_payment_test.NEXTVAL, 100015, 30000, to_date('2015-06-11 00:00:00','YYYY-MM-DD HH24:MI:SS'), date'2015-06-11' );insert into xxxx_client_discount_m  (ID,CLIENT_ID,CLIENT_AVG_DISCOUNT,DT) values (s_xxxx_client_discount_m.NEXTVAL,104, 13, date'2014-03-01');</v>
      </c>
    </row>
    <row r="8" spans="1:47" ht="15" customHeight="1" x14ac:dyDescent="0.3">
      <c r="A8" s="45">
        <v>2</v>
      </c>
      <c r="B8" s="46"/>
      <c r="C8" s="12" t="str">
        <f t="shared" si="1"/>
        <v>10002</v>
      </c>
      <c r="D8" s="12" t="str">
        <f t="shared" si="2"/>
        <v>10002/13</v>
      </c>
      <c r="E8" s="13" t="s">
        <v>40</v>
      </c>
      <c r="F8" s="13" t="s">
        <v>41</v>
      </c>
      <c r="G8" s="162">
        <v>58</v>
      </c>
      <c r="H8" s="14">
        <v>100016</v>
      </c>
      <c r="I8" s="15" t="str">
        <f t="shared" si="3"/>
        <v>Б-100016-13</v>
      </c>
      <c r="J8" s="16">
        <v>2</v>
      </c>
      <c r="K8" s="12">
        <v>7</v>
      </c>
      <c r="L8" s="12" t="s">
        <v>42</v>
      </c>
      <c r="M8" s="16">
        <v>1</v>
      </c>
      <c r="N8" s="12">
        <v>18</v>
      </c>
      <c r="O8" s="13" t="s">
        <v>43</v>
      </c>
      <c r="P8" s="13" t="s">
        <v>44</v>
      </c>
      <c r="Q8" s="13" t="s">
        <v>45</v>
      </c>
      <c r="R8" s="17" t="str">
        <f t="shared" si="4"/>
        <v>1000161</v>
      </c>
      <c r="S8" s="15">
        <v>1</v>
      </c>
      <c r="T8" s="13" t="s">
        <v>101</v>
      </c>
      <c r="U8" s="12">
        <v>100000</v>
      </c>
      <c r="V8" s="12">
        <f>U8*0.18</f>
        <v>18000</v>
      </c>
      <c r="W8" s="12">
        <v>0</v>
      </c>
      <c r="X8" s="18">
        <v>105</v>
      </c>
      <c r="Y8" s="19" t="s">
        <v>47</v>
      </c>
      <c r="Z8" s="20">
        <f t="shared" si="6"/>
        <v>82000</v>
      </c>
      <c r="AA8" s="21"/>
      <c r="AB8" s="22"/>
      <c r="AC8" s="14">
        <f t="shared" si="0"/>
        <v>50000</v>
      </c>
      <c r="AD8" s="12"/>
      <c r="AE8" s="12"/>
      <c r="AF8" s="13" t="s">
        <v>172</v>
      </c>
      <c r="AG8" s="23">
        <v>8</v>
      </c>
      <c r="AH8" s="24">
        <v>13</v>
      </c>
      <c r="AI8" s="25" t="s">
        <v>49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17" t="s">
        <v>59</v>
      </c>
      <c r="AT8" s="4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'Б-100016-13',date'2015-03-02',2, 7, 7, 'RUR', 1, 18, date'2015-03-06', date'2015-03-07', 1000161, 1, to_date('2015-06-07 00:00:00','YYYY-MM-DD HH24:MI:SS'), 100000, 18000, 0, 105, 0, 'c1', 8,null);insert into xxxx_oebs_cash_payment_test (ID, INVOICE_ID, OEBS_PAYMENT, DOC_DATE, COMISS_DATE) values (s_xxxx_oebs_cash_payment_test.NEXTVAL, 100016, 50000, to_date('2015-06-07 00:00:00','YYYY-MM-DD HH24:MI:SS'), date'2015-06-11' );insert into xxxx_client_discount_m  (ID,CLIENT_ID,CLIENT_AVG_DISCOUNT,DT) values (s_xxxx_client_discount_m.NEXTVAL,105, 13, date'2014-03-01');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62">
        <v>58</v>
      </c>
      <c r="H9" s="14">
        <v>100017</v>
      </c>
      <c r="I9" s="15" t="str">
        <f t="shared" si="3"/>
        <v>Б-100017-13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3" t="s">
        <v>53</v>
      </c>
      <c r="P9" s="13" t="s">
        <v>44</v>
      </c>
      <c r="Q9" s="13" t="s">
        <v>45</v>
      </c>
      <c r="R9" s="17" t="str">
        <f t="shared" si="4"/>
        <v>1000171</v>
      </c>
      <c r="S9" s="15">
        <v>1</v>
      </c>
      <c r="T9" s="13" t="s">
        <v>103</v>
      </c>
      <c r="U9" s="12">
        <v>90000</v>
      </c>
      <c r="V9" s="12">
        <f t="shared" si="5"/>
        <v>16200</v>
      </c>
      <c r="W9" s="12">
        <v>0</v>
      </c>
      <c r="X9" s="18">
        <v>106</v>
      </c>
      <c r="Y9" s="19" t="s">
        <v>47</v>
      </c>
      <c r="Z9" s="20">
        <f t="shared" si="6"/>
        <v>73800</v>
      </c>
      <c r="AA9" s="21"/>
      <c r="AB9" s="26"/>
      <c r="AC9" s="14">
        <f t="shared" si="0"/>
        <v>45000</v>
      </c>
      <c r="AD9" s="12"/>
      <c r="AE9" s="12"/>
      <c r="AF9" s="13" t="s">
        <v>172</v>
      </c>
      <c r="AG9" s="23">
        <v>8</v>
      </c>
      <c r="AH9" s="27">
        <v>7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 t="s">
        <v>175</v>
      </c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'Б-100017-13',date'2015-03-03',2, 7, 7, 'RUR', 1, 18, date'2015-03-06', date'2015-03-07', 1000171, 1, to_date('2015-06-08 00:00:00','YYYY-MM-DD HH24:MI:SS'), 90000, 16200, 0, 106, 0, 'c1', 8,null);insert into xxxx_oebs_cash_payment_test (ID, INVOICE_ID, OEBS_PAYMENT, DOC_DATE, COMISS_DATE) values (s_xxxx_oebs_cash_payment_test.NEXTVAL, 100017, 45000, to_date('2015-06-08 00:00:00','YYYY-MM-DD HH24:MI:SS'), date'2015-06-11' );insert into xxxx_client_discount_m  (ID,CLIENT_ID,CLIENT_AVG_DISCOUNT,DT) values (s_xxxx_client_discount_m.NEXTVAL,106, 7, date'2014-03-01');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62">
        <v>58</v>
      </c>
      <c r="H10" s="14">
        <v>100018</v>
      </c>
      <c r="I10" s="15" t="str">
        <f t="shared" si="3"/>
        <v>Б-100018-13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3" t="s">
        <v>53</v>
      </c>
      <c r="P10" s="13" t="s">
        <v>44</v>
      </c>
      <c r="Q10" s="13" t="s">
        <v>45</v>
      </c>
      <c r="R10" s="17" t="str">
        <f t="shared" si="4"/>
        <v>1000181</v>
      </c>
      <c r="S10" s="15">
        <v>1</v>
      </c>
      <c r="T10" s="13" t="s">
        <v>103</v>
      </c>
      <c r="U10" s="12">
        <v>90000</v>
      </c>
      <c r="V10" s="12">
        <f t="shared" si="5"/>
        <v>16200</v>
      </c>
      <c r="W10" s="12">
        <v>0</v>
      </c>
      <c r="X10" s="18">
        <v>107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172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'Б-100018-13',date'2015-03-03',2, 7, 7, 'RUR', 1, 18, date'2015-03-06', date'2015-03-07', 1000181, 1, to_date('2015-06-08 00:00:00','YYYY-MM-DD HH24:MI:SS'), 90000, 16200, 0, 107, 0, 'c1', 8,null);insert into xxxx_oebs_cash_payment_test (ID, INVOICE_ID, OEBS_PAYMENT, DOC_DATE, COMISS_DATE) values (s_xxxx_oebs_cash_payment_test.NEXTVAL, 100018, 45000, to_date('2015-06-08 00:00:00','YYYY-MM-DD HH24:MI:SS'), date'2015-06-11' );insert into xxxx_client_discount_m  (ID,CLIENT_ID,CLIENT_AVG_DISCOUNT,DT) values (s_xxxx_client_discount_m.NEXTVAL,107, 7, date'2014-03-01');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62">
        <v>58</v>
      </c>
      <c r="H11" s="14">
        <v>100019</v>
      </c>
      <c r="I11" s="15" t="str">
        <f t="shared" si="3"/>
        <v>Б-100019-13</v>
      </c>
      <c r="J11" s="16">
        <v>2</v>
      </c>
      <c r="K11" s="28">
        <v>11</v>
      </c>
      <c r="L11" s="12" t="s">
        <v>42</v>
      </c>
      <c r="M11" s="16">
        <v>1</v>
      </c>
      <c r="N11" s="12">
        <v>18</v>
      </c>
      <c r="O11" s="13" t="s">
        <v>55</v>
      </c>
      <c r="P11" s="13" t="s">
        <v>44</v>
      </c>
      <c r="Q11" s="13" t="s">
        <v>45</v>
      </c>
      <c r="R11" s="17" t="str">
        <f t="shared" si="4"/>
        <v>1000191</v>
      </c>
      <c r="S11" s="15">
        <v>1</v>
      </c>
      <c r="T11" s="13" t="s">
        <v>173</v>
      </c>
      <c r="U11" s="12">
        <v>80000</v>
      </c>
      <c r="V11" s="12">
        <f t="shared" si="5"/>
        <v>14400</v>
      </c>
      <c r="W11" s="12">
        <v>0</v>
      </c>
      <c r="X11" s="18">
        <v>108</v>
      </c>
      <c r="Y11" s="19" t="s">
        <v>47</v>
      </c>
      <c r="Z11" s="20">
        <f t="shared" si="6"/>
        <v>65600</v>
      </c>
      <c r="AA11" s="21"/>
      <c r="AB11" s="29"/>
      <c r="AC11" s="14">
        <f t="shared" si="0"/>
        <v>40000</v>
      </c>
      <c r="AD11" s="12"/>
      <c r="AE11" s="12"/>
      <c r="AF11" s="13" t="s">
        <v>172</v>
      </c>
      <c r="AG11" s="23">
        <v>8</v>
      </c>
      <c r="AH11" s="30">
        <v>20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'Б-100019-13',date'2015-03-04',2, 11, 11, 'RUR', 1, 18, date'2015-03-06', date'2015-03-07', 1000191, 1, to_date('2015-06-09 00:00:00','YYYY-MM-DD HH24:MI:SS'), 80000, 14400, 0, 108, 0, 'c1', 8,null);insert into xxxx_oebs_cash_payment_test (ID, INVOICE_ID, OEBS_PAYMENT, DOC_DATE, COMISS_DATE) values (s_xxxx_oebs_cash_payment_test.NEXTVAL, 100019, 40000, to_date('2015-06-09 00:00:00','YYYY-MM-DD HH24:MI:SS'), date'2015-06-11' );insert into xxxx_client_discount_m  (ID,CLIENT_ID,CLIENT_AVG_DISCOUNT,DT) values (s_xxxx_client_discount_m.NEXTVAL,108, 20, date'2014-03-01');</v>
      </c>
    </row>
    <row r="12" spans="1:47" s="44" customFormat="1" ht="15" customHeight="1" x14ac:dyDescent="0.3">
      <c r="A12" s="31">
        <v>2</v>
      </c>
      <c r="B12" s="48"/>
      <c r="C12" s="33" t="str">
        <f t="shared" si="1"/>
        <v>10002</v>
      </c>
      <c r="D12" s="33" t="str">
        <f t="shared" si="2"/>
        <v>10002/13</v>
      </c>
      <c r="E12" s="34" t="s">
        <v>40</v>
      </c>
      <c r="F12" s="34" t="s">
        <v>41</v>
      </c>
      <c r="G12" s="162">
        <v>58</v>
      </c>
      <c r="H12" s="14">
        <v>100020</v>
      </c>
      <c r="I12" s="33" t="str">
        <f t="shared" si="3"/>
        <v>Б-100020-13</v>
      </c>
      <c r="J12" s="16">
        <v>2</v>
      </c>
      <c r="K12" s="35">
        <v>1</v>
      </c>
      <c r="L12" s="33" t="s">
        <v>42</v>
      </c>
      <c r="M12" s="36">
        <v>1</v>
      </c>
      <c r="N12" s="33">
        <v>18</v>
      </c>
      <c r="O12" s="34" t="s">
        <v>57</v>
      </c>
      <c r="P12" s="34" t="s">
        <v>44</v>
      </c>
      <c r="Q12" s="34" t="s">
        <v>45</v>
      </c>
      <c r="R12" s="37" t="str">
        <f t="shared" si="4"/>
        <v>1000201</v>
      </c>
      <c r="S12" s="33">
        <v>1</v>
      </c>
      <c r="T12" s="34" t="s">
        <v>174</v>
      </c>
      <c r="U12" s="33">
        <v>60000</v>
      </c>
      <c r="V12" s="33">
        <f t="shared" si="5"/>
        <v>10800</v>
      </c>
      <c r="W12" s="33">
        <v>0</v>
      </c>
      <c r="X12" s="18">
        <v>109</v>
      </c>
      <c r="Y12" s="38" t="s">
        <v>47</v>
      </c>
      <c r="Z12" s="20">
        <f t="shared" si="6"/>
        <v>49200</v>
      </c>
      <c r="AA12" s="39"/>
      <c r="AB12" s="39"/>
      <c r="AC12" s="40">
        <f t="shared" si="0"/>
        <v>30000</v>
      </c>
      <c r="AD12" s="33"/>
      <c r="AE12" s="33"/>
      <c r="AF12" s="13" t="s">
        <v>172</v>
      </c>
      <c r="AG12" s="41">
        <v>8</v>
      </c>
      <c r="AH12" s="42">
        <v>13</v>
      </c>
      <c r="AI12" s="43" t="s">
        <v>49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37"/>
      <c r="AU1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'Б-100020-13',date'2015-03-05',2, 1, 1, 'RUR', 1, 18, date'2015-03-06', date'2015-03-07', 1000201, 1, to_date('2015-06-11 00:00:00','YYYY-MM-DD HH24:MI:SS'), 60000, 10800, 0, 109, 0, 'c1', 8,null);insert into xxxx_oebs_cash_payment_test (ID, INVOICE_ID, OEBS_PAYMENT, DOC_DATE, COMISS_DATE) values (s_xxxx_oebs_cash_payment_test.NEXTVAL, 100020, 30000, to_date('2015-06-11 00:00:00','YYYY-MM-DD HH24:MI:SS'), date'2015-06-11' );insert into xxxx_client_discount_m  (ID,CLIENT_ID,CLIENT_AVG_DISCOUNT,DT) values (s_xxxx_client_discount_m.NEXTVAL,109, 13, date'2014-03-01');</v>
      </c>
    </row>
    <row r="13" spans="1:47" ht="15" customHeight="1" x14ac:dyDescent="0.3">
      <c r="A13" s="10">
        <v>3</v>
      </c>
      <c r="B13" s="11"/>
      <c r="C13" s="12" t="str">
        <f t="shared" ref="C13:C42" si="8">"1000"&amp;A13</f>
        <v>10003</v>
      </c>
      <c r="D13" s="12" t="str">
        <f t="shared" ref="D13:D42" si="9">"1000"&amp;A13&amp;"/13"</f>
        <v>10003/13</v>
      </c>
      <c r="E13" s="13" t="s">
        <v>40</v>
      </c>
      <c r="F13" s="13" t="s">
        <v>41</v>
      </c>
      <c r="G13" s="12">
        <v>57</v>
      </c>
      <c r="H13" s="14">
        <v>100021</v>
      </c>
      <c r="I13" s="15" t="str">
        <f>"Б-"&amp;H13&amp;"-13"</f>
        <v>Б-100021-13</v>
      </c>
      <c r="J13" s="16">
        <v>2</v>
      </c>
      <c r="K13" s="12">
        <v>7</v>
      </c>
      <c r="L13" s="12" t="s">
        <v>42</v>
      </c>
      <c r="M13" s="16">
        <v>1</v>
      </c>
      <c r="N13" s="12">
        <v>18</v>
      </c>
      <c r="O13" s="13" t="s">
        <v>43</v>
      </c>
      <c r="P13" s="13" t="s">
        <v>44</v>
      </c>
      <c r="Q13" s="13" t="s">
        <v>45</v>
      </c>
      <c r="R13" s="17" t="str">
        <f t="shared" ref="R13:R42" si="10">H13&amp;"1"</f>
        <v>1000211</v>
      </c>
      <c r="S13" s="15">
        <v>1</v>
      </c>
      <c r="T13" s="13" t="s">
        <v>101</v>
      </c>
      <c r="U13" s="12">
        <v>100000</v>
      </c>
      <c r="V13" s="12">
        <f>U13*0.18</f>
        <v>18000</v>
      </c>
      <c r="W13" s="12">
        <v>0</v>
      </c>
      <c r="X13" s="18">
        <v>110</v>
      </c>
      <c r="Y13" s="19" t="s">
        <v>47</v>
      </c>
      <c r="Z13" s="20">
        <f t="shared" si="6"/>
        <v>82000</v>
      </c>
      <c r="AA13" s="21"/>
      <c r="AB13" s="22"/>
      <c r="AC13" s="14">
        <f t="shared" si="0"/>
        <v>50000</v>
      </c>
      <c r="AD13" s="12"/>
      <c r="AE13" s="12"/>
      <c r="AF13" s="13" t="s">
        <v>172</v>
      </c>
      <c r="AG13" s="23">
        <v>8</v>
      </c>
      <c r="AH13" s="24">
        <v>13</v>
      </c>
      <c r="AI13" s="25" t="s">
        <v>49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 t="s">
        <v>176</v>
      </c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'Б-100021-13',date'2015-03-02',2, 7, 7, 'RUR', 1, 18, date'2015-03-06', date'2015-03-07', 1000211, 1, to_date('2015-06-07 00:00:00','YYYY-MM-DD HH24:MI:SS'), 100000, 18000, 0, 110, 0, 'c1', 8,null);insert into xxxx_oebs_cash_payment_test (ID, INVOICE_ID, OEBS_PAYMENT, DOC_DATE, COMISS_DATE) values (s_xxxx_oebs_cash_payment_test.NEXTVAL, 100021, 50000, to_date('2015-06-07 00:00:00','YYYY-MM-DD HH24:MI:SS'), date'2015-06-11' );insert into xxxx_client_discount_m  (ID,CLIENT_ID,CLIENT_AVG_DISCOUNT,DT) values (s_xxxx_client_discount_m.NEXTVAL,110, 13, date'2014-03-01');</v>
      </c>
    </row>
    <row r="14" spans="1:47" ht="15" customHeight="1" x14ac:dyDescent="0.3">
      <c r="A14" s="10">
        <v>3</v>
      </c>
      <c r="B14" s="11"/>
      <c r="C14" s="12" t="str">
        <f t="shared" si="8"/>
        <v>10003</v>
      </c>
      <c r="D14" s="12" t="str">
        <f t="shared" si="9"/>
        <v>10003/13</v>
      </c>
      <c r="E14" s="13" t="s">
        <v>40</v>
      </c>
      <c r="F14" s="13" t="s">
        <v>41</v>
      </c>
      <c r="G14" s="12">
        <v>57</v>
      </c>
      <c r="H14" s="14">
        <v>100022</v>
      </c>
      <c r="I14" s="15" t="str">
        <f t="shared" si="3"/>
        <v>Б-100022-13</v>
      </c>
      <c r="J14" s="16">
        <v>2</v>
      </c>
      <c r="K14" s="12">
        <v>7</v>
      </c>
      <c r="L14" s="12" t="s">
        <v>42</v>
      </c>
      <c r="M14" s="16">
        <v>1</v>
      </c>
      <c r="N14" s="12">
        <v>18</v>
      </c>
      <c r="O14" s="13" t="s">
        <v>53</v>
      </c>
      <c r="P14" s="13" t="s">
        <v>44</v>
      </c>
      <c r="Q14" s="13" t="s">
        <v>45</v>
      </c>
      <c r="R14" s="17" t="str">
        <f t="shared" si="10"/>
        <v>1000221</v>
      </c>
      <c r="S14" s="15">
        <v>1</v>
      </c>
      <c r="T14" s="13" t="s">
        <v>103</v>
      </c>
      <c r="U14" s="12">
        <v>90000</v>
      </c>
      <c r="V14" s="12">
        <f t="shared" si="5"/>
        <v>16200</v>
      </c>
      <c r="W14" s="12">
        <v>0</v>
      </c>
      <c r="X14" s="18">
        <v>111</v>
      </c>
      <c r="Y14" s="19" t="s">
        <v>47</v>
      </c>
      <c r="Z14" s="20">
        <f t="shared" si="6"/>
        <v>73800</v>
      </c>
      <c r="AA14" s="21"/>
      <c r="AB14" s="26"/>
      <c r="AC14" s="14">
        <f t="shared" si="0"/>
        <v>45000</v>
      </c>
      <c r="AD14" s="12"/>
      <c r="AE14" s="12"/>
      <c r="AF14" s="13" t="s">
        <v>172</v>
      </c>
      <c r="AG14" s="23">
        <v>8</v>
      </c>
      <c r="AH14" s="27">
        <v>7</v>
      </c>
      <c r="AI14" s="25" t="s">
        <v>49</v>
      </c>
      <c r="AJ14" s="13"/>
      <c r="AK14" s="13"/>
      <c r="AL14" s="17">
        <v>0</v>
      </c>
      <c r="AM14" s="15" t="s">
        <v>50</v>
      </c>
      <c r="AN14" s="12" t="s">
        <v>51</v>
      </c>
      <c r="AO14" s="12"/>
      <c r="AP14" s="17"/>
      <c r="AQ14" s="17"/>
      <c r="AR14" s="17"/>
      <c r="AS14" s="17"/>
      <c r="AT14" s="4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'Б-100022-13',date'2015-03-03',2, 7, 7, 'RUR', 1, 18, date'2015-03-06', date'2015-03-07', 1000221, 1, to_date('2015-06-08 00:00:00','YYYY-MM-DD HH24:MI:SS'), 90000, 16200, 0, 111, 0, 'c1', 8,null);insert into xxxx_oebs_cash_payment_test (ID, INVOICE_ID, OEBS_PAYMENT, DOC_DATE, COMISS_DATE) values (s_xxxx_oebs_cash_payment_test.NEXTVAL, 100022, 45000, to_date('2015-06-08 00:00:00','YYYY-MM-DD HH24:MI:SS'), date'2015-06-11' );insert into xxxx_client_discount_m  (ID,CLIENT_ID,CLIENT_AVG_DISCOUNT,DT) values (s_xxxx_client_discount_m.NEXTVAL,111, 7, date'2014-03-01');</v>
      </c>
    </row>
    <row r="15" spans="1:47" ht="15" customHeight="1" x14ac:dyDescent="0.3">
      <c r="A15" s="10">
        <v>3</v>
      </c>
      <c r="B15" s="11"/>
      <c r="C15" s="12" t="str">
        <f t="shared" si="8"/>
        <v>10003</v>
      </c>
      <c r="D15" s="12" t="str">
        <f t="shared" si="9"/>
        <v>10003/13</v>
      </c>
      <c r="E15" s="13" t="s">
        <v>40</v>
      </c>
      <c r="F15" s="13" t="s">
        <v>41</v>
      </c>
      <c r="G15" s="12">
        <v>57</v>
      </c>
      <c r="H15" s="14">
        <v>100023</v>
      </c>
      <c r="I15" s="15" t="str">
        <f t="shared" si="3"/>
        <v>Б-100023-13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3" t="s">
        <v>53</v>
      </c>
      <c r="P15" s="13" t="s">
        <v>44</v>
      </c>
      <c r="Q15" s="13" t="s">
        <v>45</v>
      </c>
      <c r="R15" s="17" t="str">
        <f t="shared" si="10"/>
        <v>1000231</v>
      </c>
      <c r="S15" s="15">
        <v>1</v>
      </c>
      <c r="T15" s="13" t="s">
        <v>103</v>
      </c>
      <c r="U15" s="12">
        <v>90000</v>
      </c>
      <c r="V15" s="12">
        <f t="shared" si="5"/>
        <v>16200</v>
      </c>
      <c r="W15" s="12">
        <v>0</v>
      </c>
      <c r="X15" s="18">
        <v>112</v>
      </c>
      <c r="Y15" s="19" t="s">
        <v>47</v>
      </c>
      <c r="Z15" s="20">
        <f t="shared" si="6"/>
        <v>73800</v>
      </c>
      <c r="AA15" s="21"/>
      <c r="AB15" s="26"/>
      <c r="AC15" s="14">
        <f t="shared" si="0"/>
        <v>45000</v>
      </c>
      <c r="AD15" s="12"/>
      <c r="AE15" s="12"/>
      <c r="AF15" s="13" t="s">
        <v>172</v>
      </c>
      <c r="AG15" s="23">
        <v>8</v>
      </c>
      <c r="AH15" s="27">
        <v>7</v>
      </c>
      <c r="AI15" s="25" t="s">
        <v>49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/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'Б-100023-13',date'2015-03-03',2, 7, 7, 'RUR', 1, 18, date'2015-03-06', date'2015-03-07', 1000231, 1, to_date('2015-06-08 00:00:00','YYYY-MM-DD HH24:MI:SS'), 90000, 16200, 0, 112, 0, 'c1', 8,null);insert into xxxx_oebs_cash_payment_test (ID, INVOICE_ID, OEBS_PAYMENT, DOC_DATE, COMISS_DATE) values (s_xxxx_oebs_cash_payment_test.NEXTVAL, 100023, 45000, to_date('2015-06-08 00:00:00','YYYY-MM-DD HH24:MI:SS'), date'2015-06-11' );insert into xxxx_client_discount_m  (ID,CLIENT_ID,CLIENT_AVG_DISCOUNT,DT) values (s_xxxx_client_discount_m.NEXTVAL,112, 7, date'2014-03-01');</v>
      </c>
    </row>
    <row r="16" spans="1:47" s="44" customFormat="1" ht="15" customHeight="1" x14ac:dyDescent="0.3">
      <c r="A16" s="31">
        <v>3</v>
      </c>
      <c r="B16" s="11"/>
      <c r="C16" s="33" t="str">
        <f t="shared" si="8"/>
        <v>10003</v>
      </c>
      <c r="D16" s="33" t="str">
        <f t="shared" si="9"/>
        <v>10003/13</v>
      </c>
      <c r="E16" s="34" t="s">
        <v>40</v>
      </c>
      <c r="F16" s="34" t="s">
        <v>41</v>
      </c>
      <c r="G16" s="12">
        <v>57</v>
      </c>
      <c r="H16" s="14">
        <v>100024</v>
      </c>
      <c r="I16" s="33" t="str">
        <f t="shared" si="3"/>
        <v>Б-100024-13</v>
      </c>
      <c r="J16" s="16">
        <v>2</v>
      </c>
      <c r="K16" s="51">
        <v>11</v>
      </c>
      <c r="L16" s="33" t="s">
        <v>42</v>
      </c>
      <c r="M16" s="36">
        <v>1</v>
      </c>
      <c r="N16" s="33">
        <v>18</v>
      </c>
      <c r="O16" s="34" t="s">
        <v>55</v>
      </c>
      <c r="P16" s="34" t="s">
        <v>44</v>
      </c>
      <c r="Q16" s="34" t="s">
        <v>45</v>
      </c>
      <c r="R16" s="37" t="str">
        <f t="shared" si="10"/>
        <v>1000241</v>
      </c>
      <c r="S16" s="33">
        <v>1</v>
      </c>
      <c r="T16" s="13" t="s">
        <v>173</v>
      </c>
      <c r="U16" s="33">
        <v>80000</v>
      </c>
      <c r="V16" s="33">
        <f t="shared" si="5"/>
        <v>14400</v>
      </c>
      <c r="W16" s="33">
        <v>0</v>
      </c>
      <c r="X16" s="18">
        <v>113</v>
      </c>
      <c r="Y16" s="38" t="s">
        <v>47</v>
      </c>
      <c r="Z16" s="20">
        <f t="shared" si="6"/>
        <v>65600</v>
      </c>
      <c r="AA16" s="52"/>
      <c r="AB16" s="39"/>
      <c r="AC16" s="40">
        <f t="shared" si="0"/>
        <v>40000</v>
      </c>
      <c r="AD16" s="33"/>
      <c r="AE16" s="33"/>
      <c r="AF16" s="13" t="s">
        <v>172</v>
      </c>
      <c r="AG16" s="41">
        <v>8</v>
      </c>
      <c r="AH16" s="53">
        <v>20</v>
      </c>
      <c r="AI16" s="43" t="s">
        <v>49</v>
      </c>
      <c r="AJ16" s="34"/>
      <c r="AK16" s="34"/>
      <c r="AL16" s="37">
        <v>0</v>
      </c>
      <c r="AM16" s="33" t="s">
        <v>50</v>
      </c>
      <c r="AN16" s="33" t="s">
        <v>51</v>
      </c>
      <c r="AO16" s="33"/>
      <c r="AP16" s="37"/>
      <c r="AQ16" s="37"/>
      <c r="AR16" s="37"/>
      <c r="AS16" s="3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'Б-100024-13',date'2015-03-04',2, 11, 11, 'RUR', 1, 18, date'2015-03-06', date'2015-03-07', 1000241, 1, to_date('2015-06-09 00:00:00','YYYY-MM-DD HH24:MI:SS'), 80000, 14400, 0, 113, 0, 'c1', 8,null);insert into xxxx_oebs_cash_payment_test (ID, INVOICE_ID, OEBS_PAYMENT, DOC_DATE, COMISS_DATE) values (s_xxxx_oebs_cash_payment_test.NEXTVAL, 100024, 40000, to_date('2015-06-09 00:00:00','YYYY-MM-DD HH24:MI:SS'), date'2015-06-11' );insert into xxxx_client_discount_m  (ID,CLIENT_ID,CLIENT_AVG_DISCOUNT,DT) values (s_xxxx_client_discount_m.NEXTVAL,113, 20, date'2014-03-01');</v>
      </c>
    </row>
    <row r="17" spans="1:47" ht="15" customHeight="1" x14ac:dyDescent="0.3">
      <c r="A17" s="45">
        <v>4</v>
      </c>
      <c r="B17" s="55"/>
      <c r="C17" s="12" t="str">
        <f t="shared" si="8"/>
        <v>10004</v>
      </c>
      <c r="D17" s="12" t="str">
        <f t="shared" si="9"/>
        <v>10004/13</v>
      </c>
      <c r="E17" s="13" t="s">
        <v>40</v>
      </c>
      <c r="F17" s="13" t="s">
        <v>41</v>
      </c>
      <c r="G17" s="12">
        <v>57</v>
      </c>
      <c r="H17" s="14">
        <v>100025</v>
      </c>
      <c r="I17" s="15" t="str">
        <f>"Б-"&amp;H17&amp;"-13"</f>
        <v>Б-100025-13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3" t="s">
        <v>43</v>
      </c>
      <c r="P17" s="13" t="s">
        <v>44</v>
      </c>
      <c r="Q17" s="13" t="s">
        <v>45</v>
      </c>
      <c r="R17" s="17" t="str">
        <f t="shared" si="10"/>
        <v>1000251</v>
      </c>
      <c r="S17" s="54">
        <v>4</v>
      </c>
      <c r="T17" s="13" t="s">
        <v>101</v>
      </c>
      <c r="U17" s="12">
        <v>100000</v>
      </c>
      <c r="V17" s="12">
        <f>U17*0.18</f>
        <v>18000</v>
      </c>
      <c r="W17" s="12">
        <v>0</v>
      </c>
      <c r="X17" s="18">
        <v>114</v>
      </c>
      <c r="Y17" s="19" t="s">
        <v>47</v>
      </c>
      <c r="Z17" s="20">
        <f t="shared" si="6"/>
        <v>82000</v>
      </c>
      <c r="AA17" s="21"/>
      <c r="AB17" s="22"/>
      <c r="AC17" s="14"/>
      <c r="AD17" s="12"/>
      <c r="AE17" s="12"/>
      <c r="AF17" s="13"/>
      <c r="AG17" s="23">
        <v>8</v>
      </c>
      <c r="AH17" s="24">
        <v>13</v>
      </c>
      <c r="AI17" s="25" t="s">
        <v>49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 t="s">
        <v>61</v>
      </c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'Б-100025-13',date'2015-03-02',2, 7, 7, 'RUR', 1, 18, date'2015-03-06', date'2015-03-07', 1000251, 4, to_date('2015-06-07 00:00:00','YYYY-MM-DD HH24:MI:SS'), 100000, 18000, 0, 114, 0, 'c1', 8,null);insert into xxxx_client_discount_m  (ID,CLIENT_ID,CLIENT_AVG_DISCOUNT,DT) values (s_xxxx_client_discount_m.NEXTVAL,114, 13, date'2014-03-01');</v>
      </c>
    </row>
    <row r="18" spans="1:47" ht="15" customHeight="1" x14ac:dyDescent="0.3">
      <c r="A18" s="45">
        <v>4</v>
      </c>
      <c r="B18" s="55"/>
      <c r="C18" s="12" t="str">
        <f t="shared" si="8"/>
        <v>10004</v>
      </c>
      <c r="D18" s="12" t="str">
        <f t="shared" si="9"/>
        <v>10004/13</v>
      </c>
      <c r="E18" s="13" t="s">
        <v>40</v>
      </c>
      <c r="F18" s="13" t="s">
        <v>41</v>
      </c>
      <c r="G18" s="12">
        <v>57</v>
      </c>
      <c r="H18" s="14">
        <v>100026</v>
      </c>
      <c r="I18" s="15" t="str">
        <f t="shared" si="3"/>
        <v>Б-100026-13</v>
      </c>
      <c r="J18" s="16">
        <v>2</v>
      </c>
      <c r="K18" s="12">
        <v>7</v>
      </c>
      <c r="L18" s="12" t="s">
        <v>42</v>
      </c>
      <c r="M18" s="16">
        <v>1</v>
      </c>
      <c r="N18" s="12">
        <v>18</v>
      </c>
      <c r="O18" s="13" t="s">
        <v>53</v>
      </c>
      <c r="P18" s="13" t="s">
        <v>44</v>
      </c>
      <c r="Q18" s="13" t="s">
        <v>45</v>
      </c>
      <c r="R18" s="17" t="str">
        <f t="shared" si="10"/>
        <v>1000261</v>
      </c>
      <c r="S18" s="15">
        <v>1</v>
      </c>
      <c r="T18" s="13" t="s">
        <v>103</v>
      </c>
      <c r="U18" s="12">
        <v>90000</v>
      </c>
      <c r="V18" s="12">
        <f t="shared" si="5"/>
        <v>16200</v>
      </c>
      <c r="W18" s="12">
        <v>0</v>
      </c>
      <c r="X18" s="18">
        <v>115</v>
      </c>
      <c r="Y18" s="19" t="s">
        <v>47</v>
      </c>
      <c r="Z18" s="20">
        <f t="shared" si="6"/>
        <v>73800</v>
      </c>
      <c r="AA18" s="21"/>
      <c r="AB18" s="26"/>
      <c r="AC18" s="14">
        <f t="shared" ref="AC18:AC23" si="11">U18*0.5</f>
        <v>45000</v>
      </c>
      <c r="AD18" s="12"/>
      <c r="AE18" s="12"/>
      <c r="AF18" s="13" t="s">
        <v>172</v>
      </c>
      <c r="AG18" s="23">
        <v>8</v>
      </c>
      <c r="AH18" s="27">
        <v>7</v>
      </c>
      <c r="AI18" s="25" t="s">
        <v>49</v>
      </c>
      <c r="AJ18" s="13"/>
      <c r="AK18" s="13"/>
      <c r="AL18" s="17">
        <v>0</v>
      </c>
      <c r="AM18" s="15" t="s">
        <v>50</v>
      </c>
      <c r="AN18" s="12" t="s">
        <v>51</v>
      </c>
      <c r="AO18" s="12"/>
      <c r="AP18" s="17"/>
      <c r="AQ18" s="17"/>
      <c r="AR18" s="17"/>
      <c r="AS18" s="17" t="s">
        <v>62</v>
      </c>
      <c r="AT18" s="47"/>
      <c r="AU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'Б-100026-13',date'2015-03-03',2, 7, 7, 'RUR', 1, 18, date'2015-03-06', date'2015-03-07', 1000261, 1, to_date('2015-06-08 00:00:00','YYYY-MM-DD HH24:MI:SS'), 90000, 16200, 0, 115, 0, 'c1', 8,null);insert into xxxx_oebs_cash_payment_test (ID, INVOICE_ID, OEBS_PAYMENT, DOC_DATE, COMISS_DATE) values (s_xxxx_oebs_cash_payment_test.NEXTVAL, 100026, 45000, to_date('2015-06-08 00:00:00','YYYY-MM-DD HH24:MI:SS'), date'2015-06-11' );insert into xxxx_client_discount_m  (ID,CLIENT_ID,CLIENT_AVG_DISCOUNT,DT) values (s_xxxx_client_discount_m.NEXTVAL,115, 7, date'2014-03-01');</v>
      </c>
    </row>
    <row r="19" spans="1:47" ht="15" customHeight="1" x14ac:dyDescent="0.3">
      <c r="A19" s="45">
        <v>4</v>
      </c>
      <c r="B19" s="55"/>
      <c r="C19" s="12" t="str">
        <f t="shared" si="8"/>
        <v>10004</v>
      </c>
      <c r="D19" s="12" t="str">
        <f t="shared" si="9"/>
        <v>10004/13</v>
      </c>
      <c r="E19" s="13" t="s">
        <v>40</v>
      </c>
      <c r="F19" s="13" t="s">
        <v>41</v>
      </c>
      <c r="G19" s="12">
        <v>57</v>
      </c>
      <c r="H19" s="14">
        <v>100027</v>
      </c>
      <c r="I19" s="15" t="str">
        <f t="shared" si="3"/>
        <v>Б-100027-13</v>
      </c>
      <c r="J19" s="16">
        <v>2</v>
      </c>
      <c r="K19" s="12">
        <v>7</v>
      </c>
      <c r="L19" s="12" t="s">
        <v>42</v>
      </c>
      <c r="M19" s="16">
        <v>1</v>
      </c>
      <c r="N19" s="12">
        <v>18</v>
      </c>
      <c r="O19" s="13" t="s">
        <v>53</v>
      </c>
      <c r="P19" s="13" t="s">
        <v>44</v>
      </c>
      <c r="Q19" s="13" t="s">
        <v>45</v>
      </c>
      <c r="R19" s="17" t="str">
        <f t="shared" si="10"/>
        <v>1000271</v>
      </c>
      <c r="S19" s="15">
        <v>1</v>
      </c>
      <c r="T19" s="13" t="s">
        <v>103</v>
      </c>
      <c r="U19" s="12">
        <v>90000</v>
      </c>
      <c r="V19" s="12">
        <f t="shared" si="5"/>
        <v>16200</v>
      </c>
      <c r="W19" s="12">
        <v>0</v>
      </c>
      <c r="X19" s="18">
        <v>116</v>
      </c>
      <c r="Y19" s="19" t="s">
        <v>47</v>
      </c>
      <c r="Z19" s="20">
        <f t="shared" si="6"/>
        <v>73800</v>
      </c>
      <c r="AA19" s="21"/>
      <c r="AB19" s="26"/>
      <c r="AC19" s="14">
        <f t="shared" si="11"/>
        <v>45000</v>
      </c>
      <c r="AD19" s="12"/>
      <c r="AE19" s="12"/>
      <c r="AF19" s="13" t="s">
        <v>172</v>
      </c>
      <c r="AG19" s="23">
        <v>8</v>
      </c>
      <c r="AH19" s="27">
        <v>7</v>
      </c>
      <c r="AI19" s="25" t="s">
        <v>49</v>
      </c>
      <c r="AJ19" s="13"/>
      <c r="AK19" s="13"/>
      <c r="AL19" s="17">
        <v>0</v>
      </c>
      <c r="AM19" s="15" t="s">
        <v>50</v>
      </c>
      <c r="AN19" s="12" t="s">
        <v>51</v>
      </c>
      <c r="AO19" s="12"/>
      <c r="AP19" s="17"/>
      <c r="AQ19" s="17"/>
      <c r="AR19" s="17"/>
      <c r="AS19" s="17" t="s">
        <v>177</v>
      </c>
      <c r="AT19" s="4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'Б-100027-13',date'2015-03-03',2, 7, 7, 'RUR', 1, 18, date'2015-03-06', date'2015-03-07', 1000271, 1, to_date('2015-06-08 00:00:00','YYYY-MM-DD HH24:MI:SS'), 90000, 16200, 0, 116, 0, 'c1', 8,null);insert into xxxx_oebs_cash_payment_test (ID, INVOICE_ID, OEBS_PAYMENT, DOC_DATE, COMISS_DATE) values (s_xxxx_oebs_cash_payment_test.NEXTVAL, 100027, 45000, to_date('2015-06-08 00:00:00','YYYY-MM-DD HH24:MI:SS'), date'2015-06-11' );insert into xxxx_client_discount_m  (ID,CLIENT_ID,CLIENT_AVG_DISCOUNT,DT) values (s_xxxx_client_discount_m.NEXTVAL,116, 7, date'2014-03-01');</v>
      </c>
    </row>
    <row r="20" spans="1:47" ht="15" customHeight="1" x14ac:dyDescent="0.3">
      <c r="A20" s="45">
        <v>4</v>
      </c>
      <c r="B20" s="55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57</v>
      </c>
      <c r="H20" s="14">
        <v>100028</v>
      </c>
      <c r="I20" s="15" t="str">
        <f t="shared" si="3"/>
        <v>Б-100028-13</v>
      </c>
      <c r="J20" s="16">
        <v>2</v>
      </c>
      <c r="K20" s="28">
        <v>11</v>
      </c>
      <c r="L20" s="12" t="s">
        <v>42</v>
      </c>
      <c r="M20" s="16">
        <v>1</v>
      </c>
      <c r="N20" s="12">
        <v>18</v>
      </c>
      <c r="O20" s="13" t="s">
        <v>55</v>
      </c>
      <c r="P20" s="13" t="s">
        <v>44</v>
      </c>
      <c r="Q20" s="13" t="s">
        <v>45</v>
      </c>
      <c r="R20" s="17" t="str">
        <f t="shared" si="10"/>
        <v>1000281</v>
      </c>
      <c r="S20" s="15">
        <v>1</v>
      </c>
      <c r="T20" s="13" t="s">
        <v>173</v>
      </c>
      <c r="U20" s="12">
        <v>80000</v>
      </c>
      <c r="V20" s="12">
        <f t="shared" si="5"/>
        <v>14400</v>
      </c>
      <c r="W20" s="12">
        <v>0</v>
      </c>
      <c r="X20" s="18">
        <v>117</v>
      </c>
      <c r="Y20" s="19" t="s">
        <v>47</v>
      </c>
      <c r="Z20" s="20">
        <f t="shared" si="6"/>
        <v>65600</v>
      </c>
      <c r="AA20" s="21"/>
      <c r="AB20" s="29"/>
      <c r="AC20" s="14">
        <f t="shared" si="11"/>
        <v>40000</v>
      </c>
      <c r="AD20" s="12"/>
      <c r="AE20" s="12"/>
      <c r="AF20" s="13" t="s">
        <v>172</v>
      </c>
      <c r="AG20" s="23">
        <v>8</v>
      </c>
      <c r="AH20" s="30">
        <v>20</v>
      </c>
      <c r="AI20" s="25" t="s">
        <v>49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/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'Б-100028-13',date'2015-03-04',2, 11, 11, 'RUR', 1, 18, date'2015-03-06', date'2015-03-07', 1000281, 1, to_date('2015-06-09 00:00:00','YYYY-MM-DD HH24:MI:SS'), 80000, 14400, 0, 117, 0, 'c1', 8,null);insert into xxxx_oebs_cash_payment_test (ID, INVOICE_ID, OEBS_PAYMENT, DOC_DATE, COMISS_DATE) values (s_xxxx_oebs_cash_payment_test.NEXTVAL, 100028, 40000, to_date('2015-06-09 00:00:00','YYYY-MM-DD HH24:MI:SS'), date'2015-06-11' );insert into xxxx_client_discount_m  (ID,CLIENT_ID,CLIENT_AVG_DISCOUNT,DT) values (s_xxxx_client_discount_m.NEXTVAL,117, 20, date'2014-03-01');</v>
      </c>
    </row>
    <row r="21" spans="1:47" s="44" customFormat="1" ht="15" customHeight="1" x14ac:dyDescent="0.3">
      <c r="A21" s="31">
        <v>4</v>
      </c>
      <c r="B21" s="60"/>
      <c r="C21" s="33" t="str">
        <f t="shared" si="8"/>
        <v>10004</v>
      </c>
      <c r="D21" s="33" t="str">
        <f t="shared" si="9"/>
        <v>10004/13</v>
      </c>
      <c r="E21" s="34" t="s">
        <v>40</v>
      </c>
      <c r="F21" s="34" t="s">
        <v>41</v>
      </c>
      <c r="G21" s="12">
        <v>57</v>
      </c>
      <c r="H21" s="14">
        <v>100029</v>
      </c>
      <c r="I21" s="33" t="str">
        <f t="shared" si="3"/>
        <v>Б-100029-13</v>
      </c>
      <c r="J21" s="16">
        <v>2</v>
      </c>
      <c r="K21" s="35">
        <v>1</v>
      </c>
      <c r="L21" s="33" t="s">
        <v>42</v>
      </c>
      <c r="M21" s="36">
        <v>1</v>
      </c>
      <c r="N21" s="33">
        <v>18</v>
      </c>
      <c r="O21" s="34" t="s">
        <v>57</v>
      </c>
      <c r="P21" s="34" t="s">
        <v>44</v>
      </c>
      <c r="Q21" s="34" t="s">
        <v>45</v>
      </c>
      <c r="R21" s="37" t="str">
        <f t="shared" si="10"/>
        <v>1000291</v>
      </c>
      <c r="S21" s="33">
        <v>1</v>
      </c>
      <c r="T21" s="34" t="s">
        <v>174</v>
      </c>
      <c r="U21" s="33">
        <v>60000</v>
      </c>
      <c r="V21" s="33">
        <f t="shared" si="5"/>
        <v>10800</v>
      </c>
      <c r="W21" s="33">
        <v>0</v>
      </c>
      <c r="X21" s="18">
        <v>118</v>
      </c>
      <c r="Y21" s="38" t="s">
        <v>47</v>
      </c>
      <c r="Z21" s="20">
        <f t="shared" si="6"/>
        <v>49200</v>
      </c>
      <c r="AA21" s="39"/>
      <c r="AB21" s="39"/>
      <c r="AC21" s="40">
        <f t="shared" si="11"/>
        <v>30000</v>
      </c>
      <c r="AD21" s="33"/>
      <c r="AE21" s="33"/>
      <c r="AF21" s="13" t="s">
        <v>172</v>
      </c>
      <c r="AG21" s="41">
        <v>8</v>
      </c>
      <c r="AH21" s="42">
        <v>13</v>
      </c>
      <c r="AI21" s="43" t="s">
        <v>49</v>
      </c>
      <c r="AJ21" s="34"/>
      <c r="AK21" s="34"/>
      <c r="AL21" s="37">
        <v>0</v>
      </c>
      <c r="AM21" s="33" t="s">
        <v>50</v>
      </c>
      <c r="AN21" s="33" t="s">
        <v>51</v>
      </c>
      <c r="AO21" s="33"/>
      <c r="AP21" s="37"/>
      <c r="AQ21" s="37"/>
      <c r="AR21" s="37"/>
      <c r="AS21" s="3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'Б-100029-13',date'2015-03-05',2, 1, 1, 'RUR', 1, 18, date'2015-03-06', date'2015-03-07', 1000291, 1, to_date('2015-06-11 00:00:00','YYYY-MM-DD HH24:MI:SS'), 60000, 10800, 0, 118, 0, 'c1', 8,null);insert into xxxx_oebs_cash_payment_test (ID, INVOICE_ID, OEBS_PAYMENT, DOC_DATE, COMISS_DATE) values (s_xxxx_oebs_cash_payment_test.NEXTVAL, 100029, 30000, to_date('2015-06-11 00:00:00','YYYY-MM-DD HH24:MI:SS'), date'2015-06-11' );insert into xxxx_client_discount_m  (ID,CLIENT_ID,CLIENT_AVG_DISCOUNT,DT) values (s_xxxx_client_discount_m.NEXTVAL,118, 13, date'2014-03-01');</v>
      </c>
    </row>
    <row r="22" spans="1:47" ht="15" customHeight="1" x14ac:dyDescent="0.3">
      <c r="A22" s="45">
        <v>5</v>
      </c>
      <c r="B22" s="55"/>
      <c r="C22" s="12" t="str">
        <f t="shared" si="8"/>
        <v>10005</v>
      </c>
      <c r="D22" s="12" t="str">
        <f t="shared" si="9"/>
        <v>10005/13</v>
      </c>
      <c r="E22" s="13" t="s">
        <v>40</v>
      </c>
      <c r="F22" s="13" t="s">
        <v>41</v>
      </c>
      <c r="G22" s="12">
        <v>57</v>
      </c>
      <c r="H22" s="14">
        <v>100030</v>
      </c>
      <c r="I22" s="15" t="str">
        <f>"Б-"&amp;H22&amp;"-13"</f>
        <v>Б-100030-13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3" t="s">
        <v>43</v>
      </c>
      <c r="P22" s="13" t="s">
        <v>44</v>
      </c>
      <c r="Q22" s="13" t="s">
        <v>45</v>
      </c>
      <c r="R22" s="17" t="str">
        <f t="shared" si="10"/>
        <v>1000301</v>
      </c>
      <c r="S22" s="54">
        <v>4</v>
      </c>
      <c r="T22" s="13" t="s">
        <v>101</v>
      </c>
      <c r="U22" s="12">
        <v>100000</v>
      </c>
      <c r="V22" s="12">
        <f>U22*0.18</f>
        <v>18000</v>
      </c>
      <c r="W22" s="12">
        <v>0</v>
      </c>
      <c r="X22" s="18">
        <v>119</v>
      </c>
      <c r="Y22" s="19" t="s">
        <v>47</v>
      </c>
      <c r="Z22" s="20">
        <f t="shared" si="6"/>
        <v>82000</v>
      </c>
      <c r="AA22" s="21"/>
      <c r="AB22" s="22"/>
      <c r="AC22" s="14">
        <f t="shared" si="11"/>
        <v>50000</v>
      </c>
      <c r="AD22" s="12"/>
      <c r="AE22" s="12"/>
      <c r="AF22" s="13" t="s">
        <v>172</v>
      </c>
      <c r="AG22" s="23">
        <v>8</v>
      </c>
      <c r="AH22" s="24">
        <v>13</v>
      </c>
      <c r="AI22" s="25" t="s">
        <v>49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 t="s">
        <v>63</v>
      </c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'Б-100030-13',date'2015-03-02',2, 7, 7, 'RUR', 1, 18, date'2015-03-06', date'2015-03-07', 1000301, 4, to_date('2015-06-07 00:00:00','YYYY-MM-DD HH24:MI:SS'), 100000, 18000, 0, 119, 0, 'c1', 8,null);insert into xxxx_oebs_cash_payment_test (ID, INVOICE_ID, OEBS_PAYMENT, DOC_DATE, COMISS_DATE) values (s_xxxx_oebs_cash_payment_test.NEXTVAL, 100030, 50000, to_date('2015-06-07 00:00:00','YYYY-MM-DD HH24:MI:SS'), date'2015-06-11' );insert into xxxx_client_discount_m  (ID,CLIENT_ID,CLIENT_AVG_DISCOUNT,DT) values (s_xxxx_client_discount_m.NEXTVAL,119, 13, date'2014-03-01');</v>
      </c>
    </row>
    <row r="23" spans="1:47" ht="15" customHeight="1" x14ac:dyDescent="0.3">
      <c r="A23" s="45">
        <v>5</v>
      </c>
      <c r="B23" s="55"/>
      <c r="C23" s="12" t="str">
        <f t="shared" si="8"/>
        <v>10005</v>
      </c>
      <c r="D23" s="12" t="str">
        <f t="shared" si="9"/>
        <v>10005/13</v>
      </c>
      <c r="E23" s="13" t="s">
        <v>40</v>
      </c>
      <c r="F23" s="13" t="s">
        <v>41</v>
      </c>
      <c r="G23" s="12">
        <v>57</v>
      </c>
      <c r="H23" s="14">
        <v>100031</v>
      </c>
      <c r="I23" s="15" t="str">
        <f t="shared" si="3"/>
        <v>Б-100031-13</v>
      </c>
      <c r="J23" s="16">
        <v>2</v>
      </c>
      <c r="K23" s="12">
        <v>7</v>
      </c>
      <c r="L23" s="12" t="s">
        <v>42</v>
      </c>
      <c r="M23" s="16">
        <v>1</v>
      </c>
      <c r="N23" s="12">
        <v>18</v>
      </c>
      <c r="O23" s="13" t="s">
        <v>53</v>
      </c>
      <c r="P23" s="13" t="s">
        <v>44</v>
      </c>
      <c r="Q23" s="13" t="s">
        <v>45</v>
      </c>
      <c r="R23" s="17" t="str">
        <f t="shared" si="10"/>
        <v>1000311</v>
      </c>
      <c r="S23" s="15">
        <v>1</v>
      </c>
      <c r="T23" s="13" t="s">
        <v>103</v>
      </c>
      <c r="U23" s="12">
        <v>90000</v>
      </c>
      <c r="V23" s="12">
        <f t="shared" si="5"/>
        <v>16200</v>
      </c>
      <c r="W23" s="12">
        <v>0</v>
      </c>
      <c r="X23" s="18">
        <v>120</v>
      </c>
      <c r="Y23" s="19" t="s">
        <v>47</v>
      </c>
      <c r="Z23" s="20">
        <f t="shared" si="6"/>
        <v>73800</v>
      </c>
      <c r="AA23" s="21"/>
      <c r="AB23" s="26"/>
      <c r="AC23" s="14">
        <f t="shared" si="11"/>
        <v>45000</v>
      </c>
      <c r="AD23" s="12"/>
      <c r="AE23" s="12"/>
      <c r="AF23" s="13" t="s">
        <v>172</v>
      </c>
      <c r="AG23" s="23">
        <v>8</v>
      </c>
      <c r="AH23" s="27">
        <v>7</v>
      </c>
      <c r="AI23" s="25" t="s">
        <v>49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 t="s">
        <v>64</v>
      </c>
      <c r="AT23" s="47"/>
      <c r="AU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'Б-100031-13',date'2015-03-03',2, 7, 7, 'RUR', 1, 18, date'2015-03-06', date'2015-03-07', 1000311, 1, to_date('2015-06-08 00:00:00','YYYY-MM-DD HH24:MI:SS'), 90000, 16200, 0, 120, 0, 'c1', 8,null);insert into xxxx_oebs_cash_payment_test (ID, INVOICE_ID, OEBS_PAYMENT, DOC_DATE, COMISS_DATE) values (s_xxxx_oebs_cash_payment_test.NEXTVAL, 100031, 45000, to_date('2015-06-08 00:00:00','YYYY-MM-DD HH24:MI:SS'), date'2015-06-11' );insert into xxxx_client_discount_m  (ID,CLIENT_ID,CLIENT_AVG_DISCOUNT,DT) values (s_xxxx_client_discount_m.NEXTVAL,120, 7, date'2014-03-01');</v>
      </c>
    </row>
    <row r="24" spans="1:47" ht="15" customHeight="1" x14ac:dyDescent="0.3">
      <c r="A24" s="45">
        <v>5</v>
      </c>
      <c r="B24" s="55"/>
      <c r="C24" s="12" t="str">
        <f t="shared" si="8"/>
        <v>10005</v>
      </c>
      <c r="D24" s="12" t="str">
        <f t="shared" si="9"/>
        <v>10005/13</v>
      </c>
      <c r="E24" s="13" t="s">
        <v>40</v>
      </c>
      <c r="F24" s="13" t="s">
        <v>41</v>
      </c>
      <c r="G24" s="12">
        <v>57</v>
      </c>
      <c r="H24" s="14">
        <v>100032</v>
      </c>
      <c r="I24" s="15" t="str">
        <f t="shared" si="3"/>
        <v>Б-100032-13</v>
      </c>
      <c r="J24" s="16">
        <v>2</v>
      </c>
      <c r="K24" s="12">
        <v>7</v>
      </c>
      <c r="L24" s="12" t="s">
        <v>42</v>
      </c>
      <c r="M24" s="16">
        <v>1</v>
      </c>
      <c r="N24" s="12">
        <v>18</v>
      </c>
      <c r="O24" s="13" t="s">
        <v>53</v>
      </c>
      <c r="P24" s="13" t="s">
        <v>44</v>
      </c>
      <c r="Q24" s="13" t="s">
        <v>45</v>
      </c>
      <c r="R24" s="17" t="str">
        <f t="shared" si="10"/>
        <v>1000321</v>
      </c>
      <c r="S24" s="15">
        <v>1</v>
      </c>
      <c r="T24" s="13" t="s">
        <v>103</v>
      </c>
      <c r="U24" s="12">
        <v>90000</v>
      </c>
      <c r="V24" s="12">
        <f t="shared" si="5"/>
        <v>16200</v>
      </c>
      <c r="W24" s="12">
        <v>0</v>
      </c>
      <c r="X24" s="18">
        <v>121</v>
      </c>
      <c r="Y24" s="19" t="s">
        <v>47</v>
      </c>
      <c r="Z24" s="20">
        <f t="shared" si="6"/>
        <v>73800</v>
      </c>
      <c r="AA24" s="21"/>
      <c r="AB24" s="26"/>
      <c r="AC24" s="14"/>
      <c r="AD24" s="12"/>
      <c r="AE24" s="12"/>
      <c r="AF24" s="13"/>
      <c r="AG24" s="23">
        <v>8</v>
      </c>
      <c r="AH24" s="27">
        <v>7</v>
      </c>
      <c r="AI24" s="25" t="s">
        <v>49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 t="s">
        <v>178</v>
      </c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'Б-100032-13',date'2015-03-03',2, 7, 7, 'RUR', 1, 18, date'2015-03-06', date'2015-03-07', 1000321, 1, to_date('2015-06-08 00:00:00','YYYY-MM-DD HH24:MI:SS'), 90000, 16200, 0, 121, 0, 'c1', 8,null);insert into xxxx_client_discount_m  (ID,CLIENT_ID,CLIENT_AVG_DISCOUNT,DT) values (s_xxxx_client_discount_m.NEXTVAL,121, 7, date'2014-03-01');</v>
      </c>
    </row>
    <row r="25" spans="1:47" ht="15" customHeight="1" x14ac:dyDescent="0.3">
      <c r="A25" s="45">
        <v>5</v>
      </c>
      <c r="B25" s="55"/>
      <c r="C25" s="12" t="str">
        <f t="shared" si="8"/>
        <v>10005</v>
      </c>
      <c r="D25" s="12" t="str">
        <f t="shared" si="9"/>
        <v>10005/13</v>
      </c>
      <c r="E25" s="13" t="s">
        <v>40</v>
      </c>
      <c r="F25" s="13" t="s">
        <v>41</v>
      </c>
      <c r="G25" s="12">
        <v>57</v>
      </c>
      <c r="H25" s="14">
        <v>100033</v>
      </c>
      <c r="I25" s="15" t="str">
        <f t="shared" si="3"/>
        <v>Б-100033-13</v>
      </c>
      <c r="J25" s="16">
        <v>2</v>
      </c>
      <c r="K25" s="28">
        <v>11</v>
      </c>
      <c r="L25" s="12" t="s">
        <v>42</v>
      </c>
      <c r="M25" s="16">
        <v>1</v>
      </c>
      <c r="N25" s="12">
        <v>18</v>
      </c>
      <c r="O25" s="13" t="s">
        <v>55</v>
      </c>
      <c r="P25" s="13" t="s">
        <v>44</v>
      </c>
      <c r="Q25" s="13" t="s">
        <v>45</v>
      </c>
      <c r="R25" s="17" t="str">
        <f t="shared" si="10"/>
        <v>1000331</v>
      </c>
      <c r="S25" s="15">
        <v>1</v>
      </c>
      <c r="T25" s="13" t="s">
        <v>173</v>
      </c>
      <c r="U25" s="12">
        <v>80000</v>
      </c>
      <c r="V25" s="12">
        <f t="shared" si="5"/>
        <v>14400</v>
      </c>
      <c r="W25" s="12">
        <v>0</v>
      </c>
      <c r="X25" s="18">
        <v>122</v>
      </c>
      <c r="Y25" s="19" t="s">
        <v>47</v>
      </c>
      <c r="Z25" s="20">
        <f t="shared" si="6"/>
        <v>65600</v>
      </c>
      <c r="AA25" s="21"/>
      <c r="AB25" s="29"/>
      <c r="AC25" s="14">
        <f t="shared" ref="AC25:AC42" si="12">U25*0.5</f>
        <v>40000</v>
      </c>
      <c r="AD25" s="12"/>
      <c r="AE25" s="12"/>
      <c r="AF25" s="13" t="s">
        <v>172</v>
      </c>
      <c r="AG25" s="23">
        <v>8</v>
      </c>
      <c r="AH25" s="30">
        <v>20</v>
      </c>
      <c r="AI25" s="25" t="s">
        <v>49</v>
      </c>
      <c r="AJ25" s="13"/>
      <c r="AK25" s="13"/>
      <c r="AL25" s="17">
        <v>0</v>
      </c>
      <c r="AM25" s="15" t="s">
        <v>50</v>
      </c>
      <c r="AN25" s="12" t="s">
        <v>51</v>
      </c>
      <c r="AO25" s="12"/>
      <c r="AP25" s="17"/>
      <c r="AQ25" s="17"/>
      <c r="AR25" s="17"/>
      <c r="AS25" s="17"/>
      <c r="AT25" s="4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'Б-100033-13',date'2015-03-04',2, 11, 11, 'RUR', 1, 18, date'2015-03-06', date'2015-03-07', 1000331, 1, to_date('2015-06-09 00:00:00','YYYY-MM-DD HH24:MI:SS'), 80000, 14400, 0, 122, 0, 'c1', 8,null);insert into xxxx_oebs_cash_payment_test (ID, INVOICE_ID, OEBS_PAYMENT, DOC_DATE, COMISS_DATE) values (s_xxxx_oebs_cash_payment_test.NEXTVAL, 100033, 40000, to_date('2015-06-09 00:00:00','YYYY-MM-DD HH24:MI:SS'), date'2015-06-11' );insert into xxxx_client_discount_m  (ID,CLIENT_ID,CLIENT_AVG_DISCOUNT,DT) values (s_xxxx_client_discount_m.NEXTVAL,122, 20, date'2014-03-01');</v>
      </c>
    </row>
    <row r="26" spans="1:47" ht="15" customHeight="1" x14ac:dyDescent="0.3">
      <c r="A26" s="45">
        <v>5</v>
      </c>
      <c r="B26" s="60"/>
      <c r="C26" s="33" t="str">
        <f t="shared" si="8"/>
        <v>10005</v>
      </c>
      <c r="D26" s="33" t="str">
        <f t="shared" si="9"/>
        <v>10005/13</v>
      </c>
      <c r="E26" s="34" t="s">
        <v>40</v>
      </c>
      <c r="F26" s="34" t="s">
        <v>41</v>
      </c>
      <c r="G26" s="12">
        <v>57</v>
      </c>
      <c r="H26" s="14">
        <v>100034</v>
      </c>
      <c r="I26" s="33" t="str">
        <f t="shared" si="3"/>
        <v>Б-100034-13</v>
      </c>
      <c r="J26" s="16">
        <v>2</v>
      </c>
      <c r="K26" s="35">
        <v>1</v>
      </c>
      <c r="L26" s="33" t="s">
        <v>42</v>
      </c>
      <c r="M26" s="36">
        <v>1</v>
      </c>
      <c r="N26" s="33">
        <v>18</v>
      </c>
      <c r="O26" s="34" t="s">
        <v>57</v>
      </c>
      <c r="P26" s="34" t="s">
        <v>44</v>
      </c>
      <c r="Q26" s="34" t="s">
        <v>45</v>
      </c>
      <c r="R26" s="37" t="str">
        <f t="shared" si="10"/>
        <v>1000341</v>
      </c>
      <c r="S26" s="33">
        <v>1</v>
      </c>
      <c r="T26" s="34" t="s">
        <v>174</v>
      </c>
      <c r="U26" s="33">
        <v>60000</v>
      </c>
      <c r="V26" s="33">
        <f t="shared" si="5"/>
        <v>10800</v>
      </c>
      <c r="W26" s="33">
        <v>0</v>
      </c>
      <c r="X26" s="18">
        <v>123</v>
      </c>
      <c r="Y26" s="38" t="s">
        <v>47</v>
      </c>
      <c r="Z26" s="20">
        <f t="shared" si="6"/>
        <v>49200</v>
      </c>
      <c r="AA26" s="39"/>
      <c r="AB26" s="39"/>
      <c r="AC26" s="40">
        <f t="shared" si="12"/>
        <v>30000</v>
      </c>
      <c r="AD26" s="33"/>
      <c r="AE26" s="33"/>
      <c r="AF26" s="13" t="s">
        <v>172</v>
      </c>
      <c r="AG26" s="41">
        <v>8</v>
      </c>
      <c r="AH26" s="42">
        <v>13</v>
      </c>
      <c r="AI26" s="43" t="s">
        <v>49</v>
      </c>
      <c r="AJ26" s="34"/>
      <c r="AK26" s="34"/>
      <c r="AL26" s="37">
        <v>0</v>
      </c>
      <c r="AM26" s="33" t="s">
        <v>50</v>
      </c>
      <c r="AN26" s="33" t="s">
        <v>51</v>
      </c>
      <c r="AO26" s="33"/>
      <c r="AP26" s="37"/>
      <c r="AQ26" s="37"/>
      <c r="AR26" s="37"/>
      <c r="AS26" s="37"/>
      <c r="AT26" s="44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'Б-100034-13',date'2015-03-05',2, 1, 1, 'RUR', 1, 18, date'2015-03-06', date'2015-03-07', 1000341, 1, to_date('2015-06-11 00:00:00','YYYY-MM-DD HH24:MI:SS'), 60000, 10800, 0, 123, 0, 'c1', 8,null);insert into xxxx_oebs_cash_payment_test (ID, INVOICE_ID, OEBS_PAYMENT, DOC_DATE, COMISS_DATE) values (s_xxxx_oebs_cash_payment_test.NEXTVAL, 100034, 30000, to_date('2015-06-11 00:00:00','YYYY-MM-DD HH24:MI:SS'), date'2015-06-11' );insert into xxxx_client_discount_m  (ID,CLIENT_ID,CLIENT_AVG_DISCOUNT,DT) values (s_xxxx_client_discount_m.NEXTVAL,123, 13, date'2014-03-01');</v>
      </c>
    </row>
    <row r="27" spans="1:47" ht="15" customHeight="1" x14ac:dyDescent="0.3">
      <c r="A27" s="45">
        <v>6</v>
      </c>
      <c r="B27" s="55"/>
      <c r="C27" s="12" t="str">
        <f t="shared" si="8"/>
        <v>10006</v>
      </c>
      <c r="D27" s="12" t="str">
        <f t="shared" si="9"/>
        <v>10006/13</v>
      </c>
      <c r="E27" s="13" t="s">
        <v>40</v>
      </c>
      <c r="F27" s="13" t="s">
        <v>41</v>
      </c>
      <c r="G27" s="12">
        <v>57</v>
      </c>
      <c r="H27" s="14">
        <v>100035</v>
      </c>
      <c r="I27" s="15" t="str">
        <f>"Б-"&amp;H27&amp;"-13"</f>
        <v>Б-100035-13</v>
      </c>
      <c r="J27" s="16">
        <v>2</v>
      </c>
      <c r="K27" s="56">
        <v>2</v>
      </c>
      <c r="L27" s="12" t="s">
        <v>42</v>
      </c>
      <c r="M27" s="16">
        <v>1</v>
      </c>
      <c r="N27" s="12">
        <v>18</v>
      </c>
      <c r="O27" s="13" t="s">
        <v>43</v>
      </c>
      <c r="P27" s="13" t="s">
        <v>44</v>
      </c>
      <c r="Q27" s="13" t="s">
        <v>45</v>
      </c>
      <c r="R27" s="17" t="str">
        <f t="shared" si="10"/>
        <v>1000351</v>
      </c>
      <c r="S27" s="15">
        <v>1</v>
      </c>
      <c r="T27" s="13" t="s">
        <v>101</v>
      </c>
      <c r="U27" s="12">
        <v>100000</v>
      </c>
      <c r="V27" s="12">
        <f>U27*0.18</f>
        <v>18000</v>
      </c>
      <c r="W27" s="12">
        <v>0</v>
      </c>
      <c r="X27" s="18">
        <v>124</v>
      </c>
      <c r="Y27" s="19" t="s">
        <v>47</v>
      </c>
      <c r="Z27" s="20">
        <f t="shared" si="6"/>
        <v>82000</v>
      </c>
      <c r="AA27" s="21"/>
      <c r="AB27" s="22"/>
      <c r="AC27" s="14">
        <f t="shared" si="12"/>
        <v>50000</v>
      </c>
      <c r="AD27" s="12"/>
      <c r="AE27" s="12"/>
      <c r="AF27" s="13" t="s">
        <v>172</v>
      </c>
      <c r="AG27" s="23">
        <v>8</v>
      </c>
      <c r="AH27" s="24">
        <v>13</v>
      </c>
      <c r="AI27" s="25" t="s">
        <v>49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5" t="s">
        <v>65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'Б-100035-13',date'2015-03-02',2, 2, 2, 'RUR', 1, 18, date'2015-03-06', date'2015-03-07', 1000351, 1, to_date('2015-06-07 00:00:00','YYYY-MM-DD HH24:MI:SS'), 100000, 18000, 0, 124, 0, 'c1', 8,null);insert into xxxx_oebs_cash_payment_test (ID, INVOICE_ID, OEBS_PAYMENT, DOC_DATE, COMISS_DATE) values (s_xxxx_oebs_cash_payment_test.NEXTVAL, 100035, 50000, to_date('2015-06-07 00:00:00','YYYY-MM-DD HH24:MI:SS'), date'2015-06-11' );insert into xxxx_client_discount_m  (ID,CLIENT_ID,CLIENT_AVG_DISCOUNT,DT) values (s_xxxx_client_discount_m.NEXTVAL,124, 13, date'2014-03-01');</v>
      </c>
    </row>
    <row r="28" spans="1:47" ht="15" customHeight="1" x14ac:dyDescent="0.3">
      <c r="A28" s="45">
        <v>6</v>
      </c>
      <c r="B28" s="57"/>
      <c r="C28" s="12" t="str">
        <f t="shared" si="8"/>
        <v>10006</v>
      </c>
      <c r="D28" s="12" t="str">
        <f t="shared" si="9"/>
        <v>10006/13</v>
      </c>
      <c r="E28" s="13" t="s">
        <v>40</v>
      </c>
      <c r="F28" s="13" t="s">
        <v>41</v>
      </c>
      <c r="G28" s="12">
        <v>57</v>
      </c>
      <c r="H28" s="14">
        <v>100036</v>
      </c>
      <c r="I28" s="15" t="str">
        <f t="shared" si="3"/>
        <v>Б-100036-13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3" t="s">
        <v>53</v>
      </c>
      <c r="P28" s="13" t="s">
        <v>44</v>
      </c>
      <c r="Q28" s="13" t="s">
        <v>45</v>
      </c>
      <c r="R28" s="17" t="str">
        <f t="shared" si="10"/>
        <v>1000361</v>
      </c>
      <c r="S28" s="15">
        <v>1</v>
      </c>
      <c r="T28" s="13" t="s">
        <v>103</v>
      </c>
      <c r="U28" s="12">
        <v>90000</v>
      </c>
      <c r="V28" s="12">
        <f t="shared" si="5"/>
        <v>16200</v>
      </c>
      <c r="W28" s="12">
        <v>0</v>
      </c>
      <c r="X28" s="18">
        <v>125</v>
      </c>
      <c r="Y28" s="19" t="s">
        <v>47</v>
      </c>
      <c r="Z28" s="20">
        <f t="shared" si="6"/>
        <v>73800</v>
      </c>
      <c r="AA28" s="21"/>
      <c r="AB28" s="26"/>
      <c r="AC28" s="14">
        <f t="shared" si="12"/>
        <v>45000</v>
      </c>
      <c r="AD28" s="12"/>
      <c r="AE28" s="12"/>
      <c r="AF28" s="13" t="s">
        <v>172</v>
      </c>
      <c r="AG28" s="23">
        <v>8</v>
      </c>
      <c r="AH28" s="27">
        <v>7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65" t="s">
        <v>179</v>
      </c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'Б-100036-13',date'2015-03-03',2, 7, 7, 'RUR', 1, 18, date'2015-03-06', date'2015-03-07', 1000361, 1, to_date('2015-06-08 00:00:00','YYYY-MM-DD HH24:MI:SS'), 90000, 16200, 0, 125, 0, 'c1', 8,null);insert into xxxx_oebs_cash_payment_test (ID, INVOICE_ID, OEBS_PAYMENT, DOC_DATE, COMISS_DATE) values (s_xxxx_oebs_cash_payment_test.NEXTVAL, 100036, 45000, to_date('2015-06-08 00:00:00','YYYY-MM-DD HH24:MI:SS'), date'2015-06-11' );insert into xxxx_client_discount_m  (ID,CLIENT_ID,CLIENT_AVG_DISCOUNT,DT) values (s_xxxx_client_discount_m.NEXTVAL,125, 7, date'2014-03-01');</v>
      </c>
    </row>
    <row r="29" spans="1:47" ht="15" customHeight="1" x14ac:dyDescent="0.3">
      <c r="A29" s="45">
        <v>6</v>
      </c>
      <c r="B29" s="57"/>
      <c r="C29" s="12" t="str">
        <f t="shared" si="8"/>
        <v>10006</v>
      </c>
      <c r="D29" s="12" t="str">
        <f t="shared" si="9"/>
        <v>10006/13</v>
      </c>
      <c r="E29" s="13" t="s">
        <v>40</v>
      </c>
      <c r="F29" s="13" t="s">
        <v>41</v>
      </c>
      <c r="G29" s="12">
        <v>57</v>
      </c>
      <c r="H29" s="14">
        <v>100037</v>
      </c>
      <c r="I29" s="15" t="str">
        <f t="shared" si="3"/>
        <v>Б-100037-13</v>
      </c>
      <c r="J29" s="16">
        <v>2</v>
      </c>
      <c r="K29" s="12">
        <v>7</v>
      </c>
      <c r="L29" s="12" t="s">
        <v>42</v>
      </c>
      <c r="M29" s="16">
        <v>1</v>
      </c>
      <c r="N29" s="12">
        <v>18</v>
      </c>
      <c r="O29" s="13" t="s">
        <v>53</v>
      </c>
      <c r="P29" s="13" t="s">
        <v>44</v>
      </c>
      <c r="Q29" s="13" t="s">
        <v>45</v>
      </c>
      <c r="R29" s="17" t="str">
        <f t="shared" si="10"/>
        <v>1000371</v>
      </c>
      <c r="S29" s="15">
        <v>1</v>
      </c>
      <c r="T29" s="13" t="s">
        <v>103</v>
      </c>
      <c r="U29" s="12">
        <v>90000</v>
      </c>
      <c r="V29" s="12">
        <f t="shared" si="5"/>
        <v>16200</v>
      </c>
      <c r="W29" s="12">
        <v>0</v>
      </c>
      <c r="X29" s="18">
        <v>126</v>
      </c>
      <c r="Y29" s="19" t="s">
        <v>47</v>
      </c>
      <c r="Z29" s="20">
        <f t="shared" si="6"/>
        <v>73800</v>
      </c>
      <c r="AA29" s="21"/>
      <c r="AB29" s="26"/>
      <c r="AC29" s="14">
        <f t="shared" si="12"/>
        <v>45000</v>
      </c>
      <c r="AD29" s="12"/>
      <c r="AE29" s="12"/>
      <c r="AF29" s="13" t="s">
        <v>172</v>
      </c>
      <c r="AG29" s="23">
        <v>8</v>
      </c>
      <c r="AH29" s="27">
        <v>7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U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'Б-100037-13',date'2015-03-03',2, 7, 7, 'RUR', 1, 18, date'2015-03-06', date'2015-03-07', 1000371, 1, to_date('2015-06-08 00:00:00','YYYY-MM-DD HH24:MI:SS'), 90000, 16200, 0, 126, 0, 'c1', 8,null);insert into xxxx_oebs_cash_payment_test (ID, INVOICE_ID, OEBS_PAYMENT, DOC_DATE, COMISS_DATE) values (s_xxxx_oebs_cash_payment_test.NEXTVAL, 100037, 45000, to_date('2015-06-08 00:00:00','YYYY-MM-DD HH24:MI:SS'), date'2015-06-11' );insert into xxxx_client_discount_m  (ID,CLIENT_ID,CLIENT_AVG_DISCOUNT,DT) values (s_xxxx_client_discount_m.NEXTVAL,126, 7, date'2014-03-01');</v>
      </c>
    </row>
    <row r="30" spans="1:47" ht="15" customHeight="1" x14ac:dyDescent="0.3">
      <c r="A30" s="45">
        <v>6</v>
      </c>
      <c r="B30" s="57"/>
      <c r="C30" s="12" t="str">
        <f t="shared" si="8"/>
        <v>10006</v>
      </c>
      <c r="D30" s="12" t="str">
        <f t="shared" si="9"/>
        <v>10006/13</v>
      </c>
      <c r="E30" s="13" t="s">
        <v>40</v>
      </c>
      <c r="F30" s="13" t="s">
        <v>41</v>
      </c>
      <c r="G30" s="12">
        <v>57</v>
      </c>
      <c r="H30" s="14">
        <v>100038</v>
      </c>
      <c r="I30" s="15" t="str">
        <f t="shared" si="3"/>
        <v>Б-100038-13</v>
      </c>
      <c r="J30" s="16">
        <v>2</v>
      </c>
      <c r="K30" s="56">
        <v>11</v>
      </c>
      <c r="L30" s="12" t="s">
        <v>42</v>
      </c>
      <c r="M30" s="16">
        <v>1</v>
      </c>
      <c r="N30" s="12">
        <v>18</v>
      </c>
      <c r="O30" s="13" t="s">
        <v>55</v>
      </c>
      <c r="P30" s="13" t="s">
        <v>44</v>
      </c>
      <c r="Q30" s="13" t="s">
        <v>45</v>
      </c>
      <c r="R30" s="17" t="str">
        <f t="shared" si="10"/>
        <v>1000381</v>
      </c>
      <c r="S30" s="15">
        <v>1</v>
      </c>
      <c r="T30" s="13" t="s">
        <v>173</v>
      </c>
      <c r="U30" s="12">
        <v>80000</v>
      </c>
      <c r="V30" s="12">
        <f t="shared" si="5"/>
        <v>14400</v>
      </c>
      <c r="W30" s="12">
        <v>0</v>
      </c>
      <c r="X30" s="18">
        <v>127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172</v>
      </c>
      <c r="AG30" s="23">
        <v>8</v>
      </c>
      <c r="AH30" s="30">
        <v>20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'Б-100038-13',date'2015-03-04',2, 11, 11, 'RUR', 1, 18, date'2015-03-06', date'2015-03-07', 1000381, 1, to_date('2015-06-09 00:00:00','YYYY-MM-DD HH24:MI:SS'), 80000, 14400, 0, 127, 0, 'c1', 8,null);insert into xxxx_oebs_cash_payment_test (ID, INVOICE_ID, OEBS_PAYMENT, DOC_DATE, COMISS_DATE) values (s_xxxx_oebs_cash_payment_test.NEXTVAL, 100038, 40000, to_date('2015-06-09 00:00:00','YYYY-MM-DD HH24:MI:SS'), date'2015-06-11' );insert into xxxx_client_discount_m  (ID,CLIENT_ID,CLIENT_AVG_DISCOUNT,DT) values (s_xxxx_client_discount_m.NEXTVAL,127, 20, date'2014-03-01');</v>
      </c>
    </row>
    <row r="31" spans="1:47" ht="15" customHeight="1" x14ac:dyDescent="0.3">
      <c r="A31" s="45">
        <v>6</v>
      </c>
      <c r="B31" s="57"/>
      <c r="C31" s="12" t="str">
        <f t="shared" si="8"/>
        <v>10006</v>
      </c>
      <c r="D31" s="12" t="str">
        <f t="shared" si="9"/>
        <v>10006/13</v>
      </c>
      <c r="E31" s="13" t="s">
        <v>40</v>
      </c>
      <c r="F31" s="13" t="s">
        <v>41</v>
      </c>
      <c r="G31" s="12">
        <v>57</v>
      </c>
      <c r="H31" s="14">
        <v>100039</v>
      </c>
      <c r="I31" s="15" t="str">
        <f t="shared" si="3"/>
        <v>Б-100039-13</v>
      </c>
      <c r="J31" s="16">
        <v>2</v>
      </c>
      <c r="K31" s="28">
        <v>1</v>
      </c>
      <c r="L31" s="12" t="s">
        <v>42</v>
      </c>
      <c r="M31" s="16">
        <v>1</v>
      </c>
      <c r="N31" s="12">
        <v>18</v>
      </c>
      <c r="O31" s="13" t="s">
        <v>57</v>
      </c>
      <c r="P31" s="13" t="s">
        <v>44</v>
      </c>
      <c r="Q31" s="13" t="s">
        <v>45</v>
      </c>
      <c r="R31" s="17" t="str">
        <f t="shared" si="10"/>
        <v>1000391</v>
      </c>
      <c r="S31" s="15">
        <v>1</v>
      </c>
      <c r="T31" s="13" t="s">
        <v>174</v>
      </c>
      <c r="U31" s="12">
        <v>60000</v>
      </c>
      <c r="V31" s="12">
        <f t="shared" si="5"/>
        <v>10800</v>
      </c>
      <c r="W31" s="12">
        <v>0</v>
      </c>
      <c r="X31" s="18">
        <v>128</v>
      </c>
      <c r="Y31" s="19" t="s">
        <v>47</v>
      </c>
      <c r="Z31" s="20">
        <f t="shared" si="6"/>
        <v>49200</v>
      </c>
      <c r="AA31" s="21"/>
      <c r="AB31" s="29"/>
      <c r="AC31" s="14">
        <f t="shared" si="12"/>
        <v>30000</v>
      </c>
      <c r="AD31" s="12"/>
      <c r="AE31" s="12"/>
      <c r="AF31" s="13" t="s">
        <v>172</v>
      </c>
      <c r="AG31" s="23">
        <v>8</v>
      </c>
      <c r="AH31" s="30">
        <v>13</v>
      </c>
      <c r="AI31" s="25" t="s">
        <v>49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'Б-100039-13',date'2015-03-05',2, 1, 1, 'RUR', 1, 18, date'2015-03-06', date'2015-03-07', 1000391, 1, to_date('2015-06-11 00:00:00','YYYY-MM-DD HH24:MI:SS'), 60000, 10800, 0, 128, 0, 'c1', 8,null);insert into xxxx_oebs_cash_payment_test (ID, INVOICE_ID, OEBS_PAYMENT, DOC_DATE, COMISS_DATE) values (s_xxxx_oebs_cash_payment_test.NEXTVAL, 100039, 30000, to_date('2015-06-11 00:00:00','YYYY-MM-DD HH24:MI:SS'), date'2015-06-11' );insert into xxxx_client_discount_m  (ID,CLIENT_ID,CLIENT_AVG_DISCOUNT,DT) values (s_xxxx_client_discount_m.NEXTVAL,128, 13, date'2014-03-01');</v>
      </c>
    </row>
    <row r="32" spans="1:47" ht="15" customHeight="1" x14ac:dyDescent="0.3">
      <c r="A32" s="45">
        <v>6</v>
      </c>
      <c r="B32" s="57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57</v>
      </c>
      <c r="H32" s="14">
        <v>100040</v>
      </c>
      <c r="I32" s="15" t="str">
        <f>"Б-"&amp;H32&amp;"-13"</f>
        <v>Б-100040-13</v>
      </c>
      <c r="J32" s="16">
        <v>2</v>
      </c>
      <c r="K32" s="12">
        <v>7</v>
      </c>
      <c r="L32" s="12" t="s">
        <v>42</v>
      </c>
      <c r="M32" s="16">
        <v>1</v>
      </c>
      <c r="N32" s="12">
        <v>18</v>
      </c>
      <c r="O32" s="13" t="s">
        <v>43</v>
      </c>
      <c r="P32" s="13" t="s">
        <v>44</v>
      </c>
      <c r="Q32" s="13" t="s">
        <v>45</v>
      </c>
      <c r="R32" s="17" t="str">
        <f t="shared" si="10"/>
        <v>1000401</v>
      </c>
      <c r="S32" s="15">
        <v>1</v>
      </c>
      <c r="T32" s="58" t="s">
        <v>180</v>
      </c>
      <c r="U32" s="12">
        <v>100000</v>
      </c>
      <c r="V32" s="12">
        <f>U32*0.18</f>
        <v>18000</v>
      </c>
      <c r="W32" s="12">
        <v>0</v>
      </c>
      <c r="X32" s="18">
        <v>129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58" t="s">
        <v>181</v>
      </c>
      <c r="AG32" s="23">
        <v>8</v>
      </c>
      <c r="AH32" s="24">
        <v>13</v>
      </c>
      <c r="AI32" s="25" t="s">
        <v>49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'Б-100040-13',date'2015-03-02',2, 7, 7, 'RUR', 1, 18, date'2015-03-06', date'2015-03-07', 1000401, 1, to_date('2015-07-07 00:00:00','YYYY-MM-DD HH24:MI:SS'), 100000, 18000, 0, 129, 0, 'c1', 8,null);insert into xxxx_oebs_cash_payment_test (ID, INVOICE_ID, OEBS_PAYMENT, DOC_DATE, COMISS_DATE) values (s_xxxx_oebs_cash_payment_test.NEXTVAL, 100040, 50000, to_date('2015-07-07 00:00:00','YYYY-MM-DD HH24:MI:SS'), date'2015-07-11' );insert into xxxx_client_discount_m  (ID,CLIENT_ID,CLIENT_AVG_DISCOUNT,DT) values (s_xxxx_client_discount_m.NEXTVAL,129, 13, date'2014-03-01');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57</v>
      </c>
      <c r="H33" s="14">
        <v>100041</v>
      </c>
      <c r="I33" s="15" t="str">
        <f t="shared" si="3"/>
        <v>Б-100041-13</v>
      </c>
      <c r="J33" s="16">
        <v>2</v>
      </c>
      <c r="K33" s="28">
        <v>12</v>
      </c>
      <c r="L33" s="12" t="s">
        <v>42</v>
      </c>
      <c r="M33" s="16">
        <v>1</v>
      </c>
      <c r="N33" s="12">
        <v>18</v>
      </c>
      <c r="O33" s="13" t="s">
        <v>53</v>
      </c>
      <c r="P33" s="13" t="s">
        <v>44</v>
      </c>
      <c r="Q33" s="13" t="s">
        <v>45</v>
      </c>
      <c r="R33" s="17" t="str">
        <f t="shared" si="10"/>
        <v>1000411</v>
      </c>
      <c r="S33" s="15">
        <v>1</v>
      </c>
      <c r="T33" s="58" t="s">
        <v>182</v>
      </c>
      <c r="U33" s="12">
        <v>90000</v>
      </c>
      <c r="V33" s="12">
        <f t="shared" si="5"/>
        <v>16200</v>
      </c>
      <c r="W33" s="12">
        <v>0</v>
      </c>
      <c r="X33" s="18">
        <v>130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58" t="s">
        <v>181</v>
      </c>
      <c r="AG33" s="23">
        <v>8</v>
      </c>
      <c r="AH33" s="27">
        <v>7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'Б-100041-13',date'2015-03-03',2, 12, 12, 'RUR', 1, 18, date'2015-03-06', date'2015-03-07', 1000411, 1, to_date('2015-07-08 00:00:00','YYYY-MM-DD HH24:MI:SS'), 90000, 16200, 0, 130, 0, 'c1', 8,null);insert into xxxx_oebs_cash_payment_test (ID, INVOICE_ID, OEBS_PAYMENT, DOC_DATE, COMISS_DATE) values (s_xxxx_oebs_cash_payment_test.NEXTVAL, 100041, 45000, to_date('2015-07-08 00:00:00','YYYY-MM-DD HH24:MI:SS'), date'2015-07-11' );insert into xxxx_client_discount_m  (ID,CLIENT_ID,CLIENT_AVG_DISCOUNT,DT) values (s_xxxx_client_discount_m.NEXTVAL,130, 7, date'2014-03-01');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57</v>
      </c>
      <c r="H34" s="14">
        <v>100042</v>
      </c>
      <c r="I34" s="15" t="str">
        <f t="shared" si="3"/>
        <v>Б-100042-13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3" t="s">
        <v>53</v>
      </c>
      <c r="P34" s="13" t="s">
        <v>44</v>
      </c>
      <c r="Q34" s="13" t="s">
        <v>45</v>
      </c>
      <c r="R34" s="17" t="str">
        <f t="shared" si="10"/>
        <v>1000421</v>
      </c>
      <c r="S34" s="15">
        <v>1</v>
      </c>
      <c r="T34" s="58" t="s">
        <v>182</v>
      </c>
      <c r="U34" s="12">
        <v>90000</v>
      </c>
      <c r="V34" s="12">
        <f t="shared" si="5"/>
        <v>16200</v>
      </c>
      <c r="W34" s="12">
        <v>0</v>
      </c>
      <c r="X34" s="18">
        <v>131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58" t="s">
        <v>181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'Б-100042-13',date'2015-03-03',2, 7, 7, 'RUR', 1, 18, date'2015-03-06', date'2015-03-07', 1000421, 1, to_date('2015-07-08 00:00:00','YYYY-MM-DD HH24:MI:SS'), 90000, 16200, 0, 131, 0, 'c1', 8,null);insert into xxxx_oebs_cash_payment_test (ID, INVOICE_ID, OEBS_PAYMENT, DOC_DATE, COMISS_DATE) values (s_xxxx_oebs_cash_payment_test.NEXTVAL, 100042, 45000, to_date('2015-07-08 00:00:00','YYYY-MM-DD HH24:MI:SS'), date'2015-07-11' );insert into xxxx_client_discount_m  (ID,CLIENT_ID,CLIENT_AVG_DISCOUNT,DT) values (s_xxxx_client_discount_m.NEXTVAL,131, 7, date'2014-03-01');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57</v>
      </c>
      <c r="H35" s="14">
        <v>100043</v>
      </c>
      <c r="I35" s="15" t="str">
        <f t="shared" si="3"/>
        <v>Б-100043-13</v>
      </c>
      <c r="J35" s="16">
        <v>2</v>
      </c>
      <c r="K35" s="28">
        <v>11</v>
      </c>
      <c r="L35" s="12" t="s">
        <v>42</v>
      </c>
      <c r="M35" s="16">
        <v>1</v>
      </c>
      <c r="N35" s="12">
        <v>18</v>
      </c>
      <c r="O35" s="13" t="s">
        <v>55</v>
      </c>
      <c r="P35" s="13" t="s">
        <v>44</v>
      </c>
      <c r="Q35" s="13" t="s">
        <v>45</v>
      </c>
      <c r="R35" s="17" t="str">
        <f t="shared" si="10"/>
        <v>1000431</v>
      </c>
      <c r="S35" s="15">
        <v>1</v>
      </c>
      <c r="T35" s="58" t="s">
        <v>183</v>
      </c>
      <c r="U35" s="12">
        <v>80000</v>
      </c>
      <c r="V35" s="12">
        <f t="shared" si="5"/>
        <v>14400</v>
      </c>
      <c r="W35" s="12">
        <v>0</v>
      </c>
      <c r="X35" s="18">
        <v>132</v>
      </c>
      <c r="Y35" s="19" t="s">
        <v>47</v>
      </c>
      <c r="Z35" s="20">
        <f t="shared" si="6"/>
        <v>65600</v>
      </c>
      <c r="AA35" s="21"/>
      <c r="AB35" s="29"/>
      <c r="AC35" s="14">
        <f t="shared" si="12"/>
        <v>40000</v>
      </c>
      <c r="AD35" s="12"/>
      <c r="AE35" s="12"/>
      <c r="AF35" s="58" t="s">
        <v>181</v>
      </c>
      <c r="AG35" s="23">
        <v>8</v>
      </c>
      <c r="AH35" s="30">
        <v>20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'Б-100043-13',date'2015-03-04',2, 11, 11, 'RUR', 1, 18, date'2015-03-06', date'2015-03-07', 1000431, 1, to_date('2015-07-09 00:00:00','YYYY-MM-DD HH24:MI:SS'), 80000, 14400, 0, 132, 0, 'c1', 8,null);insert into xxxx_oebs_cash_payment_test (ID, INVOICE_ID, OEBS_PAYMENT, DOC_DATE, COMISS_DATE) values (s_xxxx_oebs_cash_payment_test.NEXTVAL, 100043, 40000, to_date('2015-07-09 00:00:00','YYYY-MM-DD HH24:MI:SS'), date'2015-07-11' );insert into xxxx_client_discount_m  (ID,CLIENT_ID,CLIENT_AVG_DISCOUNT,DT) values (s_xxxx_client_discount_m.NEXTVAL,132, 20, date'2014-03-01');</v>
      </c>
    </row>
    <row r="36" spans="1:47" ht="15.7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57</v>
      </c>
      <c r="H36" s="14">
        <v>100044</v>
      </c>
      <c r="I36" s="15" t="str">
        <f t="shared" si="3"/>
        <v>Б-100044-13</v>
      </c>
      <c r="J36" s="16">
        <v>2</v>
      </c>
      <c r="K36" s="28">
        <v>1</v>
      </c>
      <c r="L36" s="12" t="s">
        <v>42</v>
      </c>
      <c r="M36" s="16">
        <v>1</v>
      </c>
      <c r="N36" s="12">
        <v>18</v>
      </c>
      <c r="O36" s="13" t="s">
        <v>57</v>
      </c>
      <c r="P36" s="13" t="s">
        <v>44</v>
      </c>
      <c r="Q36" s="13" t="s">
        <v>45</v>
      </c>
      <c r="R36" s="17" t="str">
        <f t="shared" si="10"/>
        <v>1000441</v>
      </c>
      <c r="S36" s="15">
        <v>1</v>
      </c>
      <c r="T36" s="58" t="s">
        <v>184</v>
      </c>
      <c r="U36" s="12">
        <v>60000</v>
      </c>
      <c r="V36" s="12">
        <f t="shared" si="5"/>
        <v>10800</v>
      </c>
      <c r="W36" s="12">
        <v>0</v>
      </c>
      <c r="X36" s="18">
        <v>133</v>
      </c>
      <c r="Y36" s="19" t="s">
        <v>47</v>
      </c>
      <c r="Z36" s="20">
        <f t="shared" si="6"/>
        <v>49200</v>
      </c>
      <c r="AA36" s="21"/>
      <c r="AB36" s="29"/>
      <c r="AC36" s="14">
        <f t="shared" si="12"/>
        <v>30000</v>
      </c>
      <c r="AD36" s="12"/>
      <c r="AE36" s="12"/>
      <c r="AF36" s="58" t="s">
        <v>181</v>
      </c>
      <c r="AG36" s="23">
        <v>8</v>
      </c>
      <c r="AH36" s="30">
        <v>13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'Б-100044-13',date'2015-03-05',2, 1, 1, 'RUR', 1, 18, date'2015-03-06', date'2015-03-07', 1000441, 1, to_date('2015-07-11 00:00:00','YYYY-MM-DD HH24:MI:SS'), 60000, 10800, 0, 133, 0, 'c1', 8,null);insert into xxxx_oebs_cash_payment_test (ID, INVOICE_ID, OEBS_PAYMENT, DOC_DATE, COMISS_DATE) values (s_xxxx_oebs_cash_payment_test.NEXTVAL, 100044, 30000, to_date('2015-07-11 00:00:00','YYYY-MM-DD HH24:MI:SS'), date'2015-07-11' );insert into xxxx_client_discount_m  (ID,CLIENT_ID,CLIENT_AVG_DISCOUNT,DT) values (s_xxxx_client_discount_m.NEXTVAL,133, 13, date'2014-03-01');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57</v>
      </c>
      <c r="H37" s="14">
        <v>100045</v>
      </c>
      <c r="I37" s="15" t="str">
        <f>"Б-"&amp;H37&amp;"-13"</f>
        <v>Б-100045-13</v>
      </c>
      <c r="J37" s="16">
        <v>2</v>
      </c>
      <c r="K37" s="12">
        <v>7</v>
      </c>
      <c r="L37" s="12" t="s">
        <v>42</v>
      </c>
      <c r="M37" s="16">
        <v>1</v>
      </c>
      <c r="N37" s="12">
        <v>18</v>
      </c>
      <c r="O37" s="13" t="s">
        <v>43</v>
      </c>
      <c r="P37" s="13" t="s">
        <v>44</v>
      </c>
      <c r="Q37" s="13" t="s">
        <v>45</v>
      </c>
      <c r="R37" s="17" t="str">
        <f t="shared" si="10"/>
        <v>1000451</v>
      </c>
      <c r="S37" s="15">
        <v>1</v>
      </c>
      <c r="T37" s="59" t="s">
        <v>185</v>
      </c>
      <c r="U37" s="12">
        <v>100000</v>
      </c>
      <c r="V37" s="12">
        <f>U37*0.18</f>
        <v>18000</v>
      </c>
      <c r="W37" s="12">
        <v>0</v>
      </c>
      <c r="X37" s="18">
        <v>134</v>
      </c>
      <c r="Y37" s="19" t="s">
        <v>47</v>
      </c>
      <c r="Z37" s="20">
        <f t="shared" si="6"/>
        <v>82000</v>
      </c>
      <c r="AA37" s="21"/>
      <c r="AB37" s="22"/>
      <c r="AC37" s="14">
        <f t="shared" si="12"/>
        <v>50000</v>
      </c>
      <c r="AD37" s="12"/>
      <c r="AE37" s="12"/>
      <c r="AF37" s="59" t="s">
        <v>186</v>
      </c>
      <c r="AG37" s="23">
        <v>8</v>
      </c>
      <c r="AH37" s="24">
        <v>13</v>
      </c>
      <c r="AI37" s="25" t="s">
        <v>49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'Б-100045-13',date'2015-03-02',2, 7, 7, 'RUR', 1, 18, date'2015-03-06', date'2015-03-07', 1000451, 1, to_date('2015-08-07 00:00:00','YYYY-MM-DD HH24:MI:SS'), 100000, 18000, 0, 134, 0, 'c1', 8,null);insert into xxxx_oebs_cash_payment_test (ID, INVOICE_ID, OEBS_PAYMENT, DOC_DATE, COMISS_DATE) values (s_xxxx_oebs_cash_payment_test.NEXTVAL, 100045, 50000, to_date('2015-08-07 00:00:00','YYYY-MM-DD HH24:MI:SS'), date'2015-08-07' );insert into xxxx_client_discount_m  (ID,CLIENT_ID,CLIENT_AVG_DISCOUNT,DT) values (s_xxxx_client_discount_m.NEXTVAL,134, 13, date'2014-03-01');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57</v>
      </c>
      <c r="H38" s="14">
        <v>100046</v>
      </c>
      <c r="I38" s="15" t="str">
        <f t="shared" si="3"/>
        <v>Б-100046-13</v>
      </c>
      <c r="J38" s="16">
        <v>2</v>
      </c>
      <c r="K38" s="56">
        <v>3</v>
      </c>
      <c r="L38" s="12" t="s">
        <v>42</v>
      </c>
      <c r="M38" s="16">
        <v>1</v>
      </c>
      <c r="N38" s="12">
        <v>18</v>
      </c>
      <c r="O38" s="13" t="s">
        <v>53</v>
      </c>
      <c r="P38" s="13" t="s">
        <v>44</v>
      </c>
      <c r="Q38" s="13" t="s">
        <v>45</v>
      </c>
      <c r="R38" s="17" t="str">
        <f t="shared" si="10"/>
        <v>1000461</v>
      </c>
      <c r="S38" s="15">
        <v>1</v>
      </c>
      <c r="T38" s="59" t="s">
        <v>187</v>
      </c>
      <c r="U38" s="12">
        <v>90000</v>
      </c>
      <c r="V38" s="12">
        <f t="shared" si="5"/>
        <v>16200</v>
      </c>
      <c r="W38" s="12">
        <v>0</v>
      </c>
      <c r="X38" s="18">
        <v>135</v>
      </c>
      <c r="Y38" s="19" t="s">
        <v>47</v>
      </c>
      <c r="Z38" s="20">
        <f t="shared" si="6"/>
        <v>73800</v>
      </c>
      <c r="AA38" s="21"/>
      <c r="AB38" s="26"/>
      <c r="AC38" s="14">
        <f t="shared" si="12"/>
        <v>45000</v>
      </c>
      <c r="AD38" s="12"/>
      <c r="AE38" s="12"/>
      <c r="AF38" s="59" t="s">
        <v>186</v>
      </c>
      <c r="AG38" s="23">
        <v>8</v>
      </c>
      <c r="AH38" s="27">
        <v>7</v>
      </c>
      <c r="AI38" s="25" t="s">
        <v>49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'Б-100046-13',date'2015-03-03',2, 3, 3, 'RUR', 1, 18, date'2015-03-06', date'2015-03-07', 1000461, 1, to_date('2015-08-08 00:00:00','YYYY-MM-DD HH24:MI:SS'), 90000, 16200, 0, 135, 0, 'c1', 8,null);insert into xxxx_oebs_cash_payment_test (ID, INVOICE_ID, OEBS_PAYMENT, DOC_DATE, COMISS_DATE) values (s_xxxx_oebs_cash_payment_test.NEXTVAL, 100046, 45000, to_date('2015-08-08 00:00:00','YYYY-MM-DD HH24:MI:SS'), date'2015-08-07' );insert into xxxx_client_discount_m  (ID,CLIENT_ID,CLIENT_AVG_DISCOUNT,DT) values (s_xxxx_client_discount_m.NEXTVAL,135, 7, date'2014-03-01');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57</v>
      </c>
      <c r="H39" s="14">
        <v>100047</v>
      </c>
      <c r="I39" s="15" t="str">
        <f t="shared" si="3"/>
        <v>Б-100047-13</v>
      </c>
      <c r="J39" s="16">
        <v>2</v>
      </c>
      <c r="K39" s="12">
        <v>7</v>
      </c>
      <c r="L39" s="12" t="s">
        <v>42</v>
      </c>
      <c r="M39" s="16">
        <v>1</v>
      </c>
      <c r="N39" s="12">
        <v>18</v>
      </c>
      <c r="O39" s="13" t="s">
        <v>53</v>
      </c>
      <c r="P39" s="13" t="s">
        <v>44</v>
      </c>
      <c r="Q39" s="13" t="s">
        <v>45</v>
      </c>
      <c r="R39" s="17" t="str">
        <f t="shared" si="10"/>
        <v>1000471</v>
      </c>
      <c r="S39" s="15">
        <v>1</v>
      </c>
      <c r="T39" s="59" t="s">
        <v>187</v>
      </c>
      <c r="U39" s="12">
        <v>90000</v>
      </c>
      <c r="V39" s="12">
        <f t="shared" si="5"/>
        <v>16200</v>
      </c>
      <c r="W39" s="12">
        <v>0</v>
      </c>
      <c r="X39" s="18">
        <v>136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9" t="s">
        <v>186</v>
      </c>
      <c r="AG39" s="23">
        <v>8</v>
      </c>
      <c r="AH39" s="27">
        <v>7</v>
      </c>
      <c r="AI39" s="25" t="s">
        <v>49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'Б-100047-13',date'2015-03-03',2, 7, 7, 'RUR', 1, 18, date'2015-03-06', date'2015-03-07', 1000471, 1, to_date('2015-08-08 00:00:00','YYYY-MM-DD HH24:MI:SS'), 90000, 16200, 0, 136, 0, 'c1', 8,null);insert into xxxx_oebs_cash_payment_test (ID, INVOICE_ID, OEBS_PAYMENT, DOC_DATE, COMISS_DATE) values (s_xxxx_oebs_cash_payment_test.NEXTVAL, 100047, 45000, to_date('2015-08-08 00:00:00','YYYY-MM-DD HH24:MI:SS'), date'2015-08-07' );insert into xxxx_client_discount_m  (ID,CLIENT_ID,CLIENT_AVG_DISCOUNT,DT) values (s_xxxx_client_discount_m.NEXTVAL,136, 7, date'2014-03-01');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57</v>
      </c>
      <c r="H40" s="14">
        <v>100048</v>
      </c>
      <c r="I40" s="15" t="str">
        <f t="shared" si="3"/>
        <v>Б-100048-13</v>
      </c>
      <c r="J40" s="16">
        <v>2</v>
      </c>
      <c r="K40" s="28">
        <v>11</v>
      </c>
      <c r="L40" s="12" t="s">
        <v>42</v>
      </c>
      <c r="M40" s="16">
        <v>1</v>
      </c>
      <c r="N40" s="12">
        <v>18</v>
      </c>
      <c r="O40" s="13" t="s">
        <v>55</v>
      </c>
      <c r="P40" s="13" t="s">
        <v>44</v>
      </c>
      <c r="Q40" s="13" t="s">
        <v>45</v>
      </c>
      <c r="R40" s="17" t="str">
        <f t="shared" si="10"/>
        <v>1000481</v>
      </c>
      <c r="S40" s="15">
        <v>1</v>
      </c>
      <c r="T40" s="59" t="s">
        <v>188</v>
      </c>
      <c r="U40" s="12">
        <v>80000</v>
      </c>
      <c r="V40" s="12">
        <f t="shared" si="5"/>
        <v>14400</v>
      </c>
      <c r="W40" s="12">
        <v>0</v>
      </c>
      <c r="X40" s="18">
        <v>137</v>
      </c>
      <c r="Y40" s="19" t="s">
        <v>47</v>
      </c>
      <c r="Z40" s="20">
        <f t="shared" si="6"/>
        <v>65600</v>
      </c>
      <c r="AA40" s="21"/>
      <c r="AB40" s="29"/>
      <c r="AC40" s="14">
        <f t="shared" si="12"/>
        <v>40000</v>
      </c>
      <c r="AD40" s="12"/>
      <c r="AE40" s="12"/>
      <c r="AF40" s="59" t="s">
        <v>186</v>
      </c>
      <c r="AG40" s="23">
        <v>8</v>
      </c>
      <c r="AH40" s="30">
        <v>20</v>
      </c>
      <c r="AI40" s="25" t="s">
        <v>49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'Б-100048-13',date'2015-03-04',2, 11, 11, 'RUR', 1, 18, date'2015-03-06', date'2015-03-07', 1000481, 1, to_date('2015-08-09 00:00:00','YYYY-MM-DD HH24:MI:SS'), 80000, 14400, 0, 137, 0, 'c1', 8,null);insert into xxxx_oebs_cash_payment_test (ID, INVOICE_ID, OEBS_PAYMENT, DOC_DATE, COMISS_DATE) values (s_xxxx_oebs_cash_payment_test.NEXTVAL, 100048, 40000, to_date('2015-08-09 00:00:00','YYYY-MM-DD HH24:MI:SS'), date'2015-08-07' );insert into xxxx_client_discount_m  (ID,CLIENT_ID,CLIENT_AVG_DISCOUNT,DT) values (s_xxxx_client_discount_m.NEXTVAL,137, 20, date'2014-03-01');</v>
      </c>
    </row>
    <row r="41" spans="1:47" s="44" customFormat="1" ht="15" customHeight="1" x14ac:dyDescent="0.3">
      <c r="A41" s="31">
        <v>6</v>
      </c>
      <c r="B41" s="60"/>
      <c r="C41" s="33" t="str">
        <f t="shared" si="8"/>
        <v>10006</v>
      </c>
      <c r="D41" s="33" t="str">
        <f t="shared" si="9"/>
        <v>10006/13</v>
      </c>
      <c r="E41" s="34" t="s">
        <v>40</v>
      </c>
      <c r="F41" s="34" t="s">
        <v>41</v>
      </c>
      <c r="G41" s="12">
        <v>57</v>
      </c>
      <c r="H41" s="14">
        <v>100049</v>
      </c>
      <c r="I41" s="33" t="str">
        <f t="shared" si="3"/>
        <v>Б-100049-13</v>
      </c>
      <c r="J41" s="16">
        <v>2</v>
      </c>
      <c r="K41" s="35">
        <v>1</v>
      </c>
      <c r="L41" s="33" t="s">
        <v>42</v>
      </c>
      <c r="M41" s="36">
        <v>1</v>
      </c>
      <c r="N41" s="33">
        <v>18</v>
      </c>
      <c r="O41" s="34" t="s">
        <v>57</v>
      </c>
      <c r="P41" s="34" t="s">
        <v>44</v>
      </c>
      <c r="Q41" s="34" t="s">
        <v>45</v>
      </c>
      <c r="R41" s="37" t="str">
        <f t="shared" si="10"/>
        <v>1000491</v>
      </c>
      <c r="S41" s="33">
        <v>1</v>
      </c>
      <c r="T41" s="61" t="s">
        <v>189</v>
      </c>
      <c r="U41" s="33">
        <v>60000</v>
      </c>
      <c r="V41" s="33">
        <f t="shared" si="5"/>
        <v>10800</v>
      </c>
      <c r="W41" s="33">
        <v>0</v>
      </c>
      <c r="X41" s="18">
        <v>138</v>
      </c>
      <c r="Y41" s="38" t="s">
        <v>47</v>
      </c>
      <c r="Z41" s="20">
        <f t="shared" si="6"/>
        <v>49200</v>
      </c>
      <c r="AA41" s="39"/>
      <c r="AB41" s="39"/>
      <c r="AC41" s="40">
        <f t="shared" si="12"/>
        <v>30000</v>
      </c>
      <c r="AD41" s="33"/>
      <c r="AE41" s="33"/>
      <c r="AF41" s="59" t="s">
        <v>186</v>
      </c>
      <c r="AG41" s="41">
        <v>8</v>
      </c>
      <c r="AH41" s="42">
        <v>13</v>
      </c>
      <c r="AI41" s="43" t="s">
        <v>49</v>
      </c>
      <c r="AJ41" s="34"/>
      <c r="AK41" s="34"/>
      <c r="AL41" s="37">
        <v>0</v>
      </c>
      <c r="AM41" s="33" t="s">
        <v>50</v>
      </c>
      <c r="AN41" s="33" t="s">
        <v>51</v>
      </c>
      <c r="AO41" s="33"/>
      <c r="AP41" s="37"/>
      <c r="AQ41" s="37"/>
      <c r="AR41" s="37"/>
      <c r="AU4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'Б-100049-13',date'2015-03-05',2, 1, 1, 'RUR', 1, 18, date'2015-03-06', date'2015-03-07', 1000491, 1, to_date('2015-08-11 00:00:00','YYYY-MM-DD HH24:MI:SS'), 60000, 10800, 0, 138, 0, 'c1', 8,null);insert into xxxx_oebs_cash_payment_test (ID, INVOICE_ID, OEBS_PAYMENT, DOC_DATE, COMISS_DATE) values (s_xxxx_oebs_cash_payment_test.NEXTVAL, 100049, 30000, to_date('2015-08-11 00:00:00','YYYY-MM-DD HH24:MI:SS'), date'2015-08-07' );insert into xxxx_client_discount_m  (ID,CLIENT_ID,CLIENT_AVG_DISCOUNT,DT) values (s_xxxx_client_discount_m.NEXTVAL,138, 13, date'2014-03-01');</v>
      </c>
    </row>
    <row r="42" spans="1:47" ht="15" customHeight="1" x14ac:dyDescent="0.3">
      <c r="A42" s="45">
        <v>7</v>
      </c>
      <c r="B42" s="57"/>
      <c r="C42" s="12" t="str">
        <f t="shared" si="8"/>
        <v>10007</v>
      </c>
      <c r="D42" s="12" t="str">
        <f t="shared" si="9"/>
        <v>10007/13</v>
      </c>
      <c r="E42" s="13" t="s">
        <v>40</v>
      </c>
      <c r="F42" s="13" t="s">
        <v>41</v>
      </c>
      <c r="G42" s="12">
        <v>57</v>
      </c>
      <c r="H42" s="14">
        <v>100050</v>
      </c>
      <c r="I42" s="15" t="str">
        <f>"Б-"&amp;H42&amp;"-13"</f>
        <v>Б-100050-13</v>
      </c>
      <c r="J42" s="16">
        <v>2</v>
      </c>
      <c r="K42" s="56">
        <v>19</v>
      </c>
      <c r="L42" s="12" t="s">
        <v>42</v>
      </c>
      <c r="M42" s="16">
        <v>1</v>
      </c>
      <c r="N42" s="12">
        <v>18</v>
      </c>
      <c r="O42" s="13" t="s">
        <v>43</v>
      </c>
      <c r="P42" s="13" t="s">
        <v>44</v>
      </c>
      <c r="Q42" s="13" t="s">
        <v>45</v>
      </c>
      <c r="R42" s="17" t="str">
        <f t="shared" si="10"/>
        <v>1000501</v>
      </c>
      <c r="S42" s="15">
        <v>1</v>
      </c>
      <c r="T42" s="13" t="s">
        <v>101</v>
      </c>
      <c r="U42" s="12">
        <v>100000</v>
      </c>
      <c r="V42" s="12">
        <f>U42*0.18</f>
        <v>18000</v>
      </c>
      <c r="W42" s="12">
        <v>0</v>
      </c>
      <c r="X42" s="18">
        <v>139</v>
      </c>
      <c r="Y42" s="19" t="s">
        <v>47</v>
      </c>
      <c r="Z42" s="20">
        <f t="shared" si="6"/>
        <v>82000</v>
      </c>
      <c r="AA42" s="21"/>
      <c r="AB42" s="22"/>
      <c r="AC42" s="14">
        <f t="shared" si="12"/>
        <v>50000</v>
      </c>
      <c r="AD42" s="12"/>
      <c r="AE42" s="12"/>
      <c r="AF42" s="13" t="s">
        <v>172</v>
      </c>
      <c r="AG42" s="23">
        <v>8</v>
      </c>
      <c r="AH42" s="24">
        <v>13</v>
      </c>
      <c r="AI42" s="25" t="s">
        <v>49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S42" s="17" t="s">
        <v>190</v>
      </c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'Б-100050-13',date'2015-03-02',2, 19, 19, 'RUR', 1, 18, date'2015-03-06', date'2015-03-07', 1000501, 1, to_date('2015-06-07 00:00:00','YYYY-MM-DD HH24:MI:SS'), 100000, 18000, 0, 139, 0, 'c1', 8,null);insert into xxxx_oebs_cash_payment_test (ID, INVOICE_ID, OEBS_PAYMENT, DOC_DATE, COMISS_DATE) values (s_xxxx_oebs_cash_payment_test.NEXTVAL, 100050, 50000, to_date('2015-06-07 00:00:00','YYYY-MM-DD HH24:MI:SS'), date'2015-06-11' );insert into xxxx_client_discount_m  (ID,CLIENT_ID,CLIENT_AVG_DISCOUNT,DT) values (s_xxxx_client_discount_m.NEXTVAL,139, 13, date'2014-03-01');</v>
      </c>
    </row>
    <row r="43" spans="1:47" ht="15" customHeight="1" x14ac:dyDescent="0.3">
      <c r="A43" s="45">
        <v>7</v>
      </c>
      <c r="B43" s="57"/>
      <c r="C43" s="12" t="str">
        <f t="shared" ref="C43:C50" si="13">"1000"&amp;A43</f>
        <v>10007</v>
      </c>
      <c r="D43" s="12" t="str">
        <f t="shared" ref="D43:D50" si="14">"1000"&amp;A43&amp;"/13"</f>
        <v>10007/13</v>
      </c>
      <c r="E43" s="13" t="s">
        <v>40</v>
      </c>
      <c r="F43" s="13" t="s">
        <v>41</v>
      </c>
      <c r="G43" s="12">
        <v>57</v>
      </c>
      <c r="H43" s="14">
        <v>100051</v>
      </c>
      <c r="I43" s="15" t="str">
        <f t="shared" si="3"/>
        <v>Б-100051-13</v>
      </c>
      <c r="J43" s="16">
        <v>2</v>
      </c>
      <c r="K43" s="56">
        <v>22</v>
      </c>
      <c r="L43" s="12" t="s">
        <v>42</v>
      </c>
      <c r="M43" s="16">
        <v>1</v>
      </c>
      <c r="N43" s="12">
        <v>18</v>
      </c>
      <c r="O43" s="13" t="s">
        <v>53</v>
      </c>
      <c r="P43" s="13" t="s">
        <v>44</v>
      </c>
      <c r="Q43" s="13" t="s">
        <v>45</v>
      </c>
      <c r="R43" s="17" t="str">
        <f t="shared" ref="R43:R50" si="15">H43&amp;"1"</f>
        <v>1000511</v>
      </c>
      <c r="S43" s="15">
        <v>1</v>
      </c>
      <c r="T43" s="13" t="s">
        <v>103</v>
      </c>
      <c r="U43" s="12">
        <v>90000</v>
      </c>
      <c r="V43" s="12">
        <f t="shared" si="5"/>
        <v>16200</v>
      </c>
      <c r="W43" s="12">
        <v>0</v>
      </c>
      <c r="X43" s="18">
        <v>140</v>
      </c>
      <c r="Y43" s="19" t="s">
        <v>47</v>
      </c>
      <c r="Z43" s="20">
        <f t="shared" si="6"/>
        <v>73800</v>
      </c>
      <c r="AA43" s="21"/>
      <c r="AB43" s="26"/>
      <c r="AC43" s="14">
        <f t="shared" ref="AC43:AC50" si="16">U43*0.5</f>
        <v>45000</v>
      </c>
      <c r="AD43" s="12"/>
      <c r="AE43" s="12"/>
      <c r="AF43" s="13" t="s">
        <v>172</v>
      </c>
      <c r="AG43" s="23">
        <v>8</v>
      </c>
      <c r="AH43" s="27">
        <v>7</v>
      </c>
      <c r="AI43" s="25" t="s">
        <v>49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S43" s="17" t="s">
        <v>191</v>
      </c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'Б-100051-13',date'2015-03-03',2, 22, 22, 'RUR', 1, 18, date'2015-03-06', date'2015-03-07', 1000511, 1, to_date('2015-06-08 00:00:00','YYYY-MM-DD HH24:MI:SS'), 90000, 16200, 0, 140, 0, 'c1', 8,null);insert into xxxx_oebs_cash_payment_test (ID, INVOICE_ID, OEBS_PAYMENT, DOC_DATE, COMISS_DATE) values (s_xxxx_oebs_cash_payment_test.NEXTVAL, 100051, 45000, to_date('2015-06-08 00:00:00','YYYY-MM-DD HH24:MI:SS'), date'2015-06-11' );insert into xxxx_client_discount_m  (ID,CLIENT_ID,CLIENT_AVG_DISCOUNT,DT) values (s_xxxx_client_discount_m.NEXTVAL,140, 7, date'2014-03-01');</v>
      </c>
    </row>
    <row r="44" spans="1:47" ht="15" customHeight="1" x14ac:dyDescent="0.3">
      <c r="A44" s="45">
        <v>7</v>
      </c>
      <c r="B44" s="57"/>
      <c r="C44" s="12" t="str">
        <f t="shared" si="13"/>
        <v>10007</v>
      </c>
      <c r="D44" s="12" t="str">
        <f t="shared" si="14"/>
        <v>10007/13</v>
      </c>
      <c r="E44" s="13" t="s">
        <v>40</v>
      </c>
      <c r="F44" s="13" t="s">
        <v>41</v>
      </c>
      <c r="G44" s="12">
        <v>57</v>
      </c>
      <c r="H44" s="14">
        <v>100052</v>
      </c>
      <c r="I44" s="15" t="str">
        <f t="shared" si="3"/>
        <v>Б-100052-13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3" t="s">
        <v>53</v>
      </c>
      <c r="P44" s="13" t="s">
        <v>44</v>
      </c>
      <c r="Q44" s="13" t="s">
        <v>45</v>
      </c>
      <c r="R44" s="17" t="str">
        <f t="shared" si="15"/>
        <v>1000521</v>
      </c>
      <c r="S44" s="15">
        <v>1</v>
      </c>
      <c r="T44" s="13" t="s">
        <v>103</v>
      </c>
      <c r="U44" s="12">
        <v>90000</v>
      </c>
      <c r="V44" s="12">
        <f t="shared" si="5"/>
        <v>16200</v>
      </c>
      <c r="W44" s="12">
        <v>0</v>
      </c>
      <c r="X44" s="18">
        <v>141</v>
      </c>
      <c r="Y44" s="19" t="s">
        <v>47</v>
      </c>
      <c r="Z44" s="20">
        <f t="shared" si="6"/>
        <v>73800</v>
      </c>
      <c r="AA44" s="21"/>
      <c r="AB44" s="26"/>
      <c r="AC44" s="14">
        <f t="shared" si="16"/>
        <v>45000</v>
      </c>
      <c r="AD44" s="12"/>
      <c r="AE44" s="12"/>
      <c r="AF44" s="13" t="s">
        <v>172</v>
      </c>
      <c r="AG44" s="23">
        <v>8</v>
      </c>
      <c r="AH44" s="27">
        <v>7</v>
      </c>
      <c r="AI44" s="25" t="s">
        <v>49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S44" s="17"/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'Б-100052-13',date'2015-03-03',2, 7, 7, 'RUR', 1, 18, date'2015-03-06', date'2015-03-07', 1000521, 1, to_date('2015-06-08 00:00:00','YYYY-MM-DD HH24:MI:SS'), 90000, 16200, 0, 141, 0, 'c1', 8,null);insert into xxxx_oebs_cash_payment_test (ID, INVOICE_ID, OEBS_PAYMENT, DOC_DATE, COMISS_DATE) values (s_xxxx_oebs_cash_payment_test.NEXTVAL, 100052, 45000, to_date('2015-06-08 00:00:00','YYYY-MM-DD HH24:MI:SS'), date'2015-06-11' );insert into xxxx_client_discount_m  (ID,CLIENT_ID,CLIENT_AVG_DISCOUNT,DT) values (s_xxxx_client_discount_m.NEXTVAL,141, 7, date'2014-03-01');</v>
      </c>
    </row>
    <row r="45" spans="1:47" ht="15" customHeight="1" x14ac:dyDescent="0.3">
      <c r="A45" s="45">
        <v>7</v>
      </c>
      <c r="B45" s="57"/>
      <c r="C45" s="12" t="str">
        <f t="shared" si="13"/>
        <v>10007</v>
      </c>
      <c r="D45" s="12" t="str">
        <f t="shared" si="14"/>
        <v>10007/13</v>
      </c>
      <c r="E45" s="13" t="s">
        <v>40</v>
      </c>
      <c r="F45" s="13" t="s">
        <v>41</v>
      </c>
      <c r="G45" s="12">
        <v>57</v>
      </c>
      <c r="H45" s="14">
        <v>100053</v>
      </c>
      <c r="I45" s="15" t="str">
        <f t="shared" si="3"/>
        <v>Б-100053-13</v>
      </c>
      <c r="J45" s="16">
        <v>2</v>
      </c>
      <c r="K45" s="56">
        <v>11</v>
      </c>
      <c r="L45" s="12" t="s">
        <v>42</v>
      </c>
      <c r="M45" s="16">
        <v>1</v>
      </c>
      <c r="N45" s="12">
        <v>18</v>
      </c>
      <c r="O45" s="13" t="s">
        <v>55</v>
      </c>
      <c r="P45" s="13" t="s">
        <v>44</v>
      </c>
      <c r="Q45" s="13" t="s">
        <v>45</v>
      </c>
      <c r="R45" s="17" t="str">
        <f t="shared" si="15"/>
        <v>1000531</v>
      </c>
      <c r="S45" s="15">
        <v>1</v>
      </c>
      <c r="T45" s="13" t="s">
        <v>173</v>
      </c>
      <c r="U45" s="12">
        <v>80000</v>
      </c>
      <c r="V45" s="12">
        <f t="shared" si="5"/>
        <v>14400</v>
      </c>
      <c r="W45" s="12">
        <v>0</v>
      </c>
      <c r="X45" s="18">
        <v>142</v>
      </c>
      <c r="Y45" s="19" t="s">
        <v>47</v>
      </c>
      <c r="Z45" s="20">
        <f t="shared" si="6"/>
        <v>65600</v>
      </c>
      <c r="AA45" s="21"/>
      <c r="AB45" s="29"/>
      <c r="AC45" s="14">
        <f t="shared" si="16"/>
        <v>40000</v>
      </c>
      <c r="AD45" s="12"/>
      <c r="AE45" s="12"/>
      <c r="AF45" s="13" t="s">
        <v>172</v>
      </c>
      <c r="AG45" s="23">
        <v>8</v>
      </c>
      <c r="AH45" s="30">
        <v>20</v>
      </c>
      <c r="AI45" s="25" t="s">
        <v>49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S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'Б-100053-13',date'2015-03-04',2, 11, 11, 'RUR', 1, 18, date'2015-03-06', date'2015-03-07', 1000531, 1, to_date('2015-06-09 00:00:00','YYYY-MM-DD HH24:MI:SS'), 80000, 14400, 0, 142, 0, 'c1', 8,null);insert into xxxx_oebs_cash_payment_test (ID, INVOICE_ID, OEBS_PAYMENT, DOC_DATE, COMISS_DATE) values (s_xxxx_oebs_cash_payment_test.NEXTVAL, 100053, 40000, to_date('2015-06-09 00:00:00','YYYY-MM-DD HH24:MI:SS'), date'2015-06-11' );insert into xxxx_client_discount_m  (ID,CLIENT_ID,CLIENT_AVG_DISCOUNT,DT) values (s_xxxx_client_discount_m.NEXTVAL,142, 20, date'2014-03-01');</v>
      </c>
    </row>
    <row r="46" spans="1:47" ht="15" customHeight="1" x14ac:dyDescent="0.3">
      <c r="A46" s="45">
        <v>7</v>
      </c>
      <c r="B46" s="57"/>
      <c r="C46" s="12" t="str">
        <f t="shared" si="13"/>
        <v>10007</v>
      </c>
      <c r="D46" s="12" t="str">
        <f t="shared" si="14"/>
        <v>10007/13</v>
      </c>
      <c r="E46" s="13" t="s">
        <v>40</v>
      </c>
      <c r="F46" s="13" t="s">
        <v>41</v>
      </c>
      <c r="G46" s="12">
        <v>57</v>
      </c>
      <c r="H46" s="14">
        <v>100054</v>
      </c>
      <c r="I46" s="15" t="str">
        <f t="shared" si="3"/>
        <v>Б-100054-13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3" t="s">
        <v>53</v>
      </c>
      <c r="P46" s="13" t="s">
        <v>44</v>
      </c>
      <c r="Q46" s="13" t="s">
        <v>45</v>
      </c>
      <c r="R46" s="17" t="str">
        <f t="shared" si="15"/>
        <v>1000541</v>
      </c>
      <c r="S46" s="15">
        <v>1</v>
      </c>
      <c r="T46" s="13" t="s">
        <v>103</v>
      </c>
      <c r="U46" s="12">
        <v>90000</v>
      </c>
      <c r="V46" s="12">
        <f t="shared" si="5"/>
        <v>16200</v>
      </c>
      <c r="W46" s="12">
        <v>0</v>
      </c>
      <c r="X46" s="18">
        <v>143</v>
      </c>
      <c r="Y46" s="19" t="s">
        <v>47</v>
      </c>
      <c r="Z46" s="20">
        <f t="shared" si="6"/>
        <v>73800</v>
      </c>
      <c r="AA46" s="21"/>
      <c r="AB46" s="26"/>
      <c r="AC46" s="14">
        <f t="shared" si="16"/>
        <v>45000</v>
      </c>
      <c r="AD46" s="12"/>
      <c r="AE46" s="12"/>
      <c r="AF46" s="13" t="s">
        <v>172</v>
      </c>
      <c r="AG46" s="23">
        <v>8</v>
      </c>
      <c r="AH46" s="27">
        <v>7</v>
      </c>
      <c r="AI46" s="25" t="s">
        <v>49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S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'Б-100054-13',date'2015-03-03',2, 7, 7, 'RUR', 1, 18, date'2015-03-06', date'2015-03-07', 1000541, 1, to_date('2015-06-08 00:00:00','YYYY-MM-DD HH24:MI:SS'), 90000, 16200, 0, 143, 0, 'c1', 8,null);insert into xxxx_oebs_cash_payment_test (ID, INVOICE_ID, OEBS_PAYMENT, DOC_DATE, COMISS_DATE) values (s_xxxx_oebs_cash_payment_test.NEXTVAL, 100054, 45000, to_date('2015-06-08 00:00:00','YYYY-MM-DD HH24:MI:SS'), date'2015-06-11' );insert into xxxx_client_discount_m  (ID,CLIENT_ID,CLIENT_AVG_DISCOUNT,DT) values (s_xxxx_client_discount_m.NEXTVAL,143, 7, date'2014-03-01');</v>
      </c>
    </row>
    <row r="47" spans="1:47" ht="15" customHeight="1" x14ac:dyDescent="0.3">
      <c r="A47" s="45">
        <v>7</v>
      </c>
      <c r="B47" s="57"/>
      <c r="C47" s="12" t="str">
        <f t="shared" si="13"/>
        <v>10007</v>
      </c>
      <c r="D47" s="12" t="str">
        <f t="shared" si="14"/>
        <v>10007/13</v>
      </c>
      <c r="E47" s="13" t="s">
        <v>40</v>
      </c>
      <c r="F47" s="13" t="s">
        <v>41</v>
      </c>
      <c r="G47" s="12">
        <v>57</v>
      </c>
      <c r="H47" s="14">
        <v>100055</v>
      </c>
      <c r="I47" s="15" t="str">
        <f t="shared" si="3"/>
        <v>Б-100055-13</v>
      </c>
      <c r="J47" s="16">
        <v>2</v>
      </c>
      <c r="K47" s="12">
        <v>7</v>
      </c>
      <c r="L47" s="12" t="s">
        <v>42</v>
      </c>
      <c r="M47" s="16">
        <v>1</v>
      </c>
      <c r="N47" s="12">
        <v>18</v>
      </c>
      <c r="O47" s="13" t="s">
        <v>53</v>
      </c>
      <c r="P47" s="13" t="s">
        <v>44</v>
      </c>
      <c r="Q47" s="13" t="s">
        <v>45</v>
      </c>
      <c r="R47" s="17" t="str">
        <f t="shared" si="15"/>
        <v>1000551</v>
      </c>
      <c r="S47" s="15">
        <v>1</v>
      </c>
      <c r="T47" s="13" t="s">
        <v>103</v>
      </c>
      <c r="U47" s="12">
        <v>90000</v>
      </c>
      <c r="V47" s="12">
        <f t="shared" si="5"/>
        <v>16200</v>
      </c>
      <c r="W47" s="12">
        <v>0</v>
      </c>
      <c r="X47" s="18">
        <v>144</v>
      </c>
      <c r="Y47" s="19" t="s">
        <v>47</v>
      </c>
      <c r="Z47" s="20">
        <f t="shared" si="6"/>
        <v>73800</v>
      </c>
      <c r="AA47" s="21"/>
      <c r="AB47" s="26"/>
      <c r="AC47" s="14">
        <f t="shared" si="16"/>
        <v>45000</v>
      </c>
      <c r="AD47" s="12"/>
      <c r="AE47" s="12"/>
      <c r="AF47" s="13" t="s">
        <v>172</v>
      </c>
      <c r="AG47" s="23">
        <v>8</v>
      </c>
      <c r="AH47" s="27">
        <v>7</v>
      </c>
      <c r="AI47" s="25" t="s">
        <v>49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S47" s="17"/>
      <c r="AU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'Б-100055-13',date'2015-03-03',2, 7, 7, 'RUR', 1, 18, date'2015-03-06', date'2015-03-07', 1000551, 1, to_date('2015-06-08 00:00:00','YYYY-MM-DD HH24:MI:SS'), 90000, 16200, 0, 144, 0, 'c1', 8,null);insert into xxxx_oebs_cash_payment_test (ID, INVOICE_ID, OEBS_PAYMENT, DOC_DATE, COMISS_DATE) values (s_xxxx_oebs_cash_payment_test.NEXTVAL, 100055, 45000, to_date('2015-06-08 00:00:00','YYYY-MM-DD HH24:MI:SS'), date'2015-06-11' );insert into xxxx_client_discount_m  (ID,CLIENT_ID,CLIENT_AVG_DISCOUNT,DT) values (s_xxxx_client_discount_m.NEXTVAL,144, 7, date'2014-03-01');</v>
      </c>
    </row>
    <row r="48" spans="1:47" ht="15" customHeight="1" x14ac:dyDescent="0.3">
      <c r="A48" s="45">
        <v>7</v>
      </c>
      <c r="B48" s="57"/>
      <c r="C48" s="12" t="str">
        <f t="shared" si="13"/>
        <v>10007</v>
      </c>
      <c r="D48" s="12" t="str">
        <f t="shared" si="14"/>
        <v>10007/13</v>
      </c>
      <c r="E48" s="13" t="s">
        <v>40</v>
      </c>
      <c r="F48" s="13" t="s">
        <v>41</v>
      </c>
      <c r="G48" s="12">
        <v>57</v>
      </c>
      <c r="H48" s="14">
        <v>100056</v>
      </c>
      <c r="I48" s="15" t="str">
        <f t="shared" si="3"/>
        <v>Б-100056-13</v>
      </c>
      <c r="J48" s="16">
        <v>2</v>
      </c>
      <c r="K48" s="56">
        <v>11</v>
      </c>
      <c r="L48" s="12" t="s">
        <v>42</v>
      </c>
      <c r="M48" s="16">
        <v>1</v>
      </c>
      <c r="N48" s="12">
        <v>18</v>
      </c>
      <c r="O48" s="13" t="s">
        <v>55</v>
      </c>
      <c r="P48" s="13" t="s">
        <v>44</v>
      </c>
      <c r="Q48" s="13" t="s">
        <v>45</v>
      </c>
      <c r="R48" s="17" t="str">
        <f t="shared" si="15"/>
        <v>1000561</v>
      </c>
      <c r="S48" s="15">
        <v>1</v>
      </c>
      <c r="T48" s="13" t="s">
        <v>173</v>
      </c>
      <c r="U48" s="12">
        <v>80000</v>
      </c>
      <c r="V48" s="12">
        <f t="shared" si="5"/>
        <v>14400</v>
      </c>
      <c r="W48" s="12">
        <v>0</v>
      </c>
      <c r="X48" s="18">
        <v>145</v>
      </c>
      <c r="Y48" s="19" t="s">
        <v>47</v>
      </c>
      <c r="Z48" s="20">
        <f t="shared" si="6"/>
        <v>65600</v>
      </c>
      <c r="AA48" s="21"/>
      <c r="AB48" s="29"/>
      <c r="AC48" s="14">
        <f t="shared" si="16"/>
        <v>40000</v>
      </c>
      <c r="AD48" s="12"/>
      <c r="AE48" s="12"/>
      <c r="AF48" s="13" t="s">
        <v>172</v>
      </c>
      <c r="AG48" s="23">
        <v>8</v>
      </c>
      <c r="AH48" s="30">
        <v>20</v>
      </c>
      <c r="AI48" s="25" t="s">
        <v>49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S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'Б-100056-13',date'2015-03-04',2, 11, 11, 'RUR', 1, 18, date'2015-03-06', date'2015-03-07', 1000561, 1, to_date('2015-06-09 00:00:00','YYYY-MM-DD HH24:MI:SS'), 80000, 14400, 0, 145, 0, 'c1', 8,null);insert into xxxx_oebs_cash_payment_test (ID, INVOICE_ID, OEBS_PAYMENT, DOC_DATE, COMISS_DATE) values (s_xxxx_oebs_cash_payment_test.NEXTVAL, 100056, 40000, to_date('2015-06-09 00:00:00','YYYY-MM-DD HH24:MI:SS'), date'2015-06-11' );insert into xxxx_client_discount_m  (ID,CLIENT_ID,CLIENT_AVG_DISCOUNT,DT) values (s_xxxx_client_discount_m.NEXTVAL,145, 20, date'2014-03-01');</v>
      </c>
    </row>
    <row r="49" spans="1:47" ht="15" customHeight="1" x14ac:dyDescent="0.3">
      <c r="A49" s="45">
        <v>7</v>
      </c>
      <c r="B49" s="57"/>
      <c r="C49" s="12" t="str">
        <f t="shared" si="13"/>
        <v>10007</v>
      </c>
      <c r="D49" s="12" t="str">
        <f t="shared" si="14"/>
        <v>10007/13</v>
      </c>
      <c r="E49" s="13" t="s">
        <v>40</v>
      </c>
      <c r="F49" s="13" t="s">
        <v>41</v>
      </c>
      <c r="G49" s="12">
        <v>57</v>
      </c>
      <c r="H49" s="14">
        <v>100057</v>
      </c>
      <c r="I49" s="15" t="str">
        <f t="shared" si="3"/>
        <v>Б-100057-13</v>
      </c>
      <c r="J49" s="16">
        <v>2</v>
      </c>
      <c r="K49" s="28">
        <v>14</v>
      </c>
      <c r="L49" s="12" t="s">
        <v>42</v>
      </c>
      <c r="M49" s="16">
        <v>1</v>
      </c>
      <c r="N49" s="12">
        <v>18</v>
      </c>
      <c r="O49" s="13" t="s">
        <v>55</v>
      </c>
      <c r="P49" s="13" t="s">
        <v>44</v>
      </c>
      <c r="Q49" s="13" t="s">
        <v>45</v>
      </c>
      <c r="R49" s="17" t="str">
        <f t="shared" si="15"/>
        <v>1000571</v>
      </c>
      <c r="S49" s="15">
        <v>1</v>
      </c>
      <c r="T49" s="13" t="s">
        <v>174</v>
      </c>
      <c r="U49" s="12">
        <v>80000</v>
      </c>
      <c r="V49" s="12">
        <f t="shared" si="5"/>
        <v>14400</v>
      </c>
      <c r="W49" s="12">
        <v>0</v>
      </c>
      <c r="X49" s="18">
        <v>146</v>
      </c>
      <c r="Y49" s="19" t="s">
        <v>47</v>
      </c>
      <c r="Z49" s="20">
        <f t="shared" si="6"/>
        <v>65600</v>
      </c>
      <c r="AA49" s="21"/>
      <c r="AB49" s="29"/>
      <c r="AC49" s="14">
        <f t="shared" si="16"/>
        <v>40000</v>
      </c>
      <c r="AD49" s="12"/>
      <c r="AE49" s="12"/>
      <c r="AF49" s="13" t="s">
        <v>172</v>
      </c>
      <c r="AG49" s="23">
        <v>8</v>
      </c>
      <c r="AH49" s="30">
        <v>20</v>
      </c>
      <c r="AI49" s="25" t="s">
        <v>49</v>
      </c>
      <c r="AJ49" s="13"/>
      <c r="AK49" s="13"/>
      <c r="AL49" s="17">
        <v>0</v>
      </c>
      <c r="AM49" s="15" t="s">
        <v>50</v>
      </c>
      <c r="AN49" s="12" t="s">
        <v>51</v>
      </c>
      <c r="AO49" s="12"/>
      <c r="AP49" s="17"/>
      <c r="AQ49" s="17"/>
      <c r="AR49" s="17"/>
      <c r="AS49" s="1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'Б-100057-13',date'2015-03-04',2, 14, 14, 'RUR', 1, 18, date'2015-03-06', date'2015-03-07', 1000571, 1, to_date('2015-06-11 00:00:00','YYYY-MM-DD HH24:MI:SS'), 80000, 14400, 0, 146, 0, 'c1', 8,null);insert into xxxx_oebs_cash_payment_test (ID, INVOICE_ID, OEBS_PAYMENT, DOC_DATE, COMISS_DATE) values (s_xxxx_oebs_cash_payment_test.NEXTVAL, 100057, 40000, to_date('2015-06-11 00:00:00','YYYY-MM-DD HH24:MI:SS'), date'2015-06-11' );insert into xxxx_client_discount_m  (ID,CLIENT_ID,CLIENT_AVG_DISCOUNT,DT) values (s_xxxx_client_discount_m.NEXTVAL,146, 20, date'2014-03-01');</v>
      </c>
    </row>
    <row r="50" spans="1:47" s="44" customFormat="1" ht="15" customHeight="1" x14ac:dyDescent="0.3">
      <c r="A50" s="31">
        <v>7</v>
      </c>
      <c r="B50" s="60"/>
      <c r="C50" s="33" t="str">
        <f t="shared" si="13"/>
        <v>10007</v>
      </c>
      <c r="D50" s="33" t="str">
        <f t="shared" si="14"/>
        <v>10007/13</v>
      </c>
      <c r="E50" s="34" t="s">
        <v>40</v>
      </c>
      <c r="F50" s="34" t="s">
        <v>41</v>
      </c>
      <c r="G50" s="12">
        <v>57</v>
      </c>
      <c r="H50" s="14">
        <v>100058</v>
      </c>
      <c r="I50" s="33" t="str">
        <f t="shared" si="3"/>
        <v>Б-100058-13</v>
      </c>
      <c r="J50" s="16">
        <v>2</v>
      </c>
      <c r="K50" s="51">
        <v>8</v>
      </c>
      <c r="L50" s="33" t="s">
        <v>42</v>
      </c>
      <c r="M50" s="36">
        <v>1</v>
      </c>
      <c r="N50" s="33">
        <v>18</v>
      </c>
      <c r="O50" s="34" t="s">
        <v>53</v>
      </c>
      <c r="P50" s="34" t="s">
        <v>44</v>
      </c>
      <c r="Q50" s="34" t="s">
        <v>45</v>
      </c>
      <c r="R50" s="37" t="str">
        <f t="shared" si="15"/>
        <v>1000581</v>
      </c>
      <c r="S50" s="33">
        <v>1</v>
      </c>
      <c r="T50" s="34" t="s">
        <v>103</v>
      </c>
      <c r="U50" s="33">
        <v>90000</v>
      </c>
      <c r="V50" s="33">
        <f t="shared" si="5"/>
        <v>16200</v>
      </c>
      <c r="W50" s="33">
        <v>0</v>
      </c>
      <c r="X50" s="18">
        <v>147</v>
      </c>
      <c r="Y50" s="38" t="s">
        <v>47</v>
      </c>
      <c r="Z50" s="20">
        <f t="shared" si="6"/>
        <v>73800</v>
      </c>
      <c r="AA50" s="52"/>
      <c r="AB50" s="62"/>
      <c r="AC50" s="40">
        <f t="shared" si="16"/>
        <v>45000</v>
      </c>
      <c r="AD50" s="33"/>
      <c r="AE50" s="33"/>
      <c r="AF50" s="13" t="s">
        <v>172</v>
      </c>
      <c r="AG50" s="41">
        <v>8</v>
      </c>
      <c r="AH50" s="63">
        <v>7</v>
      </c>
      <c r="AI50" s="43" t="s">
        <v>49</v>
      </c>
      <c r="AJ50" s="34"/>
      <c r="AK50" s="34"/>
      <c r="AL50" s="37">
        <v>0</v>
      </c>
      <c r="AM50" s="33" t="s">
        <v>50</v>
      </c>
      <c r="AN50" s="33" t="s">
        <v>51</v>
      </c>
      <c r="AO50" s="33"/>
      <c r="AP50" s="37"/>
      <c r="AQ50" s="37"/>
      <c r="AR50" s="37"/>
      <c r="AS50" s="37"/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'Б-100058-13',date'2015-03-03',2, 8, 8, 'RUR', 1, 18, date'2015-03-06', date'2015-03-07', 1000581, 1, to_date('2015-06-08 00:00:00','YYYY-MM-DD HH24:MI:SS'), 90000, 16200, 0, 147, 0, 'c1', 8,null);insert into xxxx_oebs_cash_payment_test (ID, INVOICE_ID, OEBS_PAYMENT, DOC_DATE, COMISS_DATE) values (s_xxxx_oebs_cash_payment_test.NEXTVAL, 100058, 45000, to_date('2015-06-08 00:00:00','YYYY-MM-DD HH24:MI:SS'), date'2015-06-11' );insert into xxxx_client_discount_m  (ID,CLIENT_ID,CLIENT_AVG_DISCOUNT,DT) values (s_xxxx_client_discount_m.NEXTVAL,147, 7, date'2014-03-01');</v>
      </c>
    </row>
    <row r="51" spans="1:47" ht="15" customHeight="1" x14ac:dyDescent="0.3">
      <c r="A51" s="45">
        <v>8</v>
      </c>
      <c r="B51" s="57"/>
      <c r="C51" s="12" t="str">
        <f t="shared" ref="C51:C82" si="17">"1000"&amp;A51</f>
        <v>10008</v>
      </c>
      <c r="D51" s="12" t="str">
        <f t="shared" ref="D51:D82" si="18">"1000"&amp;A51&amp;"/13"</f>
        <v>10008/13</v>
      </c>
      <c r="E51" s="13" t="s">
        <v>40</v>
      </c>
      <c r="F51" s="13" t="s">
        <v>41</v>
      </c>
      <c r="G51" s="12">
        <v>57</v>
      </c>
      <c r="H51" s="14">
        <v>100059</v>
      </c>
      <c r="I51" s="15" t="str">
        <f>"Б-"&amp;H51&amp;"-13"</f>
        <v>Б-100059-13</v>
      </c>
      <c r="J51" s="16">
        <v>2</v>
      </c>
      <c r="K51" s="12">
        <v>7</v>
      </c>
      <c r="L51" s="12" t="s">
        <v>42</v>
      </c>
      <c r="M51" s="16">
        <v>1</v>
      </c>
      <c r="N51" s="12">
        <v>18</v>
      </c>
      <c r="O51" s="13" t="s">
        <v>43</v>
      </c>
      <c r="P51" s="13" t="s">
        <v>44</v>
      </c>
      <c r="Q51" s="13" t="s">
        <v>45</v>
      </c>
      <c r="R51" s="17" t="str">
        <f t="shared" ref="R51:R82" si="19">H51&amp;"1"</f>
        <v>1000591</v>
      </c>
      <c r="S51" s="15">
        <v>1</v>
      </c>
      <c r="T51" s="13" t="s">
        <v>101</v>
      </c>
      <c r="U51" s="12">
        <v>30000</v>
      </c>
      <c r="V51" s="12">
        <f>U51*0.18</f>
        <v>5400</v>
      </c>
      <c r="W51" s="12">
        <v>0</v>
      </c>
      <c r="X51" s="18">
        <v>148</v>
      </c>
      <c r="Y51" s="19" t="s">
        <v>47</v>
      </c>
      <c r="Z51" s="20">
        <f t="shared" si="6"/>
        <v>24600</v>
      </c>
      <c r="AA51" s="21"/>
      <c r="AB51" s="22"/>
      <c r="AC51" s="14">
        <f t="shared" ref="AC51:AC82" si="20">U51*0.5</f>
        <v>15000</v>
      </c>
      <c r="AD51" s="12"/>
      <c r="AE51" s="12"/>
      <c r="AF51" s="13" t="s">
        <v>172</v>
      </c>
      <c r="AG51" s="23">
        <v>8</v>
      </c>
      <c r="AH51" s="24">
        <v>13</v>
      </c>
      <c r="AI51" s="25" t="s">
        <v>49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65" t="s">
        <v>192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'Б-100059-13',date'2015-03-02',2, 7, 7, 'RUR', 1, 18, date'2015-03-06', date'2015-03-07', 1000591, 1, to_date('2015-06-07 00:00:00','YYYY-MM-DD HH24:MI:SS'), 30000, 5400, 0, 148, 0, 'c1', 8,null);insert into xxxx_oebs_cash_payment_test (ID, INVOICE_ID, OEBS_PAYMENT, DOC_DATE, COMISS_DATE) values (s_xxxx_oebs_cash_payment_test.NEXTVAL, 100059, 15000, to_date('2015-06-07 00:00:00','YYYY-MM-DD HH24:MI:SS'), date'2015-06-11' );insert into xxxx_client_discount_m  (ID,CLIENT_ID,CLIENT_AVG_DISCOUNT,DT) values (s_xxxx_client_discount_m.NEXTVAL,148, 13, date'2014-03-01');</v>
      </c>
    </row>
    <row r="52" spans="1:47" ht="15" customHeight="1" x14ac:dyDescent="0.3">
      <c r="A52" s="45">
        <v>8</v>
      </c>
      <c r="B52" s="57"/>
      <c r="C52" s="12" t="str">
        <f t="shared" si="17"/>
        <v>10008</v>
      </c>
      <c r="D52" s="12" t="str">
        <f t="shared" si="18"/>
        <v>10008/13</v>
      </c>
      <c r="E52" s="13" t="s">
        <v>40</v>
      </c>
      <c r="F52" s="13" t="s">
        <v>41</v>
      </c>
      <c r="G52" s="12">
        <v>57</v>
      </c>
      <c r="H52" s="14">
        <v>100060</v>
      </c>
      <c r="I52" s="15" t="str">
        <f t="shared" si="3"/>
        <v>Б-100060-13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3" t="s">
        <v>53</v>
      </c>
      <c r="P52" s="13" t="s">
        <v>44</v>
      </c>
      <c r="Q52" s="13" t="s">
        <v>45</v>
      </c>
      <c r="R52" s="17" t="str">
        <f t="shared" si="19"/>
        <v>1000601</v>
      </c>
      <c r="S52" s="15">
        <v>1</v>
      </c>
      <c r="T52" s="13" t="s">
        <v>103</v>
      </c>
      <c r="U52" s="12">
        <v>30000</v>
      </c>
      <c r="V52" s="12">
        <f t="shared" si="5"/>
        <v>5400</v>
      </c>
      <c r="W52" s="12">
        <v>0</v>
      </c>
      <c r="X52" s="18">
        <v>149</v>
      </c>
      <c r="Y52" s="19" t="s">
        <v>47</v>
      </c>
      <c r="Z52" s="20">
        <f t="shared" si="6"/>
        <v>24600</v>
      </c>
      <c r="AA52" s="21"/>
      <c r="AB52" s="26"/>
      <c r="AC52" s="14">
        <f t="shared" si="20"/>
        <v>15000</v>
      </c>
      <c r="AD52" s="12"/>
      <c r="AE52" s="12"/>
      <c r="AF52" s="13" t="s">
        <v>172</v>
      </c>
      <c r="AG52" s="23">
        <v>8</v>
      </c>
      <c r="AH52" s="27">
        <v>7</v>
      </c>
      <c r="AI52" s="25" t="s">
        <v>49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 t="s">
        <v>193</v>
      </c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'Б-100060-13',date'2015-03-03',2, 7, 7, 'RUR', 1, 18, date'2015-03-06', date'2015-03-07', 1000601, 1, to_date('2015-06-08 00:00:00','YYYY-MM-DD HH24:MI:SS'), 30000, 5400, 0, 149, 0, 'c1', 8,null);insert into xxxx_oebs_cash_payment_test (ID, INVOICE_ID, OEBS_PAYMENT, DOC_DATE, COMISS_DATE) values (s_xxxx_oebs_cash_payment_test.NEXTVAL, 100060, 15000, to_date('2015-06-08 00:00:00','YYYY-MM-DD HH24:MI:SS'), date'2015-06-11' );insert into xxxx_client_discount_m  (ID,CLIENT_ID,CLIENT_AVG_DISCOUNT,DT) values (s_xxxx_client_discount_m.NEXTVAL,149, 7, date'2014-03-01');</v>
      </c>
    </row>
    <row r="53" spans="1:47" ht="15" customHeight="1" x14ac:dyDescent="0.3">
      <c r="A53" s="45">
        <v>8</v>
      </c>
      <c r="B53" s="57"/>
      <c r="C53" s="12" t="str">
        <f t="shared" si="17"/>
        <v>10008</v>
      </c>
      <c r="D53" s="12" t="str">
        <f t="shared" si="18"/>
        <v>10008/13</v>
      </c>
      <c r="E53" s="13" t="s">
        <v>40</v>
      </c>
      <c r="F53" s="13" t="s">
        <v>41</v>
      </c>
      <c r="G53" s="12">
        <v>57</v>
      </c>
      <c r="H53" s="14">
        <v>100061</v>
      </c>
      <c r="I53" s="15" t="str">
        <f t="shared" si="3"/>
        <v>Б-100061-13</v>
      </c>
      <c r="J53" s="16">
        <v>2</v>
      </c>
      <c r="K53" s="12">
        <v>7</v>
      </c>
      <c r="L53" s="12" t="s">
        <v>42</v>
      </c>
      <c r="M53" s="16">
        <v>1</v>
      </c>
      <c r="N53" s="12">
        <v>18</v>
      </c>
      <c r="O53" s="13" t="s">
        <v>53</v>
      </c>
      <c r="P53" s="13" t="s">
        <v>44</v>
      </c>
      <c r="Q53" s="13" t="s">
        <v>45</v>
      </c>
      <c r="R53" s="17" t="str">
        <f t="shared" si="19"/>
        <v>1000611</v>
      </c>
      <c r="S53" s="15">
        <v>1</v>
      </c>
      <c r="T53" s="13" t="s">
        <v>103</v>
      </c>
      <c r="U53" s="12">
        <v>20000</v>
      </c>
      <c r="V53" s="12">
        <f t="shared" si="5"/>
        <v>3600</v>
      </c>
      <c r="W53" s="12">
        <v>0</v>
      </c>
      <c r="X53" s="18">
        <v>150</v>
      </c>
      <c r="Y53" s="19" t="s">
        <v>47</v>
      </c>
      <c r="Z53" s="20">
        <f t="shared" si="6"/>
        <v>16400</v>
      </c>
      <c r="AA53" s="21"/>
      <c r="AB53" s="26"/>
      <c r="AC53" s="14">
        <f t="shared" si="20"/>
        <v>10000</v>
      </c>
      <c r="AD53" s="12"/>
      <c r="AE53" s="12"/>
      <c r="AF53" s="13" t="s">
        <v>172</v>
      </c>
      <c r="AG53" s="23">
        <v>8</v>
      </c>
      <c r="AH53" s="27">
        <v>7</v>
      </c>
      <c r="AI53" s="25" t="s">
        <v>49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'Б-100061-13',date'2015-03-03',2, 7, 7, 'RUR', 1, 18, date'2015-03-06', date'2015-03-07', 1000611, 1, to_date('2015-06-08 00:00:00','YYYY-MM-DD HH24:MI:SS'), 20000, 3600, 0, 150, 0, 'c1', 8,null);insert into xxxx_oebs_cash_payment_test (ID, INVOICE_ID, OEBS_PAYMENT, DOC_DATE, COMISS_DATE) values (s_xxxx_oebs_cash_payment_test.NEXTVAL, 100061, 10000, to_date('2015-06-08 00:00:00','YYYY-MM-DD HH24:MI:SS'), date'2015-06-11' );insert into xxxx_client_discount_m  (ID,CLIENT_ID,CLIENT_AVG_DISCOUNT,DT) values (s_xxxx_client_discount_m.NEXTVAL,150, 7, date'2014-03-01');</v>
      </c>
    </row>
    <row r="54" spans="1:47" ht="15" customHeight="1" x14ac:dyDescent="0.3">
      <c r="A54" s="45">
        <v>8</v>
      </c>
      <c r="B54" s="57"/>
      <c r="C54" s="12" t="str">
        <f t="shared" si="17"/>
        <v>10008</v>
      </c>
      <c r="D54" s="12" t="str">
        <f t="shared" si="18"/>
        <v>10008/13</v>
      </c>
      <c r="E54" s="13" t="s">
        <v>40</v>
      </c>
      <c r="F54" s="13" t="s">
        <v>41</v>
      </c>
      <c r="G54" s="12">
        <v>57</v>
      </c>
      <c r="H54" s="14">
        <v>100062</v>
      </c>
      <c r="I54" s="15" t="str">
        <f t="shared" si="3"/>
        <v>Б-100062-13</v>
      </c>
      <c r="J54" s="16">
        <v>2</v>
      </c>
      <c r="K54" s="12">
        <v>7</v>
      </c>
      <c r="L54" s="12" t="s">
        <v>42</v>
      </c>
      <c r="M54" s="16">
        <v>1</v>
      </c>
      <c r="N54" s="12">
        <v>18</v>
      </c>
      <c r="O54" s="13" t="s">
        <v>55</v>
      </c>
      <c r="P54" s="13" t="s">
        <v>44</v>
      </c>
      <c r="Q54" s="13" t="s">
        <v>45</v>
      </c>
      <c r="R54" s="17" t="str">
        <f t="shared" si="19"/>
        <v>1000621</v>
      </c>
      <c r="S54" s="15">
        <v>1</v>
      </c>
      <c r="T54" s="13" t="s">
        <v>173</v>
      </c>
      <c r="U54" s="12">
        <v>30000</v>
      </c>
      <c r="V54" s="12">
        <f t="shared" si="5"/>
        <v>5400</v>
      </c>
      <c r="W54" s="12">
        <v>0</v>
      </c>
      <c r="X54" s="18">
        <v>151</v>
      </c>
      <c r="Y54" s="19" t="s">
        <v>47</v>
      </c>
      <c r="Z54" s="20">
        <f t="shared" si="6"/>
        <v>24600</v>
      </c>
      <c r="AA54" s="21"/>
      <c r="AB54" s="29"/>
      <c r="AC54" s="14">
        <f t="shared" si="20"/>
        <v>15000</v>
      </c>
      <c r="AD54" s="12"/>
      <c r="AE54" s="12"/>
      <c r="AF54" s="13" t="s">
        <v>172</v>
      </c>
      <c r="AG54" s="23">
        <v>8</v>
      </c>
      <c r="AH54" s="30">
        <v>20</v>
      </c>
      <c r="AI54" s="25" t="s">
        <v>49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'Б-100062-13',date'2015-03-04',2, 7, 7, 'RUR', 1, 18, date'2015-03-06', date'2015-03-07', 1000621, 1, to_date('2015-06-09 00:00:00','YYYY-MM-DD HH24:MI:SS'), 30000, 5400, 0, 151, 0, 'c1', 8,null);insert into xxxx_oebs_cash_payment_test (ID, INVOICE_ID, OEBS_PAYMENT, DOC_DATE, COMISS_DATE) values (s_xxxx_oebs_cash_payment_test.NEXTVAL, 100062, 15000, to_date('2015-06-09 00:00:00','YYYY-MM-DD HH24:MI:SS'), date'2015-06-11' );insert into xxxx_client_discount_m  (ID,CLIENT_ID,CLIENT_AVG_DISCOUNT,DT) values (s_xxxx_client_discount_m.NEXTVAL,151, 20, date'2014-03-01');</v>
      </c>
    </row>
    <row r="55" spans="1:47" s="44" customFormat="1" ht="15" customHeight="1" x14ac:dyDescent="0.3">
      <c r="A55" s="31">
        <v>8</v>
      </c>
      <c r="B55" s="57"/>
      <c r="C55" s="33" t="str">
        <f t="shared" si="17"/>
        <v>10008</v>
      </c>
      <c r="D55" s="33" t="str">
        <f t="shared" si="18"/>
        <v>10008/13</v>
      </c>
      <c r="E55" s="34" t="s">
        <v>40</v>
      </c>
      <c r="F55" s="34" t="s">
        <v>41</v>
      </c>
      <c r="G55" s="12">
        <v>57</v>
      </c>
      <c r="H55" s="14">
        <v>100063</v>
      </c>
      <c r="I55" s="33" t="str">
        <f t="shared" si="3"/>
        <v>Б-100063-13</v>
      </c>
      <c r="J55" s="16">
        <v>2</v>
      </c>
      <c r="K55" s="12">
        <v>7</v>
      </c>
      <c r="L55" s="33" t="s">
        <v>42</v>
      </c>
      <c r="M55" s="36">
        <v>1</v>
      </c>
      <c r="N55" s="33">
        <v>18</v>
      </c>
      <c r="O55" s="34" t="s">
        <v>57</v>
      </c>
      <c r="P55" s="34" t="s">
        <v>44</v>
      </c>
      <c r="Q55" s="34" t="s">
        <v>45</v>
      </c>
      <c r="R55" s="37" t="str">
        <f t="shared" si="19"/>
        <v>1000631</v>
      </c>
      <c r="S55" s="33">
        <v>1</v>
      </c>
      <c r="T55" s="34" t="s">
        <v>174</v>
      </c>
      <c r="U55" s="33">
        <v>11951</v>
      </c>
      <c r="V55" s="33">
        <f t="shared" si="5"/>
        <v>2151.1799999999998</v>
      </c>
      <c r="W55" s="33">
        <v>0</v>
      </c>
      <c r="X55" s="18">
        <v>152</v>
      </c>
      <c r="Y55" s="38" t="s">
        <v>47</v>
      </c>
      <c r="Z55" s="20">
        <f t="shared" si="6"/>
        <v>9799.82</v>
      </c>
      <c r="AA55" s="39"/>
      <c r="AB55" s="39"/>
      <c r="AC55" s="40">
        <f t="shared" si="20"/>
        <v>5975.5</v>
      </c>
      <c r="AD55" s="33"/>
      <c r="AE55" s="33"/>
      <c r="AF55" s="13" t="s">
        <v>172</v>
      </c>
      <c r="AG55" s="41">
        <v>8</v>
      </c>
      <c r="AH55" s="42">
        <v>13</v>
      </c>
      <c r="AI55" s="43" t="s">
        <v>49</v>
      </c>
      <c r="AJ55" s="34"/>
      <c r="AK55" s="34"/>
      <c r="AL55" s="37">
        <v>0</v>
      </c>
      <c r="AM55" s="33" t="s">
        <v>50</v>
      </c>
      <c r="AN55" s="33" t="s">
        <v>51</v>
      </c>
      <c r="AO55" s="33"/>
      <c r="AP55" s="37"/>
      <c r="AQ55" s="37"/>
      <c r="AR55" s="37"/>
      <c r="AS55" s="3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'Б-100063-13',date'2015-03-05',2, 7, 7, 'RUR', 1, 18, date'2015-03-06', date'2015-03-07', 1000631, 1, to_date('2015-06-11 00:00:00','YYYY-MM-DD HH24:MI:SS'), 11951, 2151.18, 0, 152, 0, 'c1', 8,null);insert into xxxx_oebs_cash_payment_test (ID, INVOICE_ID, OEBS_PAYMENT, DOC_DATE, COMISS_DATE) values (s_xxxx_oebs_cash_payment_test.NEXTVAL, 100063, 5975.5, to_date('2015-06-11 00:00:00','YYYY-MM-DD HH24:MI:SS'), date'2015-06-11' );insert into xxxx_client_discount_m  (ID,CLIENT_ID,CLIENT_AVG_DISCOUNT,DT) values (s_xxxx_client_discount_m.NEXTVAL,152, 13, date'2014-03-01');</v>
      </c>
    </row>
    <row r="56" spans="1:47" ht="15" customHeight="1" x14ac:dyDescent="0.3">
      <c r="A56" s="45">
        <v>9</v>
      </c>
      <c r="B56" s="57"/>
      <c r="C56" s="12" t="str">
        <f t="shared" si="17"/>
        <v>10009</v>
      </c>
      <c r="D56" s="12" t="str">
        <f t="shared" si="18"/>
        <v>10009/13</v>
      </c>
      <c r="E56" s="13" t="s">
        <v>40</v>
      </c>
      <c r="F56" s="13" t="s">
        <v>41</v>
      </c>
      <c r="G56" s="12">
        <v>57</v>
      </c>
      <c r="H56" s="14">
        <v>100064</v>
      </c>
      <c r="I56" s="15" t="str">
        <f>"Б-"&amp;H56&amp;"-13"</f>
        <v>Б-100064-13</v>
      </c>
      <c r="J56" s="16">
        <v>2</v>
      </c>
      <c r="K56" s="12">
        <v>7</v>
      </c>
      <c r="L56" s="162" t="s">
        <v>91</v>
      </c>
      <c r="M56" s="16">
        <v>1</v>
      </c>
      <c r="N56" s="12">
        <v>18</v>
      </c>
      <c r="O56" s="13" t="s">
        <v>43</v>
      </c>
      <c r="P56" s="13" t="s">
        <v>44</v>
      </c>
      <c r="Q56" s="13" t="s">
        <v>45</v>
      </c>
      <c r="R56" s="17" t="str">
        <f t="shared" si="19"/>
        <v>1000641</v>
      </c>
      <c r="S56" s="15">
        <v>1</v>
      </c>
      <c r="T56" s="13" t="s">
        <v>101</v>
      </c>
      <c r="U56" s="12">
        <v>30000</v>
      </c>
      <c r="V56" s="12">
        <f>U56*0.18</f>
        <v>5400</v>
      </c>
      <c r="W56" s="12">
        <v>0</v>
      </c>
      <c r="X56" s="18">
        <v>153</v>
      </c>
      <c r="Y56" s="19" t="s">
        <v>47</v>
      </c>
      <c r="Z56" s="20">
        <f t="shared" si="6"/>
        <v>24600</v>
      </c>
      <c r="AA56" s="21"/>
      <c r="AB56" s="22"/>
      <c r="AC56" s="14">
        <f t="shared" si="20"/>
        <v>15000</v>
      </c>
      <c r="AD56" s="12"/>
      <c r="AE56" s="12"/>
      <c r="AF56" s="13" t="s">
        <v>172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65" t="s">
        <v>194</v>
      </c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'Б-100064-13',date'2015-03-02',2, 7, 7, 'USD', 1, 18, date'2015-03-06', date'2015-03-07', 1000641, 1, to_date('2015-06-07 00:00:00','YYYY-MM-DD HH24:MI:SS'), 30000, 5400, 0, 153, 0, 'c1', 8,null);insert into xxxx_oebs_cash_payment_test (ID, INVOICE_ID, OEBS_PAYMENT, DOC_DATE, COMISS_DATE) values (s_xxxx_oebs_cash_payment_test.NEXTVAL, 100064, 15000, to_date('2015-06-07 00:00:00','YYYY-MM-DD HH24:MI:SS'), date'2015-06-11' );insert into xxxx_client_discount_m  (ID,CLIENT_ID,CLIENT_AVG_DISCOUNT,DT) values (s_xxxx_client_discount_m.NEXTVAL,153, 13, date'2014-03-01');</v>
      </c>
    </row>
    <row r="57" spans="1:47" ht="15" customHeight="1" x14ac:dyDescent="0.3">
      <c r="A57" s="45">
        <v>9</v>
      </c>
      <c r="B57" s="57"/>
      <c r="C57" s="12" t="str">
        <f t="shared" si="17"/>
        <v>10009</v>
      </c>
      <c r="D57" s="12" t="str">
        <f t="shared" si="18"/>
        <v>10009/13</v>
      </c>
      <c r="E57" s="13" t="s">
        <v>40</v>
      </c>
      <c r="F57" s="13" t="s">
        <v>41</v>
      </c>
      <c r="G57" s="12">
        <v>57</v>
      </c>
      <c r="H57" s="14">
        <v>100065</v>
      </c>
      <c r="I57" s="15" t="str">
        <f t="shared" si="3"/>
        <v>Б-100065-13</v>
      </c>
      <c r="J57" s="16">
        <v>2</v>
      </c>
      <c r="K57" s="12">
        <v>7</v>
      </c>
      <c r="L57" s="162" t="s">
        <v>91</v>
      </c>
      <c r="M57" s="16">
        <v>1</v>
      </c>
      <c r="N57" s="12">
        <v>18</v>
      </c>
      <c r="O57" s="13" t="s">
        <v>53</v>
      </c>
      <c r="P57" s="13" t="s">
        <v>44</v>
      </c>
      <c r="Q57" s="13" t="s">
        <v>45</v>
      </c>
      <c r="R57" s="17" t="str">
        <f t="shared" si="19"/>
        <v>1000651</v>
      </c>
      <c r="S57" s="15">
        <v>1</v>
      </c>
      <c r="T57" s="13" t="s">
        <v>103</v>
      </c>
      <c r="U57" s="12">
        <v>30000</v>
      </c>
      <c r="V57" s="12">
        <f t="shared" si="5"/>
        <v>5400</v>
      </c>
      <c r="W57" s="12">
        <v>0</v>
      </c>
      <c r="X57" s="18">
        <v>154</v>
      </c>
      <c r="Y57" s="19" t="s">
        <v>47</v>
      </c>
      <c r="Z57" s="20">
        <f t="shared" si="6"/>
        <v>24600</v>
      </c>
      <c r="AA57" s="21"/>
      <c r="AB57" s="26"/>
      <c r="AC57" s="14">
        <f t="shared" si="20"/>
        <v>15000</v>
      </c>
      <c r="AD57" s="12"/>
      <c r="AE57" s="12"/>
      <c r="AF57" s="13" t="s">
        <v>172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'Б-100065-13',date'2015-03-03',2, 7, 7, 'USD', 1, 18, date'2015-03-06', date'2015-03-07', 1000651, 1, to_date('2015-06-08 00:00:00','YYYY-MM-DD HH24:MI:SS'), 30000, 5400, 0, 154, 0, 'c1', 8,null);insert into xxxx_oebs_cash_payment_test (ID, INVOICE_ID, OEBS_PAYMENT, DOC_DATE, COMISS_DATE) values (s_xxxx_oebs_cash_payment_test.NEXTVAL, 100065, 15000, to_date('2015-06-08 00:00:00','YYYY-MM-DD HH24:MI:SS'), date'2015-06-11' );insert into xxxx_client_discount_m  (ID,CLIENT_ID,CLIENT_AVG_DISCOUNT,DT) values (s_xxxx_client_discount_m.NEXTVAL,154, 7, date'2014-03-01');</v>
      </c>
    </row>
    <row r="58" spans="1:47" ht="15" customHeight="1" x14ac:dyDescent="0.3">
      <c r="A58" s="45">
        <v>9</v>
      </c>
      <c r="B58" s="57"/>
      <c r="C58" s="12" t="str">
        <f t="shared" si="17"/>
        <v>10009</v>
      </c>
      <c r="D58" s="12" t="str">
        <f t="shared" si="18"/>
        <v>10009/13</v>
      </c>
      <c r="E58" s="13" t="s">
        <v>40</v>
      </c>
      <c r="F58" s="13" t="s">
        <v>41</v>
      </c>
      <c r="G58" s="12">
        <v>57</v>
      </c>
      <c r="H58" s="14">
        <v>100066</v>
      </c>
      <c r="I58" s="15" t="str">
        <f t="shared" si="3"/>
        <v>Б-100066-13</v>
      </c>
      <c r="J58" s="16">
        <v>2</v>
      </c>
      <c r="K58" s="12">
        <v>7</v>
      </c>
      <c r="L58" s="162" t="s">
        <v>91</v>
      </c>
      <c r="M58" s="16">
        <v>1</v>
      </c>
      <c r="N58" s="12">
        <v>18</v>
      </c>
      <c r="O58" s="13" t="s">
        <v>53</v>
      </c>
      <c r="P58" s="13" t="s">
        <v>44</v>
      </c>
      <c r="Q58" s="13" t="s">
        <v>45</v>
      </c>
      <c r="R58" s="17" t="str">
        <f t="shared" si="19"/>
        <v>1000661</v>
      </c>
      <c r="S58" s="15">
        <v>1</v>
      </c>
      <c r="T58" s="13" t="s">
        <v>103</v>
      </c>
      <c r="U58" s="12">
        <v>20000</v>
      </c>
      <c r="V58" s="12">
        <f t="shared" si="5"/>
        <v>3600</v>
      </c>
      <c r="W58" s="12">
        <v>0</v>
      </c>
      <c r="X58" s="18">
        <v>155</v>
      </c>
      <c r="Y58" s="19" t="s">
        <v>47</v>
      </c>
      <c r="Z58" s="20">
        <f t="shared" si="6"/>
        <v>16400</v>
      </c>
      <c r="AA58" s="21"/>
      <c r="AB58" s="26"/>
      <c r="AC58" s="14">
        <f t="shared" si="20"/>
        <v>10000</v>
      </c>
      <c r="AD58" s="12"/>
      <c r="AE58" s="12"/>
      <c r="AF58" s="13" t="s">
        <v>172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'Б-100066-13',date'2015-03-03',2, 7, 7, 'USD', 1, 18, date'2015-03-06', date'2015-03-07', 1000661, 1, to_date('2015-06-08 00:00:00','YYYY-MM-DD HH24:MI:SS'), 20000, 3600, 0, 155, 0, 'c1', 8,null);insert into xxxx_oebs_cash_payment_test (ID, INVOICE_ID, OEBS_PAYMENT, DOC_DATE, COMISS_DATE) values (s_xxxx_oebs_cash_payment_test.NEXTVAL, 100066, 10000, to_date('2015-06-08 00:00:00','YYYY-MM-DD HH24:MI:SS'), date'2015-06-11' );insert into xxxx_client_discount_m  (ID,CLIENT_ID,CLIENT_AVG_DISCOUNT,DT) values (s_xxxx_client_discount_m.NEXTVAL,155, 7, date'2014-03-01');</v>
      </c>
    </row>
    <row r="59" spans="1:47" ht="15" customHeight="1" x14ac:dyDescent="0.3">
      <c r="A59" s="45">
        <v>9</v>
      </c>
      <c r="B59" s="57"/>
      <c r="C59" s="12" t="str">
        <f t="shared" si="17"/>
        <v>10009</v>
      </c>
      <c r="D59" s="12" t="str">
        <f t="shared" si="18"/>
        <v>10009/13</v>
      </c>
      <c r="E59" s="13" t="s">
        <v>40</v>
      </c>
      <c r="F59" s="13" t="s">
        <v>41</v>
      </c>
      <c r="G59" s="12">
        <v>57</v>
      </c>
      <c r="H59" s="14">
        <v>100067</v>
      </c>
      <c r="I59" s="15" t="str">
        <f t="shared" si="3"/>
        <v>Б-100067-13</v>
      </c>
      <c r="J59" s="16">
        <v>2</v>
      </c>
      <c r="K59" s="28">
        <v>11</v>
      </c>
      <c r="L59" s="162" t="s">
        <v>91</v>
      </c>
      <c r="M59" s="16">
        <v>1</v>
      </c>
      <c r="N59" s="12">
        <v>18</v>
      </c>
      <c r="O59" s="13" t="s">
        <v>55</v>
      </c>
      <c r="P59" s="13" t="s">
        <v>44</v>
      </c>
      <c r="Q59" s="13" t="s">
        <v>45</v>
      </c>
      <c r="R59" s="17" t="str">
        <f t="shared" si="19"/>
        <v>1000671</v>
      </c>
      <c r="S59" s="15">
        <v>1</v>
      </c>
      <c r="T59" s="13" t="s">
        <v>173</v>
      </c>
      <c r="U59" s="12">
        <v>30000</v>
      </c>
      <c r="V59" s="12">
        <f t="shared" si="5"/>
        <v>5400</v>
      </c>
      <c r="W59" s="12">
        <v>0</v>
      </c>
      <c r="X59" s="18">
        <v>156</v>
      </c>
      <c r="Y59" s="19" t="s">
        <v>47</v>
      </c>
      <c r="Z59" s="20">
        <f t="shared" si="6"/>
        <v>24600</v>
      </c>
      <c r="AA59" s="21"/>
      <c r="AB59" s="29"/>
      <c r="AC59" s="14">
        <f t="shared" si="20"/>
        <v>15000</v>
      </c>
      <c r="AD59" s="12"/>
      <c r="AE59" s="12"/>
      <c r="AF59" s="13" t="s">
        <v>172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'Б-100067-13',date'2015-03-04',2, 11, 11, 'USD', 1, 18, date'2015-03-06', date'2015-03-07', 1000671, 1, to_date('2015-06-09 00:00:00','YYYY-MM-DD HH24:MI:SS'), 30000, 5400, 0, 156, 0, 'c1', 8,null);insert into xxxx_oebs_cash_payment_test (ID, INVOICE_ID, OEBS_PAYMENT, DOC_DATE, COMISS_DATE) values (s_xxxx_oebs_cash_payment_test.NEXTVAL, 100067, 15000, to_date('2015-06-09 00:00:00','YYYY-MM-DD HH24:MI:SS'), date'2015-06-11' );insert into xxxx_client_discount_m  (ID,CLIENT_ID,CLIENT_AVG_DISCOUNT,DT) values (s_xxxx_client_discount_m.NEXTVAL,156, 20, date'2014-03-01');</v>
      </c>
    </row>
    <row r="60" spans="1:47" s="44" customFormat="1" ht="15" customHeight="1" x14ac:dyDescent="0.3">
      <c r="A60" s="31">
        <v>9</v>
      </c>
      <c r="B60" s="60"/>
      <c r="C60" s="33" t="str">
        <f t="shared" si="17"/>
        <v>10009</v>
      </c>
      <c r="D60" s="33" t="str">
        <f t="shared" si="18"/>
        <v>10009/13</v>
      </c>
      <c r="E60" s="34" t="s">
        <v>40</v>
      </c>
      <c r="F60" s="34" t="s">
        <v>41</v>
      </c>
      <c r="G60" s="12">
        <v>57</v>
      </c>
      <c r="H60" s="14">
        <v>100068</v>
      </c>
      <c r="I60" s="33" t="str">
        <f t="shared" si="3"/>
        <v>Б-100068-13</v>
      </c>
      <c r="J60" s="16">
        <v>2</v>
      </c>
      <c r="K60" s="35">
        <v>1</v>
      </c>
      <c r="L60" s="162" t="s">
        <v>91</v>
      </c>
      <c r="M60" s="36">
        <v>1</v>
      </c>
      <c r="N60" s="33">
        <v>18</v>
      </c>
      <c r="O60" s="34" t="s">
        <v>57</v>
      </c>
      <c r="P60" s="34" t="s">
        <v>44</v>
      </c>
      <c r="Q60" s="34" t="s">
        <v>45</v>
      </c>
      <c r="R60" s="37" t="str">
        <f t="shared" si="19"/>
        <v>1000681</v>
      </c>
      <c r="S60" s="33">
        <v>1</v>
      </c>
      <c r="T60" s="34" t="s">
        <v>174</v>
      </c>
      <c r="U60" s="33">
        <v>11952</v>
      </c>
      <c r="V60" s="33">
        <f t="shared" si="5"/>
        <v>2151.36</v>
      </c>
      <c r="W60" s="33">
        <v>0</v>
      </c>
      <c r="X60" s="18">
        <v>157</v>
      </c>
      <c r="Y60" s="38" t="s">
        <v>47</v>
      </c>
      <c r="Z60" s="20">
        <f t="shared" si="6"/>
        <v>9800.64</v>
      </c>
      <c r="AA60" s="39"/>
      <c r="AB60" s="39"/>
      <c r="AC60" s="40">
        <f t="shared" si="20"/>
        <v>5976</v>
      </c>
      <c r="AD60" s="33"/>
      <c r="AE60" s="33"/>
      <c r="AF60" s="13" t="s">
        <v>172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'Б-100068-13',date'2015-03-05',2, 1, 1, 'USD', 1, 18, date'2015-03-06', date'2015-03-07', 1000681, 1, to_date('2015-06-11 00:00:00','YYYY-MM-DD HH24:MI:SS'), 11952, 2151.36, 0, 157, 0, 'c1', 8,null);insert into xxxx_oebs_cash_payment_test (ID, INVOICE_ID, OEBS_PAYMENT, DOC_DATE, COMISS_DATE) values (s_xxxx_oebs_cash_payment_test.NEXTVAL, 100068, 5976, to_date('2015-06-11 00:00:00','YYYY-MM-DD HH24:MI:SS'), date'2015-06-11' );insert into xxxx_client_discount_m  (ID,CLIENT_ID,CLIENT_AVG_DISCOUNT,DT) values (s_xxxx_client_discount_m.NEXTVAL,157, 13, date'2014-03-01');</v>
      </c>
    </row>
    <row r="61" spans="1:47" ht="15" customHeight="1" x14ac:dyDescent="0.3">
      <c r="A61" s="45">
        <v>10</v>
      </c>
      <c r="B61" s="57"/>
      <c r="C61" s="12" t="str">
        <f t="shared" si="17"/>
        <v>100010</v>
      </c>
      <c r="D61" s="12" t="str">
        <f t="shared" si="18"/>
        <v>100010/13</v>
      </c>
      <c r="E61" s="13" t="s">
        <v>40</v>
      </c>
      <c r="F61" s="13" t="s">
        <v>41</v>
      </c>
      <c r="G61" s="12">
        <v>57</v>
      </c>
      <c r="H61" s="14">
        <v>100099</v>
      </c>
      <c r="I61" s="15" t="str">
        <f t="shared" ref="I61:I92" si="21">"Б-"&amp;H61&amp;"-13"</f>
        <v>Б-100099-13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3" t="s">
        <v>43</v>
      </c>
      <c r="P61" s="13" t="s">
        <v>44</v>
      </c>
      <c r="Q61" s="13" t="s">
        <v>45</v>
      </c>
      <c r="R61" s="17" t="str">
        <f t="shared" si="19"/>
        <v>1000991</v>
      </c>
      <c r="S61" s="15">
        <v>1</v>
      </c>
      <c r="T61" s="13" t="s">
        <v>101</v>
      </c>
      <c r="U61" s="12">
        <v>100000</v>
      </c>
      <c r="V61" s="12">
        <f t="shared" ref="V61:V92" si="22">U61*0.18</f>
        <v>18000</v>
      </c>
      <c r="W61" s="12">
        <v>0</v>
      </c>
      <c r="X61" s="18">
        <v>188</v>
      </c>
      <c r="Y61" s="19" t="s">
        <v>47</v>
      </c>
      <c r="Z61" s="20">
        <f t="shared" si="6"/>
        <v>82000</v>
      </c>
      <c r="AA61" s="21"/>
      <c r="AB61" s="22"/>
      <c r="AC61" s="14">
        <f t="shared" si="20"/>
        <v>50000</v>
      </c>
      <c r="AD61" s="12"/>
      <c r="AE61" s="12"/>
      <c r="AF61" s="13" t="s">
        <v>172</v>
      </c>
      <c r="AG61" s="23">
        <v>8</v>
      </c>
      <c r="AH61" s="24">
        <v>13</v>
      </c>
      <c r="AI61" s="25" t="s">
        <v>49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9" t="s">
        <v>89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'Б-100099-13',date'2015-03-02',2, 7, 7, 'RUR', 1, 18, date'2015-03-06', date'2015-03-07', 1000991, 1, to_date('2015-06-07 00:00:00','YYYY-MM-DD HH24:MI:SS'), 100000, 18000, 0, 188, 0, 'c1', 8,null);insert into xxxx_oebs_cash_payment_test (ID, INVOICE_ID, OEBS_PAYMENT, DOC_DATE, COMISS_DATE) values (s_xxxx_oebs_cash_payment_test.NEXTVAL, 100099, 50000, to_date('2015-06-07 00:00:00','YYYY-MM-DD HH24:MI:SS'), date'2015-06-11' );insert into xxxx_client_discount_m  (ID,CLIENT_ID,CLIENT_AVG_DISCOUNT,DT) values (s_xxxx_client_discount_m.NEXTVAL,188, 13, date'2014-03-01');</v>
      </c>
    </row>
    <row r="62" spans="1:47" ht="15" customHeight="1" x14ac:dyDescent="0.3">
      <c r="A62" s="45">
        <v>10</v>
      </c>
      <c r="B62" s="57"/>
      <c r="C62" s="12" t="str">
        <f t="shared" si="17"/>
        <v>100010</v>
      </c>
      <c r="D62" s="12" t="str">
        <f t="shared" si="18"/>
        <v>100010/13</v>
      </c>
      <c r="E62" s="13" t="s">
        <v>40</v>
      </c>
      <c r="F62" s="13" t="s">
        <v>41</v>
      </c>
      <c r="G62" s="12">
        <v>57</v>
      </c>
      <c r="H62" s="14">
        <v>100100</v>
      </c>
      <c r="I62" s="15" t="str">
        <f t="shared" si="21"/>
        <v>Б-100100-13</v>
      </c>
      <c r="J62" s="16">
        <v>2</v>
      </c>
      <c r="K62" s="12">
        <v>7</v>
      </c>
      <c r="L62" s="12" t="s">
        <v>42</v>
      </c>
      <c r="M62" s="76">
        <v>0</v>
      </c>
      <c r="N62" s="12">
        <v>18</v>
      </c>
      <c r="O62" s="13" t="s">
        <v>53</v>
      </c>
      <c r="P62" s="13" t="s">
        <v>44</v>
      </c>
      <c r="Q62" s="13" t="s">
        <v>45</v>
      </c>
      <c r="R62" s="17" t="str">
        <f t="shared" si="19"/>
        <v>1001001</v>
      </c>
      <c r="S62" s="15">
        <v>1</v>
      </c>
      <c r="T62" s="13" t="s">
        <v>103</v>
      </c>
      <c r="U62" s="12">
        <v>90000</v>
      </c>
      <c r="V62" s="12">
        <f t="shared" si="22"/>
        <v>16200</v>
      </c>
      <c r="W62" s="12">
        <v>0</v>
      </c>
      <c r="X62" s="18">
        <v>189</v>
      </c>
      <c r="Y62" s="19" t="s">
        <v>47</v>
      </c>
      <c r="Z62" s="20">
        <f t="shared" si="6"/>
        <v>73800</v>
      </c>
      <c r="AA62" s="21"/>
      <c r="AB62" s="26"/>
      <c r="AC62" s="14">
        <f t="shared" si="20"/>
        <v>45000</v>
      </c>
      <c r="AD62" s="12"/>
      <c r="AE62" s="12"/>
      <c r="AF62" s="13" t="s">
        <v>172</v>
      </c>
      <c r="AG62" s="23">
        <v>8</v>
      </c>
      <c r="AH62" s="27">
        <v>7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9" t="s">
        <v>90</v>
      </c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'Б-100100-13',date'2015-03-03',2, 7, 7, 'RUR', 0, 18, date'2015-03-06', date'2015-03-07', 1001001, 1, to_date('2015-06-08 00:00:00','YYYY-MM-DD HH24:MI:SS'), 90000, 16200, 0, 189, 0, 'c1', 8,null);insert into xxxx_oebs_cash_payment_test (ID, INVOICE_ID, OEBS_PAYMENT, DOC_DATE, COMISS_DATE) values (s_xxxx_oebs_cash_payment_test.NEXTVAL, 100100, 45000, to_date('2015-06-08 00:00:00','YYYY-MM-DD HH24:MI:SS'), date'2015-06-11' );insert into xxxx_client_discount_m  (ID,CLIENT_ID,CLIENT_AVG_DISCOUNT,DT) values (s_xxxx_client_discount_m.NEXTVAL,189, 7, date'2014-03-01');</v>
      </c>
    </row>
    <row r="63" spans="1:47" ht="15" customHeight="1" x14ac:dyDescent="0.3">
      <c r="A63" s="45">
        <v>10</v>
      </c>
      <c r="B63" s="57"/>
      <c r="C63" s="12" t="str">
        <f t="shared" si="17"/>
        <v>100010</v>
      </c>
      <c r="D63" s="12" t="str">
        <f t="shared" si="18"/>
        <v>100010/13</v>
      </c>
      <c r="E63" s="13" t="s">
        <v>40</v>
      </c>
      <c r="F63" s="13" t="s">
        <v>41</v>
      </c>
      <c r="G63" s="12">
        <v>57</v>
      </c>
      <c r="H63" s="14">
        <v>100101</v>
      </c>
      <c r="I63" s="15" t="str">
        <f t="shared" si="21"/>
        <v>Б-100101-13</v>
      </c>
      <c r="J63" s="16">
        <v>2</v>
      </c>
      <c r="K63" s="12">
        <v>7</v>
      </c>
      <c r="L63" s="56" t="s">
        <v>91</v>
      </c>
      <c r="M63" s="16">
        <v>1</v>
      </c>
      <c r="N63" s="12">
        <v>18</v>
      </c>
      <c r="O63" s="13" t="s">
        <v>53</v>
      </c>
      <c r="P63" s="13" t="s">
        <v>44</v>
      </c>
      <c r="Q63" s="13" t="s">
        <v>45</v>
      </c>
      <c r="R63" s="17" t="str">
        <f t="shared" si="19"/>
        <v>1001011</v>
      </c>
      <c r="S63" s="15">
        <v>1</v>
      </c>
      <c r="T63" s="13" t="s">
        <v>103</v>
      </c>
      <c r="U63" s="12">
        <v>1300</v>
      </c>
      <c r="V63" s="12">
        <f t="shared" si="22"/>
        <v>234</v>
      </c>
      <c r="W63" s="12">
        <v>0</v>
      </c>
      <c r="X63" s="18">
        <v>190</v>
      </c>
      <c r="Y63" s="19" t="s">
        <v>47</v>
      </c>
      <c r="Z63" s="20">
        <f t="shared" si="6"/>
        <v>1066</v>
      </c>
      <c r="AA63" s="21"/>
      <c r="AB63" s="26"/>
      <c r="AC63" s="14">
        <f t="shared" si="20"/>
        <v>650</v>
      </c>
      <c r="AD63" s="12"/>
      <c r="AE63" s="12"/>
      <c r="AF63" s="13" t="s">
        <v>172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'Б-100101-13',date'2015-03-03',2, 7, 7, 'USD', 1, 18, date'2015-03-06', date'2015-03-07', 1001011, 1, to_date('2015-06-08 00:00:00','YYYY-MM-DD HH24:MI:SS'), 1300, 234, 0, 190, 0, 'c1', 8,null);insert into xxxx_oebs_cash_payment_test (ID, INVOICE_ID, OEBS_PAYMENT, DOC_DATE, COMISS_DATE) values (s_xxxx_oebs_cash_payment_test.NEXTVAL, 100101, 650, to_date('2015-06-08 00:00:00','YYYY-MM-DD HH24:MI:SS'), date'2015-06-11' );insert into xxxx_client_discount_m  (ID,CLIENT_ID,CLIENT_AVG_DISCOUNT,DT) values (s_xxxx_client_discount_m.NEXTVAL,190, 7, date'2014-03-01');</v>
      </c>
    </row>
    <row r="64" spans="1:47" ht="15" customHeight="1" x14ac:dyDescent="0.3">
      <c r="A64" s="45">
        <v>10</v>
      </c>
      <c r="B64" s="57"/>
      <c r="C64" s="12" t="str">
        <f t="shared" si="17"/>
        <v>100010</v>
      </c>
      <c r="D64" s="12" t="str">
        <f t="shared" si="18"/>
        <v>100010/13</v>
      </c>
      <c r="E64" s="13" t="s">
        <v>40</v>
      </c>
      <c r="F64" s="13" t="s">
        <v>41</v>
      </c>
      <c r="G64" s="12">
        <v>57</v>
      </c>
      <c r="H64" s="14">
        <v>100102</v>
      </c>
      <c r="I64" s="15" t="str">
        <f t="shared" si="21"/>
        <v>Б-100102-13</v>
      </c>
      <c r="J64" s="16">
        <v>2</v>
      </c>
      <c r="K64" s="28">
        <v>11</v>
      </c>
      <c r="L64" s="12" t="s">
        <v>42</v>
      </c>
      <c r="M64" s="16">
        <v>1</v>
      </c>
      <c r="N64" s="12">
        <v>18</v>
      </c>
      <c r="O64" s="13" t="s">
        <v>55</v>
      </c>
      <c r="P64" s="13" t="s">
        <v>44</v>
      </c>
      <c r="Q64" s="13" t="s">
        <v>45</v>
      </c>
      <c r="R64" s="17" t="str">
        <f t="shared" si="19"/>
        <v>1001021</v>
      </c>
      <c r="S64" s="15">
        <v>1</v>
      </c>
      <c r="T64" s="13" t="s">
        <v>173</v>
      </c>
      <c r="U64" s="12">
        <v>80000</v>
      </c>
      <c r="V64" s="12">
        <f t="shared" si="22"/>
        <v>14400</v>
      </c>
      <c r="W64" s="12">
        <v>0</v>
      </c>
      <c r="X64" s="18">
        <v>191</v>
      </c>
      <c r="Y64" s="19" t="s">
        <v>47</v>
      </c>
      <c r="Z64" s="20">
        <f t="shared" si="6"/>
        <v>65600</v>
      </c>
      <c r="AA64" s="21"/>
      <c r="AB64" s="29"/>
      <c r="AC64" s="14">
        <f t="shared" si="20"/>
        <v>40000</v>
      </c>
      <c r="AD64" s="12"/>
      <c r="AE64" s="12"/>
      <c r="AF64" s="13" t="s">
        <v>172</v>
      </c>
      <c r="AG64" s="23">
        <v>8</v>
      </c>
      <c r="AH64" s="30">
        <v>20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U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'Б-100102-13',date'2015-03-04',2, 11, 11, 'RUR', 1, 18, date'2015-03-06', date'2015-03-07', 1001021, 1, to_date('2015-06-09 00:00:00','YYYY-MM-DD HH24:MI:SS'), 80000, 14400, 0, 191, 0, 'c1', 8,null);insert into xxxx_oebs_cash_payment_test (ID, INVOICE_ID, OEBS_PAYMENT, DOC_DATE, COMISS_DATE) values (s_xxxx_oebs_cash_payment_test.NEXTVAL, 100102, 40000, to_date('2015-06-09 00:00:00','YYYY-MM-DD HH24:MI:SS'), date'2015-06-11' );insert into xxxx_client_discount_m  (ID,CLIENT_ID,CLIENT_AVG_DISCOUNT,DT) values (s_xxxx_client_discount_m.NEXTVAL,191, 20, date'2014-03-01');</v>
      </c>
    </row>
    <row r="65" spans="1:47" s="44" customFormat="1" ht="15" customHeight="1" x14ac:dyDescent="0.3">
      <c r="A65" s="45">
        <v>10</v>
      </c>
      <c r="B65" s="60"/>
      <c r="C65" s="33" t="str">
        <f t="shared" si="17"/>
        <v>100010</v>
      </c>
      <c r="D65" s="33" t="str">
        <f t="shared" si="18"/>
        <v>100010/13</v>
      </c>
      <c r="E65" s="34" t="s">
        <v>40</v>
      </c>
      <c r="F65" s="34" t="s">
        <v>41</v>
      </c>
      <c r="G65" s="12">
        <v>57</v>
      </c>
      <c r="H65" s="14">
        <v>100103</v>
      </c>
      <c r="I65" s="33" t="str">
        <f t="shared" si="21"/>
        <v>Б-100103-13</v>
      </c>
      <c r="J65" s="16">
        <v>2</v>
      </c>
      <c r="K65" s="35">
        <v>1</v>
      </c>
      <c r="L65" s="33" t="s">
        <v>42</v>
      </c>
      <c r="M65" s="36">
        <v>1</v>
      </c>
      <c r="N65" s="33">
        <v>18</v>
      </c>
      <c r="O65" s="34" t="s">
        <v>57</v>
      </c>
      <c r="P65" s="34" t="s">
        <v>44</v>
      </c>
      <c r="Q65" s="34" t="s">
        <v>45</v>
      </c>
      <c r="R65" s="37" t="str">
        <f t="shared" si="19"/>
        <v>1001031</v>
      </c>
      <c r="S65" s="33">
        <v>1</v>
      </c>
      <c r="T65" s="34" t="s">
        <v>174</v>
      </c>
      <c r="U65" s="33">
        <v>60000</v>
      </c>
      <c r="V65" s="33">
        <f t="shared" si="22"/>
        <v>10800</v>
      </c>
      <c r="W65" s="33">
        <v>0</v>
      </c>
      <c r="X65" s="18">
        <v>192</v>
      </c>
      <c r="Y65" s="38" t="s">
        <v>47</v>
      </c>
      <c r="Z65" s="20">
        <f t="shared" si="6"/>
        <v>49200</v>
      </c>
      <c r="AA65" s="39"/>
      <c r="AB65" s="39"/>
      <c r="AC65" s="40">
        <f t="shared" si="20"/>
        <v>30000</v>
      </c>
      <c r="AD65" s="33"/>
      <c r="AE65" s="33"/>
      <c r="AF65" s="13" t="s">
        <v>172</v>
      </c>
      <c r="AG65" s="41">
        <v>8</v>
      </c>
      <c r="AH65" s="42">
        <v>13</v>
      </c>
      <c r="AI65" s="43" t="s">
        <v>49</v>
      </c>
      <c r="AJ65" s="34"/>
      <c r="AK65" s="34"/>
      <c r="AL65" s="37">
        <v>0</v>
      </c>
      <c r="AM65" s="33" t="s">
        <v>50</v>
      </c>
      <c r="AN65" s="33" t="s">
        <v>51</v>
      </c>
      <c r="AO65" s="33"/>
      <c r="AP65" s="37"/>
      <c r="AQ65" s="37"/>
      <c r="AR65" s="3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'Б-100103-13',date'2015-03-05',2, 1, 1, 'RUR', 1, 18, date'2015-03-06', date'2015-03-07', 1001031, 1, to_date('2015-06-11 00:00:00','YYYY-MM-DD HH24:MI:SS'), 60000, 10800, 0, 192, 0, 'c1', 8,null);insert into xxxx_oebs_cash_payment_test (ID, INVOICE_ID, OEBS_PAYMENT, DOC_DATE, COMISS_DATE) values (s_xxxx_oebs_cash_payment_test.NEXTVAL, 100103, 30000, to_date('2015-06-11 00:00:00','YYYY-MM-DD HH24:MI:SS'), date'2015-06-11' );insert into xxxx_client_discount_m  (ID,CLIENT_ID,CLIENT_AVG_DISCOUNT,DT) values (s_xxxx_client_discount_m.NEXTVAL,192, 13, date'2014-03-01');</v>
      </c>
    </row>
    <row r="66" spans="1:47" ht="15" customHeight="1" x14ac:dyDescent="0.3">
      <c r="A66" s="45">
        <v>11</v>
      </c>
      <c r="B66" s="57"/>
      <c r="C66" s="12" t="str">
        <f t="shared" si="17"/>
        <v>100011</v>
      </c>
      <c r="D66" s="12" t="str">
        <f t="shared" si="18"/>
        <v>100011/13</v>
      </c>
      <c r="E66" s="13" t="s">
        <v>40</v>
      </c>
      <c r="F66" s="13" t="s">
        <v>41</v>
      </c>
      <c r="G66" s="12">
        <v>57</v>
      </c>
      <c r="H66" s="14">
        <v>100154</v>
      </c>
      <c r="I66" s="15" t="str">
        <f t="shared" si="21"/>
        <v>Б-100154-13</v>
      </c>
      <c r="J66" s="16">
        <v>2</v>
      </c>
      <c r="K66" s="56">
        <v>2</v>
      </c>
      <c r="L66" s="56" t="s">
        <v>91</v>
      </c>
      <c r="M66" s="16">
        <v>1</v>
      </c>
      <c r="N66" s="12">
        <v>18</v>
      </c>
      <c r="O66" s="13" t="s">
        <v>43</v>
      </c>
      <c r="P66" s="13" t="s">
        <v>44</v>
      </c>
      <c r="Q66" s="13" t="s">
        <v>45</v>
      </c>
      <c r="R66" s="17" t="str">
        <f t="shared" si="19"/>
        <v>1001541</v>
      </c>
      <c r="S66" s="15">
        <v>1</v>
      </c>
      <c r="T66" s="13" t="s">
        <v>101</v>
      </c>
      <c r="U66" s="12">
        <v>50000</v>
      </c>
      <c r="V66" s="12">
        <f t="shared" si="22"/>
        <v>9000</v>
      </c>
      <c r="W66" s="12">
        <v>0</v>
      </c>
      <c r="X66" s="18">
        <v>243</v>
      </c>
      <c r="Y66" s="19" t="s">
        <v>47</v>
      </c>
      <c r="Z66" s="20">
        <f t="shared" si="6"/>
        <v>41000</v>
      </c>
      <c r="AA66" s="21"/>
      <c r="AB66" s="22"/>
      <c r="AC66" s="14">
        <f t="shared" si="20"/>
        <v>25000</v>
      </c>
      <c r="AD66" s="12"/>
      <c r="AE66" s="12"/>
      <c r="AF66" s="13" t="s">
        <v>172</v>
      </c>
      <c r="AG66" s="23">
        <v>8</v>
      </c>
      <c r="AH66" s="24">
        <v>13</v>
      </c>
      <c r="AI66" s="25" t="s">
        <v>49</v>
      </c>
      <c r="AJ66" s="13"/>
      <c r="AK66" s="13"/>
      <c r="AL66" s="17">
        <v>0</v>
      </c>
      <c r="AM66" s="15" t="s">
        <v>50</v>
      </c>
      <c r="AN66" s="12" t="s">
        <v>51</v>
      </c>
      <c r="AO66" s="12"/>
      <c r="AP66" s="17"/>
      <c r="AQ66" s="17"/>
      <c r="AR66" s="17"/>
      <c r="AS66" s="15" t="s">
        <v>99</v>
      </c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'Б-100154-13',date'2015-03-02',2, 2, 2, 'USD', 1, 18, date'2015-03-06', date'2015-03-07', 1001541, 1, to_date('2015-06-07 00:00:00','YYYY-MM-DD HH24:MI:SS'), 50000, 9000, 0, 243, 0, 'c1', 8,null);insert into xxxx_oebs_cash_payment_test (ID, INVOICE_ID, OEBS_PAYMENT, DOC_DATE, COMISS_DATE) values (s_xxxx_oebs_cash_payment_test.NEXTVAL, 100154, 25000, to_date('2015-06-07 00:00:00','YYYY-MM-DD HH24:MI:SS'), date'2015-06-11' );insert into xxxx_client_discount_m  (ID,CLIENT_ID,CLIENT_AVG_DISCOUNT,DT) values (s_xxxx_client_discount_m.NEXTVAL,243, 13, date'2014-03-01');</v>
      </c>
    </row>
    <row r="67" spans="1:47" ht="15" customHeight="1" x14ac:dyDescent="0.3">
      <c r="A67" s="45">
        <v>11</v>
      </c>
      <c r="B67" s="57"/>
      <c r="C67" s="12" t="str">
        <f t="shared" si="17"/>
        <v>100011</v>
      </c>
      <c r="D67" s="12" t="str">
        <f t="shared" si="18"/>
        <v>100011/13</v>
      </c>
      <c r="E67" s="13" t="s">
        <v>40</v>
      </c>
      <c r="F67" s="13" t="s">
        <v>41</v>
      </c>
      <c r="G67" s="12">
        <v>57</v>
      </c>
      <c r="H67" s="14">
        <v>100155</v>
      </c>
      <c r="I67" s="15" t="str">
        <f t="shared" si="21"/>
        <v>Б-100155-13</v>
      </c>
      <c r="J67" s="16">
        <v>2</v>
      </c>
      <c r="K67" s="12">
        <v>7</v>
      </c>
      <c r="L67" s="56" t="s">
        <v>91</v>
      </c>
      <c r="M67" s="16">
        <v>1</v>
      </c>
      <c r="N67" s="12">
        <v>18</v>
      </c>
      <c r="O67" s="13" t="s">
        <v>53</v>
      </c>
      <c r="P67" s="13" t="s">
        <v>44</v>
      </c>
      <c r="Q67" s="13" t="s">
        <v>45</v>
      </c>
      <c r="R67" s="17" t="str">
        <f t="shared" si="19"/>
        <v>1001551</v>
      </c>
      <c r="S67" s="15">
        <v>1</v>
      </c>
      <c r="T67" s="13" t="s">
        <v>103</v>
      </c>
      <c r="U67" s="12">
        <v>50000</v>
      </c>
      <c r="V67" s="12">
        <f t="shared" si="22"/>
        <v>9000</v>
      </c>
      <c r="W67" s="12">
        <v>0</v>
      </c>
      <c r="X67" s="18">
        <v>244</v>
      </c>
      <c r="Y67" s="19" t="s">
        <v>47</v>
      </c>
      <c r="Z67" s="20">
        <f t="shared" si="6"/>
        <v>41000</v>
      </c>
      <c r="AA67" s="21"/>
      <c r="AB67" s="26"/>
      <c r="AC67" s="14">
        <f t="shared" si="20"/>
        <v>25000</v>
      </c>
      <c r="AD67" s="12"/>
      <c r="AE67" s="12"/>
      <c r="AF67" s="13" t="s">
        <v>172</v>
      </c>
      <c r="AG67" s="23">
        <v>8</v>
      </c>
      <c r="AH67" s="27">
        <v>7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9" t="s">
        <v>100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'Б-100155-13',date'2015-03-03',2, 7, 7, 'USD', 1, 18, date'2015-03-06', date'2015-03-07', 1001551, 1, to_date('2015-06-08 00:00:00','YYYY-MM-DD HH24:MI:SS'), 50000, 9000, 0, 244, 0, 'c1', 8,null);insert into xxxx_oebs_cash_payment_test (ID, INVOICE_ID, OEBS_PAYMENT, DOC_DATE, COMISS_DATE) values (s_xxxx_oebs_cash_payment_test.NEXTVAL, 100155, 25000, to_date('2015-06-08 00:00:00','YYYY-MM-DD HH24:MI:SS'), date'2015-06-11' );insert into xxxx_client_discount_m  (ID,CLIENT_ID,CLIENT_AVG_DISCOUNT,DT) values (s_xxxx_client_discount_m.NEXTVAL,244, 7, date'2014-03-01');</v>
      </c>
    </row>
    <row r="68" spans="1:47" ht="15" customHeight="1" x14ac:dyDescent="0.3">
      <c r="A68" s="45">
        <v>11</v>
      </c>
      <c r="B68" s="57"/>
      <c r="C68" s="12" t="str">
        <f t="shared" si="17"/>
        <v>100011</v>
      </c>
      <c r="D68" s="12" t="str">
        <f t="shared" si="18"/>
        <v>100011/13</v>
      </c>
      <c r="E68" s="13" t="s">
        <v>40</v>
      </c>
      <c r="F68" s="13" t="s">
        <v>41</v>
      </c>
      <c r="G68" s="12">
        <v>57</v>
      </c>
      <c r="H68" s="14">
        <v>100156</v>
      </c>
      <c r="I68" s="15" t="str">
        <f t="shared" si="21"/>
        <v>Б-100156-13</v>
      </c>
      <c r="J68" s="16">
        <v>2</v>
      </c>
      <c r="K68" s="12">
        <v>7</v>
      </c>
      <c r="L68" s="56" t="s">
        <v>91</v>
      </c>
      <c r="M68" s="16">
        <v>1</v>
      </c>
      <c r="N68" s="12">
        <v>18</v>
      </c>
      <c r="O68" s="13" t="s">
        <v>53</v>
      </c>
      <c r="P68" s="13" t="s">
        <v>44</v>
      </c>
      <c r="Q68" s="13" t="s">
        <v>45</v>
      </c>
      <c r="R68" s="17" t="str">
        <f t="shared" si="19"/>
        <v>1001561</v>
      </c>
      <c r="S68" s="15">
        <v>1</v>
      </c>
      <c r="T68" s="13" t="s">
        <v>103</v>
      </c>
      <c r="U68" s="12">
        <v>50000</v>
      </c>
      <c r="V68" s="12">
        <f t="shared" si="22"/>
        <v>9000</v>
      </c>
      <c r="W68" s="12">
        <v>0</v>
      </c>
      <c r="X68" s="18">
        <v>245</v>
      </c>
      <c r="Y68" s="19" t="s">
        <v>47</v>
      </c>
      <c r="Z68" s="20">
        <f t="shared" ref="Z68:Z80" si="23">U68-V68</f>
        <v>41000</v>
      </c>
      <c r="AA68" s="21"/>
      <c r="AB68" s="26"/>
      <c r="AC68" s="14">
        <f t="shared" si="20"/>
        <v>25000</v>
      </c>
      <c r="AD68" s="12"/>
      <c r="AE68" s="12"/>
      <c r="AF68" s="13" t="s">
        <v>172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9" t="s">
        <v>89</v>
      </c>
      <c r="AU68" s="9" t="str">
        <f t="shared" ref="AU68:AU125" si="2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"&amp;A68&amp;", "&amp;C68&amp;", '"&amp;D68&amp;"', date'"&amp;E68&amp;"', date'"&amp;F68&amp;"', "&amp;G68&amp;", "&amp;H68&amp;", '"&amp;I68&amp;"',date'"&amp;O68&amp;"',"&amp;J68&amp;", "&amp;K68&amp;", "&amp;K68&amp;", '"&amp;L68&amp;"', "&amp;M68&amp;", "&amp;N68&amp;", date'"&amp;P68&amp;"', date'"&amp;Q68&amp;"', "&amp;R68&amp;", "&amp;S68&amp;", to_date('"&amp;T68&amp;"','YYYY-MM-DD HH24:MI:SS'), "&amp;U68&amp;", "&amp;V68&amp;", "&amp;W68&amp;", "&amp;X68&amp;", "&amp;AL68&amp;", '"&amp;AN68&amp;"', "&amp;AG68&amp;","&amp;AM68&amp;");"&amp;
IF(LEN(AC68)&gt;0,"insert into xxxx_oebs_cash_payment_test (ID, INVOICE_ID, OEBS_PAYMENT, DOC_DATE, COMISS_DATE) values (s_xxxx_oebs_cash_payment_test.NEXTVAL, "&amp;H68&amp;", "&amp;AC68&amp;", to_date('"&amp;T68&amp;"','YYYY-MM-DD HH24:MI:SS'), "&amp;AF68&amp;" );","")&amp;
IF(LEN(AD68)&gt;0,"insert into xxxx_oebs_cash_payment_test (ID, INVOICE_ID, OEBS_PAYMENT, DOC_DATE, COMISS_DATE) values (s_xxxx_oebs_cash_payment_test.NEXTVAL, "&amp;H68&amp;", "&amp;AD68&amp;", to_date('"&amp;T68&amp;"','YYYY-MM-DD HH24:MI:SS'), "&amp;AF68&amp;" );","")&amp;
IF(LEN(AE68)&gt;0,"insert into xxxx_oebs_cash_payment_test (ID, INVOICE_ID, OEBS_PAYMENT, DOC_DATE, COMISS_DATE) values (s_xxxx_oebs_cash_payment_test.NEXTVAL, "&amp;H68&amp;", "&amp;AE68&amp;", to_date('"&amp;T68&amp;"','YYYY-MM-DD HH24:MI:SS'), "&amp;AF68&amp;" );","")&amp;
IF(LEN(AH68)&gt;0,"insert into xxxx_client_discount_m  (ID,CLIENT_ID,CLIENT_AVG_DISCOUNT,DT) values (s_xxxx_client_discount_m.NEXTVAL,"&amp;X68&amp;", "&amp;AH68&amp;", "&amp;AI68&amp;");","")&amp;
IF(LEN(AJ68)&gt;0,"insert into xxxx_client_discount_m  (ID,CLIENT_ID,CLIENT_AVG_DISCOUNT,DT) values (s_xxxx_client_discount_m.NEXTVAL,"&amp;X68&amp;", "&amp;AJ68&amp;", "&amp;AK68&amp;");","")&amp;
IF(LEN(AO68)&gt;0,"insert into xxxx_contract_signed_attr (ID, CONTRACT_ID, CODE, KEY_NUM) values (s_xxxx_contract_signed_attr.NEXTVAL, "&amp;C68&amp;", 'SUPERCOMMISSION_BONUS' , "&amp;AO68&amp;" );","")&amp;
IF(LEN(AP68)&gt;0,"insert into xxxx_loyal_clients_contr_attr (ID, CONTRACT_ID, CLIENT_ID, LC_TURNOVER, COLLATERAL_FIRST_DT, COLLATERAL_END_DT) values (s_xxxx_loyal_clients_contr_atr.NEXTVAL, "&amp;C68&amp;", "&amp;X68&amp;", "&amp;AP68&amp;", "&amp;AQ68&amp;", "&amp;AR68&amp;"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'Б-100156-13',date'2015-03-03',2, 7, 7, 'USD', 1, 18, date'2015-03-06', date'2015-03-07', 1001561, 1, to_date('2015-06-08 00:00:00','YYYY-MM-DD HH24:MI:SS'), 50000, 9000, 0, 245, 0, 'c1', 8,null);insert into xxxx_oebs_cash_payment_test (ID, INVOICE_ID, OEBS_PAYMENT, DOC_DATE, COMISS_DATE) values (s_xxxx_oebs_cash_payment_test.NEXTVAL, 100156, 25000, to_date('2015-06-08 00:00:00','YYYY-MM-DD HH24:MI:SS'), date'2015-06-11' );insert into xxxx_client_discount_m  (ID,CLIENT_ID,CLIENT_AVG_DISCOUNT,DT) values (s_xxxx_client_discount_m.NEXTVAL,245, 7, date'2014-03-01');</v>
      </c>
    </row>
    <row r="69" spans="1:47" ht="15" customHeight="1" x14ac:dyDescent="0.3">
      <c r="A69" s="45">
        <v>11</v>
      </c>
      <c r="B69" s="57"/>
      <c r="C69" s="12" t="str">
        <f t="shared" si="17"/>
        <v>100011</v>
      </c>
      <c r="D69" s="12" t="str">
        <f t="shared" si="18"/>
        <v>100011/13</v>
      </c>
      <c r="E69" s="13" t="s">
        <v>40</v>
      </c>
      <c r="F69" s="13" t="s">
        <v>41</v>
      </c>
      <c r="G69" s="12">
        <v>57</v>
      </c>
      <c r="H69" s="14">
        <v>100157</v>
      </c>
      <c r="I69" s="15" t="str">
        <f t="shared" si="21"/>
        <v>Б-100157-13</v>
      </c>
      <c r="J69" s="16">
        <v>2</v>
      </c>
      <c r="K69" s="56">
        <v>11</v>
      </c>
      <c r="L69" s="56" t="s">
        <v>91</v>
      </c>
      <c r="M69" s="16">
        <v>1</v>
      </c>
      <c r="N69" s="12">
        <v>18</v>
      </c>
      <c r="O69" s="13" t="s">
        <v>55</v>
      </c>
      <c r="P69" s="13" t="s">
        <v>44</v>
      </c>
      <c r="Q69" s="13" t="s">
        <v>45</v>
      </c>
      <c r="R69" s="17" t="str">
        <f t="shared" si="19"/>
        <v>1001571</v>
      </c>
      <c r="S69" s="15">
        <v>1</v>
      </c>
      <c r="T69" s="13" t="s">
        <v>173</v>
      </c>
      <c r="U69" s="12">
        <v>50000</v>
      </c>
      <c r="V69" s="12">
        <f t="shared" si="22"/>
        <v>9000</v>
      </c>
      <c r="W69" s="12">
        <v>0</v>
      </c>
      <c r="X69" s="18">
        <v>246</v>
      </c>
      <c r="Y69" s="19" t="s">
        <v>47</v>
      </c>
      <c r="Z69" s="20">
        <f t="shared" si="23"/>
        <v>41000</v>
      </c>
      <c r="AA69" s="21"/>
      <c r="AB69" s="29"/>
      <c r="AC69" s="14">
        <f t="shared" si="20"/>
        <v>25000</v>
      </c>
      <c r="AD69" s="12"/>
      <c r="AE69" s="12"/>
      <c r="AF69" s="13" t="s">
        <v>172</v>
      </c>
      <c r="AG69" s="23">
        <v>8</v>
      </c>
      <c r="AH69" s="30">
        <v>20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9" t="s">
        <v>195</v>
      </c>
      <c r="AU6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'Б-100157-13',date'2015-03-04',2, 11, 11, 'USD', 1, 18, date'2015-03-06', date'2015-03-07', 1001571, 1, to_date('2015-06-09 00:00:00','YYYY-MM-DD HH24:MI:SS'), 50000, 9000, 0, 246, 0, 'c1', 8,null);insert into xxxx_oebs_cash_payment_test (ID, INVOICE_ID, OEBS_PAYMENT, DOC_DATE, COMISS_DATE) values (s_xxxx_oebs_cash_payment_test.NEXTVAL, 100157, 25000, to_date('2015-06-09 00:00:00','YYYY-MM-DD HH24:MI:SS'), date'2015-06-11' );insert into xxxx_client_discount_m  (ID,CLIENT_ID,CLIENT_AVG_DISCOUNT,DT) values (s_xxxx_client_discount_m.NEXTVAL,246, 20, date'2014-03-01');</v>
      </c>
    </row>
    <row r="70" spans="1:47" ht="15" customHeight="1" x14ac:dyDescent="0.3">
      <c r="A70" s="45">
        <v>11</v>
      </c>
      <c r="B70" s="57"/>
      <c r="C70" s="12" t="str">
        <f t="shared" si="17"/>
        <v>100011</v>
      </c>
      <c r="D70" s="12" t="str">
        <f t="shared" si="18"/>
        <v>100011/13</v>
      </c>
      <c r="E70" s="13" t="s">
        <v>40</v>
      </c>
      <c r="F70" s="13" t="s">
        <v>41</v>
      </c>
      <c r="G70" s="12">
        <v>57</v>
      </c>
      <c r="H70" s="14">
        <v>100158</v>
      </c>
      <c r="I70" s="15" t="str">
        <f t="shared" si="21"/>
        <v>Б-100158-13</v>
      </c>
      <c r="J70" s="16">
        <v>2</v>
      </c>
      <c r="K70" s="28">
        <v>1</v>
      </c>
      <c r="L70" s="56" t="s">
        <v>91</v>
      </c>
      <c r="M70" s="16">
        <v>1</v>
      </c>
      <c r="N70" s="12">
        <v>18</v>
      </c>
      <c r="O70" s="13" t="s">
        <v>57</v>
      </c>
      <c r="P70" s="13" t="s">
        <v>44</v>
      </c>
      <c r="Q70" s="13" t="s">
        <v>45</v>
      </c>
      <c r="R70" s="17" t="str">
        <f t="shared" si="19"/>
        <v>1001581</v>
      </c>
      <c r="S70" s="15">
        <v>1</v>
      </c>
      <c r="T70" s="13" t="s">
        <v>174</v>
      </c>
      <c r="U70" s="12">
        <v>50000</v>
      </c>
      <c r="V70" s="12">
        <f t="shared" si="22"/>
        <v>9000</v>
      </c>
      <c r="W70" s="12">
        <v>0</v>
      </c>
      <c r="X70" s="18">
        <v>247</v>
      </c>
      <c r="Y70" s="19" t="s">
        <v>47</v>
      </c>
      <c r="Z70" s="20">
        <f t="shared" si="23"/>
        <v>41000</v>
      </c>
      <c r="AA70" s="21"/>
      <c r="AB70" s="29"/>
      <c r="AC70" s="14">
        <f t="shared" si="20"/>
        <v>25000</v>
      </c>
      <c r="AD70" s="12"/>
      <c r="AE70" s="12"/>
      <c r="AF70" s="13" t="s">
        <v>172</v>
      </c>
      <c r="AG70" s="23">
        <v>8</v>
      </c>
      <c r="AH70" s="30">
        <v>13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U7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'Б-100158-13',date'2015-03-05',2, 1, 1, 'USD', 1, 18, date'2015-03-06', date'2015-03-07', 1001581, 1, to_date('2015-06-11 00:00:00','YYYY-MM-DD HH24:MI:SS'), 50000, 9000, 0, 247, 0, 'c1', 8,null);insert into xxxx_oebs_cash_payment_test (ID, INVOICE_ID, OEBS_PAYMENT, DOC_DATE, COMISS_DATE) values (s_xxxx_oebs_cash_payment_test.NEXTVAL, 100158, 25000, to_date('2015-06-11 00:00:00','YYYY-MM-DD HH24:MI:SS'), date'2015-06-11' );insert into xxxx_client_discount_m  (ID,CLIENT_ID,CLIENT_AVG_DISCOUNT,DT) values (s_xxxx_client_discount_m.NEXTVAL,247, 13, date'2014-03-01');</v>
      </c>
    </row>
    <row r="71" spans="1:47" ht="15" customHeight="1" x14ac:dyDescent="0.3">
      <c r="A71" s="45">
        <v>11</v>
      </c>
      <c r="B71" s="57"/>
      <c r="C71" s="12" t="str">
        <f t="shared" si="17"/>
        <v>100011</v>
      </c>
      <c r="D71" s="12" t="str">
        <f t="shared" si="18"/>
        <v>100011/13</v>
      </c>
      <c r="E71" s="13" t="s">
        <v>40</v>
      </c>
      <c r="F71" s="13" t="s">
        <v>41</v>
      </c>
      <c r="G71" s="12">
        <v>57</v>
      </c>
      <c r="H71" s="14">
        <v>100159</v>
      </c>
      <c r="I71" s="15" t="str">
        <f t="shared" si="21"/>
        <v>Б-100159-13</v>
      </c>
      <c r="J71" s="16">
        <v>2</v>
      </c>
      <c r="K71" s="12">
        <v>7</v>
      </c>
      <c r="L71" s="12" t="s">
        <v>42</v>
      </c>
      <c r="M71" s="16">
        <v>1</v>
      </c>
      <c r="N71" s="12">
        <v>18</v>
      </c>
      <c r="O71" s="13" t="s">
        <v>43</v>
      </c>
      <c r="P71" s="13" t="s">
        <v>44</v>
      </c>
      <c r="Q71" s="13" t="s">
        <v>45</v>
      </c>
      <c r="R71" s="17" t="str">
        <f t="shared" si="19"/>
        <v>1001591</v>
      </c>
      <c r="S71" s="15">
        <v>1</v>
      </c>
      <c r="T71" s="58" t="s">
        <v>180</v>
      </c>
      <c r="U71" s="12">
        <v>50000</v>
      </c>
      <c r="V71" s="12">
        <f t="shared" si="22"/>
        <v>9000</v>
      </c>
      <c r="W71" s="12">
        <v>0</v>
      </c>
      <c r="X71" s="18">
        <v>248</v>
      </c>
      <c r="Y71" s="19" t="s">
        <v>47</v>
      </c>
      <c r="Z71" s="20">
        <f t="shared" si="23"/>
        <v>41000</v>
      </c>
      <c r="AA71" s="21"/>
      <c r="AB71" s="22"/>
      <c r="AC71" s="14">
        <f t="shared" si="20"/>
        <v>25000</v>
      </c>
      <c r="AD71" s="12"/>
      <c r="AE71" s="12"/>
      <c r="AF71" s="58" t="s">
        <v>181</v>
      </c>
      <c r="AG71" s="23">
        <v>8</v>
      </c>
      <c r="AH71" s="24">
        <v>13</v>
      </c>
      <c r="AI71" s="25" t="s">
        <v>49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U7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'Б-100159-13',date'2015-03-02',2, 7, 7, 'RUR', 1, 18, date'2015-03-06', date'2015-03-07', 1001591, 1, to_date('2015-07-07 00:00:00','YYYY-MM-DD HH24:MI:SS'), 50000, 9000, 0, 248, 0, 'c1', 8,null);insert into xxxx_oebs_cash_payment_test (ID, INVOICE_ID, OEBS_PAYMENT, DOC_DATE, COMISS_DATE) values (s_xxxx_oebs_cash_payment_test.NEXTVAL, 100159, 25000, to_date('2015-07-07 00:00:00','YYYY-MM-DD HH24:MI:SS'), date'2015-07-11' );insert into xxxx_client_discount_m  (ID,CLIENT_ID,CLIENT_AVG_DISCOUNT,DT) values (s_xxxx_client_discount_m.NEXTVAL,248, 13, date'2014-03-01');</v>
      </c>
    </row>
    <row r="72" spans="1:47" ht="15" customHeight="1" x14ac:dyDescent="0.3">
      <c r="A72" s="45">
        <v>11</v>
      </c>
      <c r="B72" s="57"/>
      <c r="C72" s="12" t="str">
        <f t="shared" si="17"/>
        <v>100011</v>
      </c>
      <c r="D72" s="12" t="str">
        <f t="shared" si="18"/>
        <v>100011/13</v>
      </c>
      <c r="E72" s="13" t="s">
        <v>40</v>
      </c>
      <c r="F72" s="13" t="s">
        <v>41</v>
      </c>
      <c r="G72" s="12">
        <v>57</v>
      </c>
      <c r="H72" s="14">
        <v>100160</v>
      </c>
      <c r="I72" s="15" t="str">
        <f t="shared" si="21"/>
        <v>Б-100160-13</v>
      </c>
      <c r="J72" s="16">
        <v>2</v>
      </c>
      <c r="K72" s="28">
        <v>12</v>
      </c>
      <c r="L72" s="12" t="s">
        <v>42</v>
      </c>
      <c r="M72" s="16">
        <v>1</v>
      </c>
      <c r="N72" s="12">
        <v>18</v>
      </c>
      <c r="O72" s="13" t="s">
        <v>53</v>
      </c>
      <c r="P72" s="13" t="s">
        <v>44</v>
      </c>
      <c r="Q72" s="13" t="s">
        <v>45</v>
      </c>
      <c r="R72" s="17" t="str">
        <f t="shared" si="19"/>
        <v>1001601</v>
      </c>
      <c r="S72" s="15">
        <v>1</v>
      </c>
      <c r="T72" s="58" t="s">
        <v>180</v>
      </c>
      <c r="U72" s="12">
        <v>50000</v>
      </c>
      <c r="V72" s="12">
        <f t="shared" si="22"/>
        <v>9000</v>
      </c>
      <c r="W72" s="12">
        <v>0</v>
      </c>
      <c r="X72" s="18">
        <v>249</v>
      </c>
      <c r="Y72" s="19" t="s">
        <v>47</v>
      </c>
      <c r="Z72" s="20">
        <f t="shared" si="23"/>
        <v>41000</v>
      </c>
      <c r="AA72" s="21"/>
      <c r="AB72" s="26"/>
      <c r="AC72" s="14">
        <f t="shared" si="20"/>
        <v>25000</v>
      </c>
      <c r="AD72" s="12"/>
      <c r="AE72" s="12"/>
      <c r="AF72" s="58" t="s">
        <v>181</v>
      </c>
      <c r="AG72" s="23">
        <v>8</v>
      </c>
      <c r="AH72" s="27">
        <v>7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U7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'Б-100160-13',date'2015-03-03',2, 12, 12, 'RUR', 1, 18, date'2015-03-06', date'2015-03-07', 1001601, 1, to_date('2015-07-07 00:00:00','YYYY-MM-DD HH24:MI:SS'), 50000, 9000, 0, 249, 0, 'c1', 8,null);insert into xxxx_oebs_cash_payment_test (ID, INVOICE_ID, OEBS_PAYMENT, DOC_DATE, COMISS_DATE) values (s_xxxx_oebs_cash_payment_test.NEXTVAL, 100160, 25000, to_date('2015-07-07 00:00:00','YYYY-MM-DD HH24:MI:SS'), date'2015-07-11' );insert into xxxx_client_discount_m  (ID,CLIENT_ID,CLIENT_AVG_DISCOUNT,DT) values (s_xxxx_client_discount_m.NEXTVAL,249, 7, date'2014-03-01');</v>
      </c>
    </row>
    <row r="73" spans="1:47" ht="15" customHeight="1" x14ac:dyDescent="0.3">
      <c r="A73" s="45">
        <v>11</v>
      </c>
      <c r="B73" s="57"/>
      <c r="C73" s="12" t="str">
        <f t="shared" si="17"/>
        <v>100011</v>
      </c>
      <c r="D73" s="12" t="str">
        <f t="shared" si="18"/>
        <v>100011/13</v>
      </c>
      <c r="E73" s="13" t="s">
        <v>40</v>
      </c>
      <c r="F73" s="13" t="s">
        <v>41</v>
      </c>
      <c r="G73" s="12">
        <v>57</v>
      </c>
      <c r="H73" s="14">
        <v>100161</v>
      </c>
      <c r="I73" s="15" t="str">
        <f t="shared" si="21"/>
        <v>Б-100161-13</v>
      </c>
      <c r="J73" s="16">
        <v>2</v>
      </c>
      <c r="K73" s="12">
        <v>7</v>
      </c>
      <c r="L73" s="12" t="s">
        <v>42</v>
      </c>
      <c r="M73" s="76">
        <v>0</v>
      </c>
      <c r="N73" s="12">
        <v>18</v>
      </c>
      <c r="O73" s="13" t="s">
        <v>53</v>
      </c>
      <c r="P73" s="13" t="s">
        <v>44</v>
      </c>
      <c r="Q73" s="13" t="s">
        <v>45</v>
      </c>
      <c r="R73" s="17" t="str">
        <f t="shared" si="19"/>
        <v>1001611</v>
      </c>
      <c r="S73" s="15">
        <v>1</v>
      </c>
      <c r="T73" s="58" t="s">
        <v>180</v>
      </c>
      <c r="U73" s="12">
        <v>50000</v>
      </c>
      <c r="V73" s="12">
        <f t="shared" si="22"/>
        <v>9000</v>
      </c>
      <c r="W73" s="12">
        <v>0</v>
      </c>
      <c r="X73" s="18">
        <v>250</v>
      </c>
      <c r="Y73" s="19" t="s">
        <v>47</v>
      </c>
      <c r="Z73" s="20">
        <f t="shared" si="23"/>
        <v>41000</v>
      </c>
      <c r="AA73" s="21"/>
      <c r="AB73" s="26"/>
      <c r="AC73" s="14">
        <f t="shared" si="20"/>
        <v>25000</v>
      </c>
      <c r="AD73" s="12"/>
      <c r="AE73" s="12"/>
      <c r="AF73" s="58" t="s">
        <v>181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U7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'Б-100161-13',date'2015-03-03',2, 7, 7, 'RUR', 0, 18, date'2015-03-06', date'2015-03-07', 1001611, 1, to_date('2015-07-07 00:00:00','YYYY-MM-DD HH24:MI:SS'), 50000, 9000, 0, 250, 0, 'c1', 8,null);insert into xxxx_oebs_cash_payment_test (ID, INVOICE_ID, OEBS_PAYMENT, DOC_DATE, COMISS_DATE) values (s_xxxx_oebs_cash_payment_test.NEXTVAL, 100161, 25000, to_date('2015-07-07 00:00:00','YYYY-MM-DD HH24:MI:SS'), date'2015-07-11' );insert into xxxx_client_discount_m  (ID,CLIENT_ID,CLIENT_AVG_DISCOUNT,DT) values (s_xxxx_client_discount_m.NEXTVAL,250, 7, date'2014-03-01');</v>
      </c>
    </row>
    <row r="74" spans="1:47" ht="15" customHeight="1" x14ac:dyDescent="0.3">
      <c r="A74" s="45">
        <v>11</v>
      </c>
      <c r="B74" s="57"/>
      <c r="C74" s="12" t="str">
        <f t="shared" si="17"/>
        <v>100011</v>
      </c>
      <c r="D74" s="12" t="str">
        <f t="shared" si="18"/>
        <v>100011/13</v>
      </c>
      <c r="E74" s="13" t="s">
        <v>40</v>
      </c>
      <c r="F74" s="13" t="s">
        <v>41</v>
      </c>
      <c r="G74" s="12">
        <v>57</v>
      </c>
      <c r="H74" s="14">
        <v>100162</v>
      </c>
      <c r="I74" s="15" t="str">
        <f t="shared" si="21"/>
        <v>Б-100162-13</v>
      </c>
      <c r="J74" s="16">
        <v>2</v>
      </c>
      <c r="K74" s="28">
        <v>11</v>
      </c>
      <c r="L74" s="12" t="s">
        <v>42</v>
      </c>
      <c r="M74" s="16">
        <v>1</v>
      </c>
      <c r="N74" s="12">
        <v>18</v>
      </c>
      <c r="O74" s="13" t="s">
        <v>55</v>
      </c>
      <c r="P74" s="13" t="s">
        <v>44</v>
      </c>
      <c r="Q74" s="13" t="s">
        <v>45</v>
      </c>
      <c r="R74" s="17" t="str">
        <f t="shared" si="19"/>
        <v>1001621</v>
      </c>
      <c r="S74" s="15">
        <v>1</v>
      </c>
      <c r="T74" s="58" t="s">
        <v>180</v>
      </c>
      <c r="U74" s="12">
        <v>50000</v>
      </c>
      <c r="V74" s="12">
        <f t="shared" si="22"/>
        <v>9000</v>
      </c>
      <c r="W74" s="12">
        <v>0</v>
      </c>
      <c r="X74" s="18">
        <v>251</v>
      </c>
      <c r="Y74" s="19" t="s">
        <v>47</v>
      </c>
      <c r="Z74" s="20">
        <f t="shared" si="23"/>
        <v>41000</v>
      </c>
      <c r="AA74" s="21"/>
      <c r="AB74" s="29"/>
      <c r="AC74" s="14">
        <f t="shared" si="20"/>
        <v>25000</v>
      </c>
      <c r="AD74" s="12"/>
      <c r="AE74" s="12"/>
      <c r="AF74" s="58" t="s">
        <v>181</v>
      </c>
      <c r="AG74" s="23">
        <v>8</v>
      </c>
      <c r="AH74" s="30">
        <v>20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U7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'Б-100162-13',date'2015-03-04',2, 11, 11, 'RUR', 1, 18, date'2015-03-06', date'2015-03-07', 1001621, 1, to_date('2015-07-07 00:00:00','YYYY-MM-DD HH24:MI:SS'), 50000, 9000, 0, 251, 0, 'c1', 8,null);insert into xxxx_oebs_cash_payment_test (ID, INVOICE_ID, OEBS_PAYMENT, DOC_DATE, COMISS_DATE) values (s_xxxx_oebs_cash_payment_test.NEXTVAL, 100162, 25000, to_date('2015-07-07 00:00:00','YYYY-MM-DD HH24:MI:SS'), date'2015-07-11' );insert into xxxx_client_discount_m  (ID,CLIENT_ID,CLIENT_AVG_DISCOUNT,DT) values (s_xxxx_client_discount_m.NEXTVAL,251, 20, date'2014-03-01');</v>
      </c>
    </row>
    <row r="75" spans="1:47" ht="15" customHeight="1" x14ac:dyDescent="0.3">
      <c r="A75" s="45">
        <v>11</v>
      </c>
      <c r="B75" s="57"/>
      <c r="C75" s="12" t="str">
        <f t="shared" si="17"/>
        <v>100011</v>
      </c>
      <c r="D75" s="12" t="str">
        <f t="shared" si="18"/>
        <v>100011/13</v>
      </c>
      <c r="E75" s="13" t="s">
        <v>40</v>
      </c>
      <c r="F75" s="13" t="s">
        <v>41</v>
      </c>
      <c r="G75" s="12">
        <v>57</v>
      </c>
      <c r="H75" s="14">
        <v>100163</v>
      </c>
      <c r="I75" s="15" t="str">
        <f t="shared" si="21"/>
        <v>Б-100163-13</v>
      </c>
      <c r="J75" s="16">
        <v>2</v>
      </c>
      <c r="K75" s="28">
        <v>1</v>
      </c>
      <c r="L75" s="12" t="s">
        <v>42</v>
      </c>
      <c r="M75" s="16">
        <v>1</v>
      </c>
      <c r="N75" s="12">
        <v>18</v>
      </c>
      <c r="O75" s="13" t="s">
        <v>57</v>
      </c>
      <c r="P75" s="13" t="s">
        <v>44</v>
      </c>
      <c r="Q75" s="13" t="s">
        <v>45</v>
      </c>
      <c r="R75" s="17" t="str">
        <f t="shared" si="19"/>
        <v>1001631</v>
      </c>
      <c r="S75" s="15">
        <v>1</v>
      </c>
      <c r="T75" s="58" t="s">
        <v>184</v>
      </c>
      <c r="U75" s="12">
        <v>50000</v>
      </c>
      <c r="V75" s="12">
        <f t="shared" si="22"/>
        <v>9000</v>
      </c>
      <c r="W75" s="12">
        <v>0</v>
      </c>
      <c r="X75" s="18">
        <v>252</v>
      </c>
      <c r="Y75" s="19" t="s">
        <v>47</v>
      </c>
      <c r="Z75" s="20">
        <f t="shared" si="23"/>
        <v>41000</v>
      </c>
      <c r="AA75" s="21"/>
      <c r="AB75" s="29"/>
      <c r="AC75" s="14">
        <f t="shared" si="20"/>
        <v>25000</v>
      </c>
      <c r="AD75" s="12"/>
      <c r="AE75" s="12"/>
      <c r="AF75" s="58" t="s">
        <v>181</v>
      </c>
      <c r="AG75" s="23">
        <v>8</v>
      </c>
      <c r="AH75" s="30">
        <v>13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U7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'Б-100163-13',date'2015-03-05',2, 1, 1, 'RUR', 1, 18, date'2015-03-06', date'2015-03-07', 1001631, 1, to_date('2015-07-11 00:00:00','YYYY-MM-DD HH24:MI:SS'), 50000, 9000, 0, 252, 0, 'c1', 8,null);insert into xxxx_oebs_cash_payment_test (ID, INVOICE_ID, OEBS_PAYMENT, DOC_DATE, COMISS_DATE) values (s_xxxx_oebs_cash_payment_test.NEXTVAL, 100163, 25000, to_date('2015-07-11 00:00:00','YYYY-MM-DD HH24:MI:SS'), date'2015-07-11' );insert into xxxx_client_discount_m  (ID,CLIENT_ID,CLIENT_AVG_DISCOUNT,DT) values (s_xxxx_client_discount_m.NEXTVAL,252, 13, date'2014-03-01');</v>
      </c>
    </row>
    <row r="76" spans="1:47" ht="15" customHeight="1" x14ac:dyDescent="0.3">
      <c r="A76" s="45">
        <v>11</v>
      </c>
      <c r="B76" s="57"/>
      <c r="C76" s="12" t="str">
        <f t="shared" si="17"/>
        <v>100011</v>
      </c>
      <c r="D76" s="12" t="str">
        <f t="shared" si="18"/>
        <v>100011/13</v>
      </c>
      <c r="E76" s="13" t="s">
        <v>40</v>
      </c>
      <c r="F76" s="13" t="s">
        <v>41</v>
      </c>
      <c r="G76" s="12">
        <v>57</v>
      </c>
      <c r="H76" s="14">
        <v>100164</v>
      </c>
      <c r="I76" s="15" t="str">
        <f t="shared" si="21"/>
        <v>Б-100164-13</v>
      </c>
      <c r="J76" s="16">
        <v>2</v>
      </c>
      <c r="K76" s="12">
        <v>7</v>
      </c>
      <c r="L76" s="12" t="s">
        <v>42</v>
      </c>
      <c r="M76" s="16">
        <v>1</v>
      </c>
      <c r="N76" s="12">
        <v>18</v>
      </c>
      <c r="O76" s="13" t="s">
        <v>43</v>
      </c>
      <c r="P76" s="13" t="s">
        <v>44</v>
      </c>
      <c r="Q76" s="13" t="s">
        <v>45</v>
      </c>
      <c r="R76" s="17" t="str">
        <f t="shared" si="19"/>
        <v>1001641</v>
      </c>
      <c r="S76" s="15">
        <v>1</v>
      </c>
      <c r="T76" s="59" t="s">
        <v>185</v>
      </c>
      <c r="U76" s="12">
        <v>50000</v>
      </c>
      <c r="V76" s="12">
        <f t="shared" si="22"/>
        <v>9000</v>
      </c>
      <c r="W76" s="12">
        <v>0</v>
      </c>
      <c r="X76" s="18">
        <v>253</v>
      </c>
      <c r="Y76" s="19" t="s">
        <v>47</v>
      </c>
      <c r="Z76" s="20">
        <f t="shared" si="23"/>
        <v>41000</v>
      </c>
      <c r="AA76" s="21"/>
      <c r="AB76" s="22"/>
      <c r="AC76" s="14">
        <f t="shared" si="20"/>
        <v>25000</v>
      </c>
      <c r="AD76" s="12"/>
      <c r="AE76" s="12"/>
      <c r="AF76" s="59" t="s">
        <v>186</v>
      </c>
      <c r="AG76" s="23">
        <v>8</v>
      </c>
      <c r="AH76" s="24">
        <v>13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U7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'Б-100164-13',date'2015-03-02',2, 7, 7, 'RUR', 1, 18, date'2015-03-06', date'2015-03-07', 1001641, 1, to_date('2015-08-07 00:00:00','YYYY-MM-DD HH24:MI:SS'), 50000, 9000, 0, 253, 0, 'c1', 8,null);insert into xxxx_oebs_cash_payment_test (ID, INVOICE_ID, OEBS_PAYMENT, DOC_DATE, COMISS_DATE) values (s_xxxx_oebs_cash_payment_test.NEXTVAL, 100164, 25000, to_date('2015-08-07 00:00:00','YYYY-MM-DD HH24:MI:SS'), date'2015-08-07' );insert into xxxx_client_discount_m  (ID,CLIENT_ID,CLIENT_AVG_DISCOUNT,DT) values (s_xxxx_client_discount_m.NEXTVAL,253, 13, date'2014-03-01');</v>
      </c>
    </row>
    <row r="77" spans="1:47" ht="15" customHeight="1" x14ac:dyDescent="0.3">
      <c r="A77" s="45">
        <v>11</v>
      </c>
      <c r="B77" s="57"/>
      <c r="C77" s="12" t="str">
        <f t="shared" si="17"/>
        <v>100011</v>
      </c>
      <c r="D77" s="12" t="str">
        <f t="shared" si="18"/>
        <v>100011/13</v>
      </c>
      <c r="E77" s="13" t="s">
        <v>40</v>
      </c>
      <c r="F77" s="13" t="s">
        <v>41</v>
      </c>
      <c r="G77" s="12">
        <v>57</v>
      </c>
      <c r="H77" s="14">
        <v>100165</v>
      </c>
      <c r="I77" s="15" t="str">
        <f t="shared" si="21"/>
        <v>Б-100165-13</v>
      </c>
      <c r="J77" s="16">
        <v>2</v>
      </c>
      <c r="K77" s="56">
        <v>3</v>
      </c>
      <c r="L77" s="12" t="s">
        <v>42</v>
      </c>
      <c r="M77" s="16">
        <v>1</v>
      </c>
      <c r="N77" s="12">
        <v>18</v>
      </c>
      <c r="O77" s="13" t="s">
        <v>53</v>
      </c>
      <c r="P77" s="13" t="s">
        <v>44</v>
      </c>
      <c r="Q77" s="13" t="s">
        <v>45</v>
      </c>
      <c r="R77" s="17" t="str">
        <f t="shared" si="19"/>
        <v>1001651</v>
      </c>
      <c r="S77" s="15">
        <v>1</v>
      </c>
      <c r="T77" s="59" t="s">
        <v>185</v>
      </c>
      <c r="U77" s="12">
        <v>50000</v>
      </c>
      <c r="V77" s="12">
        <f t="shared" si="22"/>
        <v>9000</v>
      </c>
      <c r="W77" s="12">
        <v>0</v>
      </c>
      <c r="X77" s="18">
        <v>254</v>
      </c>
      <c r="Y77" s="19" t="s">
        <v>47</v>
      </c>
      <c r="Z77" s="20">
        <f t="shared" si="23"/>
        <v>41000</v>
      </c>
      <c r="AA77" s="21"/>
      <c r="AB77" s="26"/>
      <c r="AC77" s="14">
        <f t="shared" si="20"/>
        <v>25000</v>
      </c>
      <c r="AD77" s="12"/>
      <c r="AE77" s="12"/>
      <c r="AF77" s="59" t="s">
        <v>186</v>
      </c>
      <c r="AG77" s="23">
        <v>8</v>
      </c>
      <c r="AH77" s="27">
        <v>7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U7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'Б-100165-13',date'2015-03-03',2, 3, 3, 'RUR', 1, 18, date'2015-03-06', date'2015-03-07', 1001651, 1, to_date('2015-08-07 00:00:00','YYYY-MM-DD HH24:MI:SS'), 50000, 9000, 0, 254, 0, 'c1', 8,null);insert into xxxx_oebs_cash_payment_test (ID, INVOICE_ID, OEBS_PAYMENT, DOC_DATE, COMISS_DATE) values (s_xxxx_oebs_cash_payment_test.NEXTVAL, 100165, 25000, to_date('2015-08-07 00:00:00','YYYY-MM-DD HH24:MI:SS'), date'2015-08-07' );insert into xxxx_client_discount_m  (ID,CLIENT_ID,CLIENT_AVG_DISCOUNT,DT) values (s_xxxx_client_discount_m.NEXTVAL,254, 7, date'2014-03-01');</v>
      </c>
    </row>
    <row r="78" spans="1:47" ht="15" customHeight="1" x14ac:dyDescent="0.3">
      <c r="A78" s="45">
        <v>11</v>
      </c>
      <c r="B78" s="57"/>
      <c r="C78" s="12" t="str">
        <f t="shared" si="17"/>
        <v>100011</v>
      </c>
      <c r="D78" s="12" t="str">
        <f t="shared" si="18"/>
        <v>100011/13</v>
      </c>
      <c r="E78" s="13" t="s">
        <v>40</v>
      </c>
      <c r="F78" s="13" t="s">
        <v>41</v>
      </c>
      <c r="G78" s="12">
        <v>57</v>
      </c>
      <c r="H78" s="14">
        <v>100166</v>
      </c>
      <c r="I78" s="15" t="str">
        <f t="shared" si="21"/>
        <v>Б-100166-13</v>
      </c>
      <c r="J78" s="16">
        <v>2</v>
      </c>
      <c r="K78" s="12">
        <v>7</v>
      </c>
      <c r="L78" s="12" t="s">
        <v>42</v>
      </c>
      <c r="M78" s="16">
        <v>1</v>
      </c>
      <c r="N78" s="12">
        <v>18</v>
      </c>
      <c r="O78" s="13" t="s">
        <v>53</v>
      </c>
      <c r="P78" s="13" t="s">
        <v>44</v>
      </c>
      <c r="Q78" s="13" t="s">
        <v>45</v>
      </c>
      <c r="R78" s="17" t="str">
        <f t="shared" si="19"/>
        <v>1001661</v>
      </c>
      <c r="S78" s="15">
        <v>1</v>
      </c>
      <c r="T78" s="59" t="s">
        <v>185</v>
      </c>
      <c r="U78" s="12">
        <v>50000</v>
      </c>
      <c r="V78" s="12">
        <f t="shared" si="22"/>
        <v>9000</v>
      </c>
      <c r="W78" s="12">
        <v>0</v>
      </c>
      <c r="X78" s="18">
        <v>255</v>
      </c>
      <c r="Y78" s="19" t="s">
        <v>47</v>
      </c>
      <c r="Z78" s="20">
        <f t="shared" si="23"/>
        <v>41000</v>
      </c>
      <c r="AA78" s="21"/>
      <c r="AB78" s="26"/>
      <c r="AC78" s="14">
        <f t="shared" si="20"/>
        <v>25000</v>
      </c>
      <c r="AD78" s="12"/>
      <c r="AE78" s="12"/>
      <c r="AF78" s="59" t="s">
        <v>186</v>
      </c>
      <c r="AG78" s="23">
        <v>8</v>
      </c>
      <c r="AH78" s="27">
        <v>7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U7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'Б-100166-13',date'2015-03-03',2, 7, 7, 'RUR', 1, 18, date'2015-03-06', date'2015-03-07', 1001661, 1, to_date('2015-08-07 00:00:00','YYYY-MM-DD HH24:MI:SS'), 50000, 9000, 0, 255, 0, 'c1', 8,null);insert into xxxx_oebs_cash_payment_test (ID, INVOICE_ID, OEBS_PAYMENT, DOC_DATE, COMISS_DATE) values (s_xxxx_oebs_cash_payment_test.NEXTVAL, 100166, 25000, to_date('2015-08-07 00:00:00','YYYY-MM-DD HH24:MI:SS'), date'2015-08-07' );insert into xxxx_client_discount_m  (ID,CLIENT_ID,CLIENT_AVG_DISCOUNT,DT) values (s_xxxx_client_discount_m.NEXTVAL,255, 7, date'2014-03-01');</v>
      </c>
    </row>
    <row r="79" spans="1:47" ht="15" customHeight="1" x14ac:dyDescent="0.3">
      <c r="A79" s="45">
        <v>11</v>
      </c>
      <c r="B79" s="57"/>
      <c r="C79" s="12" t="str">
        <f t="shared" si="17"/>
        <v>100011</v>
      </c>
      <c r="D79" s="12" t="str">
        <f t="shared" si="18"/>
        <v>100011/13</v>
      </c>
      <c r="E79" s="13" t="s">
        <v>40</v>
      </c>
      <c r="F79" s="13" t="s">
        <v>41</v>
      </c>
      <c r="G79" s="12">
        <v>57</v>
      </c>
      <c r="H79" s="14">
        <v>100167</v>
      </c>
      <c r="I79" s="15" t="str">
        <f t="shared" si="21"/>
        <v>Б-100167-13</v>
      </c>
      <c r="J79" s="16">
        <v>2</v>
      </c>
      <c r="K79" s="28">
        <v>11</v>
      </c>
      <c r="L79" s="12" t="s">
        <v>42</v>
      </c>
      <c r="M79" s="16">
        <v>1</v>
      </c>
      <c r="N79" s="12">
        <v>18</v>
      </c>
      <c r="O79" s="13" t="s">
        <v>55</v>
      </c>
      <c r="P79" s="13" t="s">
        <v>44</v>
      </c>
      <c r="Q79" s="13" t="s">
        <v>45</v>
      </c>
      <c r="R79" s="17" t="str">
        <f t="shared" si="19"/>
        <v>1001671</v>
      </c>
      <c r="S79" s="15">
        <v>1</v>
      </c>
      <c r="T79" s="59" t="s">
        <v>185</v>
      </c>
      <c r="U79" s="12">
        <v>50000</v>
      </c>
      <c r="V79" s="12">
        <f t="shared" si="22"/>
        <v>9000</v>
      </c>
      <c r="W79" s="12">
        <v>0</v>
      </c>
      <c r="X79" s="18">
        <v>256</v>
      </c>
      <c r="Y79" s="19" t="s">
        <v>47</v>
      </c>
      <c r="Z79" s="20">
        <f t="shared" si="23"/>
        <v>41000</v>
      </c>
      <c r="AA79" s="21"/>
      <c r="AB79" s="29"/>
      <c r="AC79" s="14">
        <f t="shared" si="20"/>
        <v>25000</v>
      </c>
      <c r="AD79" s="12"/>
      <c r="AE79" s="12"/>
      <c r="AF79" s="59" t="s">
        <v>186</v>
      </c>
      <c r="AG79" s="23">
        <v>8</v>
      </c>
      <c r="AH79" s="30">
        <v>20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U7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'Б-100167-13',date'2015-03-04',2, 11, 11, 'RUR', 1, 18, date'2015-03-06', date'2015-03-07', 1001671, 1, to_date('2015-08-07 00:00:00','YYYY-MM-DD HH24:MI:SS'), 50000, 9000, 0, 256, 0, 'c1', 8,null);insert into xxxx_oebs_cash_payment_test (ID, INVOICE_ID, OEBS_PAYMENT, DOC_DATE, COMISS_DATE) values (s_xxxx_oebs_cash_payment_test.NEXTVAL, 100167, 25000, to_date('2015-08-07 00:00:00','YYYY-MM-DD HH24:MI:SS'), date'2015-08-07' );insert into xxxx_client_discount_m  (ID,CLIENT_ID,CLIENT_AVG_DISCOUNT,DT) values (s_xxxx_client_discount_m.NEXTVAL,256, 20, date'2014-03-01');</v>
      </c>
    </row>
    <row r="80" spans="1:47" ht="15" customHeight="1" x14ac:dyDescent="0.3">
      <c r="A80" s="45">
        <v>11</v>
      </c>
      <c r="B80" s="57"/>
      <c r="C80" s="33" t="str">
        <f t="shared" si="17"/>
        <v>100011</v>
      </c>
      <c r="D80" s="33" t="str">
        <f t="shared" si="18"/>
        <v>100011/13</v>
      </c>
      <c r="E80" s="34" t="s">
        <v>40</v>
      </c>
      <c r="F80" s="34" t="s">
        <v>41</v>
      </c>
      <c r="G80" s="12">
        <v>57</v>
      </c>
      <c r="H80" s="14">
        <v>100168</v>
      </c>
      <c r="I80" s="33" t="str">
        <f t="shared" si="21"/>
        <v>Б-100168-13</v>
      </c>
      <c r="J80" s="16">
        <v>2</v>
      </c>
      <c r="K80" s="35">
        <v>1</v>
      </c>
      <c r="L80" s="33" t="s">
        <v>42</v>
      </c>
      <c r="M80" s="36">
        <v>1</v>
      </c>
      <c r="N80" s="33">
        <v>18</v>
      </c>
      <c r="O80" s="34" t="s">
        <v>57</v>
      </c>
      <c r="P80" s="34" t="s">
        <v>44</v>
      </c>
      <c r="Q80" s="34" t="s">
        <v>45</v>
      </c>
      <c r="R80" s="37" t="str">
        <f t="shared" si="19"/>
        <v>1001681</v>
      </c>
      <c r="S80" s="33">
        <v>1</v>
      </c>
      <c r="T80" s="59" t="s">
        <v>185</v>
      </c>
      <c r="U80" s="12">
        <v>50000</v>
      </c>
      <c r="V80" s="33">
        <f t="shared" si="22"/>
        <v>9000</v>
      </c>
      <c r="W80" s="33">
        <v>0</v>
      </c>
      <c r="X80" s="18">
        <v>257</v>
      </c>
      <c r="Y80" s="38" t="s">
        <v>47</v>
      </c>
      <c r="Z80" s="20">
        <f t="shared" si="23"/>
        <v>41000</v>
      </c>
      <c r="AA80" s="39"/>
      <c r="AB80" s="39"/>
      <c r="AC80" s="40">
        <f t="shared" si="20"/>
        <v>25000</v>
      </c>
      <c r="AD80" s="33"/>
      <c r="AE80" s="33"/>
      <c r="AF80" s="59" t="s">
        <v>186</v>
      </c>
      <c r="AG80" s="41">
        <v>8</v>
      </c>
      <c r="AH80" s="42">
        <v>13</v>
      </c>
      <c r="AI80" s="43" t="s">
        <v>49</v>
      </c>
      <c r="AJ80" s="34"/>
      <c r="AK80" s="34"/>
      <c r="AL80" s="37">
        <v>0</v>
      </c>
      <c r="AM80" s="33" t="s">
        <v>50</v>
      </c>
      <c r="AN80" s="33" t="s">
        <v>51</v>
      </c>
      <c r="AO80" s="33"/>
      <c r="AP80" s="37"/>
      <c r="AQ80" s="37"/>
      <c r="AR80" s="37"/>
      <c r="AS80" s="44"/>
      <c r="AU8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'Б-100168-13',date'2015-03-05',2, 1, 1, 'RUR', 1, 18, date'2015-03-06', date'2015-03-07', 1001681, 1, to_date('2015-08-07 00:00:00','YYYY-MM-DD HH24:MI:SS'), 50000, 9000, 0, 257, 0, 'c1', 8,null);insert into xxxx_oebs_cash_payment_test (ID, INVOICE_ID, OEBS_PAYMENT, DOC_DATE, COMISS_DATE) values (s_xxxx_oebs_cash_payment_test.NEXTVAL, 100168, 25000, to_date('2015-08-07 00:00:00','YYYY-MM-DD HH24:MI:SS'), date'2015-08-07' );insert into xxxx_client_discount_m  (ID,CLIENT_ID,CLIENT_AVG_DISCOUNT,DT) values (s_xxxx_client_discount_m.NEXTVAL,257, 13, date'2014-03-01');</v>
      </c>
    </row>
    <row r="81" spans="1:47" ht="15" customHeight="1" x14ac:dyDescent="0.3">
      <c r="A81" s="45">
        <v>12</v>
      </c>
      <c r="B81" s="57"/>
      <c r="C81" s="12" t="str">
        <f t="shared" si="17"/>
        <v>100012</v>
      </c>
      <c r="D81" s="12" t="str">
        <f t="shared" si="18"/>
        <v>100012/13</v>
      </c>
      <c r="E81" s="13" t="s">
        <v>40</v>
      </c>
      <c r="F81" s="13" t="s">
        <v>41</v>
      </c>
      <c r="G81" s="12">
        <v>57</v>
      </c>
      <c r="H81" s="14">
        <v>100169</v>
      </c>
      <c r="I81" s="15" t="str">
        <f t="shared" si="21"/>
        <v>Б-100169-13</v>
      </c>
      <c r="J81" s="16">
        <v>2</v>
      </c>
      <c r="K81" s="56">
        <v>2</v>
      </c>
      <c r="L81" s="12" t="s">
        <v>42</v>
      </c>
      <c r="M81" s="16">
        <v>1</v>
      </c>
      <c r="N81" s="12">
        <v>18</v>
      </c>
      <c r="O81" s="13" t="s">
        <v>43</v>
      </c>
      <c r="P81" s="13" t="s">
        <v>44</v>
      </c>
      <c r="Q81" s="13" t="s">
        <v>45</v>
      </c>
      <c r="R81" s="17" t="str">
        <f t="shared" si="19"/>
        <v>1001691</v>
      </c>
      <c r="S81" s="15">
        <v>1</v>
      </c>
      <c r="T81" s="13" t="s">
        <v>101</v>
      </c>
      <c r="U81" s="12">
        <v>50000</v>
      </c>
      <c r="V81" s="12">
        <f t="shared" si="22"/>
        <v>9000</v>
      </c>
      <c r="W81" s="12">
        <v>0</v>
      </c>
      <c r="X81" s="18">
        <v>258</v>
      </c>
      <c r="Y81" s="19" t="s">
        <v>47</v>
      </c>
      <c r="Z81" s="20"/>
      <c r="AA81" s="21"/>
      <c r="AB81" s="22"/>
      <c r="AC81" s="14">
        <f t="shared" si="20"/>
        <v>25000</v>
      </c>
      <c r="AD81" s="12"/>
      <c r="AE81" s="12"/>
      <c r="AF81" s="13" t="s">
        <v>172</v>
      </c>
      <c r="AG81" s="23">
        <v>8</v>
      </c>
      <c r="AH81" s="24">
        <v>13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5" t="s">
        <v>196</v>
      </c>
      <c r="AU8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'Б-100169-13',date'2015-03-02',2, 2, 2, 'RUR', 1, 18, date'2015-03-06', date'2015-03-07', 1001691, 1, to_date('2015-06-07 00:00:00','YYYY-MM-DD HH24:MI:SS'), 50000, 9000, 0, 258, 0, 'c1', 8,null);insert into xxxx_oebs_cash_payment_test (ID, INVOICE_ID, OEBS_PAYMENT, DOC_DATE, COMISS_DATE) values (s_xxxx_oebs_cash_payment_test.NEXTVAL, 100169, 25000, to_date('2015-06-07 00:00:00','YYYY-MM-DD HH24:MI:SS'), date'2015-06-11' );insert into xxxx_client_discount_m  (ID,CLIENT_ID,CLIENT_AVG_DISCOUNT,DT) values (s_xxxx_client_discount_m.NEXTVAL,258, 13, date'2014-03-01');</v>
      </c>
    </row>
    <row r="82" spans="1:47" ht="15" customHeight="1" x14ac:dyDescent="0.3">
      <c r="A82" s="45">
        <v>12</v>
      </c>
      <c r="B82" s="57"/>
      <c r="C82" s="12" t="str">
        <f t="shared" si="17"/>
        <v>100012</v>
      </c>
      <c r="D82" s="12" t="str">
        <f t="shared" si="18"/>
        <v>100012/13</v>
      </c>
      <c r="E82" s="13" t="s">
        <v>40</v>
      </c>
      <c r="F82" s="13" t="s">
        <v>41</v>
      </c>
      <c r="G82" s="12">
        <v>57</v>
      </c>
      <c r="H82" s="14">
        <v>100170</v>
      </c>
      <c r="I82" s="15" t="str">
        <f t="shared" si="21"/>
        <v>Б-100170-13</v>
      </c>
      <c r="J82" s="16">
        <v>2</v>
      </c>
      <c r="K82" s="12">
        <v>7</v>
      </c>
      <c r="L82" s="12" t="s">
        <v>42</v>
      </c>
      <c r="M82" s="16">
        <v>1</v>
      </c>
      <c r="N82" s="12">
        <v>18</v>
      </c>
      <c r="O82" s="13" t="s">
        <v>53</v>
      </c>
      <c r="P82" s="13" t="s">
        <v>44</v>
      </c>
      <c r="Q82" s="13" t="s">
        <v>45</v>
      </c>
      <c r="R82" s="17" t="str">
        <f t="shared" si="19"/>
        <v>1001701</v>
      </c>
      <c r="S82" s="15">
        <v>1</v>
      </c>
      <c r="T82" s="13" t="s">
        <v>103</v>
      </c>
      <c r="U82" s="12">
        <v>50000</v>
      </c>
      <c r="V82" s="12">
        <f t="shared" si="22"/>
        <v>9000</v>
      </c>
      <c r="W82" s="12">
        <v>0</v>
      </c>
      <c r="X82" s="18">
        <v>259</v>
      </c>
      <c r="Y82" s="19" t="s">
        <v>47</v>
      </c>
      <c r="Z82" s="20"/>
      <c r="AA82" s="21"/>
      <c r="AB82" s="26"/>
      <c r="AC82" s="14">
        <f t="shared" si="20"/>
        <v>25000</v>
      </c>
      <c r="AD82" s="12"/>
      <c r="AE82" s="12"/>
      <c r="AF82" s="13" t="s">
        <v>172</v>
      </c>
      <c r="AG82" s="23">
        <v>8</v>
      </c>
      <c r="AH82" s="27">
        <v>7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U8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'Б-100170-13',date'2015-03-03',2, 7, 7, 'RUR', 1, 18, date'2015-03-06', date'2015-03-07', 1001701, 1, to_date('2015-06-08 00:00:00','YYYY-MM-DD HH24:MI:SS'), 50000, 9000, 0, 259, 0, 'c1', 8,null);insert into xxxx_oebs_cash_payment_test (ID, INVOICE_ID, OEBS_PAYMENT, DOC_DATE, COMISS_DATE) values (s_xxxx_oebs_cash_payment_test.NEXTVAL, 100170, 25000, to_date('2015-06-08 00:00:00','YYYY-MM-DD HH24:MI:SS'), date'2015-06-11' );insert into xxxx_client_discount_m  (ID,CLIENT_ID,CLIENT_AVG_DISCOUNT,DT) values (s_xxxx_client_discount_m.NEXTVAL,259, 7, date'2014-03-01');</v>
      </c>
    </row>
    <row r="83" spans="1:47" ht="15" customHeight="1" x14ac:dyDescent="0.3">
      <c r="A83" s="45">
        <v>12</v>
      </c>
      <c r="B83" s="57"/>
      <c r="C83" s="12" t="str">
        <f t="shared" ref="C83:C114" si="25">"1000"&amp;A83</f>
        <v>100012</v>
      </c>
      <c r="D83" s="12" t="str">
        <f t="shared" ref="D83:D114" si="26">"1000"&amp;A83&amp;"/13"</f>
        <v>100012/13</v>
      </c>
      <c r="E83" s="13" t="s">
        <v>40</v>
      </c>
      <c r="F83" s="13" t="s">
        <v>41</v>
      </c>
      <c r="G83" s="12">
        <v>57</v>
      </c>
      <c r="H83" s="14">
        <v>100171</v>
      </c>
      <c r="I83" s="15" t="str">
        <f t="shared" si="21"/>
        <v>Б-100171-13</v>
      </c>
      <c r="J83" s="16">
        <v>2</v>
      </c>
      <c r="K83" s="12">
        <v>7</v>
      </c>
      <c r="L83" s="12" t="s">
        <v>42</v>
      </c>
      <c r="M83" s="16">
        <v>1</v>
      </c>
      <c r="N83" s="12">
        <v>18</v>
      </c>
      <c r="O83" s="13" t="s">
        <v>53</v>
      </c>
      <c r="P83" s="13" t="s">
        <v>44</v>
      </c>
      <c r="Q83" s="13" t="s">
        <v>45</v>
      </c>
      <c r="R83" s="17" t="str">
        <f t="shared" ref="R83:R114" si="27">H83&amp;"1"</f>
        <v>1001711</v>
      </c>
      <c r="S83" s="15">
        <v>1</v>
      </c>
      <c r="T83" s="13" t="s">
        <v>103</v>
      </c>
      <c r="U83" s="12">
        <v>50000</v>
      </c>
      <c r="V83" s="12">
        <f t="shared" si="22"/>
        <v>9000</v>
      </c>
      <c r="W83" s="12">
        <v>0</v>
      </c>
      <c r="X83" s="18">
        <v>260</v>
      </c>
      <c r="Y83" s="19" t="s">
        <v>47</v>
      </c>
      <c r="Z83" s="20"/>
      <c r="AA83" s="21"/>
      <c r="AB83" s="26"/>
      <c r="AC83" s="14">
        <v>100000</v>
      </c>
      <c r="AD83" s="12"/>
      <c r="AE83" s="12"/>
      <c r="AF83" s="13" t="s">
        <v>172</v>
      </c>
      <c r="AG83" s="23">
        <v>8</v>
      </c>
      <c r="AH83" s="27">
        <v>7</v>
      </c>
      <c r="AI83" s="25" t="s">
        <v>49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U8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'Б-100171-13',date'2015-03-03',2, 7, 7, 'RUR', 1, 18, date'2015-03-06', date'2015-03-07', 1001711, 1, to_date('2015-06-08 00:00:00','YYYY-MM-DD HH24:MI:SS'), 50000, 9000, 0, 260, 0, 'c1', 8,null);insert into xxxx_oebs_cash_payment_test (ID, INVOICE_ID, OEBS_PAYMENT, DOC_DATE, COMISS_DATE) values (s_xxxx_oebs_cash_payment_test.NEXTVAL, 100171, 100000, to_date('2015-06-08 00:00:00','YYYY-MM-DD HH24:MI:SS'), date'2015-06-11' );insert into xxxx_client_discount_m  (ID,CLIENT_ID,CLIENT_AVG_DISCOUNT,DT) values (s_xxxx_client_discount_m.NEXTVAL,260, 7, date'2014-03-01');</v>
      </c>
    </row>
    <row r="84" spans="1:47" ht="15" customHeight="1" x14ac:dyDescent="0.3">
      <c r="A84" s="45">
        <v>12</v>
      </c>
      <c r="B84" s="57"/>
      <c r="C84" s="12" t="str">
        <f t="shared" si="25"/>
        <v>100012</v>
      </c>
      <c r="D84" s="12" t="str">
        <f t="shared" si="26"/>
        <v>100012/13</v>
      </c>
      <c r="E84" s="13" t="s">
        <v>40</v>
      </c>
      <c r="F84" s="13" t="s">
        <v>41</v>
      </c>
      <c r="G84" s="12">
        <v>57</v>
      </c>
      <c r="H84" s="14">
        <v>100172</v>
      </c>
      <c r="I84" s="15" t="str">
        <f t="shared" si="21"/>
        <v>Б-100172-13</v>
      </c>
      <c r="J84" s="16">
        <v>2</v>
      </c>
      <c r="K84" s="56">
        <v>11</v>
      </c>
      <c r="L84" s="12" t="s">
        <v>42</v>
      </c>
      <c r="M84" s="16">
        <v>1</v>
      </c>
      <c r="N84" s="12">
        <v>18</v>
      </c>
      <c r="O84" s="13" t="s">
        <v>55</v>
      </c>
      <c r="P84" s="13" t="s">
        <v>44</v>
      </c>
      <c r="Q84" s="13" t="s">
        <v>45</v>
      </c>
      <c r="R84" s="17" t="str">
        <f t="shared" si="27"/>
        <v>1001721</v>
      </c>
      <c r="S84" s="15">
        <v>1</v>
      </c>
      <c r="T84" s="13" t="s">
        <v>173</v>
      </c>
      <c r="U84" s="12">
        <v>50000</v>
      </c>
      <c r="V84" s="12">
        <f t="shared" si="22"/>
        <v>9000</v>
      </c>
      <c r="W84" s="12">
        <v>0</v>
      </c>
      <c r="X84" s="18">
        <v>261</v>
      </c>
      <c r="Y84" s="19" t="s">
        <v>47</v>
      </c>
      <c r="Z84" s="20"/>
      <c r="AA84" s="29">
        <f>SUM(AC81:AC85)/1.18</f>
        <v>169491.52542372883</v>
      </c>
      <c r="AB84" s="29"/>
      <c r="AC84" s="14">
        <f t="shared" ref="AC84:AC93" si="28">U84*0.5</f>
        <v>25000</v>
      </c>
      <c r="AD84" s="12"/>
      <c r="AE84" s="12"/>
      <c r="AF84" s="13" t="s">
        <v>172</v>
      </c>
      <c r="AG84" s="23">
        <v>8</v>
      </c>
      <c r="AH84" s="30">
        <v>20</v>
      </c>
      <c r="AI84" s="25" t="s">
        <v>49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U8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'Б-100172-13',date'2015-03-04',2, 11, 11, 'RUR', 1, 18, date'2015-03-06', date'2015-03-07', 1001721, 1, to_date('2015-06-09 00:00:00','YYYY-MM-DD HH24:MI:SS'), 50000, 9000, 0, 261, 0, 'c1', 8,null);insert into xxxx_oebs_cash_payment_test (ID, INVOICE_ID, OEBS_PAYMENT, DOC_DATE, COMISS_DATE) values (s_xxxx_oebs_cash_payment_test.NEXTVAL, 100172, 25000, to_date('2015-06-09 00:00:00','YYYY-MM-DD HH24:MI:SS'), date'2015-06-11' );insert into xxxx_client_discount_m  (ID,CLIENT_ID,CLIENT_AVG_DISCOUNT,DT) values (s_xxxx_client_discount_m.NEXTVAL,261, 20, date'2014-03-01');</v>
      </c>
    </row>
    <row r="85" spans="1:47" ht="15" customHeight="1" x14ac:dyDescent="0.3">
      <c r="A85" s="45">
        <v>12</v>
      </c>
      <c r="B85" s="57"/>
      <c r="C85" s="12" t="str">
        <f t="shared" si="25"/>
        <v>100012</v>
      </c>
      <c r="D85" s="12" t="str">
        <f t="shared" si="26"/>
        <v>100012/13</v>
      </c>
      <c r="E85" s="13" t="s">
        <v>40</v>
      </c>
      <c r="F85" s="13" t="s">
        <v>41</v>
      </c>
      <c r="G85" s="12">
        <v>57</v>
      </c>
      <c r="H85" s="14">
        <v>100173</v>
      </c>
      <c r="I85" s="15" t="str">
        <f t="shared" si="21"/>
        <v>Б-100173-13</v>
      </c>
      <c r="J85" s="16">
        <v>2</v>
      </c>
      <c r="K85" s="28">
        <v>1</v>
      </c>
      <c r="L85" s="12" t="s">
        <v>42</v>
      </c>
      <c r="M85" s="16">
        <v>1</v>
      </c>
      <c r="N85" s="12">
        <v>18</v>
      </c>
      <c r="O85" s="13" t="s">
        <v>57</v>
      </c>
      <c r="P85" s="13" t="s">
        <v>44</v>
      </c>
      <c r="Q85" s="13" t="s">
        <v>45</v>
      </c>
      <c r="R85" s="17" t="str">
        <f t="shared" si="27"/>
        <v>1001731</v>
      </c>
      <c r="S85" s="15">
        <v>1</v>
      </c>
      <c r="T85" s="13" t="s">
        <v>174</v>
      </c>
      <c r="U85" s="12">
        <v>50000</v>
      </c>
      <c r="V85" s="12">
        <f t="shared" si="22"/>
        <v>9000</v>
      </c>
      <c r="W85" s="12">
        <v>0</v>
      </c>
      <c r="X85" s="18">
        <v>262</v>
      </c>
      <c r="Y85" s="19" t="s">
        <v>47</v>
      </c>
      <c r="Z85" s="20">
        <f>SUM(U81:U85)-SUM(V81:V85)</f>
        <v>205000</v>
      </c>
      <c r="AA85" s="29">
        <v>169491</v>
      </c>
      <c r="AB85" s="29">
        <f>Z85-AA85</f>
        <v>35509</v>
      </c>
      <c r="AC85" s="14">
        <f t="shared" si="28"/>
        <v>25000</v>
      </c>
      <c r="AD85" s="12"/>
      <c r="AE85" s="12"/>
      <c r="AF85" s="13" t="s">
        <v>172</v>
      </c>
      <c r="AG85" s="23">
        <v>8</v>
      </c>
      <c r="AH85" s="30">
        <v>13</v>
      </c>
      <c r="AI85" s="25" t="s">
        <v>49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U8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'Б-100173-13',date'2015-03-05',2, 1, 1, 'RUR', 1, 18, date'2015-03-06', date'2015-03-07', 1001731, 1, to_date('2015-06-11 00:00:00','YYYY-MM-DD HH24:MI:SS'), 50000, 9000, 0, 262, 0, 'c1', 8,null);insert into xxxx_oebs_cash_payment_test (ID, INVOICE_ID, OEBS_PAYMENT, DOC_DATE, COMISS_DATE) values (s_xxxx_oebs_cash_payment_test.NEXTVAL, 100173, 25000, to_date('2015-06-11 00:00:00','YYYY-MM-DD HH24:MI:SS'), date'2015-06-11' );insert into xxxx_client_discount_m  (ID,CLIENT_ID,CLIENT_AVG_DISCOUNT,DT) values (s_xxxx_client_discount_m.NEXTVAL,262, 13, date'2014-03-01');</v>
      </c>
    </row>
    <row r="86" spans="1:47" ht="15" customHeight="1" x14ac:dyDescent="0.3">
      <c r="A86" s="45">
        <v>12</v>
      </c>
      <c r="B86" s="57"/>
      <c r="C86" s="12" t="str">
        <f t="shared" si="25"/>
        <v>100012</v>
      </c>
      <c r="D86" s="12" t="str">
        <f t="shared" si="26"/>
        <v>100012/13</v>
      </c>
      <c r="E86" s="13" t="s">
        <v>40</v>
      </c>
      <c r="F86" s="13" t="s">
        <v>41</v>
      </c>
      <c r="G86" s="12">
        <v>57</v>
      </c>
      <c r="H86" s="14">
        <v>100174</v>
      </c>
      <c r="I86" s="15" t="str">
        <f t="shared" si="21"/>
        <v>Б-100174-13</v>
      </c>
      <c r="J86" s="16">
        <v>2</v>
      </c>
      <c r="K86" s="12">
        <v>7</v>
      </c>
      <c r="L86" s="12" t="s">
        <v>42</v>
      </c>
      <c r="M86" s="16">
        <v>1</v>
      </c>
      <c r="N86" s="12">
        <v>18</v>
      </c>
      <c r="O86" s="13" t="s">
        <v>43</v>
      </c>
      <c r="P86" s="13" t="s">
        <v>44</v>
      </c>
      <c r="Q86" s="13" t="s">
        <v>45</v>
      </c>
      <c r="R86" s="17" t="str">
        <f t="shared" si="27"/>
        <v>1001741</v>
      </c>
      <c r="S86" s="15">
        <v>1</v>
      </c>
      <c r="T86" s="58" t="s">
        <v>180</v>
      </c>
      <c r="U86" s="12">
        <v>50000</v>
      </c>
      <c r="V86" s="12">
        <f t="shared" si="22"/>
        <v>9000</v>
      </c>
      <c r="W86" s="12">
        <v>0</v>
      </c>
      <c r="X86" s="18">
        <v>263</v>
      </c>
      <c r="Y86" s="19" t="s">
        <v>47</v>
      </c>
      <c r="Z86" s="20"/>
      <c r="AA86" s="21"/>
      <c r="AB86" s="22"/>
      <c r="AC86" s="14">
        <f t="shared" si="28"/>
        <v>25000</v>
      </c>
      <c r="AD86" s="12"/>
      <c r="AE86" s="12"/>
      <c r="AF86" s="58" t="s">
        <v>181</v>
      </c>
      <c r="AG86" s="23">
        <v>8</v>
      </c>
      <c r="AH86" s="24">
        <v>13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U8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'Б-100174-13',date'2015-03-02',2, 7, 7, 'RUR', 1, 18, date'2015-03-06', date'2015-03-07', 1001741, 1, to_date('2015-07-07 00:00:00','YYYY-MM-DD HH24:MI:SS'), 50000, 9000, 0, 263, 0, 'c1', 8,null);insert into xxxx_oebs_cash_payment_test (ID, INVOICE_ID, OEBS_PAYMENT, DOC_DATE, COMISS_DATE) values (s_xxxx_oebs_cash_payment_test.NEXTVAL, 100174, 25000, to_date('2015-07-07 00:00:00','YYYY-MM-DD HH24:MI:SS'), date'2015-07-11' );insert into xxxx_client_discount_m  (ID,CLIENT_ID,CLIENT_AVG_DISCOUNT,DT) values (s_xxxx_client_discount_m.NEXTVAL,263, 13, date'2014-03-01');</v>
      </c>
    </row>
    <row r="87" spans="1:47" ht="15" customHeight="1" x14ac:dyDescent="0.3">
      <c r="A87" s="45">
        <v>12</v>
      </c>
      <c r="B87" s="57"/>
      <c r="C87" s="12" t="str">
        <f t="shared" si="25"/>
        <v>100012</v>
      </c>
      <c r="D87" s="12" t="str">
        <f t="shared" si="26"/>
        <v>100012/13</v>
      </c>
      <c r="E87" s="13" t="s">
        <v>40</v>
      </c>
      <c r="F87" s="13" t="s">
        <v>41</v>
      </c>
      <c r="G87" s="12">
        <v>57</v>
      </c>
      <c r="H87" s="14">
        <v>100175</v>
      </c>
      <c r="I87" s="15" t="str">
        <f t="shared" si="21"/>
        <v>Б-100175-13</v>
      </c>
      <c r="J87" s="16">
        <v>2</v>
      </c>
      <c r="K87" s="28">
        <v>12</v>
      </c>
      <c r="L87" s="12" t="s">
        <v>42</v>
      </c>
      <c r="M87" s="16">
        <v>1</v>
      </c>
      <c r="N87" s="12">
        <v>18</v>
      </c>
      <c r="O87" s="13" t="s">
        <v>53</v>
      </c>
      <c r="P87" s="13" t="s">
        <v>44</v>
      </c>
      <c r="Q87" s="13" t="s">
        <v>45</v>
      </c>
      <c r="R87" s="17" t="str">
        <f t="shared" si="27"/>
        <v>1001751</v>
      </c>
      <c r="S87" s="15">
        <v>1</v>
      </c>
      <c r="T87" s="58" t="s">
        <v>180</v>
      </c>
      <c r="U87" s="12">
        <v>50000</v>
      </c>
      <c r="V87" s="12">
        <f t="shared" si="22"/>
        <v>9000</v>
      </c>
      <c r="W87" s="12">
        <v>0</v>
      </c>
      <c r="X87" s="18">
        <v>264</v>
      </c>
      <c r="Y87" s="19" t="s">
        <v>47</v>
      </c>
      <c r="Z87" s="20"/>
      <c r="AA87" s="21"/>
      <c r="AB87" s="26"/>
      <c r="AC87" s="14">
        <f t="shared" si="28"/>
        <v>25000</v>
      </c>
      <c r="AD87" s="12"/>
      <c r="AE87" s="12"/>
      <c r="AF87" s="58" t="s">
        <v>181</v>
      </c>
      <c r="AG87" s="23">
        <v>8</v>
      </c>
      <c r="AH87" s="27">
        <v>7</v>
      </c>
      <c r="AI87" s="25" t="s">
        <v>49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U8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'Б-100175-13',date'2015-03-03',2, 12, 12, 'RUR', 1, 18, date'2015-03-06', date'2015-03-07', 1001751, 1, to_date('2015-07-07 00:00:00','YYYY-MM-DD HH24:MI:SS'), 50000, 9000, 0, 264, 0, 'c1', 8,null);insert into xxxx_oebs_cash_payment_test (ID, INVOICE_ID, OEBS_PAYMENT, DOC_DATE, COMISS_DATE) values (s_xxxx_oebs_cash_payment_test.NEXTVAL, 100175, 25000, to_date('2015-07-07 00:00:00','YYYY-MM-DD HH24:MI:SS'), date'2015-07-11' );insert into xxxx_client_discount_m  (ID,CLIENT_ID,CLIENT_AVG_DISCOUNT,DT) values (s_xxxx_client_discount_m.NEXTVAL,264, 7, date'2014-03-01');</v>
      </c>
    </row>
    <row r="88" spans="1:47" ht="15" customHeight="1" x14ac:dyDescent="0.3">
      <c r="A88" s="45">
        <v>12</v>
      </c>
      <c r="B88" s="57"/>
      <c r="C88" s="12" t="str">
        <f t="shared" si="25"/>
        <v>100012</v>
      </c>
      <c r="D88" s="12" t="str">
        <f t="shared" si="26"/>
        <v>100012/13</v>
      </c>
      <c r="E88" s="13" t="s">
        <v>40</v>
      </c>
      <c r="F88" s="13" t="s">
        <v>41</v>
      </c>
      <c r="G88" s="12">
        <v>57</v>
      </c>
      <c r="H88" s="14">
        <v>100176</v>
      </c>
      <c r="I88" s="15" t="str">
        <f t="shared" si="21"/>
        <v>Б-100176-13</v>
      </c>
      <c r="J88" s="16">
        <v>2</v>
      </c>
      <c r="K88" s="12">
        <v>7</v>
      </c>
      <c r="L88" s="12" t="s">
        <v>42</v>
      </c>
      <c r="M88" s="16">
        <v>1</v>
      </c>
      <c r="N88" s="12">
        <v>18</v>
      </c>
      <c r="O88" s="13" t="s">
        <v>53</v>
      </c>
      <c r="P88" s="13" t="s">
        <v>44</v>
      </c>
      <c r="Q88" s="13" t="s">
        <v>45</v>
      </c>
      <c r="R88" s="17" t="str">
        <f t="shared" si="27"/>
        <v>1001761</v>
      </c>
      <c r="S88" s="15">
        <v>1</v>
      </c>
      <c r="T88" s="58" t="s">
        <v>180</v>
      </c>
      <c r="U88" s="12">
        <v>50000</v>
      </c>
      <c r="V88" s="12">
        <f t="shared" si="22"/>
        <v>9000</v>
      </c>
      <c r="W88" s="12">
        <v>0</v>
      </c>
      <c r="X88" s="18">
        <v>265</v>
      </c>
      <c r="Y88" s="19" t="s">
        <v>47</v>
      </c>
      <c r="Z88" s="20"/>
      <c r="AA88" s="21"/>
      <c r="AB88" s="26"/>
      <c r="AC88" s="14">
        <f t="shared" si="28"/>
        <v>25000</v>
      </c>
      <c r="AD88" s="12"/>
      <c r="AE88" s="12"/>
      <c r="AF88" s="58" t="s">
        <v>181</v>
      </c>
      <c r="AG88" s="23">
        <v>8</v>
      </c>
      <c r="AH88" s="27">
        <v>7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U8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'Б-100176-13',date'2015-03-03',2, 7, 7, 'RUR', 1, 18, date'2015-03-06', date'2015-03-07', 1001761, 1, to_date('2015-07-07 00:00:00','YYYY-MM-DD HH24:MI:SS'), 50000, 9000, 0, 265, 0, 'c1', 8,null);insert into xxxx_oebs_cash_payment_test (ID, INVOICE_ID, OEBS_PAYMENT, DOC_DATE, COMISS_DATE) values (s_xxxx_oebs_cash_payment_test.NEXTVAL, 100176, 25000, to_date('2015-07-07 00:00:00','YYYY-MM-DD HH24:MI:SS'), date'2015-07-11' );insert into xxxx_client_discount_m  (ID,CLIENT_ID,CLIENT_AVG_DISCOUNT,DT) values (s_xxxx_client_discount_m.NEXTVAL,265, 7, date'2014-03-01');</v>
      </c>
    </row>
    <row r="89" spans="1:47" ht="15" customHeight="1" x14ac:dyDescent="0.3">
      <c r="A89" s="45">
        <v>12</v>
      </c>
      <c r="B89" s="57"/>
      <c r="C89" s="12" t="str">
        <f t="shared" si="25"/>
        <v>100012</v>
      </c>
      <c r="D89" s="12" t="str">
        <f t="shared" si="26"/>
        <v>100012/13</v>
      </c>
      <c r="E89" s="13" t="s">
        <v>40</v>
      </c>
      <c r="F89" s="13" t="s">
        <v>41</v>
      </c>
      <c r="G89" s="12">
        <v>57</v>
      </c>
      <c r="H89" s="14">
        <v>100177</v>
      </c>
      <c r="I89" s="15" t="str">
        <f t="shared" si="21"/>
        <v>Б-100177-13</v>
      </c>
      <c r="J89" s="16">
        <v>2</v>
      </c>
      <c r="K89" s="28">
        <v>11</v>
      </c>
      <c r="L89" s="12" t="s">
        <v>42</v>
      </c>
      <c r="M89" s="16">
        <v>1</v>
      </c>
      <c r="N89" s="12">
        <v>18</v>
      </c>
      <c r="O89" s="13" t="s">
        <v>55</v>
      </c>
      <c r="P89" s="13" t="s">
        <v>44</v>
      </c>
      <c r="Q89" s="13" t="s">
        <v>45</v>
      </c>
      <c r="R89" s="17" t="str">
        <f t="shared" si="27"/>
        <v>1001771</v>
      </c>
      <c r="S89" s="15">
        <v>1</v>
      </c>
      <c r="T89" s="58" t="s">
        <v>180</v>
      </c>
      <c r="U89" s="12">
        <v>50000</v>
      </c>
      <c r="V89" s="12">
        <f t="shared" si="22"/>
        <v>9000</v>
      </c>
      <c r="W89" s="12">
        <v>0</v>
      </c>
      <c r="X89" s="18">
        <v>266</v>
      </c>
      <c r="Y89" s="19" t="s">
        <v>47</v>
      </c>
      <c r="Z89" s="20"/>
      <c r="AA89" s="29">
        <f>SUM(AC86:AC90)/1.18</f>
        <v>105932.20338983051</v>
      </c>
      <c r="AB89" s="29"/>
      <c r="AC89" s="14">
        <f t="shared" si="28"/>
        <v>25000</v>
      </c>
      <c r="AD89" s="12"/>
      <c r="AE89" s="12"/>
      <c r="AF89" s="58" t="s">
        <v>181</v>
      </c>
      <c r="AG89" s="23">
        <v>8</v>
      </c>
      <c r="AH89" s="30">
        <v>20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U8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'Б-100177-13',date'2015-03-04',2, 11, 11, 'RUR', 1, 18, date'2015-03-06', date'2015-03-07', 1001771, 1, to_date('2015-07-07 00:00:00','YYYY-MM-DD HH24:MI:SS'), 50000, 9000, 0, 266, 0, 'c1', 8,null);insert into xxxx_oebs_cash_payment_test (ID, INVOICE_ID, OEBS_PAYMENT, DOC_DATE, COMISS_DATE) values (s_xxxx_oebs_cash_payment_test.NEXTVAL, 100177, 25000, to_date('2015-07-07 00:00:00','YYYY-MM-DD HH24:MI:SS'), date'2015-07-11' );insert into xxxx_client_discount_m  (ID,CLIENT_ID,CLIENT_AVG_DISCOUNT,DT) values (s_xxxx_client_discount_m.NEXTVAL,266, 20, date'2014-03-01');</v>
      </c>
    </row>
    <row r="90" spans="1:47" ht="15" customHeight="1" x14ac:dyDescent="0.3">
      <c r="A90" s="45">
        <v>12</v>
      </c>
      <c r="B90" s="57"/>
      <c r="C90" s="12" t="str">
        <f t="shared" si="25"/>
        <v>100012</v>
      </c>
      <c r="D90" s="12" t="str">
        <f t="shared" si="26"/>
        <v>100012/13</v>
      </c>
      <c r="E90" s="13" t="s">
        <v>40</v>
      </c>
      <c r="F90" s="13" t="s">
        <v>41</v>
      </c>
      <c r="G90" s="12">
        <v>57</v>
      </c>
      <c r="H90" s="14">
        <v>100178</v>
      </c>
      <c r="I90" s="15" t="str">
        <f t="shared" si="21"/>
        <v>Б-100178-13</v>
      </c>
      <c r="J90" s="16">
        <v>2</v>
      </c>
      <c r="K90" s="28">
        <v>1</v>
      </c>
      <c r="L90" s="12" t="s">
        <v>42</v>
      </c>
      <c r="M90" s="16">
        <v>1</v>
      </c>
      <c r="N90" s="12">
        <v>18</v>
      </c>
      <c r="O90" s="13" t="s">
        <v>57</v>
      </c>
      <c r="P90" s="13" t="s">
        <v>44</v>
      </c>
      <c r="Q90" s="13" t="s">
        <v>45</v>
      </c>
      <c r="R90" s="17" t="str">
        <f t="shared" si="27"/>
        <v>1001781</v>
      </c>
      <c r="S90" s="15">
        <v>1</v>
      </c>
      <c r="T90" s="58" t="s">
        <v>184</v>
      </c>
      <c r="U90" s="12">
        <v>50000</v>
      </c>
      <c r="V90" s="12">
        <f t="shared" si="22"/>
        <v>9000</v>
      </c>
      <c r="W90" s="12">
        <v>0</v>
      </c>
      <c r="X90" s="18">
        <v>267</v>
      </c>
      <c r="Y90" s="19" t="s">
        <v>47</v>
      </c>
      <c r="Z90" s="20">
        <f>SUM(U86:U90)-SUM(V86:V90)</f>
        <v>205000</v>
      </c>
      <c r="AA90" s="21">
        <v>105932.20338983051</v>
      </c>
      <c r="AB90" s="29">
        <f>Z90-AA90</f>
        <v>99067.796610169491</v>
      </c>
      <c r="AC90" s="14">
        <f t="shared" si="28"/>
        <v>25000</v>
      </c>
      <c r="AD90" s="12"/>
      <c r="AE90" s="12"/>
      <c r="AF90" s="58" t="s">
        <v>181</v>
      </c>
      <c r="AG90" s="23">
        <v>8</v>
      </c>
      <c r="AH90" s="30">
        <v>13</v>
      </c>
      <c r="AI90" s="25" t="s">
        <v>49</v>
      </c>
      <c r="AJ90" s="13"/>
      <c r="AK90" s="13"/>
      <c r="AL90" s="17">
        <v>0</v>
      </c>
      <c r="AM90" s="15" t="s">
        <v>50</v>
      </c>
      <c r="AN90" s="12" t="s">
        <v>51</v>
      </c>
      <c r="AO90" s="12"/>
      <c r="AP90" s="17"/>
      <c r="AQ90" s="17"/>
      <c r="AR90" s="17"/>
      <c r="AU9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'Б-100178-13',date'2015-03-05',2, 1, 1, 'RUR', 1, 18, date'2015-03-06', date'2015-03-07', 1001781, 1, to_date('2015-07-11 00:00:00','YYYY-MM-DD HH24:MI:SS'), 50000, 9000, 0, 267, 0, 'c1', 8,null);insert into xxxx_oebs_cash_payment_test (ID, INVOICE_ID, OEBS_PAYMENT, DOC_DATE, COMISS_DATE) values (s_xxxx_oebs_cash_payment_test.NEXTVAL, 100178, 25000, to_date('2015-07-11 00:00:00','YYYY-MM-DD HH24:MI:SS'), date'2015-07-11' );insert into xxxx_client_discount_m  (ID,CLIENT_ID,CLIENT_AVG_DISCOUNT,DT) values (s_xxxx_client_discount_m.NEXTVAL,267, 13, date'2014-03-01');</v>
      </c>
    </row>
    <row r="91" spans="1:47" ht="15" customHeight="1" x14ac:dyDescent="0.3">
      <c r="A91" s="45">
        <v>12</v>
      </c>
      <c r="B91" s="57"/>
      <c r="C91" s="12" t="str">
        <f t="shared" si="25"/>
        <v>100012</v>
      </c>
      <c r="D91" s="12" t="str">
        <f t="shared" si="26"/>
        <v>100012/13</v>
      </c>
      <c r="E91" s="13" t="s">
        <v>40</v>
      </c>
      <c r="F91" s="13" t="s">
        <v>41</v>
      </c>
      <c r="G91" s="12">
        <v>57</v>
      </c>
      <c r="H91" s="14">
        <v>100179</v>
      </c>
      <c r="I91" s="15" t="str">
        <f t="shared" si="21"/>
        <v>Б-100179-13</v>
      </c>
      <c r="J91" s="16">
        <v>2</v>
      </c>
      <c r="K91" s="12">
        <v>7</v>
      </c>
      <c r="L91" s="12" t="s">
        <v>42</v>
      </c>
      <c r="M91" s="16">
        <v>1</v>
      </c>
      <c r="N91" s="12">
        <v>18</v>
      </c>
      <c r="O91" s="13" t="s">
        <v>43</v>
      </c>
      <c r="P91" s="13" t="s">
        <v>44</v>
      </c>
      <c r="Q91" s="13" t="s">
        <v>45</v>
      </c>
      <c r="R91" s="17" t="str">
        <f t="shared" si="27"/>
        <v>1001791</v>
      </c>
      <c r="S91" s="15">
        <v>1</v>
      </c>
      <c r="T91" s="59" t="s">
        <v>185</v>
      </c>
      <c r="U91" s="12">
        <v>50000</v>
      </c>
      <c r="V91" s="12">
        <f t="shared" si="22"/>
        <v>9000</v>
      </c>
      <c r="W91" s="12">
        <v>0</v>
      </c>
      <c r="X91" s="18">
        <v>268</v>
      </c>
      <c r="Y91" s="19" t="s">
        <v>47</v>
      </c>
      <c r="Z91" s="20"/>
      <c r="AA91" s="21"/>
      <c r="AB91" s="22"/>
      <c r="AC91" s="14">
        <f t="shared" si="28"/>
        <v>25000</v>
      </c>
      <c r="AD91" s="12"/>
      <c r="AE91" s="12"/>
      <c r="AF91" s="59" t="s">
        <v>186</v>
      </c>
      <c r="AG91" s="23">
        <v>8</v>
      </c>
      <c r="AH91" s="24">
        <v>13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U9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'Б-100179-13',date'2015-03-02',2, 7, 7, 'RUR', 1, 18, date'2015-03-06', date'2015-03-07', 1001791, 1, to_date('2015-08-07 00:00:00','YYYY-MM-DD HH24:MI:SS'), 50000, 9000, 0, 268, 0, 'c1', 8,null);insert into xxxx_oebs_cash_payment_test (ID, INVOICE_ID, OEBS_PAYMENT, DOC_DATE, COMISS_DATE) values (s_xxxx_oebs_cash_payment_test.NEXTVAL, 100179, 25000, to_date('2015-08-07 00:00:00','YYYY-MM-DD HH24:MI:SS'), date'2015-08-07' );insert into xxxx_client_discount_m  (ID,CLIENT_ID,CLIENT_AVG_DISCOUNT,DT) values (s_xxxx_client_discount_m.NEXTVAL,268, 13, date'2014-03-01');</v>
      </c>
    </row>
    <row r="92" spans="1:47" ht="15" customHeight="1" x14ac:dyDescent="0.3">
      <c r="A92" s="45">
        <v>12</v>
      </c>
      <c r="B92" s="57"/>
      <c r="C92" s="12" t="str">
        <f t="shared" si="25"/>
        <v>100012</v>
      </c>
      <c r="D92" s="12" t="str">
        <f t="shared" si="26"/>
        <v>100012/13</v>
      </c>
      <c r="E92" s="13" t="s">
        <v>40</v>
      </c>
      <c r="F92" s="13" t="s">
        <v>41</v>
      </c>
      <c r="G92" s="12">
        <v>57</v>
      </c>
      <c r="H92" s="14">
        <v>100180</v>
      </c>
      <c r="I92" s="15" t="str">
        <f t="shared" si="21"/>
        <v>Б-100180-13</v>
      </c>
      <c r="J92" s="16">
        <v>2</v>
      </c>
      <c r="K92" s="56">
        <v>3</v>
      </c>
      <c r="L92" s="12" t="s">
        <v>42</v>
      </c>
      <c r="M92" s="16">
        <v>1</v>
      </c>
      <c r="N92" s="12">
        <v>18</v>
      </c>
      <c r="O92" s="13" t="s">
        <v>53</v>
      </c>
      <c r="P92" s="13" t="s">
        <v>44</v>
      </c>
      <c r="Q92" s="13" t="s">
        <v>45</v>
      </c>
      <c r="R92" s="17" t="str">
        <f t="shared" si="27"/>
        <v>1001801</v>
      </c>
      <c r="S92" s="15">
        <v>1</v>
      </c>
      <c r="T92" s="59" t="s">
        <v>185</v>
      </c>
      <c r="U92" s="12">
        <v>50000</v>
      </c>
      <c r="V92" s="12">
        <f t="shared" si="22"/>
        <v>9000</v>
      </c>
      <c r="W92" s="12">
        <v>0</v>
      </c>
      <c r="X92" s="18">
        <v>269</v>
      </c>
      <c r="Y92" s="19" t="s">
        <v>47</v>
      </c>
      <c r="Z92" s="20"/>
      <c r="AA92" s="21"/>
      <c r="AB92" s="26"/>
      <c r="AC92" s="14">
        <f t="shared" si="28"/>
        <v>25000</v>
      </c>
      <c r="AD92" s="12"/>
      <c r="AE92" s="12"/>
      <c r="AF92" s="59" t="s">
        <v>186</v>
      </c>
      <c r="AG92" s="23">
        <v>8</v>
      </c>
      <c r="AH92" s="27">
        <v>7</v>
      </c>
      <c r="AI92" s="25" t="s">
        <v>49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U9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'Б-100180-13',date'2015-03-03',2, 3, 3, 'RUR', 1, 18, date'2015-03-06', date'2015-03-07', 1001801, 1, to_date('2015-08-07 00:00:00','YYYY-MM-DD HH24:MI:SS'), 50000, 9000, 0, 269, 0, 'c1', 8,null);insert into xxxx_oebs_cash_payment_test (ID, INVOICE_ID, OEBS_PAYMENT, DOC_DATE, COMISS_DATE) values (s_xxxx_oebs_cash_payment_test.NEXTVAL, 100180, 25000, to_date('2015-08-07 00:00:00','YYYY-MM-DD HH24:MI:SS'), date'2015-08-07' );insert into xxxx_client_discount_m  (ID,CLIENT_ID,CLIENT_AVG_DISCOUNT,DT) values (s_xxxx_client_discount_m.NEXTVAL,269, 7, date'2014-03-01');</v>
      </c>
    </row>
    <row r="93" spans="1:47" ht="15" customHeight="1" x14ac:dyDescent="0.3">
      <c r="A93" s="45">
        <v>12</v>
      </c>
      <c r="B93" s="57"/>
      <c r="C93" s="12" t="str">
        <f t="shared" si="25"/>
        <v>100012</v>
      </c>
      <c r="D93" s="12" t="str">
        <f t="shared" si="26"/>
        <v>100012/13</v>
      </c>
      <c r="E93" s="13" t="s">
        <v>40</v>
      </c>
      <c r="F93" s="13" t="s">
        <v>41</v>
      </c>
      <c r="G93" s="12">
        <v>57</v>
      </c>
      <c r="H93" s="14">
        <v>100181</v>
      </c>
      <c r="I93" s="15" t="str">
        <f t="shared" ref="I93:I124" si="29">"Б-"&amp;H93&amp;"-13"</f>
        <v>Б-100181-13</v>
      </c>
      <c r="J93" s="16">
        <v>2</v>
      </c>
      <c r="K93" s="12">
        <v>7</v>
      </c>
      <c r="L93" s="12" t="s">
        <v>42</v>
      </c>
      <c r="M93" s="16">
        <v>1</v>
      </c>
      <c r="N93" s="12">
        <v>18</v>
      </c>
      <c r="O93" s="13" t="s">
        <v>53</v>
      </c>
      <c r="P93" s="13" t="s">
        <v>44</v>
      </c>
      <c r="Q93" s="13" t="s">
        <v>45</v>
      </c>
      <c r="R93" s="17" t="str">
        <f t="shared" si="27"/>
        <v>1001811</v>
      </c>
      <c r="S93" s="15">
        <v>1</v>
      </c>
      <c r="T93" s="59" t="s">
        <v>185</v>
      </c>
      <c r="U93" s="12">
        <v>50000</v>
      </c>
      <c r="V93" s="12">
        <f t="shared" ref="V93:V124" si="30">U93*0.18</f>
        <v>9000</v>
      </c>
      <c r="W93" s="12">
        <v>0</v>
      </c>
      <c r="X93" s="18">
        <v>270</v>
      </c>
      <c r="Y93" s="19" t="s">
        <v>47</v>
      </c>
      <c r="Z93" s="20"/>
      <c r="AA93" s="21"/>
      <c r="AB93" s="26"/>
      <c r="AC93" s="14">
        <f t="shared" si="28"/>
        <v>25000</v>
      </c>
      <c r="AD93" s="12"/>
      <c r="AE93" s="12"/>
      <c r="AF93" s="59" t="s">
        <v>186</v>
      </c>
      <c r="AG93" s="23">
        <v>8</v>
      </c>
      <c r="AH93" s="27">
        <v>7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U9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'Б-100181-13',date'2015-03-03',2, 7, 7, 'RUR', 1, 18, date'2015-03-06', date'2015-03-07', 1001811, 1, to_date('2015-08-07 00:00:00','YYYY-MM-DD HH24:MI:SS'), 50000, 9000, 0, 270, 0, 'c1', 8,null);insert into xxxx_oebs_cash_payment_test (ID, INVOICE_ID, OEBS_PAYMENT, DOC_DATE, COMISS_DATE) values (s_xxxx_oebs_cash_payment_test.NEXTVAL, 100181, 25000, to_date('2015-08-07 00:00:00','YYYY-MM-DD HH24:MI:SS'), date'2015-08-07' );insert into xxxx_client_discount_m  (ID,CLIENT_ID,CLIENT_AVG_DISCOUNT,DT) values (s_xxxx_client_discount_m.NEXTVAL,270, 7, date'2014-03-01');</v>
      </c>
    </row>
    <row r="94" spans="1:47" ht="15" customHeight="1" x14ac:dyDescent="0.3">
      <c r="A94" s="45">
        <v>12</v>
      </c>
      <c r="B94" s="57"/>
      <c r="C94" s="12" t="str">
        <f t="shared" si="25"/>
        <v>100012</v>
      </c>
      <c r="D94" s="12" t="str">
        <f t="shared" si="26"/>
        <v>100012/13</v>
      </c>
      <c r="E94" s="13" t="s">
        <v>40</v>
      </c>
      <c r="F94" s="13" t="s">
        <v>41</v>
      </c>
      <c r="G94" s="12">
        <v>57</v>
      </c>
      <c r="H94" s="14">
        <v>100182</v>
      </c>
      <c r="I94" s="15" t="str">
        <f t="shared" si="29"/>
        <v>Б-100182-13</v>
      </c>
      <c r="J94" s="16">
        <v>2</v>
      </c>
      <c r="K94" s="28">
        <v>11</v>
      </c>
      <c r="L94" s="12" t="s">
        <v>42</v>
      </c>
      <c r="M94" s="16">
        <v>1</v>
      </c>
      <c r="N94" s="12">
        <v>18</v>
      </c>
      <c r="O94" s="13" t="s">
        <v>55</v>
      </c>
      <c r="P94" s="13" t="s">
        <v>44</v>
      </c>
      <c r="Q94" s="13" t="s">
        <v>45</v>
      </c>
      <c r="R94" s="17" t="str">
        <f t="shared" si="27"/>
        <v>1001821</v>
      </c>
      <c r="S94" s="15">
        <v>1</v>
      </c>
      <c r="T94" s="59" t="s">
        <v>185</v>
      </c>
      <c r="U94" s="12">
        <v>50000</v>
      </c>
      <c r="V94" s="12">
        <f t="shared" si="30"/>
        <v>9000</v>
      </c>
      <c r="W94" s="12">
        <v>0</v>
      </c>
      <c r="X94" s="18">
        <v>271</v>
      </c>
      <c r="Y94" s="19" t="s">
        <v>47</v>
      </c>
      <c r="Z94" s="20"/>
      <c r="AA94" s="29">
        <f>SUM(AC91:AC95)/1.18</f>
        <v>423728.81355932204</v>
      </c>
      <c r="AB94" s="29"/>
      <c r="AC94" s="14">
        <v>400000</v>
      </c>
      <c r="AD94" s="12"/>
      <c r="AE94" s="12"/>
      <c r="AF94" s="59" t="s">
        <v>186</v>
      </c>
      <c r="AG94" s="23">
        <v>8</v>
      </c>
      <c r="AH94" s="30">
        <v>20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U9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'Б-100182-13',date'2015-03-04',2, 11, 11, 'RUR', 1, 18, date'2015-03-06', date'2015-03-07', 1001821, 1, to_date('2015-08-07 00:00:00','YYYY-MM-DD HH24:MI:SS'), 50000, 9000, 0, 271, 0, 'c1', 8,null);insert into xxxx_oebs_cash_payment_test (ID, INVOICE_ID, OEBS_PAYMENT, DOC_DATE, COMISS_DATE) values (s_xxxx_oebs_cash_payment_test.NEXTVAL, 100182, 400000, to_date('2015-08-07 00:00:00','YYYY-MM-DD HH24:MI:SS'), date'2015-08-07' );insert into xxxx_client_discount_m  (ID,CLIENT_ID,CLIENT_AVG_DISCOUNT,DT) values (s_xxxx_client_discount_m.NEXTVAL,271, 20, date'2014-03-01');</v>
      </c>
    </row>
    <row r="95" spans="1:47" ht="15" customHeight="1" x14ac:dyDescent="0.3">
      <c r="A95" s="45">
        <v>12</v>
      </c>
      <c r="B95" s="57"/>
      <c r="C95" s="33" t="str">
        <f t="shared" si="25"/>
        <v>100012</v>
      </c>
      <c r="D95" s="33" t="str">
        <f t="shared" si="26"/>
        <v>100012/13</v>
      </c>
      <c r="E95" s="34" t="s">
        <v>40</v>
      </c>
      <c r="F95" s="34" t="s">
        <v>41</v>
      </c>
      <c r="G95" s="12">
        <v>57</v>
      </c>
      <c r="H95" s="14">
        <v>100183</v>
      </c>
      <c r="I95" s="33" t="str">
        <f t="shared" si="29"/>
        <v>Б-100183-13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34" t="s">
        <v>57</v>
      </c>
      <c r="P95" s="34" t="s">
        <v>44</v>
      </c>
      <c r="Q95" s="34" t="s">
        <v>45</v>
      </c>
      <c r="R95" s="37" t="str">
        <f t="shared" si="27"/>
        <v>1001831</v>
      </c>
      <c r="S95" s="33">
        <v>1</v>
      </c>
      <c r="T95" s="59" t="s">
        <v>185</v>
      </c>
      <c r="U95" s="12">
        <v>50000</v>
      </c>
      <c r="V95" s="33">
        <f t="shared" si="30"/>
        <v>9000</v>
      </c>
      <c r="W95" s="33">
        <v>0</v>
      </c>
      <c r="X95" s="18">
        <v>272</v>
      </c>
      <c r="Y95" s="38" t="s">
        <v>47</v>
      </c>
      <c r="Z95" s="20">
        <f>SUM(U91:U95)-SUM(V91:V95)</f>
        <v>205000</v>
      </c>
      <c r="AA95" s="39"/>
      <c r="AB95" s="39"/>
      <c r="AC95" s="40">
        <f>U95*0.5</f>
        <v>25000</v>
      </c>
      <c r="AD95" s="33"/>
      <c r="AE95" s="33"/>
      <c r="AF95" s="59" t="s">
        <v>186</v>
      </c>
      <c r="AG95" s="41">
        <v>8</v>
      </c>
      <c r="AH95" s="42">
        <v>13</v>
      </c>
      <c r="AI95" s="43" t="s">
        <v>49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S95" s="44"/>
      <c r="AU9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'Б-100183-13',date'2015-03-05',2, 1, 1, 'RUR', 1, 18, date'2015-03-06', date'2015-03-07', 1001831, 1, to_date('2015-08-07 00:00:00','YYYY-MM-DD HH24:MI:SS'), 50000, 9000, 0, 272, 0, 'c1', 8,null);insert into xxxx_oebs_cash_payment_test (ID, INVOICE_ID, OEBS_PAYMENT, DOC_DATE, COMISS_DATE) values (s_xxxx_oebs_cash_payment_test.NEXTVAL, 100183, 25000, to_date('2015-08-07 00:00:00','YYYY-MM-DD HH24:MI:SS'), date'2015-08-07' );insert into xxxx_client_discount_m  (ID,CLIENT_ID,CLIENT_AVG_DISCOUNT,DT) values (s_xxxx_client_discount_m.NEXTVAL,272, 13, date'2014-03-01');</v>
      </c>
    </row>
    <row r="96" spans="1:47" ht="15" customHeight="1" x14ac:dyDescent="0.3">
      <c r="A96" s="45">
        <v>13</v>
      </c>
      <c r="B96" s="57"/>
      <c r="C96" s="12" t="str">
        <f t="shared" si="25"/>
        <v>100013</v>
      </c>
      <c r="D96" s="12" t="str">
        <f t="shared" si="26"/>
        <v>100013/13</v>
      </c>
      <c r="E96" s="13" t="s">
        <v>40</v>
      </c>
      <c r="F96" s="13" t="s">
        <v>41</v>
      </c>
      <c r="G96" s="12">
        <v>57</v>
      </c>
      <c r="H96" s="14">
        <v>100184</v>
      </c>
      <c r="I96" s="15" t="str">
        <f t="shared" si="29"/>
        <v>Б-100184-13</v>
      </c>
      <c r="J96" s="16">
        <v>2</v>
      </c>
      <c r="K96" s="56">
        <v>2</v>
      </c>
      <c r="L96" s="12" t="s">
        <v>42</v>
      </c>
      <c r="M96" s="16">
        <v>1</v>
      </c>
      <c r="N96" s="12">
        <v>18</v>
      </c>
      <c r="O96" s="13" t="s">
        <v>43</v>
      </c>
      <c r="P96" s="13" t="s">
        <v>44</v>
      </c>
      <c r="Q96" s="13" t="s">
        <v>45</v>
      </c>
      <c r="R96" s="17" t="str">
        <f t="shared" si="27"/>
        <v>1001841</v>
      </c>
      <c r="S96" s="15">
        <v>1</v>
      </c>
      <c r="T96" s="13" t="s">
        <v>101</v>
      </c>
      <c r="U96" s="12">
        <v>50000</v>
      </c>
      <c r="V96" s="12">
        <f t="shared" si="30"/>
        <v>9000</v>
      </c>
      <c r="W96" s="12">
        <v>0</v>
      </c>
      <c r="X96" s="18">
        <v>273</v>
      </c>
      <c r="Y96" s="19" t="s">
        <v>47</v>
      </c>
      <c r="Z96" s="20"/>
      <c r="AA96" s="21"/>
      <c r="AB96" s="22"/>
      <c r="AC96" s="14">
        <f>U96*0.5</f>
        <v>25000</v>
      </c>
      <c r="AD96" s="12"/>
      <c r="AE96" s="12"/>
      <c r="AF96" s="13" t="s">
        <v>172</v>
      </c>
      <c r="AG96" s="23">
        <v>8</v>
      </c>
      <c r="AH96" s="24">
        <v>13</v>
      </c>
      <c r="AI96" s="25" t="s">
        <v>49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15" t="s">
        <v>196</v>
      </c>
      <c r="AU9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'Б-100184-13',date'2015-03-02',2, 2, 2, 'RUR', 1, 18, date'2015-03-06', date'2015-03-07', 1001841, 1, to_date('2015-06-07 00:00:00','YYYY-MM-DD HH24:MI:SS'), 50000, 9000, 0, 273, 0, 'c1', 8,null);insert into xxxx_oebs_cash_payment_test (ID, INVOICE_ID, OEBS_PAYMENT, DOC_DATE, COMISS_DATE) values (s_xxxx_oebs_cash_payment_test.NEXTVAL, 100184, 25000, to_date('2015-06-07 00:00:00','YYYY-MM-DD HH24:MI:SS'), date'2015-06-11' );insert into xxxx_client_discount_m  (ID,CLIENT_ID,CLIENT_AVG_DISCOUNT,DT) values (s_xxxx_client_discount_m.NEXTVAL,273, 13, date'2014-03-01');</v>
      </c>
    </row>
    <row r="97" spans="1:47" ht="15" customHeight="1" x14ac:dyDescent="0.3">
      <c r="A97" s="45">
        <v>13</v>
      </c>
      <c r="B97" s="57"/>
      <c r="C97" s="12" t="str">
        <f t="shared" si="25"/>
        <v>100013</v>
      </c>
      <c r="D97" s="12" t="str">
        <f t="shared" si="26"/>
        <v>100013/13</v>
      </c>
      <c r="E97" s="13" t="s">
        <v>40</v>
      </c>
      <c r="F97" s="13" t="s">
        <v>41</v>
      </c>
      <c r="G97" s="12">
        <v>57</v>
      </c>
      <c r="H97" s="14">
        <v>100185</v>
      </c>
      <c r="I97" s="15" t="str">
        <f t="shared" si="29"/>
        <v>Б-100185-13</v>
      </c>
      <c r="J97" s="16">
        <v>2</v>
      </c>
      <c r="K97" s="12">
        <v>7</v>
      </c>
      <c r="L97" s="12" t="s">
        <v>42</v>
      </c>
      <c r="M97" s="16">
        <v>1</v>
      </c>
      <c r="N97" s="12">
        <v>18</v>
      </c>
      <c r="O97" s="13" t="s">
        <v>53</v>
      </c>
      <c r="P97" s="13" t="s">
        <v>44</v>
      </c>
      <c r="Q97" s="13" t="s">
        <v>45</v>
      </c>
      <c r="R97" s="17" t="str">
        <f t="shared" si="27"/>
        <v>1001851</v>
      </c>
      <c r="S97" s="15">
        <v>1</v>
      </c>
      <c r="T97" s="13" t="s">
        <v>103</v>
      </c>
      <c r="U97" s="12">
        <v>50000</v>
      </c>
      <c r="V97" s="12">
        <f t="shared" si="30"/>
        <v>9000</v>
      </c>
      <c r="W97" s="12">
        <v>0</v>
      </c>
      <c r="X97" s="18">
        <v>274</v>
      </c>
      <c r="Y97" s="19" t="s">
        <v>47</v>
      </c>
      <c r="Z97" s="20"/>
      <c r="AA97" s="21"/>
      <c r="AB97" s="26"/>
      <c r="AC97" s="14">
        <f>U97*0.5</f>
        <v>25000</v>
      </c>
      <c r="AD97" s="12"/>
      <c r="AE97" s="12"/>
      <c r="AF97" s="58" t="s">
        <v>197</v>
      </c>
      <c r="AG97" s="23">
        <v>8</v>
      </c>
      <c r="AH97" s="27">
        <v>7</v>
      </c>
      <c r="AI97" s="25" t="s">
        <v>49</v>
      </c>
      <c r="AJ97" s="13"/>
      <c r="AK97" s="13"/>
      <c r="AL97" s="17">
        <v>0</v>
      </c>
      <c r="AM97" s="15" t="s">
        <v>50</v>
      </c>
      <c r="AN97" s="12" t="s">
        <v>51</v>
      </c>
      <c r="AO97" s="12"/>
      <c r="AP97" s="17"/>
      <c r="AQ97" s="17"/>
      <c r="AR97" s="17"/>
      <c r="AU9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'Б-100185-13',date'2015-03-03',2, 7, 7, 'RUR', 1, 18, date'2015-03-06', date'2015-03-07', 1001851, 1, to_date('2015-06-08 00:00:00','YYYY-MM-DD HH24:MI:SS'), 50000, 9000, 0, 274, 0, 'c1', 8,null);insert into xxxx_oebs_cash_payment_test (ID, INVOICE_ID, OEBS_PAYMENT, DOC_DATE, COMISS_DATE) values (s_xxxx_oebs_cash_payment_test.NEXTVAL, 100185, 25000, to_date('2015-06-08 00:00:00','YYYY-MM-DD HH24:MI:SS'), date'2015-09-11' );insert into xxxx_client_discount_m  (ID,CLIENT_ID,CLIENT_AVG_DISCOUNT,DT) values (s_xxxx_client_discount_m.NEXTVAL,274, 7, date'2014-03-01');</v>
      </c>
    </row>
    <row r="98" spans="1:47" ht="15" customHeight="1" x14ac:dyDescent="0.3">
      <c r="A98" s="45">
        <v>13</v>
      </c>
      <c r="B98" s="57"/>
      <c r="C98" s="12" t="str">
        <f t="shared" si="25"/>
        <v>100013</v>
      </c>
      <c r="D98" s="12" t="str">
        <f t="shared" si="26"/>
        <v>100013/13</v>
      </c>
      <c r="E98" s="13" t="s">
        <v>40</v>
      </c>
      <c r="F98" s="13" t="s">
        <v>41</v>
      </c>
      <c r="G98" s="12">
        <v>57</v>
      </c>
      <c r="H98" s="14">
        <v>100186</v>
      </c>
      <c r="I98" s="15" t="str">
        <f t="shared" si="29"/>
        <v>Б-100186-13</v>
      </c>
      <c r="J98" s="16">
        <v>2</v>
      </c>
      <c r="K98" s="12">
        <v>7</v>
      </c>
      <c r="L98" s="12" t="s">
        <v>42</v>
      </c>
      <c r="M98" s="16">
        <v>1</v>
      </c>
      <c r="N98" s="12">
        <v>18</v>
      </c>
      <c r="O98" s="13" t="s">
        <v>53</v>
      </c>
      <c r="P98" s="13" t="s">
        <v>44</v>
      </c>
      <c r="Q98" s="13" t="s">
        <v>45</v>
      </c>
      <c r="R98" s="17" t="str">
        <f t="shared" si="27"/>
        <v>1001861</v>
      </c>
      <c r="S98" s="15">
        <v>1</v>
      </c>
      <c r="T98" s="13" t="s">
        <v>103</v>
      </c>
      <c r="U98" s="12">
        <v>50000</v>
      </c>
      <c r="V98" s="12">
        <f t="shared" si="30"/>
        <v>9000</v>
      </c>
      <c r="W98" s="12">
        <v>0</v>
      </c>
      <c r="X98" s="18">
        <v>275</v>
      </c>
      <c r="Y98" s="19" t="s">
        <v>47</v>
      </c>
      <c r="Z98" s="20"/>
      <c r="AA98" s="21"/>
      <c r="AB98" s="26"/>
      <c r="AC98" s="14">
        <v>100000</v>
      </c>
      <c r="AD98" s="12"/>
      <c r="AE98" s="12"/>
      <c r="AF98" s="13" t="s">
        <v>172</v>
      </c>
      <c r="AG98" s="23">
        <v>8</v>
      </c>
      <c r="AH98" s="27">
        <v>7</v>
      </c>
      <c r="AI98" s="25" t="s">
        <v>49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U9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'Б-100186-13',date'2015-03-03',2, 7, 7, 'RUR', 1, 18, date'2015-03-06', date'2015-03-07', 1001861, 1, to_date('2015-06-08 00:00:00','YYYY-MM-DD HH24:MI:SS'), 50000, 9000, 0, 275, 0, 'c1', 8,null);insert into xxxx_oebs_cash_payment_test (ID, INVOICE_ID, OEBS_PAYMENT, DOC_DATE, COMISS_DATE) values (s_xxxx_oebs_cash_payment_test.NEXTVAL, 100186, 100000, to_date('2015-06-08 00:00:00','YYYY-MM-DD HH24:MI:SS'), date'2015-06-11' );insert into xxxx_client_discount_m  (ID,CLIENT_ID,CLIENT_AVG_DISCOUNT,DT) values (s_xxxx_client_discount_m.NEXTVAL,275, 7, date'2014-03-01');</v>
      </c>
    </row>
    <row r="99" spans="1:47" ht="15" customHeight="1" x14ac:dyDescent="0.3">
      <c r="A99" s="45">
        <v>13</v>
      </c>
      <c r="B99" s="57"/>
      <c r="C99" s="12" t="str">
        <f t="shared" si="25"/>
        <v>100013</v>
      </c>
      <c r="D99" s="12" t="str">
        <f t="shared" si="26"/>
        <v>100013/13</v>
      </c>
      <c r="E99" s="13" t="s">
        <v>40</v>
      </c>
      <c r="F99" s="13" t="s">
        <v>41</v>
      </c>
      <c r="G99" s="12">
        <v>57</v>
      </c>
      <c r="H99" s="14">
        <v>100187</v>
      </c>
      <c r="I99" s="15" t="str">
        <f t="shared" si="29"/>
        <v>Б-100187-13</v>
      </c>
      <c r="J99" s="16">
        <v>2</v>
      </c>
      <c r="K99" s="56">
        <v>11</v>
      </c>
      <c r="L99" s="12" t="s">
        <v>42</v>
      </c>
      <c r="M99" s="16">
        <v>1</v>
      </c>
      <c r="N99" s="12">
        <v>18</v>
      </c>
      <c r="O99" s="13" t="s">
        <v>55</v>
      </c>
      <c r="P99" s="13" t="s">
        <v>44</v>
      </c>
      <c r="Q99" s="13" t="s">
        <v>45</v>
      </c>
      <c r="R99" s="17" t="str">
        <f t="shared" si="27"/>
        <v>1001871</v>
      </c>
      <c r="S99" s="15">
        <v>1</v>
      </c>
      <c r="T99" s="13" t="s">
        <v>173</v>
      </c>
      <c r="U99" s="12">
        <v>50000</v>
      </c>
      <c r="V99" s="12">
        <f t="shared" si="30"/>
        <v>9000</v>
      </c>
      <c r="W99" s="12">
        <v>0</v>
      </c>
      <c r="X99" s="18">
        <v>276</v>
      </c>
      <c r="Y99" s="19" t="s">
        <v>47</v>
      </c>
      <c r="Z99" s="20"/>
      <c r="AA99" s="29"/>
      <c r="AB99" s="29"/>
      <c r="AC99" s="14">
        <f t="shared" ref="AC99:AC108" si="31">U99*0.5</f>
        <v>25000</v>
      </c>
      <c r="AD99" s="12"/>
      <c r="AE99" s="12"/>
      <c r="AF99" s="58" t="s">
        <v>197</v>
      </c>
      <c r="AG99" s="23">
        <v>8</v>
      </c>
      <c r="AH99" s="30">
        <v>20</v>
      </c>
      <c r="AI99" s="25" t="s">
        <v>49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U9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'Б-100187-13',date'2015-03-04',2, 11, 11, 'RUR', 1, 18, date'2015-03-06', date'2015-03-07', 1001871, 1, to_date('2015-06-09 00:00:00','YYYY-MM-DD HH24:MI:SS'), 50000, 9000, 0, 276, 0, 'c1', 8,null);insert into xxxx_oebs_cash_payment_test (ID, INVOICE_ID, OEBS_PAYMENT, DOC_DATE, COMISS_DATE) values (s_xxxx_oebs_cash_payment_test.NEXTVAL, 100187, 25000, to_date('2015-06-09 00:00:00','YYYY-MM-DD HH24:MI:SS'), date'2015-09-11' );insert into xxxx_client_discount_m  (ID,CLIENT_ID,CLIENT_AVG_DISCOUNT,DT) values (s_xxxx_client_discount_m.NEXTVAL,276, 20, date'2014-03-01');</v>
      </c>
    </row>
    <row r="100" spans="1:47" ht="15" customHeight="1" x14ac:dyDescent="0.3">
      <c r="A100" s="45">
        <v>13</v>
      </c>
      <c r="B100" s="57"/>
      <c r="C100" s="12" t="str">
        <f t="shared" si="25"/>
        <v>100013</v>
      </c>
      <c r="D100" s="12" t="str">
        <f t="shared" si="26"/>
        <v>100013/13</v>
      </c>
      <c r="E100" s="13" t="s">
        <v>40</v>
      </c>
      <c r="F100" s="13" t="s">
        <v>41</v>
      </c>
      <c r="G100" s="12">
        <v>57</v>
      </c>
      <c r="H100" s="14">
        <v>100188</v>
      </c>
      <c r="I100" s="15" t="str">
        <f t="shared" si="29"/>
        <v>Б-100188-13</v>
      </c>
      <c r="J100" s="16">
        <v>2</v>
      </c>
      <c r="K100" s="28">
        <v>1</v>
      </c>
      <c r="L100" s="12" t="s">
        <v>42</v>
      </c>
      <c r="M100" s="16">
        <v>1</v>
      </c>
      <c r="N100" s="12">
        <v>18</v>
      </c>
      <c r="O100" s="13" t="s">
        <v>57</v>
      </c>
      <c r="P100" s="13" t="s">
        <v>44</v>
      </c>
      <c r="Q100" s="13" t="s">
        <v>45</v>
      </c>
      <c r="R100" s="17" t="str">
        <f t="shared" si="27"/>
        <v>1001881</v>
      </c>
      <c r="S100" s="15">
        <v>1</v>
      </c>
      <c r="T100" s="13" t="s">
        <v>174</v>
      </c>
      <c r="U100" s="12">
        <v>50000</v>
      </c>
      <c r="V100" s="12">
        <f t="shared" si="30"/>
        <v>9000</v>
      </c>
      <c r="W100" s="12">
        <v>0</v>
      </c>
      <c r="X100" s="18">
        <v>277</v>
      </c>
      <c r="Y100" s="19" t="s">
        <v>47</v>
      </c>
      <c r="Z100" s="20">
        <f>SUM(U96:U100)-SUM(V96:V100)</f>
        <v>205000</v>
      </c>
      <c r="AA100" s="29">
        <f>(AC96+AC98+AC100)/1.18</f>
        <v>127118.64406779662</v>
      </c>
      <c r="AB100" s="29">
        <f>Z100-AA100</f>
        <v>77881.355932203383</v>
      </c>
      <c r="AC100" s="14">
        <f t="shared" si="31"/>
        <v>25000</v>
      </c>
      <c r="AD100" s="12"/>
      <c r="AE100" s="12"/>
      <c r="AF100" s="13" t="s">
        <v>172</v>
      </c>
      <c r="AG100" s="23">
        <v>8</v>
      </c>
      <c r="AH100" s="30">
        <v>13</v>
      </c>
      <c r="AI100" s="25" t="s">
        <v>49</v>
      </c>
      <c r="AJ100" s="13"/>
      <c r="AK100" s="13"/>
      <c r="AL100" s="17">
        <v>0</v>
      </c>
      <c r="AM100" s="15" t="s">
        <v>50</v>
      </c>
      <c r="AN100" s="12" t="s">
        <v>51</v>
      </c>
      <c r="AO100" s="12"/>
      <c r="AP100" s="17"/>
      <c r="AQ100" s="17"/>
      <c r="AR100" s="17"/>
      <c r="AU10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'Б-100188-13',date'2015-03-05',2, 1, 1, 'RUR', 1, 18, date'2015-03-06', date'2015-03-07', 1001881, 1, to_date('2015-06-11 00:00:00','YYYY-MM-DD HH24:MI:SS'), 50000, 9000, 0, 277, 0, 'c1', 8,null);insert into xxxx_oebs_cash_payment_test (ID, INVOICE_ID, OEBS_PAYMENT, DOC_DATE, COMISS_DATE) values (s_xxxx_oebs_cash_payment_test.NEXTVAL, 100188, 25000, to_date('2015-06-11 00:00:00','YYYY-MM-DD HH24:MI:SS'), date'2015-06-11' );insert into xxxx_client_discount_m  (ID,CLIENT_ID,CLIENT_AVG_DISCOUNT,DT) values (s_xxxx_client_discount_m.NEXTVAL,277, 13, date'2014-03-01');</v>
      </c>
    </row>
    <row r="101" spans="1:47" ht="15" customHeight="1" x14ac:dyDescent="0.3">
      <c r="A101" s="45">
        <v>13</v>
      </c>
      <c r="B101" s="57"/>
      <c r="C101" s="12" t="str">
        <f t="shared" si="25"/>
        <v>100013</v>
      </c>
      <c r="D101" s="12" t="str">
        <f t="shared" si="26"/>
        <v>100013/13</v>
      </c>
      <c r="E101" s="13" t="s">
        <v>40</v>
      </c>
      <c r="F101" s="13" t="s">
        <v>41</v>
      </c>
      <c r="G101" s="12">
        <v>57</v>
      </c>
      <c r="H101" s="14">
        <v>100189</v>
      </c>
      <c r="I101" s="15" t="str">
        <f t="shared" si="29"/>
        <v>Б-100189-13</v>
      </c>
      <c r="J101" s="16">
        <v>2</v>
      </c>
      <c r="K101" s="12">
        <v>7</v>
      </c>
      <c r="L101" s="12" t="s">
        <v>42</v>
      </c>
      <c r="M101" s="16">
        <v>1</v>
      </c>
      <c r="N101" s="12">
        <v>18</v>
      </c>
      <c r="O101" s="13" t="s">
        <v>43</v>
      </c>
      <c r="P101" s="13" t="s">
        <v>44</v>
      </c>
      <c r="Q101" s="13" t="s">
        <v>45</v>
      </c>
      <c r="R101" s="17" t="str">
        <f t="shared" si="27"/>
        <v>1001891</v>
      </c>
      <c r="S101" s="15">
        <v>1</v>
      </c>
      <c r="T101" s="58" t="s">
        <v>180</v>
      </c>
      <c r="U101" s="12">
        <v>50000</v>
      </c>
      <c r="V101" s="12">
        <f t="shared" si="30"/>
        <v>9000</v>
      </c>
      <c r="W101" s="12">
        <v>0</v>
      </c>
      <c r="X101" s="18">
        <v>278</v>
      </c>
      <c r="Y101" s="19" t="s">
        <v>47</v>
      </c>
      <c r="Z101" s="20"/>
      <c r="AA101" s="21"/>
      <c r="AB101" s="22"/>
      <c r="AC101" s="14">
        <f t="shared" si="31"/>
        <v>25000</v>
      </c>
      <c r="AD101" s="12"/>
      <c r="AE101" s="12"/>
      <c r="AF101" s="59" t="s">
        <v>198</v>
      </c>
      <c r="AG101" s="23">
        <v>8</v>
      </c>
      <c r="AH101" s="24">
        <v>13</v>
      </c>
      <c r="AI101" s="25" t="s">
        <v>49</v>
      </c>
      <c r="AJ101" s="13"/>
      <c r="AK101" s="13"/>
      <c r="AL101" s="17">
        <v>0</v>
      </c>
      <c r="AM101" s="15" t="s">
        <v>50</v>
      </c>
      <c r="AN101" s="12" t="s">
        <v>51</v>
      </c>
      <c r="AO101" s="12"/>
      <c r="AP101" s="17"/>
      <c r="AQ101" s="17"/>
      <c r="AR101" s="17"/>
      <c r="AU10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'Б-100189-13',date'2015-03-02',2, 7, 7, 'RUR', 1, 18, date'2015-03-06', date'2015-03-07', 1001891, 1, to_date('2015-07-07 00:00:00','YYYY-MM-DD HH24:MI:SS'), 50000, 9000, 0, 278, 0, 'c1', 8,null);insert into xxxx_oebs_cash_payment_test (ID, INVOICE_ID, OEBS_PAYMENT, DOC_DATE, COMISS_DATE) values (s_xxxx_oebs_cash_payment_test.NEXTVAL, 100189, 25000, to_date('2015-07-07 00:00:00','YYYY-MM-DD HH24:MI:SS'), date'2015-07-07' );insert into xxxx_client_discount_m  (ID,CLIENT_ID,CLIENT_AVG_DISCOUNT,DT) values (s_xxxx_client_discount_m.NEXTVAL,278, 13, date'2014-03-01');</v>
      </c>
    </row>
    <row r="102" spans="1:47" ht="15" customHeight="1" x14ac:dyDescent="0.3">
      <c r="A102" s="45">
        <v>13</v>
      </c>
      <c r="B102" s="57"/>
      <c r="C102" s="12" t="str">
        <f t="shared" si="25"/>
        <v>100013</v>
      </c>
      <c r="D102" s="12" t="str">
        <f t="shared" si="26"/>
        <v>100013/13</v>
      </c>
      <c r="E102" s="13" t="s">
        <v>40</v>
      </c>
      <c r="F102" s="13" t="s">
        <v>41</v>
      </c>
      <c r="G102" s="12">
        <v>57</v>
      </c>
      <c r="H102" s="14">
        <v>100190</v>
      </c>
      <c r="I102" s="15" t="str">
        <f t="shared" si="29"/>
        <v>Б-100190-13</v>
      </c>
      <c r="J102" s="16">
        <v>2</v>
      </c>
      <c r="K102" s="28">
        <v>12</v>
      </c>
      <c r="L102" s="12" t="s">
        <v>42</v>
      </c>
      <c r="M102" s="16">
        <v>1</v>
      </c>
      <c r="N102" s="12">
        <v>18</v>
      </c>
      <c r="O102" s="13" t="s">
        <v>53</v>
      </c>
      <c r="P102" s="13" t="s">
        <v>44</v>
      </c>
      <c r="Q102" s="13" t="s">
        <v>45</v>
      </c>
      <c r="R102" s="17" t="str">
        <f t="shared" si="27"/>
        <v>1001901</v>
      </c>
      <c r="S102" s="15">
        <v>1</v>
      </c>
      <c r="T102" s="58" t="s">
        <v>180</v>
      </c>
      <c r="U102" s="12">
        <v>50000</v>
      </c>
      <c r="V102" s="12">
        <f t="shared" si="30"/>
        <v>9000</v>
      </c>
      <c r="W102" s="12">
        <v>0</v>
      </c>
      <c r="X102" s="18">
        <v>279</v>
      </c>
      <c r="Y102" s="19" t="s">
        <v>47</v>
      </c>
      <c r="Z102" s="20"/>
      <c r="AA102" s="21"/>
      <c r="AB102" s="26"/>
      <c r="AC102" s="14">
        <f t="shared" si="31"/>
        <v>25000</v>
      </c>
      <c r="AD102" s="12"/>
      <c r="AE102" s="12"/>
      <c r="AF102" s="59" t="s">
        <v>198</v>
      </c>
      <c r="AG102" s="23">
        <v>8</v>
      </c>
      <c r="AH102" s="27">
        <v>7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U10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'Б-100190-13',date'2015-03-03',2, 12, 12, 'RUR', 1, 18, date'2015-03-06', date'2015-03-07', 1001901, 1, to_date('2015-07-07 00:00:00','YYYY-MM-DD HH24:MI:SS'), 50000, 9000, 0, 279, 0, 'c1', 8,null);insert into xxxx_oebs_cash_payment_test (ID, INVOICE_ID, OEBS_PAYMENT, DOC_DATE, COMISS_DATE) values (s_xxxx_oebs_cash_payment_test.NEXTVAL, 100190, 25000, to_date('2015-07-07 00:00:00','YYYY-MM-DD HH24:MI:SS'), date'2015-07-07' );insert into xxxx_client_discount_m  (ID,CLIENT_ID,CLIENT_AVG_DISCOUNT,DT) values (s_xxxx_client_discount_m.NEXTVAL,279, 7, date'2014-03-01');</v>
      </c>
    </row>
    <row r="103" spans="1:47" x14ac:dyDescent="0.3">
      <c r="A103" s="45">
        <v>13</v>
      </c>
      <c r="B103" s="57"/>
      <c r="C103" s="12" t="str">
        <f t="shared" si="25"/>
        <v>100013</v>
      </c>
      <c r="D103" s="12" t="str">
        <f t="shared" si="26"/>
        <v>100013/13</v>
      </c>
      <c r="E103" s="13" t="s">
        <v>40</v>
      </c>
      <c r="F103" s="13" t="s">
        <v>41</v>
      </c>
      <c r="G103" s="12">
        <v>57</v>
      </c>
      <c r="H103" s="14">
        <v>100191</v>
      </c>
      <c r="I103" s="15" t="str">
        <f t="shared" si="29"/>
        <v>Б-100191-13</v>
      </c>
      <c r="J103" s="16">
        <v>2</v>
      </c>
      <c r="K103" s="12">
        <v>7</v>
      </c>
      <c r="L103" s="12" t="s">
        <v>42</v>
      </c>
      <c r="M103" s="16">
        <v>1</v>
      </c>
      <c r="N103" s="12">
        <v>18</v>
      </c>
      <c r="O103" s="13" t="s">
        <v>53</v>
      </c>
      <c r="P103" s="13" t="s">
        <v>44</v>
      </c>
      <c r="Q103" s="13" t="s">
        <v>45</v>
      </c>
      <c r="R103" s="17" t="str">
        <f t="shared" si="27"/>
        <v>1001911</v>
      </c>
      <c r="S103" s="15">
        <v>1</v>
      </c>
      <c r="T103" s="58" t="s">
        <v>180</v>
      </c>
      <c r="U103" s="12">
        <v>50000</v>
      </c>
      <c r="V103" s="12">
        <f t="shared" si="30"/>
        <v>9000</v>
      </c>
      <c r="W103" s="12">
        <v>0</v>
      </c>
      <c r="X103" s="18">
        <v>280</v>
      </c>
      <c r="Y103" s="19" t="s">
        <v>47</v>
      </c>
      <c r="Z103" s="20"/>
      <c r="AA103" s="21"/>
      <c r="AB103" s="26"/>
      <c r="AC103" s="14">
        <f t="shared" si="31"/>
        <v>25000</v>
      </c>
      <c r="AD103" s="12"/>
      <c r="AE103" s="12"/>
      <c r="AF103" s="58" t="s">
        <v>199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U10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'Б-100191-13',date'2015-03-03',2, 7, 7, 'RUR', 1, 18, date'2015-03-06', date'2015-03-07', 1001911, 1, to_date('2015-07-07 00:00:00','YYYY-MM-DD HH24:MI:SS'), 50000, 9000, 0, 280, 0, 'c1', 8,null);insert into xxxx_oebs_cash_payment_test (ID, INVOICE_ID, OEBS_PAYMENT, DOC_DATE, COMISS_DATE) values (s_xxxx_oebs_cash_payment_test.NEXTVAL, 100191, 25000, to_date('2015-07-07 00:00:00','YYYY-MM-DD HH24:MI:SS'), date'2015-08-11' );insert into xxxx_client_discount_m  (ID,CLIENT_ID,CLIENT_AVG_DISCOUNT,DT) values (s_xxxx_client_discount_m.NEXTVAL,280, 7, date'2014-03-01');</v>
      </c>
    </row>
    <row r="104" spans="1:47" ht="17.25" customHeight="1" x14ac:dyDescent="0.3">
      <c r="A104" s="45">
        <v>13</v>
      </c>
      <c r="B104" s="57"/>
      <c r="C104" s="12" t="str">
        <f t="shared" si="25"/>
        <v>100013</v>
      </c>
      <c r="D104" s="12" t="str">
        <f t="shared" si="26"/>
        <v>100013/13</v>
      </c>
      <c r="E104" s="13" t="s">
        <v>40</v>
      </c>
      <c r="F104" s="13" t="s">
        <v>41</v>
      </c>
      <c r="G104" s="12">
        <v>57</v>
      </c>
      <c r="H104" s="14">
        <v>100192</v>
      </c>
      <c r="I104" s="15" t="str">
        <f t="shared" si="29"/>
        <v>Б-100192-13</v>
      </c>
      <c r="J104" s="16">
        <v>2</v>
      </c>
      <c r="K104" s="28">
        <v>11</v>
      </c>
      <c r="L104" s="12" t="s">
        <v>42</v>
      </c>
      <c r="M104" s="16">
        <v>1</v>
      </c>
      <c r="N104" s="12">
        <v>18</v>
      </c>
      <c r="O104" s="13" t="s">
        <v>55</v>
      </c>
      <c r="P104" s="13" t="s">
        <v>44</v>
      </c>
      <c r="Q104" s="13" t="s">
        <v>45</v>
      </c>
      <c r="R104" s="17" t="str">
        <f t="shared" si="27"/>
        <v>1001921</v>
      </c>
      <c r="S104" s="15">
        <v>1</v>
      </c>
      <c r="T104" s="58" t="s">
        <v>180</v>
      </c>
      <c r="U104" s="12">
        <v>50000</v>
      </c>
      <c r="V104" s="12">
        <f t="shared" si="30"/>
        <v>9000</v>
      </c>
      <c r="W104" s="12">
        <v>0</v>
      </c>
      <c r="X104" s="18">
        <v>281</v>
      </c>
      <c r="Y104" s="19" t="s">
        <v>47</v>
      </c>
      <c r="Z104" s="20"/>
      <c r="AA104" s="29"/>
      <c r="AB104" s="29"/>
      <c r="AC104" s="14">
        <f t="shared" si="31"/>
        <v>25000</v>
      </c>
      <c r="AD104" s="12"/>
      <c r="AE104" s="12"/>
      <c r="AF104" s="58" t="s">
        <v>199</v>
      </c>
      <c r="AG104" s="23">
        <v>8</v>
      </c>
      <c r="AH104" s="30">
        <v>20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U10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'Б-100192-13',date'2015-03-04',2, 11, 11, 'RUR', 1, 18, date'2015-03-06', date'2015-03-07', 1001921, 1, to_date('2015-07-07 00:00:00','YYYY-MM-DD HH24:MI:SS'), 50000, 9000, 0, 281, 0, 'c1', 8,null);insert into xxxx_oebs_cash_payment_test (ID, INVOICE_ID, OEBS_PAYMENT, DOC_DATE, COMISS_DATE) values (s_xxxx_oebs_cash_payment_test.NEXTVAL, 100192, 25000, to_date('2015-07-07 00:00:00','YYYY-MM-DD HH24:MI:SS'), date'2015-08-11' );insert into xxxx_client_discount_m  (ID,CLIENT_ID,CLIENT_AVG_DISCOUNT,DT) values (s_xxxx_client_discount_m.NEXTVAL,281, 20, date'2014-03-01');</v>
      </c>
    </row>
    <row r="105" spans="1:47" ht="16.5" customHeight="1" x14ac:dyDescent="0.3">
      <c r="A105" s="45">
        <v>13</v>
      </c>
      <c r="B105" s="57"/>
      <c r="C105" s="12" t="str">
        <f t="shared" si="25"/>
        <v>100013</v>
      </c>
      <c r="D105" s="12" t="str">
        <f t="shared" si="26"/>
        <v>100013/13</v>
      </c>
      <c r="E105" s="13" t="s">
        <v>40</v>
      </c>
      <c r="F105" s="13" t="s">
        <v>41</v>
      </c>
      <c r="G105" s="12">
        <v>57</v>
      </c>
      <c r="H105" s="14">
        <v>100193</v>
      </c>
      <c r="I105" s="15" t="str">
        <f t="shared" si="29"/>
        <v>Б-100193-13</v>
      </c>
      <c r="J105" s="16">
        <v>2</v>
      </c>
      <c r="K105" s="28">
        <v>1</v>
      </c>
      <c r="L105" s="12" t="s">
        <v>42</v>
      </c>
      <c r="M105" s="16">
        <v>1</v>
      </c>
      <c r="N105" s="12">
        <v>18</v>
      </c>
      <c r="O105" s="13" t="s">
        <v>57</v>
      </c>
      <c r="P105" s="13" t="s">
        <v>44</v>
      </c>
      <c r="Q105" s="13" t="s">
        <v>45</v>
      </c>
      <c r="R105" s="17" t="str">
        <f t="shared" si="27"/>
        <v>1001931</v>
      </c>
      <c r="S105" s="15">
        <v>1</v>
      </c>
      <c r="T105" s="58" t="s">
        <v>180</v>
      </c>
      <c r="U105" s="12">
        <v>50000</v>
      </c>
      <c r="V105" s="12">
        <f t="shared" si="30"/>
        <v>9000</v>
      </c>
      <c r="W105" s="12">
        <v>0</v>
      </c>
      <c r="X105" s="18">
        <v>282</v>
      </c>
      <c r="Y105" s="19" t="s">
        <v>47</v>
      </c>
      <c r="Z105" s="20">
        <f>SUM(U101:U105)-SUM(V101:V105)</f>
        <v>205000</v>
      </c>
      <c r="AA105" s="29">
        <f>(AC105+AC102+AC101)/1.18</f>
        <v>63559.322033898308</v>
      </c>
      <c r="AB105" s="29">
        <f>Z105-AA105</f>
        <v>141440.67796610168</v>
      </c>
      <c r="AC105" s="14">
        <f t="shared" si="31"/>
        <v>25000</v>
      </c>
      <c r="AD105" s="12"/>
      <c r="AE105" s="12"/>
      <c r="AF105" s="59" t="s">
        <v>198</v>
      </c>
      <c r="AG105" s="23">
        <v>8</v>
      </c>
      <c r="AH105" s="30">
        <v>13</v>
      </c>
      <c r="AI105" s="25" t="s">
        <v>49</v>
      </c>
      <c r="AJ105" s="13"/>
      <c r="AK105" s="13"/>
      <c r="AL105" s="17">
        <v>0</v>
      </c>
      <c r="AM105" s="15" t="s">
        <v>50</v>
      </c>
      <c r="AN105" s="12" t="s">
        <v>51</v>
      </c>
      <c r="AO105" s="12"/>
      <c r="AP105" s="17"/>
      <c r="AQ105" s="17"/>
      <c r="AR105" s="17"/>
      <c r="AU10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'Б-100193-13',date'2015-03-05',2, 1, 1, 'RUR', 1, 18, date'2015-03-06', date'2015-03-07', 1001931, 1, to_date('2015-07-07 00:00:00','YYYY-MM-DD HH24:MI:SS'), 50000, 9000, 0, 282, 0, 'c1', 8,null);insert into xxxx_oebs_cash_payment_test (ID, INVOICE_ID, OEBS_PAYMENT, DOC_DATE, COMISS_DATE) values (s_xxxx_oebs_cash_payment_test.NEXTVAL, 100193, 25000, to_date('2015-07-07 00:00:00','YYYY-MM-DD HH24:MI:SS'), date'2015-07-07' );insert into xxxx_client_discount_m  (ID,CLIENT_ID,CLIENT_AVG_DISCOUNT,DT) values (s_xxxx_client_discount_m.NEXTVAL,282, 13, date'2014-03-01');</v>
      </c>
    </row>
    <row r="106" spans="1:47" ht="17.25" customHeight="1" x14ac:dyDescent="0.3">
      <c r="A106" s="45">
        <v>13</v>
      </c>
      <c r="B106" s="57"/>
      <c r="C106" s="12" t="str">
        <f t="shared" si="25"/>
        <v>100013</v>
      </c>
      <c r="D106" s="12" t="str">
        <f t="shared" si="26"/>
        <v>100013/13</v>
      </c>
      <c r="E106" s="13" t="s">
        <v>40</v>
      </c>
      <c r="F106" s="13" t="s">
        <v>41</v>
      </c>
      <c r="G106" s="12">
        <v>57</v>
      </c>
      <c r="H106" s="14">
        <v>100194</v>
      </c>
      <c r="I106" s="15" t="str">
        <f t="shared" si="29"/>
        <v>Б-100194-13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3" t="s">
        <v>43</v>
      </c>
      <c r="P106" s="13" t="s">
        <v>44</v>
      </c>
      <c r="Q106" s="13" t="s">
        <v>45</v>
      </c>
      <c r="R106" s="17" t="str">
        <f t="shared" si="27"/>
        <v>1001941</v>
      </c>
      <c r="S106" s="15">
        <v>1</v>
      </c>
      <c r="T106" s="59" t="s">
        <v>185</v>
      </c>
      <c r="U106" s="12">
        <v>50000</v>
      </c>
      <c r="V106" s="12">
        <f t="shared" si="30"/>
        <v>9000</v>
      </c>
      <c r="W106" s="12">
        <v>0</v>
      </c>
      <c r="X106" s="18">
        <v>283</v>
      </c>
      <c r="Y106" s="19" t="s">
        <v>47</v>
      </c>
      <c r="Z106" s="20"/>
      <c r="AA106" s="21"/>
      <c r="AB106" s="22"/>
      <c r="AC106" s="14">
        <f t="shared" si="31"/>
        <v>25000</v>
      </c>
      <c r="AD106" s="12"/>
      <c r="AE106" s="12"/>
      <c r="AF106" s="58" t="s">
        <v>199</v>
      </c>
      <c r="AG106" s="23">
        <v>8</v>
      </c>
      <c r="AH106" s="24">
        <v>13</v>
      </c>
      <c r="AI106" s="25" t="s">
        <v>49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U10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'Б-100194-13',date'2015-03-02',2, 7, 7, 'RUR', 1, 18, date'2015-03-06', date'2015-03-07', 1001941, 1, to_date('2015-08-07 00:00:00','YYYY-MM-DD HH24:MI:SS'), 50000, 9000, 0, 283, 0, 'c1', 8,null);insert into xxxx_oebs_cash_payment_test (ID, INVOICE_ID, OEBS_PAYMENT, DOC_DATE, COMISS_DATE) values (s_xxxx_oebs_cash_payment_test.NEXTVAL, 100194, 25000, to_date('2015-08-07 00:00:00','YYYY-MM-DD HH24:MI:SS'), date'2015-08-11' );insert into xxxx_client_discount_m  (ID,CLIENT_ID,CLIENT_AVG_DISCOUNT,DT) values (s_xxxx_client_discount_m.NEXTVAL,283, 13, date'2014-03-01');</v>
      </c>
    </row>
    <row r="107" spans="1:47" x14ac:dyDescent="0.3">
      <c r="A107" s="45">
        <v>13</v>
      </c>
      <c r="B107" s="57"/>
      <c r="C107" s="12" t="str">
        <f t="shared" si="25"/>
        <v>100013</v>
      </c>
      <c r="D107" s="12" t="str">
        <f t="shared" si="26"/>
        <v>100013/13</v>
      </c>
      <c r="E107" s="13" t="s">
        <v>40</v>
      </c>
      <c r="F107" s="13" t="s">
        <v>41</v>
      </c>
      <c r="G107" s="12">
        <v>57</v>
      </c>
      <c r="H107" s="14">
        <v>100195</v>
      </c>
      <c r="I107" s="15" t="str">
        <f t="shared" si="29"/>
        <v>Б-100195-13</v>
      </c>
      <c r="J107" s="16">
        <v>2</v>
      </c>
      <c r="K107" s="56">
        <v>3</v>
      </c>
      <c r="L107" s="12" t="s">
        <v>42</v>
      </c>
      <c r="M107" s="16">
        <v>1</v>
      </c>
      <c r="N107" s="12">
        <v>18</v>
      </c>
      <c r="O107" s="13" t="s">
        <v>53</v>
      </c>
      <c r="P107" s="13" t="s">
        <v>44</v>
      </c>
      <c r="Q107" s="13" t="s">
        <v>45</v>
      </c>
      <c r="R107" s="17" t="str">
        <f t="shared" si="27"/>
        <v>1001951</v>
      </c>
      <c r="S107" s="15">
        <v>1</v>
      </c>
      <c r="T107" s="59" t="s">
        <v>185</v>
      </c>
      <c r="U107" s="12">
        <v>50000</v>
      </c>
      <c r="V107" s="12">
        <f t="shared" si="30"/>
        <v>9000</v>
      </c>
      <c r="W107" s="12">
        <v>0</v>
      </c>
      <c r="X107" s="18">
        <v>284</v>
      </c>
      <c r="Y107" s="19" t="s">
        <v>47</v>
      </c>
      <c r="Z107" s="20"/>
      <c r="AA107" s="21"/>
      <c r="AB107" s="26"/>
      <c r="AC107" s="14">
        <f t="shared" si="31"/>
        <v>25000</v>
      </c>
      <c r="AD107" s="12"/>
      <c r="AE107" s="12"/>
      <c r="AF107" s="58" t="s">
        <v>199</v>
      </c>
      <c r="AG107" s="23">
        <v>8</v>
      </c>
      <c r="AH107" s="27">
        <v>7</v>
      </c>
      <c r="AI107" s="25" t="s">
        <v>49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U10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'Б-100195-13',date'2015-03-03',2, 3, 3, 'RUR', 1, 18, date'2015-03-06', date'2015-03-07', 1001951, 1, to_date('2015-08-07 00:00:00','YYYY-MM-DD HH24:MI:SS'), 50000, 9000, 0, 284, 0, 'c1', 8,null);insert into xxxx_oebs_cash_payment_test (ID, INVOICE_ID, OEBS_PAYMENT, DOC_DATE, COMISS_DATE) values (s_xxxx_oebs_cash_payment_test.NEXTVAL, 100195, 25000, to_date('2015-08-07 00:00:00','YYYY-MM-DD HH24:MI:SS'), date'2015-08-11' );insert into xxxx_client_discount_m  (ID,CLIENT_ID,CLIENT_AVG_DISCOUNT,DT) values (s_xxxx_client_discount_m.NEXTVAL,284, 7, date'2014-03-01');</v>
      </c>
    </row>
    <row r="108" spans="1:47" x14ac:dyDescent="0.3">
      <c r="A108" s="45">
        <v>13</v>
      </c>
      <c r="B108" s="57"/>
      <c r="C108" s="12" t="str">
        <f t="shared" si="25"/>
        <v>100013</v>
      </c>
      <c r="D108" s="12" t="str">
        <f t="shared" si="26"/>
        <v>100013/13</v>
      </c>
      <c r="E108" s="13" t="s">
        <v>40</v>
      </c>
      <c r="F108" s="13" t="s">
        <v>41</v>
      </c>
      <c r="G108" s="12">
        <v>57</v>
      </c>
      <c r="H108" s="14">
        <v>100196</v>
      </c>
      <c r="I108" s="15" t="str">
        <f t="shared" si="29"/>
        <v>Б-100196-13</v>
      </c>
      <c r="J108" s="16">
        <v>2</v>
      </c>
      <c r="K108" s="12">
        <v>7</v>
      </c>
      <c r="L108" s="12" t="s">
        <v>42</v>
      </c>
      <c r="M108" s="16">
        <v>1</v>
      </c>
      <c r="N108" s="12">
        <v>18</v>
      </c>
      <c r="O108" s="13" t="s">
        <v>53</v>
      </c>
      <c r="P108" s="13" t="s">
        <v>44</v>
      </c>
      <c r="Q108" s="13" t="s">
        <v>45</v>
      </c>
      <c r="R108" s="17" t="str">
        <f t="shared" si="27"/>
        <v>1001961</v>
      </c>
      <c r="S108" s="15">
        <v>1</v>
      </c>
      <c r="T108" s="59" t="s">
        <v>185</v>
      </c>
      <c r="U108" s="12">
        <v>50000</v>
      </c>
      <c r="V108" s="12">
        <f t="shared" si="30"/>
        <v>9000</v>
      </c>
      <c r="W108" s="12">
        <v>0</v>
      </c>
      <c r="X108" s="18">
        <v>285</v>
      </c>
      <c r="Y108" s="19" t="s">
        <v>47</v>
      </c>
      <c r="Z108" s="20"/>
      <c r="AA108" s="21"/>
      <c r="AB108" s="26"/>
      <c r="AC108" s="14">
        <f t="shared" si="31"/>
        <v>25000</v>
      </c>
      <c r="AD108" s="12"/>
      <c r="AE108" s="12"/>
      <c r="AF108" s="58" t="s">
        <v>199</v>
      </c>
      <c r="AG108" s="23">
        <v>8</v>
      </c>
      <c r="AH108" s="27">
        <v>7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U10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'Б-100196-13',date'2015-03-03',2, 7, 7, 'RUR', 1, 18, date'2015-03-06', date'2015-03-07', 1001961, 1, to_date('2015-08-07 00:00:00','YYYY-MM-DD HH24:MI:SS'), 50000, 9000, 0, 285, 0, 'c1', 8,null);insert into xxxx_oebs_cash_payment_test (ID, INVOICE_ID, OEBS_PAYMENT, DOC_DATE, COMISS_DATE) values (s_xxxx_oebs_cash_payment_test.NEXTVAL, 100196, 25000, to_date('2015-08-07 00:00:00','YYYY-MM-DD HH24:MI:SS'), date'2015-08-11' );insert into xxxx_client_discount_m  (ID,CLIENT_ID,CLIENT_AVG_DISCOUNT,DT) values (s_xxxx_client_discount_m.NEXTVAL,285, 7, date'2014-03-01');</v>
      </c>
    </row>
    <row r="109" spans="1:47" x14ac:dyDescent="0.3">
      <c r="A109" s="45">
        <v>13</v>
      </c>
      <c r="B109" s="57"/>
      <c r="C109" s="12" t="str">
        <f t="shared" si="25"/>
        <v>100013</v>
      </c>
      <c r="D109" s="12" t="str">
        <f t="shared" si="26"/>
        <v>100013/13</v>
      </c>
      <c r="E109" s="13" t="s">
        <v>40</v>
      </c>
      <c r="F109" s="13" t="s">
        <v>41</v>
      </c>
      <c r="G109" s="12">
        <v>57</v>
      </c>
      <c r="H109" s="14">
        <v>100197</v>
      </c>
      <c r="I109" s="15" t="str">
        <f t="shared" si="29"/>
        <v>Б-100197-13</v>
      </c>
      <c r="J109" s="16">
        <v>2</v>
      </c>
      <c r="K109" s="28">
        <v>11</v>
      </c>
      <c r="L109" s="12" t="s">
        <v>42</v>
      </c>
      <c r="M109" s="16">
        <v>1</v>
      </c>
      <c r="N109" s="12">
        <v>18</v>
      </c>
      <c r="O109" s="13" t="s">
        <v>55</v>
      </c>
      <c r="P109" s="13" t="s">
        <v>44</v>
      </c>
      <c r="Q109" s="13" t="s">
        <v>45</v>
      </c>
      <c r="R109" s="17" t="str">
        <f t="shared" si="27"/>
        <v>1001971</v>
      </c>
      <c r="S109" s="15">
        <v>1</v>
      </c>
      <c r="T109" s="59" t="s">
        <v>185</v>
      </c>
      <c r="U109" s="12">
        <v>50000</v>
      </c>
      <c r="V109" s="12">
        <f t="shared" si="30"/>
        <v>9000</v>
      </c>
      <c r="W109" s="12">
        <v>0</v>
      </c>
      <c r="X109" s="18">
        <v>286</v>
      </c>
      <c r="Y109" s="19" t="s">
        <v>47</v>
      </c>
      <c r="Z109" s="20"/>
      <c r="AA109" s="29"/>
      <c r="AB109" s="29"/>
      <c r="AC109" s="14">
        <v>400000</v>
      </c>
      <c r="AD109" s="12"/>
      <c r="AE109" s="12"/>
      <c r="AF109" s="58" t="s">
        <v>197</v>
      </c>
      <c r="AG109" s="23">
        <v>8</v>
      </c>
      <c r="AH109" s="30">
        <v>20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U10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'Б-100197-13',date'2015-03-04',2, 11, 11, 'RUR', 1, 18, date'2015-03-06', date'2015-03-07', 1001971, 1, to_date('2015-08-07 00:00:00','YYYY-MM-DD HH24:MI:SS'), 50000, 9000, 0, 286, 0, 'c1', 8,null);insert into xxxx_oebs_cash_payment_test (ID, INVOICE_ID, OEBS_PAYMENT, DOC_DATE, COMISS_DATE) values (s_xxxx_oebs_cash_payment_test.NEXTVAL, 100197, 400000, to_date('2015-08-07 00:00:00','YYYY-MM-DD HH24:MI:SS'), date'2015-09-11' );insert into xxxx_client_discount_m  (ID,CLIENT_ID,CLIENT_AVG_DISCOUNT,DT) values (s_xxxx_client_discount_m.NEXTVAL,286, 20, date'2014-03-01');</v>
      </c>
    </row>
    <row r="110" spans="1:47" x14ac:dyDescent="0.3">
      <c r="A110" s="45">
        <v>13</v>
      </c>
      <c r="B110" s="57"/>
      <c r="C110" s="33" t="str">
        <f t="shared" si="25"/>
        <v>100013</v>
      </c>
      <c r="D110" s="33" t="str">
        <f t="shared" si="26"/>
        <v>100013/13</v>
      </c>
      <c r="E110" s="34" t="s">
        <v>40</v>
      </c>
      <c r="F110" s="34" t="s">
        <v>41</v>
      </c>
      <c r="G110" s="12">
        <v>57</v>
      </c>
      <c r="H110" s="14">
        <v>100198</v>
      </c>
      <c r="I110" s="33" t="str">
        <f t="shared" si="29"/>
        <v>Б-100198-13</v>
      </c>
      <c r="J110" s="16">
        <v>2</v>
      </c>
      <c r="K110" s="35">
        <v>1</v>
      </c>
      <c r="L110" s="33" t="s">
        <v>42</v>
      </c>
      <c r="M110" s="36">
        <v>1</v>
      </c>
      <c r="N110" s="33">
        <v>18</v>
      </c>
      <c r="O110" s="34" t="s">
        <v>57</v>
      </c>
      <c r="P110" s="34" t="s">
        <v>44</v>
      </c>
      <c r="Q110" s="34" t="s">
        <v>45</v>
      </c>
      <c r="R110" s="37" t="str">
        <f t="shared" si="27"/>
        <v>1001981</v>
      </c>
      <c r="S110" s="33">
        <v>1</v>
      </c>
      <c r="T110" s="59" t="s">
        <v>185</v>
      </c>
      <c r="U110" s="12">
        <v>50000</v>
      </c>
      <c r="V110" s="33">
        <f t="shared" si="30"/>
        <v>9000</v>
      </c>
      <c r="W110" s="33">
        <v>0</v>
      </c>
      <c r="X110" s="18">
        <v>287</v>
      </c>
      <c r="Y110" s="38" t="s">
        <v>47</v>
      </c>
      <c r="Z110" s="20">
        <f>SUM(U106:U110)-SUM(V106:V110)</f>
        <v>205000</v>
      </c>
      <c r="AA110" s="39">
        <f>(AC103+AC104+AC106+AC107+AC108)/1.18</f>
        <v>105932.20338983051</v>
      </c>
      <c r="AB110" s="39"/>
      <c r="AC110" s="40">
        <f>U110*0.5</f>
        <v>25000</v>
      </c>
      <c r="AD110" s="33"/>
      <c r="AE110" s="33"/>
      <c r="AF110" s="58" t="s">
        <v>200</v>
      </c>
      <c r="AG110" s="41">
        <v>8</v>
      </c>
      <c r="AH110" s="42">
        <v>13</v>
      </c>
      <c r="AI110" s="43" t="s">
        <v>49</v>
      </c>
      <c r="AJ110" s="34"/>
      <c r="AK110" s="34"/>
      <c r="AL110" s="37">
        <v>0</v>
      </c>
      <c r="AM110" s="33" t="s">
        <v>50</v>
      </c>
      <c r="AN110" s="33" t="s">
        <v>51</v>
      </c>
      <c r="AO110" s="33"/>
      <c r="AP110" s="37"/>
      <c r="AQ110" s="37"/>
      <c r="AR110" s="37"/>
      <c r="AS110" s="44"/>
      <c r="AU11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'Б-100198-13',date'2015-03-05',2, 1, 1, 'RUR', 1, 18, date'2015-03-06', date'2015-03-07', 1001981, 1, to_date('2015-08-07 00:00:00','YYYY-MM-DD HH24:MI:SS'), 50000, 9000, 0, 287, 0, 'c1', 8,null);insert into xxxx_oebs_cash_payment_test (ID, INVOICE_ID, OEBS_PAYMENT, DOC_DATE, COMISS_DATE) values (s_xxxx_oebs_cash_payment_test.NEXTVAL, 100198, 25000, to_date('2015-08-07 00:00:00','YYYY-MM-DD HH24:MI:SS'), date'2015-10-11' );insert into xxxx_client_discount_m  (ID,CLIENT_ID,CLIENT_AVG_DISCOUNT,DT) values (s_xxxx_client_discount_m.NEXTVAL,287, 13, date'2014-03-01');</v>
      </c>
    </row>
    <row r="111" spans="1:47" x14ac:dyDescent="0.3">
      <c r="A111" s="45">
        <v>14</v>
      </c>
      <c r="B111" s="57"/>
      <c r="C111" s="12" t="str">
        <f t="shared" si="25"/>
        <v>100014</v>
      </c>
      <c r="D111" s="12" t="str">
        <f t="shared" si="26"/>
        <v>100014/13</v>
      </c>
      <c r="E111" s="13" t="s">
        <v>40</v>
      </c>
      <c r="F111" s="13" t="s">
        <v>41</v>
      </c>
      <c r="G111" s="12">
        <v>57</v>
      </c>
      <c r="H111" s="14">
        <v>100199</v>
      </c>
      <c r="I111" s="15" t="str">
        <f t="shared" si="29"/>
        <v>Б-100199-13</v>
      </c>
      <c r="J111" s="16">
        <v>2</v>
      </c>
      <c r="K111" s="56">
        <v>2</v>
      </c>
      <c r="L111" s="12" t="s">
        <v>42</v>
      </c>
      <c r="M111" s="16">
        <v>1</v>
      </c>
      <c r="N111" s="12">
        <v>18</v>
      </c>
      <c r="O111" s="13" t="s">
        <v>43</v>
      </c>
      <c r="P111" s="13" t="s">
        <v>44</v>
      </c>
      <c r="Q111" s="13" t="s">
        <v>45</v>
      </c>
      <c r="R111" s="17" t="str">
        <f t="shared" si="27"/>
        <v>1001991</v>
      </c>
      <c r="S111" s="15">
        <v>1</v>
      </c>
      <c r="T111" s="13" t="s">
        <v>101</v>
      </c>
      <c r="U111" s="12">
        <v>50000</v>
      </c>
      <c r="V111" s="12">
        <f t="shared" si="30"/>
        <v>9000</v>
      </c>
      <c r="W111" s="12">
        <v>0</v>
      </c>
      <c r="X111" s="18">
        <v>288</v>
      </c>
      <c r="Y111" s="19" t="s">
        <v>47</v>
      </c>
      <c r="Z111" s="20"/>
      <c r="AA111" s="21"/>
      <c r="AB111" s="22"/>
      <c r="AC111" s="14">
        <f>U111*0.5</f>
        <v>25000</v>
      </c>
      <c r="AD111" s="12"/>
      <c r="AE111" s="12"/>
      <c r="AF111" s="58" t="s">
        <v>197</v>
      </c>
      <c r="AG111" s="23">
        <v>8</v>
      </c>
      <c r="AH111" s="24">
        <v>13</v>
      </c>
      <c r="AI111" s="25" t="s">
        <v>49</v>
      </c>
      <c r="AJ111" s="13"/>
      <c r="AK111" s="13"/>
      <c r="AL111" s="17">
        <v>0</v>
      </c>
      <c r="AM111" s="15" t="s">
        <v>50</v>
      </c>
      <c r="AN111" s="12" t="s">
        <v>51</v>
      </c>
      <c r="AO111" s="12"/>
      <c r="AP111" s="17"/>
      <c r="AQ111" s="17"/>
      <c r="AR111" s="17"/>
      <c r="AS111" s="15" t="s">
        <v>196</v>
      </c>
      <c r="AU11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'Б-100199-13',date'2015-03-02',2, 2, 2, 'RUR', 1, 18, date'2015-03-06', date'2015-03-07', 1001991, 1, to_date('2015-06-07 00:00:00','YYYY-MM-DD HH24:MI:SS'), 50000, 9000, 0, 288, 0, 'c1', 8,null);insert into xxxx_oebs_cash_payment_test (ID, INVOICE_ID, OEBS_PAYMENT, DOC_DATE, COMISS_DATE) values (s_xxxx_oebs_cash_payment_test.NEXTVAL, 100199, 25000, to_date('2015-06-07 00:00:00','YYYY-MM-DD HH24:MI:SS'), date'2015-09-11' );insert into xxxx_client_discount_m  (ID,CLIENT_ID,CLIENT_AVG_DISCOUNT,DT) values (s_xxxx_client_discount_m.NEXTVAL,288, 13, date'2014-03-01');</v>
      </c>
    </row>
    <row r="112" spans="1:47" x14ac:dyDescent="0.3">
      <c r="A112" s="45">
        <v>14</v>
      </c>
      <c r="B112" s="57"/>
      <c r="C112" s="12" t="str">
        <f t="shared" si="25"/>
        <v>100014</v>
      </c>
      <c r="D112" s="12" t="str">
        <f t="shared" si="26"/>
        <v>100014/13</v>
      </c>
      <c r="E112" s="13" t="s">
        <v>40</v>
      </c>
      <c r="F112" s="13" t="s">
        <v>41</v>
      </c>
      <c r="G112" s="12">
        <v>57</v>
      </c>
      <c r="H112" s="14">
        <v>100200</v>
      </c>
      <c r="I112" s="15" t="str">
        <f t="shared" si="29"/>
        <v>Б-100200-13</v>
      </c>
      <c r="J112" s="16">
        <v>2</v>
      </c>
      <c r="K112" s="12">
        <v>7</v>
      </c>
      <c r="L112" s="12" t="s">
        <v>42</v>
      </c>
      <c r="M112" s="16">
        <v>1</v>
      </c>
      <c r="N112" s="12">
        <v>18</v>
      </c>
      <c r="O112" s="13" t="s">
        <v>53</v>
      </c>
      <c r="P112" s="13" t="s">
        <v>44</v>
      </c>
      <c r="Q112" s="13" t="s">
        <v>45</v>
      </c>
      <c r="R112" s="17" t="str">
        <f t="shared" si="27"/>
        <v>1002001</v>
      </c>
      <c r="S112" s="15">
        <v>1</v>
      </c>
      <c r="T112" s="13" t="s">
        <v>103</v>
      </c>
      <c r="U112" s="12">
        <v>50000</v>
      </c>
      <c r="V112" s="12">
        <f t="shared" si="30"/>
        <v>9000</v>
      </c>
      <c r="W112" s="12">
        <v>0</v>
      </c>
      <c r="X112" s="18">
        <v>289</v>
      </c>
      <c r="Y112" s="19" t="s">
        <v>47</v>
      </c>
      <c r="Z112" s="20"/>
      <c r="AA112" s="21"/>
      <c r="AB112" s="26"/>
      <c r="AC112" s="14">
        <f>U112*0.5</f>
        <v>25000</v>
      </c>
      <c r="AD112" s="12"/>
      <c r="AE112" s="12"/>
      <c r="AF112" s="58" t="s">
        <v>197</v>
      </c>
      <c r="AG112" s="23">
        <v>8</v>
      </c>
      <c r="AH112" s="27">
        <v>7</v>
      </c>
      <c r="AI112" s="25" t="s">
        <v>49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U11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'Б-100200-13',date'2015-03-03',2, 7, 7, 'RUR', 1, 18, date'2015-03-06', date'2015-03-07', 1002001, 1, to_date('2015-06-08 00:00:00','YYYY-MM-DD HH24:MI:SS'), 50000, 9000, 0, 289, 0, 'c1', 8,null);insert into xxxx_oebs_cash_payment_test (ID, INVOICE_ID, OEBS_PAYMENT, DOC_DATE, COMISS_DATE) values (s_xxxx_oebs_cash_payment_test.NEXTVAL, 100200, 25000, to_date('2015-06-08 00:00:00','YYYY-MM-DD HH24:MI:SS'), date'2015-09-11' );insert into xxxx_client_discount_m  (ID,CLIENT_ID,CLIENT_AVG_DISCOUNT,DT) values (s_xxxx_client_discount_m.NEXTVAL,289, 7, date'2014-03-01');</v>
      </c>
    </row>
    <row r="113" spans="1:47" x14ac:dyDescent="0.3">
      <c r="A113" s="45">
        <v>14</v>
      </c>
      <c r="B113" s="57"/>
      <c r="C113" s="12" t="str">
        <f t="shared" si="25"/>
        <v>100014</v>
      </c>
      <c r="D113" s="12" t="str">
        <f t="shared" si="26"/>
        <v>100014/13</v>
      </c>
      <c r="E113" s="13" t="s">
        <v>40</v>
      </c>
      <c r="F113" s="13" t="s">
        <v>41</v>
      </c>
      <c r="G113" s="12">
        <v>57</v>
      </c>
      <c r="H113" s="14">
        <v>100201</v>
      </c>
      <c r="I113" s="15" t="str">
        <f t="shared" si="29"/>
        <v>Б-100201-13</v>
      </c>
      <c r="J113" s="16">
        <v>2</v>
      </c>
      <c r="K113" s="12">
        <v>7</v>
      </c>
      <c r="L113" s="12" t="s">
        <v>42</v>
      </c>
      <c r="M113" s="16">
        <v>1</v>
      </c>
      <c r="N113" s="12">
        <v>18</v>
      </c>
      <c r="O113" s="13" t="s">
        <v>53</v>
      </c>
      <c r="P113" s="13" t="s">
        <v>44</v>
      </c>
      <c r="Q113" s="13" t="s">
        <v>45</v>
      </c>
      <c r="R113" s="17" t="str">
        <f t="shared" si="27"/>
        <v>1002011</v>
      </c>
      <c r="S113" s="15">
        <v>1</v>
      </c>
      <c r="T113" s="13" t="s">
        <v>103</v>
      </c>
      <c r="U113" s="12">
        <v>50000</v>
      </c>
      <c r="V113" s="12">
        <f t="shared" si="30"/>
        <v>9000</v>
      </c>
      <c r="W113" s="12">
        <v>0</v>
      </c>
      <c r="X113" s="18">
        <v>290</v>
      </c>
      <c r="Y113" s="19" t="s">
        <v>47</v>
      </c>
      <c r="Z113" s="20"/>
      <c r="AA113" s="21"/>
      <c r="AB113" s="26"/>
      <c r="AC113" s="14">
        <v>100000</v>
      </c>
      <c r="AD113" s="12"/>
      <c r="AE113" s="12"/>
      <c r="AF113" s="58" t="s">
        <v>197</v>
      </c>
      <c r="AG113" s="23">
        <v>8</v>
      </c>
      <c r="AH113" s="27">
        <v>7</v>
      </c>
      <c r="AI113" s="25" t="s">
        <v>49</v>
      </c>
      <c r="AJ113" s="13"/>
      <c r="AK113" s="13"/>
      <c r="AL113" s="17">
        <v>0</v>
      </c>
      <c r="AM113" s="15" t="s">
        <v>50</v>
      </c>
      <c r="AN113" s="12" t="s">
        <v>51</v>
      </c>
      <c r="AO113" s="12"/>
      <c r="AP113" s="17"/>
      <c r="AQ113" s="17"/>
      <c r="AR113" s="17"/>
      <c r="AU11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'Б-100201-13',date'2015-03-03',2, 7, 7, 'RUR', 1, 18, date'2015-03-06', date'2015-03-07', 1002011, 1, to_date('2015-06-08 00:00:00','YYYY-MM-DD HH24:MI:SS'), 50000, 9000, 0, 290, 0, 'c1', 8,null);insert into xxxx_oebs_cash_payment_test (ID, INVOICE_ID, OEBS_PAYMENT, DOC_DATE, COMISS_DATE) values (s_xxxx_oebs_cash_payment_test.NEXTVAL, 100201, 100000, to_date('2015-06-08 00:00:00','YYYY-MM-DD HH24:MI:SS'), date'2015-09-11' );insert into xxxx_client_discount_m  (ID,CLIENT_ID,CLIENT_AVG_DISCOUNT,DT) values (s_xxxx_client_discount_m.NEXTVAL,290, 7, date'2014-03-01');</v>
      </c>
    </row>
    <row r="114" spans="1:47" x14ac:dyDescent="0.3">
      <c r="A114" s="45">
        <v>14</v>
      </c>
      <c r="B114" s="57"/>
      <c r="C114" s="12" t="str">
        <f t="shared" si="25"/>
        <v>100014</v>
      </c>
      <c r="D114" s="12" t="str">
        <f t="shared" si="26"/>
        <v>100014/13</v>
      </c>
      <c r="E114" s="13" t="s">
        <v>40</v>
      </c>
      <c r="F114" s="13" t="s">
        <v>41</v>
      </c>
      <c r="G114" s="12">
        <v>57</v>
      </c>
      <c r="H114" s="14">
        <v>100202</v>
      </c>
      <c r="I114" s="15" t="str">
        <f t="shared" si="29"/>
        <v>Б-100202-13</v>
      </c>
      <c r="J114" s="16">
        <v>2</v>
      </c>
      <c r="K114" s="56">
        <v>11</v>
      </c>
      <c r="L114" s="12" t="s">
        <v>42</v>
      </c>
      <c r="M114" s="16">
        <v>1</v>
      </c>
      <c r="N114" s="12">
        <v>18</v>
      </c>
      <c r="O114" s="13" t="s">
        <v>55</v>
      </c>
      <c r="P114" s="13" t="s">
        <v>44</v>
      </c>
      <c r="Q114" s="13" t="s">
        <v>45</v>
      </c>
      <c r="R114" s="17" t="str">
        <f t="shared" si="27"/>
        <v>1002021</v>
      </c>
      <c r="S114" s="15">
        <v>1</v>
      </c>
      <c r="T114" s="13" t="s">
        <v>173</v>
      </c>
      <c r="U114" s="12">
        <v>50000</v>
      </c>
      <c r="V114" s="12">
        <f t="shared" si="30"/>
        <v>9000</v>
      </c>
      <c r="W114" s="12">
        <v>0</v>
      </c>
      <c r="X114" s="18">
        <v>291</v>
      </c>
      <c r="Y114" s="19" t="s">
        <v>47</v>
      </c>
      <c r="Z114" s="20"/>
      <c r="AA114" s="29">
        <f>SUM(AC111:AC115)/1.18</f>
        <v>169491.52542372883</v>
      </c>
      <c r="AB114" s="29"/>
      <c r="AC114" s="14">
        <f t="shared" ref="AC114:AC123" si="32">U114*0.5</f>
        <v>25000</v>
      </c>
      <c r="AD114" s="12"/>
      <c r="AE114" s="12"/>
      <c r="AF114" s="58" t="s">
        <v>197</v>
      </c>
      <c r="AG114" s="23">
        <v>8</v>
      </c>
      <c r="AH114" s="30">
        <v>20</v>
      </c>
      <c r="AI114" s="25" t="s">
        <v>49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U11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'Б-100202-13',date'2015-03-04',2, 11, 11, 'RUR', 1, 18, date'2015-03-06', date'2015-03-07', 1002021, 1, to_date('2015-06-09 00:00:00','YYYY-MM-DD HH24:MI:SS'), 50000, 9000, 0, 291, 0, 'c1', 8,null);insert into xxxx_oebs_cash_payment_test (ID, INVOICE_ID, OEBS_PAYMENT, DOC_DATE, COMISS_DATE) values (s_xxxx_oebs_cash_payment_test.NEXTVAL, 100202, 25000, to_date('2015-06-09 00:00:00','YYYY-MM-DD HH24:MI:SS'), date'2015-09-11' );insert into xxxx_client_discount_m  (ID,CLIENT_ID,CLIENT_AVG_DISCOUNT,DT) values (s_xxxx_client_discount_m.NEXTVAL,291, 20, date'2014-03-01');</v>
      </c>
    </row>
    <row r="115" spans="1:47" x14ac:dyDescent="0.3">
      <c r="A115" s="45">
        <v>14</v>
      </c>
      <c r="B115" s="57"/>
      <c r="C115" s="12" t="str">
        <f t="shared" ref="C115:C125" si="33">"1000"&amp;A115</f>
        <v>100014</v>
      </c>
      <c r="D115" s="12" t="str">
        <f t="shared" ref="D115:D125" si="34">"1000"&amp;A115&amp;"/13"</f>
        <v>100014/13</v>
      </c>
      <c r="E115" s="13" t="s">
        <v>40</v>
      </c>
      <c r="F115" s="13" t="s">
        <v>41</v>
      </c>
      <c r="G115" s="12">
        <v>57</v>
      </c>
      <c r="H115" s="14">
        <v>100203</v>
      </c>
      <c r="I115" s="15" t="str">
        <f t="shared" si="29"/>
        <v>Б-100203-13</v>
      </c>
      <c r="J115" s="16">
        <v>2</v>
      </c>
      <c r="K115" s="28">
        <v>1</v>
      </c>
      <c r="L115" s="12" t="s">
        <v>42</v>
      </c>
      <c r="M115" s="16">
        <v>1</v>
      </c>
      <c r="N115" s="12">
        <v>18</v>
      </c>
      <c r="O115" s="13" t="s">
        <v>57</v>
      </c>
      <c r="P115" s="13" t="s">
        <v>44</v>
      </c>
      <c r="Q115" s="13" t="s">
        <v>45</v>
      </c>
      <c r="R115" s="17" t="str">
        <f t="shared" ref="R115:R125" si="35">H115&amp;"1"</f>
        <v>1002031</v>
      </c>
      <c r="S115" s="15">
        <v>1</v>
      </c>
      <c r="T115" s="13" t="s">
        <v>174</v>
      </c>
      <c r="U115" s="12">
        <v>50000</v>
      </c>
      <c r="V115" s="12">
        <f t="shared" si="30"/>
        <v>9000</v>
      </c>
      <c r="W115" s="12">
        <v>0</v>
      </c>
      <c r="X115" s="18">
        <v>292</v>
      </c>
      <c r="Y115" s="19" t="s">
        <v>47</v>
      </c>
      <c r="Z115" s="20">
        <f>SUM(U111:U115)-SUM(V111:V115)</f>
        <v>205000</v>
      </c>
      <c r="AA115" s="29">
        <v>169491</v>
      </c>
      <c r="AB115" s="29">
        <f>Z115-AA115</f>
        <v>35509</v>
      </c>
      <c r="AC115" s="14">
        <f t="shared" si="32"/>
        <v>25000</v>
      </c>
      <c r="AD115" s="12"/>
      <c r="AE115" s="12"/>
      <c r="AF115" s="58" t="s">
        <v>197</v>
      </c>
      <c r="AG115" s="23">
        <v>8</v>
      </c>
      <c r="AH115" s="30">
        <v>13</v>
      </c>
      <c r="AI115" s="25" t="s">
        <v>49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U11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'Б-100203-13',date'2015-03-05',2, 1, 1, 'RUR', 1, 18, date'2015-03-06', date'2015-03-07', 1002031, 1, to_date('2015-06-11 00:00:00','YYYY-MM-DD HH24:MI:SS'), 50000, 9000, 0, 292, 0, 'c1', 8,null);insert into xxxx_oebs_cash_payment_test (ID, INVOICE_ID, OEBS_PAYMENT, DOC_DATE, COMISS_DATE) values (s_xxxx_oebs_cash_payment_test.NEXTVAL, 100203, 25000, to_date('2015-06-11 00:00:00','YYYY-MM-DD HH24:MI:SS'), date'2015-09-11' );insert into xxxx_client_discount_m  (ID,CLIENT_ID,CLIENT_AVG_DISCOUNT,DT) values (s_xxxx_client_discount_m.NEXTVAL,292, 13, date'2014-03-01');</v>
      </c>
    </row>
    <row r="116" spans="1:47" x14ac:dyDescent="0.3">
      <c r="A116" s="45">
        <v>14</v>
      </c>
      <c r="B116" s="57"/>
      <c r="C116" s="12" t="str">
        <f t="shared" si="33"/>
        <v>100014</v>
      </c>
      <c r="D116" s="12" t="str">
        <f t="shared" si="34"/>
        <v>100014/13</v>
      </c>
      <c r="E116" s="13" t="s">
        <v>40</v>
      </c>
      <c r="F116" s="13" t="s">
        <v>41</v>
      </c>
      <c r="G116" s="12">
        <v>57</v>
      </c>
      <c r="H116" s="14">
        <v>100204</v>
      </c>
      <c r="I116" s="15" t="str">
        <f t="shared" si="29"/>
        <v>Б-100204-13</v>
      </c>
      <c r="J116" s="16">
        <v>2</v>
      </c>
      <c r="K116" s="12">
        <v>7</v>
      </c>
      <c r="L116" s="12" t="s">
        <v>42</v>
      </c>
      <c r="M116" s="16">
        <v>1</v>
      </c>
      <c r="N116" s="12">
        <v>18</v>
      </c>
      <c r="O116" s="13" t="s">
        <v>43</v>
      </c>
      <c r="P116" s="13" t="s">
        <v>44</v>
      </c>
      <c r="Q116" s="13" t="s">
        <v>45</v>
      </c>
      <c r="R116" s="17" t="str">
        <f t="shared" si="35"/>
        <v>1002041</v>
      </c>
      <c r="S116" s="15">
        <v>1</v>
      </c>
      <c r="T116" s="58" t="s">
        <v>180</v>
      </c>
      <c r="U116" s="12">
        <v>50000</v>
      </c>
      <c r="V116" s="12">
        <f t="shared" si="30"/>
        <v>9000</v>
      </c>
      <c r="W116" s="12">
        <v>0</v>
      </c>
      <c r="X116" s="18">
        <v>293</v>
      </c>
      <c r="Y116" s="19" t="s">
        <v>47</v>
      </c>
      <c r="Z116" s="20"/>
      <c r="AA116" s="21"/>
      <c r="AB116" s="22"/>
      <c r="AC116" s="14">
        <f t="shared" si="32"/>
        <v>25000</v>
      </c>
      <c r="AD116" s="12"/>
      <c r="AE116" s="12"/>
      <c r="AF116" s="59" t="s">
        <v>201</v>
      </c>
      <c r="AG116" s="23">
        <v>8</v>
      </c>
      <c r="AH116" s="24">
        <v>13</v>
      </c>
      <c r="AI116" s="25" t="s">
        <v>49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U11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'Б-100204-13',date'2015-03-02',2, 7, 7, 'RUR', 1, 18, date'2015-03-06', date'2015-03-07', 1002041, 1, to_date('2015-07-07 00:00:00','YYYY-MM-DD HH24:MI:SS'), 50000, 9000, 0, 293, 0, 'c1', 8,null);insert into xxxx_oebs_cash_payment_test (ID, INVOICE_ID, OEBS_PAYMENT, DOC_DATE, COMISS_DATE) values (s_xxxx_oebs_cash_payment_test.NEXTVAL, 100204, 25000, to_date('2015-07-07 00:00:00','YYYY-MM-DD HH24:MI:SS'), date'2015-10-07' );insert into xxxx_client_discount_m  (ID,CLIENT_ID,CLIENT_AVG_DISCOUNT,DT) values (s_xxxx_client_discount_m.NEXTVAL,293, 13, date'2014-03-01');</v>
      </c>
    </row>
    <row r="117" spans="1:47" x14ac:dyDescent="0.3">
      <c r="A117" s="45">
        <v>14</v>
      </c>
      <c r="B117" s="57"/>
      <c r="C117" s="12" t="str">
        <f t="shared" si="33"/>
        <v>100014</v>
      </c>
      <c r="D117" s="12" t="str">
        <f t="shared" si="34"/>
        <v>100014/13</v>
      </c>
      <c r="E117" s="13" t="s">
        <v>40</v>
      </c>
      <c r="F117" s="13" t="s">
        <v>41</v>
      </c>
      <c r="G117" s="12">
        <v>57</v>
      </c>
      <c r="H117" s="14">
        <v>100205</v>
      </c>
      <c r="I117" s="15" t="str">
        <f t="shared" si="29"/>
        <v>Б-100205-13</v>
      </c>
      <c r="J117" s="16">
        <v>2</v>
      </c>
      <c r="K117" s="28">
        <v>12</v>
      </c>
      <c r="L117" s="12" t="s">
        <v>42</v>
      </c>
      <c r="M117" s="16">
        <v>1</v>
      </c>
      <c r="N117" s="12">
        <v>18</v>
      </c>
      <c r="O117" s="13" t="s">
        <v>53</v>
      </c>
      <c r="P117" s="13" t="s">
        <v>44</v>
      </c>
      <c r="Q117" s="13" t="s">
        <v>45</v>
      </c>
      <c r="R117" s="17" t="str">
        <f t="shared" si="35"/>
        <v>1002051</v>
      </c>
      <c r="S117" s="15">
        <v>1</v>
      </c>
      <c r="T117" s="58" t="s">
        <v>180</v>
      </c>
      <c r="U117" s="12">
        <v>50000</v>
      </c>
      <c r="V117" s="12">
        <f t="shared" si="30"/>
        <v>9000</v>
      </c>
      <c r="W117" s="12">
        <v>0</v>
      </c>
      <c r="X117" s="18">
        <v>294</v>
      </c>
      <c r="Y117" s="19" t="s">
        <v>47</v>
      </c>
      <c r="Z117" s="20"/>
      <c r="AA117" s="21"/>
      <c r="AB117" s="26"/>
      <c r="AC117" s="14">
        <f t="shared" si="32"/>
        <v>25000</v>
      </c>
      <c r="AD117" s="12"/>
      <c r="AE117" s="12"/>
      <c r="AF117" s="59" t="s">
        <v>201</v>
      </c>
      <c r="AG117" s="23">
        <v>8</v>
      </c>
      <c r="AH117" s="27">
        <v>7</v>
      </c>
      <c r="AI117" s="25" t="s">
        <v>49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U11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'Б-100205-13',date'2015-03-03',2, 12, 12, 'RUR', 1, 18, date'2015-03-06', date'2015-03-07', 1002051, 1, to_date('2015-07-07 00:00:00','YYYY-MM-DD HH24:MI:SS'), 50000, 9000, 0, 294, 0, 'c1', 8,null);insert into xxxx_oebs_cash_payment_test (ID, INVOICE_ID, OEBS_PAYMENT, DOC_DATE, COMISS_DATE) values (s_xxxx_oebs_cash_payment_test.NEXTVAL, 100205, 25000, to_date('2015-07-07 00:00:00','YYYY-MM-DD HH24:MI:SS'), date'2015-10-07' );insert into xxxx_client_discount_m  (ID,CLIENT_ID,CLIENT_AVG_DISCOUNT,DT) values (s_xxxx_client_discount_m.NEXTVAL,294, 7, date'2014-03-01');</v>
      </c>
    </row>
    <row r="118" spans="1:47" x14ac:dyDescent="0.3">
      <c r="A118" s="45">
        <v>14</v>
      </c>
      <c r="B118" s="57"/>
      <c r="C118" s="12" t="str">
        <f t="shared" si="33"/>
        <v>100014</v>
      </c>
      <c r="D118" s="12" t="str">
        <f t="shared" si="34"/>
        <v>100014/13</v>
      </c>
      <c r="E118" s="13" t="s">
        <v>40</v>
      </c>
      <c r="F118" s="13" t="s">
        <v>41</v>
      </c>
      <c r="G118" s="12">
        <v>57</v>
      </c>
      <c r="H118" s="14">
        <v>100206</v>
      </c>
      <c r="I118" s="15" t="str">
        <f t="shared" si="29"/>
        <v>Б-100206-13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3" t="s">
        <v>53</v>
      </c>
      <c r="P118" s="13" t="s">
        <v>44</v>
      </c>
      <c r="Q118" s="13" t="s">
        <v>45</v>
      </c>
      <c r="R118" s="17" t="str">
        <f t="shared" si="35"/>
        <v>1002061</v>
      </c>
      <c r="S118" s="15">
        <v>1</v>
      </c>
      <c r="T118" s="58" t="s">
        <v>180</v>
      </c>
      <c r="U118" s="12">
        <v>50000</v>
      </c>
      <c r="V118" s="12">
        <f t="shared" si="30"/>
        <v>9000</v>
      </c>
      <c r="W118" s="12">
        <v>0</v>
      </c>
      <c r="X118" s="18">
        <v>295</v>
      </c>
      <c r="Y118" s="19" t="s">
        <v>47</v>
      </c>
      <c r="Z118" s="20"/>
      <c r="AA118" s="21"/>
      <c r="AB118" s="26"/>
      <c r="AC118" s="14">
        <f t="shared" si="32"/>
        <v>25000</v>
      </c>
      <c r="AD118" s="12"/>
      <c r="AE118" s="12"/>
      <c r="AF118" s="59" t="s">
        <v>201</v>
      </c>
      <c r="AG118" s="23">
        <v>8</v>
      </c>
      <c r="AH118" s="27">
        <v>7</v>
      </c>
      <c r="AI118" s="25" t="s">
        <v>49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U11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'Б-100206-13',date'2015-03-03',2, 7, 7, 'RUR', 1, 18, date'2015-03-06', date'2015-03-07', 1002061, 1, to_date('2015-07-07 00:00:00','YYYY-MM-DD HH24:MI:SS'), 50000, 9000, 0, 295, 0, 'c1', 8,null);insert into xxxx_oebs_cash_payment_test (ID, INVOICE_ID, OEBS_PAYMENT, DOC_DATE, COMISS_DATE) values (s_xxxx_oebs_cash_payment_test.NEXTVAL, 100206, 25000, to_date('2015-07-07 00:00:00','YYYY-MM-DD HH24:MI:SS'), date'2015-10-07' );insert into xxxx_client_discount_m  (ID,CLIENT_ID,CLIENT_AVG_DISCOUNT,DT) values (s_xxxx_client_discount_m.NEXTVAL,295, 7, date'2014-03-01');</v>
      </c>
    </row>
    <row r="119" spans="1:47" x14ac:dyDescent="0.3">
      <c r="A119" s="45">
        <v>14</v>
      </c>
      <c r="B119" s="57"/>
      <c r="C119" s="12" t="str">
        <f t="shared" si="33"/>
        <v>100014</v>
      </c>
      <c r="D119" s="12" t="str">
        <f t="shared" si="34"/>
        <v>100014/13</v>
      </c>
      <c r="E119" s="13" t="s">
        <v>40</v>
      </c>
      <c r="F119" s="13" t="s">
        <v>41</v>
      </c>
      <c r="G119" s="12">
        <v>57</v>
      </c>
      <c r="H119" s="14">
        <v>100207</v>
      </c>
      <c r="I119" s="15" t="str">
        <f t="shared" si="29"/>
        <v>Б-100207-13</v>
      </c>
      <c r="J119" s="16">
        <v>2</v>
      </c>
      <c r="K119" s="28">
        <v>11</v>
      </c>
      <c r="L119" s="12" t="s">
        <v>42</v>
      </c>
      <c r="M119" s="16">
        <v>1</v>
      </c>
      <c r="N119" s="12">
        <v>18</v>
      </c>
      <c r="O119" s="13" t="s">
        <v>55</v>
      </c>
      <c r="P119" s="13" t="s">
        <v>44</v>
      </c>
      <c r="Q119" s="13" t="s">
        <v>45</v>
      </c>
      <c r="R119" s="17" t="str">
        <f t="shared" si="35"/>
        <v>1002071</v>
      </c>
      <c r="S119" s="15">
        <v>1</v>
      </c>
      <c r="T119" s="58" t="s">
        <v>180</v>
      </c>
      <c r="U119" s="12">
        <v>50000</v>
      </c>
      <c r="V119" s="12">
        <f t="shared" si="30"/>
        <v>9000</v>
      </c>
      <c r="W119" s="12">
        <v>0</v>
      </c>
      <c r="X119" s="18">
        <v>296</v>
      </c>
      <c r="Y119" s="19" t="s">
        <v>47</v>
      </c>
      <c r="Z119" s="20"/>
      <c r="AA119" s="29">
        <f>SUM(AC116:AC120)/1.18</f>
        <v>105932.20338983051</v>
      </c>
      <c r="AB119" s="29"/>
      <c r="AC119" s="14">
        <f t="shared" si="32"/>
        <v>25000</v>
      </c>
      <c r="AD119" s="12"/>
      <c r="AE119" s="12"/>
      <c r="AF119" s="59" t="s">
        <v>201</v>
      </c>
      <c r="AG119" s="23">
        <v>8</v>
      </c>
      <c r="AH119" s="30">
        <v>20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U11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'Б-100207-13',date'2015-03-04',2, 11, 11, 'RUR', 1, 18, date'2015-03-06', date'2015-03-07', 1002071, 1, to_date('2015-07-07 00:00:00','YYYY-MM-DD HH24:MI:SS'), 50000, 9000, 0, 296, 0, 'c1', 8,null);insert into xxxx_oebs_cash_payment_test (ID, INVOICE_ID, OEBS_PAYMENT, DOC_DATE, COMISS_DATE) values (s_xxxx_oebs_cash_payment_test.NEXTVAL, 100207, 25000, to_date('2015-07-07 00:00:00','YYYY-MM-DD HH24:MI:SS'), date'2015-10-07' );insert into xxxx_client_discount_m  (ID,CLIENT_ID,CLIENT_AVG_DISCOUNT,DT) values (s_xxxx_client_discount_m.NEXTVAL,296, 20, date'2014-03-01');</v>
      </c>
    </row>
    <row r="120" spans="1:47" x14ac:dyDescent="0.3">
      <c r="A120" s="45">
        <v>14</v>
      </c>
      <c r="B120" s="57"/>
      <c r="C120" s="12" t="str">
        <f t="shared" si="33"/>
        <v>100014</v>
      </c>
      <c r="D120" s="12" t="str">
        <f t="shared" si="34"/>
        <v>100014/13</v>
      </c>
      <c r="E120" s="13" t="s">
        <v>40</v>
      </c>
      <c r="F120" s="13" t="s">
        <v>41</v>
      </c>
      <c r="G120" s="12">
        <v>57</v>
      </c>
      <c r="H120" s="14">
        <v>100208</v>
      </c>
      <c r="I120" s="15" t="str">
        <f t="shared" si="29"/>
        <v>Б-100208-13</v>
      </c>
      <c r="J120" s="16">
        <v>2</v>
      </c>
      <c r="K120" s="28">
        <v>1</v>
      </c>
      <c r="L120" s="12" t="s">
        <v>42</v>
      </c>
      <c r="M120" s="16">
        <v>1</v>
      </c>
      <c r="N120" s="12">
        <v>18</v>
      </c>
      <c r="O120" s="13" t="s">
        <v>57</v>
      </c>
      <c r="P120" s="13" t="s">
        <v>44</v>
      </c>
      <c r="Q120" s="13" t="s">
        <v>45</v>
      </c>
      <c r="R120" s="17" t="str">
        <f t="shared" si="35"/>
        <v>1002081</v>
      </c>
      <c r="S120" s="15">
        <v>1</v>
      </c>
      <c r="T120" s="58" t="s">
        <v>180</v>
      </c>
      <c r="U120" s="12">
        <v>50000</v>
      </c>
      <c r="V120" s="12">
        <f t="shared" si="30"/>
        <v>9000</v>
      </c>
      <c r="W120" s="12">
        <v>0</v>
      </c>
      <c r="X120" s="18">
        <v>297</v>
      </c>
      <c r="Y120" s="19" t="s">
        <v>47</v>
      </c>
      <c r="Z120" s="20">
        <f>SUM(U116:U120)-SUM(V116:V120)</f>
        <v>205000</v>
      </c>
      <c r="AA120" s="21">
        <v>105932.20338983051</v>
      </c>
      <c r="AB120" s="29">
        <f>Z120-AA120</f>
        <v>99067.796610169491</v>
      </c>
      <c r="AC120" s="14">
        <f t="shared" si="32"/>
        <v>25000</v>
      </c>
      <c r="AD120" s="12"/>
      <c r="AE120" s="12"/>
      <c r="AF120" s="59" t="s">
        <v>201</v>
      </c>
      <c r="AG120" s="23">
        <v>8</v>
      </c>
      <c r="AH120" s="30">
        <v>13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U12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'Б-100208-13',date'2015-03-05',2, 1, 1, 'RUR', 1, 18, date'2015-03-06', date'2015-03-07', 1002081, 1, to_date('2015-07-07 00:00:00','YYYY-MM-DD HH24:MI:SS'), 50000, 9000, 0, 297, 0, 'c1', 8,null);insert into xxxx_oebs_cash_payment_test (ID, INVOICE_ID, OEBS_PAYMENT, DOC_DATE, COMISS_DATE) values (s_xxxx_oebs_cash_payment_test.NEXTVAL, 100208, 25000, to_date('2015-07-07 00:00:00','YYYY-MM-DD HH24:MI:SS'), date'2015-10-07' );insert into xxxx_client_discount_m  (ID,CLIENT_ID,CLIENT_AVG_DISCOUNT,DT) values (s_xxxx_client_discount_m.NEXTVAL,297, 13, date'2014-03-01');</v>
      </c>
    </row>
    <row r="121" spans="1:47" x14ac:dyDescent="0.3">
      <c r="A121" s="45">
        <v>14</v>
      </c>
      <c r="B121" s="57"/>
      <c r="C121" s="12" t="str">
        <f t="shared" si="33"/>
        <v>100014</v>
      </c>
      <c r="D121" s="12" t="str">
        <f t="shared" si="34"/>
        <v>100014/13</v>
      </c>
      <c r="E121" s="13" t="s">
        <v>40</v>
      </c>
      <c r="F121" s="13" t="s">
        <v>41</v>
      </c>
      <c r="G121" s="12">
        <v>57</v>
      </c>
      <c r="H121" s="14">
        <v>100209</v>
      </c>
      <c r="I121" s="15" t="str">
        <f t="shared" si="29"/>
        <v>Б-100209-13</v>
      </c>
      <c r="J121" s="16">
        <v>2</v>
      </c>
      <c r="K121" s="12">
        <v>7</v>
      </c>
      <c r="L121" s="12" t="s">
        <v>42</v>
      </c>
      <c r="M121" s="16">
        <v>1</v>
      </c>
      <c r="N121" s="12">
        <v>18</v>
      </c>
      <c r="O121" s="13" t="s">
        <v>43</v>
      </c>
      <c r="P121" s="13" t="s">
        <v>44</v>
      </c>
      <c r="Q121" s="13" t="s">
        <v>45</v>
      </c>
      <c r="R121" s="17" t="str">
        <f t="shared" si="35"/>
        <v>1002091</v>
      </c>
      <c r="S121" s="15">
        <v>1</v>
      </c>
      <c r="T121" s="59" t="s">
        <v>185</v>
      </c>
      <c r="U121" s="12">
        <v>50000</v>
      </c>
      <c r="V121" s="12">
        <f t="shared" si="30"/>
        <v>9000</v>
      </c>
      <c r="W121" s="12">
        <v>0</v>
      </c>
      <c r="X121" s="18">
        <v>298</v>
      </c>
      <c r="Y121" s="19" t="s">
        <v>47</v>
      </c>
      <c r="Z121" s="20"/>
      <c r="AA121" s="21"/>
      <c r="AB121" s="22"/>
      <c r="AC121" s="14">
        <f t="shared" si="32"/>
        <v>25000</v>
      </c>
      <c r="AD121" s="12"/>
      <c r="AE121" s="12"/>
      <c r="AF121" s="58" t="s">
        <v>202</v>
      </c>
      <c r="AG121" s="23">
        <v>8</v>
      </c>
      <c r="AH121" s="24">
        <v>13</v>
      </c>
      <c r="AI121" s="25" t="s">
        <v>49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U12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'Б-100209-13',date'2015-03-02',2, 7, 7, 'RUR', 1, 18, date'2015-03-06', date'2015-03-07', 1002091, 1, to_date('2015-08-07 00:00:00','YYYY-MM-DD HH24:MI:SS'), 50000, 9000, 0, 298, 0, 'c1', 8,null);insert into xxxx_oebs_cash_payment_test (ID, INVOICE_ID, OEBS_PAYMENT, DOC_DATE, COMISS_DATE) values (s_xxxx_oebs_cash_payment_test.NEXTVAL, 100209, 25000, to_date('2015-08-07 00:00:00','YYYY-MM-DD HH24:MI:SS'), date'2015-11-11' );insert into xxxx_client_discount_m  (ID,CLIENT_ID,CLIENT_AVG_DISCOUNT,DT) values (s_xxxx_client_discount_m.NEXTVAL,298, 13, date'2014-03-01');</v>
      </c>
    </row>
    <row r="122" spans="1:47" x14ac:dyDescent="0.3">
      <c r="A122" s="45">
        <v>14</v>
      </c>
      <c r="B122" s="57"/>
      <c r="C122" s="12" t="str">
        <f t="shared" si="33"/>
        <v>100014</v>
      </c>
      <c r="D122" s="12" t="str">
        <f t="shared" si="34"/>
        <v>100014/13</v>
      </c>
      <c r="E122" s="13" t="s">
        <v>40</v>
      </c>
      <c r="F122" s="13" t="s">
        <v>41</v>
      </c>
      <c r="G122" s="12">
        <v>57</v>
      </c>
      <c r="H122" s="14">
        <v>100210</v>
      </c>
      <c r="I122" s="15" t="str">
        <f t="shared" si="29"/>
        <v>Б-100210-13</v>
      </c>
      <c r="J122" s="16">
        <v>2</v>
      </c>
      <c r="K122" s="56">
        <v>3</v>
      </c>
      <c r="L122" s="12" t="s">
        <v>42</v>
      </c>
      <c r="M122" s="16">
        <v>1</v>
      </c>
      <c r="N122" s="12">
        <v>18</v>
      </c>
      <c r="O122" s="13" t="s">
        <v>53</v>
      </c>
      <c r="P122" s="13" t="s">
        <v>44</v>
      </c>
      <c r="Q122" s="13" t="s">
        <v>45</v>
      </c>
      <c r="R122" s="17" t="str">
        <f t="shared" si="35"/>
        <v>1002101</v>
      </c>
      <c r="S122" s="15">
        <v>1</v>
      </c>
      <c r="T122" s="59" t="s">
        <v>185</v>
      </c>
      <c r="U122" s="12">
        <v>50000</v>
      </c>
      <c r="V122" s="12">
        <f t="shared" si="30"/>
        <v>9000</v>
      </c>
      <c r="W122" s="12">
        <v>0</v>
      </c>
      <c r="X122" s="18">
        <v>299</v>
      </c>
      <c r="Y122" s="19" t="s">
        <v>47</v>
      </c>
      <c r="Z122" s="20"/>
      <c r="AA122" s="21"/>
      <c r="AB122" s="26"/>
      <c r="AC122" s="14">
        <f t="shared" si="32"/>
        <v>25000</v>
      </c>
      <c r="AD122" s="12"/>
      <c r="AE122" s="12"/>
      <c r="AF122" s="58" t="s">
        <v>202</v>
      </c>
      <c r="AG122" s="23">
        <v>8</v>
      </c>
      <c r="AH122" s="27">
        <v>7</v>
      </c>
      <c r="AI122" s="25" t="s">
        <v>49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U12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'Б-100210-13',date'2015-03-03',2, 3, 3, 'RUR', 1, 18, date'2015-03-06', date'2015-03-07', 1002101, 1, to_date('2015-08-07 00:00:00','YYYY-MM-DD HH24:MI:SS'), 50000, 9000, 0, 299, 0, 'c1', 8,null);insert into xxxx_oebs_cash_payment_test (ID, INVOICE_ID, OEBS_PAYMENT, DOC_DATE, COMISS_DATE) values (s_xxxx_oebs_cash_payment_test.NEXTVAL, 100210, 25000, to_date('2015-08-07 00:00:00','YYYY-MM-DD HH24:MI:SS'), date'2015-11-11' );insert into xxxx_client_discount_m  (ID,CLIENT_ID,CLIENT_AVG_DISCOUNT,DT) values (s_xxxx_client_discount_m.NEXTVAL,299, 7, date'2014-03-01');</v>
      </c>
    </row>
    <row r="123" spans="1:47" x14ac:dyDescent="0.3">
      <c r="A123" s="45">
        <v>14</v>
      </c>
      <c r="B123" s="57"/>
      <c r="C123" s="12" t="str">
        <f t="shared" si="33"/>
        <v>100014</v>
      </c>
      <c r="D123" s="12" t="str">
        <f t="shared" si="34"/>
        <v>100014/13</v>
      </c>
      <c r="E123" s="13" t="s">
        <v>40</v>
      </c>
      <c r="F123" s="13" t="s">
        <v>41</v>
      </c>
      <c r="G123" s="12">
        <v>57</v>
      </c>
      <c r="H123" s="14">
        <v>100211</v>
      </c>
      <c r="I123" s="15" t="str">
        <f t="shared" si="29"/>
        <v>Б-100211-13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3" t="s">
        <v>53</v>
      </c>
      <c r="P123" s="13" t="s">
        <v>44</v>
      </c>
      <c r="Q123" s="13" t="s">
        <v>45</v>
      </c>
      <c r="R123" s="17" t="str">
        <f t="shared" si="35"/>
        <v>1002111</v>
      </c>
      <c r="S123" s="15">
        <v>1</v>
      </c>
      <c r="T123" s="59" t="s">
        <v>185</v>
      </c>
      <c r="U123" s="12">
        <v>50000</v>
      </c>
      <c r="V123" s="12">
        <f t="shared" si="30"/>
        <v>9000</v>
      </c>
      <c r="W123" s="12">
        <v>0</v>
      </c>
      <c r="X123" s="18">
        <v>300</v>
      </c>
      <c r="Y123" s="19" t="s">
        <v>47</v>
      </c>
      <c r="Z123" s="20"/>
      <c r="AA123" s="21"/>
      <c r="AB123" s="26"/>
      <c r="AC123" s="14">
        <f t="shared" si="32"/>
        <v>25000</v>
      </c>
      <c r="AD123" s="12"/>
      <c r="AE123" s="12"/>
      <c r="AF123" s="58" t="s">
        <v>202</v>
      </c>
      <c r="AG123" s="23">
        <v>8</v>
      </c>
      <c r="AH123" s="27">
        <v>7</v>
      </c>
      <c r="AI123" s="25" t="s">
        <v>49</v>
      </c>
      <c r="AJ123" s="13"/>
      <c r="AK123" s="13"/>
      <c r="AL123" s="17">
        <v>0</v>
      </c>
      <c r="AM123" s="15" t="s">
        <v>50</v>
      </c>
      <c r="AN123" s="12" t="s">
        <v>51</v>
      </c>
      <c r="AO123" s="12"/>
      <c r="AP123" s="17"/>
      <c r="AQ123" s="17"/>
      <c r="AR123" s="17"/>
      <c r="AU12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'Б-100211-13',date'2015-03-03',2, 7, 7, 'RUR', 1, 18, date'2015-03-06', date'2015-03-07', 1002111, 1, to_date('2015-08-07 00:00:00','YYYY-MM-DD HH24:MI:SS'), 50000, 9000, 0, 300, 0, 'c1', 8,null);insert into xxxx_oebs_cash_payment_test (ID, INVOICE_ID, OEBS_PAYMENT, DOC_DATE, COMISS_DATE) values (s_xxxx_oebs_cash_payment_test.NEXTVAL, 100211, 25000, to_date('2015-08-07 00:00:00','YYYY-MM-DD HH24:MI:SS'), date'2015-11-11' );insert into xxxx_client_discount_m  (ID,CLIENT_ID,CLIENT_AVG_DISCOUNT,DT) values (s_xxxx_client_discount_m.NEXTVAL,300, 7, date'2014-03-01');</v>
      </c>
    </row>
    <row r="124" spans="1:47" x14ac:dyDescent="0.3">
      <c r="A124" s="45">
        <v>14</v>
      </c>
      <c r="B124" s="57"/>
      <c r="C124" s="12" t="str">
        <f t="shared" si="33"/>
        <v>100014</v>
      </c>
      <c r="D124" s="12" t="str">
        <f t="shared" si="34"/>
        <v>100014/13</v>
      </c>
      <c r="E124" s="13" t="s">
        <v>40</v>
      </c>
      <c r="F124" s="13" t="s">
        <v>41</v>
      </c>
      <c r="G124" s="12">
        <v>57</v>
      </c>
      <c r="H124" s="14">
        <v>100212</v>
      </c>
      <c r="I124" s="15" t="str">
        <f t="shared" si="29"/>
        <v>Б-100212-13</v>
      </c>
      <c r="J124" s="16">
        <v>2</v>
      </c>
      <c r="K124" s="28">
        <v>11</v>
      </c>
      <c r="L124" s="12" t="s">
        <v>42</v>
      </c>
      <c r="M124" s="16">
        <v>1</v>
      </c>
      <c r="N124" s="12">
        <v>18</v>
      </c>
      <c r="O124" s="13" t="s">
        <v>55</v>
      </c>
      <c r="P124" s="13" t="s">
        <v>44</v>
      </c>
      <c r="Q124" s="13" t="s">
        <v>45</v>
      </c>
      <c r="R124" s="17" t="str">
        <f t="shared" si="35"/>
        <v>1002121</v>
      </c>
      <c r="S124" s="15">
        <v>1</v>
      </c>
      <c r="T124" s="59" t="s">
        <v>185</v>
      </c>
      <c r="U124" s="12">
        <v>50000</v>
      </c>
      <c r="V124" s="12">
        <f t="shared" si="30"/>
        <v>9000</v>
      </c>
      <c r="W124" s="12">
        <v>0</v>
      </c>
      <c r="X124" s="18">
        <v>301</v>
      </c>
      <c r="Y124" s="19" t="s">
        <v>47</v>
      </c>
      <c r="Z124" s="20"/>
      <c r="AA124" s="29">
        <f>SUM(AC121:AC125)/1.18</f>
        <v>254237.28813559323</v>
      </c>
      <c r="AB124" s="29"/>
      <c r="AC124" s="14">
        <v>200000</v>
      </c>
      <c r="AD124" s="12"/>
      <c r="AE124" s="12"/>
      <c r="AF124" s="58" t="s">
        <v>202</v>
      </c>
      <c r="AG124" s="23">
        <v>8</v>
      </c>
      <c r="AH124" s="30">
        <v>20</v>
      </c>
      <c r="AI124" s="25" t="s">
        <v>49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U12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'Б-100212-13',date'2015-03-04',2, 11, 11, 'RUR', 1, 18, date'2015-03-06', date'2015-03-07', 1002121, 1, to_date('2015-08-07 00:00:00','YYYY-MM-DD HH24:MI:SS'), 50000, 9000, 0, 301, 0, 'c1', 8,null);insert into xxxx_oebs_cash_payment_test (ID, INVOICE_ID, OEBS_PAYMENT, DOC_DATE, COMISS_DATE) values (s_xxxx_oebs_cash_payment_test.NEXTVAL, 100212, 200000, to_date('2015-08-07 00:00:00','YYYY-MM-DD HH24:MI:SS'), date'2015-11-11' );insert into xxxx_client_discount_m  (ID,CLIENT_ID,CLIENT_AVG_DISCOUNT,DT) values (s_xxxx_client_discount_m.NEXTVAL,301, 20, date'2014-03-01');</v>
      </c>
    </row>
    <row r="125" spans="1:47" x14ac:dyDescent="0.3">
      <c r="A125" s="45">
        <v>14</v>
      </c>
      <c r="B125" s="57"/>
      <c r="C125" s="33" t="str">
        <f t="shared" si="33"/>
        <v>100014</v>
      </c>
      <c r="D125" s="33" t="str">
        <f t="shared" si="34"/>
        <v>100014/13</v>
      </c>
      <c r="E125" s="34" t="s">
        <v>40</v>
      </c>
      <c r="F125" s="34" t="s">
        <v>41</v>
      </c>
      <c r="G125" s="12">
        <v>57</v>
      </c>
      <c r="H125" s="14">
        <v>100213</v>
      </c>
      <c r="I125" s="33" t="str">
        <f t="shared" ref="I125" si="36">"Б-"&amp;H125&amp;"-13"</f>
        <v>Б-100213-13</v>
      </c>
      <c r="J125" s="16">
        <v>2</v>
      </c>
      <c r="K125" s="35">
        <v>1</v>
      </c>
      <c r="L125" s="33" t="s">
        <v>42</v>
      </c>
      <c r="M125" s="36">
        <v>1</v>
      </c>
      <c r="N125" s="33">
        <v>18</v>
      </c>
      <c r="O125" s="34" t="s">
        <v>57</v>
      </c>
      <c r="P125" s="34" t="s">
        <v>44</v>
      </c>
      <c r="Q125" s="34" t="s">
        <v>45</v>
      </c>
      <c r="R125" s="37" t="str">
        <f t="shared" si="35"/>
        <v>1002131</v>
      </c>
      <c r="S125" s="33">
        <v>1</v>
      </c>
      <c r="T125" s="59" t="s">
        <v>185</v>
      </c>
      <c r="U125" s="12">
        <v>50000</v>
      </c>
      <c r="V125" s="33">
        <f t="shared" ref="V125" si="37">U125*0.18</f>
        <v>9000</v>
      </c>
      <c r="W125" s="33">
        <v>0</v>
      </c>
      <c r="X125" s="18">
        <v>302</v>
      </c>
      <c r="Y125" s="38" t="s">
        <v>47</v>
      </c>
      <c r="Z125" s="20">
        <f>SUM(U121:U125)-SUM(V121:V125)</f>
        <v>205000</v>
      </c>
      <c r="AA125" s="39"/>
      <c r="AB125" s="39"/>
      <c r="AC125" s="40">
        <f>U125*0.5</f>
        <v>25000</v>
      </c>
      <c r="AD125" s="33"/>
      <c r="AE125" s="33"/>
      <c r="AF125" s="58" t="s">
        <v>202</v>
      </c>
      <c r="AG125" s="41">
        <v>8</v>
      </c>
      <c r="AH125" s="42">
        <v>13</v>
      </c>
      <c r="AI125" s="43" t="s">
        <v>49</v>
      </c>
      <c r="AJ125" s="34"/>
      <c r="AK125" s="34"/>
      <c r="AL125" s="37">
        <v>0</v>
      </c>
      <c r="AM125" s="33" t="s">
        <v>50</v>
      </c>
      <c r="AN125" s="33" t="s">
        <v>51</v>
      </c>
      <c r="AO125" s="33"/>
      <c r="AP125" s="37"/>
      <c r="AQ125" s="37"/>
      <c r="AR125" s="37"/>
      <c r="AS125" s="44"/>
      <c r="AU12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'Б-100213-13',date'2015-03-05',2, 1, 1, 'RUR', 1, 18, date'2015-03-06', date'2015-03-07', 1002131, 1, to_date('2015-08-07 00:00:00','YYYY-MM-DD HH24:MI:SS'), 50000, 9000, 0, 302, 0, 'c1', 8,null);insert into xxxx_oebs_cash_payment_test (ID, INVOICE_ID, OEBS_PAYMENT, DOC_DATE, COMISS_DATE) values (s_xxxx_oebs_cash_payment_test.NEXTVAL, 100213, 25000, to_date('2015-08-07 00:00:00','YYYY-MM-DD HH24:MI:SS'), date'2015-11-11' );insert into xxxx_client_discount_m  (ID,CLIENT_ID,CLIENT_AVG_DISCOUNT,DT) values (s_xxxx_client_discount_m.NEXTVAL,302, 13, date'2014-03-01');</v>
      </c>
    </row>
    <row r="127" spans="1:47" s="80" customFormat="1" x14ac:dyDescent="0.3">
      <c r="Z127" s="81"/>
      <c r="AA127" s="81"/>
      <c r="AB127" s="81"/>
    </row>
    <row r="128" spans="1:47" s="80" customFormat="1" x14ac:dyDescent="0.3">
      <c r="Z128" s="81"/>
      <c r="AA128" s="81"/>
      <c r="AB128" s="81"/>
    </row>
    <row r="129" spans="1:47" s="80" customFormat="1" x14ac:dyDescent="0.3">
      <c r="Z129" s="81"/>
      <c r="AA129" s="81"/>
      <c r="AB129" s="81"/>
    </row>
    <row r="130" spans="1:47" s="80" customFormat="1" x14ac:dyDescent="0.3">
      <c r="Z130" s="81"/>
      <c r="AA130" s="81"/>
      <c r="AB130" s="81"/>
    </row>
    <row r="131" spans="1:47" s="80" customFormat="1" x14ac:dyDescent="0.3">
      <c r="Z131" s="81"/>
      <c r="AA131" s="81"/>
      <c r="AB131" s="81"/>
    </row>
    <row r="132" spans="1:47" s="80" customFormat="1" x14ac:dyDescent="0.3">
      <c r="Z132" s="81"/>
      <c r="AA132" s="81"/>
      <c r="AB132" s="81"/>
    </row>
    <row r="133" spans="1:47" s="80" customFormat="1" x14ac:dyDescent="0.3">
      <c r="Z133" s="81"/>
      <c r="AA133" s="81"/>
      <c r="AB133" s="81"/>
    </row>
    <row r="134" spans="1:47" s="80" customFormat="1" x14ac:dyDescent="0.3">
      <c r="Z134" s="81"/>
      <c r="AA134" s="81"/>
      <c r="AB134" s="81"/>
    </row>
    <row r="135" spans="1:47" x14ac:dyDescent="0.3">
      <c r="A135" s="10">
        <v>1</v>
      </c>
      <c r="B135" s="11"/>
      <c r="C135" s="12" t="str">
        <f>"1000"&amp;A135</f>
        <v>10001</v>
      </c>
      <c r="D135" s="12" t="str">
        <f>"1000"&amp;A135&amp;"/13"</f>
        <v>10001/13</v>
      </c>
      <c r="E135" s="13" t="s">
        <v>40</v>
      </c>
      <c r="F135" s="13" t="s">
        <v>41</v>
      </c>
      <c r="G135" s="12">
        <v>57</v>
      </c>
      <c r="H135" s="14">
        <v>100011</v>
      </c>
      <c r="I135" s="15" t="str">
        <f>"Б-"&amp;H135&amp;"-13"</f>
        <v>Б-100011-13</v>
      </c>
      <c r="J135" s="163">
        <v>3</v>
      </c>
      <c r="K135" s="12">
        <v>7</v>
      </c>
      <c r="L135" s="12" t="s">
        <v>42</v>
      </c>
      <c r="M135" s="16">
        <v>1</v>
      </c>
      <c r="N135" s="12">
        <v>18</v>
      </c>
      <c r="O135" s="13" t="s">
        <v>43</v>
      </c>
      <c r="P135" s="13" t="s">
        <v>44</v>
      </c>
      <c r="Q135" s="13" t="s">
        <v>45</v>
      </c>
      <c r="R135" s="17" t="str">
        <f>H135&amp;"1"</f>
        <v>1000111</v>
      </c>
      <c r="S135" s="15">
        <v>1</v>
      </c>
      <c r="T135" s="13" t="s">
        <v>101</v>
      </c>
      <c r="U135" s="12">
        <v>100000</v>
      </c>
      <c r="V135" s="12">
        <f t="shared" ref="V135:V174" si="38">U135*0.18</f>
        <v>18000</v>
      </c>
      <c r="W135" s="12">
        <v>0</v>
      </c>
      <c r="X135" s="18">
        <v>100</v>
      </c>
      <c r="Y135" s="19" t="s">
        <v>47</v>
      </c>
      <c r="Z135" s="20">
        <f>U135-V135</f>
        <v>82000</v>
      </c>
      <c r="AA135" s="21">
        <f>(AC135/1.18)*0.13</f>
        <v>5508.4745762711873</v>
      </c>
      <c r="AB135" s="22"/>
      <c r="AC135" s="14">
        <f t="shared" ref="AC135:AC148" si="39">U135*0.5</f>
        <v>50000</v>
      </c>
      <c r="AD135" s="12"/>
      <c r="AE135" s="12"/>
      <c r="AF135" s="13" t="s">
        <v>172</v>
      </c>
      <c r="AG135" s="23">
        <v>8</v>
      </c>
      <c r="AH135" s="24">
        <v>13</v>
      </c>
      <c r="AI135" s="25" t="s">
        <v>49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S135" s="17" t="s">
        <v>52</v>
      </c>
      <c r="AU13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"&amp;A135&amp;", "&amp;C135&amp;", '"&amp;D135&amp;"', date'"&amp;E135&amp;"', date'"&amp;F135&amp;"', "&amp;G135&amp;", "&amp;H135&amp;", '"&amp;I135&amp;"',date'"&amp;O135&amp;"',"&amp;J135&amp;", "&amp;K135&amp;", "&amp;K135&amp;", '"&amp;L135&amp;"', "&amp;M135&amp;", "&amp;N135&amp;", date'"&amp;P135&amp;"', date'"&amp;Q135&amp;"', "&amp;R135&amp;", "&amp;S135&amp;", to_date('"&amp;T135&amp;"','YYYY-MM-DD HH24:MI:SS'), "&amp;U135&amp;", "&amp;V135&amp;", "&amp;W135&amp;", "&amp;X135&amp;", "&amp;AL135&amp;", '"&amp;AN135&amp;"', "&amp;AG135&amp;","&amp;AM135&amp;");"&amp;
IF(LEN(AC135)&gt;0,"insert into xxxx_oebs_cash_payment_test (ID, INVOICE_ID, OEBS_PAYMENT, DOC_DATE, COMISS_DATE) values (s_xxxx_oebs_cash_payment_test.NEXTVAL, "&amp;H135&amp;", "&amp;AC135&amp;", to_date('"&amp;T135&amp;"','YYYY-MM-DD HH24:MI:SS'), "&amp;AF135&amp;" );","")&amp;
IF(LEN(AD135)&gt;0,"insert into xxxx_oebs_cash_payment_test (ID, INVOICE_ID, OEBS_PAYMENT, DOC_DATE, COMISS_DATE) values (s_xxxx_oebs_cash_payment_test.NEXTVAL, "&amp;H135&amp;", "&amp;AD135&amp;", to_date('"&amp;T135&amp;"','YYYY-MM-DD HH24:MI:SS'), "&amp;AF135&amp;" );","")&amp;
IF(LEN(AE135)&gt;0,"insert into xxxx_oebs_cash_payment_test (ID, INVOICE_ID, OEBS_PAYMENT, DOC_DATE, COMISS_DATE) values (s_xxxx_oebs_cash_payment_test.NEXTVAL, "&amp;H135&amp;", "&amp;AE135&amp;", to_date('"&amp;T135&amp;"','YYYY-MM-DD HH24:MI:SS'), "&amp;AF135&amp;" );","")&amp;
IF(LEN(AH135)&gt;0,"insert into xxxx_client_discount_m  (ID,CLIENT_ID,CLIENT_AVG_DISCOUNT,DT) values (s_xxxx_client_discount_m.NEXTVAL,"&amp;X135&amp;", "&amp;AH135&amp;", "&amp;AI135&amp;");","")&amp;
IF(LEN(AJ135)&gt;0,"insert into xxxx_client_discount_m  (ID,CLIENT_ID,CLIENT_AVG_DISCOUNT,DT) values (s_xxxx_client_discount_m.NEXTVAL,"&amp;X135&amp;", "&amp;AJ135&amp;", "&amp;AK135&amp;");","")&amp;
IF(LEN(AO135)&gt;0,"insert into xxxx_contract_signed_attr (ID, CONTRACT_ID, CODE, KEY_NUM) values (s_xxxx_contract_signed_attr.NEXTVAL, "&amp;C135&amp;", 'SUPERCOMMISSION_BONUS' , "&amp;AO135&amp;" );","")&amp;
IF(LEN(AP135)&gt;0,"insert into xxxx_loyal_clients_contr_attr (ID, CONTRACT_ID, CLIENT_ID, LC_TURNOVER, COLLATERAL_FIRST_DT, COLLATERAL_END_DT) values (s_xxxx_loyal_clients_contr_atr.NEXTVAL, "&amp;C135&amp;", "&amp;X135&amp;", "&amp;AP135&amp;", "&amp;AQ135&amp;", "&amp;AR135&amp;"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'Б-100011-13',date'2015-03-02',3, 7, 7, 'RUR', 1, 18, date'2015-03-06', date'2015-03-07', 1000111, 1, to_date('2015-06-07 00:00:00','YYYY-MM-DD HH24:MI:SS'), 100000, 18000, 0, 100, 0, 'c1', 8,null);insert into xxxx_oebs_cash_payment_test (ID, INVOICE_ID, OEBS_PAYMENT, DOC_DATE, COMISS_DATE) values (s_xxxx_oebs_cash_payment_test.NEXTVAL, 100011, 50000, to_date('2015-06-07 00:00:00','YYYY-MM-DD HH24:MI:SS'), date'2015-06-11' );insert into xxxx_client_discount_m  (ID,CLIENT_ID,CLIENT_AVG_DISCOUNT,DT) values (s_xxxx_client_discount_m.NEXTVAL,100, 13, date'2014-03-01');</v>
      </c>
    </row>
    <row r="136" spans="1:47" ht="15" customHeight="1" x14ac:dyDescent="0.3">
      <c r="A136" s="10">
        <v>1</v>
      </c>
      <c r="B136" s="11"/>
      <c r="C136" s="12" t="str">
        <f t="shared" ref="C136:C144" si="40">"1000"&amp;A136</f>
        <v>10001</v>
      </c>
      <c r="D136" s="12" t="str">
        <f t="shared" ref="D136:D144" si="41">"1000"&amp;A136&amp;"/13"</f>
        <v>10001/13</v>
      </c>
      <c r="E136" s="13" t="s">
        <v>40</v>
      </c>
      <c r="F136" s="13" t="s">
        <v>41</v>
      </c>
      <c r="G136" s="12">
        <v>57</v>
      </c>
      <c r="H136" s="14">
        <v>100012</v>
      </c>
      <c r="I136" s="15" t="str">
        <f t="shared" ref="I136:I144" si="42">"Б-"&amp;H136&amp;"-13"</f>
        <v>Б-100012-13</v>
      </c>
      <c r="J136" s="163">
        <v>3</v>
      </c>
      <c r="K136" s="12">
        <v>7</v>
      </c>
      <c r="L136" s="12" t="s">
        <v>42</v>
      </c>
      <c r="M136" s="16">
        <v>1</v>
      </c>
      <c r="N136" s="12">
        <v>18</v>
      </c>
      <c r="O136" s="13" t="s">
        <v>53</v>
      </c>
      <c r="P136" s="13" t="s">
        <v>44</v>
      </c>
      <c r="Q136" s="13" t="s">
        <v>45</v>
      </c>
      <c r="R136" s="17" t="str">
        <f t="shared" ref="R136:R144" si="43">H136&amp;"1"</f>
        <v>1000121</v>
      </c>
      <c r="S136" s="15">
        <v>1</v>
      </c>
      <c r="T136" s="13" t="s">
        <v>103</v>
      </c>
      <c r="U136" s="12">
        <v>90000</v>
      </c>
      <c r="V136" s="12">
        <f t="shared" si="38"/>
        <v>16200</v>
      </c>
      <c r="W136" s="12">
        <v>0</v>
      </c>
      <c r="X136" s="18">
        <v>101</v>
      </c>
      <c r="Y136" s="19" t="s">
        <v>47</v>
      </c>
      <c r="Z136" s="20">
        <f t="shared" ref="Z136:Z199" si="44">U136-V136</f>
        <v>73800</v>
      </c>
      <c r="AA136" s="21">
        <f>(AC136/1.18)*0.13</f>
        <v>4957.6271186440681</v>
      </c>
      <c r="AB136" s="26"/>
      <c r="AC136" s="14">
        <f t="shared" si="39"/>
        <v>45000</v>
      </c>
      <c r="AD136" s="12"/>
      <c r="AE136" s="12"/>
      <c r="AF136" s="13" t="s">
        <v>172</v>
      </c>
      <c r="AG136" s="23">
        <v>8</v>
      </c>
      <c r="AH136" s="27">
        <v>7</v>
      </c>
      <c r="AI136" s="25" t="s">
        <v>49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S136" s="17"/>
      <c r="AU136" s="9" t="str">
        <f t="shared" ref="AU136:AU199" si="4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"&amp;A136&amp;", "&amp;C136&amp;", '"&amp;D136&amp;"', date'"&amp;E136&amp;"', date'"&amp;F136&amp;"', "&amp;G136&amp;", "&amp;H136&amp;", '"&amp;I136&amp;"',date'"&amp;O136&amp;"',"&amp;J136&amp;", "&amp;K136&amp;", "&amp;K136&amp;", '"&amp;L136&amp;"', "&amp;M136&amp;", "&amp;N136&amp;", date'"&amp;P136&amp;"', date'"&amp;Q136&amp;"', "&amp;R136&amp;", "&amp;S136&amp;", to_date('"&amp;T136&amp;"','YYYY-MM-DD HH24:MI:SS'), "&amp;U136&amp;", "&amp;V136&amp;", "&amp;W136&amp;", "&amp;X136&amp;", "&amp;AL136&amp;", '"&amp;AN136&amp;"', "&amp;AG136&amp;","&amp;AM136&amp;");"&amp;
IF(LEN(AC136)&gt;0,"insert into xxxx_oebs_cash_payment_test (ID, INVOICE_ID, OEBS_PAYMENT, DOC_DATE, COMISS_DATE) values (s_xxxx_oebs_cash_payment_test.NEXTVAL, "&amp;H136&amp;", "&amp;AC136&amp;", to_date('"&amp;T136&amp;"','YYYY-MM-DD HH24:MI:SS'), "&amp;AF136&amp;" );","")&amp;
IF(LEN(AD136)&gt;0,"insert into xxxx_oebs_cash_payment_test (ID, INVOICE_ID, OEBS_PAYMENT, DOC_DATE, COMISS_DATE) values (s_xxxx_oebs_cash_payment_test.NEXTVAL, "&amp;H136&amp;", "&amp;AD136&amp;", to_date('"&amp;T136&amp;"','YYYY-MM-DD HH24:MI:SS'), "&amp;AF136&amp;" );","")&amp;
IF(LEN(AE136)&gt;0,"insert into xxxx_oebs_cash_payment_test (ID, INVOICE_ID, OEBS_PAYMENT, DOC_DATE, COMISS_DATE) values (s_xxxx_oebs_cash_payment_test.NEXTVAL, "&amp;H136&amp;", "&amp;AE136&amp;", to_date('"&amp;T136&amp;"','YYYY-MM-DD HH24:MI:SS'), "&amp;AF136&amp;" );","")&amp;
IF(LEN(AH136)&gt;0,"insert into xxxx_client_discount_m  (ID,CLIENT_ID,CLIENT_AVG_DISCOUNT,DT) values (s_xxxx_client_discount_m.NEXTVAL,"&amp;X136&amp;", "&amp;AH136&amp;", "&amp;AI136&amp;");","")&amp;
IF(LEN(AJ136)&gt;0,"insert into xxxx_client_discount_m  (ID,CLIENT_ID,CLIENT_AVG_DISCOUNT,DT) values (s_xxxx_client_discount_m.NEXTVAL,"&amp;X136&amp;", "&amp;AJ136&amp;", "&amp;AK136&amp;");","")&amp;
IF(LEN(AO136)&gt;0,"insert into xxxx_contract_signed_attr (ID, CONTRACT_ID, CODE, KEY_NUM) values (s_xxxx_contract_signed_attr.NEXTVAL, "&amp;C136&amp;", 'SUPERCOMMISSION_BONUS' , "&amp;AO136&amp;" );","")&amp;
IF(LEN(AP136)&gt;0,"insert into xxxx_loyal_clients_contr_attr (ID, CONTRACT_ID, CLIENT_ID, LC_TURNOVER, COLLATERAL_FIRST_DT, COLLATERAL_END_DT) values (s_xxxx_loyal_clients_contr_atr.NEXTVAL, "&amp;C136&amp;", "&amp;X136&amp;", "&amp;AP136&amp;", "&amp;AQ136&amp;", "&amp;AR136&amp;"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'Б-100012-13',date'2015-03-03',3, 7, 7, 'RUR', 1, 18, date'2015-03-06', date'2015-03-07', 1000121, 1, to_date('2015-06-08 00:00:00','YYYY-MM-DD HH24:MI:SS'), 90000, 16200, 0, 101, 0, 'c1', 8,null);insert into xxxx_oebs_cash_payment_test (ID, INVOICE_ID, OEBS_PAYMENT, DOC_DATE, COMISS_DATE) values (s_xxxx_oebs_cash_payment_test.NEXTVAL, 100012, 45000, to_date('2015-06-08 00:00:00','YYYY-MM-DD HH24:MI:SS'), date'2015-06-11' );insert into xxxx_client_discount_m  (ID,CLIENT_ID,CLIENT_AVG_DISCOUNT,DT) values (s_xxxx_client_discount_m.NEXTVAL,101, 7, date'2014-03-01');</v>
      </c>
    </row>
    <row r="137" spans="1:47" ht="15" customHeight="1" x14ac:dyDescent="0.3">
      <c r="A137" s="10">
        <v>1</v>
      </c>
      <c r="B137" s="11"/>
      <c r="C137" s="12" t="str">
        <f t="shared" si="40"/>
        <v>10001</v>
      </c>
      <c r="D137" s="12" t="str">
        <f t="shared" si="41"/>
        <v>10001/13</v>
      </c>
      <c r="E137" s="13" t="s">
        <v>40</v>
      </c>
      <c r="F137" s="13" t="s">
        <v>41</v>
      </c>
      <c r="G137" s="12">
        <v>57</v>
      </c>
      <c r="H137" s="14">
        <v>100013</v>
      </c>
      <c r="I137" s="15" t="str">
        <f t="shared" si="42"/>
        <v>Б-100013-13</v>
      </c>
      <c r="J137" s="163">
        <v>3</v>
      </c>
      <c r="K137" s="12">
        <v>7</v>
      </c>
      <c r="L137" s="12" t="s">
        <v>42</v>
      </c>
      <c r="M137" s="16">
        <v>1</v>
      </c>
      <c r="N137" s="12">
        <v>18</v>
      </c>
      <c r="O137" s="13" t="s">
        <v>53</v>
      </c>
      <c r="P137" s="13" t="s">
        <v>44</v>
      </c>
      <c r="Q137" s="13" t="s">
        <v>45</v>
      </c>
      <c r="R137" s="17" t="str">
        <f t="shared" si="43"/>
        <v>1000131</v>
      </c>
      <c r="S137" s="15">
        <v>1</v>
      </c>
      <c r="T137" s="13" t="s">
        <v>103</v>
      </c>
      <c r="U137" s="12">
        <v>90000</v>
      </c>
      <c r="V137" s="12">
        <f t="shared" si="38"/>
        <v>16200</v>
      </c>
      <c r="W137" s="12">
        <v>0</v>
      </c>
      <c r="X137" s="18">
        <v>102</v>
      </c>
      <c r="Y137" s="19" t="s">
        <v>47</v>
      </c>
      <c r="Z137" s="20">
        <f t="shared" si="44"/>
        <v>73800</v>
      </c>
      <c r="AA137" s="21">
        <f>(AC137/1.18)*0.13</f>
        <v>4957.6271186440681</v>
      </c>
      <c r="AB137" s="26"/>
      <c r="AC137" s="14">
        <f t="shared" si="39"/>
        <v>45000</v>
      </c>
      <c r="AD137" s="12"/>
      <c r="AE137" s="12"/>
      <c r="AF137" s="13" t="s">
        <v>172</v>
      </c>
      <c r="AG137" s="23">
        <v>8</v>
      </c>
      <c r="AH137" s="27">
        <v>7</v>
      </c>
      <c r="AI137" s="25" t="s">
        <v>49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S137" s="17"/>
      <c r="AU13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'Б-100013-13',date'2015-03-03',3, 7, 7, 'RUR', 1, 18, date'2015-03-06', date'2015-03-07', 1000131, 1, to_date('2015-06-08 00:00:00','YYYY-MM-DD HH24:MI:SS'), 90000, 16200, 0, 102, 0, 'c1', 8,null);insert into xxxx_oebs_cash_payment_test (ID, INVOICE_ID, OEBS_PAYMENT, DOC_DATE, COMISS_DATE) values (s_xxxx_oebs_cash_payment_test.NEXTVAL, 100013, 45000, to_date('2015-06-08 00:00:00','YYYY-MM-DD HH24:MI:SS'), date'2015-06-11' );insert into xxxx_client_discount_m  (ID,CLIENT_ID,CLIENT_AVG_DISCOUNT,DT) values (s_xxxx_client_discount_m.NEXTVAL,102, 7, date'2014-03-01');</v>
      </c>
    </row>
    <row r="138" spans="1:47" ht="15" customHeight="1" x14ac:dyDescent="0.3">
      <c r="A138" s="10">
        <v>1</v>
      </c>
      <c r="B138" s="11"/>
      <c r="C138" s="12" t="str">
        <f t="shared" si="40"/>
        <v>10001</v>
      </c>
      <c r="D138" s="12" t="str">
        <f t="shared" si="41"/>
        <v>10001/13</v>
      </c>
      <c r="E138" s="13" t="s">
        <v>40</v>
      </c>
      <c r="F138" s="13" t="s">
        <v>41</v>
      </c>
      <c r="G138" s="12">
        <v>57</v>
      </c>
      <c r="H138" s="14">
        <v>100014</v>
      </c>
      <c r="I138" s="15" t="str">
        <f t="shared" si="42"/>
        <v>Б-100014-13</v>
      </c>
      <c r="J138" s="163">
        <v>3</v>
      </c>
      <c r="K138" s="28">
        <v>11</v>
      </c>
      <c r="L138" s="12" t="s">
        <v>42</v>
      </c>
      <c r="M138" s="16">
        <v>1</v>
      </c>
      <c r="N138" s="12">
        <v>18</v>
      </c>
      <c r="O138" s="13" t="s">
        <v>55</v>
      </c>
      <c r="P138" s="13" t="s">
        <v>44</v>
      </c>
      <c r="Q138" s="13" t="s">
        <v>45</v>
      </c>
      <c r="R138" s="17" t="str">
        <f t="shared" si="43"/>
        <v>1000141</v>
      </c>
      <c r="S138" s="15">
        <v>1</v>
      </c>
      <c r="T138" s="13" t="s">
        <v>173</v>
      </c>
      <c r="U138" s="12">
        <v>80000</v>
      </c>
      <c r="V138" s="12">
        <f t="shared" si="38"/>
        <v>14400</v>
      </c>
      <c r="W138" s="12">
        <v>0</v>
      </c>
      <c r="X138" s="18">
        <v>103</v>
      </c>
      <c r="Y138" s="19" t="s">
        <v>47</v>
      </c>
      <c r="Z138" s="20">
        <f t="shared" si="44"/>
        <v>65600</v>
      </c>
      <c r="AA138" s="21">
        <f>(AC138/1.18)*0.08</f>
        <v>2711.8644067796613</v>
      </c>
      <c r="AB138" s="29"/>
      <c r="AC138" s="14">
        <f t="shared" si="39"/>
        <v>40000</v>
      </c>
      <c r="AD138" s="12"/>
      <c r="AE138" s="12"/>
      <c r="AF138" s="13" t="s">
        <v>172</v>
      </c>
      <c r="AG138" s="23">
        <v>8</v>
      </c>
      <c r="AH138" s="30">
        <v>20</v>
      </c>
      <c r="AI138" s="25" t="s">
        <v>49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S138" s="17"/>
      <c r="AU13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'Б-100014-13',date'2015-03-04',3, 11, 11, 'RUR', 1, 18, date'2015-03-06', date'2015-03-07', 1000141, 1, to_date('2015-06-09 00:00:00','YYYY-MM-DD HH24:MI:SS'), 80000, 14400, 0, 103, 0, 'c1', 8,null);insert into xxxx_oebs_cash_payment_test (ID, INVOICE_ID, OEBS_PAYMENT, DOC_DATE, COMISS_DATE) values (s_xxxx_oebs_cash_payment_test.NEXTVAL, 100014, 40000, to_date('2015-06-09 00:00:00','YYYY-MM-DD HH24:MI:SS'), date'2015-06-11' );insert into xxxx_client_discount_m  (ID,CLIENT_ID,CLIENT_AVG_DISCOUNT,DT) values (s_xxxx_client_discount_m.NEXTVAL,103, 20, date'2014-03-01');</v>
      </c>
    </row>
    <row r="139" spans="1:47" s="44" customFormat="1" ht="15" customHeight="1" x14ac:dyDescent="0.3">
      <c r="A139" s="31">
        <v>1</v>
      </c>
      <c r="B139" s="32"/>
      <c r="C139" s="33" t="str">
        <f t="shared" si="40"/>
        <v>10001</v>
      </c>
      <c r="D139" s="33" t="str">
        <f t="shared" si="41"/>
        <v>10001/13</v>
      </c>
      <c r="E139" s="34" t="s">
        <v>40</v>
      </c>
      <c r="F139" s="34" t="s">
        <v>41</v>
      </c>
      <c r="G139" s="12">
        <v>57</v>
      </c>
      <c r="H139" s="14">
        <v>100015</v>
      </c>
      <c r="I139" s="33" t="str">
        <f t="shared" si="42"/>
        <v>Б-100015-13</v>
      </c>
      <c r="J139" s="163">
        <v>3</v>
      </c>
      <c r="K139" s="35">
        <v>1</v>
      </c>
      <c r="L139" s="33" t="s">
        <v>42</v>
      </c>
      <c r="M139" s="36">
        <v>1</v>
      </c>
      <c r="N139" s="33">
        <v>18</v>
      </c>
      <c r="O139" s="34" t="s">
        <v>57</v>
      </c>
      <c r="P139" s="34" t="s">
        <v>44</v>
      </c>
      <c r="Q139" s="34" t="s">
        <v>45</v>
      </c>
      <c r="R139" s="37" t="str">
        <f t="shared" si="43"/>
        <v>1000151</v>
      </c>
      <c r="S139" s="33">
        <v>1</v>
      </c>
      <c r="T139" s="34" t="s">
        <v>174</v>
      </c>
      <c r="U139" s="33">
        <v>60000</v>
      </c>
      <c r="V139" s="33">
        <f t="shared" si="38"/>
        <v>10800</v>
      </c>
      <c r="W139" s="33">
        <v>0</v>
      </c>
      <c r="X139" s="18">
        <v>104</v>
      </c>
      <c r="Y139" s="38" t="s">
        <v>47</v>
      </c>
      <c r="Z139" s="20">
        <f t="shared" si="44"/>
        <v>49200</v>
      </c>
      <c r="AA139" s="21">
        <f>(AC139/1.18)*0.13</f>
        <v>3305.0847457627119</v>
      </c>
      <c r="AB139" s="39">
        <f>SUM(AA135:AA139)</f>
        <v>21440.677966101695</v>
      </c>
      <c r="AC139" s="40">
        <f t="shared" si="39"/>
        <v>30000</v>
      </c>
      <c r="AD139" s="12"/>
      <c r="AE139" s="33"/>
      <c r="AF139" s="13" t="s">
        <v>172</v>
      </c>
      <c r="AG139" s="41">
        <v>8</v>
      </c>
      <c r="AH139" s="42">
        <v>13</v>
      </c>
      <c r="AI139" s="43" t="s">
        <v>49</v>
      </c>
      <c r="AJ139" s="34"/>
      <c r="AK139" s="34"/>
      <c r="AL139" s="37">
        <v>0</v>
      </c>
      <c r="AM139" s="33" t="s">
        <v>50</v>
      </c>
      <c r="AN139" s="33" t="s">
        <v>51</v>
      </c>
      <c r="AO139" s="33"/>
      <c r="AP139" s="37"/>
      <c r="AQ139" s="37"/>
      <c r="AR139" s="37"/>
      <c r="AS139" s="37"/>
      <c r="AU13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'Б-100015-13',date'2015-03-05',3, 1, 1, 'RUR', 1, 18, date'2015-03-06', date'2015-03-07', 1000151, 1, to_date('2015-06-11 00:00:00','YYYY-MM-DD HH24:MI:SS'), 60000, 10800, 0, 104, 0, 'c1', 8,null);insert into xxxx_oebs_cash_payment_test (ID, INVOICE_ID, OEBS_PAYMENT, DOC_DATE, COMISS_DATE) values (s_xxxx_oebs_cash_payment_test.NEXTVAL, 100015, 30000, to_date('2015-06-11 00:00:00','YYYY-MM-DD HH24:MI:SS'), date'2015-06-11' );insert into xxxx_client_discount_m  (ID,CLIENT_ID,CLIENT_AVG_DISCOUNT,DT) values (s_xxxx_client_discount_m.NEXTVAL,104, 13, date'2014-03-01');</v>
      </c>
    </row>
    <row r="140" spans="1:47" ht="15" customHeight="1" x14ac:dyDescent="0.3">
      <c r="A140" s="45">
        <v>2</v>
      </c>
      <c r="B140" s="46"/>
      <c r="C140" s="12" t="str">
        <f t="shared" si="40"/>
        <v>10002</v>
      </c>
      <c r="D140" s="12" t="str">
        <f t="shared" si="41"/>
        <v>10002/13</v>
      </c>
      <c r="E140" s="13" t="s">
        <v>40</v>
      </c>
      <c r="F140" s="13" t="s">
        <v>41</v>
      </c>
      <c r="G140" s="162">
        <v>58</v>
      </c>
      <c r="H140" s="14">
        <v>100016</v>
      </c>
      <c r="I140" s="15" t="str">
        <f t="shared" si="42"/>
        <v>Б-100016-13</v>
      </c>
      <c r="J140" s="163">
        <v>3</v>
      </c>
      <c r="K140" s="12">
        <v>7</v>
      </c>
      <c r="L140" s="12" t="s">
        <v>42</v>
      </c>
      <c r="M140" s="16">
        <v>1</v>
      </c>
      <c r="N140" s="12">
        <v>18</v>
      </c>
      <c r="O140" s="13" t="s">
        <v>43</v>
      </c>
      <c r="P140" s="13" t="s">
        <v>44</v>
      </c>
      <c r="Q140" s="13" t="s">
        <v>45</v>
      </c>
      <c r="R140" s="17" t="str">
        <f t="shared" si="43"/>
        <v>1000161</v>
      </c>
      <c r="S140" s="15">
        <v>1</v>
      </c>
      <c r="T140" s="13" t="s">
        <v>101</v>
      </c>
      <c r="U140" s="12">
        <v>100000</v>
      </c>
      <c r="V140" s="12">
        <f t="shared" si="38"/>
        <v>18000</v>
      </c>
      <c r="W140" s="12">
        <v>0</v>
      </c>
      <c r="X140" s="18">
        <v>105</v>
      </c>
      <c r="Y140" s="19" t="s">
        <v>47</v>
      </c>
      <c r="Z140" s="20">
        <f t="shared" si="44"/>
        <v>82000</v>
      </c>
      <c r="AA140" s="21"/>
      <c r="AB140" s="22"/>
      <c r="AC140" s="14">
        <f t="shared" si="39"/>
        <v>50000</v>
      </c>
      <c r="AD140" s="12"/>
      <c r="AE140" s="12"/>
      <c r="AF140" s="13" t="s">
        <v>172</v>
      </c>
      <c r="AG140" s="23">
        <v>8</v>
      </c>
      <c r="AH140" s="24">
        <v>13</v>
      </c>
      <c r="AI140" s="25" t="s">
        <v>49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S140" s="17" t="s">
        <v>59</v>
      </c>
      <c r="AT140" s="47"/>
      <c r="AU14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'Б-100016-13',date'2015-03-02',3, 7, 7, 'RUR', 1, 18, date'2015-03-06', date'2015-03-07', 1000161, 1, to_date('2015-06-07 00:00:00','YYYY-MM-DD HH24:MI:SS'), 100000, 18000, 0, 105, 0, 'c1', 8,null);insert into xxxx_oebs_cash_payment_test (ID, INVOICE_ID, OEBS_PAYMENT, DOC_DATE, COMISS_DATE) values (s_xxxx_oebs_cash_payment_test.NEXTVAL, 100016, 50000, to_date('2015-06-07 00:00:00','YYYY-MM-DD HH24:MI:SS'), date'2015-06-11' );insert into xxxx_client_discount_m  (ID,CLIENT_ID,CLIENT_AVG_DISCOUNT,DT) values (s_xxxx_client_discount_m.NEXTVAL,105, 13, date'2014-03-01');</v>
      </c>
    </row>
    <row r="141" spans="1:47" ht="15" customHeight="1" x14ac:dyDescent="0.3">
      <c r="A141" s="45">
        <v>2</v>
      </c>
      <c r="B141" s="46"/>
      <c r="C141" s="12" t="str">
        <f t="shared" si="40"/>
        <v>10002</v>
      </c>
      <c r="D141" s="12" t="str">
        <f t="shared" si="41"/>
        <v>10002/13</v>
      </c>
      <c r="E141" s="13" t="s">
        <v>40</v>
      </c>
      <c r="F141" s="13" t="s">
        <v>41</v>
      </c>
      <c r="G141" s="162">
        <v>58</v>
      </c>
      <c r="H141" s="14">
        <v>100017</v>
      </c>
      <c r="I141" s="15" t="str">
        <f t="shared" si="42"/>
        <v>Б-100017-13</v>
      </c>
      <c r="J141" s="163">
        <v>3</v>
      </c>
      <c r="K141" s="12">
        <v>7</v>
      </c>
      <c r="L141" s="12" t="s">
        <v>42</v>
      </c>
      <c r="M141" s="16">
        <v>1</v>
      </c>
      <c r="N141" s="12">
        <v>18</v>
      </c>
      <c r="O141" s="13" t="s">
        <v>53</v>
      </c>
      <c r="P141" s="13" t="s">
        <v>44</v>
      </c>
      <c r="Q141" s="13" t="s">
        <v>45</v>
      </c>
      <c r="R141" s="17" t="str">
        <f t="shared" si="43"/>
        <v>1000171</v>
      </c>
      <c r="S141" s="15">
        <v>1</v>
      </c>
      <c r="T141" s="13" t="s">
        <v>103</v>
      </c>
      <c r="U141" s="12">
        <v>90000</v>
      </c>
      <c r="V141" s="12">
        <f t="shared" si="38"/>
        <v>16200</v>
      </c>
      <c r="W141" s="12">
        <v>0</v>
      </c>
      <c r="X141" s="18">
        <v>106</v>
      </c>
      <c r="Y141" s="19" t="s">
        <v>47</v>
      </c>
      <c r="Z141" s="20">
        <f t="shared" si="44"/>
        <v>73800</v>
      </c>
      <c r="AA141" s="21"/>
      <c r="AB141" s="26"/>
      <c r="AC141" s="14">
        <f t="shared" si="39"/>
        <v>45000</v>
      </c>
      <c r="AD141" s="12"/>
      <c r="AE141" s="12"/>
      <c r="AF141" s="13" t="s">
        <v>172</v>
      </c>
      <c r="AG141" s="23">
        <v>8</v>
      </c>
      <c r="AH141" s="27">
        <v>7</v>
      </c>
      <c r="AI141" s="25" t="s">
        <v>49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S141" s="17" t="s">
        <v>203</v>
      </c>
      <c r="AT141" s="47"/>
      <c r="AU14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'Б-100017-13',date'2015-03-03',3, 7, 7, 'RUR', 1, 18, date'2015-03-06', date'2015-03-07', 1000171, 1, to_date('2015-06-08 00:00:00','YYYY-MM-DD HH24:MI:SS'), 90000, 16200, 0, 106, 0, 'c1', 8,null);insert into xxxx_oebs_cash_payment_test (ID, INVOICE_ID, OEBS_PAYMENT, DOC_DATE, COMISS_DATE) values (s_xxxx_oebs_cash_payment_test.NEXTVAL, 100017, 45000, to_date('2015-06-08 00:00:00','YYYY-MM-DD HH24:MI:SS'), date'2015-06-11' );insert into xxxx_client_discount_m  (ID,CLIENT_ID,CLIENT_AVG_DISCOUNT,DT) values (s_xxxx_client_discount_m.NEXTVAL,106, 7, date'2014-03-01');</v>
      </c>
    </row>
    <row r="142" spans="1:47" ht="15" customHeight="1" x14ac:dyDescent="0.3">
      <c r="A142" s="45">
        <v>2</v>
      </c>
      <c r="B142" s="46"/>
      <c r="C142" s="12" t="str">
        <f t="shared" si="40"/>
        <v>10002</v>
      </c>
      <c r="D142" s="12" t="str">
        <f t="shared" si="41"/>
        <v>10002/13</v>
      </c>
      <c r="E142" s="13" t="s">
        <v>40</v>
      </c>
      <c r="F142" s="13" t="s">
        <v>41</v>
      </c>
      <c r="G142" s="162">
        <v>58</v>
      </c>
      <c r="H142" s="14">
        <v>100018</v>
      </c>
      <c r="I142" s="15" t="str">
        <f t="shared" si="42"/>
        <v>Б-100018-13</v>
      </c>
      <c r="J142" s="163">
        <v>3</v>
      </c>
      <c r="K142" s="12">
        <v>7</v>
      </c>
      <c r="L142" s="12" t="s">
        <v>42</v>
      </c>
      <c r="M142" s="16">
        <v>1</v>
      </c>
      <c r="N142" s="12">
        <v>18</v>
      </c>
      <c r="O142" s="13" t="s">
        <v>53</v>
      </c>
      <c r="P142" s="13" t="s">
        <v>44</v>
      </c>
      <c r="Q142" s="13" t="s">
        <v>45</v>
      </c>
      <c r="R142" s="17" t="str">
        <f t="shared" si="43"/>
        <v>1000181</v>
      </c>
      <c r="S142" s="15">
        <v>1</v>
      </c>
      <c r="T142" s="13" t="s">
        <v>103</v>
      </c>
      <c r="U142" s="12">
        <v>90000</v>
      </c>
      <c r="V142" s="12">
        <f t="shared" si="38"/>
        <v>16200</v>
      </c>
      <c r="W142" s="12">
        <v>0</v>
      </c>
      <c r="X142" s="18">
        <v>107</v>
      </c>
      <c r="Y142" s="19" t="s">
        <v>47</v>
      </c>
      <c r="Z142" s="20">
        <f t="shared" si="44"/>
        <v>73800</v>
      </c>
      <c r="AA142" s="21"/>
      <c r="AB142" s="26"/>
      <c r="AC142" s="14">
        <f t="shared" si="39"/>
        <v>45000</v>
      </c>
      <c r="AD142" s="12"/>
      <c r="AE142" s="12"/>
      <c r="AF142" s="13" t="s">
        <v>172</v>
      </c>
      <c r="AG142" s="23">
        <v>8</v>
      </c>
      <c r="AH142" s="27">
        <v>7</v>
      </c>
      <c r="AI142" s="25" t="s">
        <v>49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S142" s="17" t="s">
        <v>204</v>
      </c>
      <c r="AT142" s="47"/>
      <c r="AU14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'Б-100018-13',date'2015-03-03',3, 7, 7, 'RUR', 1, 18, date'2015-03-06', date'2015-03-07', 1000181, 1, to_date('2015-06-08 00:00:00','YYYY-MM-DD HH24:MI:SS'), 90000, 16200, 0, 107, 0, 'c1', 8,null);insert into xxxx_oebs_cash_payment_test (ID, INVOICE_ID, OEBS_PAYMENT, DOC_DATE, COMISS_DATE) values (s_xxxx_oebs_cash_payment_test.NEXTVAL, 100018, 45000, to_date('2015-06-08 00:00:00','YYYY-MM-DD HH24:MI:SS'), date'2015-06-11' );insert into xxxx_client_discount_m  (ID,CLIENT_ID,CLIENT_AVG_DISCOUNT,DT) values (s_xxxx_client_discount_m.NEXTVAL,107, 7, date'2014-03-01');</v>
      </c>
    </row>
    <row r="143" spans="1:47" ht="15" customHeight="1" x14ac:dyDescent="0.3">
      <c r="A143" s="45">
        <v>2</v>
      </c>
      <c r="B143" s="46"/>
      <c r="C143" s="12" t="str">
        <f t="shared" si="40"/>
        <v>10002</v>
      </c>
      <c r="D143" s="12" t="str">
        <f t="shared" si="41"/>
        <v>10002/13</v>
      </c>
      <c r="E143" s="13" t="s">
        <v>40</v>
      </c>
      <c r="F143" s="13" t="s">
        <v>41</v>
      </c>
      <c r="G143" s="162">
        <v>58</v>
      </c>
      <c r="H143" s="14">
        <v>100019</v>
      </c>
      <c r="I143" s="15" t="str">
        <f t="shared" si="42"/>
        <v>Б-100019-13</v>
      </c>
      <c r="J143" s="163">
        <v>3</v>
      </c>
      <c r="K143" s="28">
        <v>11</v>
      </c>
      <c r="L143" s="12" t="s">
        <v>42</v>
      </c>
      <c r="M143" s="16">
        <v>1</v>
      </c>
      <c r="N143" s="12">
        <v>18</v>
      </c>
      <c r="O143" s="13" t="s">
        <v>55</v>
      </c>
      <c r="P143" s="13" t="s">
        <v>44</v>
      </c>
      <c r="Q143" s="13" t="s">
        <v>45</v>
      </c>
      <c r="R143" s="17" t="str">
        <f t="shared" si="43"/>
        <v>1000191</v>
      </c>
      <c r="S143" s="15">
        <v>1</v>
      </c>
      <c r="T143" s="13" t="s">
        <v>173</v>
      </c>
      <c r="U143" s="12">
        <v>80000</v>
      </c>
      <c r="V143" s="12">
        <f t="shared" si="38"/>
        <v>14400</v>
      </c>
      <c r="W143" s="12">
        <v>0</v>
      </c>
      <c r="X143" s="18">
        <v>108</v>
      </c>
      <c r="Y143" s="19" t="s">
        <v>47</v>
      </c>
      <c r="Z143" s="20">
        <f t="shared" si="44"/>
        <v>65600</v>
      </c>
      <c r="AA143" s="21"/>
      <c r="AB143" s="29"/>
      <c r="AC143" s="14">
        <f t="shared" si="39"/>
        <v>40000</v>
      </c>
      <c r="AD143" s="12"/>
      <c r="AE143" s="12"/>
      <c r="AF143" s="13" t="s">
        <v>172</v>
      </c>
      <c r="AG143" s="23">
        <v>8</v>
      </c>
      <c r="AH143" s="30">
        <v>20</v>
      </c>
      <c r="AI143" s="25" t="s">
        <v>49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S143" s="17"/>
      <c r="AT143" s="47"/>
      <c r="AU14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'Б-100019-13',date'2015-03-04',3, 11, 11, 'RUR', 1, 18, date'2015-03-06', date'2015-03-07', 1000191, 1, to_date('2015-06-09 00:00:00','YYYY-MM-DD HH24:MI:SS'), 80000, 14400, 0, 108, 0, 'c1', 8,null);insert into xxxx_oebs_cash_payment_test (ID, INVOICE_ID, OEBS_PAYMENT, DOC_DATE, COMISS_DATE) values (s_xxxx_oebs_cash_payment_test.NEXTVAL, 100019, 40000, to_date('2015-06-09 00:00:00','YYYY-MM-DD HH24:MI:SS'), date'2015-06-11' );insert into xxxx_client_discount_m  (ID,CLIENT_ID,CLIENT_AVG_DISCOUNT,DT) values (s_xxxx_client_discount_m.NEXTVAL,108, 20, date'2014-03-01');</v>
      </c>
    </row>
    <row r="144" spans="1:47" s="44" customFormat="1" ht="15" customHeight="1" x14ac:dyDescent="0.3">
      <c r="A144" s="31">
        <v>2</v>
      </c>
      <c r="B144" s="48"/>
      <c r="C144" s="33" t="str">
        <f t="shared" si="40"/>
        <v>10002</v>
      </c>
      <c r="D144" s="33" t="str">
        <f t="shared" si="41"/>
        <v>10002/13</v>
      </c>
      <c r="E144" s="34" t="s">
        <v>40</v>
      </c>
      <c r="F144" s="34" t="s">
        <v>41</v>
      </c>
      <c r="G144" s="162">
        <v>58</v>
      </c>
      <c r="H144" s="14">
        <v>100020</v>
      </c>
      <c r="I144" s="33" t="str">
        <f t="shared" si="42"/>
        <v>Б-100020-13</v>
      </c>
      <c r="J144" s="163">
        <v>3</v>
      </c>
      <c r="K144" s="35">
        <v>1</v>
      </c>
      <c r="L144" s="33" t="s">
        <v>42</v>
      </c>
      <c r="M144" s="36">
        <v>1</v>
      </c>
      <c r="N144" s="33">
        <v>18</v>
      </c>
      <c r="O144" s="34" t="s">
        <v>57</v>
      </c>
      <c r="P144" s="34" t="s">
        <v>44</v>
      </c>
      <c r="Q144" s="34" t="s">
        <v>45</v>
      </c>
      <c r="R144" s="37" t="str">
        <f t="shared" si="43"/>
        <v>1000201</v>
      </c>
      <c r="S144" s="33">
        <v>1</v>
      </c>
      <c r="T144" s="34" t="s">
        <v>174</v>
      </c>
      <c r="U144" s="33">
        <v>60000</v>
      </c>
      <c r="V144" s="33">
        <f t="shared" si="38"/>
        <v>10800</v>
      </c>
      <c r="W144" s="33">
        <v>0</v>
      </c>
      <c r="X144" s="18">
        <v>109</v>
      </c>
      <c r="Y144" s="38" t="s">
        <v>47</v>
      </c>
      <c r="Z144" s="20">
        <f t="shared" si="44"/>
        <v>49200</v>
      </c>
      <c r="AA144" s="39"/>
      <c r="AB144" s="39"/>
      <c r="AC144" s="40">
        <f t="shared" si="39"/>
        <v>30000</v>
      </c>
      <c r="AD144" s="33"/>
      <c r="AE144" s="33"/>
      <c r="AF144" s="13" t="s">
        <v>172</v>
      </c>
      <c r="AG144" s="41">
        <v>8</v>
      </c>
      <c r="AH144" s="42">
        <v>13</v>
      </c>
      <c r="AI144" s="43" t="s">
        <v>49</v>
      </c>
      <c r="AJ144" s="34"/>
      <c r="AK144" s="34"/>
      <c r="AL144" s="37">
        <v>0</v>
      </c>
      <c r="AM144" s="33" t="s">
        <v>50</v>
      </c>
      <c r="AN144" s="33" t="s">
        <v>51</v>
      </c>
      <c r="AO144" s="33"/>
      <c r="AP144" s="37"/>
      <c r="AQ144" s="37"/>
      <c r="AR144" s="37"/>
      <c r="AS144" s="37"/>
      <c r="AU14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'Б-100020-13',date'2015-03-05',3, 1, 1, 'RUR', 1, 18, date'2015-03-06', date'2015-03-07', 1000201, 1, to_date('2015-06-11 00:00:00','YYYY-MM-DD HH24:MI:SS'), 60000, 10800, 0, 109, 0, 'c1', 8,null);insert into xxxx_oebs_cash_payment_test (ID, INVOICE_ID, OEBS_PAYMENT, DOC_DATE, COMISS_DATE) values (s_xxxx_oebs_cash_payment_test.NEXTVAL, 100020, 30000, to_date('2015-06-11 00:00:00','YYYY-MM-DD HH24:MI:SS'), date'2015-06-11' );insert into xxxx_client_discount_m  (ID,CLIENT_ID,CLIENT_AVG_DISCOUNT,DT) values (s_xxxx_client_discount_m.NEXTVAL,109, 13, date'2014-03-01');</v>
      </c>
    </row>
    <row r="145" spans="1:47" ht="15" customHeight="1" x14ac:dyDescent="0.3">
      <c r="A145" s="10">
        <v>3</v>
      </c>
      <c r="B145" s="11"/>
      <c r="C145" s="12" t="str">
        <f t="shared" ref="C145:C174" si="46">"1000"&amp;A145</f>
        <v>10003</v>
      </c>
      <c r="D145" s="12" t="str">
        <f t="shared" ref="D145:D174" si="47">"1000"&amp;A145&amp;"/13"</f>
        <v>10003/13</v>
      </c>
      <c r="E145" s="13" t="s">
        <v>40</v>
      </c>
      <c r="F145" s="13" t="s">
        <v>41</v>
      </c>
      <c r="G145" s="12">
        <v>57</v>
      </c>
      <c r="H145" s="14">
        <v>100021</v>
      </c>
      <c r="I145" s="15" t="str">
        <f t="shared" ref="I145:I174" si="48">"Б-"&amp;H145&amp;"-13"</f>
        <v>Б-100021-13</v>
      </c>
      <c r="J145" s="163">
        <v>3</v>
      </c>
      <c r="K145" s="12">
        <v>7</v>
      </c>
      <c r="L145" s="12" t="s">
        <v>42</v>
      </c>
      <c r="M145" s="16">
        <v>1</v>
      </c>
      <c r="N145" s="12">
        <v>18</v>
      </c>
      <c r="O145" s="13" t="s">
        <v>43</v>
      </c>
      <c r="P145" s="13" t="s">
        <v>44</v>
      </c>
      <c r="Q145" s="13" t="s">
        <v>45</v>
      </c>
      <c r="R145" s="17" t="str">
        <f t="shared" ref="R145:R174" si="49">H145&amp;"1"</f>
        <v>1000211</v>
      </c>
      <c r="S145" s="15">
        <v>1</v>
      </c>
      <c r="T145" s="13" t="s">
        <v>101</v>
      </c>
      <c r="U145" s="12">
        <v>100000</v>
      </c>
      <c r="V145" s="12">
        <f t="shared" si="38"/>
        <v>18000</v>
      </c>
      <c r="W145" s="12">
        <v>0</v>
      </c>
      <c r="X145" s="18">
        <v>110</v>
      </c>
      <c r="Y145" s="19" t="s">
        <v>47</v>
      </c>
      <c r="Z145" s="20">
        <f t="shared" si="44"/>
        <v>82000</v>
      </c>
      <c r="AA145" s="21">
        <f>(AC145/1.18)*0.13</f>
        <v>5508.4745762711873</v>
      </c>
      <c r="AB145" s="22"/>
      <c r="AC145" s="14">
        <f t="shared" si="39"/>
        <v>50000</v>
      </c>
      <c r="AD145" s="12"/>
      <c r="AE145" s="12"/>
      <c r="AF145" s="13" t="s">
        <v>172</v>
      </c>
      <c r="AG145" s="23">
        <v>8</v>
      </c>
      <c r="AH145" s="24">
        <v>13</v>
      </c>
      <c r="AI145" s="25" t="s">
        <v>49</v>
      </c>
      <c r="AJ145" s="13"/>
      <c r="AK145" s="13"/>
      <c r="AL145" s="17">
        <v>0</v>
      </c>
      <c r="AM145" s="15" t="s">
        <v>50</v>
      </c>
      <c r="AN145" s="12" t="s">
        <v>51</v>
      </c>
      <c r="AO145" s="12"/>
      <c r="AP145" s="17"/>
      <c r="AQ145" s="17"/>
      <c r="AR145" s="17"/>
      <c r="AS145" s="17" t="s">
        <v>176</v>
      </c>
      <c r="AT145" s="47"/>
      <c r="AU14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'Б-100021-13',date'2015-03-02',3, 7, 7, 'RUR', 1, 18, date'2015-03-06', date'2015-03-07', 1000211, 1, to_date('2015-06-07 00:00:00','YYYY-MM-DD HH24:MI:SS'), 100000, 18000, 0, 110, 0, 'c1', 8,null);insert into xxxx_oebs_cash_payment_test (ID, INVOICE_ID, OEBS_PAYMENT, DOC_DATE, COMISS_DATE) values (s_xxxx_oebs_cash_payment_test.NEXTVAL, 100021, 50000, to_date('2015-06-07 00:00:00','YYYY-MM-DD HH24:MI:SS'), date'2015-06-11' );insert into xxxx_client_discount_m  (ID,CLIENT_ID,CLIENT_AVG_DISCOUNT,DT) values (s_xxxx_client_discount_m.NEXTVAL,110, 13, date'2014-03-01');</v>
      </c>
    </row>
    <row r="146" spans="1:47" ht="15" customHeight="1" x14ac:dyDescent="0.3">
      <c r="A146" s="10">
        <v>3</v>
      </c>
      <c r="B146" s="11"/>
      <c r="C146" s="12" t="str">
        <f t="shared" si="46"/>
        <v>10003</v>
      </c>
      <c r="D146" s="12" t="str">
        <f t="shared" si="47"/>
        <v>10003/13</v>
      </c>
      <c r="E146" s="13" t="s">
        <v>40</v>
      </c>
      <c r="F146" s="13" t="s">
        <v>41</v>
      </c>
      <c r="G146" s="12">
        <v>57</v>
      </c>
      <c r="H146" s="14">
        <v>100022</v>
      </c>
      <c r="I146" s="15" t="str">
        <f t="shared" si="48"/>
        <v>Б-100022-13</v>
      </c>
      <c r="J146" s="163">
        <v>3</v>
      </c>
      <c r="K146" s="12">
        <v>7</v>
      </c>
      <c r="L146" s="12" t="s">
        <v>42</v>
      </c>
      <c r="M146" s="16">
        <v>1</v>
      </c>
      <c r="N146" s="12">
        <v>18</v>
      </c>
      <c r="O146" s="13" t="s">
        <v>53</v>
      </c>
      <c r="P146" s="13" t="s">
        <v>44</v>
      </c>
      <c r="Q146" s="13" t="s">
        <v>45</v>
      </c>
      <c r="R146" s="17" t="str">
        <f t="shared" si="49"/>
        <v>1000221</v>
      </c>
      <c r="S146" s="15">
        <v>1</v>
      </c>
      <c r="T146" s="13" t="s">
        <v>103</v>
      </c>
      <c r="U146" s="12">
        <v>90000</v>
      </c>
      <c r="V146" s="12">
        <f t="shared" si="38"/>
        <v>16200</v>
      </c>
      <c r="W146" s="12">
        <v>0</v>
      </c>
      <c r="X146" s="18">
        <v>111</v>
      </c>
      <c r="Y146" s="19" t="s">
        <v>47</v>
      </c>
      <c r="Z146" s="20">
        <f t="shared" si="44"/>
        <v>73800</v>
      </c>
      <c r="AA146" s="21">
        <f>(AC146/1.18)*0.13</f>
        <v>4957.6271186440681</v>
      </c>
      <c r="AB146" s="26"/>
      <c r="AC146" s="14">
        <f t="shared" si="39"/>
        <v>45000</v>
      </c>
      <c r="AD146" s="12"/>
      <c r="AE146" s="12"/>
      <c r="AF146" s="13" t="s">
        <v>172</v>
      </c>
      <c r="AG146" s="23">
        <v>8</v>
      </c>
      <c r="AH146" s="27">
        <v>7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/>
      <c r="AT146" s="47"/>
      <c r="AU14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'Б-100022-13',date'2015-03-03',3, 7, 7, 'RUR', 1, 18, date'2015-03-06', date'2015-03-07', 1000221, 1, to_date('2015-06-08 00:00:00','YYYY-MM-DD HH24:MI:SS'), 90000, 16200, 0, 111, 0, 'c1', 8,null);insert into xxxx_oebs_cash_payment_test (ID, INVOICE_ID, OEBS_PAYMENT, DOC_DATE, COMISS_DATE) values (s_xxxx_oebs_cash_payment_test.NEXTVAL, 100022, 45000, to_date('2015-06-08 00:00:00','YYYY-MM-DD HH24:MI:SS'), date'2015-06-11' );insert into xxxx_client_discount_m  (ID,CLIENT_ID,CLIENT_AVG_DISCOUNT,DT) values (s_xxxx_client_discount_m.NEXTVAL,111, 7, date'2014-03-01');</v>
      </c>
    </row>
    <row r="147" spans="1:47" ht="15" customHeight="1" x14ac:dyDescent="0.3">
      <c r="A147" s="10">
        <v>3</v>
      </c>
      <c r="B147" s="11"/>
      <c r="C147" s="12" t="str">
        <f t="shared" si="46"/>
        <v>10003</v>
      </c>
      <c r="D147" s="12" t="str">
        <f t="shared" si="47"/>
        <v>10003/13</v>
      </c>
      <c r="E147" s="13" t="s">
        <v>40</v>
      </c>
      <c r="F147" s="13" t="s">
        <v>41</v>
      </c>
      <c r="G147" s="12">
        <v>57</v>
      </c>
      <c r="H147" s="14">
        <v>100023</v>
      </c>
      <c r="I147" s="15" t="str">
        <f t="shared" si="48"/>
        <v>Б-100023-13</v>
      </c>
      <c r="J147" s="163">
        <v>3</v>
      </c>
      <c r="K147" s="12">
        <v>7</v>
      </c>
      <c r="L147" s="12" t="s">
        <v>42</v>
      </c>
      <c r="M147" s="16">
        <v>1</v>
      </c>
      <c r="N147" s="12">
        <v>18</v>
      </c>
      <c r="O147" s="13" t="s">
        <v>53</v>
      </c>
      <c r="P147" s="13" t="s">
        <v>44</v>
      </c>
      <c r="Q147" s="13" t="s">
        <v>45</v>
      </c>
      <c r="R147" s="17" t="str">
        <f t="shared" si="49"/>
        <v>1000231</v>
      </c>
      <c r="S147" s="15">
        <v>1</v>
      </c>
      <c r="T147" s="13" t="s">
        <v>103</v>
      </c>
      <c r="U147" s="12">
        <v>90000</v>
      </c>
      <c r="V147" s="12">
        <f t="shared" si="38"/>
        <v>16200</v>
      </c>
      <c r="W147" s="12">
        <v>0</v>
      </c>
      <c r="X147" s="18">
        <v>112</v>
      </c>
      <c r="Y147" s="19" t="s">
        <v>47</v>
      </c>
      <c r="Z147" s="20">
        <f t="shared" si="44"/>
        <v>73800</v>
      </c>
      <c r="AA147" s="21">
        <f>(AC147/1.18)*0.08</f>
        <v>3050.8474576271187</v>
      </c>
      <c r="AB147" s="26"/>
      <c r="AC147" s="14">
        <f t="shared" si="39"/>
        <v>45000</v>
      </c>
      <c r="AD147" s="12"/>
      <c r="AE147" s="12"/>
      <c r="AF147" s="13" t="s">
        <v>172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T147" s="47"/>
      <c r="AU14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'Б-100023-13',date'2015-03-03',3, 7, 7, 'RUR', 1, 18, date'2015-03-06', date'2015-03-07', 1000231, 1, to_date('2015-06-08 00:00:00','YYYY-MM-DD HH24:MI:SS'), 90000, 16200, 0, 112, 0, 'c1', 8,null);insert into xxxx_oebs_cash_payment_test (ID, INVOICE_ID, OEBS_PAYMENT, DOC_DATE, COMISS_DATE) values (s_xxxx_oebs_cash_payment_test.NEXTVAL, 100023, 45000, to_date('2015-06-08 00:00:00','YYYY-MM-DD HH24:MI:SS'), date'2015-06-11' );insert into xxxx_client_discount_m  (ID,CLIENT_ID,CLIENT_AVG_DISCOUNT,DT) values (s_xxxx_client_discount_m.NEXTVAL,112, 7, date'2014-03-01');</v>
      </c>
    </row>
    <row r="148" spans="1:47" s="44" customFormat="1" ht="15" customHeight="1" x14ac:dyDescent="0.3">
      <c r="A148" s="31">
        <v>3</v>
      </c>
      <c r="B148" s="11"/>
      <c r="C148" s="33" t="str">
        <f t="shared" si="46"/>
        <v>10003</v>
      </c>
      <c r="D148" s="33" t="str">
        <f t="shared" si="47"/>
        <v>10003/13</v>
      </c>
      <c r="E148" s="34" t="s">
        <v>40</v>
      </c>
      <c r="F148" s="34" t="s">
        <v>41</v>
      </c>
      <c r="G148" s="12">
        <v>57</v>
      </c>
      <c r="H148" s="14">
        <v>100024</v>
      </c>
      <c r="I148" s="33" t="str">
        <f t="shared" si="48"/>
        <v>Б-100024-13</v>
      </c>
      <c r="J148" s="163">
        <v>3</v>
      </c>
      <c r="K148" s="51">
        <v>11</v>
      </c>
      <c r="L148" s="33" t="s">
        <v>42</v>
      </c>
      <c r="M148" s="36">
        <v>1</v>
      </c>
      <c r="N148" s="33">
        <v>18</v>
      </c>
      <c r="O148" s="34" t="s">
        <v>55</v>
      </c>
      <c r="P148" s="34" t="s">
        <v>44</v>
      </c>
      <c r="Q148" s="34" t="s">
        <v>45</v>
      </c>
      <c r="R148" s="37" t="str">
        <f t="shared" si="49"/>
        <v>1000241</v>
      </c>
      <c r="S148" s="33">
        <v>1</v>
      </c>
      <c r="T148" s="13" t="s">
        <v>173</v>
      </c>
      <c r="U148" s="33">
        <v>80000</v>
      </c>
      <c r="V148" s="33">
        <f t="shared" si="38"/>
        <v>14400</v>
      </c>
      <c r="W148" s="33">
        <v>0</v>
      </c>
      <c r="X148" s="18">
        <v>113</v>
      </c>
      <c r="Y148" s="38" t="s">
        <v>47</v>
      </c>
      <c r="Z148" s="20">
        <f t="shared" si="44"/>
        <v>65600</v>
      </c>
      <c r="AA148" s="21">
        <f>(AC148/1.18)*0.13</f>
        <v>4406.7796610169498</v>
      </c>
      <c r="AB148" s="39">
        <f>SUM(AA145:AA148)</f>
        <v>17923.728813559323</v>
      </c>
      <c r="AC148" s="40">
        <f t="shared" si="39"/>
        <v>40000</v>
      </c>
      <c r="AD148" s="33"/>
      <c r="AE148" s="33"/>
      <c r="AF148" s="13" t="s">
        <v>172</v>
      </c>
      <c r="AG148" s="41">
        <v>8</v>
      </c>
      <c r="AH148" s="53">
        <v>20</v>
      </c>
      <c r="AI148" s="43" t="s">
        <v>49</v>
      </c>
      <c r="AJ148" s="34"/>
      <c r="AK148" s="34"/>
      <c r="AL148" s="37">
        <v>0</v>
      </c>
      <c r="AM148" s="33" t="s">
        <v>50</v>
      </c>
      <c r="AN148" s="33" t="s">
        <v>51</v>
      </c>
      <c r="AO148" s="33"/>
      <c r="AP148" s="37"/>
      <c r="AQ148" s="37"/>
      <c r="AR148" s="37"/>
      <c r="AS148" s="37"/>
      <c r="AU14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'Б-100024-13',date'2015-03-04',3, 11, 11, 'RUR', 1, 18, date'2015-03-06', date'2015-03-07', 1000241, 1, to_date('2015-06-09 00:00:00','YYYY-MM-DD HH24:MI:SS'), 80000, 14400, 0, 113, 0, 'c1', 8,null);insert into xxxx_oebs_cash_payment_test (ID, INVOICE_ID, OEBS_PAYMENT, DOC_DATE, COMISS_DATE) values (s_xxxx_oebs_cash_payment_test.NEXTVAL, 100024, 40000, to_date('2015-06-09 00:00:00','YYYY-MM-DD HH24:MI:SS'), date'2015-06-11' );insert into xxxx_client_discount_m  (ID,CLIENT_ID,CLIENT_AVG_DISCOUNT,DT) values (s_xxxx_client_discount_m.NEXTVAL,113, 20, date'2014-03-01');</v>
      </c>
    </row>
    <row r="149" spans="1:47" ht="15" customHeight="1" x14ac:dyDescent="0.3">
      <c r="A149" s="45">
        <v>4</v>
      </c>
      <c r="B149" s="55"/>
      <c r="C149" s="12" t="str">
        <f t="shared" si="46"/>
        <v>10004</v>
      </c>
      <c r="D149" s="12" t="str">
        <f t="shared" si="47"/>
        <v>10004/13</v>
      </c>
      <c r="E149" s="13" t="s">
        <v>40</v>
      </c>
      <c r="F149" s="13" t="s">
        <v>41</v>
      </c>
      <c r="G149" s="12">
        <v>57</v>
      </c>
      <c r="H149" s="14">
        <v>100025</v>
      </c>
      <c r="I149" s="15" t="str">
        <f t="shared" si="48"/>
        <v>Б-100025-13</v>
      </c>
      <c r="J149" s="163">
        <v>3</v>
      </c>
      <c r="K149" s="12">
        <v>7</v>
      </c>
      <c r="L149" s="12" t="s">
        <v>42</v>
      </c>
      <c r="M149" s="16">
        <v>1</v>
      </c>
      <c r="N149" s="12">
        <v>18</v>
      </c>
      <c r="O149" s="13" t="s">
        <v>43</v>
      </c>
      <c r="P149" s="13" t="s">
        <v>44</v>
      </c>
      <c r="Q149" s="13" t="s">
        <v>45</v>
      </c>
      <c r="R149" s="17" t="str">
        <f t="shared" si="49"/>
        <v>1000251</v>
      </c>
      <c r="S149" s="54">
        <v>4</v>
      </c>
      <c r="T149" s="13" t="s">
        <v>101</v>
      </c>
      <c r="U149" s="12">
        <v>100000</v>
      </c>
      <c r="V149" s="12">
        <f t="shared" si="38"/>
        <v>18000</v>
      </c>
      <c r="W149" s="12">
        <v>0</v>
      </c>
      <c r="X149" s="18">
        <v>114</v>
      </c>
      <c r="Y149" s="19" t="s">
        <v>47</v>
      </c>
      <c r="Z149" s="20">
        <f t="shared" si="44"/>
        <v>82000</v>
      </c>
      <c r="AA149" s="21"/>
      <c r="AB149" s="22"/>
      <c r="AC149" s="14"/>
      <c r="AD149" s="12"/>
      <c r="AE149" s="12"/>
      <c r="AF149" s="13"/>
      <c r="AG149" s="23">
        <v>8</v>
      </c>
      <c r="AH149" s="24">
        <v>13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 t="s">
        <v>61</v>
      </c>
      <c r="AT149" s="47"/>
      <c r="AU14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'Б-100025-13',date'2015-03-02',3, 7, 7, 'RUR', 1, 18, date'2015-03-06', date'2015-03-07', 1000251, 4, to_date('2015-06-07 00:00:00','YYYY-MM-DD HH24:MI:SS'), 100000, 18000, 0, 114, 0, 'c1', 8,null);insert into xxxx_client_discount_m  (ID,CLIENT_ID,CLIENT_AVG_DISCOUNT,DT) values (s_xxxx_client_discount_m.NEXTVAL,114, 13, date'2014-03-01');</v>
      </c>
    </row>
    <row r="150" spans="1:47" ht="15" customHeight="1" x14ac:dyDescent="0.3">
      <c r="A150" s="45">
        <v>4</v>
      </c>
      <c r="B150" s="55"/>
      <c r="C150" s="12" t="str">
        <f t="shared" si="46"/>
        <v>10004</v>
      </c>
      <c r="D150" s="12" t="str">
        <f t="shared" si="47"/>
        <v>10004/13</v>
      </c>
      <c r="E150" s="13" t="s">
        <v>40</v>
      </c>
      <c r="F150" s="13" t="s">
        <v>41</v>
      </c>
      <c r="G150" s="12">
        <v>57</v>
      </c>
      <c r="H150" s="14">
        <v>100026</v>
      </c>
      <c r="I150" s="15" t="str">
        <f t="shared" si="48"/>
        <v>Б-100026-13</v>
      </c>
      <c r="J150" s="163">
        <v>3</v>
      </c>
      <c r="K150" s="12">
        <v>7</v>
      </c>
      <c r="L150" s="12" t="s">
        <v>42</v>
      </c>
      <c r="M150" s="16">
        <v>1</v>
      </c>
      <c r="N150" s="12">
        <v>18</v>
      </c>
      <c r="O150" s="13" t="s">
        <v>53</v>
      </c>
      <c r="P150" s="13" t="s">
        <v>44</v>
      </c>
      <c r="Q150" s="13" t="s">
        <v>45</v>
      </c>
      <c r="R150" s="17" t="str">
        <f t="shared" si="49"/>
        <v>1000261</v>
      </c>
      <c r="S150" s="15">
        <v>1</v>
      </c>
      <c r="T150" s="13" t="s">
        <v>103</v>
      </c>
      <c r="U150" s="12">
        <v>90000</v>
      </c>
      <c r="V150" s="12">
        <f t="shared" si="38"/>
        <v>16200</v>
      </c>
      <c r="W150" s="12">
        <v>0</v>
      </c>
      <c r="X150" s="18">
        <v>115</v>
      </c>
      <c r="Y150" s="19" t="s">
        <v>47</v>
      </c>
      <c r="Z150" s="20">
        <f t="shared" si="44"/>
        <v>73800</v>
      </c>
      <c r="AA150" s="21">
        <f>(AC150/1.18)*0.13</f>
        <v>4957.6271186440681</v>
      </c>
      <c r="AB150" s="26"/>
      <c r="AC150" s="14">
        <f t="shared" ref="AC150:AC155" si="50">U150*0.5</f>
        <v>45000</v>
      </c>
      <c r="AD150" s="12"/>
      <c r="AE150" s="12"/>
      <c r="AF150" s="13" t="s">
        <v>172</v>
      </c>
      <c r="AG150" s="23">
        <v>8</v>
      </c>
      <c r="AH150" s="27">
        <v>7</v>
      </c>
      <c r="AI150" s="25" t="s">
        <v>49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S150" s="17" t="s">
        <v>62</v>
      </c>
      <c r="AT150" s="47"/>
      <c r="AU15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'Б-100026-13',date'2015-03-03',3, 7, 7, 'RUR', 1, 18, date'2015-03-06', date'2015-03-07', 1000261, 1, to_date('2015-06-08 00:00:00','YYYY-MM-DD HH24:MI:SS'), 90000, 16200, 0, 115, 0, 'c1', 8,null);insert into xxxx_oebs_cash_payment_test (ID, INVOICE_ID, OEBS_PAYMENT, DOC_DATE, COMISS_DATE) values (s_xxxx_oebs_cash_payment_test.NEXTVAL, 100026, 45000, to_date('2015-06-08 00:00:00','YYYY-MM-DD HH24:MI:SS'), date'2015-06-11' );insert into xxxx_client_discount_m  (ID,CLIENT_ID,CLIENT_AVG_DISCOUNT,DT) values (s_xxxx_client_discount_m.NEXTVAL,115, 7, date'2014-03-01');</v>
      </c>
    </row>
    <row r="151" spans="1:47" ht="15" customHeight="1" x14ac:dyDescent="0.3">
      <c r="A151" s="45">
        <v>4</v>
      </c>
      <c r="B151" s="55"/>
      <c r="C151" s="12" t="str">
        <f t="shared" si="46"/>
        <v>10004</v>
      </c>
      <c r="D151" s="12" t="str">
        <f t="shared" si="47"/>
        <v>10004/13</v>
      </c>
      <c r="E151" s="13" t="s">
        <v>40</v>
      </c>
      <c r="F151" s="13" t="s">
        <v>41</v>
      </c>
      <c r="G151" s="12">
        <v>57</v>
      </c>
      <c r="H151" s="14">
        <v>100027</v>
      </c>
      <c r="I151" s="15" t="str">
        <f t="shared" si="48"/>
        <v>Б-100027-13</v>
      </c>
      <c r="J151" s="163">
        <v>3</v>
      </c>
      <c r="K151" s="12">
        <v>7</v>
      </c>
      <c r="L151" s="12" t="s">
        <v>42</v>
      </c>
      <c r="M151" s="16">
        <v>1</v>
      </c>
      <c r="N151" s="12">
        <v>18</v>
      </c>
      <c r="O151" s="13" t="s">
        <v>53</v>
      </c>
      <c r="P151" s="13" t="s">
        <v>44</v>
      </c>
      <c r="Q151" s="13" t="s">
        <v>45</v>
      </c>
      <c r="R151" s="17" t="str">
        <f t="shared" si="49"/>
        <v>1000271</v>
      </c>
      <c r="S151" s="15">
        <v>1</v>
      </c>
      <c r="T151" s="13" t="s">
        <v>103</v>
      </c>
      <c r="U151" s="12">
        <v>90000</v>
      </c>
      <c r="V151" s="12">
        <f t="shared" si="38"/>
        <v>16200</v>
      </c>
      <c r="W151" s="12">
        <v>0</v>
      </c>
      <c r="X151" s="18">
        <v>116</v>
      </c>
      <c r="Y151" s="19" t="s">
        <v>47</v>
      </c>
      <c r="Z151" s="20">
        <f t="shared" si="44"/>
        <v>73800</v>
      </c>
      <c r="AA151" s="21">
        <f>(AC151/1.18)*0.13</f>
        <v>4957.6271186440681</v>
      </c>
      <c r="AB151" s="26"/>
      <c r="AC151" s="14">
        <f t="shared" si="50"/>
        <v>45000</v>
      </c>
      <c r="AD151" s="12"/>
      <c r="AE151" s="12"/>
      <c r="AF151" s="13" t="s">
        <v>172</v>
      </c>
      <c r="AG151" s="23">
        <v>8</v>
      </c>
      <c r="AH151" s="27">
        <v>7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177</v>
      </c>
      <c r="AT151" s="47"/>
      <c r="AU15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'Б-100027-13',date'2015-03-03',3, 7, 7, 'RUR', 1, 18, date'2015-03-06', date'2015-03-07', 1000271, 1, to_date('2015-06-08 00:00:00','YYYY-MM-DD HH24:MI:SS'), 90000, 16200, 0, 116, 0, 'c1', 8,null);insert into xxxx_oebs_cash_payment_test (ID, INVOICE_ID, OEBS_PAYMENT, DOC_DATE, COMISS_DATE) values (s_xxxx_oebs_cash_payment_test.NEXTVAL, 100027, 45000, to_date('2015-06-08 00:00:00','YYYY-MM-DD HH24:MI:SS'), date'2015-06-11' );insert into xxxx_client_discount_m  (ID,CLIENT_ID,CLIENT_AVG_DISCOUNT,DT) values (s_xxxx_client_discount_m.NEXTVAL,116, 7, date'2014-03-01');</v>
      </c>
    </row>
    <row r="152" spans="1:47" ht="15" customHeight="1" x14ac:dyDescent="0.3">
      <c r="A152" s="45">
        <v>4</v>
      </c>
      <c r="B152" s="55"/>
      <c r="C152" s="12" t="str">
        <f t="shared" si="46"/>
        <v>10004</v>
      </c>
      <c r="D152" s="12" t="str">
        <f t="shared" si="47"/>
        <v>10004/13</v>
      </c>
      <c r="E152" s="13" t="s">
        <v>40</v>
      </c>
      <c r="F152" s="13" t="s">
        <v>41</v>
      </c>
      <c r="G152" s="12">
        <v>57</v>
      </c>
      <c r="H152" s="14">
        <v>100028</v>
      </c>
      <c r="I152" s="15" t="str">
        <f t="shared" si="48"/>
        <v>Б-100028-13</v>
      </c>
      <c r="J152" s="163">
        <v>3</v>
      </c>
      <c r="K152" s="28">
        <v>11</v>
      </c>
      <c r="L152" s="12" t="s">
        <v>42</v>
      </c>
      <c r="M152" s="16">
        <v>1</v>
      </c>
      <c r="N152" s="12">
        <v>18</v>
      </c>
      <c r="O152" s="13" t="s">
        <v>55</v>
      </c>
      <c r="P152" s="13" t="s">
        <v>44</v>
      </c>
      <c r="Q152" s="13" t="s">
        <v>45</v>
      </c>
      <c r="R152" s="17" t="str">
        <f t="shared" si="49"/>
        <v>1000281</v>
      </c>
      <c r="S152" s="15">
        <v>1</v>
      </c>
      <c r="T152" s="13" t="s">
        <v>173</v>
      </c>
      <c r="U152" s="12">
        <v>80000</v>
      </c>
      <c r="V152" s="12">
        <f t="shared" si="38"/>
        <v>14400</v>
      </c>
      <c r="W152" s="12">
        <v>0</v>
      </c>
      <c r="X152" s="18">
        <v>117</v>
      </c>
      <c r="Y152" s="19" t="s">
        <v>47</v>
      </c>
      <c r="Z152" s="20">
        <f t="shared" si="44"/>
        <v>65600</v>
      </c>
      <c r="AA152" s="21">
        <f>(AC152/1.18)*0.08</f>
        <v>2711.8644067796613</v>
      </c>
      <c r="AB152" s="29"/>
      <c r="AC152" s="14">
        <f t="shared" si="50"/>
        <v>40000</v>
      </c>
      <c r="AD152" s="12"/>
      <c r="AE152" s="12"/>
      <c r="AF152" s="13" t="s">
        <v>172</v>
      </c>
      <c r="AG152" s="23">
        <v>8</v>
      </c>
      <c r="AH152" s="30">
        <v>20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T152" s="47"/>
      <c r="AU15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'Б-100028-13',date'2015-03-04',3, 11, 11, 'RUR', 1, 18, date'2015-03-06', date'2015-03-07', 1000281, 1, to_date('2015-06-09 00:00:00','YYYY-MM-DD HH24:MI:SS'), 80000, 14400, 0, 117, 0, 'c1', 8,null);insert into xxxx_oebs_cash_payment_test (ID, INVOICE_ID, OEBS_PAYMENT, DOC_DATE, COMISS_DATE) values (s_xxxx_oebs_cash_payment_test.NEXTVAL, 100028, 40000, to_date('2015-06-09 00:00:00','YYYY-MM-DD HH24:MI:SS'), date'2015-06-11' );insert into xxxx_client_discount_m  (ID,CLIENT_ID,CLIENT_AVG_DISCOUNT,DT) values (s_xxxx_client_discount_m.NEXTVAL,117, 20, date'2014-03-01');</v>
      </c>
    </row>
    <row r="153" spans="1:47" s="44" customFormat="1" ht="15" customHeight="1" x14ac:dyDescent="0.3">
      <c r="A153" s="31">
        <v>4</v>
      </c>
      <c r="B153" s="60"/>
      <c r="C153" s="33" t="str">
        <f t="shared" si="46"/>
        <v>10004</v>
      </c>
      <c r="D153" s="33" t="str">
        <f t="shared" si="47"/>
        <v>10004/13</v>
      </c>
      <c r="E153" s="34" t="s">
        <v>40</v>
      </c>
      <c r="F153" s="34" t="s">
        <v>41</v>
      </c>
      <c r="G153" s="12">
        <v>57</v>
      </c>
      <c r="H153" s="14">
        <v>100029</v>
      </c>
      <c r="I153" s="33" t="str">
        <f t="shared" si="48"/>
        <v>Б-100029-13</v>
      </c>
      <c r="J153" s="163">
        <v>3</v>
      </c>
      <c r="K153" s="35">
        <v>1</v>
      </c>
      <c r="L153" s="33" t="s">
        <v>42</v>
      </c>
      <c r="M153" s="36">
        <v>1</v>
      </c>
      <c r="N153" s="33">
        <v>18</v>
      </c>
      <c r="O153" s="34" t="s">
        <v>57</v>
      </c>
      <c r="P153" s="34" t="s">
        <v>44</v>
      </c>
      <c r="Q153" s="34" t="s">
        <v>45</v>
      </c>
      <c r="R153" s="37" t="str">
        <f t="shared" si="49"/>
        <v>1000291</v>
      </c>
      <c r="S153" s="33">
        <v>1</v>
      </c>
      <c r="T153" s="34" t="s">
        <v>174</v>
      </c>
      <c r="U153" s="33">
        <v>60000</v>
      </c>
      <c r="V153" s="33">
        <f t="shared" si="38"/>
        <v>10800</v>
      </c>
      <c r="W153" s="33">
        <v>0</v>
      </c>
      <c r="X153" s="18">
        <v>118</v>
      </c>
      <c r="Y153" s="38" t="s">
        <v>47</v>
      </c>
      <c r="Z153" s="20">
        <f t="shared" si="44"/>
        <v>49200</v>
      </c>
      <c r="AA153" s="21">
        <f>(AC153/1.18)*0.13</f>
        <v>3305.0847457627119</v>
      </c>
      <c r="AB153" s="39">
        <f>SUM(AA150:AA153)</f>
        <v>15932.203389830509</v>
      </c>
      <c r="AC153" s="40">
        <f t="shared" si="50"/>
        <v>30000</v>
      </c>
      <c r="AD153" s="33"/>
      <c r="AE153" s="33"/>
      <c r="AF153" s="13" t="s">
        <v>172</v>
      </c>
      <c r="AG153" s="41">
        <v>8</v>
      </c>
      <c r="AH153" s="42">
        <v>13</v>
      </c>
      <c r="AI153" s="43" t="s">
        <v>49</v>
      </c>
      <c r="AJ153" s="34"/>
      <c r="AK153" s="34"/>
      <c r="AL153" s="37">
        <v>0</v>
      </c>
      <c r="AM153" s="33" t="s">
        <v>50</v>
      </c>
      <c r="AN153" s="33" t="s">
        <v>51</v>
      </c>
      <c r="AO153" s="33"/>
      <c r="AP153" s="37"/>
      <c r="AQ153" s="37"/>
      <c r="AR153" s="37"/>
      <c r="AS153" s="37"/>
      <c r="AU15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'Б-100029-13',date'2015-03-05',3, 1, 1, 'RUR', 1, 18, date'2015-03-06', date'2015-03-07', 1000291, 1, to_date('2015-06-11 00:00:00','YYYY-MM-DD HH24:MI:SS'), 60000, 10800, 0, 118, 0, 'c1', 8,null);insert into xxxx_oebs_cash_payment_test (ID, INVOICE_ID, OEBS_PAYMENT, DOC_DATE, COMISS_DATE) values (s_xxxx_oebs_cash_payment_test.NEXTVAL, 100029, 30000, to_date('2015-06-11 00:00:00','YYYY-MM-DD HH24:MI:SS'), date'2015-06-11' );insert into xxxx_client_discount_m  (ID,CLIENT_ID,CLIENT_AVG_DISCOUNT,DT) values (s_xxxx_client_discount_m.NEXTVAL,118, 13, date'2014-03-01');</v>
      </c>
    </row>
    <row r="154" spans="1:47" ht="15" customHeight="1" x14ac:dyDescent="0.3">
      <c r="A154" s="45">
        <v>5</v>
      </c>
      <c r="B154" s="55"/>
      <c r="C154" s="12" t="str">
        <f t="shared" si="46"/>
        <v>10005</v>
      </c>
      <c r="D154" s="12" t="str">
        <f t="shared" si="47"/>
        <v>10005/13</v>
      </c>
      <c r="E154" s="13" t="s">
        <v>40</v>
      </c>
      <c r="F154" s="13" t="s">
        <v>41</v>
      </c>
      <c r="G154" s="12">
        <v>57</v>
      </c>
      <c r="H154" s="14">
        <v>100030</v>
      </c>
      <c r="I154" s="15" t="str">
        <f t="shared" si="48"/>
        <v>Б-100030-13</v>
      </c>
      <c r="J154" s="163">
        <v>3</v>
      </c>
      <c r="K154" s="12">
        <v>7</v>
      </c>
      <c r="L154" s="12" t="s">
        <v>42</v>
      </c>
      <c r="M154" s="16">
        <v>1</v>
      </c>
      <c r="N154" s="12">
        <v>18</v>
      </c>
      <c r="O154" s="13" t="s">
        <v>43</v>
      </c>
      <c r="P154" s="13" t="s">
        <v>44</v>
      </c>
      <c r="Q154" s="13" t="s">
        <v>45</v>
      </c>
      <c r="R154" s="17" t="str">
        <f t="shared" si="49"/>
        <v>1000301</v>
      </c>
      <c r="S154" s="54">
        <v>4</v>
      </c>
      <c r="T154" s="13" t="s">
        <v>101</v>
      </c>
      <c r="U154" s="12">
        <v>100000</v>
      </c>
      <c r="V154" s="12">
        <f t="shared" si="38"/>
        <v>18000</v>
      </c>
      <c r="W154" s="12">
        <v>0</v>
      </c>
      <c r="X154" s="18">
        <v>119</v>
      </c>
      <c r="Y154" s="19" t="s">
        <v>47</v>
      </c>
      <c r="Z154" s="20">
        <f t="shared" si="44"/>
        <v>82000</v>
      </c>
      <c r="AA154" s="21">
        <f>(AC154/1.18)*0.13</f>
        <v>5508.4745762711873</v>
      </c>
      <c r="AB154" s="22"/>
      <c r="AC154" s="14">
        <f t="shared" si="50"/>
        <v>50000</v>
      </c>
      <c r="AD154" s="12"/>
      <c r="AE154" s="12"/>
      <c r="AF154" s="13" t="s">
        <v>172</v>
      </c>
      <c r="AG154" s="23">
        <v>8</v>
      </c>
      <c r="AH154" s="24">
        <v>13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 t="s">
        <v>63</v>
      </c>
      <c r="AT154" s="47"/>
      <c r="AU15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'Б-100030-13',date'2015-03-02',3, 7, 7, 'RUR', 1, 18, date'2015-03-06', date'2015-03-07', 1000301, 4, to_date('2015-06-07 00:00:00','YYYY-MM-DD HH24:MI:SS'), 100000, 18000, 0, 119, 0, 'c1', 8,null);insert into xxxx_oebs_cash_payment_test (ID, INVOICE_ID, OEBS_PAYMENT, DOC_DATE, COMISS_DATE) values (s_xxxx_oebs_cash_payment_test.NEXTVAL, 100030, 50000, to_date('2015-06-07 00:00:00','YYYY-MM-DD HH24:MI:SS'), date'2015-06-11' );insert into xxxx_client_discount_m  (ID,CLIENT_ID,CLIENT_AVG_DISCOUNT,DT) values (s_xxxx_client_discount_m.NEXTVAL,119, 13, date'2014-03-01');</v>
      </c>
    </row>
    <row r="155" spans="1:47" ht="15" customHeight="1" x14ac:dyDescent="0.3">
      <c r="A155" s="45">
        <v>5</v>
      </c>
      <c r="B155" s="55"/>
      <c r="C155" s="12" t="str">
        <f t="shared" si="46"/>
        <v>10005</v>
      </c>
      <c r="D155" s="12" t="str">
        <f t="shared" si="47"/>
        <v>10005/13</v>
      </c>
      <c r="E155" s="13" t="s">
        <v>40</v>
      </c>
      <c r="F155" s="13" t="s">
        <v>41</v>
      </c>
      <c r="G155" s="12">
        <v>57</v>
      </c>
      <c r="H155" s="14">
        <v>100031</v>
      </c>
      <c r="I155" s="15" t="str">
        <f t="shared" si="48"/>
        <v>Б-100031-13</v>
      </c>
      <c r="J155" s="163">
        <v>3</v>
      </c>
      <c r="K155" s="12">
        <v>7</v>
      </c>
      <c r="L155" s="12" t="s">
        <v>42</v>
      </c>
      <c r="M155" s="16">
        <v>1</v>
      </c>
      <c r="N155" s="12">
        <v>18</v>
      </c>
      <c r="O155" s="13" t="s">
        <v>53</v>
      </c>
      <c r="P155" s="13" t="s">
        <v>44</v>
      </c>
      <c r="Q155" s="13" t="s">
        <v>45</v>
      </c>
      <c r="R155" s="17" t="str">
        <f t="shared" si="49"/>
        <v>1000311</v>
      </c>
      <c r="S155" s="15">
        <v>1</v>
      </c>
      <c r="T155" s="13" t="s">
        <v>103</v>
      </c>
      <c r="U155" s="12">
        <v>90000</v>
      </c>
      <c r="V155" s="12">
        <f t="shared" si="38"/>
        <v>16200</v>
      </c>
      <c r="W155" s="12">
        <v>0</v>
      </c>
      <c r="X155" s="18">
        <v>120</v>
      </c>
      <c r="Y155" s="19" t="s">
        <v>47</v>
      </c>
      <c r="Z155" s="20">
        <f t="shared" si="44"/>
        <v>73800</v>
      </c>
      <c r="AA155" s="21">
        <f>(AC155/1.18)*0.13</f>
        <v>4957.6271186440681</v>
      </c>
      <c r="AB155" s="26"/>
      <c r="AC155" s="14">
        <f t="shared" si="50"/>
        <v>45000</v>
      </c>
      <c r="AD155" s="12"/>
      <c r="AE155" s="12"/>
      <c r="AF155" s="13" t="s">
        <v>172</v>
      </c>
      <c r="AG155" s="23">
        <v>8</v>
      </c>
      <c r="AH155" s="27">
        <v>7</v>
      </c>
      <c r="AI155" s="25" t="s">
        <v>49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S155" s="17" t="s">
        <v>64</v>
      </c>
      <c r="AT155" s="47"/>
      <c r="AU15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'Б-100031-13',date'2015-03-03',3, 7, 7, 'RUR', 1, 18, date'2015-03-06', date'2015-03-07', 1000311, 1, to_date('2015-06-08 00:00:00','YYYY-MM-DD HH24:MI:SS'), 90000, 16200, 0, 120, 0, 'c1', 8,null);insert into xxxx_oebs_cash_payment_test (ID, INVOICE_ID, OEBS_PAYMENT, DOC_DATE, COMISS_DATE) values (s_xxxx_oebs_cash_payment_test.NEXTVAL, 100031, 45000, to_date('2015-06-08 00:00:00','YYYY-MM-DD HH24:MI:SS'), date'2015-06-11' );insert into xxxx_client_discount_m  (ID,CLIENT_ID,CLIENT_AVG_DISCOUNT,DT) values (s_xxxx_client_discount_m.NEXTVAL,120, 7, date'2014-03-01');</v>
      </c>
    </row>
    <row r="156" spans="1:47" ht="15" customHeight="1" x14ac:dyDescent="0.3">
      <c r="A156" s="45">
        <v>5</v>
      </c>
      <c r="B156" s="55"/>
      <c r="C156" s="12" t="str">
        <f t="shared" si="46"/>
        <v>10005</v>
      </c>
      <c r="D156" s="12" t="str">
        <f t="shared" si="47"/>
        <v>10005/13</v>
      </c>
      <c r="E156" s="13" t="s">
        <v>40</v>
      </c>
      <c r="F156" s="13" t="s">
        <v>41</v>
      </c>
      <c r="G156" s="12">
        <v>57</v>
      </c>
      <c r="H156" s="14">
        <v>100032</v>
      </c>
      <c r="I156" s="15" t="str">
        <f t="shared" si="48"/>
        <v>Б-100032-13</v>
      </c>
      <c r="J156" s="163">
        <v>3</v>
      </c>
      <c r="K156" s="12">
        <v>7</v>
      </c>
      <c r="L156" s="12" t="s">
        <v>42</v>
      </c>
      <c r="M156" s="16">
        <v>1</v>
      </c>
      <c r="N156" s="12">
        <v>18</v>
      </c>
      <c r="O156" s="13" t="s">
        <v>53</v>
      </c>
      <c r="P156" s="13" t="s">
        <v>44</v>
      </c>
      <c r="Q156" s="13" t="s">
        <v>45</v>
      </c>
      <c r="R156" s="17" t="str">
        <f t="shared" si="49"/>
        <v>1000321</v>
      </c>
      <c r="S156" s="15">
        <v>1</v>
      </c>
      <c r="T156" s="13" t="s">
        <v>103</v>
      </c>
      <c r="U156" s="12">
        <v>90000</v>
      </c>
      <c r="V156" s="12">
        <f t="shared" si="38"/>
        <v>16200</v>
      </c>
      <c r="W156" s="12">
        <v>0</v>
      </c>
      <c r="X156" s="18">
        <v>121</v>
      </c>
      <c r="Y156" s="19" t="s">
        <v>47</v>
      </c>
      <c r="Z156" s="20">
        <f t="shared" si="44"/>
        <v>73800</v>
      </c>
      <c r="AA156" s="21"/>
      <c r="AB156" s="26"/>
      <c r="AC156" s="14"/>
      <c r="AD156" s="12"/>
      <c r="AE156" s="12"/>
      <c r="AF156" s="13"/>
      <c r="AG156" s="23">
        <v>8</v>
      </c>
      <c r="AH156" s="27">
        <v>7</v>
      </c>
      <c r="AI156" s="25" t="s">
        <v>49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S156" s="17" t="s">
        <v>178</v>
      </c>
      <c r="AT156" s="47"/>
      <c r="AU15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'Б-100032-13',date'2015-03-03',3, 7, 7, 'RUR', 1, 18, date'2015-03-06', date'2015-03-07', 1000321, 1, to_date('2015-06-08 00:00:00','YYYY-MM-DD HH24:MI:SS'), 90000, 16200, 0, 121, 0, 'c1', 8,null);insert into xxxx_client_discount_m  (ID,CLIENT_ID,CLIENT_AVG_DISCOUNT,DT) values (s_xxxx_client_discount_m.NEXTVAL,121, 7, date'2014-03-01');</v>
      </c>
    </row>
    <row r="157" spans="1:47" ht="15" customHeight="1" x14ac:dyDescent="0.3">
      <c r="A157" s="45">
        <v>5</v>
      </c>
      <c r="B157" s="55"/>
      <c r="C157" s="12" t="str">
        <f t="shared" si="46"/>
        <v>10005</v>
      </c>
      <c r="D157" s="12" t="str">
        <f t="shared" si="47"/>
        <v>10005/13</v>
      </c>
      <c r="E157" s="13" t="s">
        <v>40</v>
      </c>
      <c r="F157" s="13" t="s">
        <v>41</v>
      </c>
      <c r="G157" s="12">
        <v>57</v>
      </c>
      <c r="H157" s="14">
        <v>100033</v>
      </c>
      <c r="I157" s="15" t="str">
        <f t="shared" si="48"/>
        <v>Б-100033-13</v>
      </c>
      <c r="J157" s="163">
        <v>3</v>
      </c>
      <c r="K157" s="28">
        <v>11</v>
      </c>
      <c r="L157" s="12" t="s">
        <v>42</v>
      </c>
      <c r="M157" s="16">
        <v>1</v>
      </c>
      <c r="N157" s="12">
        <v>18</v>
      </c>
      <c r="O157" s="13" t="s">
        <v>55</v>
      </c>
      <c r="P157" s="13" t="s">
        <v>44</v>
      </c>
      <c r="Q157" s="13" t="s">
        <v>45</v>
      </c>
      <c r="R157" s="17" t="str">
        <f t="shared" si="49"/>
        <v>1000331</v>
      </c>
      <c r="S157" s="15">
        <v>1</v>
      </c>
      <c r="T157" s="13" t="s">
        <v>173</v>
      </c>
      <c r="U157" s="12">
        <v>80000</v>
      </c>
      <c r="V157" s="12">
        <f t="shared" si="38"/>
        <v>14400</v>
      </c>
      <c r="W157" s="12">
        <v>0</v>
      </c>
      <c r="X157" s="18">
        <v>122</v>
      </c>
      <c r="Y157" s="19" t="s">
        <v>47</v>
      </c>
      <c r="Z157" s="20">
        <f t="shared" si="44"/>
        <v>65600</v>
      </c>
      <c r="AA157" s="21">
        <f>(AC157/1.18)*0.08</f>
        <v>2711.8644067796613</v>
      </c>
      <c r="AB157" s="29"/>
      <c r="AC157" s="14">
        <f t="shared" ref="AC157:AC174" si="51">U157*0.5</f>
        <v>40000</v>
      </c>
      <c r="AD157" s="12"/>
      <c r="AE157" s="12"/>
      <c r="AF157" s="13" t="s">
        <v>172</v>
      </c>
      <c r="AG157" s="23">
        <v>8</v>
      </c>
      <c r="AH157" s="30">
        <v>20</v>
      </c>
      <c r="AI157" s="25" t="s">
        <v>49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S157" s="17"/>
      <c r="AT157" s="47"/>
      <c r="AU15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'Б-100033-13',date'2015-03-04',3, 11, 11, 'RUR', 1, 18, date'2015-03-06', date'2015-03-07', 1000331, 1, to_date('2015-06-09 00:00:00','YYYY-MM-DD HH24:MI:SS'), 80000, 14400, 0, 122, 0, 'c1', 8,null);insert into xxxx_oebs_cash_payment_test (ID, INVOICE_ID, OEBS_PAYMENT, DOC_DATE, COMISS_DATE) values (s_xxxx_oebs_cash_payment_test.NEXTVAL, 100033, 40000, to_date('2015-06-09 00:00:00','YYYY-MM-DD HH24:MI:SS'), date'2015-06-11' );insert into xxxx_client_discount_m  (ID,CLIENT_ID,CLIENT_AVG_DISCOUNT,DT) values (s_xxxx_client_discount_m.NEXTVAL,122, 20, date'2014-03-01');</v>
      </c>
    </row>
    <row r="158" spans="1:47" ht="15" customHeight="1" x14ac:dyDescent="0.3">
      <c r="A158" s="45">
        <v>5</v>
      </c>
      <c r="B158" s="60"/>
      <c r="C158" s="33" t="str">
        <f t="shared" si="46"/>
        <v>10005</v>
      </c>
      <c r="D158" s="33" t="str">
        <f t="shared" si="47"/>
        <v>10005/13</v>
      </c>
      <c r="E158" s="34" t="s">
        <v>40</v>
      </c>
      <c r="F158" s="34" t="s">
        <v>41</v>
      </c>
      <c r="G158" s="12">
        <v>57</v>
      </c>
      <c r="H158" s="14">
        <v>100034</v>
      </c>
      <c r="I158" s="33" t="str">
        <f t="shared" si="48"/>
        <v>Б-100034-13</v>
      </c>
      <c r="J158" s="163">
        <v>3</v>
      </c>
      <c r="K158" s="35">
        <v>1</v>
      </c>
      <c r="L158" s="33" t="s">
        <v>42</v>
      </c>
      <c r="M158" s="36">
        <v>1</v>
      </c>
      <c r="N158" s="33">
        <v>18</v>
      </c>
      <c r="O158" s="34" t="s">
        <v>57</v>
      </c>
      <c r="P158" s="34" t="s">
        <v>44</v>
      </c>
      <c r="Q158" s="34" t="s">
        <v>45</v>
      </c>
      <c r="R158" s="37" t="str">
        <f t="shared" si="49"/>
        <v>1000341</v>
      </c>
      <c r="S158" s="33">
        <v>1</v>
      </c>
      <c r="T158" s="34" t="s">
        <v>174</v>
      </c>
      <c r="U158" s="33">
        <v>60000</v>
      </c>
      <c r="V158" s="33">
        <f t="shared" si="38"/>
        <v>10800</v>
      </c>
      <c r="W158" s="33">
        <v>0</v>
      </c>
      <c r="X158" s="18">
        <v>123</v>
      </c>
      <c r="Y158" s="38" t="s">
        <v>47</v>
      </c>
      <c r="Z158" s="20">
        <f t="shared" si="44"/>
        <v>49200</v>
      </c>
      <c r="AA158" s="21">
        <f>(AC158/1.18)*0.13</f>
        <v>3305.0847457627119</v>
      </c>
      <c r="AB158" s="39">
        <f>SUM(AA154:AA158)</f>
        <v>16483.050847457627</v>
      </c>
      <c r="AC158" s="40">
        <f t="shared" si="51"/>
        <v>30000</v>
      </c>
      <c r="AD158" s="33"/>
      <c r="AE158" s="33"/>
      <c r="AF158" s="13" t="s">
        <v>172</v>
      </c>
      <c r="AG158" s="41">
        <v>8</v>
      </c>
      <c r="AH158" s="42">
        <v>13</v>
      </c>
      <c r="AI158" s="43" t="s">
        <v>49</v>
      </c>
      <c r="AJ158" s="34"/>
      <c r="AK158" s="34"/>
      <c r="AL158" s="37">
        <v>0</v>
      </c>
      <c r="AM158" s="33" t="s">
        <v>50</v>
      </c>
      <c r="AN158" s="33" t="s">
        <v>51</v>
      </c>
      <c r="AO158" s="33"/>
      <c r="AP158" s="37"/>
      <c r="AQ158" s="37"/>
      <c r="AR158" s="37"/>
      <c r="AS158" s="37"/>
      <c r="AT158" s="44"/>
      <c r="AU15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'Б-100034-13',date'2015-03-05',3, 1, 1, 'RUR', 1, 18, date'2015-03-06', date'2015-03-07', 1000341, 1, to_date('2015-06-11 00:00:00','YYYY-MM-DD HH24:MI:SS'), 60000, 10800, 0, 123, 0, 'c1', 8,null);insert into xxxx_oebs_cash_payment_test (ID, INVOICE_ID, OEBS_PAYMENT, DOC_DATE, COMISS_DATE) values (s_xxxx_oebs_cash_payment_test.NEXTVAL, 100034, 30000, to_date('2015-06-11 00:00:00','YYYY-MM-DD HH24:MI:SS'), date'2015-06-11' );insert into xxxx_client_discount_m  (ID,CLIENT_ID,CLIENT_AVG_DISCOUNT,DT) values (s_xxxx_client_discount_m.NEXTVAL,123, 13, date'2014-03-01');</v>
      </c>
    </row>
    <row r="159" spans="1:47" ht="15" customHeight="1" x14ac:dyDescent="0.3">
      <c r="A159" s="45">
        <v>6</v>
      </c>
      <c r="B159" s="55"/>
      <c r="C159" s="12" t="str">
        <f t="shared" si="46"/>
        <v>10006</v>
      </c>
      <c r="D159" s="12" t="str">
        <f t="shared" si="47"/>
        <v>10006/13</v>
      </c>
      <c r="E159" s="13" t="s">
        <v>40</v>
      </c>
      <c r="F159" s="13" t="s">
        <v>41</v>
      </c>
      <c r="G159" s="12">
        <v>57</v>
      </c>
      <c r="H159" s="14">
        <v>100035</v>
      </c>
      <c r="I159" s="15" t="str">
        <f t="shared" si="48"/>
        <v>Б-100035-13</v>
      </c>
      <c r="J159" s="163">
        <v>3</v>
      </c>
      <c r="K159" s="56">
        <v>2</v>
      </c>
      <c r="L159" s="12" t="s">
        <v>42</v>
      </c>
      <c r="M159" s="16">
        <v>1</v>
      </c>
      <c r="N159" s="12">
        <v>18</v>
      </c>
      <c r="O159" s="13" t="s">
        <v>43</v>
      </c>
      <c r="P159" s="13" t="s">
        <v>44</v>
      </c>
      <c r="Q159" s="13" t="s">
        <v>45</v>
      </c>
      <c r="R159" s="17" t="str">
        <f t="shared" si="49"/>
        <v>1000351</v>
      </c>
      <c r="S159" s="15">
        <v>1</v>
      </c>
      <c r="T159" s="13" t="s">
        <v>101</v>
      </c>
      <c r="U159" s="12">
        <v>100000</v>
      </c>
      <c r="V159" s="12">
        <f t="shared" si="38"/>
        <v>18000</v>
      </c>
      <c r="W159" s="12">
        <v>0</v>
      </c>
      <c r="X159" s="18">
        <v>124</v>
      </c>
      <c r="Y159" s="19" t="s">
        <v>47</v>
      </c>
      <c r="Z159" s="20">
        <f t="shared" si="44"/>
        <v>82000</v>
      </c>
      <c r="AA159" s="21">
        <f>(AC159/1.18)*0.13</f>
        <v>5508.4745762711873</v>
      </c>
      <c r="AB159" s="22"/>
      <c r="AC159" s="14">
        <f t="shared" si="51"/>
        <v>50000</v>
      </c>
      <c r="AD159" s="21"/>
      <c r="AE159" s="12"/>
      <c r="AF159" s="13" t="s">
        <v>172</v>
      </c>
      <c r="AG159" s="23">
        <v>8</v>
      </c>
      <c r="AH159" s="24">
        <v>13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5" t="s">
        <v>65</v>
      </c>
      <c r="AT159" s="47"/>
      <c r="AU15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'Б-100035-13',date'2015-03-02',3, 2, 2, 'RUR', 1, 18, date'2015-03-06', date'2015-03-07', 1000351, 1, to_date('2015-06-07 00:00:00','YYYY-MM-DD HH24:MI:SS'), 100000, 18000, 0, 124, 0, 'c1', 8,null);insert into xxxx_oebs_cash_payment_test (ID, INVOICE_ID, OEBS_PAYMENT, DOC_DATE, COMISS_DATE) values (s_xxxx_oebs_cash_payment_test.NEXTVAL, 100035, 50000, to_date('2015-06-07 00:00:00','YYYY-MM-DD HH24:MI:SS'), date'2015-06-11' );insert into xxxx_client_discount_m  (ID,CLIENT_ID,CLIENT_AVG_DISCOUNT,DT) values (s_xxxx_client_discount_m.NEXTVAL,124, 13, date'2014-03-01');</v>
      </c>
    </row>
    <row r="160" spans="1:47" ht="15" customHeight="1" x14ac:dyDescent="0.3">
      <c r="A160" s="45">
        <v>6</v>
      </c>
      <c r="B160" s="57"/>
      <c r="C160" s="12" t="str">
        <f t="shared" si="46"/>
        <v>10006</v>
      </c>
      <c r="D160" s="12" t="str">
        <f t="shared" si="47"/>
        <v>10006/13</v>
      </c>
      <c r="E160" s="13" t="s">
        <v>40</v>
      </c>
      <c r="F160" s="13" t="s">
        <v>41</v>
      </c>
      <c r="G160" s="12">
        <v>57</v>
      </c>
      <c r="H160" s="14">
        <v>100036</v>
      </c>
      <c r="I160" s="15" t="str">
        <f t="shared" si="48"/>
        <v>Б-100036-13</v>
      </c>
      <c r="J160" s="163">
        <v>3</v>
      </c>
      <c r="K160" s="12">
        <v>7</v>
      </c>
      <c r="L160" s="12" t="s">
        <v>42</v>
      </c>
      <c r="M160" s="16">
        <v>1</v>
      </c>
      <c r="N160" s="12">
        <v>18</v>
      </c>
      <c r="O160" s="13" t="s">
        <v>53</v>
      </c>
      <c r="P160" s="13" t="s">
        <v>44</v>
      </c>
      <c r="Q160" s="13" t="s">
        <v>45</v>
      </c>
      <c r="R160" s="17" t="str">
        <f t="shared" si="49"/>
        <v>1000361</v>
      </c>
      <c r="S160" s="15">
        <v>1</v>
      </c>
      <c r="T160" s="13" t="s">
        <v>103</v>
      </c>
      <c r="U160" s="12">
        <v>90000</v>
      </c>
      <c r="V160" s="12">
        <f t="shared" si="38"/>
        <v>16200</v>
      </c>
      <c r="W160" s="12">
        <v>0</v>
      </c>
      <c r="X160" s="18">
        <v>125</v>
      </c>
      <c r="Y160" s="19" t="s">
        <v>47</v>
      </c>
      <c r="Z160" s="20">
        <f t="shared" si="44"/>
        <v>73800</v>
      </c>
      <c r="AA160" s="21">
        <f t="shared" ref="AA160:AA179" si="52">(AC160/1.18)*0.13</f>
        <v>4957.6271186440681</v>
      </c>
      <c r="AB160" s="26"/>
      <c r="AC160" s="14">
        <f t="shared" si="51"/>
        <v>45000</v>
      </c>
      <c r="AD160" s="21"/>
      <c r="AE160" s="12"/>
      <c r="AF160" s="13" t="s">
        <v>172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65" t="s">
        <v>179</v>
      </c>
      <c r="AU16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'Б-100036-13',date'2015-03-03',3, 7, 7, 'RUR', 1, 18, date'2015-03-06', date'2015-03-07', 1000361, 1, to_date('2015-06-08 00:00:00','YYYY-MM-DD HH24:MI:SS'), 90000, 16200, 0, 125, 0, 'c1', 8,null);insert into xxxx_oebs_cash_payment_test (ID, INVOICE_ID, OEBS_PAYMENT, DOC_DATE, COMISS_DATE) values (s_xxxx_oebs_cash_payment_test.NEXTVAL, 100036, 45000, to_date('2015-06-08 00:00:00','YYYY-MM-DD HH24:MI:SS'), date'2015-06-11' );insert into xxxx_client_discount_m  (ID,CLIENT_ID,CLIENT_AVG_DISCOUNT,DT) values (s_xxxx_client_discount_m.NEXTVAL,125, 7, date'2014-03-01');</v>
      </c>
    </row>
    <row r="161" spans="1:47" ht="15" customHeight="1" x14ac:dyDescent="0.3">
      <c r="A161" s="45">
        <v>6</v>
      </c>
      <c r="B161" s="57"/>
      <c r="C161" s="12" t="str">
        <f t="shared" si="46"/>
        <v>10006</v>
      </c>
      <c r="D161" s="12" t="str">
        <f t="shared" si="47"/>
        <v>10006/13</v>
      </c>
      <c r="E161" s="13" t="s">
        <v>40</v>
      </c>
      <c r="F161" s="13" t="s">
        <v>41</v>
      </c>
      <c r="G161" s="12">
        <v>57</v>
      </c>
      <c r="H161" s="14">
        <v>100037</v>
      </c>
      <c r="I161" s="15" t="str">
        <f t="shared" si="48"/>
        <v>Б-100037-13</v>
      </c>
      <c r="J161" s="163">
        <v>3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53</v>
      </c>
      <c r="P161" s="13" t="s">
        <v>44</v>
      </c>
      <c r="Q161" s="13" t="s">
        <v>45</v>
      </c>
      <c r="R161" s="17" t="str">
        <f t="shared" si="49"/>
        <v>1000371</v>
      </c>
      <c r="S161" s="15">
        <v>1</v>
      </c>
      <c r="T161" s="13" t="s">
        <v>103</v>
      </c>
      <c r="U161" s="12">
        <v>90000</v>
      </c>
      <c r="V161" s="12">
        <f t="shared" si="38"/>
        <v>16200</v>
      </c>
      <c r="W161" s="12">
        <v>0</v>
      </c>
      <c r="X161" s="18">
        <v>126</v>
      </c>
      <c r="Y161" s="19" t="s">
        <v>47</v>
      </c>
      <c r="Z161" s="20">
        <f t="shared" si="44"/>
        <v>73800</v>
      </c>
      <c r="AA161" s="21">
        <f t="shared" si="52"/>
        <v>4957.6271186440681</v>
      </c>
      <c r="AB161" s="26"/>
      <c r="AC161" s="14">
        <f t="shared" si="51"/>
        <v>45000</v>
      </c>
      <c r="AD161" s="21"/>
      <c r="AE161" s="12"/>
      <c r="AF161" s="13" t="s">
        <v>172</v>
      </c>
      <c r="AG161" s="23">
        <v>8</v>
      </c>
      <c r="AH161" s="27">
        <v>7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U16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'Б-100037-13',date'2015-03-03',3, 7, 7, 'RUR', 1, 18, date'2015-03-06', date'2015-03-07', 1000371, 1, to_date('2015-06-08 00:00:00','YYYY-MM-DD HH24:MI:SS'), 90000, 16200, 0, 126, 0, 'c1', 8,null);insert into xxxx_oebs_cash_payment_test (ID, INVOICE_ID, OEBS_PAYMENT, DOC_DATE, COMISS_DATE) values (s_xxxx_oebs_cash_payment_test.NEXTVAL, 100037, 45000, to_date('2015-06-08 00:00:00','YYYY-MM-DD HH24:MI:SS'), date'2015-06-11' );insert into xxxx_client_discount_m  (ID,CLIENT_ID,CLIENT_AVG_DISCOUNT,DT) values (s_xxxx_client_discount_m.NEXTVAL,126, 7, date'2014-03-01');</v>
      </c>
    </row>
    <row r="162" spans="1:47" ht="15" customHeight="1" x14ac:dyDescent="0.3">
      <c r="A162" s="45">
        <v>6</v>
      </c>
      <c r="B162" s="57"/>
      <c r="C162" s="12" t="str">
        <f t="shared" si="46"/>
        <v>10006</v>
      </c>
      <c r="D162" s="12" t="str">
        <f t="shared" si="47"/>
        <v>10006/13</v>
      </c>
      <c r="E162" s="13" t="s">
        <v>40</v>
      </c>
      <c r="F162" s="13" t="s">
        <v>41</v>
      </c>
      <c r="G162" s="12">
        <v>57</v>
      </c>
      <c r="H162" s="14">
        <v>100038</v>
      </c>
      <c r="I162" s="15" t="str">
        <f t="shared" si="48"/>
        <v>Б-100038-13</v>
      </c>
      <c r="J162" s="163">
        <v>3</v>
      </c>
      <c r="K162" s="56">
        <v>11</v>
      </c>
      <c r="L162" s="12" t="s">
        <v>42</v>
      </c>
      <c r="M162" s="16">
        <v>1</v>
      </c>
      <c r="N162" s="12">
        <v>18</v>
      </c>
      <c r="O162" s="13" t="s">
        <v>55</v>
      </c>
      <c r="P162" s="13" t="s">
        <v>44</v>
      </c>
      <c r="Q162" s="13" t="s">
        <v>45</v>
      </c>
      <c r="R162" s="17" t="str">
        <f t="shared" si="49"/>
        <v>1000381</v>
      </c>
      <c r="S162" s="15">
        <v>1</v>
      </c>
      <c r="T162" s="13" t="s">
        <v>173</v>
      </c>
      <c r="U162" s="12">
        <v>80000</v>
      </c>
      <c r="V162" s="12">
        <f t="shared" si="38"/>
        <v>14400</v>
      </c>
      <c r="W162" s="12">
        <v>0</v>
      </c>
      <c r="X162" s="18">
        <v>127</v>
      </c>
      <c r="Y162" s="19" t="s">
        <v>47</v>
      </c>
      <c r="Z162" s="20">
        <f t="shared" si="44"/>
        <v>65600</v>
      </c>
      <c r="AA162" s="21">
        <f>(AC162/1.18)*0.08</f>
        <v>2711.8644067796613</v>
      </c>
      <c r="AB162" s="29"/>
      <c r="AC162" s="14">
        <f t="shared" si="51"/>
        <v>40000</v>
      </c>
      <c r="AD162" s="21"/>
      <c r="AE162" s="12"/>
      <c r="AF162" s="13" t="s">
        <v>172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U16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'Б-100038-13',date'2015-03-04',3, 11, 11, 'RUR', 1, 18, date'2015-03-06', date'2015-03-07', 1000381, 1, to_date('2015-06-09 00:00:00','YYYY-MM-DD HH24:MI:SS'), 80000, 14400, 0, 127, 0, 'c1', 8,null);insert into xxxx_oebs_cash_payment_test (ID, INVOICE_ID, OEBS_PAYMENT, DOC_DATE, COMISS_DATE) values (s_xxxx_oebs_cash_payment_test.NEXTVAL, 100038, 40000, to_date('2015-06-09 00:00:00','YYYY-MM-DD HH24:MI:SS'), date'2015-06-11' );insert into xxxx_client_discount_m  (ID,CLIENT_ID,CLIENT_AVG_DISCOUNT,DT) values (s_xxxx_client_discount_m.NEXTVAL,127, 20, date'2014-03-01');</v>
      </c>
    </row>
    <row r="163" spans="1:47" ht="15" customHeight="1" x14ac:dyDescent="0.3">
      <c r="A163" s="45">
        <v>6</v>
      </c>
      <c r="B163" s="57"/>
      <c r="C163" s="12" t="str">
        <f t="shared" si="46"/>
        <v>10006</v>
      </c>
      <c r="D163" s="12" t="str">
        <f t="shared" si="47"/>
        <v>10006/13</v>
      </c>
      <c r="E163" s="13" t="s">
        <v>40</v>
      </c>
      <c r="F163" s="13" t="s">
        <v>41</v>
      </c>
      <c r="G163" s="12">
        <v>57</v>
      </c>
      <c r="H163" s="14">
        <v>100039</v>
      </c>
      <c r="I163" s="15" t="str">
        <f t="shared" si="48"/>
        <v>Б-100039-13</v>
      </c>
      <c r="J163" s="163">
        <v>3</v>
      </c>
      <c r="K163" s="28">
        <v>1</v>
      </c>
      <c r="L163" s="12" t="s">
        <v>42</v>
      </c>
      <c r="M163" s="16">
        <v>1</v>
      </c>
      <c r="N163" s="12">
        <v>18</v>
      </c>
      <c r="O163" s="13" t="s">
        <v>57</v>
      </c>
      <c r="P163" s="13" t="s">
        <v>44</v>
      </c>
      <c r="Q163" s="13" t="s">
        <v>45</v>
      </c>
      <c r="R163" s="17" t="str">
        <f t="shared" si="49"/>
        <v>1000391</v>
      </c>
      <c r="S163" s="15">
        <v>1</v>
      </c>
      <c r="T163" s="13" t="s">
        <v>174</v>
      </c>
      <c r="U163" s="12">
        <v>60000</v>
      </c>
      <c r="V163" s="12">
        <f t="shared" si="38"/>
        <v>10800</v>
      </c>
      <c r="W163" s="12">
        <v>0</v>
      </c>
      <c r="X163" s="18">
        <v>128</v>
      </c>
      <c r="Y163" s="19" t="s">
        <v>47</v>
      </c>
      <c r="Z163" s="20">
        <f t="shared" si="44"/>
        <v>49200</v>
      </c>
      <c r="AA163" s="21">
        <f t="shared" si="52"/>
        <v>3305.0847457627119</v>
      </c>
      <c r="AB163" s="29">
        <f>SUM(AA159:AA163)</f>
        <v>21440.677966101695</v>
      </c>
      <c r="AC163" s="14">
        <f t="shared" si="51"/>
        <v>30000</v>
      </c>
      <c r="AD163" s="21"/>
      <c r="AE163" s="29"/>
      <c r="AF163" s="13" t="s">
        <v>172</v>
      </c>
      <c r="AG163" s="23">
        <v>8</v>
      </c>
      <c r="AH163" s="30">
        <v>13</v>
      </c>
      <c r="AI163" s="25" t="s">
        <v>49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'Б-100039-13',date'2015-03-05',3, 1, 1, 'RUR', 1, 18, date'2015-03-06', date'2015-03-07', 1000391, 1, to_date('2015-06-11 00:00:00','YYYY-MM-DD HH24:MI:SS'), 60000, 10800, 0, 128, 0, 'c1', 8,null);insert into xxxx_oebs_cash_payment_test (ID, INVOICE_ID, OEBS_PAYMENT, DOC_DATE, COMISS_DATE) values (s_xxxx_oebs_cash_payment_test.NEXTVAL, 100039, 30000, to_date('2015-06-11 00:00:00','YYYY-MM-DD HH24:MI:SS'), date'2015-06-11' );insert into xxxx_client_discount_m  (ID,CLIENT_ID,CLIENT_AVG_DISCOUNT,DT) values (s_xxxx_client_discount_m.NEXTVAL,128, 13, date'2014-03-01');</v>
      </c>
    </row>
    <row r="164" spans="1:47" ht="15" customHeight="1" x14ac:dyDescent="0.3">
      <c r="A164" s="45">
        <v>6</v>
      </c>
      <c r="B164" s="57"/>
      <c r="C164" s="12" t="str">
        <f t="shared" si="46"/>
        <v>10006</v>
      </c>
      <c r="D164" s="12" t="str">
        <f t="shared" si="47"/>
        <v>10006/13</v>
      </c>
      <c r="E164" s="13" t="s">
        <v>40</v>
      </c>
      <c r="F164" s="13" t="s">
        <v>41</v>
      </c>
      <c r="G164" s="12">
        <v>57</v>
      </c>
      <c r="H164" s="14">
        <v>100040</v>
      </c>
      <c r="I164" s="15" t="str">
        <f t="shared" si="48"/>
        <v>Б-100040-13</v>
      </c>
      <c r="J164" s="163">
        <v>3</v>
      </c>
      <c r="K164" s="12">
        <v>7</v>
      </c>
      <c r="L164" s="12" t="s">
        <v>42</v>
      </c>
      <c r="M164" s="16">
        <v>1</v>
      </c>
      <c r="N164" s="12">
        <v>18</v>
      </c>
      <c r="O164" s="13" t="s">
        <v>43</v>
      </c>
      <c r="P164" s="13" t="s">
        <v>44</v>
      </c>
      <c r="Q164" s="13" t="s">
        <v>45</v>
      </c>
      <c r="R164" s="17" t="str">
        <f t="shared" si="49"/>
        <v>1000401</v>
      </c>
      <c r="S164" s="15">
        <v>1</v>
      </c>
      <c r="T164" s="58" t="s">
        <v>180</v>
      </c>
      <c r="U164" s="12">
        <v>100000</v>
      </c>
      <c r="V164" s="12">
        <f t="shared" si="38"/>
        <v>18000</v>
      </c>
      <c r="W164" s="12">
        <v>0</v>
      </c>
      <c r="X164" s="18">
        <v>129</v>
      </c>
      <c r="Y164" s="19" t="s">
        <v>47</v>
      </c>
      <c r="Z164" s="20">
        <f t="shared" si="44"/>
        <v>82000</v>
      </c>
      <c r="AA164" s="21">
        <f t="shared" si="52"/>
        <v>5508.4745762711873</v>
      </c>
      <c r="AB164" s="22"/>
      <c r="AC164" s="14">
        <f t="shared" si="51"/>
        <v>50000</v>
      </c>
      <c r="AD164" s="21"/>
      <c r="AE164" s="12"/>
      <c r="AF164" s="58" t="s">
        <v>181</v>
      </c>
      <c r="AG164" s="23">
        <v>8</v>
      </c>
      <c r="AH164" s="24">
        <v>13</v>
      </c>
      <c r="AI164" s="25" t="s">
        <v>49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'Б-100040-13',date'2015-03-02',3, 7, 7, 'RUR', 1, 18, date'2015-03-06', date'2015-03-07', 1000401, 1, to_date('2015-07-07 00:00:00','YYYY-MM-DD HH24:MI:SS'), 100000, 18000, 0, 129, 0, 'c1', 8,null);insert into xxxx_oebs_cash_payment_test (ID, INVOICE_ID, OEBS_PAYMENT, DOC_DATE, COMISS_DATE) values (s_xxxx_oebs_cash_payment_test.NEXTVAL, 100040, 50000, to_date('2015-07-07 00:00:00','YYYY-MM-DD HH24:MI:SS'), date'2015-07-11' );insert into xxxx_client_discount_m  (ID,CLIENT_ID,CLIENT_AVG_DISCOUNT,DT) values (s_xxxx_client_discount_m.NEXTVAL,129, 13, date'2014-03-01');</v>
      </c>
    </row>
    <row r="165" spans="1:47" ht="15" customHeight="1" x14ac:dyDescent="0.3">
      <c r="A165" s="45">
        <v>6</v>
      </c>
      <c r="B165" s="57"/>
      <c r="C165" s="12" t="str">
        <f t="shared" si="46"/>
        <v>10006</v>
      </c>
      <c r="D165" s="12" t="str">
        <f t="shared" si="47"/>
        <v>10006/13</v>
      </c>
      <c r="E165" s="13" t="s">
        <v>40</v>
      </c>
      <c r="F165" s="13" t="s">
        <v>41</v>
      </c>
      <c r="G165" s="12">
        <v>57</v>
      </c>
      <c r="H165" s="14">
        <v>100041</v>
      </c>
      <c r="I165" s="15" t="str">
        <f t="shared" si="48"/>
        <v>Б-100041-13</v>
      </c>
      <c r="J165" s="163">
        <v>3</v>
      </c>
      <c r="K165" s="28">
        <v>12</v>
      </c>
      <c r="L165" s="12" t="s">
        <v>42</v>
      </c>
      <c r="M165" s="16">
        <v>1</v>
      </c>
      <c r="N165" s="12">
        <v>18</v>
      </c>
      <c r="O165" s="13" t="s">
        <v>53</v>
      </c>
      <c r="P165" s="13" t="s">
        <v>44</v>
      </c>
      <c r="Q165" s="13" t="s">
        <v>45</v>
      </c>
      <c r="R165" s="17" t="str">
        <f t="shared" si="49"/>
        <v>1000411</v>
      </c>
      <c r="S165" s="15">
        <v>1</v>
      </c>
      <c r="T165" s="58" t="s">
        <v>182</v>
      </c>
      <c r="U165" s="12">
        <v>90000</v>
      </c>
      <c r="V165" s="12">
        <f t="shared" si="38"/>
        <v>16200</v>
      </c>
      <c r="W165" s="12">
        <v>0</v>
      </c>
      <c r="X165" s="18">
        <v>130</v>
      </c>
      <c r="Y165" s="19" t="s">
        <v>47</v>
      </c>
      <c r="Z165" s="20">
        <f t="shared" si="44"/>
        <v>73800</v>
      </c>
      <c r="AA165" s="21"/>
      <c r="AB165" s="26"/>
      <c r="AC165" s="14">
        <f t="shared" si="51"/>
        <v>45000</v>
      </c>
      <c r="AD165" s="21"/>
      <c r="AE165" s="12"/>
      <c r="AF165" s="58" t="s">
        <v>181</v>
      </c>
      <c r="AG165" s="23">
        <v>8</v>
      </c>
      <c r="AH165" s="27">
        <v>7</v>
      </c>
      <c r="AI165" s="25" t="s">
        <v>49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'Б-100041-13',date'2015-03-03',3, 12, 12, 'RUR', 1, 18, date'2015-03-06', date'2015-03-07', 1000411, 1, to_date('2015-07-08 00:00:00','YYYY-MM-DD HH24:MI:SS'), 90000, 16200, 0, 130, 0, 'c1', 8,null);insert into xxxx_oebs_cash_payment_test (ID, INVOICE_ID, OEBS_PAYMENT, DOC_DATE, COMISS_DATE) values (s_xxxx_oebs_cash_payment_test.NEXTVAL, 100041, 45000, to_date('2015-07-08 00:00:00','YYYY-MM-DD HH24:MI:SS'), date'2015-07-11' );insert into xxxx_client_discount_m  (ID,CLIENT_ID,CLIENT_AVG_DISCOUNT,DT) values (s_xxxx_client_discount_m.NEXTVAL,130, 7, date'2014-03-01');</v>
      </c>
    </row>
    <row r="166" spans="1:47" ht="15" customHeight="1" x14ac:dyDescent="0.3">
      <c r="A166" s="45">
        <v>6</v>
      </c>
      <c r="B166" s="57"/>
      <c r="C166" s="12" t="str">
        <f t="shared" si="46"/>
        <v>10006</v>
      </c>
      <c r="D166" s="12" t="str">
        <f t="shared" si="47"/>
        <v>10006/13</v>
      </c>
      <c r="E166" s="13" t="s">
        <v>40</v>
      </c>
      <c r="F166" s="13" t="s">
        <v>41</v>
      </c>
      <c r="G166" s="12">
        <v>57</v>
      </c>
      <c r="H166" s="14">
        <v>100042</v>
      </c>
      <c r="I166" s="15" t="str">
        <f t="shared" si="48"/>
        <v>Б-100042-13</v>
      </c>
      <c r="J166" s="163">
        <v>3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53</v>
      </c>
      <c r="P166" s="13" t="s">
        <v>44</v>
      </c>
      <c r="Q166" s="13" t="s">
        <v>45</v>
      </c>
      <c r="R166" s="17" t="str">
        <f t="shared" si="49"/>
        <v>1000421</v>
      </c>
      <c r="S166" s="15">
        <v>1</v>
      </c>
      <c r="T166" s="58" t="s">
        <v>182</v>
      </c>
      <c r="U166" s="12">
        <v>90000</v>
      </c>
      <c r="V166" s="12">
        <f t="shared" si="38"/>
        <v>16200</v>
      </c>
      <c r="W166" s="12">
        <v>0</v>
      </c>
      <c r="X166" s="18">
        <v>131</v>
      </c>
      <c r="Y166" s="19" t="s">
        <v>47</v>
      </c>
      <c r="Z166" s="20">
        <f t="shared" si="44"/>
        <v>73800</v>
      </c>
      <c r="AA166" s="21">
        <f t="shared" si="52"/>
        <v>4957.6271186440681</v>
      </c>
      <c r="AB166" s="26"/>
      <c r="AC166" s="14">
        <f t="shared" si="51"/>
        <v>45000</v>
      </c>
      <c r="AD166" s="21"/>
      <c r="AE166" s="12"/>
      <c r="AF166" s="58" t="s">
        <v>181</v>
      </c>
      <c r="AG166" s="23">
        <v>8</v>
      </c>
      <c r="AH166" s="27">
        <v>7</v>
      </c>
      <c r="AI166" s="25" t="s">
        <v>49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'Б-100042-13',date'2015-03-03',3, 7, 7, 'RUR', 1, 18, date'2015-03-06', date'2015-03-07', 1000421, 1, to_date('2015-07-08 00:00:00','YYYY-MM-DD HH24:MI:SS'), 90000, 16200, 0, 131, 0, 'c1', 8,null);insert into xxxx_oebs_cash_payment_test (ID, INVOICE_ID, OEBS_PAYMENT, DOC_DATE, COMISS_DATE) values (s_xxxx_oebs_cash_payment_test.NEXTVAL, 100042, 45000, to_date('2015-07-08 00:00:00','YYYY-MM-DD HH24:MI:SS'), date'2015-07-11' );insert into xxxx_client_discount_m  (ID,CLIENT_ID,CLIENT_AVG_DISCOUNT,DT) values (s_xxxx_client_discount_m.NEXTVAL,131, 7, date'2014-03-01');</v>
      </c>
    </row>
    <row r="167" spans="1:47" ht="15" customHeight="1" x14ac:dyDescent="0.3">
      <c r="A167" s="45">
        <v>6</v>
      </c>
      <c r="B167" s="57"/>
      <c r="C167" s="12" t="str">
        <f t="shared" si="46"/>
        <v>10006</v>
      </c>
      <c r="D167" s="12" t="str">
        <f t="shared" si="47"/>
        <v>10006/13</v>
      </c>
      <c r="E167" s="13" t="s">
        <v>40</v>
      </c>
      <c r="F167" s="13" t="s">
        <v>41</v>
      </c>
      <c r="G167" s="12">
        <v>57</v>
      </c>
      <c r="H167" s="14">
        <v>100043</v>
      </c>
      <c r="I167" s="15" t="str">
        <f t="shared" si="48"/>
        <v>Б-100043-13</v>
      </c>
      <c r="J167" s="163">
        <v>3</v>
      </c>
      <c r="K167" s="28">
        <v>11</v>
      </c>
      <c r="L167" s="12" t="s">
        <v>42</v>
      </c>
      <c r="M167" s="16">
        <v>1</v>
      </c>
      <c r="N167" s="12">
        <v>18</v>
      </c>
      <c r="O167" s="13" t="s">
        <v>55</v>
      </c>
      <c r="P167" s="13" t="s">
        <v>44</v>
      </c>
      <c r="Q167" s="13" t="s">
        <v>45</v>
      </c>
      <c r="R167" s="17" t="str">
        <f t="shared" si="49"/>
        <v>1000431</v>
      </c>
      <c r="S167" s="15">
        <v>1</v>
      </c>
      <c r="T167" s="58" t="s">
        <v>183</v>
      </c>
      <c r="U167" s="12">
        <v>80000</v>
      </c>
      <c r="V167" s="12">
        <f t="shared" si="38"/>
        <v>14400</v>
      </c>
      <c r="W167" s="12">
        <v>0</v>
      </c>
      <c r="X167" s="18">
        <v>132</v>
      </c>
      <c r="Y167" s="19" t="s">
        <v>47</v>
      </c>
      <c r="Z167" s="20">
        <f t="shared" si="44"/>
        <v>65600</v>
      </c>
      <c r="AA167" s="21">
        <f>(AC167/1.18)*0.08</f>
        <v>2711.8644067796613</v>
      </c>
      <c r="AB167" s="29"/>
      <c r="AC167" s="14">
        <f t="shared" si="51"/>
        <v>40000</v>
      </c>
      <c r="AD167" s="21"/>
      <c r="AE167" s="12"/>
      <c r="AF167" s="58" t="s">
        <v>181</v>
      </c>
      <c r="AG167" s="23">
        <v>8</v>
      </c>
      <c r="AH167" s="30">
        <v>20</v>
      </c>
      <c r="AI167" s="25" t="s">
        <v>49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'Б-100043-13',date'2015-03-04',3, 11, 11, 'RUR', 1, 18, date'2015-03-06', date'2015-03-07', 1000431, 1, to_date('2015-07-09 00:00:00','YYYY-MM-DD HH24:MI:SS'), 80000, 14400, 0, 132, 0, 'c1', 8,null);insert into xxxx_oebs_cash_payment_test (ID, INVOICE_ID, OEBS_PAYMENT, DOC_DATE, COMISS_DATE) values (s_xxxx_oebs_cash_payment_test.NEXTVAL, 100043, 40000, to_date('2015-07-09 00:00:00','YYYY-MM-DD HH24:MI:SS'), date'2015-07-11' );insert into xxxx_client_discount_m  (ID,CLIENT_ID,CLIENT_AVG_DISCOUNT,DT) values (s_xxxx_client_discount_m.NEXTVAL,132, 20, date'2014-03-01');</v>
      </c>
    </row>
    <row r="168" spans="1:47" ht="15.75" customHeight="1" x14ac:dyDescent="0.3">
      <c r="A168" s="45">
        <v>6</v>
      </c>
      <c r="B168" s="57"/>
      <c r="C168" s="12" t="str">
        <f t="shared" si="46"/>
        <v>10006</v>
      </c>
      <c r="D168" s="12" t="str">
        <f t="shared" si="47"/>
        <v>10006/13</v>
      </c>
      <c r="E168" s="13" t="s">
        <v>40</v>
      </c>
      <c r="F168" s="13" t="s">
        <v>41</v>
      </c>
      <c r="G168" s="12">
        <v>57</v>
      </c>
      <c r="H168" s="14">
        <v>100044</v>
      </c>
      <c r="I168" s="15" t="str">
        <f t="shared" si="48"/>
        <v>Б-100044-13</v>
      </c>
      <c r="J168" s="163">
        <v>3</v>
      </c>
      <c r="K168" s="28">
        <v>1</v>
      </c>
      <c r="L168" s="12" t="s">
        <v>42</v>
      </c>
      <c r="M168" s="16">
        <v>1</v>
      </c>
      <c r="N168" s="12">
        <v>18</v>
      </c>
      <c r="O168" s="13" t="s">
        <v>57</v>
      </c>
      <c r="P168" s="13" t="s">
        <v>44</v>
      </c>
      <c r="Q168" s="13" t="s">
        <v>45</v>
      </c>
      <c r="R168" s="17" t="str">
        <f t="shared" si="49"/>
        <v>1000441</v>
      </c>
      <c r="S168" s="15">
        <v>1</v>
      </c>
      <c r="T168" s="58" t="s">
        <v>184</v>
      </c>
      <c r="U168" s="12">
        <v>60000</v>
      </c>
      <c r="V168" s="12">
        <f t="shared" si="38"/>
        <v>10800</v>
      </c>
      <c r="W168" s="12">
        <v>0</v>
      </c>
      <c r="X168" s="18">
        <v>133</v>
      </c>
      <c r="Y168" s="19" t="s">
        <v>47</v>
      </c>
      <c r="Z168" s="20">
        <f t="shared" si="44"/>
        <v>49200</v>
      </c>
      <c r="AA168" s="21">
        <f t="shared" si="52"/>
        <v>3305.0847457627119</v>
      </c>
      <c r="AB168" s="29">
        <f>SUM(AA164:AA168)</f>
        <v>16483.050847457627</v>
      </c>
      <c r="AC168" s="14">
        <f t="shared" si="51"/>
        <v>30000</v>
      </c>
      <c r="AD168" s="21"/>
      <c r="AE168" s="29"/>
      <c r="AF168" s="58" t="s">
        <v>181</v>
      </c>
      <c r="AG168" s="23">
        <v>8</v>
      </c>
      <c r="AH168" s="30">
        <v>13</v>
      </c>
      <c r="AI168" s="25" t="s">
        <v>49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'Б-100044-13',date'2015-03-05',3, 1, 1, 'RUR', 1, 18, date'2015-03-06', date'2015-03-07', 1000441, 1, to_date('2015-07-11 00:00:00','YYYY-MM-DD HH24:MI:SS'), 60000, 10800, 0, 133, 0, 'c1', 8,null);insert into xxxx_oebs_cash_payment_test (ID, INVOICE_ID, OEBS_PAYMENT, DOC_DATE, COMISS_DATE) values (s_xxxx_oebs_cash_payment_test.NEXTVAL, 100044, 30000, to_date('2015-07-11 00:00:00','YYYY-MM-DD HH24:MI:SS'), date'2015-07-11' );insert into xxxx_client_discount_m  (ID,CLIENT_ID,CLIENT_AVG_DISCOUNT,DT) values (s_xxxx_client_discount_m.NEXTVAL,133, 13, date'2014-03-01');</v>
      </c>
    </row>
    <row r="169" spans="1:47" ht="15" customHeight="1" x14ac:dyDescent="0.3">
      <c r="A169" s="45">
        <v>6</v>
      </c>
      <c r="B169" s="57"/>
      <c r="C169" s="12" t="str">
        <f t="shared" si="46"/>
        <v>10006</v>
      </c>
      <c r="D169" s="12" t="str">
        <f t="shared" si="47"/>
        <v>10006/13</v>
      </c>
      <c r="E169" s="13" t="s">
        <v>40</v>
      </c>
      <c r="F169" s="13" t="s">
        <v>41</v>
      </c>
      <c r="G169" s="12">
        <v>57</v>
      </c>
      <c r="H169" s="14">
        <v>100045</v>
      </c>
      <c r="I169" s="15" t="str">
        <f t="shared" si="48"/>
        <v>Б-100045-13</v>
      </c>
      <c r="J169" s="163">
        <v>3</v>
      </c>
      <c r="K169" s="12">
        <v>7</v>
      </c>
      <c r="L169" s="12" t="s">
        <v>42</v>
      </c>
      <c r="M169" s="16">
        <v>1</v>
      </c>
      <c r="N169" s="12">
        <v>18</v>
      </c>
      <c r="O169" s="13" t="s">
        <v>43</v>
      </c>
      <c r="P169" s="13" t="s">
        <v>44</v>
      </c>
      <c r="Q169" s="13" t="s">
        <v>45</v>
      </c>
      <c r="R169" s="17" t="str">
        <f t="shared" si="49"/>
        <v>1000451</v>
      </c>
      <c r="S169" s="15">
        <v>1</v>
      </c>
      <c r="T169" s="59" t="s">
        <v>185</v>
      </c>
      <c r="U169" s="12">
        <v>100000</v>
      </c>
      <c r="V169" s="12">
        <f t="shared" si="38"/>
        <v>18000</v>
      </c>
      <c r="W169" s="12">
        <v>0</v>
      </c>
      <c r="X169" s="18">
        <v>134</v>
      </c>
      <c r="Y169" s="19" t="s">
        <v>47</v>
      </c>
      <c r="Z169" s="20">
        <f t="shared" si="44"/>
        <v>82000</v>
      </c>
      <c r="AA169" s="21">
        <f t="shared" si="52"/>
        <v>5508.4745762711873</v>
      </c>
      <c r="AB169" s="22"/>
      <c r="AC169" s="14">
        <f t="shared" si="51"/>
        <v>50000</v>
      </c>
      <c r="AD169" s="21"/>
      <c r="AE169" s="12"/>
      <c r="AF169" s="59" t="s">
        <v>186</v>
      </c>
      <c r="AG169" s="23">
        <v>8</v>
      </c>
      <c r="AH169" s="24">
        <v>13</v>
      </c>
      <c r="AI169" s="25" t="s">
        <v>49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U16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'Б-100045-13',date'2015-03-02',3, 7, 7, 'RUR', 1, 18, date'2015-03-06', date'2015-03-07', 1000451, 1, to_date('2015-08-07 00:00:00','YYYY-MM-DD HH24:MI:SS'), 100000, 18000, 0, 134, 0, 'c1', 8,null);insert into xxxx_oebs_cash_payment_test (ID, INVOICE_ID, OEBS_PAYMENT, DOC_DATE, COMISS_DATE) values (s_xxxx_oebs_cash_payment_test.NEXTVAL, 100045, 50000, to_date('2015-08-07 00:00:00','YYYY-MM-DD HH24:MI:SS'), date'2015-08-07' );insert into xxxx_client_discount_m  (ID,CLIENT_ID,CLIENT_AVG_DISCOUNT,DT) values (s_xxxx_client_discount_m.NEXTVAL,134, 13, date'2014-03-01');</v>
      </c>
    </row>
    <row r="170" spans="1:47" ht="15" customHeight="1" x14ac:dyDescent="0.3">
      <c r="A170" s="45">
        <v>6</v>
      </c>
      <c r="B170" s="57"/>
      <c r="C170" s="12" t="str">
        <f t="shared" si="46"/>
        <v>10006</v>
      </c>
      <c r="D170" s="12" t="str">
        <f t="shared" si="47"/>
        <v>10006/13</v>
      </c>
      <c r="E170" s="13" t="s">
        <v>40</v>
      </c>
      <c r="F170" s="13" t="s">
        <v>41</v>
      </c>
      <c r="G170" s="12">
        <v>57</v>
      </c>
      <c r="H170" s="14">
        <v>100046</v>
      </c>
      <c r="I170" s="15" t="str">
        <f t="shared" si="48"/>
        <v>Б-100046-13</v>
      </c>
      <c r="J170" s="163">
        <v>3</v>
      </c>
      <c r="K170" s="56">
        <v>3</v>
      </c>
      <c r="L170" s="12" t="s">
        <v>42</v>
      </c>
      <c r="M170" s="16">
        <v>1</v>
      </c>
      <c r="N170" s="12">
        <v>18</v>
      </c>
      <c r="O170" s="13" t="s">
        <v>53</v>
      </c>
      <c r="P170" s="13" t="s">
        <v>44</v>
      </c>
      <c r="Q170" s="13" t="s">
        <v>45</v>
      </c>
      <c r="R170" s="17" t="str">
        <f t="shared" si="49"/>
        <v>1000461</v>
      </c>
      <c r="S170" s="15">
        <v>1</v>
      </c>
      <c r="T170" s="59" t="s">
        <v>187</v>
      </c>
      <c r="U170" s="12">
        <v>90000</v>
      </c>
      <c r="V170" s="12">
        <f t="shared" si="38"/>
        <v>16200</v>
      </c>
      <c r="W170" s="12">
        <v>0</v>
      </c>
      <c r="X170" s="18">
        <v>135</v>
      </c>
      <c r="Y170" s="19" t="s">
        <v>47</v>
      </c>
      <c r="Z170" s="20">
        <f t="shared" si="44"/>
        <v>73800</v>
      </c>
      <c r="AA170" s="21">
        <f t="shared" si="52"/>
        <v>4957.6271186440681</v>
      </c>
      <c r="AB170" s="26"/>
      <c r="AC170" s="14">
        <f t="shared" si="51"/>
        <v>45000</v>
      </c>
      <c r="AD170" s="21"/>
      <c r="AE170" s="12"/>
      <c r="AF170" s="59" t="s">
        <v>186</v>
      </c>
      <c r="AG170" s="23">
        <v>8</v>
      </c>
      <c r="AH170" s="27">
        <v>7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U17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'Б-100046-13',date'2015-03-03',3, 3, 3, 'RUR', 1, 18, date'2015-03-06', date'2015-03-07', 1000461, 1, to_date('2015-08-08 00:00:00','YYYY-MM-DD HH24:MI:SS'), 90000, 16200, 0, 135, 0, 'c1', 8,null);insert into xxxx_oebs_cash_payment_test (ID, INVOICE_ID, OEBS_PAYMENT, DOC_DATE, COMISS_DATE) values (s_xxxx_oebs_cash_payment_test.NEXTVAL, 100046, 45000, to_date('2015-08-08 00:00:00','YYYY-MM-DD HH24:MI:SS'), date'2015-08-07' );insert into xxxx_client_discount_m  (ID,CLIENT_ID,CLIENT_AVG_DISCOUNT,DT) values (s_xxxx_client_discount_m.NEXTVAL,135, 7, date'2014-03-01');</v>
      </c>
    </row>
    <row r="171" spans="1:47" ht="15" customHeight="1" x14ac:dyDescent="0.3">
      <c r="A171" s="45">
        <v>6</v>
      </c>
      <c r="B171" s="57"/>
      <c r="C171" s="12" t="str">
        <f t="shared" si="46"/>
        <v>10006</v>
      </c>
      <c r="D171" s="12" t="str">
        <f t="shared" si="47"/>
        <v>10006/13</v>
      </c>
      <c r="E171" s="13" t="s">
        <v>40</v>
      </c>
      <c r="F171" s="13" t="s">
        <v>41</v>
      </c>
      <c r="G171" s="12">
        <v>57</v>
      </c>
      <c r="H171" s="14">
        <v>100047</v>
      </c>
      <c r="I171" s="15" t="str">
        <f t="shared" si="48"/>
        <v>Б-100047-13</v>
      </c>
      <c r="J171" s="163">
        <v>3</v>
      </c>
      <c r="K171" s="12">
        <v>7</v>
      </c>
      <c r="L171" s="12" t="s">
        <v>42</v>
      </c>
      <c r="M171" s="16">
        <v>1</v>
      </c>
      <c r="N171" s="12">
        <v>18</v>
      </c>
      <c r="O171" s="13" t="s">
        <v>53</v>
      </c>
      <c r="P171" s="13" t="s">
        <v>44</v>
      </c>
      <c r="Q171" s="13" t="s">
        <v>45</v>
      </c>
      <c r="R171" s="17" t="str">
        <f t="shared" si="49"/>
        <v>1000471</v>
      </c>
      <c r="S171" s="15">
        <v>1</v>
      </c>
      <c r="T171" s="59" t="s">
        <v>187</v>
      </c>
      <c r="U171" s="12">
        <v>90000</v>
      </c>
      <c r="V171" s="12">
        <f t="shared" si="38"/>
        <v>16200</v>
      </c>
      <c r="W171" s="12">
        <v>0</v>
      </c>
      <c r="X171" s="18">
        <v>136</v>
      </c>
      <c r="Y171" s="19" t="s">
        <v>47</v>
      </c>
      <c r="Z171" s="20">
        <f t="shared" si="44"/>
        <v>73800</v>
      </c>
      <c r="AA171" s="21">
        <f t="shared" si="52"/>
        <v>4957.6271186440681</v>
      </c>
      <c r="AB171" s="26"/>
      <c r="AC171" s="14">
        <f t="shared" si="51"/>
        <v>45000</v>
      </c>
      <c r="AD171" s="21"/>
      <c r="AE171" s="12"/>
      <c r="AF171" s="59" t="s">
        <v>186</v>
      </c>
      <c r="AG171" s="23">
        <v>8</v>
      </c>
      <c r="AH171" s="27">
        <v>7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U17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'Б-100047-13',date'2015-03-03',3, 7, 7, 'RUR', 1, 18, date'2015-03-06', date'2015-03-07', 1000471, 1, to_date('2015-08-08 00:00:00','YYYY-MM-DD HH24:MI:SS'), 90000, 16200, 0, 136, 0, 'c1', 8,null);insert into xxxx_oebs_cash_payment_test (ID, INVOICE_ID, OEBS_PAYMENT, DOC_DATE, COMISS_DATE) values (s_xxxx_oebs_cash_payment_test.NEXTVAL, 100047, 45000, to_date('2015-08-08 00:00:00','YYYY-MM-DD HH24:MI:SS'), date'2015-08-07' );insert into xxxx_client_discount_m  (ID,CLIENT_ID,CLIENT_AVG_DISCOUNT,DT) values (s_xxxx_client_discount_m.NEXTVAL,136, 7, date'2014-03-01');</v>
      </c>
    </row>
    <row r="172" spans="1:47" ht="15" customHeight="1" x14ac:dyDescent="0.3">
      <c r="A172" s="45">
        <v>6</v>
      </c>
      <c r="B172" s="57"/>
      <c r="C172" s="12" t="str">
        <f t="shared" si="46"/>
        <v>10006</v>
      </c>
      <c r="D172" s="12" t="str">
        <f t="shared" si="47"/>
        <v>10006/13</v>
      </c>
      <c r="E172" s="13" t="s">
        <v>40</v>
      </c>
      <c r="F172" s="13" t="s">
        <v>41</v>
      </c>
      <c r="G172" s="12">
        <v>57</v>
      </c>
      <c r="H172" s="14">
        <v>100048</v>
      </c>
      <c r="I172" s="15" t="str">
        <f t="shared" si="48"/>
        <v>Б-100048-13</v>
      </c>
      <c r="J172" s="163">
        <v>3</v>
      </c>
      <c r="K172" s="28">
        <v>11</v>
      </c>
      <c r="L172" s="12" t="s">
        <v>42</v>
      </c>
      <c r="M172" s="16">
        <v>1</v>
      </c>
      <c r="N172" s="12">
        <v>18</v>
      </c>
      <c r="O172" s="13" t="s">
        <v>55</v>
      </c>
      <c r="P172" s="13" t="s">
        <v>44</v>
      </c>
      <c r="Q172" s="13" t="s">
        <v>45</v>
      </c>
      <c r="R172" s="17" t="str">
        <f t="shared" si="49"/>
        <v>1000481</v>
      </c>
      <c r="S172" s="15">
        <v>1</v>
      </c>
      <c r="T172" s="59" t="s">
        <v>188</v>
      </c>
      <c r="U172" s="12">
        <v>80000</v>
      </c>
      <c r="V172" s="12">
        <f t="shared" si="38"/>
        <v>14400</v>
      </c>
      <c r="W172" s="12">
        <v>0</v>
      </c>
      <c r="X172" s="18">
        <v>137</v>
      </c>
      <c r="Y172" s="19" t="s">
        <v>47</v>
      </c>
      <c r="Z172" s="20">
        <f t="shared" si="44"/>
        <v>65600</v>
      </c>
      <c r="AA172" s="21">
        <f>(AC172/1.18)*0.08</f>
        <v>2711.8644067796613</v>
      </c>
      <c r="AB172" s="29"/>
      <c r="AC172" s="14">
        <f t="shared" si="51"/>
        <v>40000</v>
      </c>
      <c r="AD172" s="21"/>
      <c r="AE172" s="12"/>
      <c r="AF172" s="59" t="s">
        <v>186</v>
      </c>
      <c r="AG172" s="23">
        <v>8</v>
      </c>
      <c r="AH172" s="30">
        <v>20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U17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'Б-100048-13',date'2015-03-04',3, 11, 11, 'RUR', 1, 18, date'2015-03-06', date'2015-03-07', 1000481, 1, to_date('2015-08-09 00:00:00','YYYY-MM-DD HH24:MI:SS'), 80000, 14400, 0, 137, 0, 'c1', 8,null);insert into xxxx_oebs_cash_payment_test (ID, INVOICE_ID, OEBS_PAYMENT, DOC_DATE, COMISS_DATE) values (s_xxxx_oebs_cash_payment_test.NEXTVAL, 100048, 40000, to_date('2015-08-09 00:00:00','YYYY-MM-DD HH24:MI:SS'), date'2015-08-07' );insert into xxxx_client_discount_m  (ID,CLIENT_ID,CLIENT_AVG_DISCOUNT,DT) values (s_xxxx_client_discount_m.NEXTVAL,137, 20, date'2014-03-01');</v>
      </c>
    </row>
    <row r="173" spans="1:47" s="44" customFormat="1" ht="15" customHeight="1" x14ac:dyDescent="0.3">
      <c r="A173" s="31">
        <v>6</v>
      </c>
      <c r="B173" s="60"/>
      <c r="C173" s="33" t="str">
        <f t="shared" si="46"/>
        <v>10006</v>
      </c>
      <c r="D173" s="33" t="str">
        <f t="shared" si="47"/>
        <v>10006/13</v>
      </c>
      <c r="E173" s="34" t="s">
        <v>40</v>
      </c>
      <c r="F173" s="34" t="s">
        <v>41</v>
      </c>
      <c r="G173" s="12">
        <v>57</v>
      </c>
      <c r="H173" s="14">
        <v>100049</v>
      </c>
      <c r="I173" s="33" t="str">
        <f t="shared" si="48"/>
        <v>Б-100049-13</v>
      </c>
      <c r="J173" s="163">
        <v>3</v>
      </c>
      <c r="K173" s="35">
        <v>1</v>
      </c>
      <c r="L173" s="33" t="s">
        <v>42</v>
      </c>
      <c r="M173" s="36">
        <v>1</v>
      </c>
      <c r="N173" s="33">
        <v>18</v>
      </c>
      <c r="O173" s="34" t="s">
        <v>57</v>
      </c>
      <c r="P173" s="34" t="s">
        <v>44</v>
      </c>
      <c r="Q173" s="34" t="s">
        <v>45</v>
      </c>
      <c r="R173" s="37" t="str">
        <f t="shared" si="49"/>
        <v>1000491</v>
      </c>
      <c r="S173" s="33">
        <v>1</v>
      </c>
      <c r="T173" s="61" t="s">
        <v>189</v>
      </c>
      <c r="U173" s="33">
        <v>60000</v>
      </c>
      <c r="V173" s="33">
        <f t="shared" si="38"/>
        <v>10800</v>
      </c>
      <c r="W173" s="33">
        <v>0</v>
      </c>
      <c r="X173" s="18">
        <v>138</v>
      </c>
      <c r="Y173" s="38" t="s">
        <v>47</v>
      </c>
      <c r="Z173" s="20">
        <f t="shared" si="44"/>
        <v>49200</v>
      </c>
      <c r="AA173" s="21">
        <f t="shared" si="52"/>
        <v>3305.0847457627119</v>
      </c>
      <c r="AB173" s="39">
        <f>SUM(AA169:AA173)</f>
        <v>21440.677966101695</v>
      </c>
      <c r="AC173" s="40">
        <f t="shared" si="51"/>
        <v>30000</v>
      </c>
      <c r="AD173" s="21"/>
      <c r="AE173" s="29"/>
      <c r="AF173" s="59" t="s">
        <v>186</v>
      </c>
      <c r="AG173" s="41">
        <v>8</v>
      </c>
      <c r="AH173" s="42">
        <v>13</v>
      </c>
      <c r="AI173" s="43" t="s">
        <v>49</v>
      </c>
      <c r="AJ173" s="34"/>
      <c r="AK173" s="34"/>
      <c r="AL173" s="37">
        <v>0</v>
      </c>
      <c r="AM173" s="33" t="s">
        <v>50</v>
      </c>
      <c r="AN173" s="33" t="s">
        <v>51</v>
      </c>
      <c r="AO173" s="33"/>
      <c r="AP173" s="37"/>
      <c r="AQ173" s="37"/>
      <c r="AR173" s="37"/>
      <c r="AU17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'Б-100049-13',date'2015-03-05',3, 1, 1, 'RUR', 1, 18, date'2015-03-06', date'2015-03-07', 1000491, 1, to_date('2015-08-11 00:00:00','YYYY-MM-DD HH24:MI:SS'), 60000, 10800, 0, 138, 0, 'c1', 8,null);insert into xxxx_oebs_cash_payment_test (ID, INVOICE_ID, OEBS_PAYMENT, DOC_DATE, COMISS_DATE) values (s_xxxx_oebs_cash_payment_test.NEXTVAL, 100049, 30000, to_date('2015-08-11 00:00:00','YYYY-MM-DD HH24:MI:SS'), date'2015-08-07' );insert into xxxx_client_discount_m  (ID,CLIENT_ID,CLIENT_AVG_DISCOUNT,DT) values (s_xxxx_client_discount_m.NEXTVAL,138, 13, date'2014-03-01');</v>
      </c>
    </row>
    <row r="174" spans="1:47" ht="15" customHeight="1" x14ac:dyDescent="0.3">
      <c r="A174" s="45">
        <v>7</v>
      </c>
      <c r="B174" s="57"/>
      <c r="C174" s="12" t="str">
        <f t="shared" si="46"/>
        <v>10007</v>
      </c>
      <c r="D174" s="12" t="str">
        <f t="shared" si="47"/>
        <v>10007/13</v>
      </c>
      <c r="E174" s="13" t="s">
        <v>40</v>
      </c>
      <c r="F174" s="13" t="s">
        <v>41</v>
      </c>
      <c r="G174" s="12">
        <v>57</v>
      </c>
      <c r="H174" s="14">
        <v>100050</v>
      </c>
      <c r="I174" s="15" t="str">
        <f t="shared" si="48"/>
        <v>Б-100050-13</v>
      </c>
      <c r="J174" s="163">
        <v>3</v>
      </c>
      <c r="K174" s="56">
        <v>19</v>
      </c>
      <c r="L174" s="12" t="s">
        <v>42</v>
      </c>
      <c r="M174" s="16">
        <v>1</v>
      </c>
      <c r="N174" s="12">
        <v>18</v>
      </c>
      <c r="O174" s="13" t="s">
        <v>43</v>
      </c>
      <c r="P174" s="13" t="s">
        <v>44</v>
      </c>
      <c r="Q174" s="13" t="s">
        <v>45</v>
      </c>
      <c r="R174" s="17" t="str">
        <f t="shared" si="49"/>
        <v>1000501</v>
      </c>
      <c r="S174" s="15">
        <v>1</v>
      </c>
      <c r="T174" s="13" t="s">
        <v>101</v>
      </c>
      <c r="U174" s="12">
        <v>100000</v>
      </c>
      <c r="V174" s="12">
        <f t="shared" si="38"/>
        <v>18000</v>
      </c>
      <c r="W174" s="12">
        <v>0</v>
      </c>
      <c r="X174" s="18">
        <v>139</v>
      </c>
      <c r="Y174" s="19" t="s">
        <v>47</v>
      </c>
      <c r="Z174" s="20">
        <f t="shared" si="44"/>
        <v>82000</v>
      </c>
      <c r="AA174" s="21">
        <f t="shared" si="52"/>
        <v>5508.4745762711873</v>
      </c>
      <c r="AB174" s="22"/>
      <c r="AC174" s="14">
        <f t="shared" si="51"/>
        <v>50000</v>
      </c>
      <c r="AD174" s="21"/>
      <c r="AE174" s="12"/>
      <c r="AF174" s="13" t="s">
        <v>172</v>
      </c>
      <c r="AG174" s="23">
        <v>8</v>
      </c>
      <c r="AH174" s="24">
        <v>13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17" t="s">
        <v>190</v>
      </c>
      <c r="AU17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"&amp;A174&amp;", "&amp;C174&amp;", '"&amp;D174&amp;"', date'"&amp;E174&amp;"', date'"&amp;F174&amp;"', "&amp;G174&amp;", "&amp;H174&amp;", '"&amp;I174&amp;"',date'"&amp;O174&amp;"',"&amp;J174&amp;", "&amp;K174&amp;", "&amp;K174&amp;", '"&amp;L174&amp;"', "&amp;M174&amp;", "&amp;N174&amp;", date'"&amp;P174&amp;"', date'"&amp;Q174&amp;"', "&amp;R174&amp;", "&amp;S174&amp;", to_date('"&amp;T174&amp;"','YYYY-MM-DD HH24:MI:SS'), "&amp;U174&amp;", "&amp;V174&amp;", "&amp;W174&amp;", "&amp;X174&amp;", "&amp;AL174&amp;", '"&amp;AN174&amp;"', "&amp;AG174&amp;","&amp;AM174&amp;");"&amp;
IF(LEN(AC174)&gt;0,"insert into xxxx_oebs_cash_payment_test (ID, INVOICE_ID, OEBS_PAYMENT, DOC_DATE, COMISS_DATE) values (s_xxxx_oebs_cash_payment_test.NEXTVAL, "&amp;H174&amp;", "&amp;AC174&amp;", to_date('"&amp;T174&amp;"','YYYY-MM-DD HH24:MI:SS'), "&amp;AF174&amp;" );","")&amp;
IF(LEN(AD174)&gt;0,"insert into xxxx_oebs_cash_payment_test (ID, INVOICE_ID, OEBS_PAYMENT, DOC_DATE, COMISS_DATE) values (s_xxxx_oebs_cash_payment_test.NEXTVAL, "&amp;H174&amp;", "&amp;AD174&amp;", to_date('"&amp;T174&amp;"','YYYY-MM-DD HH24:MI:SS'), "&amp;AF174&amp;" );","")&amp;
IF(LEN(AE174)&gt;0,"insert into xxxx_oebs_cash_payment_test (ID, INVOICE_ID, OEBS_PAYMENT, DOC_DATE, COMISS_DATE) values (s_xxxx_oebs_cash_payment_test.NEXTVAL, "&amp;H174&amp;", "&amp;AE174&amp;", to_date('"&amp;T174&amp;"','YYYY-MM-DD HH24:MI:SS'), "&amp;AF174&amp;" );","")&amp;
IF(LEN(AH174)&gt;0,"insert into xxxx_client_discount_m  (ID,CLIENT_ID,CLIENT_AVG_DISCOUNT,DT) values (s_xxxx_client_discount_m.NEXTVAL,"&amp;X174&amp;", "&amp;AH174&amp;", "&amp;AI174&amp;");","")&amp;
IF(LEN(AJ174)&gt;0,"insert into xxxx_client_discount_m  (ID,CLIENT_ID,CLIENT_AVG_DISCOUNT,DT) values (s_xxxx_client_discount_m.NEXTVAL,"&amp;X174&amp;", "&amp;AJ174&amp;", "&amp;AK174&amp;");","")&amp;
IF(LEN(AO174)&gt;0,"insert into xxxx_contract_signed_attr (ID, CONTRACT_ID, CODE, KEY_NUM) values (s_xxxx_contract_signed_attr.NEXTVAL, "&amp;C174&amp;", 'SUPERCOMMISSION_BONUS' , "&amp;AO174&amp;" );","")&amp;
IF(LEN(AP174)&gt;0,"insert into xxxx_loyal_clients_contr_attr (ID, CONTRACT_ID, CLIENT_ID, LC_TURNOVER, COLLATERAL_FIRST_DT, COLLATERAL_END_DT) values (s_xxxx_loyal_clients_contr_atr.NEXTVAL, "&amp;C174&amp;", "&amp;X174&amp;", "&amp;AP174&amp;", "&amp;AQ174&amp;", "&amp;AR174&amp;"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'Б-100050-13',date'2015-03-02',3, 19, 19, 'RUR', 1, 18, date'2015-03-06', date'2015-03-07', 1000501, 1, to_date('2015-06-07 00:00:00','YYYY-MM-DD HH24:MI:SS'), 100000, 18000, 0, 139, 0, 'c1', 8,null);insert into xxxx_oebs_cash_payment_test (ID, INVOICE_ID, OEBS_PAYMENT, DOC_DATE, COMISS_DATE) values (s_xxxx_oebs_cash_payment_test.NEXTVAL, 100050, 50000, to_date('2015-06-07 00:00:00','YYYY-MM-DD HH24:MI:SS'), date'2015-06-11' );insert into xxxx_client_discount_m  (ID,CLIENT_ID,CLIENT_AVG_DISCOUNT,DT) values (s_xxxx_client_discount_m.NEXTVAL,139, 13, date'2014-03-01');</v>
      </c>
    </row>
    <row r="175" spans="1:47" ht="15" customHeight="1" x14ac:dyDescent="0.3">
      <c r="A175" s="45">
        <v>7</v>
      </c>
      <c r="B175" s="57"/>
      <c r="C175" s="12" t="str">
        <f t="shared" ref="C175:C182" si="53">"1000"&amp;A175</f>
        <v>10007</v>
      </c>
      <c r="D175" s="12" t="str">
        <f t="shared" ref="D175:D182" si="54">"1000"&amp;A175&amp;"/13"</f>
        <v>10007/13</v>
      </c>
      <c r="E175" s="13" t="s">
        <v>40</v>
      </c>
      <c r="F175" s="13" t="s">
        <v>41</v>
      </c>
      <c r="G175" s="12">
        <v>57</v>
      </c>
      <c r="H175" s="14">
        <v>100051</v>
      </c>
      <c r="I175" s="15" t="str">
        <f t="shared" ref="I175:I182" si="55">"Б-"&amp;H175&amp;"-13"</f>
        <v>Б-100051-13</v>
      </c>
      <c r="J175" s="163">
        <v>3</v>
      </c>
      <c r="K175" s="56">
        <v>22</v>
      </c>
      <c r="L175" s="12" t="s">
        <v>42</v>
      </c>
      <c r="M175" s="16">
        <v>1</v>
      </c>
      <c r="N175" s="12">
        <v>18</v>
      </c>
      <c r="O175" s="13" t="s">
        <v>53</v>
      </c>
      <c r="P175" s="13" t="s">
        <v>44</v>
      </c>
      <c r="Q175" s="13" t="s">
        <v>45</v>
      </c>
      <c r="R175" s="17" t="str">
        <f t="shared" ref="R175:R182" si="56">H175&amp;"1"</f>
        <v>1000511</v>
      </c>
      <c r="S175" s="15">
        <v>1</v>
      </c>
      <c r="T175" s="13" t="s">
        <v>103</v>
      </c>
      <c r="U175" s="12">
        <v>90000</v>
      </c>
      <c r="V175" s="12">
        <f t="shared" ref="V175:V182" si="57">U175*0.18</f>
        <v>16200</v>
      </c>
      <c r="W175" s="12">
        <v>0</v>
      </c>
      <c r="X175" s="18">
        <v>140</v>
      </c>
      <c r="Y175" s="19" t="s">
        <v>47</v>
      </c>
      <c r="Z175" s="20">
        <f t="shared" si="44"/>
        <v>73800</v>
      </c>
      <c r="AA175" s="21"/>
      <c r="AB175" s="26"/>
      <c r="AC175" s="14">
        <f t="shared" ref="AC175:AC182" si="58">U175*0.5</f>
        <v>45000</v>
      </c>
      <c r="AD175" s="21"/>
      <c r="AE175" s="12"/>
      <c r="AF175" s="13" t="s">
        <v>172</v>
      </c>
      <c r="AG175" s="23">
        <v>8</v>
      </c>
      <c r="AH175" s="27">
        <v>7</v>
      </c>
      <c r="AI175" s="25" t="s">
        <v>49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S175" s="17" t="s">
        <v>191</v>
      </c>
      <c r="AU17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"&amp;A175&amp;", "&amp;C175&amp;", '"&amp;D175&amp;"', date'"&amp;E175&amp;"', date'"&amp;F175&amp;"', "&amp;G175&amp;", "&amp;H175&amp;", '"&amp;I175&amp;"',date'"&amp;O175&amp;"',"&amp;J175&amp;", "&amp;K175&amp;", "&amp;K175&amp;", '"&amp;L175&amp;"', "&amp;M175&amp;", "&amp;N175&amp;", date'"&amp;P175&amp;"', date'"&amp;Q175&amp;"', "&amp;R175&amp;", "&amp;S175&amp;", to_date('"&amp;T175&amp;"','YYYY-MM-DD HH24:MI:SS'), "&amp;U175&amp;", "&amp;V175&amp;", "&amp;W175&amp;", "&amp;X175&amp;", "&amp;AL175&amp;", '"&amp;AN175&amp;"', "&amp;AG175&amp;","&amp;AM175&amp;");"&amp;
IF(LEN(AC175)&gt;0,"insert into xxxx_oebs_cash_payment_test (ID, INVOICE_ID, OEBS_PAYMENT, DOC_DATE, COMISS_DATE) values (s_xxxx_oebs_cash_payment_test.NEXTVAL, "&amp;H175&amp;", "&amp;AC175&amp;", to_date('"&amp;T175&amp;"','YYYY-MM-DD HH24:MI:SS'), "&amp;AF175&amp;" );","")&amp;
IF(LEN(AD175)&gt;0,"insert into xxxx_oebs_cash_payment_test (ID, INVOICE_ID, OEBS_PAYMENT, DOC_DATE, COMISS_DATE) values (s_xxxx_oebs_cash_payment_test.NEXTVAL, "&amp;H175&amp;", "&amp;AD175&amp;", to_date('"&amp;T175&amp;"','YYYY-MM-DD HH24:MI:SS'), "&amp;AF175&amp;" );","")&amp;
IF(LEN(AE175)&gt;0,"insert into xxxx_oebs_cash_payment_test (ID, INVOICE_ID, OEBS_PAYMENT, DOC_DATE, COMISS_DATE) values (s_xxxx_oebs_cash_payment_test.NEXTVAL, "&amp;H175&amp;", "&amp;AE175&amp;", to_date('"&amp;T175&amp;"','YYYY-MM-DD HH24:MI:SS'), "&amp;AF175&amp;" );","")&amp;
IF(LEN(AH175)&gt;0,"insert into xxxx_client_discount_m  (ID,CLIENT_ID,CLIENT_AVG_DISCOUNT,DT) values (s_xxxx_client_discount_m.NEXTVAL,"&amp;X175&amp;", "&amp;AH175&amp;", "&amp;AI175&amp;");","")&amp;
IF(LEN(AJ175)&gt;0,"insert into xxxx_client_discount_m  (ID,CLIENT_ID,CLIENT_AVG_DISCOUNT,DT) values (s_xxxx_client_discount_m.NEXTVAL,"&amp;X175&amp;", "&amp;AJ175&amp;", "&amp;AK175&amp;");","")&amp;
IF(LEN(AO175)&gt;0,"insert into xxxx_contract_signed_attr (ID, CONTRACT_ID, CODE, KEY_NUM) values (s_xxxx_contract_signed_attr.NEXTVAL, "&amp;C175&amp;", 'SUPERCOMMISSION_BONUS' , "&amp;AO175&amp;" );","")&amp;
IF(LEN(AP175)&gt;0,"insert into xxxx_loyal_clients_contr_attr (ID, CONTRACT_ID, CLIENT_ID, LC_TURNOVER, COLLATERAL_FIRST_DT, COLLATERAL_END_DT) values (s_xxxx_loyal_clients_contr_atr.NEXTVAL, "&amp;C175&amp;", "&amp;X175&amp;", "&amp;AP175&amp;", "&amp;AQ175&amp;", "&amp;AR175&amp;"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'Б-100051-13',date'2015-03-03',3, 22, 22, 'RUR', 1, 18, date'2015-03-06', date'2015-03-07', 1000511, 1, to_date('2015-06-08 00:00:00','YYYY-MM-DD HH24:MI:SS'), 90000, 16200, 0, 140, 0, 'c1', 8,null);insert into xxxx_oebs_cash_payment_test (ID, INVOICE_ID, OEBS_PAYMENT, DOC_DATE, COMISS_DATE) values (s_xxxx_oebs_cash_payment_test.NEXTVAL, 100051, 45000, to_date('2015-06-08 00:00:00','YYYY-MM-DD HH24:MI:SS'), date'2015-06-11' );insert into xxxx_client_discount_m  (ID,CLIENT_ID,CLIENT_AVG_DISCOUNT,DT) values (s_xxxx_client_discount_m.NEXTVAL,140, 7, date'2014-03-01');</v>
      </c>
    </row>
    <row r="176" spans="1:47" ht="15" customHeight="1" x14ac:dyDescent="0.3">
      <c r="A176" s="45">
        <v>7</v>
      </c>
      <c r="B176" s="57"/>
      <c r="C176" s="12" t="str">
        <f t="shared" si="53"/>
        <v>10007</v>
      </c>
      <c r="D176" s="12" t="str">
        <f t="shared" si="54"/>
        <v>10007/13</v>
      </c>
      <c r="E176" s="13" t="s">
        <v>40</v>
      </c>
      <c r="F176" s="13" t="s">
        <v>41</v>
      </c>
      <c r="G176" s="12">
        <v>57</v>
      </c>
      <c r="H176" s="14">
        <v>100052</v>
      </c>
      <c r="I176" s="15" t="str">
        <f t="shared" si="55"/>
        <v>Б-100052-13</v>
      </c>
      <c r="J176" s="163">
        <v>3</v>
      </c>
      <c r="K176" s="12">
        <v>7</v>
      </c>
      <c r="L176" s="12" t="s">
        <v>42</v>
      </c>
      <c r="M176" s="16">
        <v>1</v>
      </c>
      <c r="N176" s="12">
        <v>18</v>
      </c>
      <c r="O176" s="13" t="s">
        <v>53</v>
      </c>
      <c r="P176" s="13" t="s">
        <v>44</v>
      </c>
      <c r="Q176" s="13" t="s">
        <v>45</v>
      </c>
      <c r="R176" s="17" t="str">
        <f t="shared" si="56"/>
        <v>1000521</v>
      </c>
      <c r="S176" s="15">
        <v>1</v>
      </c>
      <c r="T176" s="13" t="s">
        <v>174</v>
      </c>
      <c r="U176" s="12">
        <v>90000</v>
      </c>
      <c r="V176" s="12">
        <f t="shared" si="57"/>
        <v>16200</v>
      </c>
      <c r="W176" s="12">
        <v>0</v>
      </c>
      <c r="X176" s="18">
        <v>141</v>
      </c>
      <c r="Y176" s="19" t="s">
        <v>47</v>
      </c>
      <c r="Z176" s="20">
        <f t="shared" si="44"/>
        <v>73800</v>
      </c>
      <c r="AA176" s="21">
        <f t="shared" si="52"/>
        <v>4957.6271186440681</v>
      </c>
      <c r="AB176" s="26"/>
      <c r="AC176" s="14">
        <f t="shared" si="58"/>
        <v>45000</v>
      </c>
      <c r="AD176" s="21">
        <f>(AC176/1.18)*0.02</f>
        <v>762.71186440677968</v>
      </c>
      <c r="AE176" s="12"/>
      <c r="AF176" s="13" t="s">
        <v>172</v>
      </c>
      <c r="AG176" s="23">
        <v>8</v>
      </c>
      <c r="AH176" s="27">
        <v>7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17"/>
      <c r="AU17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'Б-100052-13',date'2015-03-03',3, 7, 7, 'RUR', 1, 18, date'2015-03-06', date'2015-03-07', 1000521, 1, to_date('2015-06-11 00:00:00','YYYY-MM-DD HH24:MI:SS'), 90000, 16200, 0, 141, 0, 'c1', 8,null);insert into xxxx_oebs_cash_payment_test (ID, INVOICE_ID, OEBS_PAYMENT, DOC_DATE, COMISS_DATE) values (s_xxxx_oebs_cash_payment_test.NEXTVAL, 100052, 45000, to_date('2015-06-11 00:00:00','YYYY-MM-DD HH24:MI:SS'), date'2015-06-11' );insert into xxxx_oebs_cash_payment_test (ID, INVOICE_ID, OEBS_PAYMENT, DOC_DATE, COMISS_DATE) values (s_xxxx_oebs_cash_payment_test.NEXTVAL, 100052, 762.71186440678, to_date('2015-06-11 00:00:00','YYYY-MM-DD HH24:MI:SS'), date'2015-06-11' );insert into xxxx_client_discount_m  (ID,CLIENT_ID,CLIENT_AVG_DISCOUNT,DT) values (s_xxxx_client_discount_m.NEXTVAL,141, 7, date'2014-03-01');</v>
      </c>
    </row>
    <row r="177" spans="1:47" ht="15" customHeight="1" x14ac:dyDescent="0.3">
      <c r="A177" s="45">
        <v>7</v>
      </c>
      <c r="B177" s="57"/>
      <c r="C177" s="12" t="str">
        <f t="shared" si="53"/>
        <v>10007</v>
      </c>
      <c r="D177" s="12" t="str">
        <f t="shared" si="54"/>
        <v>10007/13</v>
      </c>
      <c r="E177" s="13" t="s">
        <v>40</v>
      </c>
      <c r="F177" s="13" t="s">
        <v>41</v>
      </c>
      <c r="G177" s="12">
        <v>57</v>
      </c>
      <c r="H177" s="14">
        <v>100053</v>
      </c>
      <c r="I177" s="15" t="str">
        <f t="shared" si="55"/>
        <v>Б-100053-13</v>
      </c>
      <c r="J177" s="163">
        <v>3</v>
      </c>
      <c r="K177" s="56">
        <v>11</v>
      </c>
      <c r="L177" s="12" t="s">
        <v>42</v>
      </c>
      <c r="M177" s="16">
        <v>1</v>
      </c>
      <c r="N177" s="12">
        <v>18</v>
      </c>
      <c r="O177" s="13" t="s">
        <v>55</v>
      </c>
      <c r="P177" s="13" t="s">
        <v>44</v>
      </c>
      <c r="Q177" s="13" t="s">
        <v>45</v>
      </c>
      <c r="R177" s="17" t="str">
        <f t="shared" si="56"/>
        <v>1000531</v>
      </c>
      <c r="S177" s="15">
        <v>1</v>
      </c>
      <c r="T177" s="13" t="s">
        <v>173</v>
      </c>
      <c r="U177" s="12">
        <v>80000</v>
      </c>
      <c r="V177" s="12">
        <f t="shared" si="57"/>
        <v>14400</v>
      </c>
      <c r="W177" s="12">
        <v>0</v>
      </c>
      <c r="X177" s="18">
        <v>142</v>
      </c>
      <c r="Y177" s="19" t="s">
        <v>47</v>
      </c>
      <c r="Z177" s="20">
        <f t="shared" si="44"/>
        <v>65600</v>
      </c>
      <c r="AA177" s="21">
        <f>(AC177/1.18)*0.08</f>
        <v>2711.8644067796613</v>
      </c>
      <c r="AB177" s="29"/>
      <c r="AC177" s="14">
        <f t="shared" si="58"/>
        <v>40000</v>
      </c>
      <c r="AD177" s="21">
        <f>(AC177/1.18)*0.02</f>
        <v>677.96610169491532</v>
      </c>
      <c r="AE177" s="12"/>
      <c r="AF177" s="13" t="s">
        <v>172</v>
      </c>
      <c r="AG177" s="23">
        <v>8</v>
      </c>
      <c r="AH177" s="30">
        <v>20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17"/>
      <c r="AU1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"&amp;A177&amp;", "&amp;C177&amp;", '"&amp;D177&amp;"', date'"&amp;E177&amp;"', date'"&amp;F177&amp;"', "&amp;G177&amp;", "&amp;H177&amp;", '"&amp;I177&amp;"',date'"&amp;O177&amp;"',"&amp;J177&amp;", "&amp;K177&amp;", "&amp;K177&amp;", '"&amp;L177&amp;"', "&amp;M177&amp;", "&amp;N177&amp;", date'"&amp;P177&amp;"', date'"&amp;Q177&amp;"', "&amp;R177&amp;", "&amp;S177&amp;", to_date('"&amp;T177&amp;"','YYYY-MM-DD HH24:MI:SS'), "&amp;U177&amp;", "&amp;V177&amp;", "&amp;W177&amp;", "&amp;X177&amp;", "&amp;AL177&amp;", '"&amp;AN177&amp;"', "&amp;AG177&amp;","&amp;AM177&amp;");"&amp;
IF(LEN(AC177)&gt;0,"insert into xxxx_oebs_cash_payment_test (ID, INVOICE_ID, OEBS_PAYMENT, DOC_DATE, COMISS_DATE) values (s_xxxx_oebs_cash_payment_test.NEXTVAL, "&amp;H177&amp;", "&amp;AC177&amp;", to_date('"&amp;T177&amp;"','YYYY-MM-DD HH24:MI:SS'), "&amp;AF177&amp;" );","")&amp;
IF(LEN(AD177)&gt;0,"insert into xxxx_oebs_cash_payment_test (ID, INVOICE_ID, OEBS_PAYMENT, DOC_DATE, COMISS_DATE) values (s_xxxx_oebs_cash_payment_test.NEXTVAL, "&amp;H177&amp;", "&amp;AD177&amp;", to_date('"&amp;T177&amp;"','YYYY-MM-DD HH24:MI:SS'), "&amp;AF177&amp;" );","")&amp;
IF(LEN(AE177)&gt;0,"insert into xxxx_oebs_cash_payment_test (ID, INVOICE_ID, OEBS_PAYMENT, DOC_DATE, COMISS_DATE) values (s_xxxx_oebs_cash_payment_test.NEXTVAL, "&amp;H177&amp;", "&amp;AE177&amp;", to_date('"&amp;T177&amp;"','YYYY-MM-DD HH24:MI:SS'), "&amp;AF177&amp;" );","")&amp;
IF(LEN(AH177)&gt;0,"insert into xxxx_client_discount_m  (ID,CLIENT_ID,CLIENT_AVG_DISCOUNT,DT) values (s_xxxx_client_discount_m.NEXTVAL,"&amp;X177&amp;", "&amp;AH177&amp;", "&amp;AI177&amp;");","")&amp;
IF(LEN(AJ177)&gt;0,"insert into xxxx_client_discount_m  (ID,CLIENT_ID,CLIENT_AVG_DISCOUNT,DT) values (s_xxxx_client_discount_m.NEXTVAL,"&amp;X177&amp;", "&amp;AJ177&amp;", "&amp;AK177&amp;");","")&amp;
IF(LEN(AO177)&gt;0,"insert into xxxx_contract_signed_attr (ID, CONTRACT_ID, CODE, KEY_NUM) values (s_xxxx_contract_signed_attr.NEXTVAL, "&amp;C177&amp;", 'SUPERCOMMISSION_BONUS' , "&amp;AO177&amp;" );","")&amp;
IF(LEN(AP177)&gt;0,"insert into xxxx_loyal_clients_contr_attr (ID, CONTRACT_ID, CLIENT_ID, LC_TURNOVER, COLLATERAL_FIRST_DT, COLLATERAL_END_DT) values (s_xxxx_loyal_clients_contr_atr.NEXTVAL, "&amp;C177&amp;", "&amp;X177&amp;", "&amp;AP177&amp;", "&amp;AQ177&amp;", "&amp;AR177&amp;"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'Б-100053-13',date'2015-03-04',3, 11, 11, 'RUR', 1, 18, date'2015-03-06', date'2015-03-07', 1000531, 1, to_date('2015-06-09 00:00:00','YYYY-MM-DD HH24:MI:SS'), 80000, 14400, 0, 142, 0, 'c1', 8,null);insert into xxxx_oebs_cash_payment_test (ID, INVOICE_ID, OEBS_PAYMENT, DOC_DATE, COMISS_DATE) values (s_xxxx_oebs_cash_payment_test.NEXTVAL, 100053, 40000, to_date('2015-06-09 00:00:00','YYYY-MM-DD HH24:MI:SS'), date'2015-06-11' );insert into xxxx_oebs_cash_payment_test (ID, INVOICE_ID, OEBS_PAYMENT, DOC_DATE, COMISS_DATE) values (s_xxxx_oebs_cash_payment_test.NEXTVAL, 100053, 677.966101694915, to_date('2015-06-09 00:00:00','YYYY-MM-DD HH24:MI:SS'), date'2015-06-11' );insert into xxxx_client_discount_m  (ID,CLIENT_ID,CLIENT_AVG_DISCOUNT,DT) values (s_xxxx_client_discount_m.NEXTVAL,142, 20, date'2014-03-01');</v>
      </c>
    </row>
    <row r="178" spans="1:47" ht="15" customHeight="1" x14ac:dyDescent="0.3">
      <c r="A178" s="45">
        <v>7</v>
      </c>
      <c r="B178" s="57"/>
      <c r="C178" s="12" t="str">
        <f t="shared" si="53"/>
        <v>10007</v>
      </c>
      <c r="D178" s="12" t="str">
        <f t="shared" si="54"/>
        <v>10007/13</v>
      </c>
      <c r="E178" s="13" t="s">
        <v>40</v>
      </c>
      <c r="F178" s="13" t="s">
        <v>41</v>
      </c>
      <c r="G178" s="12">
        <v>57</v>
      </c>
      <c r="H178" s="14">
        <v>100054</v>
      </c>
      <c r="I178" s="15" t="str">
        <f t="shared" si="55"/>
        <v>Б-100054-13</v>
      </c>
      <c r="J178" s="163">
        <v>3</v>
      </c>
      <c r="K178" s="12">
        <v>7</v>
      </c>
      <c r="L178" s="12" t="s">
        <v>42</v>
      </c>
      <c r="M178" s="16">
        <v>1</v>
      </c>
      <c r="N178" s="12">
        <v>18</v>
      </c>
      <c r="O178" s="13" t="s">
        <v>53</v>
      </c>
      <c r="P178" s="13" t="s">
        <v>44</v>
      </c>
      <c r="Q178" s="13" t="s">
        <v>45</v>
      </c>
      <c r="R178" s="17" t="str">
        <f t="shared" si="56"/>
        <v>1000541</v>
      </c>
      <c r="S178" s="15">
        <v>1</v>
      </c>
      <c r="T178" s="13" t="s">
        <v>103</v>
      </c>
      <c r="U178" s="12">
        <v>90000</v>
      </c>
      <c r="V178" s="12">
        <f t="shared" si="57"/>
        <v>16200</v>
      </c>
      <c r="W178" s="12">
        <v>0</v>
      </c>
      <c r="X178" s="18">
        <v>143</v>
      </c>
      <c r="Y178" s="19" t="s">
        <v>47</v>
      </c>
      <c r="Z178" s="20">
        <f t="shared" si="44"/>
        <v>73800</v>
      </c>
      <c r="AA178" s="21">
        <f t="shared" si="52"/>
        <v>4957.6271186440681</v>
      </c>
      <c r="AB178" s="26"/>
      <c r="AC178" s="14">
        <f t="shared" si="58"/>
        <v>45000</v>
      </c>
      <c r="AD178" s="21">
        <f>(AC178/1.18)*0.02</f>
        <v>762.71186440677968</v>
      </c>
      <c r="AE178" s="12"/>
      <c r="AF178" s="13" t="s">
        <v>172</v>
      </c>
      <c r="AG178" s="23">
        <v>8</v>
      </c>
      <c r="AH178" s="27">
        <v>7</v>
      </c>
      <c r="AI178" s="25" t="s">
        <v>49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S178" s="17"/>
      <c r="AU17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'Б-100054-13',date'2015-03-03',3, 7, 7, 'RUR', 1, 18, date'2015-03-06', date'2015-03-07', 1000541, 1, to_date('2015-06-08 00:00:00','YYYY-MM-DD HH24:MI:SS'), 90000, 16200, 0, 143, 0, 'c1', 8,null);insert into xxxx_oebs_cash_payment_test (ID, INVOICE_ID, OEBS_PAYMENT, DOC_DATE, COMISS_DATE) values (s_xxxx_oebs_cash_payment_test.NEXTVAL, 100054, 45000, to_date('2015-06-08 00:00:00','YYYY-MM-DD HH24:MI:SS'), date'2015-06-11' );insert into xxxx_oebs_cash_payment_test (ID, INVOICE_ID, OEBS_PAYMENT, DOC_DATE, COMISS_DATE) values (s_xxxx_oebs_cash_payment_test.NEXTVAL, 100054, 762.71186440678, to_date('2015-06-08 00:00:00','YYYY-MM-DD HH24:MI:SS'), date'2015-06-11' );insert into xxxx_client_discount_m  (ID,CLIENT_ID,CLIENT_AVG_DISCOUNT,DT) values (s_xxxx_client_discount_m.NEXTVAL,143, 7, date'2014-03-01');</v>
      </c>
    </row>
    <row r="179" spans="1:47" ht="15" customHeight="1" x14ac:dyDescent="0.3">
      <c r="A179" s="45">
        <v>7</v>
      </c>
      <c r="B179" s="57"/>
      <c r="C179" s="12" t="str">
        <f t="shared" si="53"/>
        <v>10007</v>
      </c>
      <c r="D179" s="12" t="str">
        <f t="shared" si="54"/>
        <v>10007/13</v>
      </c>
      <c r="E179" s="13" t="s">
        <v>40</v>
      </c>
      <c r="F179" s="13" t="s">
        <v>41</v>
      </c>
      <c r="G179" s="12">
        <v>57</v>
      </c>
      <c r="H179" s="14">
        <v>100055</v>
      </c>
      <c r="I179" s="15" t="str">
        <f t="shared" si="55"/>
        <v>Б-100055-13</v>
      </c>
      <c r="J179" s="163">
        <v>3</v>
      </c>
      <c r="K179" s="12">
        <v>7</v>
      </c>
      <c r="L179" s="12" t="s">
        <v>42</v>
      </c>
      <c r="M179" s="16">
        <v>1</v>
      </c>
      <c r="N179" s="12">
        <v>18</v>
      </c>
      <c r="O179" s="13" t="s">
        <v>53</v>
      </c>
      <c r="P179" s="13" t="s">
        <v>44</v>
      </c>
      <c r="Q179" s="13" t="s">
        <v>45</v>
      </c>
      <c r="R179" s="17" t="str">
        <f t="shared" si="56"/>
        <v>1000551</v>
      </c>
      <c r="S179" s="15">
        <v>1</v>
      </c>
      <c r="T179" s="13" t="s">
        <v>103</v>
      </c>
      <c r="U179" s="12">
        <v>90000</v>
      </c>
      <c r="V179" s="12">
        <f t="shared" si="57"/>
        <v>16200</v>
      </c>
      <c r="W179" s="12">
        <v>0</v>
      </c>
      <c r="X179" s="18">
        <v>144</v>
      </c>
      <c r="Y179" s="19" t="s">
        <v>47</v>
      </c>
      <c r="Z179" s="20">
        <f t="shared" si="44"/>
        <v>73800</v>
      </c>
      <c r="AA179" s="21">
        <f t="shared" si="52"/>
        <v>4957.6271186440681</v>
      </c>
      <c r="AB179" s="26"/>
      <c r="AC179" s="14">
        <f t="shared" si="58"/>
        <v>45000</v>
      </c>
      <c r="AD179" s="21">
        <f>(AC179/1.18)*0.02</f>
        <v>762.71186440677968</v>
      </c>
      <c r="AE179" s="12"/>
      <c r="AF179" s="13" t="s">
        <v>172</v>
      </c>
      <c r="AG179" s="23">
        <v>8</v>
      </c>
      <c r="AH179" s="27">
        <v>7</v>
      </c>
      <c r="AI179" s="25" t="s">
        <v>49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S179" s="17"/>
      <c r="AU17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'Б-100055-13',date'2015-03-03',3, 7, 7, 'RUR', 1, 18, date'2015-03-06', date'2015-03-07', 1000551, 1, to_date('2015-06-08 00:00:00','YYYY-MM-DD HH24:MI:SS'), 90000, 16200, 0, 144, 0, 'c1', 8,null);insert into xxxx_oebs_cash_payment_test (ID, INVOICE_ID, OEBS_PAYMENT, DOC_DATE, COMISS_DATE) values (s_xxxx_oebs_cash_payment_test.NEXTVAL, 100055, 45000, to_date('2015-06-08 00:00:00','YYYY-MM-DD HH24:MI:SS'), date'2015-06-11' );insert into xxxx_oebs_cash_payment_test (ID, INVOICE_ID, OEBS_PAYMENT, DOC_DATE, COMISS_DATE) values (s_xxxx_oebs_cash_payment_test.NEXTVAL, 100055, 762.71186440678, to_date('2015-06-08 00:00:00','YYYY-MM-DD HH24:MI:SS'), date'2015-06-11' );insert into xxxx_client_discount_m  (ID,CLIENT_ID,CLIENT_AVG_DISCOUNT,DT) values (s_xxxx_client_discount_m.NEXTVAL,144, 7, date'2014-03-01');</v>
      </c>
    </row>
    <row r="180" spans="1:47" ht="15" customHeight="1" x14ac:dyDescent="0.3">
      <c r="A180" s="45">
        <v>7</v>
      </c>
      <c r="B180" s="57"/>
      <c r="C180" s="12" t="str">
        <f t="shared" si="53"/>
        <v>10007</v>
      </c>
      <c r="D180" s="12" t="str">
        <f t="shared" si="54"/>
        <v>10007/13</v>
      </c>
      <c r="E180" s="13" t="s">
        <v>40</v>
      </c>
      <c r="F180" s="13" t="s">
        <v>41</v>
      </c>
      <c r="G180" s="12">
        <v>57</v>
      </c>
      <c r="H180" s="14">
        <v>100056</v>
      </c>
      <c r="I180" s="15" t="str">
        <f t="shared" si="55"/>
        <v>Б-100056-13</v>
      </c>
      <c r="J180" s="163">
        <v>3</v>
      </c>
      <c r="K180" s="56">
        <v>11</v>
      </c>
      <c r="L180" s="12" t="s">
        <v>42</v>
      </c>
      <c r="M180" s="16">
        <v>1</v>
      </c>
      <c r="N180" s="12">
        <v>18</v>
      </c>
      <c r="O180" s="13" t="s">
        <v>55</v>
      </c>
      <c r="P180" s="13" t="s">
        <v>44</v>
      </c>
      <c r="Q180" s="13" t="s">
        <v>45</v>
      </c>
      <c r="R180" s="17" t="str">
        <f t="shared" si="56"/>
        <v>1000561</v>
      </c>
      <c r="S180" s="15">
        <v>1</v>
      </c>
      <c r="T180" s="13" t="s">
        <v>173</v>
      </c>
      <c r="U180" s="12">
        <v>80000</v>
      </c>
      <c r="V180" s="12">
        <f t="shared" si="57"/>
        <v>14400</v>
      </c>
      <c r="W180" s="12">
        <v>0</v>
      </c>
      <c r="X180" s="18">
        <v>145</v>
      </c>
      <c r="Y180" s="19" t="s">
        <v>47</v>
      </c>
      <c r="Z180" s="20">
        <f t="shared" si="44"/>
        <v>65600</v>
      </c>
      <c r="AA180" s="21">
        <f>(AC180/1.18)*0.08</f>
        <v>2711.8644067796613</v>
      </c>
      <c r="AB180" s="29"/>
      <c r="AC180" s="14">
        <f t="shared" si="58"/>
        <v>40000</v>
      </c>
      <c r="AD180" s="21">
        <f>(AC180/1.18)*0.02</f>
        <v>677.96610169491532</v>
      </c>
      <c r="AE180" s="12"/>
      <c r="AF180" s="13" t="s">
        <v>172</v>
      </c>
      <c r="AG180" s="23">
        <v>8</v>
      </c>
      <c r="AH180" s="30">
        <v>20</v>
      </c>
      <c r="AI180" s="25" t="s">
        <v>49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S180" s="17"/>
      <c r="AU18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'Б-100056-13',date'2015-03-04',3, 11, 11, 'RUR', 1, 18, date'2015-03-06', date'2015-03-07', 1000561, 1, to_date('2015-06-09 00:00:00','YYYY-MM-DD HH24:MI:SS'), 80000, 14400, 0, 145, 0, 'c1', 8,null);insert into xxxx_oebs_cash_payment_test (ID, INVOICE_ID, OEBS_PAYMENT, DOC_DATE, COMISS_DATE) values (s_xxxx_oebs_cash_payment_test.NEXTVAL, 100056, 40000, to_date('2015-06-09 00:00:00','YYYY-MM-DD HH24:MI:SS'), date'2015-06-11' );insert into xxxx_oebs_cash_payment_test (ID, INVOICE_ID, OEBS_PAYMENT, DOC_DATE, COMISS_DATE) values (s_xxxx_oebs_cash_payment_test.NEXTVAL, 100056, 677.966101694915, to_date('2015-06-09 00:00:00','YYYY-MM-DD HH24:MI:SS'), date'2015-06-11' );insert into xxxx_client_discount_m  (ID,CLIENT_ID,CLIENT_AVG_DISCOUNT,DT) values (s_xxxx_client_discount_m.NEXTVAL,145, 20, date'2014-03-01');</v>
      </c>
    </row>
    <row r="181" spans="1:47" ht="15" customHeight="1" x14ac:dyDescent="0.3">
      <c r="A181" s="45">
        <v>7</v>
      </c>
      <c r="B181" s="57"/>
      <c r="C181" s="12" t="str">
        <f t="shared" si="53"/>
        <v>10007</v>
      </c>
      <c r="D181" s="12" t="str">
        <f t="shared" si="54"/>
        <v>10007/13</v>
      </c>
      <c r="E181" s="13" t="s">
        <v>40</v>
      </c>
      <c r="F181" s="13" t="s">
        <v>41</v>
      </c>
      <c r="G181" s="12">
        <v>57</v>
      </c>
      <c r="H181" s="14">
        <v>100057</v>
      </c>
      <c r="I181" s="15" t="str">
        <f t="shared" si="55"/>
        <v>Б-100057-13</v>
      </c>
      <c r="J181" s="163">
        <v>3</v>
      </c>
      <c r="K181" s="28">
        <v>14</v>
      </c>
      <c r="L181" s="12" t="s">
        <v>42</v>
      </c>
      <c r="M181" s="16">
        <v>1</v>
      </c>
      <c r="N181" s="12">
        <v>18</v>
      </c>
      <c r="O181" s="13" t="s">
        <v>55</v>
      </c>
      <c r="P181" s="13" t="s">
        <v>44</v>
      </c>
      <c r="Q181" s="13" t="s">
        <v>45</v>
      </c>
      <c r="R181" s="17" t="str">
        <f t="shared" si="56"/>
        <v>1000571</v>
      </c>
      <c r="S181" s="15">
        <v>1</v>
      </c>
      <c r="T181" s="13" t="s">
        <v>173</v>
      </c>
      <c r="U181" s="12">
        <v>80000</v>
      </c>
      <c r="V181" s="12">
        <f t="shared" si="57"/>
        <v>14400</v>
      </c>
      <c r="W181" s="12">
        <v>0</v>
      </c>
      <c r="X181" s="18">
        <v>146</v>
      </c>
      <c r="Y181" s="19" t="s">
        <v>47</v>
      </c>
      <c r="Z181" s="20">
        <f t="shared" si="44"/>
        <v>65600</v>
      </c>
      <c r="AA181" s="21"/>
      <c r="AB181" s="29"/>
      <c r="AC181" s="14">
        <f t="shared" si="58"/>
        <v>40000</v>
      </c>
      <c r="AD181" s="21"/>
      <c r="AE181" s="12"/>
      <c r="AF181" s="13" t="s">
        <v>172</v>
      </c>
      <c r="AG181" s="23">
        <v>8</v>
      </c>
      <c r="AH181" s="30">
        <v>20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17"/>
      <c r="AU18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'Б-100057-13',date'2015-03-04',3, 14, 14, 'RUR', 1, 18, date'2015-03-06', date'2015-03-07', 1000571, 1, to_date('2015-06-09 00:00:00','YYYY-MM-DD HH24:MI:SS'), 80000, 14400, 0, 146, 0, 'c1', 8,null);insert into xxxx_oebs_cash_payment_test (ID, INVOICE_ID, OEBS_PAYMENT, DOC_DATE, COMISS_DATE) values (s_xxxx_oebs_cash_payment_test.NEXTVAL, 100057, 40000, to_date('2015-06-09 00:00:00','YYYY-MM-DD HH24:MI:SS'), date'2015-06-11' );insert into xxxx_client_discount_m  (ID,CLIENT_ID,CLIENT_AVG_DISCOUNT,DT) values (s_xxxx_client_discount_m.NEXTVAL,146, 20, date'2014-03-01');</v>
      </c>
    </row>
    <row r="182" spans="1:47" s="44" customFormat="1" ht="15" customHeight="1" x14ac:dyDescent="0.3">
      <c r="A182" s="31">
        <v>7</v>
      </c>
      <c r="B182" s="60"/>
      <c r="C182" s="33" t="str">
        <f t="shared" si="53"/>
        <v>10007</v>
      </c>
      <c r="D182" s="33" t="str">
        <f t="shared" si="54"/>
        <v>10007/13</v>
      </c>
      <c r="E182" s="34" t="s">
        <v>40</v>
      </c>
      <c r="F182" s="34" t="s">
        <v>41</v>
      </c>
      <c r="G182" s="12">
        <v>57</v>
      </c>
      <c r="H182" s="14">
        <v>100058</v>
      </c>
      <c r="I182" s="33" t="str">
        <f t="shared" si="55"/>
        <v>Б-100058-13</v>
      </c>
      <c r="J182" s="163">
        <v>3</v>
      </c>
      <c r="K182" s="51">
        <v>8</v>
      </c>
      <c r="L182" s="33" t="s">
        <v>42</v>
      </c>
      <c r="M182" s="36">
        <v>1</v>
      </c>
      <c r="N182" s="33">
        <v>18</v>
      </c>
      <c r="O182" s="34" t="s">
        <v>53</v>
      </c>
      <c r="P182" s="34" t="s">
        <v>44</v>
      </c>
      <c r="Q182" s="34" t="s">
        <v>45</v>
      </c>
      <c r="R182" s="37" t="str">
        <f t="shared" si="56"/>
        <v>1000581</v>
      </c>
      <c r="S182" s="33">
        <v>1</v>
      </c>
      <c r="T182" s="34" t="s">
        <v>103</v>
      </c>
      <c r="U182" s="33">
        <v>90000</v>
      </c>
      <c r="V182" s="33">
        <f t="shared" si="57"/>
        <v>16200</v>
      </c>
      <c r="W182" s="33">
        <v>0</v>
      </c>
      <c r="X182" s="18">
        <v>147</v>
      </c>
      <c r="Y182" s="38" t="s">
        <v>47</v>
      </c>
      <c r="Z182" s="20">
        <f t="shared" si="44"/>
        <v>73800</v>
      </c>
      <c r="AA182" s="21"/>
      <c r="AB182" s="62">
        <f>SUM(AA174:AA182)</f>
        <v>25805.08474576271</v>
      </c>
      <c r="AC182" s="40">
        <f t="shared" si="58"/>
        <v>45000</v>
      </c>
      <c r="AD182" s="21"/>
      <c r="AE182" s="33"/>
      <c r="AF182" s="13" t="s">
        <v>172</v>
      </c>
      <c r="AG182" s="41">
        <v>8</v>
      </c>
      <c r="AH182" s="63">
        <v>7</v>
      </c>
      <c r="AI182" s="43" t="s">
        <v>49</v>
      </c>
      <c r="AJ182" s="34"/>
      <c r="AK182" s="34"/>
      <c r="AL182" s="37">
        <v>0</v>
      </c>
      <c r="AM182" s="33" t="s">
        <v>50</v>
      </c>
      <c r="AN182" s="33" t="s">
        <v>51</v>
      </c>
      <c r="AO182" s="33"/>
      <c r="AP182" s="37"/>
      <c r="AQ182" s="37"/>
      <c r="AR182" s="37"/>
      <c r="AS182" s="37"/>
      <c r="AU18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'Б-100058-13',date'2015-03-03',3, 8, 8, 'RUR', 1, 18, date'2015-03-06', date'2015-03-07', 1000581, 1, to_date('2015-06-08 00:00:00','YYYY-MM-DD HH24:MI:SS'), 90000, 16200, 0, 147, 0, 'c1', 8,null);insert into xxxx_oebs_cash_payment_test (ID, INVOICE_ID, OEBS_PAYMENT, DOC_DATE, COMISS_DATE) values (s_xxxx_oebs_cash_payment_test.NEXTVAL, 100058, 45000, to_date('2015-06-08 00:00:00','YYYY-MM-DD HH24:MI:SS'), date'2015-06-11' );insert into xxxx_client_discount_m  (ID,CLIENT_ID,CLIENT_AVG_DISCOUNT,DT) values (s_xxxx_client_discount_m.NEXTVAL,147, 7, date'2014-03-01');</v>
      </c>
    </row>
    <row r="183" spans="1:47" ht="15" customHeight="1" x14ac:dyDescent="0.3">
      <c r="A183" s="45">
        <v>8</v>
      </c>
      <c r="B183" s="57"/>
      <c r="C183" s="12" t="str">
        <f t="shared" ref="C183:C214" si="59">"1000"&amp;A183</f>
        <v>10008</v>
      </c>
      <c r="D183" s="12" t="str">
        <f t="shared" ref="D183:D214" si="60">"1000"&amp;A183&amp;"/13"</f>
        <v>10008/13</v>
      </c>
      <c r="E183" s="13" t="s">
        <v>40</v>
      </c>
      <c r="F183" s="13" t="s">
        <v>41</v>
      </c>
      <c r="G183" s="12">
        <v>57</v>
      </c>
      <c r="H183" s="14">
        <v>100059</v>
      </c>
      <c r="I183" s="15" t="str">
        <f t="shared" ref="I183:I214" si="61">"Б-"&amp;H183&amp;"-13"</f>
        <v>Б-100059-13</v>
      </c>
      <c r="J183" s="163">
        <v>3</v>
      </c>
      <c r="K183" s="12">
        <v>7</v>
      </c>
      <c r="L183" s="12" t="s">
        <v>42</v>
      </c>
      <c r="M183" s="16">
        <v>1</v>
      </c>
      <c r="N183" s="12">
        <v>18</v>
      </c>
      <c r="O183" s="13" t="s">
        <v>43</v>
      </c>
      <c r="P183" s="13" t="s">
        <v>44</v>
      </c>
      <c r="Q183" s="13" t="s">
        <v>45</v>
      </c>
      <c r="R183" s="17" t="str">
        <f t="shared" ref="R183:R214" si="62">H183&amp;"1"</f>
        <v>1000591</v>
      </c>
      <c r="S183" s="15">
        <v>1</v>
      </c>
      <c r="T183" s="13" t="s">
        <v>101</v>
      </c>
      <c r="U183" s="12">
        <v>30000</v>
      </c>
      <c r="V183" s="12">
        <f t="shared" ref="V183:V214" si="63">U183*0.18</f>
        <v>5400</v>
      </c>
      <c r="W183" s="12">
        <v>0</v>
      </c>
      <c r="X183" s="18">
        <v>148</v>
      </c>
      <c r="Y183" s="19" t="s">
        <v>47</v>
      </c>
      <c r="Z183" s="20">
        <f t="shared" si="44"/>
        <v>24600</v>
      </c>
      <c r="AA183" s="21">
        <f t="shared" ref="AA183:AA190" si="64">(AC183/1.18)*0.13</f>
        <v>1652.542372881356</v>
      </c>
      <c r="AB183" s="22"/>
      <c r="AC183" s="14">
        <f t="shared" ref="AC183:AC214" si="65">U183*0.5</f>
        <v>15000</v>
      </c>
      <c r="AD183" s="12"/>
      <c r="AE183" s="12"/>
      <c r="AF183" s="13" t="s">
        <v>172</v>
      </c>
      <c r="AG183" s="23">
        <v>8</v>
      </c>
      <c r="AH183" s="24">
        <v>13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S183" s="65" t="s">
        <v>192</v>
      </c>
      <c r="AU18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'Б-100059-13',date'2015-03-02',3, 7, 7, 'RUR', 1, 18, date'2015-03-06', date'2015-03-07', 1000591, 1, to_date('2015-06-07 00:00:00','YYYY-MM-DD HH24:MI:SS'), 30000, 5400, 0, 148, 0, 'c1', 8,null);insert into xxxx_oebs_cash_payment_test (ID, INVOICE_ID, OEBS_PAYMENT, DOC_DATE, COMISS_DATE) values (s_xxxx_oebs_cash_payment_test.NEXTVAL, 100059, 15000, to_date('2015-06-07 00:00:00','YYYY-MM-DD HH24:MI:SS'), date'2015-06-11' );insert into xxxx_client_discount_m  (ID,CLIENT_ID,CLIENT_AVG_DISCOUNT,DT) values (s_xxxx_client_discount_m.NEXTVAL,148, 13, date'2014-03-01');</v>
      </c>
    </row>
    <row r="184" spans="1:47" ht="15" customHeight="1" x14ac:dyDescent="0.3">
      <c r="A184" s="45">
        <v>8</v>
      </c>
      <c r="B184" s="57"/>
      <c r="C184" s="12" t="str">
        <f t="shared" si="59"/>
        <v>10008</v>
      </c>
      <c r="D184" s="12" t="str">
        <f t="shared" si="60"/>
        <v>10008/13</v>
      </c>
      <c r="E184" s="13" t="s">
        <v>40</v>
      </c>
      <c r="F184" s="13" t="s">
        <v>41</v>
      </c>
      <c r="G184" s="12">
        <v>57</v>
      </c>
      <c r="H184" s="14">
        <v>100060</v>
      </c>
      <c r="I184" s="15" t="str">
        <f t="shared" si="61"/>
        <v>Б-100060-13</v>
      </c>
      <c r="J184" s="163">
        <v>3</v>
      </c>
      <c r="K184" s="12">
        <v>7</v>
      </c>
      <c r="L184" s="12" t="s">
        <v>42</v>
      </c>
      <c r="M184" s="16">
        <v>1</v>
      </c>
      <c r="N184" s="12">
        <v>18</v>
      </c>
      <c r="O184" s="13" t="s">
        <v>53</v>
      </c>
      <c r="P184" s="13" t="s">
        <v>44</v>
      </c>
      <c r="Q184" s="13" t="s">
        <v>45</v>
      </c>
      <c r="R184" s="17" t="str">
        <f t="shared" si="62"/>
        <v>1000601</v>
      </c>
      <c r="S184" s="15">
        <v>1</v>
      </c>
      <c r="T184" s="13" t="s">
        <v>103</v>
      </c>
      <c r="U184" s="12">
        <v>30000</v>
      </c>
      <c r="V184" s="12">
        <f t="shared" si="63"/>
        <v>5400</v>
      </c>
      <c r="W184" s="12">
        <v>0</v>
      </c>
      <c r="X184" s="18">
        <v>149</v>
      </c>
      <c r="Y184" s="19" t="s">
        <v>47</v>
      </c>
      <c r="Z184" s="20">
        <f t="shared" si="44"/>
        <v>24600</v>
      </c>
      <c r="AA184" s="21">
        <f t="shared" si="64"/>
        <v>1652.542372881356</v>
      </c>
      <c r="AB184" s="26"/>
      <c r="AC184" s="14">
        <f t="shared" si="65"/>
        <v>15000</v>
      </c>
      <c r="AD184" s="12"/>
      <c r="AE184" s="12"/>
      <c r="AF184" s="13" t="s">
        <v>172</v>
      </c>
      <c r="AG184" s="23">
        <v>8</v>
      </c>
      <c r="AH184" s="27">
        <v>7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S184" s="17" t="s">
        <v>193</v>
      </c>
      <c r="AU18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'Б-100060-13',date'2015-03-03',3, 7, 7, 'RUR', 1, 18, date'2015-03-06', date'2015-03-07', 1000601, 1, to_date('2015-06-08 00:00:00','YYYY-MM-DD HH24:MI:SS'), 30000, 5400, 0, 149, 0, 'c1', 8,null);insert into xxxx_oebs_cash_payment_test (ID, INVOICE_ID, OEBS_PAYMENT, DOC_DATE, COMISS_DATE) values (s_xxxx_oebs_cash_payment_test.NEXTVAL, 100060, 15000, to_date('2015-06-08 00:00:00','YYYY-MM-DD HH24:MI:SS'), date'2015-06-11' );insert into xxxx_client_discount_m  (ID,CLIENT_ID,CLIENT_AVG_DISCOUNT,DT) values (s_xxxx_client_discount_m.NEXTVAL,149, 7, date'2014-03-01');</v>
      </c>
    </row>
    <row r="185" spans="1:47" ht="15" customHeight="1" x14ac:dyDescent="0.3">
      <c r="A185" s="45">
        <v>8</v>
      </c>
      <c r="B185" s="57"/>
      <c r="C185" s="12" t="str">
        <f t="shared" si="59"/>
        <v>10008</v>
      </c>
      <c r="D185" s="12" t="str">
        <f t="shared" si="60"/>
        <v>10008/13</v>
      </c>
      <c r="E185" s="13" t="s">
        <v>40</v>
      </c>
      <c r="F185" s="13" t="s">
        <v>41</v>
      </c>
      <c r="G185" s="12">
        <v>57</v>
      </c>
      <c r="H185" s="14">
        <v>100061</v>
      </c>
      <c r="I185" s="15" t="str">
        <f t="shared" si="61"/>
        <v>Б-100061-13</v>
      </c>
      <c r="J185" s="163">
        <v>3</v>
      </c>
      <c r="K185" s="12">
        <v>7</v>
      </c>
      <c r="L185" s="12" t="s">
        <v>42</v>
      </c>
      <c r="M185" s="16">
        <v>1</v>
      </c>
      <c r="N185" s="12">
        <v>18</v>
      </c>
      <c r="O185" s="13" t="s">
        <v>53</v>
      </c>
      <c r="P185" s="13" t="s">
        <v>44</v>
      </c>
      <c r="Q185" s="13" t="s">
        <v>45</v>
      </c>
      <c r="R185" s="17" t="str">
        <f t="shared" si="62"/>
        <v>1000611</v>
      </c>
      <c r="S185" s="15">
        <v>1</v>
      </c>
      <c r="T185" s="13" t="s">
        <v>103</v>
      </c>
      <c r="U185" s="12">
        <v>20000</v>
      </c>
      <c r="V185" s="12">
        <f t="shared" si="63"/>
        <v>3600</v>
      </c>
      <c r="W185" s="12">
        <v>0</v>
      </c>
      <c r="X185" s="18">
        <v>150</v>
      </c>
      <c r="Y185" s="19" t="s">
        <v>47</v>
      </c>
      <c r="Z185" s="20">
        <f t="shared" si="44"/>
        <v>16400</v>
      </c>
      <c r="AA185" s="21">
        <f t="shared" si="64"/>
        <v>1101.6949152542375</v>
      </c>
      <c r="AB185" s="26"/>
      <c r="AC185" s="14">
        <f t="shared" si="65"/>
        <v>10000</v>
      </c>
      <c r="AD185" s="12"/>
      <c r="AE185" s="12"/>
      <c r="AF185" s="13" t="s">
        <v>172</v>
      </c>
      <c r="AG185" s="23">
        <v>8</v>
      </c>
      <c r="AH185" s="27">
        <v>7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S185" s="17"/>
      <c r="AU18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'Б-100061-13',date'2015-03-03',3, 7, 7, 'RUR', 1, 18, date'2015-03-06', date'2015-03-07', 1000611, 1, to_date('2015-06-08 00:00:00','YYYY-MM-DD HH24:MI:SS'), 20000, 3600, 0, 150, 0, 'c1', 8,null);insert into xxxx_oebs_cash_payment_test (ID, INVOICE_ID, OEBS_PAYMENT, DOC_DATE, COMISS_DATE) values (s_xxxx_oebs_cash_payment_test.NEXTVAL, 100061, 10000, to_date('2015-06-08 00:00:00','YYYY-MM-DD HH24:MI:SS'), date'2015-06-11' );insert into xxxx_client_discount_m  (ID,CLIENT_ID,CLIENT_AVG_DISCOUNT,DT) values (s_xxxx_client_discount_m.NEXTVAL,150, 7, date'2014-03-01');</v>
      </c>
    </row>
    <row r="186" spans="1:47" ht="15" customHeight="1" x14ac:dyDescent="0.3">
      <c r="A186" s="45">
        <v>8</v>
      </c>
      <c r="B186" s="57"/>
      <c r="C186" s="12" t="str">
        <f t="shared" si="59"/>
        <v>10008</v>
      </c>
      <c r="D186" s="12" t="str">
        <f t="shared" si="60"/>
        <v>10008/13</v>
      </c>
      <c r="E186" s="13" t="s">
        <v>40</v>
      </c>
      <c r="F186" s="13" t="s">
        <v>41</v>
      </c>
      <c r="G186" s="12">
        <v>57</v>
      </c>
      <c r="H186" s="14">
        <v>100062</v>
      </c>
      <c r="I186" s="15" t="str">
        <f t="shared" si="61"/>
        <v>Б-100062-13</v>
      </c>
      <c r="J186" s="163">
        <v>3</v>
      </c>
      <c r="K186" s="12">
        <v>7</v>
      </c>
      <c r="L186" s="12" t="s">
        <v>42</v>
      </c>
      <c r="M186" s="16">
        <v>1</v>
      </c>
      <c r="N186" s="12">
        <v>18</v>
      </c>
      <c r="O186" s="13" t="s">
        <v>55</v>
      </c>
      <c r="P186" s="13" t="s">
        <v>44</v>
      </c>
      <c r="Q186" s="13" t="s">
        <v>45</v>
      </c>
      <c r="R186" s="17" t="str">
        <f t="shared" si="62"/>
        <v>1000621</v>
      </c>
      <c r="S186" s="15">
        <v>1</v>
      </c>
      <c r="T186" s="13" t="s">
        <v>173</v>
      </c>
      <c r="U186" s="12">
        <v>30000</v>
      </c>
      <c r="V186" s="12">
        <f t="shared" si="63"/>
        <v>5400</v>
      </c>
      <c r="W186" s="12">
        <v>0</v>
      </c>
      <c r="X186" s="18">
        <v>151</v>
      </c>
      <c r="Y186" s="19" t="s">
        <v>47</v>
      </c>
      <c r="Z186" s="20">
        <f t="shared" si="44"/>
        <v>24600</v>
      </c>
      <c r="AA186" s="21">
        <f t="shared" si="64"/>
        <v>1652.542372881356</v>
      </c>
      <c r="AB186" s="29"/>
      <c r="AC186" s="14">
        <f t="shared" si="65"/>
        <v>15000</v>
      </c>
      <c r="AD186" s="12"/>
      <c r="AE186" s="12"/>
      <c r="AF186" s="13" t="s">
        <v>172</v>
      </c>
      <c r="AG186" s="23">
        <v>8</v>
      </c>
      <c r="AH186" s="30">
        <v>20</v>
      </c>
      <c r="AI186" s="25" t="s">
        <v>49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S186" s="17"/>
      <c r="AU18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'Б-100062-13',date'2015-03-04',3, 7, 7, 'RUR', 1, 18, date'2015-03-06', date'2015-03-07', 1000621, 1, to_date('2015-06-09 00:00:00','YYYY-MM-DD HH24:MI:SS'), 30000, 5400, 0, 151, 0, 'c1', 8,null);insert into xxxx_oebs_cash_payment_test (ID, INVOICE_ID, OEBS_PAYMENT, DOC_DATE, COMISS_DATE) values (s_xxxx_oebs_cash_payment_test.NEXTVAL, 100062, 15000, to_date('2015-06-09 00:00:00','YYYY-MM-DD HH24:MI:SS'), date'2015-06-11' );insert into xxxx_client_discount_m  (ID,CLIENT_ID,CLIENT_AVG_DISCOUNT,DT) values (s_xxxx_client_discount_m.NEXTVAL,151, 20, date'2014-03-01');</v>
      </c>
    </row>
    <row r="187" spans="1:47" s="44" customFormat="1" ht="15" customHeight="1" x14ac:dyDescent="0.3">
      <c r="A187" s="31">
        <v>8</v>
      </c>
      <c r="B187" s="57"/>
      <c r="C187" s="33" t="str">
        <f t="shared" si="59"/>
        <v>10008</v>
      </c>
      <c r="D187" s="33" t="str">
        <f t="shared" si="60"/>
        <v>10008/13</v>
      </c>
      <c r="E187" s="34" t="s">
        <v>40</v>
      </c>
      <c r="F187" s="34" t="s">
        <v>41</v>
      </c>
      <c r="G187" s="12">
        <v>57</v>
      </c>
      <c r="H187" s="14">
        <v>100063</v>
      </c>
      <c r="I187" s="33" t="str">
        <f t="shared" si="61"/>
        <v>Б-100063-13</v>
      </c>
      <c r="J187" s="163">
        <v>3</v>
      </c>
      <c r="K187" s="12">
        <v>7</v>
      </c>
      <c r="L187" s="33" t="s">
        <v>42</v>
      </c>
      <c r="M187" s="36">
        <v>1</v>
      </c>
      <c r="N187" s="33">
        <v>18</v>
      </c>
      <c r="O187" s="34" t="s">
        <v>57</v>
      </c>
      <c r="P187" s="34" t="s">
        <v>44</v>
      </c>
      <c r="Q187" s="34" t="s">
        <v>45</v>
      </c>
      <c r="R187" s="37" t="str">
        <f t="shared" si="62"/>
        <v>1000631</v>
      </c>
      <c r="S187" s="33">
        <v>1</v>
      </c>
      <c r="T187" s="34" t="s">
        <v>174</v>
      </c>
      <c r="U187" s="33">
        <v>11951</v>
      </c>
      <c r="V187" s="33">
        <f t="shared" si="63"/>
        <v>2151.1799999999998</v>
      </c>
      <c r="W187" s="33">
        <v>0</v>
      </c>
      <c r="X187" s="18">
        <v>152</v>
      </c>
      <c r="Y187" s="38" t="s">
        <v>47</v>
      </c>
      <c r="Z187" s="20">
        <f t="shared" si="44"/>
        <v>9799.82</v>
      </c>
      <c r="AA187" s="21">
        <f t="shared" si="64"/>
        <v>658.31779661016958</v>
      </c>
      <c r="AB187" s="39">
        <f>SUM(AA183:AA187)</f>
        <v>6717.6398305084749</v>
      </c>
      <c r="AC187" s="40">
        <f t="shared" si="65"/>
        <v>5975.5</v>
      </c>
      <c r="AD187" s="33"/>
      <c r="AE187" s="33"/>
      <c r="AF187" s="13" t="s">
        <v>172</v>
      </c>
      <c r="AG187" s="41">
        <v>8</v>
      </c>
      <c r="AH187" s="42">
        <v>13</v>
      </c>
      <c r="AI187" s="43" t="s">
        <v>49</v>
      </c>
      <c r="AJ187" s="34"/>
      <c r="AK187" s="34"/>
      <c r="AL187" s="37">
        <v>0</v>
      </c>
      <c r="AM187" s="33" t="s">
        <v>50</v>
      </c>
      <c r="AN187" s="33" t="s">
        <v>51</v>
      </c>
      <c r="AO187" s="33"/>
      <c r="AP187" s="37"/>
      <c r="AQ187" s="37"/>
      <c r="AR187" s="37"/>
      <c r="AS187" s="37"/>
      <c r="AU18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'Б-100063-13',date'2015-03-05',3, 7, 7, 'RUR', 1, 18, date'2015-03-06', date'2015-03-07', 1000631, 1, to_date('2015-06-11 00:00:00','YYYY-MM-DD HH24:MI:SS'), 11951, 2151.18, 0, 152, 0, 'c1', 8,null);insert into xxxx_oebs_cash_payment_test (ID, INVOICE_ID, OEBS_PAYMENT, DOC_DATE, COMISS_DATE) values (s_xxxx_oebs_cash_payment_test.NEXTVAL, 100063, 5975.5, to_date('2015-06-11 00:00:00','YYYY-MM-DD HH24:MI:SS'), date'2015-06-11' );insert into xxxx_client_discount_m  (ID,CLIENT_ID,CLIENT_AVG_DISCOUNT,DT) values (s_xxxx_client_discount_m.NEXTVAL,152, 13, date'2014-03-01');</v>
      </c>
    </row>
    <row r="188" spans="1:47" ht="15" customHeight="1" x14ac:dyDescent="0.3">
      <c r="A188" s="45">
        <v>9</v>
      </c>
      <c r="B188" s="57"/>
      <c r="C188" s="12" t="str">
        <f t="shared" si="59"/>
        <v>10009</v>
      </c>
      <c r="D188" s="12" t="str">
        <f t="shared" si="60"/>
        <v>10009/13</v>
      </c>
      <c r="E188" s="13" t="s">
        <v>40</v>
      </c>
      <c r="F188" s="13" t="s">
        <v>41</v>
      </c>
      <c r="G188" s="12">
        <v>57</v>
      </c>
      <c r="H188" s="14">
        <v>100064</v>
      </c>
      <c r="I188" s="15" t="str">
        <f t="shared" si="61"/>
        <v>Б-100064-13</v>
      </c>
      <c r="J188" s="163">
        <v>3</v>
      </c>
      <c r="K188" s="12">
        <v>7</v>
      </c>
      <c r="L188" s="162" t="s">
        <v>91</v>
      </c>
      <c r="M188" s="16">
        <v>1</v>
      </c>
      <c r="N188" s="12">
        <v>18</v>
      </c>
      <c r="O188" s="13" t="s">
        <v>43</v>
      </c>
      <c r="P188" s="13" t="s">
        <v>44</v>
      </c>
      <c r="Q188" s="13" t="s">
        <v>45</v>
      </c>
      <c r="R188" s="17" t="str">
        <f t="shared" si="62"/>
        <v>1000641</v>
      </c>
      <c r="S188" s="15">
        <v>1</v>
      </c>
      <c r="T188" s="13" t="s">
        <v>101</v>
      </c>
      <c r="U188" s="12">
        <v>30000</v>
      </c>
      <c r="V188" s="12">
        <f t="shared" si="63"/>
        <v>5400</v>
      </c>
      <c r="W188" s="12">
        <v>0</v>
      </c>
      <c r="X188" s="18">
        <v>153</v>
      </c>
      <c r="Y188" s="19" t="s">
        <v>47</v>
      </c>
      <c r="Z188" s="20">
        <f t="shared" si="44"/>
        <v>24600</v>
      </c>
      <c r="AA188" s="21">
        <f t="shared" si="64"/>
        <v>1652.542372881356</v>
      </c>
      <c r="AB188" s="22"/>
      <c r="AC188" s="14">
        <f t="shared" si="65"/>
        <v>15000</v>
      </c>
      <c r="AD188" s="21"/>
      <c r="AE188" s="12"/>
      <c r="AF188" s="13" t="s">
        <v>172</v>
      </c>
      <c r="AG188" s="23">
        <v>8</v>
      </c>
      <c r="AH188" s="24">
        <v>13</v>
      </c>
      <c r="AI188" s="2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65" t="s">
        <v>194</v>
      </c>
      <c r="AU18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'Б-100064-13',date'2015-03-02',3, 7, 7, 'USD', 1, 18, date'2015-03-06', date'2015-03-07', 1000641, 1, to_date('2015-06-07 00:00:00','YYYY-MM-DD HH24:MI:SS'), 30000, 5400, 0, 153, 0, 'c1', 8,null);insert into xxxx_oebs_cash_payment_test (ID, INVOICE_ID, OEBS_PAYMENT, DOC_DATE, COMISS_DATE) values (s_xxxx_oebs_cash_payment_test.NEXTVAL, 100064, 15000, to_date('2015-06-07 00:00:00','YYYY-MM-DD HH24:MI:SS'), date'2015-06-11' );insert into xxxx_client_discount_m  (ID,CLIENT_ID,CLIENT_AVG_DISCOUNT,DT) values (s_xxxx_client_discount_m.NEXTVAL,153, 13, date'2014-03-01');</v>
      </c>
    </row>
    <row r="189" spans="1:47" ht="15" customHeight="1" x14ac:dyDescent="0.3">
      <c r="A189" s="45">
        <v>9</v>
      </c>
      <c r="B189" s="57"/>
      <c r="C189" s="12" t="str">
        <f t="shared" si="59"/>
        <v>10009</v>
      </c>
      <c r="D189" s="12" t="str">
        <f t="shared" si="60"/>
        <v>10009/13</v>
      </c>
      <c r="E189" s="13" t="s">
        <v>40</v>
      </c>
      <c r="F189" s="13" t="s">
        <v>41</v>
      </c>
      <c r="G189" s="12">
        <v>57</v>
      </c>
      <c r="H189" s="14">
        <v>100065</v>
      </c>
      <c r="I189" s="15" t="str">
        <f t="shared" si="61"/>
        <v>Б-100065-13</v>
      </c>
      <c r="J189" s="163">
        <v>3</v>
      </c>
      <c r="K189" s="12">
        <v>7</v>
      </c>
      <c r="L189" s="162" t="s">
        <v>91</v>
      </c>
      <c r="M189" s="16">
        <v>1</v>
      </c>
      <c r="N189" s="12">
        <v>18</v>
      </c>
      <c r="O189" s="13" t="s">
        <v>53</v>
      </c>
      <c r="P189" s="13" t="s">
        <v>44</v>
      </c>
      <c r="Q189" s="13" t="s">
        <v>45</v>
      </c>
      <c r="R189" s="17" t="str">
        <f t="shared" si="62"/>
        <v>1000651</v>
      </c>
      <c r="S189" s="15">
        <v>1</v>
      </c>
      <c r="T189" s="13" t="s">
        <v>103</v>
      </c>
      <c r="U189" s="12">
        <v>30000</v>
      </c>
      <c r="V189" s="12">
        <f t="shared" si="63"/>
        <v>5400</v>
      </c>
      <c r="W189" s="12">
        <v>0</v>
      </c>
      <c r="X189" s="18">
        <v>154</v>
      </c>
      <c r="Y189" s="19" t="s">
        <v>47</v>
      </c>
      <c r="Z189" s="20">
        <f t="shared" si="44"/>
        <v>24600</v>
      </c>
      <c r="AA189" s="21">
        <f t="shared" si="64"/>
        <v>1652.542372881356</v>
      </c>
      <c r="AB189" s="26"/>
      <c r="AC189" s="14">
        <f t="shared" si="65"/>
        <v>15000</v>
      </c>
      <c r="AD189" s="21"/>
      <c r="AE189" s="12"/>
      <c r="AF189" s="13" t="s">
        <v>172</v>
      </c>
      <c r="AG189" s="23">
        <v>8</v>
      </c>
      <c r="AH189" s="27">
        <v>7</v>
      </c>
      <c r="AI189" s="2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17"/>
      <c r="AU18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'Б-100065-13',date'2015-03-03',3, 7, 7, 'USD', 1, 18, date'2015-03-06', date'2015-03-07', 1000651, 1, to_date('2015-06-08 00:00:00','YYYY-MM-DD HH24:MI:SS'), 30000, 5400, 0, 154, 0, 'c1', 8,null);insert into xxxx_oebs_cash_payment_test (ID, INVOICE_ID, OEBS_PAYMENT, DOC_DATE, COMISS_DATE) values (s_xxxx_oebs_cash_payment_test.NEXTVAL, 100065, 15000, to_date('2015-06-08 00:00:00','YYYY-MM-DD HH24:MI:SS'), date'2015-06-11' );insert into xxxx_client_discount_m  (ID,CLIENT_ID,CLIENT_AVG_DISCOUNT,DT) values (s_xxxx_client_discount_m.NEXTVAL,154, 7, date'2014-03-01');</v>
      </c>
    </row>
    <row r="190" spans="1:47" ht="15" customHeight="1" x14ac:dyDescent="0.3">
      <c r="A190" s="45">
        <v>9</v>
      </c>
      <c r="B190" s="57"/>
      <c r="C190" s="12" t="str">
        <f t="shared" si="59"/>
        <v>10009</v>
      </c>
      <c r="D190" s="12" t="str">
        <f t="shared" si="60"/>
        <v>10009/13</v>
      </c>
      <c r="E190" s="13" t="s">
        <v>40</v>
      </c>
      <c r="F190" s="13" t="s">
        <v>41</v>
      </c>
      <c r="G190" s="12">
        <v>57</v>
      </c>
      <c r="H190" s="14">
        <v>100066</v>
      </c>
      <c r="I190" s="15" t="str">
        <f t="shared" si="61"/>
        <v>Б-100066-13</v>
      </c>
      <c r="J190" s="163">
        <v>3</v>
      </c>
      <c r="K190" s="12">
        <v>7</v>
      </c>
      <c r="L190" s="162" t="s">
        <v>91</v>
      </c>
      <c r="M190" s="16">
        <v>1</v>
      </c>
      <c r="N190" s="12">
        <v>18</v>
      </c>
      <c r="O190" s="13" t="s">
        <v>53</v>
      </c>
      <c r="P190" s="13" t="s">
        <v>44</v>
      </c>
      <c r="Q190" s="13" t="s">
        <v>45</v>
      </c>
      <c r="R190" s="17" t="str">
        <f t="shared" si="62"/>
        <v>1000661</v>
      </c>
      <c r="S190" s="15">
        <v>1</v>
      </c>
      <c r="T190" s="13" t="s">
        <v>103</v>
      </c>
      <c r="U190" s="12">
        <v>20000</v>
      </c>
      <c r="V190" s="12">
        <f t="shared" si="63"/>
        <v>3600</v>
      </c>
      <c r="W190" s="12">
        <v>0</v>
      </c>
      <c r="X190" s="18">
        <v>155</v>
      </c>
      <c r="Y190" s="19" t="s">
        <v>47</v>
      </c>
      <c r="Z190" s="20">
        <f t="shared" si="44"/>
        <v>16400</v>
      </c>
      <c r="AA190" s="21">
        <f t="shared" si="64"/>
        <v>1101.6949152542375</v>
      </c>
      <c r="AB190" s="26"/>
      <c r="AC190" s="14">
        <f t="shared" si="65"/>
        <v>10000</v>
      </c>
      <c r="AD190" s="21"/>
      <c r="AE190" s="12"/>
      <c r="AF190" s="13" t="s">
        <v>172</v>
      </c>
      <c r="AG190" s="23">
        <v>8</v>
      </c>
      <c r="AH190" s="27">
        <v>7</v>
      </c>
      <c r="AI190" s="25" t="s">
        <v>49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S190" s="17"/>
      <c r="AU19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'Б-100066-13',date'2015-03-03',3, 7, 7, 'USD', 1, 18, date'2015-03-06', date'2015-03-07', 1000661, 1, to_date('2015-06-08 00:00:00','YYYY-MM-DD HH24:MI:SS'), 20000, 3600, 0, 155, 0, 'c1', 8,null);insert into xxxx_oebs_cash_payment_test (ID, INVOICE_ID, OEBS_PAYMENT, DOC_DATE, COMISS_DATE) values (s_xxxx_oebs_cash_payment_test.NEXTVAL, 100066, 10000, to_date('2015-06-08 00:00:00','YYYY-MM-DD HH24:MI:SS'), date'2015-06-11' );insert into xxxx_client_discount_m  (ID,CLIENT_ID,CLIENT_AVG_DISCOUNT,DT) values (s_xxxx_client_discount_m.NEXTVAL,155, 7, date'2014-03-01');</v>
      </c>
    </row>
    <row r="191" spans="1:47" ht="15" customHeight="1" x14ac:dyDescent="0.3">
      <c r="A191" s="45">
        <v>9</v>
      </c>
      <c r="B191" s="57"/>
      <c r="C191" s="12" t="str">
        <f t="shared" si="59"/>
        <v>10009</v>
      </c>
      <c r="D191" s="12" t="str">
        <f t="shared" si="60"/>
        <v>10009/13</v>
      </c>
      <c r="E191" s="13" t="s">
        <v>40</v>
      </c>
      <c r="F191" s="13" t="s">
        <v>41</v>
      </c>
      <c r="G191" s="12">
        <v>57</v>
      </c>
      <c r="H191" s="14">
        <v>100067</v>
      </c>
      <c r="I191" s="15" t="str">
        <f t="shared" si="61"/>
        <v>Б-100067-13</v>
      </c>
      <c r="J191" s="163">
        <v>3</v>
      </c>
      <c r="K191" s="28">
        <v>11</v>
      </c>
      <c r="L191" s="162" t="s">
        <v>91</v>
      </c>
      <c r="M191" s="16">
        <v>1</v>
      </c>
      <c r="N191" s="12">
        <v>18</v>
      </c>
      <c r="O191" s="13" t="s">
        <v>55</v>
      </c>
      <c r="P191" s="13" t="s">
        <v>44</v>
      </c>
      <c r="Q191" s="13" t="s">
        <v>45</v>
      </c>
      <c r="R191" s="17" t="str">
        <f t="shared" si="62"/>
        <v>1000671</v>
      </c>
      <c r="S191" s="15">
        <v>1</v>
      </c>
      <c r="T191" s="13" t="s">
        <v>173</v>
      </c>
      <c r="U191" s="12">
        <v>30000</v>
      </c>
      <c r="V191" s="12">
        <f t="shared" si="63"/>
        <v>5400</v>
      </c>
      <c r="W191" s="12">
        <v>0</v>
      </c>
      <c r="X191" s="18">
        <v>156</v>
      </c>
      <c r="Y191" s="19" t="s">
        <v>47</v>
      </c>
      <c r="Z191" s="20">
        <f t="shared" si="44"/>
        <v>24600</v>
      </c>
      <c r="AA191" s="21">
        <f>(AC191/1.18)*0.08</f>
        <v>1016.9491525423729</v>
      </c>
      <c r="AB191" s="29"/>
      <c r="AC191" s="14">
        <f t="shared" si="65"/>
        <v>15000</v>
      </c>
      <c r="AD191" s="21"/>
      <c r="AE191" s="12"/>
      <c r="AF191" s="13" t="s">
        <v>172</v>
      </c>
      <c r="AG191" s="23">
        <v>8</v>
      </c>
      <c r="AH191" s="30">
        <v>20</v>
      </c>
      <c r="AI191" s="2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17"/>
      <c r="AU19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'Б-100067-13',date'2015-03-04',3, 11, 11, 'USD', 1, 18, date'2015-03-06', date'2015-03-07', 1000671, 1, to_date('2015-06-09 00:00:00','YYYY-MM-DD HH24:MI:SS'), 30000, 5400, 0, 156, 0, 'c1', 8,null);insert into xxxx_oebs_cash_payment_test (ID, INVOICE_ID, OEBS_PAYMENT, DOC_DATE, COMISS_DATE) values (s_xxxx_oebs_cash_payment_test.NEXTVAL, 100067, 15000, to_date('2015-06-09 00:00:00','YYYY-MM-DD HH24:MI:SS'), date'2015-06-11' );insert into xxxx_client_discount_m  (ID,CLIENT_ID,CLIENT_AVG_DISCOUNT,DT) values (s_xxxx_client_discount_m.NEXTVAL,156, 20, date'2014-03-01');</v>
      </c>
    </row>
    <row r="192" spans="1:47" s="44" customFormat="1" ht="15" customHeight="1" x14ac:dyDescent="0.3">
      <c r="A192" s="31">
        <v>9</v>
      </c>
      <c r="B192" s="60"/>
      <c r="C192" s="33" t="str">
        <f t="shared" si="59"/>
        <v>10009</v>
      </c>
      <c r="D192" s="33" t="str">
        <f t="shared" si="60"/>
        <v>10009/13</v>
      </c>
      <c r="E192" s="34" t="s">
        <v>40</v>
      </c>
      <c r="F192" s="34" t="s">
        <v>41</v>
      </c>
      <c r="G192" s="12">
        <v>57</v>
      </c>
      <c r="H192" s="14">
        <v>100068</v>
      </c>
      <c r="I192" s="33" t="str">
        <f t="shared" si="61"/>
        <v>Б-100068-13</v>
      </c>
      <c r="J192" s="163">
        <v>3</v>
      </c>
      <c r="K192" s="35">
        <v>1</v>
      </c>
      <c r="L192" s="162" t="s">
        <v>91</v>
      </c>
      <c r="M192" s="36">
        <v>1</v>
      </c>
      <c r="N192" s="33">
        <v>18</v>
      </c>
      <c r="O192" s="34" t="s">
        <v>57</v>
      </c>
      <c r="P192" s="34" t="s">
        <v>44</v>
      </c>
      <c r="Q192" s="34" t="s">
        <v>45</v>
      </c>
      <c r="R192" s="37" t="str">
        <f t="shared" si="62"/>
        <v>1000681</v>
      </c>
      <c r="S192" s="33">
        <v>1</v>
      </c>
      <c r="T192" s="34" t="s">
        <v>174</v>
      </c>
      <c r="U192" s="33">
        <v>11952</v>
      </c>
      <c r="V192" s="33">
        <f t="shared" si="63"/>
        <v>2151.36</v>
      </c>
      <c r="W192" s="33">
        <v>0</v>
      </c>
      <c r="X192" s="18">
        <v>157</v>
      </c>
      <c r="Y192" s="38" t="s">
        <v>47</v>
      </c>
      <c r="Z192" s="20">
        <f t="shared" si="44"/>
        <v>9800.64</v>
      </c>
      <c r="AA192" s="21">
        <f>(AC192/1.18)*0.13</f>
        <v>658.37288135593224</v>
      </c>
      <c r="AB192" s="39">
        <f>SUM(AA188:AA192)</f>
        <v>6082.1016949152545</v>
      </c>
      <c r="AC192" s="40">
        <f t="shared" si="65"/>
        <v>5976</v>
      </c>
      <c r="AD192" s="21"/>
      <c r="AE192" s="33"/>
      <c r="AF192" s="13" t="s">
        <v>172</v>
      </c>
      <c r="AG192" s="41">
        <v>8</v>
      </c>
      <c r="AH192" s="42">
        <v>13</v>
      </c>
      <c r="AI192" s="43" t="s">
        <v>49</v>
      </c>
      <c r="AJ192" s="34"/>
      <c r="AK192" s="34"/>
      <c r="AL192" s="37">
        <v>0</v>
      </c>
      <c r="AM192" s="33" t="s">
        <v>50</v>
      </c>
      <c r="AN192" s="33" t="s">
        <v>51</v>
      </c>
      <c r="AO192" s="33"/>
      <c r="AP192" s="37"/>
      <c r="AQ192" s="37"/>
      <c r="AR192" s="37"/>
      <c r="AS192" s="37"/>
      <c r="AU192" s="44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'Б-100068-13',date'2015-03-05',3, 1, 1, 'USD', 1, 18, date'2015-03-06', date'2015-03-07', 1000681, 1, to_date('2015-06-11 00:00:00','YYYY-MM-DD HH24:MI:SS'), 11952, 2151.36, 0, 157, 0, 'c1', 8,null);insert into xxxx_oebs_cash_payment_test (ID, INVOICE_ID, OEBS_PAYMENT, DOC_DATE, COMISS_DATE) values (s_xxxx_oebs_cash_payment_test.NEXTVAL, 100068, 5976, to_date('2015-06-11 00:00:00','YYYY-MM-DD HH24:MI:SS'), date'2015-06-11' );insert into xxxx_client_discount_m  (ID,CLIENT_ID,CLIENT_AVG_DISCOUNT,DT) values (s_xxxx_client_discount_m.NEXTVAL,157, 13, date'2014-03-01');</v>
      </c>
    </row>
    <row r="193" spans="1:47" ht="15" customHeight="1" x14ac:dyDescent="0.3">
      <c r="A193" s="45">
        <v>10</v>
      </c>
      <c r="B193" s="57"/>
      <c r="C193" s="12" t="str">
        <f t="shared" si="59"/>
        <v>100010</v>
      </c>
      <c r="D193" s="12" t="str">
        <f t="shared" si="60"/>
        <v>100010/13</v>
      </c>
      <c r="E193" s="13" t="s">
        <v>40</v>
      </c>
      <c r="F193" s="13" t="s">
        <v>41</v>
      </c>
      <c r="G193" s="12">
        <v>57</v>
      </c>
      <c r="H193" s="14">
        <v>100099</v>
      </c>
      <c r="I193" s="15" t="str">
        <f t="shared" si="61"/>
        <v>Б-100099-13</v>
      </c>
      <c r="J193" s="163">
        <v>3</v>
      </c>
      <c r="K193" s="12">
        <v>7</v>
      </c>
      <c r="L193" s="12" t="s">
        <v>42</v>
      </c>
      <c r="M193" s="16">
        <v>1</v>
      </c>
      <c r="N193" s="12">
        <v>18</v>
      </c>
      <c r="O193" s="13" t="s">
        <v>43</v>
      </c>
      <c r="P193" s="13" t="s">
        <v>44</v>
      </c>
      <c r="Q193" s="13" t="s">
        <v>45</v>
      </c>
      <c r="R193" s="17" t="str">
        <f t="shared" si="62"/>
        <v>1000991</v>
      </c>
      <c r="S193" s="15">
        <v>1</v>
      </c>
      <c r="T193" s="13" t="s">
        <v>101</v>
      </c>
      <c r="U193" s="12">
        <v>100000</v>
      </c>
      <c r="V193" s="12">
        <f t="shared" si="63"/>
        <v>18000</v>
      </c>
      <c r="W193" s="12">
        <v>0</v>
      </c>
      <c r="X193" s="18">
        <v>188</v>
      </c>
      <c r="Y193" s="19" t="s">
        <v>47</v>
      </c>
      <c r="Z193" s="20">
        <f t="shared" si="44"/>
        <v>82000</v>
      </c>
      <c r="AA193" s="21">
        <f>(AC193/1.18)*0.13</f>
        <v>5508.4745762711873</v>
      </c>
      <c r="AB193" s="22"/>
      <c r="AC193" s="14">
        <f t="shared" si="65"/>
        <v>50000</v>
      </c>
      <c r="AD193" s="12"/>
      <c r="AE193" s="12"/>
      <c r="AF193" s="13" t="s">
        <v>172</v>
      </c>
      <c r="AG193" s="23">
        <v>8</v>
      </c>
      <c r="AH193" s="24">
        <v>13</v>
      </c>
      <c r="AI193" s="25" t="s">
        <v>49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S193" s="9" t="s">
        <v>89</v>
      </c>
      <c r="AU19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'Б-100099-13',date'2015-03-02',3, 7, 7, 'RUR', 1, 18, date'2015-03-06', date'2015-03-07', 1000991, 1, to_date('2015-06-07 00:00:00','YYYY-MM-DD HH24:MI:SS'), 100000, 18000, 0, 188, 0, 'c1', 8,null);insert into xxxx_oebs_cash_payment_test (ID, INVOICE_ID, OEBS_PAYMENT, DOC_DATE, COMISS_DATE) values (s_xxxx_oebs_cash_payment_test.NEXTVAL, 100099, 50000, to_date('2015-06-07 00:00:00','YYYY-MM-DD HH24:MI:SS'), date'2015-06-11' );insert into xxxx_client_discount_m  (ID,CLIENT_ID,CLIENT_AVG_DISCOUNT,DT) values (s_xxxx_client_discount_m.NEXTVAL,188, 13, date'2014-03-01');</v>
      </c>
    </row>
    <row r="194" spans="1:47" ht="15" customHeight="1" x14ac:dyDescent="0.3">
      <c r="A194" s="45">
        <v>10</v>
      </c>
      <c r="B194" s="57"/>
      <c r="C194" s="12" t="str">
        <f t="shared" si="59"/>
        <v>100010</v>
      </c>
      <c r="D194" s="12" t="str">
        <f t="shared" si="60"/>
        <v>100010/13</v>
      </c>
      <c r="E194" s="13" t="s">
        <v>40</v>
      </c>
      <c r="F194" s="13" t="s">
        <v>41</v>
      </c>
      <c r="G194" s="12">
        <v>57</v>
      </c>
      <c r="H194" s="14">
        <v>100100</v>
      </c>
      <c r="I194" s="15" t="str">
        <f t="shared" si="61"/>
        <v>Б-100100-13</v>
      </c>
      <c r="J194" s="163">
        <v>3</v>
      </c>
      <c r="K194" s="12">
        <v>7</v>
      </c>
      <c r="L194" s="12" t="s">
        <v>42</v>
      </c>
      <c r="M194" s="76">
        <v>0</v>
      </c>
      <c r="N194" s="12">
        <v>18</v>
      </c>
      <c r="O194" s="13" t="s">
        <v>53</v>
      </c>
      <c r="P194" s="13" t="s">
        <v>44</v>
      </c>
      <c r="Q194" s="13" t="s">
        <v>45</v>
      </c>
      <c r="R194" s="17" t="str">
        <f t="shared" si="62"/>
        <v>1001001</v>
      </c>
      <c r="S194" s="15">
        <v>1</v>
      </c>
      <c r="T194" s="13" t="s">
        <v>103</v>
      </c>
      <c r="U194" s="12">
        <v>90000</v>
      </c>
      <c r="V194" s="12">
        <f t="shared" si="63"/>
        <v>16200</v>
      </c>
      <c r="W194" s="12">
        <v>0</v>
      </c>
      <c r="X194" s="18">
        <v>189</v>
      </c>
      <c r="Y194" s="19" t="s">
        <v>47</v>
      </c>
      <c r="Z194" s="20">
        <f t="shared" si="44"/>
        <v>73800</v>
      </c>
      <c r="AA194" s="21">
        <f>(AC194)*0.13</f>
        <v>5850</v>
      </c>
      <c r="AB194" s="26"/>
      <c r="AC194" s="14">
        <f t="shared" si="65"/>
        <v>45000</v>
      </c>
      <c r="AD194" s="12"/>
      <c r="AE194" s="12"/>
      <c r="AF194" s="13" t="s">
        <v>172</v>
      </c>
      <c r="AG194" s="23">
        <v>8</v>
      </c>
      <c r="AH194" s="27">
        <v>7</v>
      </c>
      <c r="AI194" s="25" t="s">
        <v>49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S194" s="9" t="s">
        <v>90</v>
      </c>
      <c r="AU19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'Б-100100-13',date'2015-03-03',3, 7, 7, 'RUR', 0, 18, date'2015-03-06', date'2015-03-07', 1001001, 1, to_date('2015-06-08 00:00:00','YYYY-MM-DD HH24:MI:SS'), 90000, 16200, 0, 189, 0, 'c1', 8,null);insert into xxxx_oebs_cash_payment_test (ID, INVOICE_ID, OEBS_PAYMENT, DOC_DATE, COMISS_DATE) values (s_xxxx_oebs_cash_payment_test.NEXTVAL, 100100, 45000, to_date('2015-06-08 00:00:00','YYYY-MM-DD HH24:MI:SS'), date'2015-06-11' );insert into xxxx_client_discount_m  (ID,CLIENT_ID,CLIENT_AVG_DISCOUNT,DT) values (s_xxxx_client_discount_m.NEXTVAL,189, 7, date'2014-03-01');</v>
      </c>
    </row>
    <row r="195" spans="1:47" ht="15" customHeight="1" x14ac:dyDescent="0.3">
      <c r="A195" s="45">
        <v>10</v>
      </c>
      <c r="B195" s="57"/>
      <c r="C195" s="12" t="str">
        <f t="shared" si="59"/>
        <v>100010</v>
      </c>
      <c r="D195" s="12" t="str">
        <f t="shared" si="60"/>
        <v>100010/13</v>
      </c>
      <c r="E195" s="13" t="s">
        <v>40</v>
      </c>
      <c r="F195" s="13" t="s">
        <v>41</v>
      </c>
      <c r="G195" s="12">
        <v>57</v>
      </c>
      <c r="H195" s="14">
        <v>100101</v>
      </c>
      <c r="I195" s="15" t="str">
        <f t="shared" si="61"/>
        <v>Б-100101-13</v>
      </c>
      <c r="J195" s="163">
        <v>3</v>
      </c>
      <c r="K195" s="12">
        <v>7</v>
      </c>
      <c r="L195" s="56" t="s">
        <v>91</v>
      </c>
      <c r="M195" s="16">
        <v>1</v>
      </c>
      <c r="N195" s="12">
        <v>18</v>
      </c>
      <c r="O195" s="13" t="s">
        <v>53</v>
      </c>
      <c r="P195" s="13" t="s">
        <v>44</v>
      </c>
      <c r="Q195" s="13" t="s">
        <v>45</v>
      </c>
      <c r="R195" s="17" t="str">
        <f t="shared" si="62"/>
        <v>1001011</v>
      </c>
      <c r="S195" s="15">
        <v>1</v>
      </c>
      <c r="T195" s="13" t="s">
        <v>103</v>
      </c>
      <c r="U195" s="12">
        <v>1300</v>
      </c>
      <c r="V195" s="12">
        <f t="shared" si="63"/>
        <v>234</v>
      </c>
      <c r="W195" s="12">
        <v>0</v>
      </c>
      <c r="X195" s="18">
        <v>190</v>
      </c>
      <c r="Y195" s="19" t="s">
        <v>47</v>
      </c>
      <c r="Z195" s="20">
        <f t="shared" si="44"/>
        <v>1066</v>
      </c>
      <c r="AA195" s="21">
        <f>(AC195/1.18)*0.13</f>
        <v>71.61016949152544</v>
      </c>
      <c r="AB195" s="26"/>
      <c r="AC195" s="14">
        <f t="shared" si="65"/>
        <v>650</v>
      </c>
      <c r="AD195" s="12"/>
      <c r="AE195" s="12"/>
      <c r="AF195" s="13" t="s">
        <v>172</v>
      </c>
      <c r="AG195" s="23">
        <v>8</v>
      </c>
      <c r="AH195" s="27">
        <v>7</v>
      </c>
      <c r="AI195" s="25" t="s">
        <v>49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'Б-100101-13',date'2015-03-03',3, 7, 7, 'USD', 1, 18, date'2015-03-06', date'2015-03-07', 1001011, 1, to_date('2015-06-08 00:00:00','YYYY-MM-DD HH24:MI:SS'), 1300, 234, 0, 190, 0, 'c1', 8,null);insert into xxxx_oebs_cash_payment_test (ID, INVOICE_ID, OEBS_PAYMENT, DOC_DATE, COMISS_DATE) values (s_xxxx_oebs_cash_payment_test.NEXTVAL, 100101, 650, to_date('2015-06-08 00:00:00','YYYY-MM-DD HH24:MI:SS'), date'2015-06-11' );insert into xxxx_client_discount_m  (ID,CLIENT_ID,CLIENT_AVG_DISCOUNT,DT) values (s_xxxx_client_discount_m.NEXTVAL,190, 7, date'2014-03-01');</v>
      </c>
    </row>
    <row r="196" spans="1:47" ht="15" customHeight="1" x14ac:dyDescent="0.3">
      <c r="A196" s="45">
        <v>10</v>
      </c>
      <c r="B196" s="57"/>
      <c r="C196" s="12" t="str">
        <f t="shared" si="59"/>
        <v>100010</v>
      </c>
      <c r="D196" s="12" t="str">
        <f t="shared" si="60"/>
        <v>100010/13</v>
      </c>
      <c r="E196" s="13" t="s">
        <v>40</v>
      </c>
      <c r="F196" s="13" t="s">
        <v>41</v>
      </c>
      <c r="G196" s="12">
        <v>57</v>
      </c>
      <c r="H196" s="14">
        <v>100102</v>
      </c>
      <c r="I196" s="15" t="str">
        <f t="shared" si="61"/>
        <v>Б-100102-13</v>
      </c>
      <c r="J196" s="163">
        <v>3</v>
      </c>
      <c r="K196" s="28">
        <v>11</v>
      </c>
      <c r="L196" s="12" t="s">
        <v>42</v>
      </c>
      <c r="M196" s="16">
        <v>1</v>
      </c>
      <c r="N196" s="12">
        <v>18</v>
      </c>
      <c r="O196" s="13" t="s">
        <v>55</v>
      </c>
      <c r="P196" s="13" t="s">
        <v>44</v>
      </c>
      <c r="Q196" s="13" t="s">
        <v>45</v>
      </c>
      <c r="R196" s="17" t="str">
        <f t="shared" si="62"/>
        <v>1001021</v>
      </c>
      <c r="S196" s="15">
        <v>1</v>
      </c>
      <c r="T196" s="13" t="s">
        <v>173</v>
      </c>
      <c r="U196" s="12">
        <v>80000</v>
      </c>
      <c r="V196" s="12">
        <f t="shared" si="63"/>
        <v>14400</v>
      </c>
      <c r="W196" s="12">
        <v>0</v>
      </c>
      <c r="X196" s="18">
        <v>191</v>
      </c>
      <c r="Y196" s="19" t="s">
        <v>47</v>
      </c>
      <c r="Z196" s="20">
        <f t="shared" si="44"/>
        <v>65600</v>
      </c>
      <c r="AA196" s="21">
        <f>(AC196/1.18)*0.08</f>
        <v>2711.8644067796613</v>
      </c>
      <c r="AB196" s="29"/>
      <c r="AC196" s="14">
        <f t="shared" si="65"/>
        <v>40000</v>
      </c>
      <c r="AD196" s="12"/>
      <c r="AE196" s="12"/>
      <c r="AF196" s="13" t="s">
        <v>172</v>
      </c>
      <c r="AG196" s="23">
        <v>8</v>
      </c>
      <c r="AH196" s="30">
        <v>20</v>
      </c>
      <c r="AI196" s="25" t="s">
        <v>49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'Б-100102-13',date'2015-03-04',3, 11, 11, 'RUR', 1, 18, date'2015-03-06', date'2015-03-07', 1001021, 1, to_date('2015-06-09 00:00:00','YYYY-MM-DD HH24:MI:SS'), 80000, 14400, 0, 191, 0, 'c1', 8,null);insert into xxxx_oebs_cash_payment_test (ID, INVOICE_ID, OEBS_PAYMENT, DOC_DATE, COMISS_DATE) values (s_xxxx_oebs_cash_payment_test.NEXTVAL, 100102, 40000, to_date('2015-06-09 00:00:00','YYYY-MM-DD HH24:MI:SS'), date'2015-06-11' );insert into xxxx_client_discount_m  (ID,CLIENT_ID,CLIENT_AVG_DISCOUNT,DT) values (s_xxxx_client_discount_m.NEXTVAL,191, 20, date'2014-03-01');</v>
      </c>
    </row>
    <row r="197" spans="1:47" s="44" customFormat="1" ht="15" customHeight="1" x14ac:dyDescent="0.3">
      <c r="A197" s="45">
        <v>10</v>
      </c>
      <c r="B197" s="60"/>
      <c r="C197" s="33" t="str">
        <f t="shared" si="59"/>
        <v>100010</v>
      </c>
      <c r="D197" s="33" t="str">
        <f t="shared" si="60"/>
        <v>100010/13</v>
      </c>
      <c r="E197" s="34" t="s">
        <v>40</v>
      </c>
      <c r="F197" s="34" t="s">
        <v>41</v>
      </c>
      <c r="G197" s="12">
        <v>57</v>
      </c>
      <c r="H197" s="14">
        <v>100103</v>
      </c>
      <c r="I197" s="33" t="str">
        <f t="shared" si="61"/>
        <v>Б-100103-13</v>
      </c>
      <c r="J197" s="163">
        <v>3</v>
      </c>
      <c r="K197" s="35">
        <v>1</v>
      </c>
      <c r="L197" s="33" t="s">
        <v>42</v>
      </c>
      <c r="M197" s="36">
        <v>1</v>
      </c>
      <c r="N197" s="33">
        <v>18</v>
      </c>
      <c r="O197" s="34" t="s">
        <v>57</v>
      </c>
      <c r="P197" s="34" t="s">
        <v>44</v>
      </c>
      <c r="Q197" s="34" t="s">
        <v>45</v>
      </c>
      <c r="R197" s="37" t="str">
        <f t="shared" si="62"/>
        <v>1001031</v>
      </c>
      <c r="S197" s="33">
        <v>1</v>
      </c>
      <c r="T197" s="34" t="s">
        <v>174</v>
      </c>
      <c r="U197" s="33">
        <v>60000</v>
      </c>
      <c r="V197" s="33">
        <f t="shared" si="63"/>
        <v>10800</v>
      </c>
      <c r="W197" s="33">
        <v>0</v>
      </c>
      <c r="X197" s="18">
        <v>192</v>
      </c>
      <c r="Y197" s="38" t="s">
        <v>47</v>
      </c>
      <c r="Z197" s="20">
        <f t="shared" si="44"/>
        <v>49200</v>
      </c>
      <c r="AA197" s="21">
        <f>(AC197/1.18)*0.13</f>
        <v>3305.0847457627119</v>
      </c>
      <c r="AB197" s="39"/>
      <c r="AC197" s="40">
        <f t="shared" si="65"/>
        <v>30000</v>
      </c>
      <c r="AD197" s="33"/>
      <c r="AE197" s="33"/>
      <c r="AF197" s="13" t="s">
        <v>172</v>
      </c>
      <c r="AG197" s="41">
        <v>8</v>
      </c>
      <c r="AH197" s="42">
        <v>13</v>
      </c>
      <c r="AI197" s="43" t="s">
        <v>49</v>
      </c>
      <c r="AJ197" s="34"/>
      <c r="AK197" s="34"/>
      <c r="AL197" s="37">
        <v>0</v>
      </c>
      <c r="AM197" s="33" t="s">
        <v>50</v>
      </c>
      <c r="AN197" s="33" t="s">
        <v>51</v>
      </c>
      <c r="AO197" s="33"/>
      <c r="AP197" s="37"/>
      <c r="AQ197" s="37"/>
      <c r="AR197" s="37"/>
      <c r="AU19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'Б-100103-13',date'2015-03-05',3, 1, 1, 'RUR', 1, 18, date'2015-03-06', date'2015-03-07', 1001031, 1, to_date('2015-06-11 00:00:00','YYYY-MM-DD HH24:MI:SS'), 60000, 10800, 0, 192, 0, 'c1', 8,null);insert into xxxx_oebs_cash_payment_test (ID, INVOICE_ID, OEBS_PAYMENT, DOC_DATE, COMISS_DATE) values (s_xxxx_oebs_cash_payment_test.NEXTVAL, 100103, 30000, to_date('2015-06-11 00:00:00','YYYY-MM-DD HH24:MI:SS'), date'2015-06-11' );insert into xxxx_client_discount_m  (ID,CLIENT_ID,CLIENT_AVG_DISCOUNT,DT) values (s_xxxx_client_discount_m.NEXTVAL,192, 13, date'2014-03-01');</v>
      </c>
    </row>
    <row r="198" spans="1:47" ht="15" customHeight="1" x14ac:dyDescent="0.3">
      <c r="A198" s="45">
        <v>11</v>
      </c>
      <c r="B198" s="57"/>
      <c r="C198" s="12" t="str">
        <f t="shared" si="59"/>
        <v>100011</v>
      </c>
      <c r="D198" s="12" t="str">
        <f t="shared" si="60"/>
        <v>100011/13</v>
      </c>
      <c r="E198" s="13" t="s">
        <v>40</v>
      </c>
      <c r="F198" s="13" t="s">
        <v>41</v>
      </c>
      <c r="G198" s="12">
        <v>57</v>
      </c>
      <c r="H198" s="14">
        <v>100154</v>
      </c>
      <c r="I198" s="15" t="str">
        <f t="shared" si="61"/>
        <v>Б-100154-13</v>
      </c>
      <c r="J198" s="163">
        <v>3</v>
      </c>
      <c r="K198" s="56">
        <v>2</v>
      </c>
      <c r="L198" s="56" t="s">
        <v>91</v>
      </c>
      <c r="M198" s="16">
        <v>1</v>
      </c>
      <c r="N198" s="12">
        <v>18</v>
      </c>
      <c r="O198" s="13" t="s">
        <v>43</v>
      </c>
      <c r="P198" s="13" t="s">
        <v>44</v>
      </c>
      <c r="Q198" s="13" t="s">
        <v>45</v>
      </c>
      <c r="R198" s="17" t="str">
        <f t="shared" si="62"/>
        <v>1001541</v>
      </c>
      <c r="S198" s="15">
        <v>1</v>
      </c>
      <c r="T198" s="13" t="s">
        <v>101</v>
      </c>
      <c r="U198" s="12">
        <v>50000</v>
      </c>
      <c r="V198" s="12">
        <f t="shared" si="63"/>
        <v>9000</v>
      </c>
      <c r="W198" s="12">
        <v>0</v>
      </c>
      <c r="X198" s="18">
        <v>243</v>
      </c>
      <c r="Y198" s="19" t="s">
        <v>47</v>
      </c>
      <c r="Z198" s="20">
        <f t="shared" si="44"/>
        <v>41000</v>
      </c>
      <c r="AA198" s="21">
        <f>(AC198/1.18)*0.13</f>
        <v>2754.2372881355936</v>
      </c>
      <c r="AB198" s="22"/>
      <c r="AC198" s="14">
        <f t="shared" si="65"/>
        <v>25000</v>
      </c>
      <c r="AD198" s="12"/>
      <c r="AE198" s="12"/>
      <c r="AF198" s="13" t="s">
        <v>172</v>
      </c>
      <c r="AG198" s="23">
        <v>8</v>
      </c>
      <c r="AH198" s="24">
        <v>13</v>
      </c>
      <c r="AI198" s="25" t="s">
        <v>49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S198" s="15" t="s">
        <v>99</v>
      </c>
      <c r="AU19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'Б-100154-13',date'2015-03-02',3, 2, 2, 'USD', 1, 18, date'2015-03-06', date'2015-03-07', 1001541, 1, to_date('2015-06-07 00:00:00','YYYY-MM-DD HH24:MI:SS'), 50000, 9000, 0, 243, 0, 'c1', 8,null);insert into xxxx_oebs_cash_payment_test (ID, INVOICE_ID, OEBS_PAYMENT, DOC_DATE, COMISS_DATE) values (s_xxxx_oebs_cash_payment_test.NEXTVAL, 100154, 25000, to_date('2015-06-07 00:00:00','YYYY-MM-DD HH24:MI:SS'), date'2015-06-11' );insert into xxxx_client_discount_m  (ID,CLIENT_ID,CLIENT_AVG_DISCOUNT,DT) values (s_xxxx_client_discount_m.NEXTVAL,243, 13, date'2014-03-01');</v>
      </c>
    </row>
    <row r="199" spans="1:47" ht="15" customHeight="1" x14ac:dyDescent="0.3">
      <c r="A199" s="45">
        <v>11</v>
      </c>
      <c r="B199" s="57"/>
      <c r="C199" s="12" t="str">
        <f t="shared" si="59"/>
        <v>100011</v>
      </c>
      <c r="D199" s="12" t="str">
        <f t="shared" si="60"/>
        <v>100011/13</v>
      </c>
      <c r="E199" s="13" t="s">
        <v>40</v>
      </c>
      <c r="F199" s="13" t="s">
        <v>41</v>
      </c>
      <c r="G199" s="12">
        <v>57</v>
      </c>
      <c r="H199" s="14">
        <v>100155</v>
      </c>
      <c r="I199" s="15" t="str">
        <f t="shared" si="61"/>
        <v>Б-100155-13</v>
      </c>
      <c r="J199" s="163">
        <v>3</v>
      </c>
      <c r="K199" s="12">
        <v>7</v>
      </c>
      <c r="L199" s="56" t="s">
        <v>91</v>
      </c>
      <c r="M199" s="16">
        <v>1</v>
      </c>
      <c r="N199" s="12">
        <v>18</v>
      </c>
      <c r="O199" s="13" t="s">
        <v>53</v>
      </c>
      <c r="P199" s="13" t="s">
        <v>44</v>
      </c>
      <c r="Q199" s="13" t="s">
        <v>45</v>
      </c>
      <c r="R199" s="17" t="str">
        <f t="shared" si="62"/>
        <v>1001551</v>
      </c>
      <c r="S199" s="15">
        <v>1</v>
      </c>
      <c r="T199" s="13" t="s">
        <v>103</v>
      </c>
      <c r="U199" s="12">
        <v>50000</v>
      </c>
      <c r="V199" s="12">
        <f t="shared" si="63"/>
        <v>9000</v>
      </c>
      <c r="W199" s="12">
        <v>0</v>
      </c>
      <c r="X199" s="18">
        <v>244</v>
      </c>
      <c r="Y199" s="19" t="s">
        <v>47</v>
      </c>
      <c r="Z199" s="20">
        <f t="shared" si="44"/>
        <v>41000</v>
      </c>
      <c r="AA199" s="21">
        <f t="shared" ref="AA199:AA212" si="66">(AC199/1.18)*0.13</f>
        <v>2754.2372881355936</v>
      </c>
      <c r="AB199" s="26"/>
      <c r="AC199" s="14">
        <f t="shared" si="65"/>
        <v>25000</v>
      </c>
      <c r="AD199" s="12"/>
      <c r="AE199" s="12"/>
      <c r="AF199" s="13" t="s">
        <v>172</v>
      </c>
      <c r="AG199" s="23">
        <v>8</v>
      </c>
      <c r="AH199" s="27">
        <v>7</v>
      </c>
      <c r="AI199" s="25" t="s">
        <v>49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S199" s="9" t="s">
        <v>100</v>
      </c>
      <c r="AU19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'Б-100155-13',date'2015-03-03',3, 7, 7, 'USD', 1, 18, date'2015-03-06', date'2015-03-07', 1001551, 1, to_date('2015-06-08 00:00:00','YYYY-MM-DD HH24:MI:SS'), 50000, 9000, 0, 244, 0, 'c1', 8,null);insert into xxxx_oebs_cash_payment_test (ID, INVOICE_ID, OEBS_PAYMENT, DOC_DATE, COMISS_DATE) values (s_xxxx_oebs_cash_payment_test.NEXTVAL, 100155, 25000, to_date('2015-06-08 00:00:00','YYYY-MM-DD HH24:MI:SS'), date'2015-06-11' );insert into xxxx_client_discount_m  (ID,CLIENT_ID,CLIENT_AVG_DISCOUNT,DT) values (s_xxxx_client_discount_m.NEXTVAL,244, 7, date'2014-03-01');</v>
      </c>
    </row>
    <row r="200" spans="1:47" ht="15" customHeight="1" x14ac:dyDescent="0.3">
      <c r="A200" s="45">
        <v>11</v>
      </c>
      <c r="B200" s="57"/>
      <c r="C200" s="12" t="str">
        <f t="shared" si="59"/>
        <v>100011</v>
      </c>
      <c r="D200" s="12" t="str">
        <f t="shared" si="60"/>
        <v>100011/13</v>
      </c>
      <c r="E200" s="13" t="s">
        <v>40</v>
      </c>
      <c r="F200" s="13" t="s">
        <v>41</v>
      </c>
      <c r="G200" s="12">
        <v>57</v>
      </c>
      <c r="H200" s="14">
        <v>100156</v>
      </c>
      <c r="I200" s="15" t="str">
        <f t="shared" si="61"/>
        <v>Б-100156-13</v>
      </c>
      <c r="J200" s="163">
        <v>3</v>
      </c>
      <c r="K200" s="12">
        <v>7</v>
      </c>
      <c r="L200" s="56" t="s">
        <v>91</v>
      </c>
      <c r="M200" s="16">
        <v>1</v>
      </c>
      <c r="N200" s="12">
        <v>18</v>
      </c>
      <c r="O200" s="13" t="s">
        <v>53</v>
      </c>
      <c r="P200" s="13" t="s">
        <v>44</v>
      </c>
      <c r="Q200" s="13" t="s">
        <v>45</v>
      </c>
      <c r="R200" s="17" t="str">
        <f t="shared" si="62"/>
        <v>1001561</v>
      </c>
      <c r="S200" s="15">
        <v>1</v>
      </c>
      <c r="T200" s="13" t="s">
        <v>103</v>
      </c>
      <c r="U200" s="12">
        <v>50000</v>
      </c>
      <c r="V200" s="12">
        <f t="shared" si="63"/>
        <v>9000</v>
      </c>
      <c r="W200" s="12">
        <v>0</v>
      </c>
      <c r="X200" s="18">
        <v>245</v>
      </c>
      <c r="Y200" s="19" t="s">
        <v>47</v>
      </c>
      <c r="Z200" s="20">
        <f t="shared" ref="Z200:Z212" si="67">U200-V200</f>
        <v>41000</v>
      </c>
      <c r="AA200" s="21">
        <f t="shared" si="66"/>
        <v>2754.2372881355936</v>
      </c>
      <c r="AB200" s="26"/>
      <c r="AC200" s="14">
        <f t="shared" si="65"/>
        <v>25000</v>
      </c>
      <c r="AD200" s="12"/>
      <c r="AE200" s="12"/>
      <c r="AF200" s="13" t="s">
        <v>172</v>
      </c>
      <c r="AG200" s="23">
        <v>8</v>
      </c>
      <c r="AH200" s="27">
        <v>7</v>
      </c>
      <c r="AI200" s="25" t="s">
        <v>49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S200" s="9" t="s">
        <v>89</v>
      </c>
      <c r="AU200" s="9" t="str">
        <f t="shared" ref="AU200:AU263" si="6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"&amp;A200&amp;", "&amp;C200&amp;", '"&amp;D200&amp;"', date'"&amp;E200&amp;"', date'"&amp;F200&amp;"', "&amp;G200&amp;", "&amp;H200&amp;", '"&amp;I200&amp;"',date'"&amp;O200&amp;"',"&amp;J200&amp;", "&amp;K200&amp;", "&amp;K200&amp;", '"&amp;L200&amp;"', "&amp;M200&amp;", "&amp;N200&amp;", date'"&amp;P200&amp;"', date'"&amp;Q200&amp;"', "&amp;R200&amp;", "&amp;S200&amp;", to_date('"&amp;T200&amp;"','YYYY-MM-DD HH24:MI:SS'), "&amp;U200&amp;", "&amp;V200&amp;", "&amp;W200&amp;", "&amp;X200&amp;", "&amp;AL200&amp;", '"&amp;AN200&amp;"', "&amp;AG200&amp;","&amp;AM200&amp;");"&amp;
IF(LEN(AC200)&gt;0,"insert into xxxx_oebs_cash_payment_test (ID, INVOICE_ID, OEBS_PAYMENT, DOC_DATE, COMISS_DATE) values (s_xxxx_oebs_cash_payment_test.NEXTVAL, "&amp;H200&amp;", "&amp;AC200&amp;", to_date('"&amp;T200&amp;"','YYYY-MM-DD HH24:MI:SS'), "&amp;AF200&amp;" );","")&amp;
IF(LEN(AD200)&gt;0,"insert into xxxx_oebs_cash_payment_test (ID, INVOICE_ID, OEBS_PAYMENT, DOC_DATE, COMISS_DATE) values (s_xxxx_oebs_cash_payment_test.NEXTVAL, "&amp;H200&amp;", "&amp;AD200&amp;", to_date('"&amp;T200&amp;"','YYYY-MM-DD HH24:MI:SS'), "&amp;AF200&amp;" );","")&amp;
IF(LEN(AE200)&gt;0,"insert into xxxx_oebs_cash_payment_test (ID, INVOICE_ID, OEBS_PAYMENT, DOC_DATE, COMISS_DATE) values (s_xxxx_oebs_cash_payment_test.NEXTVAL, "&amp;H200&amp;", "&amp;AE200&amp;", to_date('"&amp;T200&amp;"','YYYY-MM-DD HH24:MI:SS'), "&amp;AF200&amp;" );","")&amp;
IF(LEN(AH200)&gt;0,"insert into xxxx_client_discount_m  (ID,CLIENT_ID,CLIENT_AVG_DISCOUNT,DT) values (s_xxxx_client_discount_m.NEXTVAL,"&amp;X200&amp;", "&amp;AH200&amp;", "&amp;AI200&amp;");","")&amp;
IF(LEN(AJ200)&gt;0,"insert into xxxx_client_discount_m  (ID,CLIENT_ID,CLIENT_AVG_DISCOUNT,DT) values (s_xxxx_client_discount_m.NEXTVAL,"&amp;X200&amp;", "&amp;AJ200&amp;", "&amp;AK200&amp;");","")&amp;
IF(LEN(AO200)&gt;0,"insert into xxxx_contract_signed_attr (ID, CONTRACT_ID, CODE, KEY_NUM) values (s_xxxx_contract_signed_attr.NEXTVAL, "&amp;C200&amp;", 'SUPERCOMMISSION_BONUS' , "&amp;AO200&amp;" );","")&amp;
IF(LEN(AP200)&gt;0,"insert into xxxx_loyal_clients_contr_attr (ID, CONTRACT_ID, CLIENT_ID, LC_TURNOVER, COLLATERAL_FIRST_DT, COLLATERAL_END_DT) values (s_xxxx_loyal_clients_contr_atr.NEXTVAL, "&amp;C200&amp;", "&amp;X200&amp;", "&amp;AP200&amp;", "&amp;AQ200&amp;", "&amp;AR200&amp;"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'Б-100156-13',date'2015-03-03',3, 7, 7, 'USD', 1, 18, date'2015-03-06', date'2015-03-07', 1001561, 1, to_date('2015-06-08 00:00:00','YYYY-MM-DD HH24:MI:SS'), 50000, 9000, 0, 245, 0, 'c1', 8,null);insert into xxxx_oebs_cash_payment_test (ID, INVOICE_ID, OEBS_PAYMENT, DOC_DATE, COMISS_DATE) values (s_xxxx_oebs_cash_payment_test.NEXTVAL, 100156, 25000, to_date('2015-06-08 00:00:00','YYYY-MM-DD HH24:MI:SS'), date'2015-06-11' );insert into xxxx_client_discount_m  (ID,CLIENT_ID,CLIENT_AVG_DISCOUNT,DT) values (s_xxxx_client_discount_m.NEXTVAL,245, 7, date'2014-03-01');</v>
      </c>
    </row>
    <row r="201" spans="1:47" ht="15" customHeight="1" x14ac:dyDescent="0.3">
      <c r="A201" s="45">
        <v>11</v>
      </c>
      <c r="B201" s="57"/>
      <c r="C201" s="12" t="str">
        <f t="shared" si="59"/>
        <v>100011</v>
      </c>
      <c r="D201" s="12" t="str">
        <f t="shared" si="60"/>
        <v>100011/13</v>
      </c>
      <c r="E201" s="13" t="s">
        <v>40</v>
      </c>
      <c r="F201" s="13" t="s">
        <v>41</v>
      </c>
      <c r="G201" s="12">
        <v>57</v>
      </c>
      <c r="H201" s="14">
        <v>100157</v>
      </c>
      <c r="I201" s="15" t="str">
        <f t="shared" si="61"/>
        <v>Б-100157-13</v>
      </c>
      <c r="J201" s="163">
        <v>3</v>
      </c>
      <c r="K201" s="56">
        <v>11</v>
      </c>
      <c r="L201" s="56" t="s">
        <v>91</v>
      </c>
      <c r="M201" s="16">
        <v>1</v>
      </c>
      <c r="N201" s="12">
        <v>18</v>
      </c>
      <c r="O201" s="13" t="s">
        <v>55</v>
      </c>
      <c r="P201" s="13" t="s">
        <v>44</v>
      </c>
      <c r="Q201" s="13" t="s">
        <v>45</v>
      </c>
      <c r="R201" s="17" t="str">
        <f t="shared" si="62"/>
        <v>1001571</v>
      </c>
      <c r="S201" s="15">
        <v>1</v>
      </c>
      <c r="T201" s="13" t="s">
        <v>173</v>
      </c>
      <c r="U201" s="12">
        <v>50000</v>
      </c>
      <c r="V201" s="12">
        <f t="shared" si="63"/>
        <v>9000</v>
      </c>
      <c r="W201" s="12">
        <v>0</v>
      </c>
      <c r="X201" s="18">
        <v>246</v>
      </c>
      <c r="Y201" s="19" t="s">
        <v>47</v>
      </c>
      <c r="Z201" s="20">
        <f t="shared" si="67"/>
        <v>41000</v>
      </c>
      <c r="AA201" s="21">
        <f>(AC201/1.18)*0.08</f>
        <v>1694.9152542372883</v>
      </c>
      <c r="AB201" s="29"/>
      <c r="AC201" s="14">
        <f t="shared" si="65"/>
        <v>25000</v>
      </c>
      <c r="AD201" s="12"/>
      <c r="AE201" s="12"/>
      <c r="AF201" s="13" t="s">
        <v>172</v>
      </c>
      <c r="AG201" s="23">
        <v>8</v>
      </c>
      <c r="AH201" s="30">
        <v>20</v>
      </c>
      <c r="AI201" s="25" t="s">
        <v>49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S201" s="9" t="s">
        <v>195</v>
      </c>
      <c r="AU20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'Б-100157-13',date'2015-03-04',3, 11, 11, 'USD', 1, 18, date'2015-03-06', date'2015-03-07', 1001571, 1, to_date('2015-06-09 00:00:00','YYYY-MM-DD HH24:MI:SS'), 50000, 9000, 0, 246, 0, 'c1', 8,null);insert into xxxx_oebs_cash_payment_test (ID, INVOICE_ID, OEBS_PAYMENT, DOC_DATE, COMISS_DATE) values (s_xxxx_oebs_cash_payment_test.NEXTVAL, 100157, 25000, to_date('2015-06-09 00:00:00','YYYY-MM-DD HH24:MI:SS'), date'2015-06-11' );insert into xxxx_client_discount_m  (ID,CLIENT_ID,CLIENT_AVG_DISCOUNT,DT) values (s_xxxx_client_discount_m.NEXTVAL,246, 20, date'2014-03-01');</v>
      </c>
    </row>
    <row r="202" spans="1:47" ht="15" customHeight="1" x14ac:dyDescent="0.3">
      <c r="A202" s="45">
        <v>11</v>
      </c>
      <c r="B202" s="57"/>
      <c r="C202" s="12" t="str">
        <f t="shared" si="59"/>
        <v>100011</v>
      </c>
      <c r="D202" s="12" t="str">
        <f t="shared" si="60"/>
        <v>100011/13</v>
      </c>
      <c r="E202" s="13" t="s">
        <v>40</v>
      </c>
      <c r="F202" s="13" t="s">
        <v>41</v>
      </c>
      <c r="G202" s="12">
        <v>57</v>
      </c>
      <c r="H202" s="14">
        <v>100158</v>
      </c>
      <c r="I202" s="15" t="str">
        <f t="shared" si="61"/>
        <v>Б-100158-13</v>
      </c>
      <c r="J202" s="163">
        <v>3</v>
      </c>
      <c r="K202" s="28">
        <v>1</v>
      </c>
      <c r="L202" s="56" t="s">
        <v>91</v>
      </c>
      <c r="M202" s="16">
        <v>1</v>
      </c>
      <c r="N202" s="12">
        <v>18</v>
      </c>
      <c r="O202" s="13" t="s">
        <v>57</v>
      </c>
      <c r="P202" s="13" t="s">
        <v>44</v>
      </c>
      <c r="Q202" s="13" t="s">
        <v>45</v>
      </c>
      <c r="R202" s="17" t="str">
        <f t="shared" si="62"/>
        <v>1001581</v>
      </c>
      <c r="S202" s="15">
        <v>1</v>
      </c>
      <c r="T202" s="13" t="s">
        <v>174</v>
      </c>
      <c r="U202" s="12">
        <v>50000</v>
      </c>
      <c r="V202" s="12">
        <f t="shared" si="63"/>
        <v>9000</v>
      </c>
      <c r="W202" s="12">
        <v>0</v>
      </c>
      <c r="X202" s="18">
        <v>247</v>
      </c>
      <c r="Y202" s="19" t="s">
        <v>47</v>
      </c>
      <c r="Z202" s="20">
        <f t="shared" si="67"/>
        <v>41000</v>
      </c>
      <c r="AA202" s="21">
        <f t="shared" si="66"/>
        <v>2754.2372881355936</v>
      </c>
      <c r="AB202" s="29">
        <f>SUM(AA198:AA202)</f>
        <v>12711.864406779663</v>
      </c>
      <c r="AC202" s="14">
        <f t="shared" si="65"/>
        <v>25000</v>
      </c>
      <c r="AD202" s="12"/>
      <c r="AE202" s="12"/>
      <c r="AF202" s="13" t="s">
        <v>172</v>
      </c>
      <c r="AG202" s="23">
        <v>8</v>
      </c>
      <c r="AH202" s="30">
        <v>13</v>
      </c>
      <c r="AI202" s="25" t="s">
        <v>49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'Б-100158-13',date'2015-03-05',3, 1, 1, 'USD', 1, 18, date'2015-03-06', date'2015-03-07', 1001581, 1, to_date('2015-06-11 00:00:00','YYYY-MM-DD HH24:MI:SS'), 50000, 9000, 0, 247, 0, 'c1', 8,null);insert into xxxx_oebs_cash_payment_test (ID, INVOICE_ID, OEBS_PAYMENT, DOC_DATE, COMISS_DATE) values (s_xxxx_oebs_cash_payment_test.NEXTVAL, 100158, 25000, to_date('2015-06-11 00:00:00','YYYY-MM-DD HH24:MI:SS'), date'2015-06-11' );insert into xxxx_client_discount_m  (ID,CLIENT_ID,CLIENT_AVG_DISCOUNT,DT) values (s_xxxx_client_discount_m.NEXTVAL,247, 13, date'2014-03-01');</v>
      </c>
    </row>
    <row r="203" spans="1:47" ht="15" customHeight="1" x14ac:dyDescent="0.3">
      <c r="A203" s="45">
        <v>11</v>
      </c>
      <c r="B203" s="57"/>
      <c r="C203" s="12" t="str">
        <f t="shared" si="59"/>
        <v>100011</v>
      </c>
      <c r="D203" s="12" t="str">
        <f t="shared" si="60"/>
        <v>100011/13</v>
      </c>
      <c r="E203" s="13" t="s">
        <v>40</v>
      </c>
      <c r="F203" s="13" t="s">
        <v>41</v>
      </c>
      <c r="G203" s="12">
        <v>57</v>
      </c>
      <c r="H203" s="14">
        <v>100159</v>
      </c>
      <c r="I203" s="15" t="str">
        <f t="shared" si="61"/>
        <v>Б-100159-13</v>
      </c>
      <c r="J203" s="163">
        <v>3</v>
      </c>
      <c r="K203" s="12">
        <v>7</v>
      </c>
      <c r="L203" s="12" t="s">
        <v>42</v>
      </c>
      <c r="M203" s="16">
        <v>1</v>
      </c>
      <c r="N203" s="12">
        <v>18</v>
      </c>
      <c r="O203" s="13" t="s">
        <v>43</v>
      </c>
      <c r="P203" s="13" t="s">
        <v>44</v>
      </c>
      <c r="Q203" s="13" t="s">
        <v>45</v>
      </c>
      <c r="R203" s="17" t="str">
        <f t="shared" si="62"/>
        <v>1001591</v>
      </c>
      <c r="S203" s="15">
        <v>1</v>
      </c>
      <c r="T203" s="58" t="s">
        <v>180</v>
      </c>
      <c r="U203" s="12">
        <v>50000</v>
      </c>
      <c r="V203" s="12">
        <f t="shared" si="63"/>
        <v>9000</v>
      </c>
      <c r="W203" s="12">
        <v>0</v>
      </c>
      <c r="X203" s="18">
        <v>248</v>
      </c>
      <c r="Y203" s="19" t="s">
        <v>47</v>
      </c>
      <c r="Z203" s="20">
        <f t="shared" si="67"/>
        <v>41000</v>
      </c>
      <c r="AA203" s="21">
        <f t="shared" si="66"/>
        <v>2754.2372881355936</v>
      </c>
      <c r="AB203" s="22"/>
      <c r="AC203" s="14">
        <f t="shared" si="65"/>
        <v>25000</v>
      </c>
      <c r="AD203" s="12"/>
      <c r="AE203" s="12"/>
      <c r="AF203" s="58" t="s">
        <v>181</v>
      </c>
      <c r="AG203" s="23">
        <v>8</v>
      </c>
      <c r="AH203" s="24">
        <v>13</v>
      </c>
      <c r="AI203" s="25" t="s">
        <v>49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'Б-100159-13',date'2015-03-02',3, 7, 7, 'RUR', 1, 18, date'2015-03-06', date'2015-03-07', 1001591, 1, to_date('2015-07-07 00:00:00','YYYY-MM-DD HH24:MI:SS'), 50000, 9000, 0, 248, 0, 'c1', 8,null);insert into xxxx_oebs_cash_payment_test (ID, INVOICE_ID, OEBS_PAYMENT, DOC_DATE, COMISS_DATE) values (s_xxxx_oebs_cash_payment_test.NEXTVAL, 100159, 25000, to_date('2015-07-07 00:00:00','YYYY-MM-DD HH24:MI:SS'), date'2015-07-11' );insert into xxxx_client_discount_m  (ID,CLIENT_ID,CLIENT_AVG_DISCOUNT,DT) values (s_xxxx_client_discount_m.NEXTVAL,248, 13, date'2014-03-01');</v>
      </c>
    </row>
    <row r="204" spans="1:47" ht="15" customHeight="1" x14ac:dyDescent="0.3">
      <c r="A204" s="45">
        <v>11</v>
      </c>
      <c r="B204" s="57"/>
      <c r="C204" s="12" t="str">
        <f t="shared" si="59"/>
        <v>100011</v>
      </c>
      <c r="D204" s="12" t="str">
        <f t="shared" si="60"/>
        <v>100011/13</v>
      </c>
      <c r="E204" s="13" t="s">
        <v>40</v>
      </c>
      <c r="F204" s="13" t="s">
        <v>41</v>
      </c>
      <c r="G204" s="12">
        <v>57</v>
      </c>
      <c r="H204" s="14">
        <v>100160</v>
      </c>
      <c r="I204" s="15" t="str">
        <f t="shared" si="61"/>
        <v>Б-100160-13</v>
      </c>
      <c r="J204" s="163">
        <v>3</v>
      </c>
      <c r="K204" s="28">
        <v>12</v>
      </c>
      <c r="L204" s="12" t="s">
        <v>42</v>
      </c>
      <c r="M204" s="16">
        <v>1</v>
      </c>
      <c r="N204" s="12">
        <v>18</v>
      </c>
      <c r="O204" s="13" t="s">
        <v>53</v>
      </c>
      <c r="P204" s="13" t="s">
        <v>44</v>
      </c>
      <c r="Q204" s="13" t="s">
        <v>45</v>
      </c>
      <c r="R204" s="17" t="str">
        <f t="shared" si="62"/>
        <v>1001601</v>
      </c>
      <c r="S204" s="15">
        <v>1</v>
      </c>
      <c r="T204" s="58" t="s">
        <v>180</v>
      </c>
      <c r="U204" s="12">
        <v>50000</v>
      </c>
      <c r="V204" s="12">
        <f t="shared" si="63"/>
        <v>9000</v>
      </c>
      <c r="W204" s="12">
        <v>0</v>
      </c>
      <c r="X204" s="18">
        <v>249</v>
      </c>
      <c r="Y204" s="19" t="s">
        <v>47</v>
      </c>
      <c r="Z204" s="20">
        <f t="shared" si="67"/>
        <v>41000</v>
      </c>
      <c r="AA204" s="21"/>
      <c r="AB204" s="26"/>
      <c r="AC204" s="14">
        <f t="shared" si="65"/>
        <v>25000</v>
      </c>
      <c r="AD204" s="12"/>
      <c r="AE204" s="12"/>
      <c r="AF204" s="58" t="s">
        <v>181</v>
      </c>
      <c r="AG204" s="23">
        <v>8</v>
      </c>
      <c r="AH204" s="27">
        <v>7</v>
      </c>
      <c r="AI204" s="25" t="s">
        <v>49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'Б-100160-13',date'2015-03-03',3, 12, 12, 'RUR', 1, 18, date'2015-03-06', date'2015-03-07', 1001601, 1, to_date('2015-07-07 00:00:00','YYYY-MM-DD HH24:MI:SS'), 50000, 9000, 0, 249, 0, 'c1', 8,null);insert into xxxx_oebs_cash_payment_test (ID, INVOICE_ID, OEBS_PAYMENT, DOC_DATE, COMISS_DATE) values (s_xxxx_oebs_cash_payment_test.NEXTVAL, 100160, 25000, to_date('2015-07-07 00:00:00','YYYY-MM-DD HH24:MI:SS'), date'2015-07-11' );insert into xxxx_client_discount_m  (ID,CLIENT_ID,CLIENT_AVG_DISCOUNT,DT) values (s_xxxx_client_discount_m.NEXTVAL,249, 7, date'2014-03-01');</v>
      </c>
    </row>
    <row r="205" spans="1:47" ht="15" customHeight="1" x14ac:dyDescent="0.3">
      <c r="A205" s="45">
        <v>11</v>
      </c>
      <c r="B205" s="57"/>
      <c r="C205" s="12" t="str">
        <f t="shared" si="59"/>
        <v>100011</v>
      </c>
      <c r="D205" s="12" t="str">
        <f t="shared" si="60"/>
        <v>100011/13</v>
      </c>
      <c r="E205" s="13" t="s">
        <v>40</v>
      </c>
      <c r="F205" s="13" t="s">
        <v>41</v>
      </c>
      <c r="G205" s="12">
        <v>57</v>
      </c>
      <c r="H205" s="14">
        <v>100161</v>
      </c>
      <c r="I205" s="15" t="str">
        <f t="shared" si="61"/>
        <v>Б-100161-13</v>
      </c>
      <c r="J205" s="163">
        <v>3</v>
      </c>
      <c r="K205" s="12">
        <v>7</v>
      </c>
      <c r="L205" s="12" t="s">
        <v>42</v>
      </c>
      <c r="M205" s="76">
        <v>0</v>
      </c>
      <c r="N205" s="12">
        <v>18</v>
      </c>
      <c r="O205" s="13" t="s">
        <v>53</v>
      </c>
      <c r="P205" s="13" t="s">
        <v>44</v>
      </c>
      <c r="Q205" s="13" t="s">
        <v>45</v>
      </c>
      <c r="R205" s="17" t="str">
        <f t="shared" si="62"/>
        <v>1001611</v>
      </c>
      <c r="S205" s="15">
        <v>1</v>
      </c>
      <c r="T205" s="58" t="s">
        <v>180</v>
      </c>
      <c r="U205" s="12">
        <v>50000</v>
      </c>
      <c r="V205" s="12">
        <f t="shared" si="63"/>
        <v>9000</v>
      </c>
      <c r="W205" s="12">
        <v>0</v>
      </c>
      <c r="X205" s="18">
        <v>250</v>
      </c>
      <c r="Y205" s="19" t="s">
        <v>47</v>
      </c>
      <c r="Z205" s="20">
        <f t="shared" si="67"/>
        <v>41000</v>
      </c>
      <c r="AA205" s="21">
        <f>(AC205)*0.13</f>
        <v>3250</v>
      </c>
      <c r="AB205" s="26"/>
      <c r="AC205" s="14">
        <f t="shared" si="65"/>
        <v>25000</v>
      </c>
      <c r="AD205" s="12"/>
      <c r="AE205" s="12"/>
      <c r="AF205" s="58" t="s">
        <v>181</v>
      </c>
      <c r="AG205" s="23">
        <v>8</v>
      </c>
      <c r="AH205" s="27">
        <v>7</v>
      </c>
      <c r="AI205" s="25" t="s">
        <v>49</v>
      </c>
      <c r="AJ205" s="13"/>
      <c r="AK205" s="13"/>
      <c r="AL205" s="17">
        <v>0</v>
      </c>
      <c r="AM205" s="15" t="s">
        <v>50</v>
      </c>
      <c r="AN205" s="12" t="s">
        <v>51</v>
      </c>
      <c r="AO205" s="12"/>
      <c r="AP205" s="17"/>
      <c r="AQ205" s="17"/>
      <c r="AR205" s="17"/>
      <c r="AU20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'Б-100161-13',date'2015-03-03',3, 7, 7, 'RUR', 0, 18, date'2015-03-06', date'2015-03-07', 1001611, 1, to_date('2015-07-07 00:00:00','YYYY-MM-DD HH24:MI:SS'), 50000, 9000, 0, 250, 0, 'c1', 8,null);insert into xxxx_oebs_cash_payment_test (ID, INVOICE_ID, OEBS_PAYMENT, DOC_DATE, COMISS_DATE) values (s_xxxx_oebs_cash_payment_test.NEXTVAL, 100161, 25000, to_date('2015-07-07 00:00:00','YYYY-MM-DD HH24:MI:SS'), date'2015-07-11' );insert into xxxx_client_discount_m  (ID,CLIENT_ID,CLIENT_AVG_DISCOUNT,DT) values (s_xxxx_client_discount_m.NEXTVAL,250, 7, date'2014-03-01');</v>
      </c>
    </row>
    <row r="206" spans="1:47" ht="15" customHeight="1" x14ac:dyDescent="0.3">
      <c r="A206" s="45">
        <v>11</v>
      </c>
      <c r="B206" s="57"/>
      <c r="C206" s="12" t="str">
        <f t="shared" si="59"/>
        <v>100011</v>
      </c>
      <c r="D206" s="12" t="str">
        <f t="shared" si="60"/>
        <v>100011/13</v>
      </c>
      <c r="E206" s="13" t="s">
        <v>40</v>
      </c>
      <c r="F206" s="13" t="s">
        <v>41</v>
      </c>
      <c r="G206" s="12">
        <v>57</v>
      </c>
      <c r="H206" s="14">
        <v>100162</v>
      </c>
      <c r="I206" s="15" t="str">
        <f t="shared" si="61"/>
        <v>Б-100162-13</v>
      </c>
      <c r="J206" s="163">
        <v>3</v>
      </c>
      <c r="K206" s="28">
        <v>11</v>
      </c>
      <c r="L206" s="12" t="s">
        <v>42</v>
      </c>
      <c r="M206" s="16">
        <v>1</v>
      </c>
      <c r="N206" s="12">
        <v>18</v>
      </c>
      <c r="O206" s="13" t="s">
        <v>55</v>
      </c>
      <c r="P206" s="13" t="s">
        <v>44</v>
      </c>
      <c r="Q206" s="13" t="s">
        <v>45</v>
      </c>
      <c r="R206" s="17" t="str">
        <f t="shared" si="62"/>
        <v>1001621</v>
      </c>
      <c r="S206" s="15">
        <v>1</v>
      </c>
      <c r="T206" s="58" t="s">
        <v>180</v>
      </c>
      <c r="U206" s="12">
        <v>50000</v>
      </c>
      <c r="V206" s="12">
        <f t="shared" si="63"/>
        <v>9000</v>
      </c>
      <c r="W206" s="12">
        <v>0</v>
      </c>
      <c r="X206" s="18">
        <v>251</v>
      </c>
      <c r="Y206" s="19" t="s">
        <v>47</v>
      </c>
      <c r="Z206" s="20">
        <f t="shared" si="67"/>
        <v>41000</v>
      </c>
      <c r="AA206" s="21">
        <f>(AC206/1.18)*0.08</f>
        <v>1694.9152542372883</v>
      </c>
      <c r="AB206" s="29"/>
      <c r="AC206" s="14">
        <f t="shared" si="65"/>
        <v>25000</v>
      </c>
      <c r="AD206" s="12"/>
      <c r="AE206" s="12"/>
      <c r="AF206" s="58" t="s">
        <v>181</v>
      </c>
      <c r="AG206" s="23">
        <v>8</v>
      </c>
      <c r="AH206" s="30">
        <v>20</v>
      </c>
      <c r="AI206" s="25" t="s">
        <v>49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U20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'Б-100162-13',date'2015-03-04',3, 11, 11, 'RUR', 1, 18, date'2015-03-06', date'2015-03-07', 1001621, 1, to_date('2015-07-07 00:00:00','YYYY-MM-DD HH24:MI:SS'), 50000, 9000, 0, 251, 0, 'c1', 8,null);insert into xxxx_oebs_cash_payment_test (ID, INVOICE_ID, OEBS_PAYMENT, DOC_DATE, COMISS_DATE) values (s_xxxx_oebs_cash_payment_test.NEXTVAL, 100162, 25000, to_date('2015-07-07 00:00:00','YYYY-MM-DD HH24:MI:SS'), date'2015-07-11' );insert into xxxx_client_discount_m  (ID,CLIENT_ID,CLIENT_AVG_DISCOUNT,DT) values (s_xxxx_client_discount_m.NEXTVAL,251, 20, date'2014-03-01');</v>
      </c>
    </row>
    <row r="207" spans="1:47" ht="15" customHeight="1" x14ac:dyDescent="0.3">
      <c r="A207" s="45">
        <v>11</v>
      </c>
      <c r="B207" s="57"/>
      <c r="C207" s="12" t="str">
        <f t="shared" si="59"/>
        <v>100011</v>
      </c>
      <c r="D207" s="12" t="str">
        <f t="shared" si="60"/>
        <v>100011/13</v>
      </c>
      <c r="E207" s="13" t="s">
        <v>40</v>
      </c>
      <c r="F207" s="13" t="s">
        <v>41</v>
      </c>
      <c r="G207" s="12">
        <v>57</v>
      </c>
      <c r="H207" s="14">
        <v>100163</v>
      </c>
      <c r="I207" s="15" t="str">
        <f t="shared" si="61"/>
        <v>Б-100163-13</v>
      </c>
      <c r="J207" s="163">
        <v>3</v>
      </c>
      <c r="K207" s="28">
        <v>1</v>
      </c>
      <c r="L207" s="12" t="s">
        <v>42</v>
      </c>
      <c r="M207" s="16">
        <v>1</v>
      </c>
      <c r="N207" s="12">
        <v>18</v>
      </c>
      <c r="O207" s="13" t="s">
        <v>57</v>
      </c>
      <c r="P207" s="13" t="s">
        <v>44</v>
      </c>
      <c r="Q207" s="13" t="s">
        <v>45</v>
      </c>
      <c r="R207" s="17" t="str">
        <f t="shared" si="62"/>
        <v>1001631</v>
      </c>
      <c r="S207" s="15">
        <v>1</v>
      </c>
      <c r="T207" s="58" t="s">
        <v>184</v>
      </c>
      <c r="U207" s="12">
        <v>50000</v>
      </c>
      <c r="V207" s="12">
        <f t="shared" si="63"/>
        <v>9000</v>
      </c>
      <c r="W207" s="12">
        <v>0</v>
      </c>
      <c r="X207" s="18">
        <v>252</v>
      </c>
      <c r="Y207" s="19" t="s">
        <v>47</v>
      </c>
      <c r="Z207" s="20">
        <f t="shared" si="67"/>
        <v>41000</v>
      </c>
      <c r="AA207" s="21">
        <f t="shared" si="66"/>
        <v>2754.2372881355936</v>
      </c>
      <c r="AB207" s="29">
        <f>SUM(AA203:AA207)</f>
        <v>10453.389830508475</v>
      </c>
      <c r="AC207" s="14">
        <f t="shared" si="65"/>
        <v>25000</v>
      </c>
      <c r="AD207" s="12"/>
      <c r="AE207" s="12"/>
      <c r="AF207" s="58" t="s">
        <v>181</v>
      </c>
      <c r="AG207" s="23">
        <v>8</v>
      </c>
      <c r="AH207" s="30">
        <v>13</v>
      </c>
      <c r="AI207" s="25" t="s">
        <v>49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U20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'Б-100163-13',date'2015-03-05',3, 1, 1, 'RUR', 1, 18, date'2015-03-06', date'2015-03-07', 1001631, 1, to_date('2015-07-11 00:00:00','YYYY-MM-DD HH24:MI:SS'), 50000, 9000, 0, 252, 0, 'c1', 8,null);insert into xxxx_oebs_cash_payment_test (ID, INVOICE_ID, OEBS_PAYMENT, DOC_DATE, COMISS_DATE) values (s_xxxx_oebs_cash_payment_test.NEXTVAL, 100163, 25000, to_date('2015-07-11 00:00:00','YYYY-MM-DD HH24:MI:SS'), date'2015-07-11' );insert into xxxx_client_discount_m  (ID,CLIENT_ID,CLIENT_AVG_DISCOUNT,DT) values (s_xxxx_client_discount_m.NEXTVAL,252, 13, date'2014-03-01');</v>
      </c>
    </row>
    <row r="208" spans="1:47" ht="15" customHeight="1" x14ac:dyDescent="0.3">
      <c r="A208" s="45">
        <v>11</v>
      </c>
      <c r="B208" s="57"/>
      <c r="C208" s="12" t="str">
        <f t="shared" si="59"/>
        <v>100011</v>
      </c>
      <c r="D208" s="12" t="str">
        <f t="shared" si="60"/>
        <v>100011/13</v>
      </c>
      <c r="E208" s="13" t="s">
        <v>40</v>
      </c>
      <c r="F208" s="13" t="s">
        <v>41</v>
      </c>
      <c r="G208" s="12">
        <v>57</v>
      </c>
      <c r="H208" s="14">
        <v>100164</v>
      </c>
      <c r="I208" s="15" t="str">
        <f t="shared" si="61"/>
        <v>Б-100164-13</v>
      </c>
      <c r="J208" s="163">
        <v>3</v>
      </c>
      <c r="K208" s="12">
        <v>7</v>
      </c>
      <c r="L208" s="12" t="s">
        <v>42</v>
      </c>
      <c r="M208" s="16">
        <v>1</v>
      </c>
      <c r="N208" s="12">
        <v>18</v>
      </c>
      <c r="O208" s="13" t="s">
        <v>43</v>
      </c>
      <c r="P208" s="13" t="s">
        <v>44</v>
      </c>
      <c r="Q208" s="13" t="s">
        <v>45</v>
      </c>
      <c r="R208" s="17" t="str">
        <f t="shared" si="62"/>
        <v>1001641</v>
      </c>
      <c r="S208" s="15">
        <v>1</v>
      </c>
      <c r="T208" s="59" t="s">
        <v>185</v>
      </c>
      <c r="U208" s="12">
        <v>50000</v>
      </c>
      <c r="V208" s="12">
        <f t="shared" si="63"/>
        <v>9000</v>
      </c>
      <c r="W208" s="12">
        <v>0</v>
      </c>
      <c r="X208" s="18">
        <v>253</v>
      </c>
      <c r="Y208" s="19" t="s">
        <v>47</v>
      </c>
      <c r="Z208" s="20">
        <f t="shared" si="67"/>
        <v>41000</v>
      </c>
      <c r="AA208" s="21">
        <f>(AC208/1.18)*0.13</f>
        <v>2754.2372881355936</v>
      </c>
      <c r="AB208" s="22"/>
      <c r="AC208" s="14">
        <f t="shared" si="65"/>
        <v>25000</v>
      </c>
      <c r="AD208" s="12"/>
      <c r="AE208" s="12"/>
      <c r="AF208" s="59" t="s">
        <v>186</v>
      </c>
      <c r="AG208" s="23">
        <v>8</v>
      </c>
      <c r="AH208" s="24">
        <v>13</v>
      </c>
      <c r="AI208" s="25" t="s">
        <v>49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U20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'Б-100164-13',date'2015-03-02',3, 7, 7, 'RUR', 1, 18, date'2015-03-06', date'2015-03-07', 1001641, 1, to_date('2015-08-07 00:00:00','YYYY-MM-DD HH24:MI:SS'), 50000, 9000, 0, 253, 0, 'c1', 8,null);insert into xxxx_oebs_cash_payment_test (ID, INVOICE_ID, OEBS_PAYMENT, DOC_DATE, COMISS_DATE) values (s_xxxx_oebs_cash_payment_test.NEXTVAL, 100164, 25000, to_date('2015-08-07 00:00:00','YYYY-MM-DD HH24:MI:SS'), date'2015-08-07' );insert into xxxx_client_discount_m  (ID,CLIENT_ID,CLIENT_AVG_DISCOUNT,DT) values (s_xxxx_client_discount_m.NEXTVAL,253, 13, date'2014-03-01');</v>
      </c>
    </row>
    <row r="209" spans="1:47" ht="15" customHeight="1" x14ac:dyDescent="0.3">
      <c r="A209" s="45">
        <v>11</v>
      </c>
      <c r="B209" s="57"/>
      <c r="C209" s="12" t="str">
        <f t="shared" si="59"/>
        <v>100011</v>
      </c>
      <c r="D209" s="12" t="str">
        <f t="shared" si="60"/>
        <v>100011/13</v>
      </c>
      <c r="E209" s="13" t="s">
        <v>40</v>
      </c>
      <c r="F209" s="13" t="s">
        <v>41</v>
      </c>
      <c r="G209" s="12">
        <v>57</v>
      </c>
      <c r="H209" s="14">
        <v>100165</v>
      </c>
      <c r="I209" s="15" t="str">
        <f t="shared" si="61"/>
        <v>Б-100165-13</v>
      </c>
      <c r="J209" s="163">
        <v>3</v>
      </c>
      <c r="K209" s="56">
        <v>3</v>
      </c>
      <c r="L209" s="12" t="s">
        <v>42</v>
      </c>
      <c r="M209" s="16">
        <v>1</v>
      </c>
      <c r="N209" s="12">
        <v>18</v>
      </c>
      <c r="O209" s="13" t="s">
        <v>53</v>
      </c>
      <c r="P209" s="13" t="s">
        <v>44</v>
      </c>
      <c r="Q209" s="13" t="s">
        <v>45</v>
      </c>
      <c r="R209" s="17" t="str">
        <f t="shared" si="62"/>
        <v>1001651</v>
      </c>
      <c r="S209" s="15">
        <v>1</v>
      </c>
      <c r="T209" s="59" t="s">
        <v>185</v>
      </c>
      <c r="U209" s="12">
        <v>50000</v>
      </c>
      <c r="V209" s="12">
        <f t="shared" si="63"/>
        <v>9000</v>
      </c>
      <c r="W209" s="12">
        <v>0</v>
      </c>
      <c r="X209" s="18">
        <v>254</v>
      </c>
      <c r="Y209" s="19" t="s">
        <v>47</v>
      </c>
      <c r="Z209" s="20">
        <f t="shared" si="67"/>
        <v>41000</v>
      </c>
      <c r="AA209" s="21">
        <f t="shared" si="66"/>
        <v>2754.2372881355936</v>
      </c>
      <c r="AB209" s="26"/>
      <c r="AC209" s="14">
        <f t="shared" si="65"/>
        <v>25000</v>
      </c>
      <c r="AD209" s="12"/>
      <c r="AE209" s="12"/>
      <c r="AF209" s="59" t="s">
        <v>186</v>
      </c>
      <c r="AG209" s="23">
        <v>8</v>
      </c>
      <c r="AH209" s="27">
        <v>7</v>
      </c>
      <c r="AI209" s="25" t="s">
        <v>49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U20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'Б-100165-13',date'2015-03-03',3, 3, 3, 'RUR', 1, 18, date'2015-03-06', date'2015-03-07', 1001651, 1, to_date('2015-08-07 00:00:00','YYYY-MM-DD HH24:MI:SS'), 50000, 9000, 0, 254, 0, 'c1', 8,null);insert into xxxx_oebs_cash_payment_test (ID, INVOICE_ID, OEBS_PAYMENT, DOC_DATE, COMISS_DATE) values (s_xxxx_oebs_cash_payment_test.NEXTVAL, 100165, 25000, to_date('2015-08-07 00:00:00','YYYY-MM-DD HH24:MI:SS'), date'2015-08-07' );insert into xxxx_client_discount_m  (ID,CLIENT_ID,CLIENT_AVG_DISCOUNT,DT) values (s_xxxx_client_discount_m.NEXTVAL,254, 7, date'2014-03-01');</v>
      </c>
    </row>
    <row r="210" spans="1:47" ht="15" customHeight="1" x14ac:dyDescent="0.3">
      <c r="A210" s="45">
        <v>11</v>
      </c>
      <c r="B210" s="57"/>
      <c r="C210" s="12" t="str">
        <f t="shared" si="59"/>
        <v>100011</v>
      </c>
      <c r="D210" s="12" t="str">
        <f t="shared" si="60"/>
        <v>100011/13</v>
      </c>
      <c r="E210" s="13" t="s">
        <v>40</v>
      </c>
      <c r="F210" s="13" t="s">
        <v>41</v>
      </c>
      <c r="G210" s="12">
        <v>57</v>
      </c>
      <c r="H210" s="14">
        <v>100166</v>
      </c>
      <c r="I210" s="15" t="str">
        <f t="shared" si="61"/>
        <v>Б-100166-13</v>
      </c>
      <c r="J210" s="163">
        <v>3</v>
      </c>
      <c r="K210" s="12">
        <v>7</v>
      </c>
      <c r="L210" s="12" t="s">
        <v>42</v>
      </c>
      <c r="M210" s="16">
        <v>1</v>
      </c>
      <c r="N210" s="12">
        <v>18</v>
      </c>
      <c r="O210" s="13" t="s">
        <v>53</v>
      </c>
      <c r="P210" s="13" t="s">
        <v>44</v>
      </c>
      <c r="Q210" s="13" t="s">
        <v>45</v>
      </c>
      <c r="R210" s="17" t="str">
        <f t="shared" si="62"/>
        <v>1001661</v>
      </c>
      <c r="S210" s="15">
        <v>1</v>
      </c>
      <c r="T210" s="59" t="s">
        <v>185</v>
      </c>
      <c r="U210" s="12">
        <v>50000</v>
      </c>
      <c r="V210" s="12">
        <f t="shared" si="63"/>
        <v>9000</v>
      </c>
      <c r="W210" s="12">
        <v>0</v>
      </c>
      <c r="X210" s="18">
        <v>255</v>
      </c>
      <c r="Y210" s="19" t="s">
        <v>47</v>
      </c>
      <c r="Z210" s="20">
        <f t="shared" si="67"/>
        <v>41000</v>
      </c>
      <c r="AA210" s="21">
        <f t="shared" si="66"/>
        <v>2754.2372881355936</v>
      </c>
      <c r="AB210" s="26"/>
      <c r="AC210" s="14">
        <f t="shared" si="65"/>
        <v>25000</v>
      </c>
      <c r="AD210" s="12"/>
      <c r="AE210" s="12"/>
      <c r="AF210" s="59" t="s">
        <v>186</v>
      </c>
      <c r="AG210" s="23">
        <v>8</v>
      </c>
      <c r="AH210" s="27">
        <v>7</v>
      </c>
      <c r="AI210" s="25" t="s">
        <v>49</v>
      </c>
      <c r="AJ210" s="13"/>
      <c r="AK210" s="13"/>
      <c r="AL210" s="17">
        <v>0</v>
      </c>
      <c r="AM210" s="15" t="s">
        <v>50</v>
      </c>
      <c r="AN210" s="12" t="s">
        <v>51</v>
      </c>
      <c r="AO210" s="12"/>
      <c r="AP210" s="17"/>
      <c r="AQ210" s="17"/>
      <c r="AR210" s="17"/>
      <c r="AU21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'Б-100166-13',date'2015-03-03',3, 7, 7, 'RUR', 1, 18, date'2015-03-06', date'2015-03-07', 1001661, 1, to_date('2015-08-07 00:00:00','YYYY-MM-DD HH24:MI:SS'), 50000, 9000, 0, 255, 0, 'c1', 8,null);insert into xxxx_oebs_cash_payment_test (ID, INVOICE_ID, OEBS_PAYMENT, DOC_DATE, COMISS_DATE) values (s_xxxx_oebs_cash_payment_test.NEXTVAL, 100166, 25000, to_date('2015-08-07 00:00:00','YYYY-MM-DD HH24:MI:SS'), date'2015-08-07' );insert into xxxx_client_discount_m  (ID,CLIENT_ID,CLIENT_AVG_DISCOUNT,DT) values (s_xxxx_client_discount_m.NEXTVAL,255, 7, date'2014-03-01');</v>
      </c>
    </row>
    <row r="211" spans="1:47" ht="15" customHeight="1" x14ac:dyDescent="0.3">
      <c r="A211" s="45">
        <v>11</v>
      </c>
      <c r="B211" s="57"/>
      <c r="C211" s="12" t="str">
        <f t="shared" si="59"/>
        <v>100011</v>
      </c>
      <c r="D211" s="12" t="str">
        <f t="shared" si="60"/>
        <v>100011/13</v>
      </c>
      <c r="E211" s="13" t="s">
        <v>40</v>
      </c>
      <c r="F211" s="13" t="s">
        <v>41</v>
      </c>
      <c r="G211" s="12">
        <v>57</v>
      </c>
      <c r="H211" s="14">
        <v>100167</v>
      </c>
      <c r="I211" s="15" t="str">
        <f t="shared" si="61"/>
        <v>Б-100167-13</v>
      </c>
      <c r="J211" s="163">
        <v>3</v>
      </c>
      <c r="K211" s="28">
        <v>11</v>
      </c>
      <c r="L211" s="12" t="s">
        <v>42</v>
      </c>
      <c r="M211" s="16">
        <v>1</v>
      </c>
      <c r="N211" s="12">
        <v>18</v>
      </c>
      <c r="O211" s="13" t="s">
        <v>55</v>
      </c>
      <c r="P211" s="13" t="s">
        <v>44</v>
      </c>
      <c r="Q211" s="13" t="s">
        <v>45</v>
      </c>
      <c r="R211" s="17" t="str">
        <f t="shared" si="62"/>
        <v>1001671</v>
      </c>
      <c r="S211" s="15">
        <v>1</v>
      </c>
      <c r="T211" s="59" t="s">
        <v>185</v>
      </c>
      <c r="U211" s="12">
        <v>50000</v>
      </c>
      <c r="V211" s="12">
        <f t="shared" si="63"/>
        <v>9000</v>
      </c>
      <c r="W211" s="12">
        <v>0</v>
      </c>
      <c r="X211" s="18">
        <v>256</v>
      </c>
      <c r="Y211" s="19" t="s">
        <v>47</v>
      </c>
      <c r="Z211" s="20">
        <f t="shared" si="67"/>
        <v>41000</v>
      </c>
      <c r="AA211" s="21">
        <f>(AC211/1.18)*0.08</f>
        <v>1694.9152542372883</v>
      </c>
      <c r="AB211" s="29"/>
      <c r="AC211" s="14">
        <f t="shared" si="65"/>
        <v>25000</v>
      </c>
      <c r="AD211" s="12"/>
      <c r="AE211" s="12"/>
      <c r="AF211" s="59" t="s">
        <v>186</v>
      </c>
      <c r="AG211" s="23">
        <v>8</v>
      </c>
      <c r="AH211" s="30">
        <v>20</v>
      </c>
      <c r="AI211" s="25" t="s">
        <v>49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U21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'Б-100167-13',date'2015-03-04',3, 11, 11, 'RUR', 1, 18, date'2015-03-06', date'2015-03-07', 1001671, 1, to_date('2015-08-07 00:00:00','YYYY-MM-DD HH24:MI:SS'), 50000, 9000, 0, 256, 0, 'c1', 8,null);insert into xxxx_oebs_cash_payment_test (ID, INVOICE_ID, OEBS_PAYMENT, DOC_DATE, COMISS_DATE) values (s_xxxx_oebs_cash_payment_test.NEXTVAL, 100167, 25000, to_date('2015-08-07 00:00:00','YYYY-MM-DD HH24:MI:SS'), date'2015-08-07' );insert into xxxx_client_discount_m  (ID,CLIENT_ID,CLIENT_AVG_DISCOUNT,DT) values (s_xxxx_client_discount_m.NEXTVAL,256, 20, date'2014-03-01');</v>
      </c>
    </row>
    <row r="212" spans="1:47" ht="15" customHeight="1" x14ac:dyDescent="0.3">
      <c r="A212" s="45">
        <v>11</v>
      </c>
      <c r="B212" s="57"/>
      <c r="C212" s="33" t="str">
        <f t="shared" si="59"/>
        <v>100011</v>
      </c>
      <c r="D212" s="33" t="str">
        <f t="shared" si="60"/>
        <v>100011/13</v>
      </c>
      <c r="E212" s="34" t="s">
        <v>40</v>
      </c>
      <c r="F212" s="34" t="s">
        <v>41</v>
      </c>
      <c r="G212" s="12">
        <v>57</v>
      </c>
      <c r="H212" s="14">
        <v>100168</v>
      </c>
      <c r="I212" s="33" t="str">
        <f t="shared" si="61"/>
        <v>Б-100168-13</v>
      </c>
      <c r="J212" s="163">
        <v>3</v>
      </c>
      <c r="K212" s="35">
        <v>1</v>
      </c>
      <c r="L212" s="33" t="s">
        <v>42</v>
      </c>
      <c r="M212" s="36">
        <v>1</v>
      </c>
      <c r="N212" s="33">
        <v>18</v>
      </c>
      <c r="O212" s="34" t="s">
        <v>57</v>
      </c>
      <c r="P212" s="34" t="s">
        <v>44</v>
      </c>
      <c r="Q212" s="34" t="s">
        <v>45</v>
      </c>
      <c r="R212" s="37" t="str">
        <f t="shared" si="62"/>
        <v>1001681</v>
      </c>
      <c r="S212" s="33">
        <v>1</v>
      </c>
      <c r="T212" s="59" t="s">
        <v>189</v>
      </c>
      <c r="U212" s="12">
        <v>50000</v>
      </c>
      <c r="V212" s="33">
        <f t="shared" si="63"/>
        <v>9000</v>
      </c>
      <c r="W212" s="33">
        <v>0</v>
      </c>
      <c r="X212" s="18">
        <v>257</v>
      </c>
      <c r="Y212" s="38" t="s">
        <v>47</v>
      </c>
      <c r="Z212" s="20">
        <f t="shared" si="67"/>
        <v>41000</v>
      </c>
      <c r="AA212" s="21">
        <f t="shared" si="66"/>
        <v>2754.2372881355936</v>
      </c>
      <c r="AB212" s="39">
        <f>SUM(AA208:AA212)</f>
        <v>12711.864406779663</v>
      </c>
      <c r="AC212" s="40">
        <f t="shared" si="65"/>
        <v>25000</v>
      </c>
      <c r="AD212" s="33"/>
      <c r="AE212" s="33"/>
      <c r="AF212" s="59" t="s">
        <v>186</v>
      </c>
      <c r="AG212" s="41">
        <v>8</v>
      </c>
      <c r="AH212" s="42">
        <v>13</v>
      </c>
      <c r="AI212" s="43" t="s">
        <v>49</v>
      </c>
      <c r="AJ212" s="34"/>
      <c r="AK212" s="34"/>
      <c r="AL212" s="37">
        <v>0</v>
      </c>
      <c r="AM212" s="33" t="s">
        <v>50</v>
      </c>
      <c r="AN212" s="33" t="s">
        <v>51</v>
      </c>
      <c r="AO212" s="33"/>
      <c r="AP212" s="37"/>
      <c r="AQ212" s="37"/>
      <c r="AR212" s="37"/>
      <c r="AS212" s="44"/>
      <c r="AU21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'Б-100168-13',date'2015-03-05',3, 1, 1, 'RUR', 1, 18, date'2015-03-06', date'2015-03-07', 1001681, 1, to_date('2015-08-11 00:00:00','YYYY-MM-DD HH24:MI:SS'), 50000, 9000, 0, 257, 0, 'c1', 8,null);insert into xxxx_oebs_cash_payment_test (ID, INVOICE_ID, OEBS_PAYMENT, DOC_DATE, COMISS_DATE) values (s_xxxx_oebs_cash_payment_test.NEXTVAL, 100168, 25000, to_date('2015-08-11 00:00:00','YYYY-MM-DD HH24:MI:SS'), date'2015-08-07' );insert into xxxx_client_discount_m  (ID,CLIENT_ID,CLIENT_AVG_DISCOUNT,DT) values (s_xxxx_client_discount_m.NEXTVAL,257, 13, date'2014-03-01');</v>
      </c>
    </row>
    <row r="213" spans="1:47" ht="15" customHeight="1" x14ac:dyDescent="0.3">
      <c r="A213" s="45">
        <v>12</v>
      </c>
      <c r="B213" s="57"/>
      <c r="C213" s="12" t="str">
        <f t="shared" si="59"/>
        <v>100012</v>
      </c>
      <c r="D213" s="12" t="str">
        <f t="shared" si="60"/>
        <v>100012/13</v>
      </c>
      <c r="E213" s="13" t="s">
        <v>40</v>
      </c>
      <c r="F213" s="13" t="s">
        <v>41</v>
      </c>
      <c r="G213" s="12">
        <v>57</v>
      </c>
      <c r="H213" s="14">
        <v>100169</v>
      </c>
      <c r="I213" s="15" t="str">
        <f t="shared" si="61"/>
        <v>Б-100169-13</v>
      </c>
      <c r="J213" s="163">
        <v>3</v>
      </c>
      <c r="K213" s="56">
        <v>2</v>
      </c>
      <c r="L213" s="12" t="s">
        <v>42</v>
      </c>
      <c r="M213" s="16">
        <v>1</v>
      </c>
      <c r="N213" s="12">
        <v>18</v>
      </c>
      <c r="O213" s="13" t="s">
        <v>43</v>
      </c>
      <c r="P213" s="13" t="s">
        <v>44</v>
      </c>
      <c r="Q213" s="13" t="s">
        <v>45</v>
      </c>
      <c r="R213" s="17" t="str">
        <f t="shared" si="62"/>
        <v>1001691</v>
      </c>
      <c r="S213" s="15">
        <v>1</v>
      </c>
      <c r="T213" s="13" t="s">
        <v>101</v>
      </c>
      <c r="U213" s="12">
        <v>50000</v>
      </c>
      <c r="V213" s="12">
        <f t="shared" si="63"/>
        <v>9000</v>
      </c>
      <c r="W213" s="12">
        <v>0</v>
      </c>
      <c r="X213" s="18">
        <v>258</v>
      </c>
      <c r="Y213" s="19" t="s">
        <v>47</v>
      </c>
      <c r="Z213" s="20">
        <f>U213-V213</f>
        <v>41000</v>
      </c>
      <c r="AA213" s="21">
        <f>(AC213/1.18)*0.02</f>
        <v>423.72881355932208</v>
      </c>
      <c r="AB213" s="22"/>
      <c r="AC213" s="14">
        <f t="shared" si="65"/>
        <v>25000</v>
      </c>
      <c r="AD213" s="12"/>
      <c r="AE213" s="12"/>
      <c r="AF213" s="13" t="s">
        <v>172</v>
      </c>
      <c r="AG213" s="23">
        <v>8</v>
      </c>
      <c r="AH213" s="24">
        <v>13</v>
      </c>
      <c r="AI213" s="25" t="s">
        <v>49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S213" s="15" t="s">
        <v>196</v>
      </c>
      <c r="AU21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'Б-100169-13',date'2015-03-02',3, 2, 2, 'RUR', 1, 18, date'2015-03-06', date'2015-03-07', 1001691, 1, to_date('2015-06-07 00:00:00','YYYY-MM-DD HH24:MI:SS'), 50000, 9000, 0, 258, 0, 'c1', 8,null);insert into xxxx_oebs_cash_payment_test (ID, INVOICE_ID, OEBS_PAYMENT, DOC_DATE, COMISS_DATE) values (s_xxxx_oebs_cash_payment_test.NEXTVAL, 100169, 25000, to_date('2015-06-07 00:00:00','YYYY-MM-DD HH24:MI:SS'), date'2015-06-11' );insert into xxxx_client_discount_m  (ID,CLIENT_ID,CLIENT_AVG_DISCOUNT,DT) values (s_xxxx_client_discount_m.NEXTVAL,258, 13, date'2014-03-01');</v>
      </c>
    </row>
    <row r="214" spans="1:47" ht="15" customHeight="1" x14ac:dyDescent="0.3">
      <c r="A214" s="45">
        <v>12</v>
      </c>
      <c r="B214" s="57"/>
      <c r="C214" s="12" t="str">
        <f t="shared" si="59"/>
        <v>100012</v>
      </c>
      <c r="D214" s="12" t="str">
        <f t="shared" si="60"/>
        <v>100012/13</v>
      </c>
      <c r="E214" s="13" t="s">
        <v>40</v>
      </c>
      <c r="F214" s="13" t="s">
        <v>41</v>
      </c>
      <c r="G214" s="12">
        <v>57</v>
      </c>
      <c r="H214" s="14">
        <v>100170</v>
      </c>
      <c r="I214" s="15" t="str">
        <f t="shared" si="61"/>
        <v>Б-100170-13</v>
      </c>
      <c r="J214" s="163">
        <v>3</v>
      </c>
      <c r="K214" s="12">
        <v>7</v>
      </c>
      <c r="L214" s="12" t="s">
        <v>42</v>
      </c>
      <c r="M214" s="16">
        <v>1</v>
      </c>
      <c r="N214" s="12">
        <v>18</v>
      </c>
      <c r="O214" s="13" t="s">
        <v>53</v>
      </c>
      <c r="P214" s="13" t="s">
        <v>44</v>
      </c>
      <c r="Q214" s="13" t="s">
        <v>45</v>
      </c>
      <c r="R214" s="17" t="str">
        <f t="shared" si="62"/>
        <v>1001701</v>
      </c>
      <c r="S214" s="15">
        <v>1</v>
      </c>
      <c r="T214" s="13" t="s">
        <v>103</v>
      </c>
      <c r="U214" s="12">
        <v>50000</v>
      </c>
      <c r="V214" s="12">
        <f t="shared" si="63"/>
        <v>9000</v>
      </c>
      <c r="W214" s="12">
        <v>0</v>
      </c>
      <c r="X214" s="18">
        <v>259</v>
      </c>
      <c r="Y214" s="19" t="s">
        <v>47</v>
      </c>
      <c r="Z214" s="20">
        <f t="shared" ref="Z214:Z227" si="69">U214-V214</f>
        <v>41000</v>
      </c>
      <c r="AA214" s="21">
        <f t="shared" ref="AA214:AA227" si="70">(AC214/1.18)*0.02</f>
        <v>423.72881355932208</v>
      </c>
      <c r="AB214" s="26"/>
      <c r="AC214" s="14">
        <f t="shared" si="65"/>
        <v>25000</v>
      </c>
      <c r="AD214" s="12"/>
      <c r="AE214" s="12"/>
      <c r="AF214" s="13" t="s">
        <v>172</v>
      </c>
      <c r="AG214" s="23">
        <v>8</v>
      </c>
      <c r="AH214" s="27">
        <v>7</v>
      </c>
      <c r="AI214" s="25" t="s">
        <v>49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U21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'Б-100170-13',date'2015-03-03',3, 7, 7, 'RUR', 1, 18, date'2015-03-06', date'2015-03-07', 1001701, 1, to_date('2015-06-08 00:00:00','YYYY-MM-DD HH24:MI:SS'), 50000, 9000, 0, 259, 0, 'c1', 8,null);insert into xxxx_oebs_cash_payment_test (ID, INVOICE_ID, OEBS_PAYMENT, DOC_DATE, COMISS_DATE) values (s_xxxx_oebs_cash_payment_test.NEXTVAL, 100170, 25000, to_date('2015-06-08 00:00:00','YYYY-MM-DD HH24:MI:SS'), date'2015-06-11' );insert into xxxx_client_discount_m  (ID,CLIENT_ID,CLIENT_AVG_DISCOUNT,DT) values (s_xxxx_client_discount_m.NEXTVAL,259, 7, date'2014-03-01');</v>
      </c>
    </row>
    <row r="215" spans="1:47" ht="15" customHeight="1" x14ac:dyDescent="0.3">
      <c r="A215" s="45">
        <v>12</v>
      </c>
      <c r="B215" s="57"/>
      <c r="C215" s="12" t="str">
        <f t="shared" ref="C215:C246" si="71">"1000"&amp;A215</f>
        <v>100012</v>
      </c>
      <c r="D215" s="12" t="str">
        <f t="shared" ref="D215:D246" si="72">"1000"&amp;A215&amp;"/13"</f>
        <v>100012/13</v>
      </c>
      <c r="E215" s="13" t="s">
        <v>40</v>
      </c>
      <c r="F215" s="13" t="s">
        <v>41</v>
      </c>
      <c r="G215" s="12">
        <v>57</v>
      </c>
      <c r="H215" s="14">
        <v>100171</v>
      </c>
      <c r="I215" s="15" t="str">
        <f t="shared" ref="I215:I246" si="73">"Б-"&amp;H215&amp;"-13"</f>
        <v>Б-100171-13</v>
      </c>
      <c r="J215" s="163">
        <v>3</v>
      </c>
      <c r="K215" s="12">
        <v>7</v>
      </c>
      <c r="L215" s="12" t="s">
        <v>42</v>
      </c>
      <c r="M215" s="16">
        <v>1</v>
      </c>
      <c r="N215" s="12">
        <v>18</v>
      </c>
      <c r="O215" s="13" t="s">
        <v>53</v>
      </c>
      <c r="P215" s="13" t="s">
        <v>44</v>
      </c>
      <c r="Q215" s="13" t="s">
        <v>45</v>
      </c>
      <c r="R215" s="17" t="str">
        <f t="shared" ref="R215:R246" si="74">H215&amp;"1"</f>
        <v>1001711</v>
      </c>
      <c r="S215" s="15">
        <v>1</v>
      </c>
      <c r="T215" s="13" t="s">
        <v>103</v>
      </c>
      <c r="U215" s="12">
        <v>50000</v>
      </c>
      <c r="V215" s="12">
        <f t="shared" ref="V215:V246" si="75">U215*0.18</f>
        <v>9000</v>
      </c>
      <c r="W215" s="12">
        <v>0</v>
      </c>
      <c r="X215" s="18">
        <v>260</v>
      </c>
      <c r="Y215" s="19" t="s">
        <v>47</v>
      </c>
      <c r="Z215" s="20">
        <f t="shared" si="69"/>
        <v>41000</v>
      </c>
      <c r="AA215" s="21">
        <f t="shared" si="70"/>
        <v>1694.9152542372883</v>
      </c>
      <c r="AB215" s="26"/>
      <c r="AC215" s="14">
        <v>100000</v>
      </c>
      <c r="AD215" s="12"/>
      <c r="AE215" s="12"/>
      <c r="AF215" s="13" t="s">
        <v>172</v>
      </c>
      <c r="AG215" s="23">
        <v>8</v>
      </c>
      <c r="AH215" s="27">
        <v>7</v>
      </c>
      <c r="AI215" s="25" t="s">
        <v>49</v>
      </c>
      <c r="AJ215" s="13"/>
      <c r="AK215" s="13"/>
      <c r="AL215" s="17">
        <v>0</v>
      </c>
      <c r="AM215" s="15" t="s">
        <v>50</v>
      </c>
      <c r="AN215" s="12" t="s">
        <v>51</v>
      </c>
      <c r="AO215" s="12"/>
      <c r="AP215" s="17"/>
      <c r="AQ215" s="17"/>
      <c r="AR215" s="17"/>
      <c r="AU21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'Б-100171-13',date'2015-03-03',3, 7, 7, 'RUR', 1, 18, date'2015-03-06', date'2015-03-07', 1001711, 1, to_date('2015-06-08 00:00:00','YYYY-MM-DD HH24:MI:SS'), 50000, 9000, 0, 260, 0, 'c1', 8,null);insert into xxxx_oebs_cash_payment_test (ID, INVOICE_ID, OEBS_PAYMENT, DOC_DATE, COMISS_DATE) values (s_xxxx_oebs_cash_payment_test.NEXTVAL, 100171, 100000, to_date('2015-06-08 00:00:00','YYYY-MM-DD HH24:MI:SS'), date'2015-06-11' );insert into xxxx_client_discount_m  (ID,CLIENT_ID,CLIENT_AVG_DISCOUNT,DT) values (s_xxxx_client_discount_m.NEXTVAL,260, 7, date'2014-03-01');</v>
      </c>
    </row>
    <row r="216" spans="1:47" ht="15" customHeight="1" x14ac:dyDescent="0.3">
      <c r="A216" s="45">
        <v>12</v>
      </c>
      <c r="B216" s="57"/>
      <c r="C216" s="12" t="str">
        <f t="shared" si="71"/>
        <v>100012</v>
      </c>
      <c r="D216" s="12" t="str">
        <f t="shared" si="72"/>
        <v>100012/13</v>
      </c>
      <c r="E216" s="13" t="s">
        <v>40</v>
      </c>
      <c r="F216" s="13" t="s">
        <v>41</v>
      </c>
      <c r="G216" s="12">
        <v>57</v>
      </c>
      <c r="H216" s="14">
        <v>100172</v>
      </c>
      <c r="I216" s="15" t="str">
        <f t="shared" si="73"/>
        <v>Б-100172-13</v>
      </c>
      <c r="J216" s="163">
        <v>3</v>
      </c>
      <c r="K216" s="56">
        <v>11</v>
      </c>
      <c r="L216" s="12" t="s">
        <v>42</v>
      </c>
      <c r="M216" s="16">
        <v>1</v>
      </c>
      <c r="N216" s="12">
        <v>18</v>
      </c>
      <c r="O216" s="13" t="s">
        <v>55</v>
      </c>
      <c r="P216" s="13" t="s">
        <v>44</v>
      </c>
      <c r="Q216" s="13" t="s">
        <v>45</v>
      </c>
      <c r="R216" s="17" t="str">
        <f t="shared" si="74"/>
        <v>1001721</v>
      </c>
      <c r="S216" s="15">
        <v>1</v>
      </c>
      <c r="T216" s="13" t="s">
        <v>173</v>
      </c>
      <c r="U216" s="12">
        <v>50000</v>
      </c>
      <c r="V216" s="12">
        <f t="shared" si="75"/>
        <v>9000</v>
      </c>
      <c r="W216" s="12">
        <v>0</v>
      </c>
      <c r="X216" s="18">
        <v>261</v>
      </c>
      <c r="Y216" s="19" t="s">
        <v>47</v>
      </c>
      <c r="Z216" s="20">
        <f t="shared" si="69"/>
        <v>41000</v>
      </c>
      <c r="AA216" s="21">
        <f t="shared" si="70"/>
        <v>423.72881355932208</v>
      </c>
      <c r="AB216" s="29"/>
      <c r="AC216" s="14">
        <f t="shared" ref="AC216:AC225" si="76">U216*0.5</f>
        <v>25000</v>
      </c>
      <c r="AD216" s="12"/>
      <c r="AE216" s="12"/>
      <c r="AF216" s="13" t="s">
        <v>172</v>
      </c>
      <c r="AG216" s="23">
        <v>8</v>
      </c>
      <c r="AH216" s="30">
        <v>20</v>
      </c>
      <c r="AI216" s="25" t="s">
        <v>49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U21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'Б-100172-13',date'2015-03-04',3, 11, 11, 'RUR', 1, 18, date'2015-03-06', date'2015-03-07', 1001721, 1, to_date('2015-06-09 00:00:00','YYYY-MM-DD HH24:MI:SS'), 50000, 9000, 0, 261, 0, 'c1', 8,null);insert into xxxx_oebs_cash_payment_test (ID, INVOICE_ID, OEBS_PAYMENT, DOC_DATE, COMISS_DATE) values (s_xxxx_oebs_cash_payment_test.NEXTVAL, 100172, 25000, to_date('2015-06-09 00:00:00','YYYY-MM-DD HH24:MI:SS'), date'2015-06-11' );insert into xxxx_client_discount_m  (ID,CLIENT_ID,CLIENT_AVG_DISCOUNT,DT) values (s_xxxx_client_discount_m.NEXTVAL,261, 20, date'2014-03-01');</v>
      </c>
    </row>
    <row r="217" spans="1:47" ht="15" customHeight="1" x14ac:dyDescent="0.3">
      <c r="A217" s="45">
        <v>12</v>
      </c>
      <c r="B217" s="57"/>
      <c r="C217" s="12" t="str">
        <f t="shared" si="71"/>
        <v>100012</v>
      </c>
      <c r="D217" s="12" t="str">
        <f t="shared" si="72"/>
        <v>100012/13</v>
      </c>
      <c r="E217" s="13" t="s">
        <v>40</v>
      </c>
      <c r="F217" s="13" t="s">
        <v>41</v>
      </c>
      <c r="G217" s="12">
        <v>57</v>
      </c>
      <c r="H217" s="14">
        <v>100173</v>
      </c>
      <c r="I217" s="15" t="str">
        <f t="shared" si="73"/>
        <v>Б-100173-13</v>
      </c>
      <c r="J217" s="163">
        <v>3</v>
      </c>
      <c r="K217" s="28">
        <v>1</v>
      </c>
      <c r="L217" s="12" t="s">
        <v>42</v>
      </c>
      <c r="M217" s="16">
        <v>1</v>
      </c>
      <c r="N217" s="12">
        <v>18</v>
      </c>
      <c r="O217" s="13" t="s">
        <v>57</v>
      </c>
      <c r="P217" s="13" t="s">
        <v>44</v>
      </c>
      <c r="Q217" s="13" t="s">
        <v>45</v>
      </c>
      <c r="R217" s="17" t="str">
        <f t="shared" si="74"/>
        <v>1001731</v>
      </c>
      <c r="S217" s="15">
        <v>1</v>
      </c>
      <c r="T217" s="13" t="s">
        <v>174</v>
      </c>
      <c r="U217" s="12">
        <v>50000</v>
      </c>
      <c r="V217" s="12">
        <f t="shared" si="75"/>
        <v>9000</v>
      </c>
      <c r="W217" s="12">
        <v>0</v>
      </c>
      <c r="X217" s="18">
        <v>262</v>
      </c>
      <c r="Y217" s="19" t="s">
        <v>47</v>
      </c>
      <c r="Z217" s="20">
        <f t="shared" si="69"/>
        <v>41000</v>
      </c>
      <c r="AA217" s="21">
        <f t="shared" si="70"/>
        <v>423.72881355932208</v>
      </c>
      <c r="AB217" s="29">
        <f>SUM(AA213:AA217)</f>
        <v>3389.8305084745766</v>
      </c>
      <c r="AC217" s="14">
        <f t="shared" si="76"/>
        <v>25000</v>
      </c>
      <c r="AD217" s="12"/>
      <c r="AE217" s="12"/>
      <c r="AF217" s="13" t="s">
        <v>172</v>
      </c>
      <c r="AG217" s="23">
        <v>8</v>
      </c>
      <c r="AH217" s="30">
        <v>13</v>
      </c>
      <c r="AI217" s="25" t="s">
        <v>49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U21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'Б-100173-13',date'2015-03-05',3, 1, 1, 'RUR', 1, 18, date'2015-03-06', date'2015-03-07', 1001731, 1, to_date('2015-06-11 00:00:00','YYYY-MM-DD HH24:MI:SS'), 50000, 9000, 0, 262, 0, 'c1', 8,null);insert into xxxx_oebs_cash_payment_test (ID, INVOICE_ID, OEBS_PAYMENT, DOC_DATE, COMISS_DATE) values (s_xxxx_oebs_cash_payment_test.NEXTVAL, 100173, 25000, to_date('2015-06-11 00:00:00','YYYY-MM-DD HH24:MI:SS'), date'2015-06-11' );insert into xxxx_client_discount_m  (ID,CLIENT_ID,CLIENT_AVG_DISCOUNT,DT) values (s_xxxx_client_discount_m.NEXTVAL,262, 13, date'2014-03-01');</v>
      </c>
    </row>
    <row r="218" spans="1:47" ht="15" customHeight="1" x14ac:dyDescent="0.3">
      <c r="A218" s="45">
        <v>12</v>
      </c>
      <c r="B218" s="57"/>
      <c r="C218" s="12" t="str">
        <f t="shared" si="71"/>
        <v>100012</v>
      </c>
      <c r="D218" s="12" t="str">
        <f t="shared" si="72"/>
        <v>100012/13</v>
      </c>
      <c r="E218" s="13" t="s">
        <v>40</v>
      </c>
      <c r="F218" s="13" t="s">
        <v>41</v>
      </c>
      <c r="G218" s="12">
        <v>57</v>
      </c>
      <c r="H218" s="14">
        <v>100174</v>
      </c>
      <c r="I218" s="15" t="str">
        <f t="shared" si="73"/>
        <v>Б-100174-13</v>
      </c>
      <c r="J218" s="163">
        <v>3</v>
      </c>
      <c r="K218" s="12">
        <v>7</v>
      </c>
      <c r="L218" s="12" t="s">
        <v>42</v>
      </c>
      <c r="M218" s="16">
        <v>1</v>
      </c>
      <c r="N218" s="12">
        <v>18</v>
      </c>
      <c r="O218" s="13" t="s">
        <v>43</v>
      </c>
      <c r="P218" s="13" t="s">
        <v>44</v>
      </c>
      <c r="Q218" s="13" t="s">
        <v>45</v>
      </c>
      <c r="R218" s="17" t="str">
        <f t="shared" si="74"/>
        <v>1001741</v>
      </c>
      <c r="S218" s="15">
        <v>1</v>
      </c>
      <c r="T218" s="58" t="s">
        <v>180</v>
      </c>
      <c r="U218" s="12">
        <v>50000</v>
      </c>
      <c r="V218" s="12">
        <f t="shared" si="75"/>
        <v>9000</v>
      </c>
      <c r="W218" s="12">
        <v>0</v>
      </c>
      <c r="X218" s="18">
        <v>263</v>
      </c>
      <c r="Y218" s="19" t="s">
        <v>47</v>
      </c>
      <c r="Z218" s="20">
        <f t="shared" si="69"/>
        <v>41000</v>
      </c>
      <c r="AA218" s="21">
        <f t="shared" si="70"/>
        <v>423.72881355932208</v>
      </c>
      <c r="AB218" s="22"/>
      <c r="AC218" s="14">
        <f t="shared" si="76"/>
        <v>25000</v>
      </c>
      <c r="AD218" s="12"/>
      <c r="AE218" s="12"/>
      <c r="AF218" s="58" t="s">
        <v>181</v>
      </c>
      <c r="AG218" s="23">
        <v>8</v>
      </c>
      <c r="AH218" s="24">
        <v>13</v>
      </c>
      <c r="AI218" s="25" t="s">
        <v>49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U21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'Б-100174-13',date'2015-03-02',3, 7, 7, 'RUR', 1, 18, date'2015-03-06', date'2015-03-07', 1001741, 1, to_date('2015-07-07 00:00:00','YYYY-MM-DD HH24:MI:SS'), 50000, 9000, 0, 263, 0, 'c1', 8,null);insert into xxxx_oebs_cash_payment_test (ID, INVOICE_ID, OEBS_PAYMENT, DOC_DATE, COMISS_DATE) values (s_xxxx_oebs_cash_payment_test.NEXTVAL, 100174, 25000, to_date('2015-07-07 00:00:00','YYYY-MM-DD HH24:MI:SS'), date'2015-07-11' );insert into xxxx_client_discount_m  (ID,CLIENT_ID,CLIENT_AVG_DISCOUNT,DT) values (s_xxxx_client_discount_m.NEXTVAL,263, 13, date'2014-03-01');</v>
      </c>
    </row>
    <row r="219" spans="1:47" ht="14.25" customHeight="1" x14ac:dyDescent="0.3">
      <c r="A219" s="45">
        <v>12</v>
      </c>
      <c r="B219" s="57"/>
      <c r="C219" s="12" t="str">
        <f t="shared" si="71"/>
        <v>100012</v>
      </c>
      <c r="D219" s="12" t="str">
        <f t="shared" si="72"/>
        <v>100012/13</v>
      </c>
      <c r="E219" s="13" t="s">
        <v>40</v>
      </c>
      <c r="F219" s="13" t="s">
        <v>41</v>
      </c>
      <c r="G219" s="12">
        <v>57</v>
      </c>
      <c r="H219" s="14">
        <v>100175</v>
      </c>
      <c r="I219" s="15" t="str">
        <f t="shared" si="73"/>
        <v>Б-100175-13</v>
      </c>
      <c r="J219" s="163">
        <v>3</v>
      </c>
      <c r="K219" s="28">
        <v>12</v>
      </c>
      <c r="L219" s="12" t="s">
        <v>42</v>
      </c>
      <c r="M219" s="16">
        <v>1</v>
      </c>
      <c r="N219" s="12">
        <v>18</v>
      </c>
      <c r="O219" s="13" t="s">
        <v>53</v>
      </c>
      <c r="P219" s="13" t="s">
        <v>44</v>
      </c>
      <c r="Q219" s="13" t="s">
        <v>45</v>
      </c>
      <c r="R219" s="17" t="str">
        <f t="shared" si="74"/>
        <v>1001751</v>
      </c>
      <c r="S219" s="15">
        <v>1</v>
      </c>
      <c r="T219" s="58" t="s">
        <v>180</v>
      </c>
      <c r="U219" s="12">
        <v>50000</v>
      </c>
      <c r="V219" s="12">
        <f t="shared" si="75"/>
        <v>9000</v>
      </c>
      <c r="W219" s="12">
        <v>0</v>
      </c>
      <c r="X219" s="18">
        <v>264</v>
      </c>
      <c r="Y219" s="19" t="s">
        <v>47</v>
      </c>
      <c r="Z219" s="20"/>
      <c r="AA219" s="21"/>
      <c r="AB219" s="26"/>
      <c r="AC219" s="14">
        <f t="shared" si="76"/>
        <v>25000</v>
      </c>
      <c r="AD219" s="12"/>
      <c r="AE219" s="12"/>
      <c r="AF219" s="58" t="s">
        <v>181</v>
      </c>
      <c r="AG219" s="23">
        <v>8</v>
      </c>
      <c r="AH219" s="27">
        <v>7</v>
      </c>
      <c r="AI219" s="25" t="s">
        <v>49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U21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'Б-100175-13',date'2015-03-03',3, 12, 12, 'RUR', 1, 18, date'2015-03-06', date'2015-03-07', 1001751, 1, to_date('2015-07-07 00:00:00','YYYY-MM-DD HH24:MI:SS'), 50000, 9000, 0, 264, 0, 'c1', 8,null);insert into xxxx_oebs_cash_payment_test (ID, INVOICE_ID, OEBS_PAYMENT, DOC_DATE, COMISS_DATE) values (s_xxxx_oebs_cash_payment_test.NEXTVAL, 100175, 25000, to_date('2015-07-07 00:00:00','YYYY-MM-DD HH24:MI:SS'), date'2015-07-11' );insert into xxxx_client_discount_m  (ID,CLIENT_ID,CLIENT_AVG_DISCOUNT,DT) values (s_xxxx_client_discount_m.NEXTVAL,264, 7, date'2014-03-01');</v>
      </c>
    </row>
    <row r="220" spans="1:47" ht="15" customHeight="1" x14ac:dyDescent="0.3">
      <c r="A220" s="45">
        <v>12</v>
      </c>
      <c r="B220" s="57"/>
      <c r="C220" s="12" t="str">
        <f t="shared" si="71"/>
        <v>100012</v>
      </c>
      <c r="D220" s="12" t="str">
        <f t="shared" si="72"/>
        <v>100012/13</v>
      </c>
      <c r="E220" s="13" t="s">
        <v>40</v>
      </c>
      <c r="F220" s="13" t="s">
        <v>41</v>
      </c>
      <c r="G220" s="12">
        <v>57</v>
      </c>
      <c r="H220" s="14">
        <v>100176</v>
      </c>
      <c r="I220" s="15" t="str">
        <f t="shared" si="73"/>
        <v>Б-100176-13</v>
      </c>
      <c r="J220" s="163">
        <v>3</v>
      </c>
      <c r="K220" s="12">
        <v>7</v>
      </c>
      <c r="L220" s="12" t="s">
        <v>42</v>
      </c>
      <c r="M220" s="16">
        <v>1</v>
      </c>
      <c r="N220" s="12">
        <v>18</v>
      </c>
      <c r="O220" s="13" t="s">
        <v>53</v>
      </c>
      <c r="P220" s="13" t="s">
        <v>44</v>
      </c>
      <c r="Q220" s="13" t="s">
        <v>45</v>
      </c>
      <c r="R220" s="17" t="str">
        <f t="shared" si="74"/>
        <v>1001761</v>
      </c>
      <c r="S220" s="15">
        <v>1</v>
      </c>
      <c r="T220" s="58" t="s">
        <v>180</v>
      </c>
      <c r="U220" s="12">
        <v>50000</v>
      </c>
      <c r="V220" s="12">
        <f t="shared" si="75"/>
        <v>9000</v>
      </c>
      <c r="W220" s="12">
        <v>0</v>
      </c>
      <c r="X220" s="18">
        <v>265</v>
      </c>
      <c r="Y220" s="19" t="s">
        <v>47</v>
      </c>
      <c r="Z220" s="20">
        <f t="shared" si="69"/>
        <v>41000</v>
      </c>
      <c r="AA220" s="21">
        <f t="shared" si="70"/>
        <v>423.72881355932208</v>
      </c>
      <c r="AB220" s="26"/>
      <c r="AC220" s="14">
        <f t="shared" si="76"/>
        <v>25000</v>
      </c>
      <c r="AD220" s="12"/>
      <c r="AE220" s="12"/>
      <c r="AF220" s="58" t="s">
        <v>181</v>
      </c>
      <c r="AG220" s="23">
        <v>8</v>
      </c>
      <c r="AH220" s="27">
        <v>7</v>
      </c>
      <c r="AI220" s="25" t="s">
        <v>49</v>
      </c>
      <c r="AJ220" s="13"/>
      <c r="AK220" s="13"/>
      <c r="AL220" s="17">
        <v>0</v>
      </c>
      <c r="AM220" s="15" t="s">
        <v>50</v>
      </c>
      <c r="AN220" s="12" t="s">
        <v>51</v>
      </c>
      <c r="AO220" s="12"/>
      <c r="AP220" s="17"/>
      <c r="AQ220" s="17"/>
      <c r="AR220" s="17"/>
      <c r="AU22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'Б-100176-13',date'2015-03-03',3, 7, 7, 'RUR', 1, 18, date'2015-03-06', date'2015-03-07', 1001761, 1, to_date('2015-07-07 00:00:00','YYYY-MM-DD HH24:MI:SS'), 50000, 9000, 0, 265, 0, 'c1', 8,null);insert into xxxx_oebs_cash_payment_test (ID, INVOICE_ID, OEBS_PAYMENT, DOC_DATE, COMISS_DATE) values (s_xxxx_oebs_cash_payment_test.NEXTVAL, 100176, 25000, to_date('2015-07-07 00:00:00','YYYY-MM-DD HH24:MI:SS'), date'2015-07-11' );insert into xxxx_client_discount_m  (ID,CLIENT_ID,CLIENT_AVG_DISCOUNT,DT) values (s_xxxx_client_discount_m.NEXTVAL,265, 7, date'2014-03-01');</v>
      </c>
    </row>
    <row r="221" spans="1:47" ht="15" customHeight="1" x14ac:dyDescent="0.3">
      <c r="A221" s="45">
        <v>12</v>
      </c>
      <c r="B221" s="57"/>
      <c r="C221" s="12" t="str">
        <f t="shared" si="71"/>
        <v>100012</v>
      </c>
      <c r="D221" s="12" t="str">
        <f t="shared" si="72"/>
        <v>100012/13</v>
      </c>
      <c r="E221" s="13" t="s">
        <v>40</v>
      </c>
      <c r="F221" s="13" t="s">
        <v>41</v>
      </c>
      <c r="G221" s="12">
        <v>57</v>
      </c>
      <c r="H221" s="14">
        <v>100177</v>
      </c>
      <c r="I221" s="15" t="str">
        <f t="shared" si="73"/>
        <v>Б-100177-13</v>
      </c>
      <c r="J221" s="163">
        <v>3</v>
      </c>
      <c r="K221" s="28">
        <v>11</v>
      </c>
      <c r="L221" s="12" t="s">
        <v>42</v>
      </c>
      <c r="M221" s="16">
        <v>1</v>
      </c>
      <c r="N221" s="12">
        <v>18</v>
      </c>
      <c r="O221" s="13" t="s">
        <v>55</v>
      </c>
      <c r="P221" s="13" t="s">
        <v>44</v>
      </c>
      <c r="Q221" s="13" t="s">
        <v>45</v>
      </c>
      <c r="R221" s="17" t="str">
        <f t="shared" si="74"/>
        <v>1001771</v>
      </c>
      <c r="S221" s="15">
        <v>1</v>
      </c>
      <c r="T221" s="58" t="s">
        <v>180</v>
      </c>
      <c r="U221" s="12">
        <v>50000</v>
      </c>
      <c r="V221" s="12">
        <f t="shared" si="75"/>
        <v>9000</v>
      </c>
      <c r="W221" s="12">
        <v>0</v>
      </c>
      <c r="X221" s="18">
        <v>266</v>
      </c>
      <c r="Y221" s="19" t="s">
        <v>47</v>
      </c>
      <c r="Z221" s="20">
        <f t="shared" si="69"/>
        <v>41000</v>
      </c>
      <c r="AA221" s="21">
        <f t="shared" si="70"/>
        <v>423.72881355932208</v>
      </c>
      <c r="AB221" s="29"/>
      <c r="AC221" s="14">
        <f t="shared" si="76"/>
        <v>25000</v>
      </c>
      <c r="AD221" s="12"/>
      <c r="AE221" s="12"/>
      <c r="AF221" s="58" t="s">
        <v>181</v>
      </c>
      <c r="AG221" s="23">
        <v>8</v>
      </c>
      <c r="AH221" s="30">
        <v>20</v>
      </c>
      <c r="AI221" s="25" t="s">
        <v>49</v>
      </c>
      <c r="AJ221" s="13"/>
      <c r="AK221" s="13"/>
      <c r="AL221" s="17">
        <v>0</v>
      </c>
      <c r="AM221" s="15" t="s">
        <v>50</v>
      </c>
      <c r="AN221" s="12" t="s">
        <v>51</v>
      </c>
      <c r="AO221" s="12"/>
      <c r="AP221" s="17"/>
      <c r="AQ221" s="17"/>
      <c r="AR221" s="17"/>
      <c r="AU22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'Б-100177-13',date'2015-03-04',3, 11, 11, 'RUR', 1, 18, date'2015-03-06', date'2015-03-07', 1001771, 1, to_date('2015-07-07 00:00:00','YYYY-MM-DD HH24:MI:SS'), 50000, 9000, 0, 266, 0, 'c1', 8,null);insert into xxxx_oebs_cash_payment_test (ID, INVOICE_ID, OEBS_PAYMENT, DOC_DATE, COMISS_DATE) values (s_xxxx_oebs_cash_payment_test.NEXTVAL, 100177, 25000, to_date('2015-07-07 00:00:00','YYYY-MM-DD HH24:MI:SS'), date'2015-07-11' );insert into xxxx_client_discount_m  (ID,CLIENT_ID,CLIENT_AVG_DISCOUNT,DT) values (s_xxxx_client_discount_m.NEXTVAL,266, 20, date'2014-03-01');</v>
      </c>
    </row>
    <row r="222" spans="1:47" ht="15" customHeight="1" x14ac:dyDescent="0.3">
      <c r="A222" s="45">
        <v>12</v>
      </c>
      <c r="B222" s="57"/>
      <c r="C222" s="12" t="str">
        <f t="shared" si="71"/>
        <v>100012</v>
      </c>
      <c r="D222" s="12" t="str">
        <f t="shared" si="72"/>
        <v>100012/13</v>
      </c>
      <c r="E222" s="13" t="s">
        <v>40</v>
      </c>
      <c r="F222" s="13" t="s">
        <v>41</v>
      </c>
      <c r="G222" s="12">
        <v>57</v>
      </c>
      <c r="H222" s="14">
        <v>100178</v>
      </c>
      <c r="I222" s="15" t="str">
        <f t="shared" si="73"/>
        <v>Б-100178-13</v>
      </c>
      <c r="J222" s="163">
        <v>3</v>
      </c>
      <c r="K222" s="28">
        <v>1</v>
      </c>
      <c r="L222" s="12" t="s">
        <v>42</v>
      </c>
      <c r="M222" s="16">
        <v>1</v>
      </c>
      <c r="N222" s="12">
        <v>18</v>
      </c>
      <c r="O222" s="13" t="s">
        <v>57</v>
      </c>
      <c r="P222" s="13" t="s">
        <v>44</v>
      </c>
      <c r="Q222" s="13" t="s">
        <v>45</v>
      </c>
      <c r="R222" s="17" t="str">
        <f t="shared" si="74"/>
        <v>1001781</v>
      </c>
      <c r="S222" s="15">
        <v>1</v>
      </c>
      <c r="T222" s="58" t="s">
        <v>180</v>
      </c>
      <c r="U222" s="12">
        <v>50000</v>
      </c>
      <c r="V222" s="12">
        <f t="shared" si="75"/>
        <v>9000</v>
      </c>
      <c r="W222" s="12">
        <v>0</v>
      </c>
      <c r="X222" s="18">
        <v>267</v>
      </c>
      <c r="Y222" s="19" t="s">
        <v>47</v>
      </c>
      <c r="Z222" s="20">
        <f t="shared" si="69"/>
        <v>41000</v>
      </c>
      <c r="AA222" s="21">
        <f t="shared" si="70"/>
        <v>423.72881355932208</v>
      </c>
      <c r="AB222" s="29">
        <f>SUM(AA218:AA222)</f>
        <v>1694.9152542372883</v>
      </c>
      <c r="AC222" s="14">
        <f t="shared" si="76"/>
        <v>25000</v>
      </c>
      <c r="AD222" s="12"/>
      <c r="AE222" s="12"/>
      <c r="AF222" s="58" t="s">
        <v>181</v>
      </c>
      <c r="AG222" s="23">
        <v>8</v>
      </c>
      <c r="AH222" s="30">
        <v>13</v>
      </c>
      <c r="AI222" s="25" t="s">
        <v>49</v>
      </c>
      <c r="AJ222" s="13"/>
      <c r="AK222" s="13"/>
      <c r="AL222" s="17">
        <v>0</v>
      </c>
      <c r="AM222" s="15" t="s">
        <v>50</v>
      </c>
      <c r="AN222" s="12" t="s">
        <v>51</v>
      </c>
      <c r="AO222" s="12"/>
      <c r="AP222" s="17"/>
      <c r="AQ222" s="17"/>
      <c r="AR222" s="17"/>
      <c r="AU22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'Б-100178-13',date'2015-03-05',3, 1, 1, 'RUR', 1, 18, date'2015-03-06', date'2015-03-07', 1001781, 1, to_date('2015-07-07 00:00:00','YYYY-MM-DD HH24:MI:SS'), 50000, 9000, 0, 267, 0, 'c1', 8,null);insert into xxxx_oebs_cash_payment_test (ID, INVOICE_ID, OEBS_PAYMENT, DOC_DATE, COMISS_DATE) values (s_xxxx_oebs_cash_payment_test.NEXTVAL, 100178, 25000, to_date('2015-07-07 00:00:00','YYYY-MM-DD HH24:MI:SS'), date'2015-07-11' );insert into xxxx_client_discount_m  (ID,CLIENT_ID,CLIENT_AVG_DISCOUNT,DT) values (s_xxxx_client_discount_m.NEXTVAL,267, 13, date'2014-03-01');</v>
      </c>
    </row>
    <row r="223" spans="1:47" ht="15" customHeight="1" x14ac:dyDescent="0.3">
      <c r="A223" s="45">
        <v>12</v>
      </c>
      <c r="B223" s="57"/>
      <c r="C223" s="12" t="str">
        <f t="shared" si="71"/>
        <v>100012</v>
      </c>
      <c r="D223" s="12" t="str">
        <f t="shared" si="72"/>
        <v>100012/13</v>
      </c>
      <c r="E223" s="13" t="s">
        <v>40</v>
      </c>
      <c r="F223" s="13" t="s">
        <v>41</v>
      </c>
      <c r="G223" s="12">
        <v>57</v>
      </c>
      <c r="H223" s="14">
        <v>100179</v>
      </c>
      <c r="I223" s="15" t="str">
        <f t="shared" si="73"/>
        <v>Б-100179-13</v>
      </c>
      <c r="J223" s="163">
        <v>3</v>
      </c>
      <c r="K223" s="12">
        <v>7</v>
      </c>
      <c r="L223" s="12" t="s">
        <v>42</v>
      </c>
      <c r="M223" s="16">
        <v>1</v>
      </c>
      <c r="N223" s="12">
        <v>18</v>
      </c>
      <c r="O223" s="13" t="s">
        <v>43</v>
      </c>
      <c r="P223" s="13" t="s">
        <v>44</v>
      </c>
      <c r="Q223" s="13" t="s">
        <v>45</v>
      </c>
      <c r="R223" s="17" t="str">
        <f t="shared" si="74"/>
        <v>1001791</v>
      </c>
      <c r="S223" s="15">
        <v>1</v>
      </c>
      <c r="T223" s="59" t="s">
        <v>185</v>
      </c>
      <c r="U223" s="12">
        <v>50000</v>
      </c>
      <c r="V223" s="12">
        <f t="shared" si="75"/>
        <v>9000</v>
      </c>
      <c r="W223" s="12">
        <v>0</v>
      </c>
      <c r="X223" s="18">
        <v>268</v>
      </c>
      <c r="Y223" s="19" t="s">
        <v>47</v>
      </c>
      <c r="Z223" s="20">
        <f t="shared" si="69"/>
        <v>41000</v>
      </c>
      <c r="AA223" s="21">
        <f t="shared" si="70"/>
        <v>423.72881355932208</v>
      </c>
      <c r="AB223" s="22"/>
      <c r="AC223" s="14">
        <f t="shared" si="76"/>
        <v>25000</v>
      </c>
      <c r="AD223" s="12"/>
      <c r="AE223" s="12"/>
      <c r="AF223" s="59" t="s">
        <v>186</v>
      </c>
      <c r="AG223" s="23">
        <v>8</v>
      </c>
      <c r="AH223" s="24">
        <v>13</v>
      </c>
      <c r="AI223" s="25" t="s">
        <v>49</v>
      </c>
      <c r="AJ223" s="13"/>
      <c r="AK223" s="13"/>
      <c r="AL223" s="17">
        <v>0</v>
      </c>
      <c r="AM223" s="15" t="s">
        <v>50</v>
      </c>
      <c r="AN223" s="12" t="s">
        <v>51</v>
      </c>
      <c r="AO223" s="12"/>
      <c r="AP223" s="17"/>
      <c r="AQ223" s="17"/>
      <c r="AR223" s="17"/>
      <c r="AU22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'Б-100179-13',date'2015-03-02',3, 7, 7, 'RUR', 1, 18, date'2015-03-06', date'2015-03-07', 1001791, 1, to_date('2015-08-07 00:00:00','YYYY-MM-DD HH24:MI:SS'), 50000, 9000, 0, 268, 0, 'c1', 8,null);insert into xxxx_oebs_cash_payment_test (ID, INVOICE_ID, OEBS_PAYMENT, DOC_DATE, COMISS_DATE) values (s_xxxx_oebs_cash_payment_test.NEXTVAL, 100179, 25000, to_date('2015-08-07 00:00:00','YYYY-MM-DD HH24:MI:SS'), date'2015-08-07' );insert into xxxx_client_discount_m  (ID,CLIENT_ID,CLIENT_AVG_DISCOUNT,DT) values (s_xxxx_client_discount_m.NEXTVAL,268, 13, date'2014-03-01');</v>
      </c>
    </row>
    <row r="224" spans="1:47" ht="15" customHeight="1" x14ac:dyDescent="0.3">
      <c r="A224" s="45">
        <v>12</v>
      </c>
      <c r="B224" s="57"/>
      <c r="C224" s="12" t="str">
        <f t="shared" si="71"/>
        <v>100012</v>
      </c>
      <c r="D224" s="12" t="str">
        <f t="shared" si="72"/>
        <v>100012/13</v>
      </c>
      <c r="E224" s="13" t="s">
        <v>40</v>
      </c>
      <c r="F224" s="13" t="s">
        <v>41</v>
      </c>
      <c r="G224" s="12">
        <v>57</v>
      </c>
      <c r="H224" s="14">
        <v>100180</v>
      </c>
      <c r="I224" s="15" t="str">
        <f t="shared" si="73"/>
        <v>Б-100180-13</v>
      </c>
      <c r="J224" s="163">
        <v>3</v>
      </c>
      <c r="K224" s="56">
        <v>3</v>
      </c>
      <c r="L224" s="12" t="s">
        <v>42</v>
      </c>
      <c r="M224" s="16">
        <v>1</v>
      </c>
      <c r="N224" s="12">
        <v>18</v>
      </c>
      <c r="O224" s="13" t="s">
        <v>53</v>
      </c>
      <c r="P224" s="13" t="s">
        <v>44</v>
      </c>
      <c r="Q224" s="13" t="s">
        <v>45</v>
      </c>
      <c r="R224" s="17" t="str">
        <f t="shared" si="74"/>
        <v>1001801</v>
      </c>
      <c r="S224" s="15">
        <v>1</v>
      </c>
      <c r="T224" s="59" t="s">
        <v>185</v>
      </c>
      <c r="U224" s="12">
        <v>50000</v>
      </c>
      <c r="V224" s="12">
        <f t="shared" si="75"/>
        <v>9000</v>
      </c>
      <c r="W224" s="12">
        <v>0</v>
      </c>
      <c r="X224" s="18">
        <v>269</v>
      </c>
      <c r="Y224" s="19" t="s">
        <v>47</v>
      </c>
      <c r="Z224" s="20">
        <f t="shared" si="69"/>
        <v>41000</v>
      </c>
      <c r="AA224" s="21">
        <f t="shared" si="70"/>
        <v>423.72881355932208</v>
      </c>
      <c r="AB224" s="26"/>
      <c r="AC224" s="14">
        <f t="shared" si="76"/>
        <v>25000</v>
      </c>
      <c r="AD224" s="12"/>
      <c r="AE224" s="12"/>
      <c r="AF224" s="59" t="s">
        <v>186</v>
      </c>
      <c r="AG224" s="23">
        <v>8</v>
      </c>
      <c r="AH224" s="27">
        <v>7</v>
      </c>
      <c r="AI224" s="25" t="s">
        <v>49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U22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'Б-100180-13',date'2015-03-03',3, 3, 3, 'RUR', 1, 18, date'2015-03-06', date'2015-03-07', 1001801, 1, to_date('2015-08-07 00:00:00','YYYY-MM-DD HH24:MI:SS'), 50000, 9000, 0, 269, 0, 'c1', 8,null);insert into xxxx_oebs_cash_payment_test (ID, INVOICE_ID, OEBS_PAYMENT, DOC_DATE, COMISS_DATE) values (s_xxxx_oebs_cash_payment_test.NEXTVAL, 100180, 25000, to_date('2015-08-07 00:00:00','YYYY-MM-DD HH24:MI:SS'), date'2015-08-07' );insert into xxxx_client_discount_m  (ID,CLIENT_ID,CLIENT_AVG_DISCOUNT,DT) values (s_xxxx_client_discount_m.NEXTVAL,269, 7, date'2014-03-01');</v>
      </c>
    </row>
    <row r="225" spans="1:47" ht="15" customHeight="1" x14ac:dyDescent="0.3">
      <c r="A225" s="45">
        <v>12</v>
      </c>
      <c r="B225" s="57"/>
      <c r="C225" s="12" t="str">
        <f t="shared" si="71"/>
        <v>100012</v>
      </c>
      <c r="D225" s="12" t="str">
        <f t="shared" si="72"/>
        <v>100012/13</v>
      </c>
      <c r="E225" s="13" t="s">
        <v>40</v>
      </c>
      <c r="F225" s="13" t="s">
        <v>41</v>
      </c>
      <c r="G225" s="12">
        <v>57</v>
      </c>
      <c r="H225" s="14">
        <v>100181</v>
      </c>
      <c r="I225" s="15" t="str">
        <f t="shared" si="73"/>
        <v>Б-100181-13</v>
      </c>
      <c r="J225" s="163">
        <v>3</v>
      </c>
      <c r="K225" s="12">
        <v>7</v>
      </c>
      <c r="L225" s="12" t="s">
        <v>42</v>
      </c>
      <c r="M225" s="16">
        <v>1</v>
      </c>
      <c r="N225" s="12">
        <v>18</v>
      </c>
      <c r="O225" s="13" t="s">
        <v>53</v>
      </c>
      <c r="P225" s="13" t="s">
        <v>44</v>
      </c>
      <c r="Q225" s="13" t="s">
        <v>45</v>
      </c>
      <c r="R225" s="17" t="str">
        <f t="shared" si="74"/>
        <v>1001811</v>
      </c>
      <c r="S225" s="15">
        <v>1</v>
      </c>
      <c r="T225" s="59" t="s">
        <v>185</v>
      </c>
      <c r="U225" s="12">
        <v>50000</v>
      </c>
      <c r="V225" s="12">
        <f t="shared" si="75"/>
        <v>9000</v>
      </c>
      <c r="W225" s="12">
        <v>0</v>
      </c>
      <c r="X225" s="18">
        <v>270</v>
      </c>
      <c r="Y225" s="19" t="s">
        <v>47</v>
      </c>
      <c r="Z225" s="20">
        <f t="shared" si="69"/>
        <v>41000</v>
      </c>
      <c r="AA225" s="21">
        <f t="shared" si="70"/>
        <v>423.72881355932208</v>
      </c>
      <c r="AB225" s="26"/>
      <c r="AC225" s="14">
        <f t="shared" si="76"/>
        <v>25000</v>
      </c>
      <c r="AD225" s="12"/>
      <c r="AE225" s="12"/>
      <c r="AF225" s="59" t="s">
        <v>186</v>
      </c>
      <c r="AG225" s="23">
        <v>8</v>
      </c>
      <c r="AH225" s="27">
        <v>7</v>
      </c>
      <c r="AI225" s="25" t="s">
        <v>49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U22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'Б-100181-13',date'2015-03-03',3, 7, 7, 'RUR', 1, 18, date'2015-03-06', date'2015-03-07', 1001811, 1, to_date('2015-08-07 00:00:00','YYYY-MM-DD HH24:MI:SS'), 50000, 9000, 0, 270, 0, 'c1', 8,null);insert into xxxx_oebs_cash_payment_test (ID, INVOICE_ID, OEBS_PAYMENT, DOC_DATE, COMISS_DATE) values (s_xxxx_oebs_cash_payment_test.NEXTVAL, 100181, 25000, to_date('2015-08-07 00:00:00','YYYY-MM-DD HH24:MI:SS'), date'2015-08-07' );insert into xxxx_client_discount_m  (ID,CLIENT_ID,CLIENT_AVG_DISCOUNT,DT) values (s_xxxx_client_discount_m.NEXTVAL,270, 7, date'2014-03-01');</v>
      </c>
    </row>
    <row r="226" spans="1:47" ht="15" customHeight="1" x14ac:dyDescent="0.3">
      <c r="A226" s="45">
        <v>12</v>
      </c>
      <c r="B226" s="57"/>
      <c r="C226" s="12" t="str">
        <f t="shared" si="71"/>
        <v>100012</v>
      </c>
      <c r="D226" s="12" t="str">
        <f t="shared" si="72"/>
        <v>100012/13</v>
      </c>
      <c r="E226" s="13" t="s">
        <v>40</v>
      </c>
      <c r="F226" s="13" t="s">
        <v>41</v>
      </c>
      <c r="G226" s="12">
        <v>57</v>
      </c>
      <c r="H226" s="14">
        <v>100182</v>
      </c>
      <c r="I226" s="15" t="str">
        <f t="shared" si="73"/>
        <v>Б-100182-13</v>
      </c>
      <c r="J226" s="163">
        <v>3</v>
      </c>
      <c r="K226" s="28">
        <v>11</v>
      </c>
      <c r="L226" s="12" t="s">
        <v>42</v>
      </c>
      <c r="M226" s="16">
        <v>1</v>
      </c>
      <c r="N226" s="12">
        <v>18</v>
      </c>
      <c r="O226" s="13" t="s">
        <v>55</v>
      </c>
      <c r="P226" s="13" t="s">
        <v>44</v>
      </c>
      <c r="Q226" s="13" t="s">
        <v>45</v>
      </c>
      <c r="R226" s="17" t="str">
        <f t="shared" si="74"/>
        <v>1001821</v>
      </c>
      <c r="S226" s="15">
        <v>1</v>
      </c>
      <c r="T226" s="59" t="s">
        <v>185</v>
      </c>
      <c r="U226" s="12">
        <v>50000</v>
      </c>
      <c r="V226" s="12">
        <f t="shared" si="75"/>
        <v>9000</v>
      </c>
      <c r="W226" s="12">
        <v>0</v>
      </c>
      <c r="X226" s="18">
        <v>271</v>
      </c>
      <c r="Y226" s="19" t="s">
        <v>47</v>
      </c>
      <c r="Z226" s="20">
        <f t="shared" si="69"/>
        <v>41000</v>
      </c>
      <c r="AA226" s="21">
        <f t="shared" si="70"/>
        <v>6779.6610169491532</v>
      </c>
      <c r="AB226" s="29"/>
      <c r="AC226" s="14">
        <v>400000</v>
      </c>
      <c r="AD226" s="12"/>
      <c r="AE226" s="12"/>
      <c r="AF226" s="59" t="s">
        <v>186</v>
      </c>
      <c r="AG226" s="23">
        <v>8</v>
      </c>
      <c r="AH226" s="30">
        <v>20</v>
      </c>
      <c r="AI226" s="25" t="s">
        <v>49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U22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'Б-100182-13',date'2015-03-04',3, 11, 11, 'RUR', 1, 18, date'2015-03-06', date'2015-03-07', 1001821, 1, to_date('2015-08-07 00:00:00','YYYY-MM-DD HH24:MI:SS'), 50000, 9000, 0, 271, 0, 'c1', 8,null);insert into xxxx_oebs_cash_payment_test (ID, INVOICE_ID, OEBS_PAYMENT, DOC_DATE, COMISS_DATE) values (s_xxxx_oebs_cash_payment_test.NEXTVAL, 100182, 400000, to_date('2015-08-07 00:00:00','YYYY-MM-DD HH24:MI:SS'), date'2015-08-07' );insert into xxxx_client_discount_m  (ID,CLIENT_ID,CLIENT_AVG_DISCOUNT,DT) values (s_xxxx_client_discount_m.NEXTVAL,271, 20, date'2014-03-01');</v>
      </c>
    </row>
    <row r="227" spans="1:47" ht="15" customHeight="1" x14ac:dyDescent="0.3">
      <c r="A227" s="45">
        <v>12</v>
      </c>
      <c r="B227" s="57"/>
      <c r="C227" s="33" t="str">
        <f t="shared" si="71"/>
        <v>100012</v>
      </c>
      <c r="D227" s="33" t="str">
        <f t="shared" si="72"/>
        <v>100012/13</v>
      </c>
      <c r="E227" s="34" t="s">
        <v>40</v>
      </c>
      <c r="F227" s="34" t="s">
        <v>41</v>
      </c>
      <c r="G227" s="12">
        <v>57</v>
      </c>
      <c r="H227" s="14">
        <v>100183</v>
      </c>
      <c r="I227" s="33" t="str">
        <f t="shared" si="73"/>
        <v>Б-100183-13</v>
      </c>
      <c r="J227" s="163">
        <v>3</v>
      </c>
      <c r="K227" s="35">
        <v>1</v>
      </c>
      <c r="L227" s="33" t="s">
        <v>42</v>
      </c>
      <c r="M227" s="36">
        <v>1</v>
      </c>
      <c r="N227" s="33">
        <v>18</v>
      </c>
      <c r="O227" s="34" t="s">
        <v>57</v>
      </c>
      <c r="P227" s="34" t="s">
        <v>44</v>
      </c>
      <c r="Q227" s="34" t="s">
        <v>45</v>
      </c>
      <c r="R227" s="37" t="str">
        <f t="shared" si="74"/>
        <v>1001831</v>
      </c>
      <c r="S227" s="33">
        <v>1</v>
      </c>
      <c r="T227" s="59" t="s">
        <v>185</v>
      </c>
      <c r="U227" s="12">
        <v>50000</v>
      </c>
      <c r="V227" s="33">
        <f t="shared" si="75"/>
        <v>9000</v>
      </c>
      <c r="W227" s="33">
        <v>0</v>
      </c>
      <c r="X227" s="18">
        <v>272</v>
      </c>
      <c r="Y227" s="38" t="s">
        <v>47</v>
      </c>
      <c r="Z227" s="20">
        <f t="shared" si="69"/>
        <v>41000</v>
      </c>
      <c r="AA227" s="21">
        <f t="shared" si="70"/>
        <v>423.72881355932208</v>
      </c>
      <c r="AB227" s="39">
        <f>SUM(AA223:AA227)</f>
        <v>8474.5762711864409</v>
      </c>
      <c r="AC227" s="40">
        <f>U227*0.5</f>
        <v>25000</v>
      </c>
      <c r="AD227" s="33"/>
      <c r="AE227" s="33"/>
      <c r="AF227" s="59" t="s">
        <v>186</v>
      </c>
      <c r="AG227" s="41">
        <v>8</v>
      </c>
      <c r="AH227" s="42">
        <v>13</v>
      </c>
      <c r="AI227" s="43" t="s">
        <v>49</v>
      </c>
      <c r="AJ227" s="34"/>
      <c r="AK227" s="34"/>
      <c r="AL227" s="37">
        <v>0</v>
      </c>
      <c r="AM227" s="33" t="s">
        <v>50</v>
      </c>
      <c r="AN227" s="33" t="s">
        <v>51</v>
      </c>
      <c r="AO227" s="33"/>
      <c r="AP227" s="37"/>
      <c r="AQ227" s="37"/>
      <c r="AR227" s="37"/>
      <c r="AS227" s="44"/>
      <c r="AU22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'Б-100183-13',date'2015-03-05',3, 1, 1, 'RUR', 1, 18, date'2015-03-06', date'2015-03-07', 1001831, 1, to_date('2015-08-07 00:00:00','YYYY-MM-DD HH24:MI:SS'), 50000, 9000, 0, 272, 0, 'c1', 8,null);insert into xxxx_oebs_cash_payment_test (ID, INVOICE_ID, OEBS_PAYMENT, DOC_DATE, COMISS_DATE) values (s_xxxx_oebs_cash_payment_test.NEXTVAL, 100183, 25000, to_date('2015-08-07 00:00:00','YYYY-MM-DD HH24:MI:SS'), date'2015-08-07' );insert into xxxx_client_discount_m  (ID,CLIENT_ID,CLIENT_AVG_DISCOUNT,DT) values (s_xxxx_client_discount_m.NEXTVAL,272, 13, date'2014-03-01');</v>
      </c>
    </row>
    <row r="228" spans="1:47" ht="15" customHeight="1" x14ac:dyDescent="0.3">
      <c r="A228" s="45">
        <v>13</v>
      </c>
      <c r="B228" s="57"/>
      <c r="C228" s="12" t="str">
        <f t="shared" si="71"/>
        <v>100013</v>
      </c>
      <c r="D228" s="12" t="str">
        <f t="shared" si="72"/>
        <v>100013/13</v>
      </c>
      <c r="E228" s="13" t="s">
        <v>40</v>
      </c>
      <c r="F228" s="13" t="s">
        <v>41</v>
      </c>
      <c r="G228" s="12">
        <v>57</v>
      </c>
      <c r="H228" s="14">
        <v>100184</v>
      </c>
      <c r="I228" s="15" t="str">
        <f t="shared" si="73"/>
        <v>Б-100184-13</v>
      </c>
      <c r="J228" s="163">
        <v>3</v>
      </c>
      <c r="K228" s="56">
        <v>2</v>
      </c>
      <c r="L228" s="12" t="s">
        <v>42</v>
      </c>
      <c r="M228" s="16">
        <v>1</v>
      </c>
      <c r="N228" s="12">
        <v>18</v>
      </c>
      <c r="O228" s="13" t="s">
        <v>43</v>
      </c>
      <c r="P228" s="13" t="s">
        <v>44</v>
      </c>
      <c r="Q228" s="13" t="s">
        <v>45</v>
      </c>
      <c r="R228" s="17" t="str">
        <f t="shared" si="74"/>
        <v>1001841</v>
      </c>
      <c r="S228" s="15">
        <v>1</v>
      </c>
      <c r="T228" s="13" t="s">
        <v>101</v>
      </c>
      <c r="U228" s="12">
        <v>50000</v>
      </c>
      <c r="V228" s="12">
        <f t="shared" si="75"/>
        <v>9000</v>
      </c>
      <c r="W228" s="12">
        <v>0</v>
      </c>
      <c r="X228" s="18">
        <v>273</v>
      </c>
      <c r="Y228" s="19" t="s">
        <v>47</v>
      </c>
      <c r="Z228" s="20">
        <f>U228-V228</f>
        <v>41000</v>
      </c>
      <c r="AA228" s="21"/>
      <c r="AB228" s="22"/>
      <c r="AC228" s="14">
        <f>U228*0.5</f>
        <v>25000</v>
      </c>
      <c r="AD228" s="12"/>
      <c r="AE228" s="12"/>
      <c r="AF228" s="13" t="s">
        <v>172</v>
      </c>
      <c r="AG228" s="23">
        <v>8</v>
      </c>
      <c r="AH228" s="24">
        <v>13</v>
      </c>
      <c r="AI228" s="25" t="s">
        <v>49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S228" s="15" t="s">
        <v>196</v>
      </c>
      <c r="AU22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'Б-100184-13',date'2015-03-02',3, 2, 2, 'RUR', 1, 18, date'2015-03-06', date'2015-03-07', 1001841, 1, to_date('2015-06-07 00:00:00','YYYY-MM-DD HH24:MI:SS'), 50000, 9000, 0, 273, 0, 'c1', 8,null);insert into xxxx_oebs_cash_payment_test (ID, INVOICE_ID, OEBS_PAYMENT, DOC_DATE, COMISS_DATE) values (s_xxxx_oebs_cash_payment_test.NEXTVAL, 100184, 25000, to_date('2015-06-07 00:00:00','YYYY-MM-DD HH24:MI:SS'), date'2015-06-11' );insert into xxxx_client_discount_m  (ID,CLIENT_ID,CLIENT_AVG_DISCOUNT,DT) values (s_xxxx_client_discount_m.NEXTVAL,273, 13, date'2014-03-01');</v>
      </c>
    </row>
    <row r="229" spans="1:47" ht="15" customHeight="1" x14ac:dyDescent="0.3">
      <c r="A229" s="45">
        <v>13</v>
      </c>
      <c r="B229" s="57"/>
      <c r="C229" s="12" t="str">
        <f t="shared" si="71"/>
        <v>100013</v>
      </c>
      <c r="D229" s="12" t="str">
        <f t="shared" si="72"/>
        <v>100013/13</v>
      </c>
      <c r="E229" s="13" t="s">
        <v>40</v>
      </c>
      <c r="F229" s="13" t="s">
        <v>41</v>
      </c>
      <c r="G229" s="12">
        <v>57</v>
      </c>
      <c r="H229" s="14">
        <v>100185</v>
      </c>
      <c r="I229" s="15" t="str">
        <f t="shared" si="73"/>
        <v>Б-100185-13</v>
      </c>
      <c r="J229" s="163">
        <v>3</v>
      </c>
      <c r="K229" s="12">
        <v>7</v>
      </c>
      <c r="L229" s="12" t="s">
        <v>42</v>
      </c>
      <c r="M229" s="16">
        <v>1</v>
      </c>
      <c r="N229" s="12">
        <v>18</v>
      </c>
      <c r="O229" s="13" t="s">
        <v>53</v>
      </c>
      <c r="P229" s="13" t="s">
        <v>44</v>
      </c>
      <c r="Q229" s="13" t="s">
        <v>45</v>
      </c>
      <c r="R229" s="17" t="str">
        <f t="shared" si="74"/>
        <v>1001851</v>
      </c>
      <c r="S229" s="15">
        <v>1</v>
      </c>
      <c r="T229" s="13" t="s">
        <v>103</v>
      </c>
      <c r="U229" s="12">
        <v>50000</v>
      </c>
      <c r="V229" s="12">
        <f t="shared" si="75"/>
        <v>9000</v>
      </c>
      <c r="W229" s="12">
        <v>0</v>
      </c>
      <c r="X229" s="18">
        <v>274</v>
      </c>
      <c r="Y229" s="19" t="s">
        <v>47</v>
      </c>
      <c r="Z229" s="20">
        <f t="shared" ref="Z229:Z242" si="77">U229-V229</f>
        <v>41000</v>
      </c>
      <c r="AA229" s="21"/>
      <c r="AB229" s="26"/>
      <c r="AC229" s="14">
        <f>U229*0.5</f>
        <v>25000</v>
      </c>
      <c r="AD229" s="12"/>
      <c r="AE229" s="12"/>
      <c r="AF229" s="58" t="s">
        <v>197</v>
      </c>
      <c r="AG229" s="23">
        <v>8</v>
      </c>
      <c r="AH229" s="27">
        <v>7</v>
      </c>
      <c r="AI229" s="25" t="s">
        <v>49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U22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'Б-100185-13',date'2015-03-03',3, 7, 7, 'RUR', 1, 18, date'2015-03-06', date'2015-03-07', 1001851, 1, to_date('2015-06-08 00:00:00','YYYY-MM-DD HH24:MI:SS'), 50000, 9000, 0, 274, 0, 'c1', 8,null);insert into xxxx_oebs_cash_payment_test (ID, INVOICE_ID, OEBS_PAYMENT, DOC_DATE, COMISS_DATE) values (s_xxxx_oebs_cash_payment_test.NEXTVAL, 100185, 25000, to_date('2015-06-08 00:00:00','YYYY-MM-DD HH24:MI:SS'), date'2015-09-11' );insert into xxxx_client_discount_m  (ID,CLIENT_ID,CLIENT_AVG_DISCOUNT,DT) values (s_xxxx_client_discount_m.NEXTVAL,274, 7, date'2014-03-01');</v>
      </c>
    </row>
    <row r="230" spans="1:47" ht="15" customHeight="1" x14ac:dyDescent="0.3">
      <c r="A230" s="45">
        <v>13</v>
      </c>
      <c r="B230" s="57"/>
      <c r="C230" s="12" t="str">
        <f t="shared" si="71"/>
        <v>100013</v>
      </c>
      <c r="D230" s="12" t="str">
        <f t="shared" si="72"/>
        <v>100013/13</v>
      </c>
      <c r="E230" s="13" t="s">
        <v>40</v>
      </c>
      <c r="F230" s="13" t="s">
        <v>41</v>
      </c>
      <c r="G230" s="12">
        <v>57</v>
      </c>
      <c r="H230" s="14">
        <v>100186</v>
      </c>
      <c r="I230" s="15" t="str">
        <f t="shared" si="73"/>
        <v>Б-100186-13</v>
      </c>
      <c r="J230" s="163">
        <v>3</v>
      </c>
      <c r="K230" s="12">
        <v>7</v>
      </c>
      <c r="L230" s="12" t="s">
        <v>42</v>
      </c>
      <c r="M230" s="16">
        <v>1</v>
      </c>
      <c r="N230" s="12">
        <v>18</v>
      </c>
      <c r="O230" s="13" t="s">
        <v>53</v>
      </c>
      <c r="P230" s="13" t="s">
        <v>44</v>
      </c>
      <c r="Q230" s="13" t="s">
        <v>45</v>
      </c>
      <c r="R230" s="17" t="str">
        <f t="shared" si="74"/>
        <v>1001861</v>
      </c>
      <c r="S230" s="15">
        <v>1</v>
      </c>
      <c r="T230" s="13" t="s">
        <v>103</v>
      </c>
      <c r="U230" s="12">
        <v>50000</v>
      </c>
      <c r="V230" s="12">
        <f t="shared" si="75"/>
        <v>9000</v>
      </c>
      <c r="W230" s="12">
        <v>0</v>
      </c>
      <c r="X230" s="18">
        <v>275</v>
      </c>
      <c r="Y230" s="19" t="s">
        <v>47</v>
      </c>
      <c r="Z230" s="20">
        <f t="shared" si="77"/>
        <v>41000</v>
      </c>
      <c r="AA230" s="21"/>
      <c r="AB230" s="26"/>
      <c r="AC230" s="14">
        <v>100000</v>
      </c>
      <c r="AD230" s="12"/>
      <c r="AE230" s="12"/>
      <c r="AF230" s="13" t="s">
        <v>172</v>
      </c>
      <c r="AG230" s="23">
        <v>8</v>
      </c>
      <c r="AH230" s="27">
        <v>7</v>
      </c>
      <c r="AI230" s="25" t="s">
        <v>49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U23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'Б-100186-13',date'2015-03-03',3, 7, 7, 'RUR', 1, 18, date'2015-03-06', date'2015-03-07', 1001861, 1, to_date('2015-06-08 00:00:00','YYYY-MM-DD HH24:MI:SS'), 50000, 9000, 0, 275, 0, 'c1', 8,null);insert into xxxx_oebs_cash_payment_test (ID, INVOICE_ID, OEBS_PAYMENT, DOC_DATE, COMISS_DATE) values (s_xxxx_oebs_cash_payment_test.NEXTVAL, 100186, 100000, to_date('2015-06-08 00:00:00','YYYY-MM-DD HH24:MI:SS'), date'2015-06-11' );insert into xxxx_client_discount_m  (ID,CLIENT_ID,CLIENT_AVG_DISCOUNT,DT) values (s_xxxx_client_discount_m.NEXTVAL,275, 7, date'2014-03-01');</v>
      </c>
    </row>
    <row r="231" spans="1:47" ht="15" customHeight="1" x14ac:dyDescent="0.3">
      <c r="A231" s="45">
        <v>13</v>
      </c>
      <c r="B231" s="57"/>
      <c r="C231" s="12" t="str">
        <f t="shared" si="71"/>
        <v>100013</v>
      </c>
      <c r="D231" s="12" t="str">
        <f t="shared" si="72"/>
        <v>100013/13</v>
      </c>
      <c r="E231" s="13" t="s">
        <v>40</v>
      </c>
      <c r="F231" s="13" t="s">
        <v>41</v>
      </c>
      <c r="G231" s="12">
        <v>57</v>
      </c>
      <c r="H231" s="14">
        <v>100187</v>
      </c>
      <c r="I231" s="15" t="str">
        <f t="shared" si="73"/>
        <v>Б-100187-13</v>
      </c>
      <c r="J231" s="163">
        <v>3</v>
      </c>
      <c r="K231" s="56">
        <v>11</v>
      </c>
      <c r="L231" s="12" t="s">
        <v>42</v>
      </c>
      <c r="M231" s="16">
        <v>1</v>
      </c>
      <c r="N231" s="12">
        <v>18</v>
      </c>
      <c r="O231" s="13" t="s">
        <v>55</v>
      </c>
      <c r="P231" s="13" t="s">
        <v>44</v>
      </c>
      <c r="Q231" s="13" t="s">
        <v>45</v>
      </c>
      <c r="R231" s="17" t="str">
        <f t="shared" si="74"/>
        <v>1001871</v>
      </c>
      <c r="S231" s="15">
        <v>1</v>
      </c>
      <c r="T231" s="13" t="s">
        <v>173</v>
      </c>
      <c r="U231" s="12">
        <v>50000</v>
      </c>
      <c r="V231" s="12">
        <f t="shared" si="75"/>
        <v>9000</v>
      </c>
      <c r="W231" s="12">
        <v>0</v>
      </c>
      <c r="X231" s="18">
        <v>276</v>
      </c>
      <c r="Y231" s="19" t="s">
        <v>47</v>
      </c>
      <c r="Z231" s="20">
        <f t="shared" si="77"/>
        <v>41000</v>
      </c>
      <c r="AA231" s="29"/>
      <c r="AB231" s="29"/>
      <c r="AC231" s="14">
        <f>U231*0.5</f>
        <v>25000</v>
      </c>
      <c r="AD231" s="12"/>
      <c r="AE231" s="12"/>
      <c r="AF231" s="58" t="s">
        <v>197</v>
      </c>
      <c r="AG231" s="23">
        <v>8</v>
      </c>
      <c r="AH231" s="30">
        <v>20</v>
      </c>
      <c r="AI231" s="25" t="s">
        <v>49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U23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'Б-100187-13',date'2015-03-04',3, 11, 11, 'RUR', 1, 18, date'2015-03-06', date'2015-03-07', 1001871, 1, to_date('2015-06-09 00:00:00','YYYY-MM-DD HH24:MI:SS'), 50000, 9000, 0, 276, 0, 'c1', 8,null);insert into xxxx_oebs_cash_payment_test (ID, INVOICE_ID, OEBS_PAYMENT, DOC_DATE, COMISS_DATE) values (s_xxxx_oebs_cash_payment_test.NEXTVAL, 100187, 25000, to_date('2015-06-09 00:00:00','YYYY-MM-DD HH24:MI:SS'), date'2015-09-11' );insert into xxxx_client_discount_m  (ID,CLIENT_ID,CLIENT_AVG_DISCOUNT,DT) values (s_xxxx_client_discount_m.NEXTVAL,276, 20, date'2014-03-01');</v>
      </c>
    </row>
    <row r="232" spans="1:47" ht="15" customHeight="1" x14ac:dyDescent="0.3">
      <c r="A232" s="45">
        <v>13</v>
      </c>
      <c r="B232" s="57"/>
      <c r="C232" s="12" t="str">
        <f t="shared" si="71"/>
        <v>100013</v>
      </c>
      <c r="D232" s="12" t="str">
        <f t="shared" si="72"/>
        <v>100013/13</v>
      </c>
      <c r="E232" s="13" t="s">
        <v>40</v>
      </c>
      <c r="F232" s="13" t="s">
        <v>41</v>
      </c>
      <c r="G232" s="12">
        <v>57</v>
      </c>
      <c r="H232" s="14">
        <v>100188</v>
      </c>
      <c r="I232" s="15" t="str">
        <f t="shared" si="73"/>
        <v>Б-100188-13</v>
      </c>
      <c r="J232" s="163">
        <v>3</v>
      </c>
      <c r="K232" s="28">
        <v>1</v>
      </c>
      <c r="L232" s="12" t="s">
        <v>42</v>
      </c>
      <c r="M232" s="16">
        <v>1</v>
      </c>
      <c r="N232" s="12">
        <v>18</v>
      </c>
      <c r="O232" s="13" t="s">
        <v>57</v>
      </c>
      <c r="P232" s="13" t="s">
        <v>44</v>
      </c>
      <c r="Q232" s="13" t="s">
        <v>45</v>
      </c>
      <c r="R232" s="17" t="str">
        <f t="shared" si="74"/>
        <v>1001881</v>
      </c>
      <c r="S232" s="15">
        <v>1</v>
      </c>
      <c r="T232" s="13" t="s">
        <v>174</v>
      </c>
      <c r="U232" s="12">
        <v>50000</v>
      </c>
      <c r="V232" s="12">
        <f t="shared" si="75"/>
        <v>9000</v>
      </c>
      <c r="W232" s="12">
        <v>0</v>
      </c>
      <c r="X232" s="18">
        <v>277</v>
      </c>
      <c r="Y232" s="19" t="s">
        <v>47</v>
      </c>
      <c r="Z232" s="20">
        <f t="shared" si="77"/>
        <v>41000</v>
      </c>
      <c r="AA232" s="29">
        <f>(AC228+AC230+AC232)/1.18</f>
        <v>127118.64406779662</v>
      </c>
      <c r="AB232" s="29">
        <f>Z232-AA232</f>
        <v>-86118.644067796617</v>
      </c>
      <c r="AC232" s="14">
        <f>U232*0.5</f>
        <v>25000</v>
      </c>
      <c r="AD232" s="12"/>
      <c r="AE232" s="12"/>
      <c r="AF232" s="13" t="s">
        <v>172</v>
      </c>
      <c r="AG232" s="23">
        <v>8</v>
      </c>
      <c r="AH232" s="30">
        <v>13</v>
      </c>
      <c r="AI232" s="25" t="s">
        <v>49</v>
      </c>
      <c r="AJ232" s="13"/>
      <c r="AK232" s="13"/>
      <c r="AL232" s="17">
        <v>0</v>
      </c>
      <c r="AM232" s="15" t="s">
        <v>50</v>
      </c>
      <c r="AN232" s="12" t="s">
        <v>51</v>
      </c>
      <c r="AO232" s="12"/>
      <c r="AP232" s="17"/>
      <c r="AQ232" s="17"/>
      <c r="AR232" s="17"/>
      <c r="AU23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'Б-100188-13',date'2015-03-05',3, 1, 1, 'RUR', 1, 18, date'2015-03-06', date'2015-03-07', 1001881, 1, to_date('2015-06-11 00:00:00','YYYY-MM-DD HH24:MI:SS'), 50000, 9000, 0, 277, 0, 'c1', 8,null);insert into xxxx_oebs_cash_payment_test (ID, INVOICE_ID, OEBS_PAYMENT, DOC_DATE, COMISS_DATE) values (s_xxxx_oebs_cash_payment_test.NEXTVAL, 100188, 25000, to_date('2015-06-11 00:00:00','YYYY-MM-DD HH24:MI:SS'), date'2015-06-11' );insert into xxxx_client_discount_m  (ID,CLIENT_ID,CLIENT_AVG_DISCOUNT,DT) values (s_xxxx_client_discount_m.NEXTVAL,277, 13, date'2014-03-01');</v>
      </c>
    </row>
    <row r="233" spans="1:47" ht="15" customHeight="1" x14ac:dyDescent="0.3">
      <c r="A233" s="45">
        <v>13</v>
      </c>
      <c r="B233" s="57"/>
      <c r="C233" s="12" t="str">
        <f t="shared" si="71"/>
        <v>100013</v>
      </c>
      <c r="D233" s="12" t="str">
        <f t="shared" si="72"/>
        <v>100013/13</v>
      </c>
      <c r="E233" s="13" t="s">
        <v>40</v>
      </c>
      <c r="F233" s="13" t="s">
        <v>41</v>
      </c>
      <c r="G233" s="12">
        <v>57</v>
      </c>
      <c r="H233" s="14">
        <v>100189</v>
      </c>
      <c r="I233" s="15" t="str">
        <f t="shared" si="73"/>
        <v>Б-100189-13</v>
      </c>
      <c r="J233" s="163">
        <v>3</v>
      </c>
      <c r="K233" s="12">
        <v>7</v>
      </c>
      <c r="L233" s="12" t="s">
        <v>42</v>
      </c>
      <c r="M233" s="16">
        <v>1</v>
      </c>
      <c r="N233" s="12">
        <v>18</v>
      </c>
      <c r="O233" s="13" t="s">
        <v>43</v>
      </c>
      <c r="P233" s="13" t="s">
        <v>44</v>
      </c>
      <c r="Q233" s="13" t="s">
        <v>45</v>
      </c>
      <c r="R233" s="17" t="str">
        <f t="shared" si="74"/>
        <v>1001891</v>
      </c>
      <c r="S233" s="15">
        <v>1</v>
      </c>
      <c r="T233" s="58" t="s">
        <v>180</v>
      </c>
      <c r="U233" s="12">
        <v>50000</v>
      </c>
      <c r="V233" s="12">
        <f t="shared" si="75"/>
        <v>9000</v>
      </c>
      <c r="W233" s="12">
        <v>0</v>
      </c>
      <c r="X233" s="18">
        <v>278</v>
      </c>
      <c r="Y233" s="19" t="s">
        <v>47</v>
      </c>
      <c r="Z233" s="20">
        <f t="shared" si="77"/>
        <v>41000</v>
      </c>
      <c r="AA233" s="21"/>
      <c r="AB233" s="22"/>
      <c r="AC233" s="14">
        <f>U233*0.5</f>
        <v>25000</v>
      </c>
      <c r="AD233" s="12"/>
      <c r="AE233" s="12"/>
      <c r="AF233" s="59" t="s">
        <v>198</v>
      </c>
      <c r="AG233" s="23">
        <v>8</v>
      </c>
      <c r="AH233" s="24">
        <v>13</v>
      </c>
      <c r="AI233" s="25" t="s">
        <v>49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U23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'Б-100189-13',date'2015-03-02',3, 7, 7, 'RUR', 1, 18, date'2015-03-06', date'2015-03-07', 1001891, 1, to_date('2015-07-07 00:00:00','YYYY-MM-DD HH24:MI:SS'), 50000, 9000, 0, 278, 0, 'c1', 8,null);insert into xxxx_oebs_cash_payment_test (ID, INVOICE_ID, OEBS_PAYMENT, DOC_DATE, COMISS_DATE) values (s_xxxx_oebs_cash_payment_test.NEXTVAL, 100189, 25000, to_date('2015-07-07 00:00:00','YYYY-MM-DD HH24:MI:SS'), date'2015-07-07' );insert into xxxx_client_discount_m  (ID,CLIENT_ID,CLIENT_AVG_DISCOUNT,DT) values (s_xxxx_client_discount_m.NEXTVAL,278, 13, date'2014-03-01');</v>
      </c>
    </row>
    <row r="234" spans="1:47" ht="15" customHeight="1" x14ac:dyDescent="0.3">
      <c r="A234" s="45">
        <v>13</v>
      </c>
      <c r="B234" s="57"/>
      <c r="C234" s="12" t="str">
        <f t="shared" si="71"/>
        <v>100013</v>
      </c>
      <c r="D234" s="12" t="str">
        <f t="shared" si="72"/>
        <v>100013/13</v>
      </c>
      <c r="E234" s="13" t="s">
        <v>40</v>
      </c>
      <c r="F234" s="13" t="s">
        <v>41</v>
      </c>
      <c r="G234" s="12">
        <v>57</v>
      </c>
      <c r="H234" s="14">
        <v>100190</v>
      </c>
      <c r="I234" s="15" t="str">
        <f t="shared" si="73"/>
        <v>Б-100190-13</v>
      </c>
      <c r="J234" s="163">
        <v>3</v>
      </c>
      <c r="K234" s="28">
        <v>12</v>
      </c>
      <c r="L234" s="12" t="s">
        <v>42</v>
      </c>
      <c r="M234" s="16">
        <v>1</v>
      </c>
      <c r="N234" s="12">
        <v>18</v>
      </c>
      <c r="O234" s="13" t="s">
        <v>53</v>
      </c>
      <c r="P234" s="13" t="s">
        <v>44</v>
      </c>
      <c r="Q234" s="13" t="s">
        <v>45</v>
      </c>
      <c r="R234" s="17" t="str">
        <f t="shared" si="74"/>
        <v>1001901</v>
      </c>
      <c r="S234" s="15">
        <v>1</v>
      </c>
      <c r="T234" s="58" t="s">
        <v>180</v>
      </c>
      <c r="U234" s="12">
        <v>50000</v>
      </c>
      <c r="V234" s="12">
        <f t="shared" si="75"/>
        <v>9000</v>
      </c>
      <c r="W234" s="12">
        <v>0</v>
      </c>
      <c r="X234" s="18">
        <v>279</v>
      </c>
      <c r="Y234" s="19" t="s">
        <v>47</v>
      </c>
      <c r="Z234" s="20"/>
      <c r="AA234" s="21"/>
      <c r="AB234" s="26"/>
      <c r="AC234" s="14"/>
      <c r="AD234" s="12"/>
      <c r="AE234" s="12"/>
      <c r="AF234" s="59" t="s">
        <v>198</v>
      </c>
      <c r="AG234" s="23">
        <v>8</v>
      </c>
      <c r="AH234" s="27">
        <v>7</v>
      </c>
      <c r="AI234" s="25" t="s">
        <v>49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U23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'Б-100190-13',date'2015-03-03',3, 12, 12, 'RUR', 1, 18, date'2015-03-06', date'2015-03-07', 1001901, 1, to_date('2015-07-07 00:00:00','YYYY-MM-DD HH24:MI:SS'), 50000, 9000, 0, 279, 0, 'c1', 8,null);insert into xxxx_client_discount_m  (ID,CLIENT_ID,CLIENT_AVG_DISCOUNT,DT) values (s_xxxx_client_discount_m.NEXTVAL,279, 7, date'2014-03-01');</v>
      </c>
    </row>
    <row r="235" spans="1:47" x14ac:dyDescent="0.3">
      <c r="A235" s="45">
        <v>13</v>
      </c>
      <c r="B235" s="57"/>
      <c r="C235" s="12" t="str">
        <f t="shared" si="71"/>
        <v>100013</v>
      </c>
      <c r="D235" s="12" t="str">
        <f t="shared" si="72"/>
        <v>100013/13</v>
      </c>
      <c r="E235" s="13" t="s">
        <v>40</v>
      </c>
      <c r="F235" s="13" t="s">
        <v>41</v>
      </c>
      <c r="G235" s="12">
        <v>57</v>
      </c>
      <c r="H235" s="14">
        <v>100191</v>
      </c>
      <c r="I235" s="15" t="str">
        <f t="shared" si="73"/>
        <v>Б-100191-13</v>
      </c>
      <c r="J235" s="163">
        <v>3</v>
      </c>
      <c r="K235" s="12">
        <v>7</v>
      </c>
      <c r="L235" s="12" t="s">
        <v>42</v>
      </c>
      <c r="M235" s="16">
        <v>1</v>
      </c>
      <c r="N235" s="12">
        <v>18</v>
      </c>
      <c r="O235" s="13" t="s">
        <v>53</v>
      </c>
      <c r="P235" s="13" t="s">
        <v>44</v>
      </c>
      <c r="Q235" s="13" t="s">
        <v>45</v>
      </c>
      <c r="R235" s="17" t="str">
        <f t="shared" si="74"/>
        <v>1001911</v>
      </c>
      <c r="S235" s="15">
        <v>1</v>
      </c>
      <c r="T235" s="58" t="s">
        <v>180</v>
      </c>
      <c r="U235" s="12">
        <v>50000</v>
      </c>
      <c r="V235" s="12">
        <f t="shared" si="75"/>
        <v>9000</v>
      </c>
      <c r="W235" s="12">
        <v>0</v>
      </c>
      <c r="X235" s="18">
        <v>280</v>
      </c>
      <c r="Y235" s="19" t="s">
        <v>47</v>
      </c>
      <c r="Z235" s="20">
        <f t="shared" si="77"/>
        <v>41000</v>
      </c>
      <c r="AA235" s="21"/>
      <c r="AB235" s="26"/>
      <c r="AC235" s="14">
        <f t="shared" ref="AC235:AC240" si="78">U235*0.5</f>
        <v>25000</v>
      </c>
      <c r="AD235" s="12"/>
      <c r="AE235" s="12"/>
      <c r="AF235" s="58" t="s">
        <v>199</v>
      </c>
      <c r="AG235" s="23">
        <v>8</v>
      </c>
      <c r="AH235" s="27">
        <v>7</v>
      </c>
      <c r="AI235" s="25" t="s">
        <v>49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U23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'Б-100191-13',date'2015-03-03',3, 7, 7, 'RUR', 1, 18, date'2015-03-06', date'2015-03-07', 1001911, 1, to_date('2015-07-07 00:00:00','YYYY-MM-DD HH24:MI:SS'), 50000, 9000, 0, 280, 0, 'c1', 8,null);insert into xxxx_oebs_cash_payment_test (ID, INVOICE_ID, OEBS_PAYMENT, DOC_DATE, COMISS_DATE) values (s_xxxx_oebs_cash_payment_test.NEXTVAL, 100191, 25000, to_date('2015-07-07 00:00:00','YYYY-MM-DD HH24:MI:SS'), date'2015-08-11' );insert into xxxx_client_discount_m  (ID,CLIENT_ID,CLIENT_AVG_DISCOUNT,DT) values (s_xxxx_client_discount_m.NEXTVAL,280, 7, date'2014-03-01');</v>
      </c>
    </row>
    <row r="236" spans="1:47" ht="17.25" customHeight="1" x14ac:dyDescent="0.3">
      <c r="A236" s="45">
        <v>13</v>
      </c>
      <c r="B236" s="57"/>
      <c r="C236" s="12" t="str">
        <f t="shared" si="71"/>
        <v>100013</v>
      </c>
      <c r="D236" s="12" t="str">
        <f t="shared" si="72"/>
        <v>100013/13</v>
      </c>
      <c r="E236" s="13" t="s">
        <v>40</v>
      </c>
      <c r="F236" s="13" t="s">
        <v>41</v>
      </c>
      <c r="G236" s="12">
        <v>57</v>
      </c>
      <c r="H236" s="14">
        <v>100192</v>
      </c>
      <c r="I236" s="15" t="str">
        <f t="shared" si="73"/>
        <v>Б-100192-13</v>
      </c>
      <c r="J236" s="163">
        <v>3</v>
      </c>
      <c r="K236" s="28">
        <v>11</v>
      </c>
      <c r="L236" s="12" t="s">
        <v>42</v>
      </c>
      <c r="M236" s="16">
        <v>1</v>
      </c>
      <c r="N236" s="12">
        <v>18</v>
      </c>
      <c r="O236" s="13" t="s">
        <v>55</v>
      </c>
      <c r="P236" s="13" t="s">
        <v>44</v>
      </c>
      <c r="Q236" s="13" t="s">
        <v>45</v>
      </c>
      <c r="R236" s="17" t="str">
        <f t="shared" si="74"/>
        <v>1001921</v>
      </c>
      <c r="S236" s="15">
        <v>1</v>
      </c>
      <c r="T236" s="58" t="s">
        <v>180</v>
      </c>
      <c r="U236" s="12">
        <v>50000</v>
      </c>
      <c r="V236" s="12">
        <f t="shared" si="75"/>
        <v>9000</v>
      </c>
      <c r="W236" s="12">
        <v>0</v>
      </c>
      <c r="X236" s="18">
        <v>281</v>
      </c>
      <c r="Y236" s="19" t="s">
        <v>47</v>
      </c>
      <c r="Z236" s="20">
        <f t="shared" si="77"/>
        <v>41000</v>
      </c>
      <c r="AA236" s="29"/>
      <c r="AB236" s="29"/>
      <c r="AC236" s="14">
        <f t="shared" si="78"/>
        <v>25000</v>
      </c>
      <c r="AD236" s="12"/>
      <c r="AE236" s="12"/>
      <c r="AF236" s="58" t="s">
        <v>199</v>
      </c>
      <c r="AG236" s="23">
        <v>8</v>
      </c>
      <c r="AH236" s="30">
        <v>20</v>
      </c>
      <c r="AI236" s="25" t="s">
        <v>49</v>
      </c>
      <c r="AJ236" s="13"/>
      <c r="AK236" s="13"/>
      <c r="AL236" s="17">
        <v>0</v>
      </c>
      <c r="AM236" s="15" t="s">
        <v>50</v>
      </c>
      <c r="AN236" s="12" t="s">
        <v>51</v>
      </c>
      <c r="AO236" s="12"/>
      <c r="AP236" s="17"/>
      <c r="AQ236" s="17"/>
      <c r="AR236" s="17"/>
      <c r="AU23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'Б-100192-13',date'2015-03-04',3, 11, 11, 'RUR', 1, 18, date'2015-03-06', date'2015-03-07', 1001921, 1, to_date('2015-07-07 00:00:00','YYYY-MM-DD HH24:MI:SS'), 50000, 9000, 0, 281, 0, 'c1', 8,null);insert into xxxx_oebs_cash_payment_test (ID, INVOICE_ID, OEBS_PAYMENT, DOC_DATE, COMISS_DATE) values (s_xxxx_oebs_cash_payment_test.NEXTVAL, 100192, 25000, to_date('2015-07-07 00:00:00','YYYY-MM-DD HH24:MI:SS'), date'2015-08-11' );insert into xxxx_client_discount_m  (ID,CLIENT_ID,CLIENT_AVG_DISCOUNT,DT) values (s_xxxx_client_discount_m.NEXTVAL,281, 20, date'2014-03-01');</v>
      </c>
    </row>
    <row r="237" spans="1:47" ht="16.5" customHeight="1" x14ac:dyDescent="0.3">
      <c r="A237" s="45">
        <v>13</v>
      </c>
      <c r="B237" s="57"/>
      <c r="C237" s="12" t="str">
        <f t="shared" si="71"/>
        <v>100013</v>
      </c>
      <c r="D237" s="12" t="str">
        <f t="shared" si="72"/>
        <v>100013/13</v>
      </c>
      <c r="E237" s="13" t="s">
        <v>40</v>
      </c>
      <c r="F237" s="13" t="s">
        <v>41</v>
      </c>
      <c r="G237" s="12">
        <v>57</v>
      </c>
      <c r="H237" s="14">
        <v>100193</v>
      </c>
      <c r="I237" s="15" t="str">
        <f t="shared" si="73"/>
        <v>Б-100193-13</v>
      </c>
      <c r="J237" s="163">
        <v>3</v>
      </c>
      <c r="K237" s="28">
        <v>1</v>
      </c>
      <c r="L237" s="12" t="s">
        <v>42</v>
      </c>
      <c r="M237" s="16">
        <v>1</v>
      </c>
      <c r="N237" s="12">
        <v>18</v>
      </c>
      <c r="O237" s="13" t="s">
        <v>57</v>
      </c>
      <c r="P237" s="13" t="s">
        <v>44</v>
      </c>
      <c r="Q237" s="13" t="s">
        <v>45</v>
      </c>
      <c r="R237" s="17" t="str">
        <f t="shared" si="74"/>
        <v>1001931</v>
      </c>
      <c r="S237" s="15">
        <v>1</v>
      </c>
      <c r="T237" s="58" t="s">
        <v>180</v>
      </c>
      <c r="U237" s="12">
        <v>50000</v>
      </c>
      <c r="V237" s="12">
        <f t="shared" si="75"/>
        <v>9000</v>
      </c>
      <c r="W237" s="12">
        <v>0</v>
      </c>
      <c r="X237" s="18">
        <v>282</v>
      </c>
      <c r="Y237" s="19" t="s">
        <v>47</v>
      </c>
      <c r="Z237" s="20">
        <f t="shared" si="77"/>
        <v>41000</v>
      </c>
      <c r="AA237" s="29">
        <f>(AC237+AC234+AC233)/1.18</f>
        <v>42372.881355932208</v>
      </c>
      <c r="AB237" s="29">
        <f>Z237-AA237</f>
        <v>-1372.881355932208</v>
      </c>
      <c r="AC237" s="14">
        <f t="shared" si="78"/>
        <v>25000</v>
      </c>
      <c r="AD237" s="12"/>
      <c r="AE237" s="12"/>
      <c r="AF237" s="59" t="s">
        <v>198</v>
      </c>
      <c r="AG237" s="23">
        <v>8</v>
      </c>
      <c r="AH237" s="30">
        <v>13</v>
      </c>
      <c r="AI237" s="25" t="s">
        <v>49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U23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'Б-100193-13',date'2015-03-05',3, 1, 1, 'RUR', 1, 18, date'2015-03-06', date'2015-03-07', 1001931, 1, to_date('2015-07-07 00:00:00','YYYY-MM-DD HH24:MI:SS'), 50000, 9000, 0, 282, 0, 'c1', 8,null);insert into xxxx_oebs_cash_payment_test (ID, INVOICE_ID, OEBS_PAYMENT, DOC_DATE, COMISS_DATE) values (s_xxxx_oebs_cash_payment_test.NEXTVAL, 100193, 25000, to_date('2015-07-07 00:00:00','YYYY-MM-DD HH24:MI:SS'), date'2015-07-07' );insert into xxxx_client_discount_m  (ID,CLIENT_ID,CLIENT_AVG_DISCOUNT,DT) values (s_xxxx_client_discount_m.NEXTVAL,282, 13, date'2014-03-01');</v>
      </c>
    </row>
    <row r="238" spans="1:47" ht="17.25" customHeight="1" x14ac:dyDescent="0.3">
      <c r="A238" s="45">
        <v>13</v>
      </c>
      <c r="B238" s="57"/>
      <c r="C238" s="12" t="str">
        <f t="shared" si="71"/>
        <v>100013</v>
      </c>
      <c r="D238" s="12" t="str">
        <f t="shared" si="72"/>
        <v>100013/13</v>
      </c>
      <c r="E238" s="13" t="s">
        <v>40</v>
      </c>
      <c r="F238" s="13" t="s">
        <v>41</v>
      </c>
      <c r="G238" s="12">
        <v>57</v>
      </c>
      <c r="H238" s="14">
        <v>100194</v>
      </c>
      <c r="I238" s="15" t="str">
        <f t="shared" si="73"/>
        <v>Б-100194-13</v>
      </c>
      <c r="J238" s="163">
        <v>3</v>
      </c>
      <c r="K238" s="12">
        <v>7</v>
      </c>
      <c r="L238" s="12" t="s">
        <v>42</v>
      </c>
      <c r="M238" s="16">
        <v>1</v>
      </c>
      <c r="N238" s="12">
        <v>18</v>
      </c>
      <c r="O238" s="13" t="s">
        <v>43</v>
      </c>
      <c r="P238" s="13" t="s">
        <v>44</v>
      </c>
      <c r="Q238" s="13" t="s">
        <v>45</v>
      </c>
      <c r="R238" s="17" t="str">
        <f t="shared" si="74"/>
        <v>1001941</v>
      </c>
      <c r="S238" s="15">
        <v>1</v>
      </c>
      <c r="T238" s="59" t="s">
        <v>189</v>
      </c>
      <c r="U238" s="12">
        <v>50000</v>
      </c>
      <c r="V238" s="12">
        <f t="shared" si="75"/>
        <v>9000</v>
      </c>
      <c r="W238" s="12">
        <v>0</v>
      </c>
      <c r="X238" s="18">
        <v>283</v>
      </c>
      <c r="Y238" s="19" t="s">
        <v>47</v>
      </c>
      <c r="Z238" s="20">
        <f t="shared" si="77"/>
        <v>41000</v>
      </c>
      <c r="AA238" s="21"/>
      <c r="AB238" s="22"/>
      <c r="AC238" s="14">
        <f t="shared" si="78"/>
        <v>25000</v>
      </c>
      <c r="AD238" s="12"/>
      <c r="AE238" s="12"/>
      <c r="AF238" s="58" t="s">
        <v>199</v>
      </c>
      <c r="AG238" s="23">
        <v>8</v>
      </c>
      <c r="AH238" s="24">
        <v>13</v>
      </c>
      <c r="AI238" s="25" t="s">
        <v>49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U23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'Б-100194-13',date'2015-03-02',3, 7, 7, 'RUR', 1, 18, date'2015-03-06', date'2015-03-07', 1001941, 1, to_date('2015-08-11 00:00:00','YYYY-MM-DD HH24:MI:SS'), 50000, 9000, 0, 283, 0, 'c1', 8,null);insert into xxxx_oebs_cash_payment_test (ID, INVOICE_ID, OEBS_PAYMENT, DOC_DATE, COMISS_DATE) values (s_xxxx_oebs_cash_payment_test.NEXTVAL, 100194, 25000, to_date('2015-08-11 00:00:00','YYYY-MM-DD HH24:MI:SS'), date'2015-08-11' );insert into xxxx_client_discount_m  (ID,CLIENT_ID,CLIENT_AVG_DISCOUNT,DT) values (s_xxxx_client_discount_m.NEXTVAL,283, 13, date'2014-03-01');</v>
      </c>
    </row>
    <row r="239" spans="1:47" x14ac:dyDescent="0.3">
      <c r="A239" s="45">
        <v>13</v>
      </c>
      <c r="B239" s="57"/>
      <c r="C239" s="12" t="str">
        <f t="shared" si="71"/>
        <v>100013</v>
      </c>
      <c r="D239" s="12" t="str">
        <f t="shared" si="72"/>
        <v>100013/13</v>
      </c>
      <c r="E239" s="13" t="s">
        <v>40</v>
      </c>
      <c r="F239" s="13" t="s">
        <v>41</v>
      </c>
      <c r="G239" s="12">
        <v>57</v>
      </c>
      <c r="H239" s="14">
        <v>100195</v>
      </c>
      <c r="I239" s="15" t="str">
        <f t="shared" si="73"/>
        <v>Б-100195-13</v>
      </c>
      <c r="J239" s="163">
        <v>3</v>
      </c>
      <c r="K239" s="56">
        <v>3</v>
      </c>
      <c r="L239" s="12" t="s">
        <v>42</v>
      </c>
      <c r="M239" s="16">
        <v>1</v>
      </c>
      <c r="N239" s="12">
        <v>18</v>
      </c>
      <c r="O239" s="13" t="s">
        <v>53</v>
      </c>
      <c r="P239" s="13" t="s">
        <v>44</v>
      </c>
      <c r="Q239" s="13" t="s">
        <v>45</v>
      </c>
      <c r="R239" s="17" t="str">
        <f t="shared" si="74"/>
        <v>1001951</v>
      </c>
      <c r="S239" s="15">
        <v>1</v>
      </c>
      <c r="T239" s="59" t="s">
        <v>185</v>
      </c>
      <c r="U239" s="12">
        <v>50000</v>
      </c>
      <c r="V239" s="12">
        <f t="shared" si="75"/>
        <v>9000</v>
      </c>
      <c r="W239" s="12">
        <v>0</v>
      </c>
      <c r="X239" s="18">
        <v>284</v>
      </c>
      <c r="Y239" s="19" t="s">
        <v>47</v>
      </c>
      <c r="Z239" s="20">
        <f t="shared" si="77"/>
        <v>41000</v>
      </c>
      <c r="AA239" s="21"/>
      <c r="AB239" s="26"/>
      <c r="AC239" s="14">
        <f t="shared" si="78"/>
        <v>25000</v>
      </c>
      <c r="AD239" s="12"/>
      <c r="AE239" s="12"/>
      <c r="AF239" s="58" t="s">
        <v>199</v>
      </c>
      <c r="AG239" s="23">
        <v>8</v>
      </c>
      <c r="AH239" s="27">
        <v>7</v>
      </c>
      <c r="AI239" s="25" t="s">
        <v>49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U23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'Б-100195-13',date'2015-03-03',3, 3, 3, 'RUR', 1, 18, date'2015-03-06', date'2015-03-07', 1001951, 1, to_date('2015-08-07 00:00:00','YYYY-MM-DD HH24:MI:SS'), 50000, 9000, 0, 284, 0, 'c1', 8,null);insert into xxxx_oebs_cash_payment_test (ID, INVOICE_ID, OEBS_PAYMENT, DOC_DATE, COMISS_DATE) values (s_xxxx_oebs_cash_payment_test.NEXTVAL, 100195, 25000, to_date('2015-08-07 00:00:00','YYYY-MM-DD HH24:MI:SS'), date'2015-08-11' );insert into xxxx_client_discount_m  (ID,CLIENT_ID,CLIENT_AVG_DISCOUNT,DT) values (s_xxxx_client_discount_m.NEXTVAL,284, 7, date'2014-03-01');</v>
      </c>
    </row>
    <row r="240" spans="1:47" x14ac:dyDescent="0.3">
      <c r="A240" s="45">
        <v>13</v>
      </c>
      <c r="B240" s="57"/>
      <c r="C240" s="12" t="str">
        <f t="shared" si="71"/>
        <v>100013</v>
      </c>
      <c r="D240" s="12" t="str">
        <f t="shared" si="72"/>
        <v>100013/13</v>
      </c>
      <c r="E240" s="13" t="s">
        <v>40</v>
      </c>
      <c r="F240" s="13" t="s">
        <v>41</v>
      </c>
      <c r="G240" s="12">
        <v>57</v>
      </c>
      <c r="H240" s="14">
        <v>100196</v>
      </c>
      <c r="I240" s="15" t="str">
        <f t="shared" si="73"/>
        <v>Б-100196-13</v>
      </c>
      <c r="J240" s="163">
        <v>3</v>
      </c>
      <c r="K240" s="12">
        <v>7</v>
      </c>
      <c r="L240" s="12" t="s">
        <v>42</v>
      </c>
      <c r="M240" s="16">
        <v>1</v>
      </c>
      <c r="N240" s="12">
        <v>18</v>
      </c>
      <c r="O240" s="13" t="s">
        <v>53</v>
      </c>
      <c r="P240" s="13" t="s">
        <v>44</v>
      </c>
      <c r="Q240" s="13" t="s">
        <v>45</v>
      </c>
      <c r="R240" s="17" t="str">
        <f t="shared" si="74"/>
        <v>1001961</v>
      </c>
      <c r="S240" s="15">
        <v>1</v>
      </c>
      <c r="T240" s="59" t="s">
        <v>185</v>
      </c>
      <c r="U240" s="12">
        <v>50000</v>
      </c>
      <c r="V240" s="12">
        <f t="shared" si="75"/>
        <v>9000</v>
      </c>
      <c r="W240" s="12">
        <v>0</v>
      </c>
      <c r="X240" s="18">
        <v>285</v>
      </c>
      <c r="Y240" s="19" t="s">
        <v>47</v>
      </c>
      <c r="Z240" s="20">
        <f t="shared" si="77"/>
        <v>41000</v>
      </c>
      <c r="AA240" s="21"/>
      <c r="AB240" s="26"/>
      <c r="AC240" s="14">
        <f t="shared" si="78"/>
        <v>25000</v>
      </c>
      <c r="AD240" s="12"/>
      <c r="AE240" s="12"/>
      <c r="AF240" s="58" t="s">
        <v>199</v>
      </c>
      <c r="AG240" s="23">
        <v>8</v>
      </c>
      <c r="AH240" s="27">
        <v>7</v>
      </c>
      <c r="AI240" s="25" t="s">
        <v>49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U24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'Б-100196-13',date'2015-03-03',3, 7, 7, 'RUR', 1, 18, date'2015-03-06', date'2015-03-07', 1001961, 1, to_date('2015-08-07 00:00:00','YYYY-MM-DD HH24:MI:SS'), 50000, 9000, 0, 285, 0, 'c1', 8,null);insert into xxxx_oebs_cash_payment_test (ID, INVOICE_ID, OEBS_PAYMENT, DOC_DATE, COMISS_DATE) values (s_xxxx_oebs_cash_payment_test.NEXTVAL, 100196, 25000, to_date('2015-08-07 00:00:00','YYYY-MM-DD HH24:MI:SS'), date'2015-08-11' );insert into xxxx_client_discount_m  (ID,CLIENT_ID,CLIENT_AVG_DISCOUNT,DT) values (s_xxxx_client_discount_m.NEXTVAL,285, 7, date'2014-03-01');</v>
      </c>
    </row>
    <row r="241" spans="1:47" x14ac:dyDescent="0.3">
      <c r="A241" s="45">
        <v>13</v>
      </c>
      <c r="B241" s="57"/>
      <c r="C241" s="12" t="str">
        <f t="shared" si="71"/>
        <v>100013</v>
      </c>
      <c r="D241" s="12" t="str">
        <f t="shared" si="72"/>
        <v>100013/13</v>
      </c>
      <c r="E241" s="13" t="s">
        <v>40</v>
      </c>
      <c r="F241" s="13" t="s">
        <v>41</v>
      </c>
      <c r="G241" s="12">
        <v>57</v>
      </c>
      <c r="H241" s="14">
        <v>100197</v>
      </c>
      <c r="I241" s="15" t="str">
        <f t="shared" si="73"/>
        <v>Б-100197-13</v>
      </c>
      <c r="J241" s="163">
        <v>3</v>
      </c>
      <c r="K241" s="28">
        <v>11</v>
      </c>
      <c r="L241" s="12" t="s">
        <v>42</v>
      </c>
      <c r="M241" s="16">
        <v>1</v>
      </c>
      <c r="N241" s="12">
        <v>18</v>
      </c>
      <c r="O241" s="13" t="s">
        <v>55</v>
      </c>
      <c r="P241" s="13" t="s">
        <v>44</v>
      </c>
      <c r="Q241" s="13" t="s">
        <v>45</v>
      </c>
      <c r="R241" s="17" t="str">
        <f t="shared" si="74"/>
        <v>1001971</v>
      </c>
      <c r="S241" s="15">
        <v>1</v>
      </c>
      <c r="T241" s="59" t="s">
        <v>185</v>
      </c>
      <c r="U241" s="12">
        <v>50000</v>
      </c>
      <c r="V241" s="12">
        <f t="shared" si="75"/>
        <v>9000</v>
      </c>
      <c r="W241" s="12">
        <v>0</v>
      </c>
      <c r="X241" s="18">
        <v>286</v>
      </c>
      <c r="Y241" s="19" t="s">
        <v>47</v>
      </c>
      <c r="Z241" s="20">
        <f t="shared" si="77"/>
        <v>41000</v>
      </c>
      <c r="AA241" s="29"/>
      <c r="AB241" s="29"/>
      <c r="AC241" s="14">
        <v>400000</v>
      </c>
      <c r="AD241" s="12"/>
      <c r="AE241" s="12"/>
      <c r="AF241" s="58" t="s">
        <v>197</v>
      </c>
      <c r="AG241" s="23">
        <v>8</v>
      </c>
      <c r="AH241" s="30">
        <v>20</v>
      </c>
      <c r="AI241" s="25" t="s">
        <v>49</v>
      </c>
      <c r="AJ241" s="13"/>
      <c r="AK241" s="13"/>
      <c r="AL241" s="17">
        <v>0</v>
      </c>
      <c r="AM241" s="15" t="s">
        <v>50</v>
      </c>
      <c r="AN241" s="12" t="s">
        <v>51</v>
      </c>
      <c r="AO241" s="12"/>
      <c r="AP241" s="17"/>
      <c r="AQ241" s="17"/>
      <c r="AR241" s="17"/>
      <c r="AU24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'Б-100197-13',date'2015-03-04',3, 11, 11, 'RUR', 1, 18, date'2015-03-06', date'2015-03-07', 1001971, 1, to_date('2015-08-07 00:00:00','YYYY-MM-DD HH24:MI:SS'), 50000, 9000, 0, 286, 0, 'c1', 8,null);insert into xxxx_oebs_cash_payment_test (ID, INVOICE_ID, OEBS_PAYMENT, DOC_DATE, COMISS_DATE) values (s_xxxx_oebs_cash_payment_test.NEXTVAL, 100197, 400000, to_date('2015-08-07 00:00:00','YYYY-MM-DD HH24:MI:SS'), date'2015-09-11' );insert into xxxx_client_discount_m  (ID,CLIENT_ID,CLIENT_AVG_DISCOUNT,DT) values (s_xxxx_client_discount_m.NEXTVAL,286, 20, date'2014-03-01');</v>
      </c>
    </row>
    <row r="242" spans="1:47" x14ac:dyDescent="0.3">
      <c r="A242" s="45">
        <v>13</v>
      </c>
      <c r="B242" s="57"/>
      <c r="C242" s="33" t="str">
        <f t="shared" si="71"/>
        <v>100013</v>
      </c>
      <c r="D242" s="33" t="str">
        <f t="shared" si="72"/>
        <v>100013/13</v>
      </c>
      <c r="E242" s="34" t="s">
        <v>40</v>
      </c>
      <c r="F242" s="34" t="s">
        <v>41</v>
      </c>
      <c r="G242" s="12">
        <v>57</v>
      </c>
      <c r="H242" s="14">
        <v>100198</v>
      </c>
      <c r="I242" s="33" t="str">
        <f t="shared" si="73"/>
        <v>Б-100198-13</v>
      </c>
      <c r="J242" s="163">
        <v>3</v>
      </c>
      <c r="K242" s="35">
        <v>1</v>
      </c>
      <c r="L242" s="33" t="s">
        <v>42</v>
      </c>
      <c r="M242" s="36">
        <v>1</v>
      </c>
      <c r="N242" s="33">
        <v>18</v>
      </c>
      <c r="O242" s="34" t="s">
        <v>57</v>
      </c>
      <c r="P242" s="34" t="s">
        <v>44</v>
      </c>
      <c r="Q242" s="34" t="s">
        <v>45</v>
      </c>
      <c r="R242" s="37" t="str">
        <f t="shared" si="74"/>
        <v>1001981</v>
      </c>
      <c r="S242" s="33">
        <v>1</v>
      </c>
      <c r="T242" s="59" t="s">
        <v>185</v>
      </c>
      <c r="U242" s="12">
        <v>50000</v>
      </c>
      <c r="V242" s="33">
        <f t="shared" si="75"/>
        <v>9000</v>
      </c>
      <c r="W242" s="33">
        <v>0</v>
      </c>
      <c r="X242" s="18">
        <v>287</v>
      </c>
      <c r="Y242" s="38" t="s">
        <v>47</v>
      </c>
      <c r="Z242" s="20">
        <f t="shared" si="77"/>
        <v>41000</v>
      </c>
      <c r="AA242" s="39">
        <f>(AC235+AC236+AC238+AC239+AC240)/1.18</f>
        <v>105932.20338983051</v>
      </c>
      <c r="AB242" s="39"/>
      <c r="AC242" s="40">
        <f>U242*0.5</f>
        <v>25000</v>
      </c>
      <c r="AD242" s="33"/>
      <c r="AE242" s="33"/>
      <c r="AF242" s="58" t="s">
        <v>200</v>
      </c>
      <c r="AG242" s="41">
        <v>8</v>
      </c>
      <c r="AH242" s="42">
        <v>13</v>
      </c>
      <c r="AI242" s="43" t="s">
        <v>49</v>
      </c>
      <c r="AJ242" s="34"/>
      <c r="AK242" s="34"/>
      <c r="AL242" s="37">
        <v>0</v>
      </c>
      <c r="AM242" s="33" t="s">
        <v>50</v>
      </c>
      <c r="AN242" s="33" t="s">
        <v>51</v>
      </c>
      <c r="AO242" s="33"/>
      <c r="AP242" s="37"/>
      <c r="AQ242" s="37"/>
      <c r="AR242" s="37"/>
      <c r="AS242" s="44"/>
      <c r="AU24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'Б-100198-13',date'2015-03-05',3, 1, 1, 'RUR', 1, 18, date'2015-03-06', date'2015-03-07', 1001981, 1, to_date('2015-08-07 00:00:00','YYYY-MM-DD HH24:MI:SS'), 50000, 9000, 0, 287, 0, 'c1', 8,null);insert into xxxx_oebs_cash_payment_test (ID, INVOICE_ID, OEBS_PAYMENT, DOC_DATE, COMISS_DATE) values (s_xxxx_oebs_cash_payment_test.NEXTVAL, 100198, 25000, to_date('2015-08-07 00:00:00','YYYY-MM-DD HH24:MI:SS'), date'2015-10-11' );insert into xxxx_client_discount_m  (ID,CLIENT_ID,CLIENT_AVG_DISCOUNT,DT) values (s_xxxx_client_discount_m.NEXTVAL,287, 13, date'2014-03-01');</v>
      </c>
    </row>
    <row r="243" spans="1:47" x14ac:dyDescent="0.3">
      <c r="A243" s="45">
        <v>14</v>
      </c>
      <c r="B243" s="57"/>
      <c r="C243" s="12" t="str">
        <f t="shared" si="71"/>
        <v>100014</v>
      </c>
      <c r="D243" s="12" t="str">
        <f t="shared" si="72"/>
        <v>100014/13</v>
      </c>
      <c r="E243" s="13" t="s">
        <v>40</v>
      </c>
      <c r="F243" s="13" t="s">
        <v>41</v>
      </c>
      <c r="G243" s="12">
        <v>57</v>
      </c>
      <c r="H243" s="14">
        <v>100199</v>
      </c>
      <c r="I243" s="15" t="str">
        <f t="shared" si="73"/>
        <v>Б-100199-13</v>
      </c>
      <c r="J243" s="163">
        <v>3</v>
      </c>
      <c r="K243" s="56">
        <v>2</v>
      </c>
      <c r="L243" s="12" t="s">
        <v>42</v>
      </c>
      <c r="M243" s="16">
        <v>1</v>
      </c>
      <c r="N243" s="12">
        <v>18</v>
      </c>
      <c r="O243" s="13" t="s">
        <v>43</v>
      </c>
      <c r="P243" s="13" t="s">
        <v>44</v>
      </c>
      <c r="Q243" s="13" t="s">
        <v>45</v>
      </c>
      <c r="R243" s="17" t="str">
        <f t="shared" si="74"/>
        <v>1001991</v>
      </c>
      <c r="S243" s="15">
        <v>1</v>
      </c>
      <c r="T243" s="13" t="s">
        <v>101</v>
      </c>
      <c r="U243" s="12">
        <v>50000</v>
      </c>
      <c r="V243" s="12">
        <f t="shared" si="75"/>
        <v>9000</v>
      </c>
      <c r="W243" s="12">
        <v>0</v>
      </c>
      <c r="X243" s="18">
        <v>288</v>
      </c>
      <c r="Y243" s="19" t="s">
        <v>47</v>
      </c>
      <c r="Z243" s="20"/>
      <c r="AA243" s="21"/>
      <c r="AB243" s="22"/>
      <c r="AC243" s="14">
        <f>U243*0.5</f>
        <v>25000</v>
      </c>
      <c r="AD243" s="12"/>
      <c r="AE243" s="12"/>
      <c r="AF243" s="58" t="s">
        <v>197</v>
      </c>
      <c r="AG243" s="23">
        <v>8</v>
      </c>
      <c r="AH243" s="24">
        <v>13</v>
      </c>
      <c r="AI243" s="25" t="s">
        <v>49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5" t="s">
        <v>196</v>
      </c>
      <c r="AU24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'Б-100199-13',date'2015-03-02',3, 2, 2, 'RUR', 1, 18, date'2015-03-06', date'2015-03-07', 1001991, 1, to_date('2015-06-07 00:00:00','YYYY-MM-DD HH24:MI:SS'), 50000, 9000, 0, 288, 0, 'c1', 8,null);insert into xxxx_oebs_cash_payment_test (ID, INVOICE_ID, OEBS_PAYMENT, DOC_DATE, COMISS_DATE) values (s_xxxx_oebs_cash_payment_test.NEXTVAL, 100199, 25000, to_date('2015-06-07 00:00:00','YYYY-MM-DD HH24:MI:SS'), date'2015-09-11' );insert into xxxx_client_discount_m  (ID,CLIENT_ID,CLIENT_AVG_DISCOUNT,DT) values (s_xxxx_client_discount_m.NEXTVAL,288, 13, date'2014-03-01');</v>
      </c>
    </row>
    <row r="244" spans="1:47" x14ac:dyDescent="0.3">
      <c r="A244" s="45">
        <v>14</v>
      </c>
      <c r="B244" s="57"/>
      <c r="C244" s="12" t="str">
        <f t="shared" si="71"/>
        <v>100014</v>
      </c>
      <c r="D244" s="12" t="str">
        <f t="shared" si="72"/>
        <v>100014/13</v>
      </c>
      <c r="E244" s="13" t="s">
        <v>40</v>
      </c>
      <c r="F244" s="13" t="s">
        <v>41</v>
      </c>
      <c r="G244" s="12">
        <v>57</v>
      </c>
      <c r="H244" s="14">
        <v>100200</v>
      </c>
      <c r="I244" s="15" t="str">
        <f t="shared" si="73"/>
        <v>Б-100200-13</v>
      </c>
      <c r="J244" s="163">
        <v>3</v>
      </c>
      <c r="K244" s="12">
        <v>7</v>
      </c>
      <c r="L244" s="12" t="s">
        <v>42</v>
      </c>
      <c r="M244" s="16">
        <v>1</v>
      </c>
      <c r="N244" s="12">
        <v>18</v>
      </c>
      <c r="O244" s="13" t="s">
        <v>53</v>
      </c>
      <c r="P244" s="13" t="s">
        <v>44</v>
      </c>
      <c r="Q244" s="13" t="s">
        <v>45</v>
      </c>
      <c r="R244" s="17" t="str">
        <f t="shared" si="74"/>
        <v>1002001</v>
      </c>
      <c r="S244" s="15">
        <v>1</v>
      </c>
      <c r="T244" s="13" t="s">
        <v>103</v>
      </c>
      <c r="U244" s="12">
        <v>50000</v>
      </c>
      <c r="V244" s="12">
        <f t="shared" si="75"/>
        <v>9000</v>
      </c>
      <c r="W244" s="12">
        <v>0</v>
      </c>
      <c r="X244" s="18">
        <v>289</v>
      </c>
      <c r="Y244" s="19" t="s">
        <v>47</v>
      </c>
      <c r="Z244" s="20"/>
      <c r="AA244" s="21"/>
      <c r="AB244" s="26"/>
      <c r="AC244" s="14">
        <f>U244*0.5</f>
        <v>25000</v>
      </c>
      <c r="AD244" s="12"/>
      <c r="AE244" s="12"/>
      <c r="AF244" s="58" t="s">
        <v>197</v>
      </c>
      <c r="AG244" s="23">
        <v>8</v>
      </c>
      <c r="AH244" s="27">
        <v>7</v>
      </c>
      <c r="AI244" s="25" t="s">
        <v>49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U24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'Б-100200-13',date'2015-03-03',3, 7, 7, 'RUR', 1, 18, date'2015-03-06', date'2015-03-07', 1002001, 1, to_date('2015-06-08 00:00:00','YYYY-MM-DD HH24:MI:SS'), 50000, 9000, 0, 289, 0, 'c1', 8,null);insert into xxxx_oebs_cash_payment_test (ID, INVOICE_ID, OEBS_PAYMENT, DOC_DATE, COMISS_DATE) values (s_xxxx_oebs_cash_payment_test.NEXTVAL, 100200, 25000, to_date('2015-06-08 00:00:00','YYYY-MM-DD HH24:MI:SS'), date'2015-09-11' );insert into xxxx_client_discount_m  (ID,CLIENT_ID,CLIENT_AVG_DISCOUNT,DT) values (s_xxxx_client_discount_m.NEXTVAL,289, 7, date'2014-03-01');</v>
      </c>
    </row>
    <row r="245" spans="1:47" x14ac:dyDescent="0.3">
      <c r="A245" s="45">
        <v>14</v>
      </c>
      <c r="B245" s="57"/>
      <c r="C245" s="12" t="str">
        <f t="shared" si="71"/>
        <v>100014</v>
      </c>
      <c r="D245" s="12" t="str">
        <f t="shared" si="72"/>
        <v>100014/13</v>
      </c>
      <c r="E245" s="13" t="s">
        <v>40</v>
      </c>
      <c r="F245" s="13" t="s">
        <v>41</v>
      </c>
      <c r="G245" s="12">
        <v>57</v>
      </c>
      <c r="H245" s="14">
        <v>100201</v>
      </c>
      <c r="I245" s="15" t="str">
        <f t="shared" si="73"/>
        <v>Б-100201-13</v>
      </c>
      <c r="J245" s="163">
        <v>3</v>
      </c>
      <c r="K245" s="12">
        <v>7</v>
      </c>
      <c r="L245" s="12" t="s">
        <v>42</v>
      </c>
      <c r="M245" s="16">
        <v>1</v>
      </c>
      <c r="N245" s="12">
        <v>18</v>
      </c>
      <c r="O245" s="13" t="s">
        <v>53</v>
      </c>
      <c r="P245" s="13" t="s">
        <v>44</v>
      </c>
      <c r="Q245" s="13" t="s">
        <v>45</v>
      </c>
      <c r="R245" s="17" t="str">
        <f t="shared" si="74"/>
        <v>1002011</v>
      </c>
      <c r="S245" s="15">
        <v>1</v>
      </c>
      <c r="T245" s="13" t="s">
        <v>103</v>
      </c>
      <c r="U245" s="12">
        <v>50000</v>
      </c>
      <c r="V245" s="12">
        <f t="shared" si="75"/>
        <v>9000</v>
      </c>
      <c r="W245" s="12">
        <v>0</v>
      </c>
      <c r="X245" s="18">
        <v>290</v>
      </c>
      <c r="Y245" s="19" t="s">
        <v>47</v>
      </c>
      <c r="Z245" s="20"/>
      <c r="AA245" s="21"/>
      <c r="AB245" s="26"/>
      <c r="AC245" s="14">
        <v>100000</v>
      </c>
      <c r="AD245" s="12"/>
      <c r="AE245" s="12"/>
      <c r="AF245" s="58" t="s">
        <v>197</v>
      </c>
      <c r="AG245" s="23">
        <v>8</v>
      </c>
      <c r="AH245" s="27">
        <v>7</v>
      </c>
      <c r="AI245" s="25" t="s">
        <v>49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U24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'Б-100201-13',date'2015-03-03',3, 7, 7, 'RUR', 1, 18, date'2015-03-06', date'2015-03-07', 1002011, 1, to_date('2015-06-08 00:00:00','YYYY-MM-DD HH24:MI:SS'), 50000, 9000, 0, 290, 0, 'c1', 8,null);insert into xxxx_oebs_cash_payment_test (ID, INVOICE_ID, OEBS_PAYMENT, DOC_DATE, COMISS_DATE) values (s_xxxx_oebs_cash_payment_test.NEXTVAL, 100201, 100000, to_date('2015-06-08 00:00:00','YYYY-MM-DD HH24:MI:SS'), date'2015-09-11' );insert into xxxx_client_discount_m  (ID,CLIENT_ID,CLIENT_AVG_DISCOUNT,DT) values (s_xxxx_client_discount_m.NEXTVAL,290, 7, date'2014-03-01');</v>
      </c>
    </row>
    <row r="246" spans="1:47" x14ac:dyDescent="0.3">
      <c r="A246" s="45">
        <v>14</v>
      </c>
      <c r="B246" s="57"/>
      <c r="C246" s="12" t="str">
        <f t="shared" si="71"/>
        <v>100014</v>
      </c>
      <c r="D246" s="12" t="str">
        <f t="shared" si="72"/>
        <v>100014/13</v>
      </c>
      <c r="E246" s="13" t="s">
        <v>40</v>
      </c>
      <c r="F246" s="13" t="s">
        <v>41</v>
      </c>
      <c r="G246" s="12">
        <v>57</v>
      </c>
      <c r="H246" s="14">
        <v>100202</v>
      </c>
      <c r="I246" s="15" t="str">
        <f t="shared" si="73"/>
        <v>Б-100202-13</v>
      </c>
      <c r="J246" s="163">
        <v>3</v>
      </c>
      <c r="K246" s="56">
        <v>11</v>
      </c>
      <c r="L246" s="12" t="s">
        <v>42</v>
      </c>
      <c r="M246" s="16">
        <v>1</v>
      </c>
      <c r="N246" s="12">
        <v>18</v>
      </c>
      <c r="O246" s="13" t="s">
        <v>55</v>
      </c>
      <c r="P246" s="13" t="s">
        <v>44</v>
      </c>
      <c r="Q246" s="13" t="s">
        <v>45</v>
      </c>
      <c r="R246" s="17" t="str">
        <f t="shared" si="74"/>
        <v>1002021</v>
      </c>
      <c r="S246" s="15">
        <v>1</v>
      </c>
      <c r="T246" s="13" t="s">
        <v>173</v>
      </c>
      <c r="U246" s="12">
        <v>50000</v>
      </c>
      <c r="V246" s="12">
        <f t="shared" si="75"/>
        <v>9000</v>
      </c>
      <c r="W246" s="12">
        <v>0</v>
      </c>
      <c r="X246" s="18">
        <v>291</v>
      </c>
      <c r="Y246" s="19" t="s">
        <v>47</v>
      </c>
      <c r="Z246" s="20"/>
      <c r="AA246" s="29">
        <f>SUM(AC243:AC247)/1.18</f>
        <v>169491.52542372883</v>
      </c>
      <c r="AB246" s="29"/>
      <c r="AC246" s="14">
        <f t="shared" ref="AC246:AC255" si="79">U246*0.5</f>
        <v>25000</v>
      </c>
      <c r="AD246" s="12"/>
      <c r="AE246" s="12"/>
      <c r="AF246" s="58" t="s">
        <v>197</v>
      </c>
      <c r="AG246" s="23">
        <v>8</v>
      </c>
      <c r="AH246" s="30">
        <v>20</v>
      </c>
      <c r="AI246" s="25" t="s">
        <v>49</v>
      </c>
      <c r="AJ246" s="13"/>
      <c r="AK246" s="13"/>
      <c r="AL246" s="17">
        <v>0</v>
      </c>
      <c r="AM246" s="15" t="s">
        <v>50</v>
      </c>
      <c r="AN246" s="12" t="s">
        <v>51</v>
      </c>
      <c r="AO246" s="12"/>
      <c r="AP246" s="17"/>
      <c r="AQ246" s="17"/>
      <c r="AR246" s="17"/>
      <c r="AU24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'Б-100202-13',date'2015-03-04',3, 11, 11, 'RUR', 1, 18, date'2015-03-06', date'2015-03-07', 1002021, 1, to_date('2015-06-09 00:00:00','YYYY-MM-DD HH24:MI:SS'), 50000, 9000, 0, 291, 0, 'c1', 8,null);insert into xxxx_oebs_cash_payment_test (ID, INVOICE_ID, OEBS_PAYMENT, DOC_DATE, COMISS_DATE) values (s_xxxx_oebs_cash_payment_test.NEXTVAL, 100202, 25000, to_date('2015-06-09 00:00:00','YYYY-MM-DD HH24:MI:SS'), date'2015-09-11' );insert into xxxx_client_discount_m  (ID,CLIENT_ID,CLIENT_AVG_DISCOUNT,DT) values (s_xxxx_client_discount_m.NEXTVAL,291, 20, date'2014-03-01');</v>
      </c>
    </row>
    <row r="247" spans="1:47" x14ac:dyDescent="0.3">
      <c r="A247" s="45">
        <v>14</v>
      </c>
      <c r="B247" s="57"/>
      <c r="C247" s="12" t="str">
        <f t="shared" ref="C247:C253" si="80">"1000"&amp;A247</f>
        <v>100014</v>
      </c>
      <c r="D247" s="12" t="str">
        <f t="shared" ref="D247:D253" si="81">"1000"&amp;A247&amp;"/13"</f>
        <v>100014/13</v>
      </c>
      <c r="E247" s="13" t="s">
        <v>40</v>
      </c>
      <c r="F247" s="13" t="s">
        <v>41</v>
      </c>
      <c r="G247" s="12">
        <v>57</v>
      </c>
      <c r="H247" s="14">
        <v>100203</v>
      </c>
      <c r="I247" s="15" t="str">
        <f t="shared" ref="I247:I253" si="82">"Б-"&amp;H247&amp;"-13"</f>
        <v>Б-100203-13</v>
      </c>
      <c r="J247" s="163">
        <v>3</v>
      </c>
      <c r="K247" s="28">
        <v>1</v>
      </c>
      <c r="L247" s="12" t="s">
        <v>42</v>
      </c>
      <c r="M247" s="16">
        <v>1</v>
      </c>
      <c r="N247" s="12">
        <v>18</v>
      </c>
      <c r="O247" s="13" t="s">
        <v>57</v>
      </c>
      <c r="P247" s="13" t="s">
        <v>44</v>
      </c>
      <c r="Q247" s="13" t="s">
        <v>45</v>
      </c>
      <c r="R247" s="17" t="str">
        <f t="shared" ref="R247:R253" si="83">H247&amp;"1"</f>
        <v>1002031</v>
      </c>
      <c r="S247" s="15">
        <v>1</v>
      </c>
      <c r="T247" s="13" t="s">
        <v>174</v>
      </c>
      <c r="U247" s="12">
        <v>50000</v>
      </c>
      <c r="V247" s="12">
        <f t="shared" ref="V247:V253" si="84">U247*0.18</f>
        <v>9000</v>
      </c>
      <c r="W247" s="12">
        <v>0</v>
      </c>
      <c r="X247" s="18">
        <v>292</v>
      </c>
      <c r="Y247" s="19" t="s">
        <v>47</v>
      </c>
      <c r="Z247" s="20">
        <f>SUM(U243:U247)-SUM(V243:V247)</f>
        <v>205000</v>
      </c>
      <c r="AA247" s="29">
        <v>169491</v>
      </c>
      <c r="AB247" s="29">
        <f>Z247-AA247</f>
        <v>35509</v>
      </c>
      <c r="AC247" s="14">
        <f t="shared" si="79"/>
        <v>25000</v>
      </c>
      <c r="AD247" s="12"/>
      <c r="AE247" s="12"/>
      <c r="AF247" s="58" t="s">
        <v>197</v>
      </c>
      <c r="AG247" s="23">
        <v>8</v>
      </c>
      <c r="AH247" s="30">
        <v>13</v>
      </c>
      <c r="AI247" s="25" t="s">
        <v>49</v>
      </c>
      <c r="AJ247" s="13"/>
      <c r="AK247" s="13"/>
      <c r="AL247" s="17">
        <v>0</v>
      </c>
      <c r="AM247" s="15" t="s">
        <v>50</v>
      </c>
      <c r="AN247" s="12" t="s">
        <v>51</v>
      </c>
      <c r="AO247" s="12"/>
      <c r="AP247" s="17"/>
      <c r="AQ247" s="17"/>
      <c r="AR247" s="17"/>
      <c r="AU24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'Б-100203-13',date'2015-03-05',3, 1, 1, 'RUR', 1, 18, date'2015-03-06', date'2015-03-07', 1002031, 1, to_date('2015-06-11 00:00:00','YYYY-MM-DD HH24:MI:SS'), 50000, 9000, 0, 292, 0, 'c1', 8,null);insert into xxxx_oebs_cash_payment_test (ID, INVOICE_ID, OEBS_PAYMENT, DOC_DATE, COMISS_DATE) values (s_xxxx_oebs_cash_payment_test.NEXTVAL, 100203, 25000, to_date('2015-06-11 00:00:00','YYYY-MM-DD HH24:MI:SS'), date'2015-09-11' );insert into xxxx_client_discount_m  (ID,CLIENT_ID,CLIENT_AVG_DISCOUNT,DT) values (s_xxxx_client_discount_m.NEXTVAL,292, 13, date'2014-03-01');</v>
      </c>
    </row>
    <row r="248" spans="1:47" x14ac:dyDescent="0.3">
      <c r="A248" s="45">
        <v>14</v>
      </c>
      <c r="B248" s="57"/>
      <c r="C248" s="12" t="str">
        <f t="shared" si="80"/>
        <v>100014</v>
      </c>
      <c r="D248" s="12" t="str">
        <f t="shared" si="81"/>
        <v>100014/13</v>
      </c>
      <c r="E248" s="13" t="s">
        <v>40</v>
      </c>
      <c r="F248" s="13" t="s">
        <v>41</v>
      </c>
      <c r="G248" s="12">
        <v>57</v>
      </c>
      <c r="H248" s="14">
        <v>100204</v>
      </c>
      <c r="I248" s="15" t="str">
        <f t="shared" si="82"/>
        <v>Б-100204-13</v>
      </c>
      <c r="J248" s="163">
        <v>3</v>
      </c>
      <c r="K248" s="12">
        <v>7</v>
      </c>
      <c r="L248" s="12" t="s">
        <v>42</v>
      </c>
      <c r="M248" s="16">
        <v>1</v>
      </c>
      <c r="N248" s="12">
        <v>18</v>
      </c>
      <c r="O248" s="13" t="s">
        <v>43</v>
      </c>
      <c r="P248" s="13" t="s">
        <v>44</v>
      </c>
      <c r="Q248" s="13" t="s">
        <v>45</v>
      </c>
      <c r="R248" s="17" t="str">
        <f t="shared" si="83"/>
        <v>1002041</v>
      </c>
      <c r="S248" s="15">
        <v>1</v>
      </c>
      <c r="T248" s="58" t="s">
        <v>180</v>
      </c>
      <c r="U248" s="12">
        <v>50000</v>
      </c>
      <c r="V248" s="12">
        <f t="shared" si="84"/>
        <v>9000</v>
      </c>
      <c r="W248" s="12">
        <v>0</v>
      </c>
      <c r="X248" s="18">
        <v>293</v>
      </c>
      <c r="Y248" s="19" t="s">
        <v>47</v>
      </c>
      <c r="Z248" s="20"/>
      <c r="AA248" s="21"/>
      <c r="AB248" s="22"/>
      <c r="AC248" s="14">
        <f t="shared" si="79"/>
        <v>25000</v>
      </c>
      <c r="AD248" s="12"/>
      <c r="AE248" s="12"/>
      <c r="AF248" s="59" t="s">
        <v>201</v>
      </c>
      <c r="AG248" s="23">
        <v>8</v>
      </c>
      <c r="AH248" s="24">
        <v>13</v>
      </c>
      <c r="AI248" s="25" t="s">
        <v>49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U24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'Б-100204-13',date'2015-03-02',3, 7, 7, 'RUR', 1, 18, date'2015-03-06', date'2015-03-07', 1002041, 1, to_date('2015-07-07 00:00:00','YYYY-MM-DD HH24:MI:SS'), 50000, 9000, 0, 293, 0, 'c1', 8,null);insert into xxxx_oebs_cash_payment_test (ID, INVOICE_ID, OEBS_PAYMENT, DOC_DATE, COMISS_DATE) values (s_xxxx_oebs_cash_payment_test.NEXTVAL, 100204, 25000, to_date('2015-07-07 00:00:00','YYYY-MM-DD HH24:MI:SS'), date'2015-10-07' );insert into xxxx_client_discount_m  (ID,CLIENT_ID,CLIENT_AVG_DISCOUNT,DT) values (s_xxxx_client_discount_m.NEXTVAL,293, 13, date'2014-03-01');</v>
      </c>
    </row>
    <row r="249" spans="1:47" x14ac:dyDescent="0.3">
      <c r="A249" s="45">
        <v>14</v>
      </c>
      <c r="B249" s="57"/>
      <c r="C249" s="12" t="str">
        <f t="shared" si="80"/>
        <v>100014</v>
      </c>
      <c r="D249" s="12" t="str">
        <f t="shared" si="81"/>
        <v>100014/13</v>
      </c>
      <c r="E249" s="13" t="s">
        <v>40</v>
      </c>
      <c r="F249" s="13" t="s">
        <v>41</v>
      </c>
      <c r="G249" s="12">
        <v>57</v>
      </c>
      <c r="H249" s="14">
        <v>100205</v>
      </c>
      <c r="I249" s="15" t="str">
        <f t="shared" si="82"/>
        <v>Б-100205-13</v>
      </c>
      <c r="J249" s="163">
        <v>3</v>
      </c>
      <c r="K249" s="28">
        <v>12</v>
      </c>
      <c r="L249" s="12" t="s">
        <v>42</v>
      </c>
      <c r="M249" s="16">
        <v>1</v>
      </c>
      <c r="N249" s="12">
        <v>18</v>
      </c>
      <c r="O249" s="13" t="s">
        <v>53</v>
      </c>
      <c r="P249" s="13" t="s">
        <v>44</v>
      </c>
      <c r="Q249" s="13" t="s">
        <v>45</v>
      </c>
      <c r="R249" s="17" t="str">
        <f t="shared" si="83"/>
        <v>1002051</v>
      </c>
      <c r="S249" s="15">
        <v>1</v>
      </c>
      <c r="T249" s="58" t="s">
        <v>180</v>
      </c>
      <c r="U249" s="12">
        <v>50000</v>
      </c>
      <c r="V249" s="12">
        <f t="shared" si="84"/>
        <v>9000</v>
      </c>
      <c r="W249" s="12">
        <v>0</v>
      </c>
      <c r="X249" s="18">
        <v>294</v>
      </c>
      <c r="Y249" s="19" t="s">
        <v>47</v>
      </c>
      <c r="Z249" s="20"/>
      <c r="AA249" s="21"/>
      <c r="AB249" s="26"/>
      <c r="AC249" s="14">
        <f t="shared" si="79"/>
        <v>25000</v>
      </c>
      <c r="AD249" s="12"/>
      <c r="AE249" s="12"/>
      <c r="AF249" s="59" t="s">
        <v>201</v>
      </c>
      <c r="AG249" s="23">
        <v>8</v>
      </c>
      <c r="AH249" s="27">
        <v>7</v>
      </c>
      <c r="AI249" s="25" t="s">
        <v>49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U24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'Б-100205-13',date'2015-03-03',3, 12, 12, 'RUR', 1, 18, date'2015-03-06', date'2015-03-07', 1002051, 1, to_date('2015-07-07 00:00:00','YYYY-MM-DD HH24:MI:SS'), 50000, 9000, 0, 294, 0, 'c1', 8,null);insert into xxxx_oebs_cash_payment_test (ID, INVOICE_ID, OEBS_PAYMENT, DOC_DATE, COMISS_DATE) values (s_xxxx_oebs_cash_payment_test.NEXTVAL, 100205, 25000, to_date('2015-07-07 00:00:00','YYYY-MM-DD HH24:MI:SS'), date'2015-10-07' );insert into xxxx_client_discount_m  (ID,CLIENT_ID,CLIENT_AVG_DISCOUNT,DT) values (s_xxxx_client_discount_m.NEXTVAL,294, 7, date'2014-03-01');</v>
      </c>
    </row>
    <row r="250" spans="1:47" x14ac:dyDescent="0.3">
      <c r="A250" s="45">
        <v>14</v>
      </c>
      <c r="B250" s="57"/>
      <c r="C250" s="12" t="str">
        <f t="shared" si="80"/>
        <v>100014</v>
      </c>
      <c r="D250" s="12" t="str">
        <f t="shared" si="81"/>
        <v>100014/13</v>
      </c>
      <c r="E250" s="13" t="s">
        <v>40</v>
      </c>
      <c r="F250" s="13" t="s">
        <v>41</v>
      </c>
      <c r="G250" s="12">
        <v>57</v>
      </c>
      <c r="H250" s="14">
        <v>100206</v>
      </c>
      <c r="I250" s="15" t="str">
        <f t="shared" si="82"/>
        <v>Б-100206-13</v>
      </c>
      <c r="J250" s="163">
        <v>3</v>
      </c>
      <c r="K250" s="12">
        <v>7</v>
      </c>
      <c r="L250" s="12" t="s">
        <v>42</v>
      </c>
      <c r="M250" s="16">
        <v>1</v>
      </c>
      <c r="N250" s="12">
        <v>18</v>
      </c>
      <c r="O250" s="13" t="s">
        <v>53</v>
      </c>
      <c r="P250" s="13" t="s">
        <v>44</v>
      </c>
      <c r="Q250" s="13" t="s">
        <v>45</v>
      </c>
      <c r="R250" s="17" t="str">
        <f t="shared" si="83"/>
        <v>1002061</v>
      </c>
      <c r="S250" s="15">
        <v>1</v>
      </c>
      <c r="T250" s="58" t="s">
        <v>180</v>
      </c>
      <c r="U250" s="12">
        <v>50000</v>
      </c>
      <c r="V250" s="12">
        <f t="shared" si="84"/>
        <v>9000</v>
      </c>
      <c r="W250" s="12">
        <v>0</v>
      </c>
      <c r="X250" s="18">
        <v>295</v>
      </c>
      <c r="Y250" s="19" t="s">
        <v>47</v>
      </c>
      <c r="Z250" s="20"/>
      <c r="AA250" s="21"/>
      <c r="AB250" s="26"/>
      <c r="AC250" s="14">
        <f t="shared" si="79"/>
        <v>25000</v>
      </c>
      <c r="AD250" s="12"/>
      <c r="AE250" s="12"/>
      <c r="AF250" s="59" t="s">
        <v>201</v>
      </c>
      <c r="AG250" s="23">
        <v>8</v>
      </c>
      <c r="AH250" s="27">
        <v>7</v>
      </c>
      <c r="AI250" s="25" t="s">
        <v>49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U25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'Б-100206-13',date'2015-03-03',3, 7, 7, 'RUR', 1, 18, date'2015-03-06', date'2015-03-07', 1002061, 1, to_date('2015-07-07 00:00:00','YYYY-MM-DD HH24:MI:SS'), 50000, 9000, 0, 295, 0, 'c1', 8,null);insert into xxxx_oebs_cash_payment_test (ID, INVOICE_ID, OEBS_PAYMENT, DOC_DATE, COMISS_DATE) values (s_xxxx_oebs_cash_payment_test.NEXTVAL, 100206, 25000, to_date('2015-07-07 00:00:00','YYYY-MM-DD HH24:MI:SS'), date'2015-10-07' );insert into xxxx_client_discount_m  (ID,CLIENT_ID,CLIENT_AVG_DISCOUNT,DT) values (s_xxxx_client_discount_m.NEXTVAL,295, 7, date'2014-03-01');</v>
      </c>
    </row>
    <row r="251" spans="1:47" x14ac:dyDescent="0.3">
      <c r="A251" s="45">
        <v>14</v>
      </c>
      <c r="B251" s="57"/>
      <c r="C251" s="12" t="str">
        <f t="shared" si="80"/>
        <v>100014</v>
      </c>
      <c r="D251" s="12" t="str">
        <f t="shared" si="81"/>
        <v>100014/13</v>
      </c>
      <c r="E251" s="13" t="s">
        <v>40</v>
      </c>
      <c r="F251" s="13" t="s">
        <v>41</v>
      </c>
      <c r="G251" s="12">
        <v>57</v>
      </c>
      <c r="H251" s="14">
        <v>100207</v>
      </c>
      <c r="I251" s="15" t="str">
        <f t="shared" si="82"/>
        <v>Б-100207-13</v>
      </c>
      <c r="J251" s="163">
        <v>3</v>
      </c>
      <c r="K251" s="28">
        <v>11</v>
      </c>
      <c r="L251" s="12" t="s">
        <v>42</v>
      </c>
      <c r="M251" s="16">
        <v>1</v>
      </c>
      <c r="N251" s="12">
        <v>18</v>
      </c>
      <c r="O251" s="13" t="s">
        <v>55</v>
      </c>
      <c r="P251" s="13" t="s">
        <v>44</v>
      </c>
      <c r="Q251" s="13" t="s">
        <v>45</v>
      </c>
      <c r="R251" s="17" t="str">
        <f t="shared" si="83"/>
        <v>1002071</v>
      </c>
      <c r="S251" s="15">
        <v>1</v>
      </c>
      <c r="T251" s="58" t="s">
        <v>180</v>
      </c>
      <c r="U251" s="12">
        <v>50000</v>
      </c>
      <c r="V251" s="12">
        <f t="shared" si="84"/>
        <v>9000</v>
      </c>
      <c r="W251" s="12">
        <v>0</v>
      </c>
      <c r="X251" s="18">
        <v>296</v>
      </c>
      <c r="Y251" s="19" t="s">
        <v>47</v>
      </c>
      <c r="Z251" s="20"/>
      <c r="AA251" s="29">
        <f>SUM(AC248:AC252)/1.18</f>
        <v>105932.20338983051</v>
      </c>
      <c r="AB251" s="29"/>
      <c r="AC251" s="14">
        <f t="shared" si="79"/>
        <v>25000</v>
      </c>
      <c r="AD251" s="12"/>
      <c r="AE251" s="12"/>
      <c r="AF251" s="59" t="s">
        <v>201</v>
      </c>
      <c r="AG251" s="23">
        <v>8</v>
      </c>
      <c r="AH251" s="30">
        <v>20</v>
      </c>
      <c r="AI251" s="25" t="s">
        <v>49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U25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'Б-100207-13',date'2015-03-04',3, 11, 11, 'RUR', 1, 18, date'2015-03-06', date'2015-03-07', 1002071, 1, to_date('2015-07-07 00:00:00','YYYY-MM-DD HH24:MI:SS'), 50000, 9000, 0, 296, 0, 'c1', 8,null);insert into xxxx_oebs_cash_payment_test (ID, INVOICE_ID, OEBS_PAYMENT, DOC_DATE, COMISS_DATE) values (s_xxxx_oebs_cash_payment_test.NEXTVAL, 100207, 25000, to_date('2015-07-07 00:00:00','YYYY-MM-DD HH24:MI:SS'), date'2015-10-07' );insert into xxxx_client_discount_m  (ID,CLIENT_ID,CLIENT_AVG_DISCOUNT,DT) values (s_xxxx_client_discount_m.NEXTVAL,296, 20, date'2014-03-01');</v>
      </c>
    </row>
    <row r="252" spans="1:47" x14ac:dyDescent="0.3">
      <c r="A252" s="45">
        <v>14</v>
      </c>
      <c r="B252" s="57"/>
      <c r="C252" s="12" t="str">
        <f t="shared" si="80"/>
        <v>100014</v>
      </c>
      <c r="D252" s="12" t="str">
        <f t="shared" si="81"/>
        <v>100014/13</v>
      </c>
      <c r="E252" s="13" t="s">
        <v>40</v>
      </c>
      <c r="F252" s="13" t="s">
        <v>41</v>
      </c>
      <c r="G252" s="12">
        <v>57</v>
      </c>
      <c r="H252" s="14">
        <v>100208</v>
      </c>
      <c r="I252" s="15" t="str">
        <f t="shared" si="82"/>
        <v>Б-100208-13</v>
      </c>
      <c r="J252" s="163">
        <v>3</v>
      </c>
      <c r="K252" s="28">
        <v>1</v>
      </c>
      <c r="L252" s="12" t="s">
        <v>42</v>
      </c>
      <c r="M252" s="16">
        <v>1</v>
      </c>
      <c r="N252" s="12">
        <v>18</v>
      </c>
      <c r="O252" s="13" t="s">
        <v>57</v>
      </c>
      <c r="P252" s="13" t="s">
        <v>44</v>
      </c>
      <c r="Q252" s="13" t="s">
        <v>45</v>
      </c>
      <c r="R252" s="17" t="str">
        <f t="shared" si="83"/>
        <v>1002081</v>
      </c>
      <c r="S252" s="15">
        <v>1</v>
      </c>
      <c r="T252" s="58" t="s">
        <v>180</v>
      </c>
      <c r="U252" s="12">
        <v>50000</v>
      </c>
      <c r="V252" s="12">
        <f t="shared" si="84"/>
        <v>9000</v>
      </c>
      <c r="W252" s="12">
        <v>0</v>
      </c>
      <c r="X252" s="18">
        <v>297</v>
      </c>
      <c r="Y252" s="19" t="s">
        <v>47</v>
      </c>
      <c r="Z252" s="20">
        <f>SUM(U248:U252)-SUM(V248:V252)</f>
        <v>205000</v>
      </c>
      <c r="AA252" s="21">
        <v>105932.20338983051</v>
      </c>
      <c r="AB252" s="29">
        <f>Z252-AA252</f>
        <v>99067.796610169491</v>
      </c>
      <c r="AC252" s="14">
        <f t="shared" si="79"/>
        <v>25000</v>
      </c>
      <c r="AD252" s="12"/>
      <c r="AE252" s="12"/>
      <c r="AF252" s="59" t="s">
        <v>201</v>
      </c>
      <c r="AG252" s="23">
        <v>8</v>
      </c>
      <c r="AH252" s="30">
        <v>13</v>
      </c>
      <c r="AI252" s="25" t="s">
        <v>49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U25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'Б-100208-13',date'2015-03-05',3, 1, 1, 'RUR', 1, 18, date'2015-03-06', date'2015-03-07', 1002081, 1, to_date('2015-07-07 00:00:00','YYYY-MM-DD HH24:MI:SS'), 50000, 9000, 0, 297, 0, 'c1', 8,null);insert into xxxx_oebs_cash_payment_test (ID, INVOICE_ID, OEBS_PAYMENT, DOC_DATE, COMISS_DATE) values (s_xxxx_oebs_cash_payment_test.NEXTVAL, 100208, 25000, to_date('2015-07-07 00:00:00','YYYY-MM-DD HH24:MI:SS'), date'2015-10-07' );insert into xxxx_client_discount_m  (ID,CLIENT_ID,CLIENT_AVG_DISCOUNT,DT) values (s_xxxx_client_discount_m.NEXTVAL,297, 13, date'2014-03-01');</v>
      </c>
    </row>
    <row r="253" spans="1:47" x14ac:dyDescent="0.3">
      <c r="A253" s="45">
        <v>14</v>
      </c>
      <c r="B253" s="57"/>
      <c r="C253" s="12" t="str">
        <f t="shared" si="80"/>
        <v>100014</v>
      </c>
      <c r="D253" s="12" t="str">
        <f t="shared" si="81"/>
        <v>100014/13</v>
      </c>
      <c r="E253" s="13" t="s">
        <v>40</v>
      </c>
      <c r="F253" s="13" t="s">
        <v>41</v>
      </c>
      <c r="G253" s="12">
        <v>57</v>
      </c>
      <c r="H253" s="14">
        <v>100209</v>
      </c>
      <c r="I253" s="15" t="str">
        <f t="shared" si="82"/>
        <v>Б-100209-13</v>
      </c>
      <c r="J253" s="163">
        <v>3</v>
      </c>
      <c r="K253" s="12">
        <v>7</v>
      </c>
      <c r="L253" s="12" t="s">
        <v>42</v>
      </c>
      <c r="M253" s="16">
        <v>1</v>
      </c>
      <c r="N253" s="12">
        <v>18</v>
      </c>
      <c r="O253" s="13" t="s">
        <v>43</v>
      </c>
      <c r="P253" s="13" t="s">
        <v>44</v>
      </c>
      <c r="Q253" s="13" t="s">
        <v>45</v>
      </c>
      <c r="R253" s="17" t="str">
        <f t="shared" si="83"/>
        <v>1002091</v>
      </c>
      <c r="S253" s="15">
        <v>1</v>
      </c>
      <c r="T253" s="59" t="s">
        <v>185</v>
      </c>
      <c r="U253" s="12">
        <v>50000</v>
      </c>
      <c r="V253" s="12">
        <f t="shared" si="84"/>
        <v>9000</v>
      </c>
      <c r="W253" s="12">
        <v>0</v>
      </c>
      <c r="X253" s="18">
        <v>298</v>
      </c>
      <c r="Y253" s="19" t="s">
        <v>47</v>
      </c>
      <c r="Z253" s="20"/>
      <c r="AA253" s="21"/>
      <c r="AB253" s="22"/>
      <c r="AC253" s="14">
        <f t="shared" si="79"/>
        <v>25000</v>
      </c>
      <c r="AD253" s="12"/>
      <c r="AE253" s="12"/>
      <c r="AF253" s="58" t="s">
        <v>202</v>
      </c>
      <c r="AG253" s="23">
        <v>8</v>
      </c>
      <c r="AH253" s="24">
        <v>13</v>
      </c>
      <c r="AI253" s="25" t="s">
        <v>49</v>
      </c>
      <c r="AJ253" s="13"/>
      <c r="AK253" s="13"/>
      <c r="AL253" s="17">
        <v>0</v>
      </c>
      <c r="AM253" s="15" t="s">
        <v>50</v>
      </c>
      <c r="AN253" s="12" t="s">
        <v>51</v>
      </c>
      <c r="AO253" s="12"/>
      <c r="AP253" s="17"/>
      <c r="AQ253" s="17"/>
      <c r="AR253" s="17"/>
      <c r="AU25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'Б-100209-13',date'2015-03-02',3, 7, 7, 'RUR', 1, 18, date'2015-03-06', date'2015-03-07', 1002091, 1, to_date('2015-08-07 00:00:00','YYYY-MM-DD HH24:MI:SS'), 50000, 9000, 0, 298, 0, 'c1', 8,null);insert into xxxx_oebs_cash_payment_test (ID, INVOICE_ID, OEBS_PAYMENT, DOC_DATE, COMISS_DATE) values (s_xxxx_oebs_cash_payment_test.NEXTVAL, 100209, 25000, to_date('2015-08-07 00:00:00','YYYY-MM-DD HH24:MI:SS'), date'2015-11-11' );insert into xxxx_client_discount_m  (ID,CLIENT_ID,CLIENT_AVG_DISCOUNT,DT) values (s_xxxx_client_discount_m.NEXTVAL,298, 13, date'2014-03-01');</v>
      </c>
    </row>
    <row r="254" spans="1:47" x14ac:dyDescent="0.3">
      <c r="A254" s="45">
        <v>14</v>
      </c>
      <c r="B254" s="57"/>
      <c r="C254" s="12" t="str">
        <f t="shared" ref="C254:C261" si="85">"1000"&amp;A254</f>
        <v>100014</v>
      </c>
      <c r="D254" s="12" t="str">
        <f t="shared" ref="D254:D261" si="86">"1000"&amp;A254&amp;"/13"</f>
        <v>100014/13</v>
      </c>
      <c r="E254" s="13" t="s">
        <v>40</v>
      </c>
      <c r="F254" s="13" t="s">
        <v>41</v>
      </c>
      <c r="G254" s="12">
        <v>57</v>
      </c>
      <c r="H254" s="14">
        <v>100210</v>
      </c>
      <c r="I254" s="15" t="str">
        <f t="shared" ref="I254:I261" si="87">"Б-"&amp;H254&amp;"-13"</f>
        <v>Б-100210-13</v>
      </c>
      <c r="J254" s="163">
        <v>3</v>
      </c>
      <c r="K254" s="56">
        <v>3</v>
      </c>
      <c r="L254" s="12" t="s">
        <v>42</v>
      </c>
      <c r="M254" s="16">
        <v>1</v>
      </c>
      <c r="N254" s="12">
        <v>18</v>
      </c>
      <c r="O254" s="13" t="s">
        <v>53</v>
      </c>
      <c r="P254" s="13" t="s">
        <v>44</v>
      </c>
      <c r="Q254" s="13" t="s">
        <v>45</v>
      </c>
      <c r="R254" s="17" t="str">
        <f t="shared" ref="R254:R261" si="88">H254&amp;"1"</f>
        <v>1002101</v>
      </c>
      <c r="S254" s="15">
        <v>1</v>
      </c>
      <c r="T254" s="59" t="s">
        <v>185</v>
      </c>
      <c r="U254" s="12">
        <v>50000</v>
      </c>
      <c r="V254" s="12">
        <f t="shared" ref="V254:V261" si="89">U254*0.18</f>
        <v>9000</v>
      </c>
      <c r="W254" s="12">
        <v>0</v>
      </c>
      <c r="X254" s="18">
        <v>299</v>
      </c>
      <c r="Y254" s="19" t="s">
        <v>47</v>
      </c>
      <c r="Z254" s="20"/>
      <c r="AA254" s="21"/>
      <c r="AB254" s="26"/>
      <c r="AC254" s="14">
        <f t="shared" si="79"/>
        <v>25000</v>
      </c>
      <c r="AD254" s="12"/>
      <c r="AE254" s="12"/>
      <c r="AF254" s="58" t="s">
        <v>202</v>
      </c>
      <c r="AG254" s="23">
        <v>8</v>
      </c>
      <c r="AH254" s="27">
        <v>7</v>
      </c>
      <c r="AI254" s="25" t="s">
        <v>49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U25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'Б-100210-13',date'2015-03-03',3, 3, 3, 'RUR', 1, 18, date'2015-03-06', date'2015-03-07', 1002101, 1, to_date('2015-08-07 00:00:00','YYYY-MM-DD HH24:MI:SS'), 50000, 9000, 0, 299, 0, 'c1', 8,null);insert into xxxx_oebs_cash_payment_test (ID, INVOICE_ID, OEBS_PAYMENT, DOC_DATE, COMISS_DATE) values (s_xxxx_oebs_cash_payment_test.NEXTVAL, 100210, 25000, to_date('2015-08-07 00:00:00','YYYY-MM-DD HH24:MI:SS'), date'2015-11-11' );insert into xxxx_client_discount_m  (ID,CLIENT_ID,CLIENT_AVG_DISCOUNT,DT) values (s_xxxx_client_discount_m.NEXTVAL,299, 7, date'2014-03-01');</v>
      </c>
    </row>
    <row r="255" spans="1:47" x14ac:dyDescent="0.3">
      <c r="A255" s="45">
        <v>14</v>
      </c>
      <c r="B255" s="57"/>
      <c r="C255" s="12" t="str">
        <f t="shared" si="85"/>
        <v>100014</v>
      </c>
      <c r="D255" s="12" t="str">
        <f t="shared" si="86"/>
        <v>100014/13</v>
      </c>
      <c r="E255" s="13" t="s">
        <v>40</v>
      </c>
      <c r="F255" s="13" t="s">
        <v>41</v>
      </c>
      <c r="G255" s="12">
        <v>57</v>
      </c>
      <c r="H255" s="14">
        <v>100211</v>
      </c>
      <c r="I255" s="15" t="str">
        <f t="shared" si="87"/>
        <v>Б-100211-13</v>
      </c>
      <c r="J255" s="163">
        <v>3</v>
      </c>
      <c r="K255" s="12">
        <v>7</v>
      </c>
      <c r="L255" s="12" t="s">
        <v>42</v>
      </c>
      <c r="M255" s="16">
        <v>1</v>
      </c>
      <c r="N255" s="12">
        <v>18</v>
      </c>
      <c r="O255" s="13" t="s">
        <v>53</v>
      </c>
      <c r="P255" s="13" t="s">
        <v>44</v>
      </c>
      <c r="Q255" s="13" t="s">
        <v>45</v>
      </c>
      <c r="R255" s="17" t="str">
        <f t="shared" si="88"/>
        <v>1002111</v>
      </c>
      <c r="S255" s="15">
        <v>1</v>
      </c>
      <c r="T255" s="59" t="s">
        <v>185</v>
      </c>
      <c r="U255" s="12">
        <v>50000</v>
      </c>
      <c r="V255" s="12">
        <f t="shared" si="89"/>
        <v>9000</v>
      </c>
      <c r="W255" s="12">
        <v>0</v>
      </c>
      <c r="X255" s="18">
        <v>300</v>
      </c>
      <c r="Y255" s="19" t="s">
        <v>47</v>
      </c>
      <c r="Z255" s="20"/>
      <c r="AA255" s="21"/>
      <c r="AB255" s="26"/>
      <c r="AC255" s="14">
        <f t="shared" si="79"/>
        <v>25000</v>
      </c>
      <c r="AD255" s="12"/>
      <c r="AE255" s="12"/>
      <c r="AF255" s="58" t="s">
        <v>202</v>
      </c>
      <c r="AG255" s="23">
        <v>8</v>
      </c>
      <c r="AH255" s="27">
        <v>7</v>
      </c>
      <c r="AI255" s="25" t="s">
        <v>49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U25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'Б-100211-13',date'2015-03-03',3, 7, 7, 'RUR', 1, 18, date'2015-03-06', date'2015-03-07', 1002111, 1, to_date('2015-08-07 00:00:00','YYYY-MM-DD HH24:MI:SS'), 50000, 9000, 0, 300, 0, 'c1', 8,null);insert into xxxx_oebs_cash_payment_test (ID, INVOICE_ID, OEBS_PAYMENT, DOC_DATE, COMISS_DATE) values (s_xxxx_oebs_cash_payment_test.NEXTVAL, 100211, 25000, to_date('2015-08-07 00:00:00','YYYY-MM-DD HH24:MI:SS'), date'2015-11-11' );insert into xxxx_client_discount_m  (ID,CLIENT_ID,CLIENT_AVG_DISCOUNT,DT) values (s_xxxx_client_discount_m.NEXTVAL,300, 7, date'2014-03-01');</v>
      </c>
    </row>
    <row r="256" spans="1:47" x14ac:dyDescent="0.3">
      <c r="A256" s="45">
        <v>14</v>
      </c>
      <c r="B256" s="57"/>
      <c r="C256" s="12" t="str">
        <f t="shared" si="85"/>
        <v>100014</v>
      </c>
      <c r="D256" s="12" t="str">
        <f t="shared" si="86"/>
        <v>100014/13</v>
      </c>
      <c r="E256" s="13" t="s">
        <v>40</v>
      </c>
      <c r="F256" s="13" t="s">
        <v>41</v>
      </c>
      <c r="G256" s="12">
        <v>57</v>
      </c>
      <c r="H256" s="14">
        <v>100212</v>
      </c>
      <c r="I256" s="15" t="str">
        <f t="shared" si="87"/>
        <v>Б-100212-13</v>
      </c>
      <c r="J256" s="163">
        <v>3</v>
      </c>
      <c r="K256" s="28">
        <v>11</v>
      </c>
      <c r="L256" s="12" t="s">
        <v>42</v>
      </c>
      <c r="M256" s="16">
        <v>1</v>
      </c>
      <c r="N256" s="12">
        <v>18</v>
      </c>
      <c r="O256" s="13" t="s">
        <v>55</v>
      </c>
      <c r="P256" s="13" t="s">
        <v>44</v>
      </c>
      <c r="Q256" s="13" t="s">
        <v>45</v>
      </c>
      <c r="R256" s="17" t="str">
        <f t="shared" si="88"/>
        <v>1002121</v>
      </c>
      <c r="S256" s="15">
        <v>1</v>
      </c>
      <c r="T256" s="59" t="s">
        <v>185</v>
      </c>
      <c r="U256" s="12">
        <v>50000</v>
      </c>
      <c r="V256" s="12">
        <f t="shared" si="89"/>
        <v>9000</v>
      </c>
      <c r="W256" s="12">
        <v>0</v>
      </c>
      <c r="X256" s="18">
        <v>301</v>
      </c>
      <c r="Y256" s="19" t="s">
        <v>47</v>
      </c>
      <c r="Z256" s="20"/>
      <c r="AA256" s="29">
        <f>SUM(AC253:AC257)/1.18</f>
        <v>254237.28813559323</v>
      </c>
      <c r="AB256" s="29"/>
      <c r="AC256" s="14">
        <v>200000</v>
      </c>
      <c r="AD256" s="12"/>
      <c r="AE256" s="12"/>
      <c r="AF256" s="58" t="s">
        <v>202</v>
      </c>
      <c r="AG256" s="23">
        <v>8</v>
      </c>
      <c r="AH256" s="30">
        <v>20</v>
      </c>
      <c r="AI256" s="25" t="s">
        <v>49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U25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'Б-100212-13',date'2015-03-04',3, 11, 11, 'RUR', 1, 18, date'2015-03-06', date'2015-03-07', 1002121, 1, to_date('2015-08-07 00:00:00','YYYY-MM-DD HH24:MI:SS'), 50000, 9000, 0, 301, 0, 'c1', 8,null);insert into xxxx_oebs_cash_payment_test (ID, INVOICE_ID, OEBS_PAYMENT, DOC_DATE, COMISS_DATE) values (s_xxxx_oebs_cash_payment_test.NEXTVAL, 100212, 200000, to_date('2015-08-07 00:00:00','YYYY-MM-DD HH24:MI:SS'), date'2015-11-11' );insert into xxxx_client_discount_m  (ID,CLIENT_ID,CLIENT_AVG_DISCOUNT,DT) values (s_xxxx_client_discount_m.NEXTVAL,301, 20, date'2014-03-01');</v>
      </c>
    </row>
    <row r="257" spans="1:47" x14ac:dyDescent="0.3">
      <c r="A257" s="45">
        <v>14</v>
      </c>
      <c r="B257" s="57"/>
      <c r="C257" s="33" t="str">
        <f t="shared" si="85"/>
        <v>100014</v>
      </c>
      <c r="D257" s="33" t="str">
        <f t="shared" si="86"/>
        <v>100014/13</v>
      </c>
      <c r="E257" s="34" t="s">
        <v>40</v>
      </c>
      <c r="F257" s="34" t="s">
        <v>41</v>
      </c>
      <c r="G257" s="12">
        <v>57</v>
      </c>
      <c r="H257" s="14">
        <v>100213</v>
      </c>
      <c r="I257" s="33" t="str">
        <f t="shared" si="87"/>
        <v>Б-100213-13</v>
      </c>
      <c r="J257" s="163">
        <v>3</v>
      </c>
      <c r="K257" s="35">
        <v>1</v>
      </c>
      <c r="L257" s="33" t="s">
        <v>42</v>
      </c>
      <c r="M257" s="36">
        <v>1</v>
      </c>
      <c r="N257" s="33">
        <v>18</v>
      </c>
      <c r="O257" s="34" t="s">
        <v>57</v>
      </c>
      <c r="P257" s="34" t="s">
        <v>44</v>
      </c>
      <c r="Q257" s="34" t="s">
        <v>45</v>
      </c>
      <c r="R257" s="37" t="str">
        <f t="shared" si="88"/>
        <v>1002131</v>
      </c>
      <c r="S257" s="33">
        <v>1</v>
      </c>
      <c r="T257" s="59" t="s">
        <v>185</v>
      </c>
      <c r="U257" s="12">
        <v>50000</v>
      </c>
      <c r="V257" s="33">
        <f t="shared" si="89"/>
        <v>9000</v>
      </c>
      <c r="W257" s="33">
        <v>0</v>
      </c>
      <c r="X257" s="18">
        <v>302</v>
      </c>
      <c r="Y257" s="38" t="s">
        <v>47</v>
      </c>
      <c r="Z257" s="20">
        <f>SUM(U253:U257)-SUM(V253:V257)</f>
        <v>205000</v>
      </c>
      <c r="AA257" s="39"/>
      <c r="AB257" s="39"/>
      <c r="AC257" s="40">
        <f>U257*0.5</f>
        <v>25000</v>
      </c>
      <c r="AD257" s="33"/>
      <c r="AE257" s="33"/>
      <c r="AF257" s="58" t="s">
        <v>202</v>
      </c>
      <c r="AG257" s="41">
        <v>8</v>
      </c>
      <c r="AH257" s="42">
        <v>13</v>
      </c>
      <c r="AI257" s="43" t="s">
        <v>49</v>
      </c>
      <c r="AJ257" s="34"/>
      <c r="AK257" s="34"/>
      <c r="AL257" s="37">
        <v>0</v>
      </c>
      <c r="AM257" s="33" t="s">
        <v>50</v>
      </c>
      <c r="AN257" s="33" t="s">
        <v>51</v>
      </c>
      <c r="AO257" s="33"/>
      <c r="AP257" s="37"/>
      <c r="AQ257" s="37"/>
      <c r="AR257" s="37"/>
      <c r="AS257" s="44"/>
      <c r="AU25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'Б-100213-13',date'2015-03-05',3, 1, 1, 'RUR', 1, 18, date'2015-03-06', date'2015-03-07', 1002131, 1, to_date('2015-08-07 00:00:00','YYYY-MM-DD HH24:MI:SS'), 50000, 9000, 0, 302, 0, 'c1', 8,null);insert into xxxx_oebs_cash_payment_test (ID, INVOICE_ID, OEBS_PAYMENT, DOC_DATE, COMISS_DATE) values (s_xxxx_oebs_cash_payment_test.NEXTVAL, 100213, 25000, to_date('2015-08-07 00:00:00','YYYY-MM-DD HH24:MI:SS'), date'2015-11-11' );insert into xxxx_client_discount_m  (ID,CLIENT_ID,CLIENT_AVG_DISCOUNT,DT) values (s_xxxx_client_discount_m.NEXTVAL,302, 13, date'2014-03-01');</v>
      </c>
    </row>
    <row r="258" spans="1:47" ht="15" customHeight="1" x14ac:dyDescent="0.3">
      <c r="A258" s="45">
        <v>15</v>
      </c>
      <c r="B258" s="57"/>
      <c r="C258" s="12" t="str">
        <f t="shared" si="85"/>
        <v>100015</v>
      </c>
      <c r="D258" s="12" t="str">
        <f t="shared" si="86"/>
        <v>100015/13</v>
      </c>
      <c r="E258" s="13" t="s">
        <v>40</v>
      </c>
      <c r="F258" s="13" t="s">
        <v>41</v>
      </c>
      <c r="G258" s="12">
        <v>57</v>
      </c>
      <c r="H258" s="14">
        <v>100214</v>
      </c>
      <c r="I258" s="15" t="str">
        <f t="shared" si="87"/>
        <v>Б-100214-13</v>
      </c>
      <c r="J258" s="163">
        <v>3</v>
      </c>
      <c r="K258" s="12">
        <v>7</v>
      </c>
      <c r="L258" s="12" t="s">
        <v>42</v>
      </c>
      <c r="M258" s="16">
        <v>1</v>
      </c>
      <c r="N258" s="12">
        <v>18</v>
      </c>
      <c r="O258" s="13" t="s">
        <v>53</v>
      </c>
      <c r="P258" s="13" t="s">
        <v>44</v>
      </c>
      <c r="Q258" s="13" t="s">
        <v>45</v>
      </c>
      <c r="R258" s="17" t="str">
        <f t="shared" si="88"/>
        <v>1002141</v>
      </c>
      <c r="S258" s="15">
        <v>1</v>
      </c>
      <c r="T258" s="13" t="s">
        <v>103</v>
      </c>
      <c r="U258" s="12">
        <v>1000</v>
      </c>
      <c r="V258" s="12">
        <f t="shared" si="89"/>
        <v>180</v>
      </c>
      <c r="W258" s="12">
        <v>0</v>
      </c>
      <c r="X258" s="18">
        <v>303</v>
      </c>
      <c r="Y258" s="19" t="s">
        <v>47</v>
      </c>
      <c r="Z258" s="20">
        <f t="shared" ref="Z258:Z275" si="90">U258-V258</f>
        <v>820</v>
      </c>
      <c r="AA258" s="21">
        <f t="shared" ref="AA258:AA277" si="91">(AC258/1.18)*0.13</f>
        <v>55.084745762711869</v>
      </c>
      <c r="AB258" s="26"/>
      <c r="AC258" s="14">
        <f>U258*0.5</f>
        <v>500</v>
      </c>
      <c r="AD258" s="12"/>
      <c r="AE258" s="12"/>
      <c r="AF258" s="13" t="s">
        <v>172</v>
      </c>
      <c r="AG258" s="23">
        <v>8</v>
      </c>
      <c r="AH258" s="27">
        <v>7</v>
      </c>
      <c r="AI258" s="25" t="s">
        <v>49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S258" s="17" t="s">
        <v>205</v>
      </c>
      <c r="AU25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100214, 'Б-100214-13',date'2015-03-03',3, 7, 7, 'RUR', 1, 18, date'2015-03-06', date'2015-03-07', 1002141, 1, to_date('2015-06-08 00:00:00','YYYY-MM-DD HH24:MI:SS'), 1000, 180, 0, 303, 0, 'c1', 8,null);insert into xxxx_oebs_cash_payment_test (ID, INVOICE_ID, OEBS_PAYMENT, DOC_DATE, COMISS_DATE) values (s_xxxx_oebs_cash_payment_test.NEXTVAL, 100214, 500, to_date('2015-06-08 00:00:00','YYYY-MM-DD HH24:MI:SS'), date'2015-06-11' );insert into xxxx_client_discount_m  (ID,CLIENT_ID,CLIENT_AVG_DISCOUNT,DT) values (s_xxxx_client_discount_m.NEXTVAL,303, 7, date'2014-03-01');</v>
      </c>
    </row>
    <row r="259" spans="1:47" ht="15" customHeight="1" x14ac:dyDescent="0.3">
      <c r="A259" s="45">
        <v>15</v>
      </c>
      <c r="B259" s="57"/>
      <c r="C259" s="12" t="str">
        <f t="shared" si="85"/>
        <v>100015</v>
      </c>
      <c r="D259" s="12" t="str">
        <f t="shared" si="86"/>
        <v>100015/13</v>
      </c>
      <c r="E259" s="13" t="s">
        <v>40</v>
      </c>
      <c r="F259" s="13" t="s">
        <v>41</v>
      </c>
      <c r="G259" s="12">
        <v>57</v>
      </c>
      <c r="H259" s="14">
        <v>100215</v>
      </c>
      <c r="I259" s="15" t="str">
        <f t="shared" si="87"/>
        <v>Б-100215-13</v>
      </c>
      <c r="J259" s="163">
        <v>3</v>
      </c>
      <c r="K259" s="12">
        <v>7</v>
      </c>
      <c r="L259" s="12" t="s">
        <v>42</v>
      </c>
      <c r="M259" s="16">
        <v>1</v>
      </c>
      <c r="N259" s="12">
        <v>18</v>
      </c>
      <c r="O259" s="13" t="s">
        <v>53</v>
      </c>
      <c r="P259" s="13" t="s">
        <v>44</v>
      </c>
      <c r="Q259" s="13" t="s">
        <v>45</v>
      </c>
      <c r="R259" s="17" t="str">
        <f t="shared" si="88"/>
        <v>1002151</v>
      </c>
      <c r="S259" s="15">
        <v>1</v>
      </c>
      <c r="T259" s="13" t="s">
        <v>103</v>
      </c>
      <c r="U259" s="12">
        <v>1000</v>
      </c>
      <c r="V259" s="12">
        <f t="shared" si="89"/>
        <v>180</v>
      </c>
      <c r="W259" s="12">
        <v>0</v>
      </c>
      <c r="X259" s="18">
        <v>304</v>
      </c>
      <c r="Y259" s="19" t="s">
        <v>47</v>
      </c>
      <c r="Z259" s="20">
        <f t="shared" si="90"/>
        <v>820</v>
      </c>
      <c r="AA259" s="21">
        <f t="shared" si="91"/>
        <v>55.084745762711869</v>
      </c>
      <c r="AB259" s="26"/>
      <c r="AC259" s="14">
        <f>U259*0.5</f>
        <v>500</v>
      </c>
      <c r="AD259" s="12"/>
      <c r="AE259" s="12"/>
      <c r="AF259" s="13" t="s">
        <v>172</v>
      </c>
      <c r="AG259" s="23">
        <v>8</v>
      </c>
      <c r="AH259" s="27">
        <v>7</v>
      </c>
      <c r="AI259" s="25" t="s">
        <v>49</v>
      </c>
      <c r="AJ259" s="13"/>
      <c r="AK259" s="13"/>
      <c r="AL259" s="17">
        <v>0</v>
      </c>
      <c r="AM259" s="15" t="s">
        <v>50</v>
      </c>
      <c r="AN259" s="12" t="s">
        <v>51</v>
      </c>
      <c r="AO259" s="12"/>
      <c r="AP259" s="17"/>
      <c r="AQ259" s="17"/>
      <c r="AR259" s="17"/>
      <c r="AS259" s="17"/>
      <c r="AU25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100215, 'Б-100215-13',date'2015-03-03',3, 7, 7, 'RUR', 1, 18, date'2015-03-06', date'2015-03-07', 1002151, 1, to_date('2015-06-08 00:00:00','YYYY-MM-DD HH24:MI:SS'), 1000, 180, 0, 304, 0, 'c1', 8,null);insert into xxxx_oebs_cash_payment_test (ID, INVOICE_ID, OEBS_PAYMENT, DOC_DATE, COMISS_DATE) values (s_xxxx_oebs_cash_payment_test.NEXTVAL, 100215, 500, to_date('2015-06-08 00:00:00','YYYY-MM-DD HH24:MI:SS'), date'2015-06-11' );insert into xxxx_client_discount_m  (ID,CLIENT_ID,CLIENT_AVG_DISCOUNT,DT) values (s_xxxx_client_discount_m.NEXTVAL,304, 7, date'2014-03-01');</v>
      </c>
    </row>
    <row r="260" spans="1:47" ht="15" customHeight="1" x14ac:dyDescent="0.3">
      <c r="A260" s="45">
        <v>15</v>
      </c>
      <c r="B260" s="57"/>
      <c r="C260" s="12" t="str">
        <f t="shared" si="85"/>
        <v>100015</v>
      </c>
      <c r="D260" s="12" t="str">
        <f t="shared" si="86"/>
        <v>100015/13</v>
      </c>
      <c r="E260" s="13" t="s">
        <v>40</v>
      </c>
      <c r="F260" s="13" t="s">
        <v>41</v>
      </c>
      <c r="G260" s="12">
        <v>57</v>
      </c>
      <c r="H260" s="14">
        <v>100216</v>
      </c>
      <c r="I260" s="15" t="str">
        <f t="shared" si="87"/>
        <v>Б-100216-13</v>
      </c>
      <c r="J260" s="163">
        <v>3</v>
      </c>
      <c r="K260" s="12">
        <v>7</v>
      </c>
      <c r="L260" s="12" t="s">
        <v>42</v>
      </c>
      <c r="M260" s="16">
        <v>1</v>
      </c>
      <c r="N260" s="12">
        <v>18</v>
      </c>
      <c r="O260" s="13" t="s">
        <v>55</v>
      </c>
      <c r="P260" s="13" t="s">
        <v>44</v>
      </c>
      <c r="Q260" s="13" t="s">
        <v>45</v>
      </c>
      <c r="R260" s="17" t="str">
        <f t="shared" si="88"/>
        <v>1002161</v>
      </c>
      <c r="S260" s="15">
        <v>1</v>
      </c>
      <c r="T260" s="13" t="s">
        <v>173</v>
      </c>
      <c r="U260" s="12">
        <v>1000</v>
      </c>
      <c r="V260" s="12">
        <f t="shared" si="89"/>
        <v>180</v>
      </c>
      <c r="W260" s="12">
        <v>0</v>
      </c>
      <c r="X260" s="18">
        <v>305</v>
      </c>
      <c r="Y260" s="19" t="s">
        <v>47</v>
      </c>
      <c r="Z260" s="20">
        <f t="shared" si="90"/>
        <v>820</v>
      </c>
      <c r="AA260" s="21">
        <f t="shared" si="91"/>
        <v>55.084745762711869</v>
      </c>
      <c r="AB260" s="29"/>
      <c r="AC260" s="14">
        <f>U260*0.5</f>
        <v>500</v>
      </c>
      <c r="AD260" s="12"/>
      <c r="AE260" s="12"/>
      <c r="AF260" s="13" t="s">
        <v>172</v>
      </c>
      <c r="AG260" s="23">
        <v>8</v>
      </c>
      <c r="AH260" s="30">
        <v>20</v>
      </c>
      <c r="AI260" s="25" t="s">
        <v>49</v>
      </c>
      <c r="AJ260" s="13"/>
      <c r="AK260" s="13"/>
      <c r="AL260" s="17">
        <v>0</v>
      </c>
      <c r="AM260" s="15" t="s">
        <v>50</v>
      </c>
      <c r="AN260" s="12" t="s">
        <v>51</v>
      </c>
      <c r="AO260" s="12"/>
      <c r="AP260" s="17"/>
      <c r="AQ260" s="17"/>
      <c r="AR260" s="17"/>
      <c r="AS260" s="17"/>
      <c r="AU26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100216, 'Б-100216-13',date'2015-03-04',3, 7, 7, 'RUR', 1, 18, date'2015-03-06', date'2015-03-07', 1002161, 1, to_date('2015-06-09 00:00:00','YYYY-MM-DD HH24:MI:SS'), 1000, 180, 0, 305, 0, 'c1', 8,null);insert into xxxx_oebs_cash_payment_test (ID, INVOICE_ID, OEBS_PAYMENT, DOC_DATE, COMISS_DATE) values (s_xxxx_oebs_cash_payment_test.NEXTVAL, 100216, 500, to_date('2015-06-09 00:00:00','YYYY-MM-DD HH24:MI:SS'), date'2015-06-11' );insert into xxxx_client_discount_m  (ID,CLIENT_ID,CLIENT_AVG_DISCOUNT,DT) values (s_xxxx_client_discount_m.NEXTVAL,305, 20, date'2014-03-01');</v>
      </c>
    </row>
    <row r="261" spans="1:47" s="47" customFormat="1" ht="15" customHeight="1" x14ac:dyDescent="0.3">
      <c r="A261" s="45">
        <v>15</v>
      </c>
      <c r="B261" s="55"/>
      <c r="C261" s="15" t="str">
        <f t="shared" si="85"/>
        <v>100015</v>
      </c>
      <c r="D261" s="15" t="str">
        <f t="shared" si="86"/>
        <v>100015/13</v>
      </c>
      <c r="E261" s="147" t="s">
        <v>40</v>
      </c>
      <c r="F261" s="147" t="s">
        <v>41</v>
      </c>
      <c r="G261" s="15">
        <v>57</v>
      </c>
      <c r="H261" s="14">
        <v>100217</v>
      </c>
      <c r="I261" s="15" t="str">
        <f t="shared" si="87"/>
        <v>Б-100217-13</v>
      </c>
      <c r="J261" s="164">
        <v>3</v>
      </c>
      <c r="K261" s="15">
        <v>7</v>
      </c>
      <c r="L261" s="15" t="s">
        <v>42</v>
      </c>
      <c r="M261" s="149">
        <v>1</v>
      </c>
      <c r="N261" s="15">
        <v>18</v>
      </c>
      <c r="O261" s="147" t="s">
        <v>57</v>
      </c>
      <c r="P261" s="147" t="s">
        <v>44</v>
      </c>
      <c r="Q261" s="147" t="s">
        <v>45</v>
      </c>
      <c r="R261" s="15" t="str">
        <f t="shared" si="88"/>
        <v>1002171</v>
      </c>
      <c r="S261" s="15">
        <v>1</v>
      </c>
      <c r="T261" s="147" t="s">
        <v>174</v>
      </c>
      <c r="U261" s="15">
        <v>1000</v>
      </c>
      <c r="V261" s="15">
        <f t="shared" si="89"/>
        <v>180</v>
      </c>
      <c r="W261" s="15">
        <v>0</v>
      </c>
      <c r="X261" s="18">
        <v>306</v>
      </c>
      <c r="Y261" s="152" t="s">
        <v>47</v>
      </c>
      <c r="Z261" s="153">
        <f t="shared" si="90"/>
        <v>820</v>
      </c>
      <c r="AA261" s="165">
        <f t="shared" si="91"/>
        <v>55.084745762711869</v>
      </c>
      <c r="AB261" s="154">
        <f>SUM(AA258:AA261)</f>
        <v>220.33898305084747</v>
      </c>
      <c r="AC261" s="148">
        <f>U261*0.5</f>
        <v>500</v>
      </c>
      <c r="AD261" s="15"/>
      <c r="AE261" s="15"/>
      <c r="AF261" s="147" t="s">
        <v>172</v>
      </c>
      <c r="AG261" s="155">
        <v>8</v>
      </c>
      <c r="AH261" s="156">
        <v>13</v>
      </c>
      <c r="AI261" s="157" t="s">
        <v>49</v>
      </c>
      <c r="AJ261" s="147"/>
      <c r="AK261" s="147"/>
      <c r="AL261" s="15">
        <v>0</v>
      </c>
      <c r="AM261" s="15" t="s">
        <v>50</v>
      </c>
      <c r="AN261" s="15" t="s">
        <v>51</v>
      </c>
      <c r="AO261" s="15"/>
      <c r="AP261" s="15"/>
      <c r="AQ261" s="15"/>
      <c r="AR261" s="15"/>
      <c r="AS261" s="15"/>
      <c r="AU261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100217, 'Б-100217-13',date'2015-03-05',3, 7, 7, 'RUR', 1, 18, date'2015-03-06', date'2015-03-07', 1002171, 1, to_date('2015-06-11 00:00:00','YYYY-MM-DD HH24:MI:SS'), 1000, 180, 0, 306, 0, 'c1', 8,null);insert into xxxx_oebs_cash_payment_test (ID, INVOICE_ID, OEBS_PAYMENT, DOC_DATE, COMISS_DATE) values (s_xxxx_oebs_cash_payment_test.NEXTVAL, 100217, 500, to_date('2015-06-11 00:00:00','YYYY-MM-DD HH24:MI:SS'), date'2015-06-11' );insert into xxxx_client_discount_m  (ID,CLIENT_ID,CLIENT_AVG_DISCOUNT,DT) values (s_xxxx_client_discount_m.NEXTVAL,306, 13, date'2014-03-01');</v>
      </c>
    </row>
    <row r="262" spans="1:47" s="47" customFormat="1" ht="15" customHeight="1" x14ac:dyDescent="0.3">
      <c r="A262" s="45">
        <v>15</v>
      </c>
      <c r="B262" s="55"/>
      <c r="C262" s="15" t="str">
        <f t="shared" ref="C262:C272" si="92">"1000"&amp;A262</f>
        <v>100015</v>
      </c>
      <c r="D262" s="15" t="str">
        <f t="shared" ref="D262:D276" si="93">"1000"&amp;A262&amp;"/13"</f>
        <v>100015/13</v>
      </c>
      <c r="E262" s="147" t="s">
        <v>40</v>
      </c>
      <c r="F262" s="147" t="s">
        <v>41</v>
      </c>
      <c r="G262" s="15">
        <v>57</v>
      </c>
      <c r="H262" s="14">
        <v>100218</v>
      </c>
      <c r="I262" s="15" t="str">
        <f t="shared" ref="I262:I276" si="94">"Б-"&amp;H262&amp;"-13"</f>
        <v>Б-100218-13</v>
      </c>
      <c r="J262" s="164">
        <v>3</v>
      </c>
      <c r="K262" s="15">
        <v>7</v>
      </c>
      <c r="L262" s="15" t="s">
        <v>42</v>
      </c>
      <c r="M262" s="149">
        <v>1</v>
      </c>
      <c r="N262" s="15">
        <v>18</v>
      </c>
      <c r="O262" s="147" t="s">
        <v>43</v>
      </c>
      <c r="P262" s="147" t="s">
        <v>44</v>
      </c>
      <c r="Q262" s="147" t="s">
        <v>45</v>
      </c>
      <c r="R262" s="15" t="str">
        <f t="shared" ref="R262:R272" si="95">H262&amp;"1"</f>
        <v>1002181</v>
      </c>
      <c r="S262" s="15">
        <v>1</v>
      </c>
      <c r="T262" s="147" t="s">
        <v>180</v>
      </c>
      <c r="U262" s="15">
        <v>1000</v>
      </c>
      <c r="V262" s="15">
        <f t="shared" ref="V262:V278" si="96">U262*0.18</f>
        <v>180</v>
      </c>
      <c r="W262" s="15">
        <v>0</v>
      </c>
      <c r="X262" s="18">
        <v>307</v>
      </c>
      <c r="Y262" s="152" t="s">
        <v>47</v>
      </c>
      <c r="Z262" s="153">
        <f t="shared" si="90"/>
        <v>820</v>
      </c>
      <c r="AA262" s="165">
        <f t="shared" si="91"/>
        <v>0</v>
      </c>
      <c r="AB262" s="166"/>
      <c r="AC262" s="148">
        <v>0</v>
      </c>
      <c r="AD262" s="15"/>
      <c r="AE262" s="15"/>
      <c r="AF262" s="147" t="s">
        <v>50</v>
      </c>
      <c r="AG262" s="155">
        <v>8</v>
      </c>
      <c r="AH262" s="156">
        <v>13</v>
      </c>
      <c r="AI262" s="157" t="s">
        <v>49</v>
      </c>
      <c r="AJ262" s="147"/>
      <c r="AK262" s="147"/>
      <c r="AL262" s="15">
        <v>0</v>
      </c>
      <c r="AM262" s="15" t="s">
        <v>50</v>
      </c>
      <c r="AN262" s="15" t="s">
        <v>51</v>
      </c>
      <c r="AO262" s="15"/>
      <c r="AP262" s="15"/>
      <c r="AQ262" s="15"/>
      <c r="AR262" s="15"/>
      <c r="AS262" s="65"/>
      <c r="AU262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100218, 'Б-100218-13',date'2015-03-02',3, 7, 7, 'RUR', 1, 18, date'2015-03-06', date'2015-03-07', 1002181, 1, to_date('2015-07-07 00:00:00','YYYY-MM-DD HH24:MI:SS'), 1000, 180, 0, 307, 0, 'c1', 8,null);insert into xxxx_oebs_cash_payment_test (ID, INVOICE_ID, OEBS_PAYMENT, DOC_DATE, COMISS_DATE) values (s_xxxx_oebs_cash_payment_test.NEXTVAL, 100218, 0, to_date('2015-07-07 00:00:00','YYYY-MM-DD HH24:MI:SS'), null );insert into xxxx_client_discount_m  (ID,CLIENT_ID,CLIENT_AVG_DISCOUNT,DT) values (s_xxxx_client_discount_m.NEXTVAL,307, 13, date'2014-03-01');</v>
      </c>
    </row>
    <row r="263" spans="1:47" s="47" customFormat="1" ht="15" customHeight="1" x14ac:dyDescent="0.3">
      <c r="A263" s="45">
        <v>15</v>
      </c>
      <c r="B263" s="55"/>
      <c r="C263" s="15" t="str">
        <f t="shared" si="92"/>
        <v>100015</v>
      </c>
      <c r="D263" s="15" t="str">
        <f t="shared" si="93"/>
        <v>100015/13</v>
      </c>
      <c r="E263" s="147" t="s">
        <v>40</v>
      </c>
      <c r="F263" s="147" t="s">
        <v>41</v>
      </c>
      <c r="G263" s="15">
        <v>57</v>
      </c>
      <c r="H263" s="14">
        <v>100219</v>
      </c>
      <c r="I263" s="15" t="str">
        <f t="shared" si="94"/>
        <v>Б-100219-13</v>
      </c>
      <c r="J263" s="164">
        <v>3</v>
      </c>
      <c r="K263" s="15">
        <v>7</v>
      </c>
      <c r="L263" s="15" t="s">
        <v>42</v>
      </c>
      <c r="M263" s="149">
        <v>1</v>
      </c>
      <c r="N263" s="15">
        <v>18</v>
      </c>
      <c r="O263" s="147" t="s">
        <v>53</v>
      </c>
      <c r="P263" s="147" t="s">
        <v>44</v>
      </c>
      <c r="Q263" s="147" t="s">
        <v>45</v>
      </c>
      <c r="R263" s="15" t="str">
        <f t="shared" si="95"/>
        <v>1002191</v>
      </c>
      <c r="S263" s="15">
        <v>1</v>
      </c>
      <c r="T263" s="147" t="s">
        <v>180</v>
      </c>
      <c r="U263" s="15">
        <v>1000</v>
      </c>
      <c r="V263" s="15">
        <f t="shared" si="96"/>
        <v>180</v>
      </c>
      <c r="W263" s="15">
        <v>0</v>
      </c>
      <c r="X263" s="18">
        <v>308</v>
      </c>
      <c r="Y263" s="152" t="s">
        <v>47</v>
      </c>
      <c r="Z263" s="153">
        <f t="shared" si="90"/>
        <v>820</v>
      </c>
      <c r="AA263" s="165">
        <f t="shared" si="91"/>
        <v>0</v>
      </c>
      <c r="AB263" s="167"/>
      <c r="AC263" s="148">
        <v>0</v>
      </c>
      <c r="AD263" s="15"/>
      <c r="AE263" s="15"/>
      <c r="AF263" s="147" t="s">
        <v>50</v>
      </c>
      <c r="AG263" s="155">
        <v>8</v>
      </c>
      <c r="AH263" s="168">
        <v>7</v>
      </c>
      <c r="AI263" s="157" t="s">
        <v>49</v>
      </c>
      <c r="AJ263" s="147"/>
      <c r="AK263" s="147"/>
      <c r="AL263" s="15">
        <v>0</v>
      </c>
      <c r="AM263" s="15" t="s">
        <v>50</v>
      </c>
      <c r="AN263" s="15" t="s">
        <v>51</v>
      </c>
      <c r="AO263" s="15"/>
      <c r="AP263" s="15"/>
      <c r="AQ263" s="15"/>
      <c r="AR263" s="15"/>
      <c r="AS263" s="15"/>
      <c r="AU263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100219, 'Б-100219-13',date'2015-03-03',3, 7, 7, 'RUR', 1, 18, date'2015-03-06', date'2015-03-07', 1002191, 1, to_date('2015-07-07 00:00:00','YYYY-MM-DD HH24:MI:SS'), 1000, 180, 0, 308, 0, 'c1', 8,null);insert into xxxx_oebs_cash_payment_test (ID, INVOICE_ID, OEBS_PAYMENT, DOC_DATE, COMISS_DATE) values (s_xxxx_oebs_cash_payment_test.NEXTVAL, 100219, 0, to_date('2015-07-07 00:00:00','YYYY-MM-DD HH24:MI:SS'), null );insert into xxxx_client_discount_m  (ID,CLIENT_ID,CLIENT_AVG_DISCOUNT,DT) values (s_xxxx_client_discount_m.NEXTVAL,308, 7, date'2014-03-01');</v>
      </c>
    </row>
    <row r="264" spans="1:47" s="47" customFormat="1" ht="15" customHeight="1" x14ac:dyDescent="0.3">
      <c r="A264" s="45">
        <v>15</v>
      </c>
      <c r="B264" s="55"/>
      <c r="C264" s="15" t="str">
        <f t="shared" si="92"/>
        <v>100015</v>
      </c>
      <c r="D264" s="15" t="str">
        <f t="shared" si="93"/>
        <v>100015/13</v>
      </c>
      <c r="E264" s="147" t="s">
        <v>40</v>
      </c>
      <c r="F264" s="147" t="s">
        <v>41</v>
      </c>
      <c r="G264" s="15">
        <v>57</v>
      </c>
      <c r="H264" s="14">
        <v>100220</v>
      </c>
      <c r="I264" s="15" t="str">
        <f t="shared" si="94"/>
        <v>Б-100220-13</v>
      </c>
      <c r="J264" s="164">
        <v>3</v>
      </c>
      <c r="K264" s="15">
        <v>7</v>
      </c>
      <c r="L264" s="15" t="s">
        <v>42</v>
      </c>
      <c r="M264" s="149">
        <v>1</v>
      </c>
      <c r="N264" s="15">
        <v>18</v>
      </c>
      <c r="O264" s="147" t="s">
        <v>53</v>
      </c>
      <c r="P264" s="147" t="s">
        <v>44</v>
      </c>
      <c r="Q264" s="147" t="s">
        <v>45</v>
      </c>
      <c r="R264" s="15" t="str">
        <f t="shared" si="95"/>
        <v>1002201</v>
      </c>
      <c r="S264" s="15">
        <v>1</v>
      </c>
      <c r="T264" s="147" t="s">
        <v>180</v>
      </c>
      <c r="U264" s="15">
        <v>1000</v>
      </c>
      <c r="V264" s="15">
        <f t="shared" si="96"/>
        <v>180</v>
      </c>
      <c r="W264" s="15">
        <v>0</v>
      </c>
      <c r="X264" s="18">
        <v>309</v>
      </c>
      <c r="Y264" s="152" t="s">
        <v>47</v>
      </c>
      <c r="Z264" s="153">
        <f t="shared" si="90"/>
        <v>820</v>
      </c>
      <c r="AA264" s="165">
        <f t="shared" si="91"/>
        <v>0</v>
      </c>
      <c r="AB264" s="167"/>
      <c r="AC264" s="148">
        <v>0</v>
      </c>
      <c r="AD264" s="15"/>
      <c r="AE264" s="15"/>
      <c r="AF264" s="147" t="s">
        <v>50</v>
      </c>
      <c r="AG264" s="155">
        <v>8</v>
      </c>
      <c r="AH264" s="168">
        <v>7</v>
      </c>
      <c r="AI264" s="157" t="s">
        <v>49</v>
      </c>
      <c r="AJ264" s="147"/>
      <c r="AK264" s="147"/>
      <c r="AL264" s="15">
        <v>0</v>
      </c>
      <c r="AM264" s="15" t="s">
        <v>50</v>
      </c>
      <c r="AN264" s="15" t="s">
        <v>51</v>
      </c>
      <c r="AO264" s="15"/>
      <c r="AP264" s="15"/>
      <c r="AQ264" s="15"/>
      <c r="AR264" s="15"/>
      <c r="AS264" s="15"/>
      <c r="AU264" s="47" t="str">
        <f t="shared" ref="AU264:AU275" si="9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"&amp;A264&amp;", "&amp;C264&amp;", '"&amp;D264&amp;"', date'"&amp;E264&amp;"', date'"&amp;F264&amp;"', "&amp;G264&amp;", "&amp;H264&amp;", '"&amp;I264&amp;"',date'"&amp;O264&amp;"',"&amp;J264&amp;", "&amp;K264&amp;", "&amp;K264&amp;", '"&amp;L264&amp;"', "&amp;M264&amp;", "&amp;N264&amp;", date'"&amp;P264&amp;"', date'"&amp;Q264&amp;"', "&amp;R264&amp;", "&amp;S264&amp;", to_date('"&amp;T264&amp;"','YYYY-MM-DD HH24:MI:SS'), "&amp;U264&amp;", "&amp;V264&amp;", "&amp;W264&amp;", "&amp;X264&amp;", "&amp;AL264&amp;", '"&amp;AN264&amp;"', "&amp;AG264&amp;","&amp;AM264&amp;");"&amp;
IF(LEN(AC264)&gt;0,"insert into xxxx_oebs_cash_payment_test (ID, INVOICE_ID, OEBS_PAYMENT, DOC_DATE, COMISS_DATE) values (s_xxxx_oebs_cash_payment_test.NEXTVAL, "&amp;H264&amp;", "&amp;AC264&amp;", to_date('"&amp;T264&amp;"','YYYY-MM-DD HH24:MI:SS'), "&amp;AF264&amp;" );","")&amp;
IF(LEN(AD264)&gt;0,"insert into xxxx_oebs_cash_payment_test (ID, INVOICE_ID, OEBS_PAYMENT, DOC_DATE, COMISS_DATE) values (s_xxxx_oebs_cash_payment_test.NEXTVAL, "&amp;H264&amp;", "&amp;AD264&amp;", to_date('"&amp;T264&amp;"','YYYY-MM-DD HH24:MI:SS'), "&amp;AF264&amp;" );","")&amp;
IF(LEN(AE264)&gt;0,"insert into xxxx_oebs_cash_payment_test (ID, INVOICE_ID, OEBS_PAYMENT, DOC_DATE, COMISS_DATE) values (s_xxxx_oebs_cash_payment_test.NEXTVAL, "&amp;H264&amp;", "&amp;AE264&amp;", to_date('"&amp;T264&amp;"','YYYY-MM-DD HH24:MI:SS'), "&amp;AF264&amp;" );","")&amp;
IF(LEN(AH264)&gt;0,"insert into xxxx_client_discount_m  (ID,CLIENT_ID,CLIENT_AVG_DISCOUNT,DT) values (s_xxxx_client_discount_m.NEXTVAL,"&amp;X264&amp;", "&amp;AH264&amp;", "&amp;AI264&amp;");","")&amp;
IF(LEN(AJ264)&gt;0,"insert into xxxx_client_discount_m  (ID,CLIENT_ID,CLIENT_AVG_DISCOUNT,DT) values (s_xxxx_client_discount_m.NEXTVAL,"&amp;X264&amp;", "&amp;AJ264&amp;", "&amp;AK264&amp;");","")&amp;
IF(LEN(AO264)&gt;0,"insert into xxxx_contract_signed_attr (ID, CONTRACT_ID, CODE, KEY_NUM) values (s_xxxx_contract_signed_attr.NEXTVAL, "&amp;C264&amp;", 'SUPERCOMMISSION_BONUS' , "&amp;AO264&amp;" );","")&amp;
IF(LEN(AP264)&gt;0,"insert into xxxx_loyal_clients_contr_attr (ID, CONTRACT_ID, CLIENT_ID, LC_TURNOVER, COLLATERAL_FIRST_DT, COLLATERAL_END_DT) values (s_xxxx_loyal_clients_contr_atr.NEXTVAL, "&amp;C264&amp;", "&amp;X264&amp;", "&amp;AP264&amp;", "&amp;AQ264&amp;", "&amp;AR264&amp;"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100220, 'Б-100220-13',date'2015-03-03',3, 7, 7, 'RUR', 1, 18, date'2015-03-06', date'2015-03-07', 1002201, 1, to_date('2015-07-07 00:00:00','YYYY-MM-DD HH24:MI:SS'), 1000, 180, 0, 309, 0, 'c1', 8,null);insert into xxxx_oebs_cash_payment_test (ID, INVOICE_ID, OEBS_PAYMENT, DOC_DATE, COMISS_DATE) values (s_xxxx_oebs_cash_payment_test.NEXTVAL, 100220, 0, to_date('2015-07-07 00:00:00','YYYY-MM-DD HH24:MI:SS'), null );insert into xxxx_client_discount_m  (ID,CLIENT_ID,CLIENT_AVG_DISCOUNT,DT) values (s_xxxx_client_discount_m.NEXTVAL,309, 7, date'2014-03-01');</v>
      </c>
    </row>
    <row r="265" spans="1:47" s="47" customFormat="1" ht="15" customHeight="1" x14ac:dyDescent="0.3">
      <c r="A265" s="45">
        <v>15</v>
      </c>
      <c r="B265" s="55"/>
      <c r="C265" s="15" t="str">
        <f t="shared" si="92"/>
        <v>100015</v>
      </c>
      <c r="D265" s="15" t="str">
        <f t="shared" si="93"/>
        <v>100015/13</v>
      </c>
      <c r="E265" s="147" t="s">
        <v>40</v>
      </c>
      <c r="F265" s="147" t="s">
        <v>41</v>
      </c>
      <c r="G265" s="15">
        <v>57</v>
      </c>
      <c r="H265" s="14">
        <v>100221</v>
      </c>
      <c r="I265" s="15" t="str">
        <f t="shared" si="94"/>
        <v>Б-100221-13</v>
      </c>
      <c r="J265" s="164">
        <v>3</v>
      </c>
      <c r="K265" s="15">
        <v>7</v>
      </c>
      <c r="L265" s="15" t="s">
        <v>42</v>
      </c>
      <c r="M265" s="149">
        <v>1</v>
      </c>
      <c r="N265" s="15">
        <v>18</v>
      </c>
      <c r="O265" s="147" t="s">
        <v>55</v>
      </c>
      <c r="P265" s="147" t="s">
        <v>44</v>
      </c>
      <c r="Q265" s="147" t="s">
        <v>45</v>
      </c>
      <c r="R265" s="15" t="str">
        <f t="shared" si="95"/>
        <v>1002211</v>
      </c>
      <c r="S265" s="15">
        <v>1</v>
      </c>
      <c r="T265" s="147" t="s">
        <v>180</v>
      </c>
      <c r="U265" s="15">
        <v>1000</v>
      </c>
      <c r="V265" s="15">
        <f t="shared" si="96"/>
        <v>180</v>
      </c>
      <c r="W265" s="15">
        <v>0</v>
      </c>
      <c r="X265" s="18">
        <v>310</v>
      </c>
      <c r="Y265" s="152" t="s">
        <v>47</v>
      </c>
      <c r="Z265" s="153">
        <f t="shared" si="90"/>
        <v>820</v>
      </c>
      <c r="AA265" s="165">
        <f t="shared" si="91"/>
        <v>0</v>
      </c>
      <c r="AB265" s="154"/>
      <c r="AC265" s="148">
        <v>0</v>
      </c>
      <c r="AD265" s="15"/>
      <c r="AE265" s="15"/>
      <c r="AF265" s="147" t="s">
        <v>50</v>
      </c>
      <c r="AG265" s="155">
        <v>8</v>
      </c>
      <c r="AH265" s="169">
        <v>20</v>
      </c>
      <c r="AI265" s="157" t="s">
        <v>49</v>
      </c>
      <c r="AJ265" s="147"/>
      <c r="AK265" s="147"/>
      <c r="AL265" s="15">
        <v>0</v>
      </c>
      <c r="AM265" s="15" t="s">
        <v>50</v>
      </c>
      <c r="AN265" s="15" t="s">
        <v>51</v>
      </c>
      <c r="AO265" s="15"/>
      <c r="AP265" s="15"/>
      <c r="AQ265" s="15"/>
      <c r="AR265" s="15"/>
      <c r="AS265" s="15"/>
      <c r="AU265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100221, 'Б-100221-13',date'2015-03-04',3, 7, 7, 'RUR', 1, 18, date'2015-03-06', date'2015-03-07', 1002211, 1, to_date('2015-07-07 00:00:00','YYYY-MM-DD HH24:MI:SS'), 1000, 180, 0, 310, 0, 'c1', 8,null);insert into xxxx_oebs_cash_payment_test (ID, INVOICE_ID, OEBS_PAYMENT, DOC_DATE, COMISS_DATE) values (s_xxxx_oebs_cash_payment_test.NEXTVAL, 100221, 0, to_date('2015-07-07 00:00:00','YYYY-MM-DD HH24:MI:SS'), null );insert into xxxx_client_discount_m  (ID,CLIENT_ID,CLIENT_AVG_DISCOUNT,DT) values (s_xxxx_client_discount_m.NEXTVAL,310, 20, date'2014-03-01');</v>
      </c>
    </row>
    <row r="266" spans="1:47" s="47" customFormat="1" ht="15" customHeight="1" x14ac:dyDescent="0.3">
      <c r="A266" s="45">
        <v>15</v>
      </c>
      <c r="B266" s="55"/>
      <c r="C266" s="15" t="str">
        <f t="shared" si="92"/>
        <v>100015</v>
      </c>
      <c r="D266" s="15" t="str">
        <f t="shared" si="93"/>
        <v>100015/13</v>
      </c>
      <c r="E266" s="147" t="s">
        <v>40</v>
      </c>
      <c r="F266" s="147" t="s">
        <v>41</v>
      </c>
      <c r="G266" s="15">
        <v>57</v>
      </c>
      <c r="H266" s="14">
        <v>100222</v>
      </c>
      <c r="I266" s="15" t="str">
        <f t="shared" si="94"/>
        <v>Б-100222-13</v>
      </c>
      <c r="J266" s="164">
        <v>3</v>
      </c>
      <c r="K266" s="15">
        <v>7</v>
      </c>
      <c r="L266" s="15" t="s">
        <v>42</v>
      </c>
      <c r="M266" s="149">
        <v>1</v>
      </c>
      <c r="N266" s="15">
        <v>18</v>
      </c>
      <c r="O266" s="147" t="s">
        <v>57</v>
      </c>
      <c r="P266" s="147" t="s">
        <v>44</v>
      </c>
      <c r="Q266" s="147" t="s">
        <v>45</v>
      </c>
      <c r="R266" s="15" t="str">
        <f t="shared" si="95"/>
        <v>1002221</v>
      </c>
      <c r="S266" s="15">
        <v>1</v>
      </c>
      <c r="T266" s="147" t="s">
        <v>184</v>
      </c>
      <c r="U266" s="15">
        <v>1000</v>
      </c>
      <c r="V266" s="15">
        <f t="shared" si="96"/>
        <v>180</v>
      </c>
      <c r="W266" s="15">
        <v>0</v>
      </c>
      <c r="X266" s="18">
        <v>311</v>
      </c>
      <c r="Y266" s="152" t="s">
        <v>47</v>
      </c>
      <c r="Z266" s="153">
        <f t="shared" si="90"/>
        <v>820</v>
      </c>
      <c r="AA266" s="165">
        <f t="shared" si="91"/>
        <v>0</v>
      </c>
      <c r="AB266" s="154">
        <f>SUM(AA262:AA266)</f>
        <v>0</v>
      </c>
      <c r="AC266" s="148">
        <v>0</v>
      </c>
      <c r="AD266" s="15"/>
      <c r="AE266" s="15"/>
      <c r="AF266" s="147" t="s">
        <v>50</v>
      </c>
      <c r="AG266" s="155">
        <v>8</v>
      </c>
      <c r="AH266" s="156">
        <v>13</v>
      </c>
      <c r="AI266" s="157" t="s">
        <v>49</v>
      </c>
      <c r="AJ266" s="147"/>
      <c r="AK266" s="147"/>
      <c r="AL266" s="15">
        <v>0</v>
      </c>
      <c r="AM266" s="15" t="s">
        <v>50</v>
      </c>
      <c r="AN266" s="15" t="s">
        <v>51</v>
      </c>
      <c r="AO266" s="15"/>
      <c r="AP266" s="15"/>
      <c r="AQ266" s="15"/>
      <c r="AR266" s="15"/>
      <c r="AS266" s="15"/>
      <c r="AU266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100222, 'Б-100222-13',date'2015-03-05',3, 7, 7, 'RUR', 1, 18, date'2015-03-06', date'2015-03-07', 1002221, 1, to_date('2015-07-11 00:00:00','YYYY-MM-DD HH24:MI:SS'), 1000, 180, 0, 311, 0, 'c1', 8,null);insert into xxxx_oebs_cash_payment_test (ID, INVOICE_ID, OEBS_PAYMENT, DOC_DATE, COMISS_DATE) values (s_xxxx_oebs_cash_payment_test.NEXTVAL, 100222, 0, to_date('2015-07-11 00:00:00','YYYY-MM-DD HH24:MI:SS'), null );insert into xxxx_client_discount_m  (ID,CLIENT_ID,CLIENT_AVG_DISCOUNT,DT) values (s_xxxx_client_discount_m.NEXTVAL,311, 13, date'2014-03-01');</v>
      </c>
    </row>
    <row r="267" spans="1:47" s="47" customFormat="1" ht="15" customHeight="1" x14ac:dyDescent="0.3">
      <c r="A267" s="45">
        <v>15</v>
      </c>
      <c r="B267" s="55"/>
      <c r="C267" s="15" t="str">
        <f t="shared" si="92"/>
        <v>100015</v>
      </c>
      <c r="D267" s="15" t="str">
        <f t="shared" si="93"/>
        <v>100015/13</v>
      </c>
      <c r="E267" s="147" t="s">
        <v>40</v>
      </c>
      <c r="F267" s="147" t="s">
        <v>41</v>
      </c>
      <c r="G267" s="15">
        <v>57</v>
      </c>
      <c r="H267" s="14">
        <v>100223</v>
      </c>
      <c r="I267" s="15" t="str">
        <f t="shared" si="94"/>
        <v>Б-100223-13</v>
      </c>
      <c r="J267" s="164">
        <v>3</v>
      </c>
      <c r="K267" s="15">
        <v>7</v>
      </c>
      <c r="L267" s="15" t="s">
        <v>42</v>
      </c>
      <c r="M267" s="149">
        <v>1</v>
      </c>
      <c r="N267" s="15">
        <v>18</v>
      </c>
      <c r="O267" s="147" t="s">
        <v>43</v>
      </c>
      <c r="P267" s="147" t="s">
        <v>44</v>
      </c>
      <c r="Q267" s="147" t="s">
        <v>45</v>
      </c>
      <c r="R267" s="15" t="str">
        <f t="shared" si="95"/>
        <v>1002231</v>
      </c>
      <c r="S267" s="15">
        <v>1</v>
      </c>
      <c r="T267" s="147" t="s">
        <v>185</v>
      </c>
      <c r="U267" s="15">
        <v>1000</v>
      </c>
      <c r="V267" s="15">
        <f t="shared" si="96"/>
        <v>180</v>
      </c>
      <c r="W267" s="15">
        <v>0</v>
      </c>
      <c r="X267" s="18">
        <v>312</v>
      </c>
      <c r="Y267" s="152" t="s">
        <v>47</v>
      </c>
      <c r="Z267" s="153">
        <f t="shared" si="90"/>
        <v>820</v>
      </c>
      <c r="AA267" s="165">
        <f t="shared" si="91"/>
        <v>330.50847457627123</v>
      </c>
      <c r="AB267" s="166"/>
      <c r="AC267" s="148">
        <f>3000</f>
        <v>3000</v>
      </c>
      <c r="AD267" s="15"/>
      <c r="AE267" s="15"/>
      <c r="AF267" s="147" t="s">
        <v>199</v>
      </c>
      <c r="AG267" s="155">
        <v>8</v>
      </c>
      <c r="AH267" s="156">
        <v>13</v>
      </c>
      <c r="AI267" s="157" t="s">
        <v>49</v>
      </c>
      <c r="AJ267" s="147"/>
      <c r="AK267" s="147"/>
      <c r="AL267" s="15">
        <v>0</v>
      </c>
      <c r="AM267" s="15" t="s">
        <v>50</v>
      </c>
      <c r="AN267" s="15" t="s">
        <v>51</v>
      </c>
      <c r="AO267" s="15"/>
      <c r="AP267" s="15"/>
      <c r="AQ267" s="15"/>
      <c r="AR267" s="15"/>
      <c r="AS267" s="65"/>
      <c r="AU267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100223, 'Б-100223-13',date'2015-03-02',3, 7, 7, 'RUR', 1, 18, date'2015-03-06', date'2015-03-07', 1002231, 1, to_date('2015-08-07 00:00:00','YYYY-MM-DD HH24:MI:SS'), 1000, 180, 0, 312, 0, 'c1', 8,null);insert into xxxx_oebs_cash_payment_test (ID, INVOICE_ID, OEBS_PAYMENT, DOC_DATE, COMISS_DATE) values (s_xxxx_oebs_cash_payment_test.NEXTVAL, 100223, 3000, to_date('2015-08-07 00:00:00','YYYY-MM-DD HH24:MI:SS'), date'2015-08-11' );insert into xxxx_client_discount_m  (ID,CLIENT_ID,CLIENT_AVG_DISCOUNT,DT) values (s_xxxx_client_discount_m.NEXTVAL,312, 13, date'2014-03-01');</v>
      </c>
    </row>
    <row r="268" spans="1:47" s="47" customFormat="1" ht="15" customHeight="1" x14ac:dyDescent="0.3">
      <c r="A268" s="45">
        <v>15</v>
      </c>
      <c r="B268" s="55"/>
      <c r="C268" s="15" t="str">
        <f t="shared" si="92"/>
        <v>100015</v>
      </c>
      <c r="D268" s="15" t="str">
        <f t="shared" si="93"/>
        <v>100015/13</v>
      </c>
      <c r="E268" s="147" t="s">
        <v>40</v>
      </c>
      <c r="F268" s="147" t="s">
        <v>41</v>
      </c>
      <c r="G268" s="15">
        <v>57</v>
      </c>
      <c r="H268" s="14">
        <v>100224</v>
      </c>
      <c r="I268" s="15" t="str">
        <f t="shared" si="94"/>
        <v>Б-100224-13</v>
      </c>
      <c r="J268" s="164">
        <v>3</v>
      </c>
      <c r="K268" s="15">
        <v>7</v>
      </c>
      <c r="L268" s="15" t="s">
        <v>42</v>
      </c>
      <c r="M268" s="149">
        <v>1</v>
      </c>
      <c r="N268" s="15">
        <v>18</v>
      </c>
      <c r="O268" s="147" t="s">
        <v>53</v>
      </c>
      <c r="P268" s="147" t="s">
        <v>44</v>
      </c>
      <c r="Q268" s="147" t="s">
        <v>45</v>
      </c>
      <c r="R268" s="15" t="str">
        <f t="shared" si="95"/>
        <v>1002241</v>
      </c>
      <c r="S268" s="15">
        <v>1</v>
      </c>
      <c r="T268" s="147" t="s">
        <v>187</v>
      </c>
      <c r="U268" s="15">
        <v>1000</v>
      </c>
      <c r="V268" s="15">
        <f t="shared" si="96"/>
        <v>180</v>
      </c>
      <c r="W268" s="15">
        <v>0</v>
      </c>
      <c r="X268" s="18">
        <v>313</v>
      </c>
      <c r="Y268" s="152" t="s">
        <v>47</v>
      </c>
      <c r="Z268" s="153">
        <f t="shared" si="90"/>
        <v>820</v>
      </c>
      <c r="AA268" s="165">
        <f t="shared" si="91"/>
        <v>330.50847457627123</v>
      </c>
      <c r="AB268" s="167"/>
      <c r="AC268" s="148">
        <f>3000</f>
        <v>3000</v>
      </c>
      <c r="AD268" s="15"/>
      <c r="AE268" s="15"/>
      <c r="AF268" s="147" t="s">
        <v>199</v>
      </c>
      <c r="AG268" s="155">
        <v>8</v>
      </c>
      <c r="AH268" s="168">
        <v>7</v>
      </c>
      <c r="AI268" s="157" t="s">
        <v>49</v>
      </c>
      <c r="AJ268" s="147"/>
      <c r="AK268" s="147"/>
      <c r="AL268" s="15">
        <v>0</v>
      </c>
      <c r="AM268" s="15" t="s">
        <v>50</v>
      </c>
      <c r="AN268" s="15" t="s">
        <v>51</v>
      </c>
      <c r="AO268" s="15"/>
      <c r="AP268" s="15"/>
      <c r="AQ268" s="15"/>
      <c r="AR268" s="15"/>
      <c r="AS268" s="15"/>
      <c r="AU268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100224, 'Б-100224-13',date'2015-03-03',3, 7, 7, 'RUR', 1, 18, date'2015-03-06', date'2015-03-07', 1002241, 1, to_date('2015-08-08 00:00:00','YYYY-MM-DD HH24:MI:SS'), 1000, 180, 0, 313, 0, 'c1', 8,null);insert into xxxx_oebs_cash_payment_test (ID, INVOICE_ID, OEBS_PAYMENT, DOC_DATE, COMISS_DATE) values (s_xxxx_oebs_cash_payment_test.NEXTVAL, 100224, 3000, to_date('2015-08-08 00:00:00','YYYY-MM-DD HH24:MI:SS'), date'2015-08-11' );insert into xxxx_client_discount_m  (ID,CLIENT_ID,CLIENT_AVG_DISCOUNT,DT) values (s_xxxx_client_discount_m.NEXTVAL,313, 7, date'2014-03-01');</v>
      </c>
    </row>
    <row r="269" spans="1:47" s="47" customFormat="1" ht="15" customHeight="1" x14ac:dyDescent="0.3">
      <c r="A269" s="45">
        <v>15</v>
      </c>
      <c r="B269" s="55"/>
      <c r="C269" s="15" t="str">
        <f t="shared" si="92"/>
        <v>100015</v>
      </c>
      <c r="D269" s="15" t="str">
        <f t="shared" si="93"/>
        <v>100015/13</v>
      </c>
      <c r="E269" s="147" t="s">
        <v>40</v>
      </c>
      <c r="F269" s="147" t="s">
        <v>41</v>
      </c>
      <c r="G269" s="15">
        <v>57</v>
      </c>
      <c r="H269" s="14">
        <v>100225</v>
      </c>
      <c r="I269" s="15" t="str">
        <f t="shared" si="94"/>
        <v>Б-100225-13</v>
      </c>
      <c r="J269" s="164">
        <v>3</v>
      </c>
      <c r="K269" s="15">
        <v>7</v>
      </c>
      <c r="L269" s="15" t="s">
        <v>42</v>
      </c>
      <c r="M269" s="149">
        <v>1</v>
      </c>
      <c r="N269" s="15">
        <v>18</v>
      </c>
      <c r="O269" s="147" t="s">
        <v>53</v>
      </c>
      <c r="P269" s="147" t="s">
        <v>44</v>
      </c>
      <c r="Q269" s="147" t="s">
        <v>45</v>
      </c>
      <c r="R269" s="15" t="str">
        <f t="shared" si="95"/>
        <v>1002251</v>
      </c>
      <c r="S269" s="15">
        <v>1</v>
      </c>
      <c r="T269" s="147" t="s">
        <v>187</v>
      </c>
      <c r="U269" s="15">
        <v>1000</v>
      </c>
      <c r="V269" s="15">
        <f t="shared" si="96"/>
        <v>180</v>
      </c>
      <c r="W269" s="15">
        <v>0</v>
      </c>
      <c r="X269" s="18">
        <v>314</v>
      </c>
      <c r="Y269" s="152" t="s">
        <v>47</v>
      </c>
      <c r="Z269" s="153">
        <f t="shared" si="90"/>
        <v>820</v>
      </c>
      <c r="AA269" s="165">
        <f t="shared" si="91"/>
        <v>330.50847457627123</v>
      </c>
      <c r="AB269" s="167"/>
      <c r="AC269" s="148">
        <f>3000</f>
        <v>3000</v>
      </c>
      <c r="AD269" s="15"/>
      <c r="AE269" s="15"/>
      <c r="AF269" s="147" t="s">
        <v>199</v>
      </c>
      <c r="AG269" s="155">
        <v>8</v>
      </c>
      <c r="AH269" s="168">
        <v>7</v>
      </c>
      <c r="AI269" s="157" t="s">
        <v>49</v>
      </c>
      <c r="AJ269" s="147"/>
      <c r="AK269" s="147"/>
      <c r="AL269" s="15">
        <v>0</v>
      </c>
      <c r="AM269" s="15" t="s">
        <v>50</v>
      </c>
      <c r="AN269" s="15" t="s">
        <v>51</v>
      </c>
      <c r="AO269" s="15"/>
      <c r="AP269" s="15"/>
      <c r="AQ269" s="15"/>
      <c r="AR269" s="15"/>
      <c r="AS269" s="15"/>
      <c r="AU269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100225, 'Б-100225-13',date'2015-03-03',3, 7, 7, 'RUR', 1, 18, date'2015-03-06', date'2015-03-07', 1002251, 1, to_date('2015-08-08 00:00:00','YYYY-MM-DD HH24:MI:SS'), 1000, 180, 0, 314, 0, 'c1', 8,null);insert into xxxx_oebs_cash_payment_test (ID, INVOICE_ID, OEBS_PAYMENT, DOC_DATE, COMISS_DATE) values (s_xxxx_oebs_cash_payment_test.NEXTVAL, 100225, 3000, to_date('2015-08-08 00:00:00','YYYY-MM-DD HH24:MI:SS'), date'2015-08-11' );insert into xxxx_client_discount_m  (ID,CLIENT_ID,CLIENT_AVG_DISCOUNT,DT) values (s_xxxx_client_discount_m.NEXTVAL,314, 7, date'2014-03-01');</v>
      </c>
    </row>
    <row r="270" spans="1:47" s="47" customFormat="1" ht="15" customHeight="1" x14ac:dyDescent="0.3">
      <c r="A270" s="45">
        <v>15</v>
      </c>
      <c r="B270" s="55"/>
      <c r="C270" s="15" t="str">
        <f t="shared" si="92"/>
        <v>100015</v>
      </c>
      <c r="D270" s="15" t="str">
        <f t="shared" si="93"/>
        <v>100015/13</v>
      </c>
      <c r="E270" s="147" t="s">
        <v>40</v>
      </c>
      <c r="F270" s="147" t="s">
        <v>41</v>
      </c>
      <c r="G270" s="15">
        <v>57</v>
      </c>
      <c r="H270" s="14">
        <v>100226</v>
      </c>
      <c r="I270" s="15" t="str">
        <f t="shared" si="94"/>
        <v>Б-100226-13</v>
      </c>
      <c r="J270" s="164">
        <v>3</v>
      </c>
      <c r="K270" s="15">
        <v>7</v>
      </c>
      <c r="L270" s="15" t="s">
        <v>42</v>
      </c>
      <c r="M270" s="149">
        <v>1</v>
      </c>
      <c r="N270" s="15">
        <v>18</v>
      </c>
      <c r="O270" s="147" t="s">
        <v>55</v>
      </c>
      <c r="P270" s="147" t="s">
        <v>44</v>
      </c>
      <c r="Q270" s="147" t="s">
        <v>45</v>
      </c>
      <c r="R270" s="15" t="str">
        <f t="shared" si="95"/>
        <v>1002261</v>
      </c>
      <c r="S270" s="15">
        <v>1</v>
      </c>
      <c r="T270" s="147" t="s">
        <v>188</v>
      </c>
      <c r="U270" s="15">
        <v>1000</v>
      </c>
      <c r="V270" s="15">
        <f t="shared" si="96"/>
        <v>180</v>
      </c>
      <c r="W270" s="15">
        <v>0</v>
      </c>
      <c r="X270" s="18">
        <v>315</v>
      </c>
      <c r="Y270" s="152" t="s">
        <v>47</v>
      </c>
      <c r="Z270" s="153">
        <f t="shared" si="90"/>
        <v>820</v>
      </c>
      <c r="AA270" s="165">
        <f t="shared" si="91"/>
        <v>330.50847457627123</v>
      </c>
      <c r="AB270" s="154"/>
      <c r="AC270" s="148">
        <f>3000</f>
        <v>3000</v>
      </c>
      <c r="AD270" s="15"/>
      <c r="AE270" s="15"/>
      <c r="AF270" s="147" t="s">
        <v>199</v>
      </c>
      <c r="AG270" s="155">
        <v>8</v>
      </c>
      <c r="AH270" s="169">
        <v>20</v>
      </c>
      <c r="AI270" s="157" t="s">
        <v>49</v>
      </c>
      <c r="AJ270" s="147"/>
      <c r="AK270" s="147"/>
      <c r="AL270" s="15">
        <v>0</v>
      </c>
      <c r="AM270" s="15" t="s">
        <v>50</v>
      </c>
      <c r="AN270" s="15" t="s">
        <v>51</v>
      </c>
      <c r="AO270" s="15"/>
      <c r="AP270" s="15"/>
      <c r="AQ270" s="15"/>
      <c r="AR270" s="15"/>
      <c r="AS270" s="15"/>
      <c r="AU270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100226, 'Б-100226-13',date'2015-03-04',3, 7, 7, 'RUR', 1, 18, date'2015-03-06', date'2015-03-07', 1002261, 1, to_date('2015-08-09 00:00:00','YYYY-MM-DD HH24:MI:SS'), 1000, 180, 0, 315, 0, 'c1', 8,null);insert into xxxx_oebs_cash_payment_test (ID, INVOICE_ID, OEBS_PAYMENT, DOC_DATE, COMISS_DATE) values (s_xxxx_oebs_cash_payment_test.NEXTVAL, 100226, 3000, to_date('2015-08-09 00:00:00','YYYY-MM-DD HH24:MI:SS'), date'2015-08-11' );insert into xxxx_client_discount_m  (ID,CLIENT_ID,CLIENT_AVG_DISCOUNT,DT) values (s_xxxx_client_discount_m.NEXTVAL,315, 20, date'2014-03-01');</v>
      </c>
    </row>
    <row r="271" spans="1:47" s="47" customFormat="1" ht="15" customHeight="1" x14ac:dyDescent="0.3">
      <c r="A271" s="45">
        <v>15</v>
      </c>
      <c r="B271" s="55"/>
      <c r="C271" s="15" t="str">
        <f t="shared" si="92"/>
        <v>100015</v>
      </c>
      <c r="D271" s="15" t="str">
        <f t="shared" si="93"/>
        <v>100015/13</v>
      </c>
      <c r="E271" s="147" t="s">
        <v>40</v>
      </c>
      <c r="F271" s="147" t="s">
        <v>41</v>
      </c>
      <c r="G271" s="15">
        <v>57</v>
      </c>
      <c r="H271" s="14">
        <v>100227</v>
      </c>
      <c r="I271" s="15" t="str">
        <f t="shared" si="94"/>
        <v>Б-100227-13</v>
      </c>
      <c r="J271" s="164">
        <v>3</v>
      </c>
      <c r="K271" s="15">
        <v>7</v>
      </c>
      <c r="L271" s="15" t="s">
        <v>42</v>
      </c>
      <c r="M271" s="149">
        <v>1</v>
      </c>
      <c r="N271" s="15">
        <v>18</v>
      </c>
      <c r="O271" s="147" t="s">
        <v>57</v>
      </c>
      <c r="P271" s="147" t="s">
        <v>44</v>
      </c>
      <c r="Q271" s="147" t="s">
        <v>45</v>
      </c>
      <c r="R271" s="15" t="str">
        <f t="shared" si="95"/>
        <v>1002271</v>
      </c>
      <c r="S271" s="15">
        <v>1</v>
      </c>
      <c r="T271" s="147" t="s">
        <v>189</v>
      </c>
      <c r="U271" s="15">
        <v>1000</v>
      </c>
      <c r="V271" s="15">
        <f t="shared" si="96"/>
        <v>180</v>
      </c>
      <c r="W271" s="15">
        <v>0</v>
      </c>
      <c r="X271" s="18">
        <v>316</v>
      </c>
      <c r="Y271" s="152" t="s">
        <v>47</v>
      </c>
      <c r="Z271" s="153">
        <f t="shared" si="90"/>
        <v>820</v>
      </c>
      <c r="AA271" s="165">
        <f t="shared" si="91"/>
        <v>330.50847457627123</v>
      </c>
      <c r="AB271" s="154">
        <f>SUM(AA267:AA271)</f>
        <v>1652.5423728813562</v>
      </c>
      <c r="AC271" s="148">
        <f>3000</f>
        <v>3000</v>
      </c>
      <c r="AD271" s="15"/>
      <c r="AE271" s="15"/>
      <c r="AF271" s="147" t="s">
        <v>199</v>
      </c>
      <c r="AG271" s="155">
        <v>8</v>
      </c>
      <c r="AH271" s="156">
        <v>13</v>
      </c>
      <c r="AI271" s="157" t="s">
        <v>49</v>
      </c>
      <c r="AJ271" s="147"/>
      <c r="AK271" s="147"/>
      <c r="AL271" s="15">
        <v>0</v>
      </c>
      <c r="AM271" s="15" t="s">
        <v>50</v>
      </c>
      <c r="AN271" s="15" t="s">
        <v>51</v>
      </c>
      <c r="AO271" s="15"/>
      <c r="AP271" s="15"/>
      <c r="AQ271" s="15"/>
      <c r="AR271" s="15"/>
      <c r="AS271" s="15"/>
      <c r="AU271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100227, 'Б-100227-13',date'2015-03-05',3, 7, 7, 'RUR', 1, 18, date'2015-03-06', date'2015-03-07', 1002271, 1, to_date('2015-08-11 00:00:00','YYYY-MM-DD HH24:MI:SS'), 1000, 180, 0, 316, 0, 'c1', 8,null);insert into xxxx_oebs_cash_payment_test (ID, INVOICE_ID, OEBS_PAYMENT, DOC_DATE, COMISS_DATE) values (s_xxxx_oebs_cash_payment_test.NEXTVAL, 100227, 3000, to_date('2015-08-11 00:00:00','YYYY-MM-DD HH24:MI:SS'), date'2015-08-11' );insert into xxxx_client_discount_m  (ID,CLIENT_ID,CLIENT_AVG_DISCOUNT,DT) values (s_xxxx_client_discount_m.NEXTVAL,316, 13, date'2014-03-01');</v>
      </c>
    </row>
    <row r="272" spans="1:47" s="47" customFormat="1" ht="15" customHeight="1" x14ac:dyDescent="0.3">
      <c r="A272" s="45">
        <v>15</v>
      </c>
      <c r="B272" s="55"/>
      <c r="C272" s="15" t="str">
        <f t="shared" si="92"/>
        <v>100015</v>
      </c>
      <c r="D272" s="15" t="str">
        <f t="shared" si="93"/>
        <v>100015/13</v>
      </c>
      <c r="E272" s="147" t="s">
        <v>40</v>
      </c>
      <c r="F272" s="147" t="s">
        <v>41</v>
      </c>
      <c r="G272" s="15">
        <v>57</v>
      </c>
      <c r="H272" s="14">
        <v>100228</v>
      </c>
      <c r="I272" s="15" t="str">
        <f t="shared" si="94"/>
        <v>Б-100228-13</v>
      </c>
      <c r="J272" s="164">
        <v>3</v>
      </c>
      <c r="K272" s="15">
        <v>7</v>
      </c>
      <c r="L272" s="15" t="s">
        <v>42</v>
      </c>
      <c r="M272" s="149">
        <v>1</v>
      </c>
      <c r="N272" s="15">
        <v>18</v>
      </c>
      <c r="O272" s="147" t="s">
        <v>43</v>
      </c>
      <c r="P272" s="147" t="s">
        <v>44</v>
      </c>
      <c r="Q272" s="147" t="s">
        <v>45</v>
      </c>
      <c r="R272" s="15" t="str">
        <f t="shared" si="95"/>
        <v>1002281</v>
      </c>
      <c r="S272" s="15">
        <v>1</v>
      </c>
      <c r="T272" s="147" t="s">
        <v>206</v>
      </c>
      <c r="U272" s="15">
        <v>1000</v>
      </c>
      <c r="V272" s="15">
        <f t="shared" si="96"/>
        <v>180</v>
      </c>
      <c r="W272" s="15">
        <v>0</v>
      </c>
      <c r="X272" s="18">
        <v>317</v>
      </c>
      <c r="Y272" s="152" t="s">
        <v>47</v>
      </c>
      <c r="Z272" s="153">
        <f t="shared" si="90"/>
        <v>820</v>
      </c>
      <c r="AA272" s="165">
        <f t="shared" si="91"/>
        <v>26</v>
      </c>
      <c r="AB272" s="166"/>
      <c r="AC272" s="148">
        <v>236</v>
      </c>
      <c r="AD272" s="15"/>
      <c r="AE272" s="15"/>
      <c r="AF272" s="147" t="s">
        <v>197</v>
      </c>
      <c r="AG272" s="155">
        <v>8</v>
      </c>
      <c r="AH272" s="156">
        <v>13</v>
      </c>
      <c r="AI272" s="157" t="s">
        <v>49</v>
      </c>
      <c r="AJ272" s="147"/>
      <c r="AK272" s="147"/>
      <c r="AL272" s="15">
        <v>0</v>
      </c>
      <c r="AM272" s="15" t="s">
        <v>50</v>
      </c>
      <c r="AN272" s="15" t="s">
        <v>51</v>
      </c>
      <c r="AO272" s="15"/>
      <c r="AP272" s="15"/>
      <c r="AQ272" s="15"/>
      <c r="AR272" s="15"/>
      <c r="AS272" s="65"/>
      <c r="AU272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100228, 'Б-100228-13',date'2015-03-02',3, 7, 7, 'RUR', 1, 18, date'2015-03-06', date'2015-03-07', 1002281, 1, to_date('2015-09-07 00:00:00','YYYY-MM-DD HH24:MI:SS'), 1000, 180, 0, 317, 0, 'c1', 8,null);insert into xxxx_oebs_cash_payment_test (ID, INVOICE_ID, OEBS_PAYMENT, DOC_DATE, COMISS_DATE) values (s_xxxx_oebs_cash_payment_test.NEXTVAL, 100228, 236, to_date('2015-09-07 00:00:00','YYYY-MM-DD HH24:MI:SS'), date'2015-09-11' );insert into xxxx_client_discount_m  (ID,CLIENT_ID,CLIENT_AVG_DISCOUNT,DT) values (s_xxxx_client_discount_m.NEXTVAL,317, 13, date'2014-03-01');</v>
      </c>
    </row>
    <row r="273" spans="1:47" ht="15" customHeight="1" x14ac:dyDescent="0.3">
      <c r="A273" s="45">
        <v>15</v>
      </c>
      <c r="B273" s="57"/>
      <c r="C273" s="12" t="str">
        <f t="shared" ref="C273:C280" si="98">"1000"&amp;A273</f>
        <v>100015</v>
      </c>
      <c r="D273" s="12" t="str">
        <f t="shared" si="93"/>
        <v>100015/13</v>
      </c>
      <c r="E273" s="13" t="s">
        <v>40</v>
      </c>
      <c r="F273" s="13" t="s">
        <v>41</v>
      </c>
      <c r="G273" s="12">
        <v>57</v>
      </c>
      <c r="H273" s="14">
        <v>100229</v>
      </c>
      <c r="I273" s="15" t="str">
        <f t="shared" si="94"/>
        <v>Б-100229-13</v>
      </c>
      <c r="J273" s="163">
        <v>3</v>
      </c>
      <c r="K273" s="12">
        <v>7</v>
      </c>
      <c r="L273" s="12" t="s">
        <v>42</v>
      </c>
      <c r="M273" s="16">
        <v>1</v>
      </c>
      <c r="N273" s="12">
        <v>18</v>
      </c>
      <c r="O273" s="13" t="s">
        <v>53</v>
      </c>
      <c r="P273" s="13" t="s">
        <v>44</v>
      </c>
      <c r="Q273" s="13" t="s">
        <v>45</v>
      </c>
      <c r="R273" s="17" t="str">
        <f t="shared" ref="R273:R280" si="99">H273&amp;"1"</f>
        <v>1002291</v>
      </c>
      <c r="S273" s="15">
        <v>1</v>
      </c>
      <c r="T273" s="13" t="s">
        <v>207</v>
      </c>
      <c r="U273" s="12">
        <v>1000</v>
      </c>
      <c r="V273" s="12">
        <f t="shared" si="96"/>
        <v>180</v>
      </c>
      <c r="W273" s="12">
        <v>0</v>
      </c>
      <c r="X273" s="18">
        <v>318</v>
      </c>
      <c r="Y273" s="19" t="s">
        <v>47</v>
      </c>
      <c r="Z273" s="20">
        <f t="shared" si="90"/>
        <v>820</v>
      </c>
      <c r="AA273" s="21">
        <f t="shared" si="91"/>
        <v>26</v>
      </c>
      <c r="AB273" s="26"/>
      <c r="AC273" s="14">
        <v>236</v>
      </c>
      <c r="AD273" s="12"/>
      <c r="AE273" s="12"/>
      <c r="AF273" s="13" t="s">
        <v>197</v>
      </c>
      <c r="AG273" s="23">
        <v>8</v>
      </c>
      <c r="AH273" s="27">
        <v>7</v>
      </c>
      <c r="AI273" s="25" t="s">
        <v>49</v>
      </c>
      <c r="AJ273" s="13"/>
      <c r="AK273" s="13"/>
      <c r="AL273" s="17">
        <v>0</v>
      </c>
      <c r="AM273" s="15" t="s">
        <v>50</v>
      </c>
      <c r="AN273" s="12" t="s">
        <v>51</v>
      </c>
      <c r="AO273" s="12"/>
      <c r="AP273" s="17"/>
      <c r="AQ273" s="17"/>
      <c r="AR273" s="17"/>
      <c r="AS273" s="17"/>
      <c r="AU273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100229, 'Б-100229-13',date'2015-03-03',3, 7, 7, 'RUR', 1, 18, date'2015-03-06', date'2015-03-07', 1002291, 1, to_date('2015-09-08 00:00:00','YYYY-MM-DD HH24:MI:SS'), 1000, 180, 0, 318, 0, 'c1', 8,null);insert into xxxx_oebs_cash_payment_test (ID, INVOICE_ID, OEBS_PAYMENT, DOC_DATE, COMISS_DATE) values (s_xxxx_oebs_cash_payment_test.NEXTVAL, 100229, 236, to_date('2015-09-08 00:00:00','YYYY-MM-DD HH24:MI:SS'), date'2015-09-11' );insert into xxxx_client_discount_m  (ID,CLIENT_ID,CLIENT_AVG_DISCOUNT,DT) values (s_xxxx_client_discount_m.NEXTVAL,318, 7, date'2014-03-01');</v>
      </c>
    </row>
    <row r="274" spans="1:47" ht="15" customHeight="1" x14ac:dyDescent="0.3">
      <c r="A274" s="45">
        <v>15</v>
      </c>
      <c r="B274" s="57"/>
      <c r="C274" s="12" t="str">
        <f t="shared" si="98"/>
        <v>100015</v>
      </c>
      <c r="D274" s="12" t="str">
        <f t="shared" si="93"/>
        <v>100015/13</v>
      </c>
      <c r="E274" s="13" t="s">
        <v>40</v>
      </c>
      <c r="F274" s="13" t="s">
        <v>41</v>
      </c>
      <c r="G274" s="12">
        <v>57</v>
      </c>
      <c r="H274" s="14">
        <v>100230</v>
      </c>
      <c r="I274" s="15" t="str">
        <f t="shared" si="94"/>
        <v>Б-100230-13</v>
      </c>
      <c r="J274" s="163">
        <v>3</v>
      </c>
      <c r="K274" s="12">
        <v>7</v>
      </c>
      <c r="L274" s="12" t="s">
        <v>42</v>
      </c>
      <c r="M274" s="16">
        <v>1</v>
      </c>
      <c r="N274" s="12">
        <v>18</v>
      </c>
      <c r="O274" s="13" t="s">
        <v>53</v>
      </c>
      <c r="P274" s="13" t="s">
        <v>44</v>
      </c>
      <c r="Q274" s="13" t="s">
        <v>45</v>
      </c>
      <c r="R274" s="17" t="str">
        <f t="shared" si="99"/>
        <v>1002301</v>
      </c>
      <c r="S274" s="15">
        <v>1</v>
      </c>
      <c r="T274" s="13" t="s">
        <v>207</v>
      </c>
      <c r="U274" s="12">
        <v>1000</v>
      </c>
      <c r="V274" s="12">
        <f t="shared" si="96"/>
        <v>180</v>
      </c>
      <c r="W274" s="12">
        <v>0</v>
      </c>
      <c r="X274" s="18">
        <v>319</v>
      </c>
      <c r="Y274" s="19" t="s">
        <v>47</v>
      </c>
      <c r="Z274" s="20">
        <f t="shared" si="90"/>
        <v>820</v>
      </c>
      <c r="AA274" s="21">
        <f t="shared" si="91"/>
        <v>26</v>
      </c>
      <c r="AB274" s="26"/>
      <c r="AC274" s="14">
        <v>236</v>
      </c>
      <c r="AD274" s="12"/>
      <c r="AE274" s="12"/>
      <c r="AF274" s="13" t="s">
        <v>197</v>
      </c>
      <c r="AG274" s="23">
        <v>8</v>
      </c>
      <c r="AH274" s="27">
        <v>7</v>
      </c>
      <c r="AI274" s="25" t="s">
        <v>49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/>
      <c r="AU274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100230, 'Б-100230-13',date'2015-03-03',3, 7, 7, 'RUR', 1, 18, date'2015-03-06', date'2015-03-07', 1002301, 1, to_date('2015-09-08 00:00:00','YYYY-MM-DD HH24:MI:SS'), 1000, 180, 0, 319, 0, 'c1', 8,null);insert into xxxx_oebs_cash_payment_test (ID, INVOICE_ID, OEBS_PAYMENT, DOC_DATE, COMISS_DATE) values (s_xxxx_oebs_cash_payment_test.NEXTVAL, 100230, 236, to_date('2015-09-08 00:00:00','YYYY-MM-DD HH24:MI:SS'), date'2015-09-11' );insert into xxxx_client_discount_m  (ID,CLIENT_ID,CLIENT_AVG_DISCOUNT,DT) values (s_xxxx_client_discount_m.NEXTVAL,319, 7, date'2014-03-01');</v>
      </c>
    </row>
    <row r="275" spans="1:47" ht="15" customHeight="1" x14ac:dyDescent="0.3">
      <c r="A275" s="45">
        <v>15</v>
      </c>
      <c r="B275" s="57"/>
      <c r="C275" s="12" t="str">
        <f t="shared" si="98"/>
        <v>100015</v>
      </c>
      <c r="D275" s="12" t="str">
        <f t="shared" si="93"/>
        <v>100015/13</v>
      </c>
      <c r="E275" s="13" t="s">
        <v>40</v>
      </c>
      <c r="F275" s="13" t="s">
        <v>41</v>
      </c>
      <c r="G275" s="12">
        <v>57</v>
      </c>
      <c r="H275" s="14">
        <v>100231</v>
      </c>
      <c r="I275" s="15" t="str">
        <f t="shared" si="94"/>
        <v>Б-100231-13</v>
      </c>
      <c r="J275" s="163">
        <v>3</v>
      </c>
      <c r="K275" s="12">
        <v>7</v>
      </c>
      <c r="L275" s="12" t="s">
        <v>42</v>
      </c>
      <c r="M275" s="16">
        <v>1</v>
      </c>
      <c r="N275" s="12">
        <v>18</v>
      </c>
      <c r="O275" s="13" t="s">
        <v>55</v>
      </c>
      <c r="P275" s="13" t="s">
        <v>44</v>
      </c>
      <c r="Q275" s="13" t="s">
        <v>45</v>
      </c>
      <c r="R275" s="17" t="str">
        <f t="shared" si="99"/>
        <v>1002311</v>
      </c>
      <c r="S275" s="15">
        <v>1</v>
      </c>
      <c r="T275" s="13" t="s">
        <v>208</v>
      </c>
      <c r="U275" s="12">
        <v>1000</v>
      </c>
      <c r="V275" s="12">
        <f t="shared" si="96"/>
        <v>180</v>
      </c>
      <c r="W275" s="12">
        <v>0</v>
      </c>
      <c r="X275" s="18">
        <v>320</v>
      </c>
      <c r="Y275" s="19" t="s">
        <v>47</v>
      </c>
      <c r="Z275" s="20">
        <f t="shared" si="90"/>
        <v>820</v>
      </c>
      <c r="AA275" s="21">
        <f t="shared" si="91"/>
        <v>26</v>
      </c>
      <c r="AB275" s="29"/>
      <c r="AC275" s="14">
        <v>236</v>
      </c>
      <c r="AD275" s="12"/>
      <c r="AE275" s="12"/>
      <c r="AF275" s="13" t="s">
        <v>197</v>
      </c>
      <c r="AG275" s="23">
        <v>8</v>
      </c>
      <c r="AH275" s="30">
        <v>20</v>
      </c>
      <c r="AI275" s="25" t="s">
        <v>49</v>
      </c>
      <c r="AJ275" s="13"/>
      <c r="AK275" s="13"/>
      <c r="AL275" s="17">
        <v>0</v>
      </c>
      <c r="AM275" s="15" t="s">
        <v>50</v>
      </c>
      <c r="AN275" s="12" t="s">
        <v>51</v>
      </c>
      <c r="AO275" s="12"/>
      <c r="AP275" s="17"/>
      <c r="AQ275" s="17"/>
      <c r="AR275" s="17"/>
      <c r="AS275" s="17"/>
      <c r="AU275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100231, 'Б-100231-13',date'2015-03-04',3, 7, 7, 'RUR', 1, 18, date'2015-03-06', date'2015-03-07', 1002311, 1, to_date('2015-09-09 00:00:00','YYYY-MM-DD HH24:MI:SS'), 1000, 180, 0, 320, 0, 'c1', 8,null);insert into xxxx_oebs_cash_payment_test (ID, INVOICE_ID, OEBS_PAYMENT, DOC_DATE, COMISS_DATE) values (s_xxxx_oebs_cash_payment_test.NEXTVAL, 100231, 236, to_date('2015-09-09 00:00:00','YYYY-MM-DD HH24:MI:SS'), date'2015-09-11' );insert into xxxx_client_discount_m  (ID,CLIENT_ID,CLIENT_AVG_DISCOUNT,DT) values (s_xxxx_client_discount_m.NEXTVAL,320, 20, date'2014-03-01');</v>
      </c>
    </row>
    <row r="276" spans="1:47" s="44" customFormat="1" ht="15" customHeight="1" x14ac:dyDescent="0.3">
      <c r="A276" s="45">
        <v>15</v>
      </c>
      <c r="B276" s="57"/>
      <c r="C276" s="33" t="str">
        <f t="shared" si="98"/>
        <v>100015</v>
      </c>
      <c r="D276" s="33" t="str">
        <f t="shared" si="93"/>
        <v>100015/13</v>
      </c>
      <c r="E276" s="34" t="s">
        <v>40</v>
      </c>
      <c r="F276" s="34" t="s">
        <v>41</v>
      </c>
      <c r="G276" s="12">
        <v>57</v>
      </c>
      <c r="H276" s="14">
        <v>100232</v>
      </c>
      <c r="I276" s="33" t="str">
        <f t="shared" si="94"/>
        <v>Б-100232-13</v>
      </c>
      <c r="J276" s="163">
        <v>3</v>
      </c>
      <c r="K276" s="12">
        <v>7</v>
      </c>
      <c r="L276" s="33" t="s">
        <v>42</v>
      </c>
      <c r="M276" s="36">
        <v>1</v>
      </c>
      <c r="N276" s="33">
        <v>18</v>
      </c>
      <c r="O276" s="34" t="s">
        <v>57</v>
      </c>
      <c r="P276" s="34" t="s">
        <v>44</v>
      </c>
      <c r="Q276" s="34" t="s">
        <v>45</v>
      </c>
      <c r="R276" s="37" t="str">
        <f t="shared" si="99"/>
        <v>1002321</v>
      </c>
      <c r="S276" s="33">
        <v>1</v>
      </c>
      <c r="T276" s="34" t="s">
        <v>209</v>
      </c>
      <c r="U276" s="9">
        <v>305.5</v>
      </c>
      <c r="V276" s="33">
        <f t="shared" si="96"/>
        <v>54.989999999999995</v>
      </c>
      <c r="W276" s="33">
        <v>0</v>
      </c>
      <c r="X276" s="18">
        <v>321</v>
      </c>
      <c r="Y276" s="38" t="s">
        <v>47</v>
      </c>
      <c r="Z276" s="20">
        <f>U276-V276</f>
        <v>250.51</v>
      </c>
      <c r="AA276" s="21">
        <f t="shared" si="91"/>
        <v>26</v>
      </c>
      <c r="AB276" s="39">
        <f>SUM(AA272:AA276)</f>
        <v>130</v>
      </c>
      <c r="AC276" s="14">
        <v>236</v>
      </c>
      <c r="AD276" s="12"/>
      <c r="AE276" s="33"/>
      <c r="AF276" s="13" t="s">
        <v>197</v>
      </c>
      <c r="AG276" s="41">
        <v>8</v>
      </c>
      <c r="AH276" s="42">
        <v>13</v>
      </c>
      <c r="AI276" s="43" t="s">
        <v>49</v>
      </c>
      <c r="AJ276" s="34"/>
      <c r="AK276" s="34"/>
      <c r="AL276" s="37">
        <v>0</v>
      </c>
      <c r="AM276" s="33" t="s">
        <v>50</v>
      </c>
      <c r="AN276" s="33" t="s">
        <v>51</v>
      </c>
      <c r="AO276" s="33"/>
      <c r="AP276" s="37"/>
      <c r="AQ276" s="37"/>
      <c r="AR276" s="37"/>
      <c r="AS276" s="37"/>
      <c r="AU27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"&amp;A276&amp;", "&amp;C276&amp;", '"&amp;D276&amp;"', date'"&amp;E276&amp;"', date'"&amp;F276&amp;"', "&amp;G276&amp;", "&amp;H276&amp;", '"&amp;I276&amp;"',date'"&amp;O276&amp;"',"&amp;J276&amp;", "&amp;K276&amp;", "&amp;K276&amp;", '"&amp;L276&amp;"', "&amp;M276&amp;", "&amp;N276&amp;", date'"&amp;P276&amp;"', date'"&amp;Q276&amp;"', "&amp;R276&amp;", "&amp;S276&amp;", to_date('"&amp;T276&amp;"','YYYY-MM-DD HH24:MI:SS'), "&amp;U276&amp;", "&amp;V276&amp;", "&amp;W276&amp;", "&amp;X276&amp;", "&amp;AL276&amp;", '"&amp;AN276&amp;"', "&amp;AG276&amp;","&amp;AM276&amp;");"&amp;
IF(LEN(AC276)&gt;0,"insert into xxxx_oebs_cash_payment_test (ID, INVOICE_ID, OEBS_PAYMENT, DOC_DATE, COMISS_DATE) values (s_xxxx_oebs_cash_payment_test.NEXTVAL, "&amp;H276&amp;", "&amp;AC276&amp;", to_date('"&amp;T276&amp;"','YYYY-MM-DD HH24:MI:SS'), "&amp;AF276&amp;" );","")&amp;
IF(LEN(AD276)&gt;0,"insert into xxxx_oebs_cash_payment_test (ID, INVOICE_ID, OEBS_PAYMENT, DOC_DATE, COMISS_DATE) values (s_xxxx_oebs_cash_payment_test.NEXTVAL, "&amp;H276&amp;", "&amp;AD276&amp;", to_date('"&amp;T276&amp;"','YYYY-MM-DD HH24:MI:SS'), "&amp;AF276&amp;" );","")&amp;
IF(LEN(AE276)&gt;0,"insert into xxxx_oebs_cash_payment_test (ID, INVOICE_ID, OEBS_PAYMENT, DOC_DATE, COMISS_DATE) values (s_xxxx_oebs_cash_payment_test.NEXTVAL, "&amp;H276&amp;", "&amp;AE276&amp;", to_date('"&amp;T276&amp;"','YYYY-MM-DD HH24:MI:SS'), "&amp;AF276&amp;" );","")&amp;
IF(LEN(AH276)&gt;0,"insert into xxxx_client_discount_m  (ID,CLIENT_ID,CLIENT_AVG_DISCOUNT,DT) values (s_xxxx_client_discount_m.NEXTVAL,"&amp;X276&amp;", "&amp;AH276&amp;", "&amp;AI276&amp;");","")&amp;
IF(LEN(AJ276)&gt;0,"insert into xxxx_client_discount_m  (ID,CLIENT_ID,CLIENT_AVG_DISCOUNT,DT) values (s_xxxx_client_discount_m.NEXTVAL,"&amp;X276&amp;", "&amp;AJ276&amp;", "&amp;AK276&amp;");","")&amp;
IF(LEN(AO276)&gt;0,"insert into xxxx_contract_signed_attr (ID, CONTRACT_ID, CODE, KEY_NUM) values (s_xxxx_contract_signed_attr.NEXTVAL, "&amp;C276&amp;", 'SUPERCOMMISSION_BONUS' , "&amp;AO276&amp;" );","")&amp;
IF(LEN(AP276)&gt;0,"insert into xxxx_loyal_clients_contr_attr (ID, CONTRACT_ID, CLIENT_ID, LC_TURNOVER, COLLATERAL_FIRST_DT, COLLATERAL_END_DT) values (s_xxxx_loyal_clients_contr_atr.NEXTVAL, "&amp;C276&amp;", "&amp;X276&amp;", "&amp;AP276&amp;", "&amp;AQ276&amp;", "&amp;AR276&amp;"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100232, 'Б-100232-13',date'2015-03-05',3, 7, 7, 'RUR', 1, 18, date'2015-03-06', date'2015-03-07', 1002321, 1, to_date('2015-09-11 00:00:00','YYYY-MM-DD HH24:MI:SS'), 305.5, 54.99, 0, 321, 0, 'c1', 8,null);insert into xxxx_oebs_cash_payment_test (ID, INVOICE_ID, OEBS_PAYMENT, DOC_DATE, COMISS_DATE) values (s_xxxx_oebs_cash_payment_test.NEXTVAL, 100232, 236, to_date('2015-09-11 00:00:00','YYYY-MM-DD HH24:MI:SS'), date'2015-09-11' );insert into xxxx_client_discount_m  (ID,CLIENT_ID,CLIENT_AVG_DISCOUNT,DT) values (s_xxxx_client_discount_m.NEXTVAL,321, 13, date'2014-03-01');</v>
      </c>
    </row>
    <row r="277" spans="1:47" ht="15" customHeight="1" x14ac:dyDescent="0.3">
      <c r="A277" s="45">
        <v>16</v>
      </c>
      <c r="B277" s="57"/>
      <c r="C277" s="12" t="str">
        <f t="shared" si="98"/>
        <v>100016</v>
      </c>
      <c r="D277" s="12" t="s">
        <v>210</v>
      </c>
      <c r="E277" s="13" t="s">
        <v>40</v>
      </c>
      <c r="F277" s="13" t="s">
        <v>41</v>
      </c>
      <c r="G277" s="12">
        <v>57</v>
      </c>
      <c r="H277" s="14">
        <v>100233</v>
      </c>
      <c r="I277" s="15" t="s">
        <v>211</v>
      </c>
      <c r="J277" s="163">
        <v>3</v>
      </c>
      <c r="K277" s="12">
        <v>7</v>
      </c>
      <c r="L277" s="12" t="s">
        <v>42</v>
      </c>
      <c r="M277" s="16">
        <v>1</v>
      </c>
      <c r="N277" s="12">
        <v>18</v>
      </c>
      <c r="O277" s="13" t="s">
        <v>43</v>
      </c>
      <c r="P277" s="13" t="s">
        <v>44</v>
      </c>
      <c r="Q277" s="13" t="s">
        <v>45</v>
      </c>
      <c r="R277" s="37" t="str">
        <f t="shared" si="99"/>
        <v>1002331</v>
      </c>
      <c r="S277" s="15">
        <v>1</v>
      </c>
      <c r="T277" s="13" t="s">
        <v>101</v>
      </c>
      <c r="U277" s="12">
        <v>1000</v>
      </c>
      <c r="V277" s="12">
        <f t="shared" si="96"/>
        <v>180</v>
      </c>
      <c r="W277" s="12">
        <v>0</v>
      </c>
      <c r="X277" s="18">
        <v>322</v>
      </c>
      <c r="Y277" s="19" t="s">
        <v>47</v>
      </c>
      <c r="Z277" s="20">
        <f>U277-V277</f>
        <v>820</v>
      </c>
      <c r="AA277" s="21">
        <f t="shared" si="91"/>
        <v>0</v>
      </c>
      <c r="AB277" s="22"/>
      <c r="AC277" s="14">
        <v>0</v>
      </c>
      <c r="AD277" s="12"/>
      <c r="AE277" s="12"/>
      <c r="AF277" s="13" t="s">
        <v>50</v>
      </c>
      <c r="AG277" s="23">
        <v>8</v>
      </c>
      <c r="AH277" s="24">
        <v>13</v>
      </c>
      <c r="AI277" s="25" t="s">
        <v>49</v>
      </c>
      <c r="AJ277" s="13"/>
      <c r="AK277" s="13"/>
      <c r="AL277" s="17">
        <v>0</v>
      </c>
      <c r="AM277" s="15" t="s">
        <v>50</v>
      </c>
      <c r="AN277" s="12" t="s">
        <v>51</v>
      </c>
      <c r="AO277" s="12"/>
      <c r="AP277" s="17"/>
      <c r="AQ277" s="17"/>
      <c r="AR277" s="17"/>
      <c r="AS277" s="17" t="s">
        <v>205</v>
      </c>
      <c r="AU2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"&amp;A277&amp;", "&amp;C277&amp;", '"&amp;D277&amp;"', date'"&amp;E277&amp;"', date'"&amp;F277&amp;"', "&amp;G277&amp;", "&amp;H277&amp;", '"&amp;I277&amp;"',date'"&amp;O277&amp;"',"&amp;J277&amp;", "&amp;K277&amp;", "&amp;K277&amp;", '"&amp;L277&amp;"', "&amp;M277&amp;", "&amp;N277&amp;", date'"&amp;P277&amp;"', date'"&amp;Q277&amp;"', "&amp;R277&amp;", "&amp;S277&amp;", to_date('"&amp;T277&amp;"','YYYY-MM-DD HH24:MI:SS'), "&amp;U277&amp;", "&amp;V277&amp;", "&amp;W277&amp;", "&amp;X277&amp;", "&amp;AL277&amp;", '"&amp;AN277&amp;"', "&amp;AG277&amp;","&amp;AM277&amp;");"&amp;
IF(LEN(AC277)&gt;0,"insert into xxxx_oebs_cash_payment_test (ID, INVOICE_ID, OEBS_PAYMENT, DOC_DATE, COMISS_DATE) values (s_xxxx_oebs_cash_payment_test.NEXTVAL, "&amp;H277&amp;", "&amp;AC277&amp;", to_date('"&amp;T277&amp;"','YYYY-MM-DD HH24:MI:SS'), "&amp;AF277&amp;" );","")&amp;
IF(LEN(AD277)&gt;0,"insert into xxxx_oebs_cash_payment_test (ID, INVOICE_ID, OEBS_PAYMENT, DOC_DATE, COMISS_DATE) values (s_xxxx_oebs_cash_payment_test.NEXTVAL, "&amp;H277&amp;", "&amp;AD277&amp;", to_date('"&amp;T277&amp;"','YYYY-MM-DD HH24:MI:SS'), "&amp;AF277&amp;" );","")&amp;
IF(LEN(AE277)&gt;0,"insert into xxxx_oebs_cash_payment_test (ID, INVOICE_ID, OEBS_PAYMENT, DOC_DATE, COMISS_DATE) values (s_xxxx_oebs_cash_payment_test.NEXTVAL, "&amp;H277&amp;", "&amp;AE277&amp;", to_date('"&amp;T277&amp;"','YYYY-MM-DD HH24:MI:SS'), "&amp;AF277&amp;" );","")&amp;
IF(LEN(AH277)&gt;0,"insert into xxxx_client_discount_m  (ID,CLIENT_ID,CLIENT_AVG_DISCOUNT,DT) values (s_xxxx_client_discount_m.NEXTVAL,"&amp;X277&amp;", "&amp;AH277&amp;", "&amp;AI277&amp;");","")&amp;
IF(LEN(AJ277)&gt;0,"insert into xxxx_client_discount_m  (ID,CLIENT_ID,CLIENT_AVG_DISCOUNT,DT) values (s_xxxx_client_discount_m.NEXTVAL,"&amp;X277&amp;", "&amp;AJ277&amp;", "&amp;AK277&amp;");","")&amp;
IF(LEN(AO277)&gt;0,"insert into xxxx_contract_signed_attr (ID, CONTRACT_ID, CODE, KEY_NUM) values (s_xxxx_contract_signed_attr.NEXTVAL, "&amp;C277&amp;", 'SUPERCOMMISSION_BONUS' , "&amp;AO277&amp;" );","")&amp;
IF(LEN(AP277)&gt;0,"insert into xxxx_loyal_clients_contr_attr (ID, CONTRACT_ID, CLIENT_ID, LC_TURNOVER, COLLATERAL_FIRST_DT, COLLATERAL_END_DT) values (s_xxxx_loyal_clients_contr_atr.NEXTVAL, "&amp;C277&amp;", "&amp;X277&amp;", "&amp;AP277&amp;", "&amp;AQ277&amp;", "&amp;AR277&amp;"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100233, 'Б-100059-13',date'2015-03-02',3, 7, 7, 'RUR', 1, 18, date'2015-03-06', date'2015-03-07', 1002331, 1, to_date('2015-06-07 00:00:00','YYYY-MM-DD HH24:MI:SS'), 1000, 180, 0, 322, 0, 'c1', 8,null);insert into xxxx_oebs_cash_payment_test (ID, INVOICE_ID, OEBS_PAYMENT, DOC_DATE, COMISS_DATE) values (s_xxxx_oebs_cash_payment_test.NEXTVAL, 100233, 0, to_date('2015-06-07 00:00:00','YYYY-MM-DD HH24:MI:SS'), null );insert into xxxx_client_discount_m  (ID,CLIENT_ID,CLIENT_AVG_DISCOUNT,DT) values (s_xxxx_client_discount_m.NEXTVAL,322, 13, date'2014-03-01');</v>
      </c>
    </row>
    <row r="278" spans="1:47" s="47" customFormat="1" ht="15" customHeight="1" x14ac:dyDescent="0.3">
      <c r="A278" s="45">
        <v>16</v>
      </c>
      <c r="B278" s="55"/>
      <c r="C278" s="12" t="str">
        <f t="shared" si="98"/>
        <v>100016</v>
      </c>
      <c r="D278" s="15" t="s">
        <v>210</v>
      </c>
      <c r="E278" s="147" t="s">
        <v>40</v>
      </c>
      <c r="F278" s="147" t="s">
        <v>41</v>
      </c>
      <c r="G278" s="15">
        <v>57</v>
      </c>
      <c r="H278" s="14">
        <v>100234</v>
      </c>
      <c r="I278" s="15" t="s">
        <v>212</v>
      </c>
      <c r="J278" s="164">
        <v>3</v>
      </c>
      <c r="K278" s="15">
        <v>7</v>
      </c>
      <c r="L278" s="15" t="s">
        <v>42</v>
      </c>
      <c r="M278" s="149">
        <v>1</v>
      </c>
      <c r="N278" s="15">
        <v>18</v>
      </c>
      <c r="O278" s="147" t="s">
        <v>43</v>
      </c>
      <c r="P278" s="147" t="s">
        <v>44</v>
      </c>
      <c r="Q278" s="147" t="s">
        <v>45</v>
      </c>
      <c r="R278" s="15" t="str">
        <f t="shared" si="99"/>
        <v>1002341</v>
      </c>
      <c r="S278" s="15">
        <v>1</v>
      </c>
      <c r="T278" s="147" t="s">
        <v>180</v>
      </c>
      <c r="U278" s="15">
        <v>2000</v>
      </c>
      <c r="V278" s="12">
        <f t="shared" si="96"/>
        <v>360</v>
      </c>
      <c r="W278" s="15">
        <v>0</v>
      </c>
      <c r="X278" s="18">
        <v>323</v>
      </c>
      <c r="Y278" s="152" t="s">
        <v>47</v>
      </c>
      <c r="Z278" s="20">
        <f>U278-V278</f>
        <v>1640</v>
      </c>
      <c r="AA278" s="21">
        <f>(AC278/1.18)*0.02</f>
        <v>8.4745762711864412</v>
      </c>
      <c r="AB278" s="166"/>
      <c r="AC278" s="148">
        <v>500</v>
      </c>
      <c r="AD278" s="12"/>
      <c r="AE278" s="15"/>
      <c r="AF278" s="147" t="s">
        <v>198</v>
      </c>
      <c r="AG278" s="155">
        <v>8</v>
      </c>
      <c r="AH278" s="156">
        <v>13</v>
      </c>
      <c r="AI278" s="157" t="s">
        <v>49</v>
      </c>
      <c r="AJ278" s="147"/>
      <c r="AK278" s="147"/>
      <c r="AL278" s="15">
        <v>0</v>
      </c>
      <c r="AM278" s="15" t="s">
        <v>50</v>
      </c>
      <c r="AN278" s="15" t="s">
        <v>51</v>
      </c>
      <c r="AO278" s="15"/>
      <c r="AP278" s="15"/>
      <c r="AQ278" s="15"/>
      <c r="AR278" s="15"/>
      <c r="AS278" s="65"/>
      <c r="AU27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"&amp;A278&amp;", "&amp;C278&amp;", '"&amp;D278&amp;"', date'"&amp;E278&amp;"', date'"&amp;F278&amp;"', "&amp;G278&amp;", "&amp;H278&amp;", '"&amp;I278&amp;"',date'"&amp;O278&amp;"',"&amp;J278&amp;", "&amp;K278&amp;", "&amp;K278&amp;", '"&amp;L278&amp;"', "&amp;M278&amp;", "&amp;N278&amp;", date'"&amp;P278&amp;"', date'"&amp;Q278&amp;"', "&amp;R278&amp;", "&amp;S278&amp;", to_date('"&amp;T278&amp;"','YYYY-MM-DD HH24:MI:SS'), "&amp;U278&amp;", "&amp;V278&amp;", "&amp;W278&amp;", "&amp;X278&amp;", "&amp;AL278&amp;", '"&amp;AN278&amp;"', "&amp;AG278&amp;","&amp;AM278&amp;");"&amp;
IF(LEN(AC278)&gt;0,"insert into xxxx_oebs_cash_payment_test (ID, INVOICE_ID, OEBS_PAYMENT, DOC_DATE, COMISS_DATE) values (s_xxxx_oebs_cash_payment_test.NEXTVAL, "&amp;H278&amp;", "&amp;AC278&amp;", to_date('"&amp;T278&amp;"','YYYY-MM-DD HH24:MI:SS'), "&amp;AF278&amp;" );","")&amp;
IF(LEN(AD278)&gt;0,"insert into xxxx_oebs_cash_payment_test (ID, INVOICE_ID, OEBS_PAYMENT, DOC_DATE, COMISS_DATE) values (s_xxxx_oebs_cash_payment_test.NEXTVAL, "&amp;H278&amp;", "&amp;AD278&amp;", to_date('"&amp;T278&amp;"','YYYY-MM-DD HH24:MI:SS'), "&amp;AF278&amp;" );","")&amp;
IF(LEN(AE278)&gt;0,"insert into xxxx_oebs_cash_payment_test (ID, INVOICE_ID, OEBS_PAYMENT, DOC_DATE, COMISS_DATE) values (s_xxxx_oebs_cash_payment_test.NEXTVAL, "&amp;H278&amp;", "&amp;AE278&amp;", to_date('"&amp;T278&amp;"','YYYY-MM-DD HH24:MI:SS'), "&amp;AF278&amp;" );","")&amp;
IF(LEN(AH278)&gt;0,"insert into xxxx_client_discount_m  (ID,CLIENT_ID,CLIENT_AVG_DISCOUNT,DT) values (s_xxxx_client_discount_m.NEXTVAL,"&amp;X278&amp;", "&amp;AH278&amp;", "&amp;AI278&amp;");","")&amp;
IF(LEN(AJ278)&gt;0,"insert into xxxx_client_discount_m  (ID,CLIENT_ID,CLIENT_AVG_DISCOUNT,DT) values (s_xxxx_client_discount_m.NEXTVAL,"&amp;X278&amp;", "&amp;AJ278&amp;", "&amp;AK278&amp;");","")&amp;
IF(LEN(AO278)&gt;0,"insert into xxxx_contract_signed_attr (ID, CONTRACT_ID, CODE, KEY_NUM) values (s_xxxx_contract_signed_attr.NEXTVAL, "&amp;C278&amp;", 'SUPERCOMMISSION_BONUS' , "&amp;AO278&amp;" );","")&amp;
IF(LEN(AP278)&gt;0,"insert into xxxx_loyal_clients_contr_attr (ID, CONTRACT_ID, CLIENT_ID, LC_TURNOVER, COLLATERAL_FIRST_DT, COLLATERAL_END_DT) values (s_xxxx_loyal_clients_contr_atr.NEXTVAL, "&amp;C278&amp;", "&amp;X278&amp;", "&amp;AP278&amp;", "&amp;AQ278&amp;", "&amp;AR278&amp;"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100234, 'Б-100064-13',date'2015-03-02',3, 7, 7, 'RUR', 1, 18, date'2015-03-06', date'2015-03-07', 1002341, 1, to_date('2015-07-07 00:00:00','YYYY-MM-DD HH24:MI:SS'), 2000, 360, 0, 323, 0, 'c1', 8,null);insert into xxxx_oebs_cash_payment_test (ID, INVOICE_ID, OEBS_PAYMENT, DOC_DATE, COMISS_DATE) values (s_xxxx_oebs_cash_payment_test.NEXTVAL, 100234, 500, to_date('2015-07-07 00:00:00','YYYY-MM-DD HH24:MI:SS'), date'2015-07-07' );insert into xxxx_client_discount_m  (ID,CLIENT_ID,CLIENT_AVG_DISCOUNT,DT) values (s_xxxx_client_discount_m.NEXTVAL,323, 13, date'2014-03-01');</v>
      </c>
    </row>
    <row r="279" spans="1:47" s="47" customFormat="1" ht="15" customHeight="1" x14ac:dyDescent="0.3">
      <c r="A279" s="45">
        <v>16</v>
      </c>
      <c r="B279" s="55"/>
      <c r="C279" s="12" t="str">
        <f t="shared" si="98"/>
        <v>100016</v>
      </c>
      <c r="D279" s="15" t="s">
        <v>210</v>
      </c>
      <c r="E279" s="147" t="s">
        <v>40</v>
      </c>
      <c r="F279" s="147" t="s">
        <v>41</v>
      </c>
      <c r="G279" s="15">
        <v>57</v>
      </c>
      <c r="H279" s="14">
        <v>100235</v>
      </c>
      <c r="I279" s="15" t="s">
        <v>213</v>
      </c>
      <c r="J279" s="164">
        <v>3</v>
      </c>
      <c r="K279" s="15">
        <v>7</v>
      </c>
      <c r="L279" s="15" t="s">
        <v>42</v>
      </c>
      <c r="M279" s="149">
        <v>1</v>
      </c>
      <c r="N279" s="15">
        <v>18</v>
      </c>
      <c r="O279" s="147" t="s">
        <v>53</v>
      </c>
      <c r="P279" s="147" t="s">
        <v>44</v>
      </c>
      <c r="Q279" s="147" t="s">
        <v>45</v>
      </c>
      <c r="R279" s="15" t="str">
        <f t="shared" si="99"/>
        <v>1002351</v>
      </c>
      <c r="S279" s="15">
        <v>1</v>
      </c>
      <c r="T279" s="147" t="s">
        <v>189</v>
      </c>
      <c r="U279" s="15" t="s">
        <v>50</v>
      </c>
      <c r="V279" s="15" t="s">
        <v>50</v>
      </c>
      <c r="W279" s="15">
        <v>0</v>
      </c>
      <c r="X279" s="18">
        <v>324</v>
      </c>
      <c r="Y279" s="152" t="s">
        <v>47</v>
      </c>
      <c r="Z279" s="20" t="s">
        <v>50</v>
      </c>
      <c r="AA279" s="21">
        <f>(AC279/1.18)*0.02</f>
        <v>93.220338983050866</v>
      </c>
      <c r="AB279" s="167"/>
      <c r="AC279" s="148">
        <v>5500</v>
      </c>
      <c r="AD279" s="12"/>
      <c r="AE279" s="15"/>
      <c r="AF279" s="147" t="s">
        <v>199</v>
      </c>
      <c r="AG279" s="155">
        <v>8</v>
      </c>
      <c r="AH279" s="168">
        <v>7</v>
      </c>
      <c r="AI279" s="157" t="s">
        <v>49</v>
      </c>
      <c r="AJ279" s="147"/>
      <c r="AK279" s="147"/>
      <c r="AL279" s="15">
        <v>0</v>
      </c>
      <c r="AM279" s="15" t="s">
        <v>50</v>
      </c>
      <c r="AN279" s="15" t="s">
        <v>51</v>
      </c>
      <c r="AO279" s="15"/>
      <c r="AP279" s="15"/>
      <c r="AQ279" s="15"/>
      <c r="AR279" s="15"/>
      <c r="AS279" s="15"/>
      <c r="AU27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"&amp;A279&amp;", "&amp;C279&amp;", '"&amp;D279&amp;"', date'"&amp;E279&amp;"', date'"&amp;F279&amp;"', "&amp;G279&amp;", "&amp;H279&amp;", '"&amp;I279&amp;"',date'"&amp;O279&amp;"',"&amp;J279&amp;", "&amp;K279&amp;", "&amp;K279&amp;", '"&amp;L279&amp;"', "&amp;M279&amp;", "&amp;N279&amp;", date'"&amp;P279&amp;"', date'"&amp;Q279&amp;"', "&amp;R279&amp;", "&amp;S279&amp;", to_date('"&amp;T279&amp;"','YYYY-MM-DD HH24:MI:SS'), "&amp;U279&amp;", "&amp;V279&amp;", "&amp;W279&amp;", "&amp;X279&amp;", "&amp;AL279&amp;", '"&amp;AN279&amp;"', "&amp;AG279&amp;","&amp;AM279&amp;");"&amp;
IF(LEN(AC279)&gt;0,"insert into xxxx_oebs_cash_payment_test (ID, INVOICE_ID, OEBS_PAYMENT, DOC_DATE, COMISS_DATE) values (s_xxxx_oebs_cash_payment_test.NEXTVAL, "&amp;H279&amp;", "&amp;AC279&amp;", to_date('"&amp;T279&amp;"','YYYY-MM-DD HH24:MI:SS'), "&amp;AF279&amp;" );","")&amp;
IF(LEN(AD279)&gt;0,"insert into xxxx_oebs_cash_payment_test (ID, INVOICE_ID, OEBS_PAYMENT, DOC_DATE, COMISS_DATE) values (s_xxxx_oebs_cash_payment_test.NEXTVAL, "&amp;H279&amp;", "&amp;AD279&amp;", to_date('"&amp;T279&amp;"','YYYY-MM-DD HH24:MI:SS'), "&amp;AF279&amp;" );","")&amp;
IF(LEN(AE279)&gt;0,"insert into xxxx_oebs_cash_payment_test (ID, INVOICE_ID, OEBS_PAYMENT, DOC_DATE, COMISS_DATE) values (s_xxxx_oebs_cash_payment_test.NEXTVAL, "&amp;H279&amp;", "&amp;AE279&amp;", to_date('"&amp;T279&amp;"','YYYY-MM-DD HH24:MI:SS'), "&amp;AF279&amp;" );","")&amp;
IF(LEN(AH279)&gt;0,"insert into xxxx_client_discount_m  (ID,CLIENT_ID,CLIENT_AVG_DISCOUNT,DT) values (s_xxxx_client_discount_m.NEXTVAL,"&amp;X279&amp;", "&amp;AH279&amp;", "&amp;AI279&amp;");","")&amp;
IF(LEN(AJ279)&gt;0,"insert into xxxx_client_discount_m  (ID,CLIENT_ID,CLIENT_AVG_DISCOUNT,DT) values (s_xxxx_client_discount_m.NEXTVAL,"&amp;X279&amp;", "&amp;AJ279&amp;", "&amp;AK279&amp;");","")&amp;
IF(LEN(AO279)&gt;0,"insert into xxxx_contract_signed_attr (ID, CONTRACT_ID, CODE, KEY_NUM) values (s_xxxx_contract_signed_attr.NEXTVAL, "&amp;C279&amp;", 'SUPERCOMMISSION_BONUS' , "&amp;AO279&amp;" );","")&amp;
IF(LEN(AP279)&gt;0,"insert into xxxx_loyal_clients_contr_attr (ID, CONTRACT_ID, CLIENT_ID, LC_TURNOVER, COLLATERAL_FIRST_DT, COLLATERAL_END_DT) values (s_xxxx_loyal_clients_contr_atr.NEXTVAL, "&amp;C279&amp;", "&amp;X279&amp;", "&amp;AP279&amp;", "&amp;AQ279&amp;", "&amp;AR279&amp;"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100235, 'Б-100070-13',date'2015-03-03',3, 7, 7, 'RUR', 1, 18, date'2015-03-06', date'2015-03-07', 1002351, 1, to_date('2015-08-11 00:00:00','YYYY-MM-DD HH24:MI:SS'), null, null, 0, 324, 0, 'c1', 8,null);insert into xxxx_oebs_cash_payment_test (ID, INVOICE_ID, OEBS_PAYMENT, DOC_DATE, COMISS_DATE) values (s_xxxx_oebs_cash_payment_test.NEXTVAL, 100235, 5500, to_date('2015-08-11 00:00:00','YYYY-MM-DD HH24:MI:SS'), date'2015-08-11' );insert into xxxx_client_discount_m  (ID,CLIENT_ID,CLIENT_AVG_DISCOUNT,DT) values (s_xxxx_client_discount_m.NEXTVAL,324, 7, date'2014-03-01');</v>
      </c>
    </row>
    <row r="280" spans="1:47" ht="15" customHeight="1" x14ac:dyDescent="0.3">
      <c r="A280" s="45">
        <v>16</v>
      </c>
      <c r="B280" s="57"/>
      <c r="C280" s="12" t="str">
        <f t="shared" si="98"/>
        <v>100016</v>
      </c>
      <c r="D280" s="12" t="s">
        <v>210</v>
      </c>
      <c r="E280" s="13" t="s">
        <v>40</v>
      </c>
      <c r="F280" s="13" t="s">
        <v>41</v>
      </c>
      <c r="G280" s="12">
        <v>57</v>
      </c>
      <c r="H280" s="14">
        <v>100236</v>
      </c>
      <c r="I280" s="15" t="s">
        <v>214</v>
      </c>
      <c r="J280" s="163">
        <v>3</v>
      </c>
      <c r="K280" s="12">
        <v>7</v>
      </c>
      <c r="L280" s="12" t="s">
        <v>42</v>
      </c>
      <c r="M280" s="16">
        <v>1</v>
      </c>
      <c r="N280" s="12">
        <v>18</v>
      </c>
      <c r="O280" s="13" t="s">
        <v>53</v>
      </c>
      <c r="P280" s="13" t="s">
        <v>44</v>
      </c>
      <c r="Q280" s="13" t="s">
        <v>45</v>
      </c>
      <c r="R280" s="17" t="str">
        <f t="shared" si="99"/>
        <v>1002361</v>
      </c>
      <c r="S280" s="15">
        <v>1</v>
      </c>
      <c r="T280" s="13" t="s">
        <v>207</v>
      </c>
      <c r="U280" s="12">
        <v>2981.3969999999999</v>
      </c>
      <c r="V280" s="12">
        <f>U280*0.18</f>
        <v>536.65145999999993</v>
      </c>
      <c r="W280" s="12">
        <v>0</v>
      </c>
      <c r="X280" s="18">
        <v>325</v>
      </c>
      <c r="Y280" s="19" t="s">
        <v>47</v>
      </c>
      <c r="Z280" s="20">
        <f>U280-V280</f>
        <v>2444.7455399999999</v>
      </c>
      <c r="AA280" s="21">
        <f>(AC280/1.18)*0.13</f>
        <v>0</v>
      </c>
      <c r="AB280" s="26"/>
      <c r="AC280" s="14">
        <v>0</v>
      </c>
      <c r="AD280" s="12"/>
      <c r="AE280" s="12"/>
      <c r="AF280" s="13" t="s">
        <v>197</v>
      </c>
      <c r="AG280" s="23">
        <v>8</v>
      </c>
      <c r="AH280" s="27">
        <v>7</v>
      </c>
      <c r="AI280" s="25" t="s">
        <v>49</v>
      </c>
      <c r="AJ280" s="13"/>
      <c r="AK280" s="13"/>
      <c r="AL280" s="17">
        <v>0</v>
      </c>
      <c r="AM280" s="15" t="s">
        <v>50</v>
      </c>
      <c r="AN280" s="12" t="s">
        <v>51</v>
      </c>
      <c r="AO280" s="12"/>
      <c r="AP280" s="17"/>
      <c r="AQ280" s="17"/>
      <c r="AR280" s="17"/>
      <c r="AS280" s="17"/>
      <c r="AU28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"&amp;A280&amp;", "&amp;C280&amp;", '"&amp;D280&amp;"', date'"&amp;E280&amp;"', date'"&amp;F280&amp;"', "&amp;G280&amp;", "&amp;H280&amp;", '"&amp;I280&amp;"',date'"&amp;O280&amp;"',"&amp;J280&amp;", "&amp;K280&amp;", "&amp;K280&amp;", '"&amp;L280&amp;"', "&amp;M280&amp;", "&amp;N280&amp;", date'"&amp;P280&amp;"', date'"&amp;Q280&amp;"', "&amp;R280&amp;", "&amp;S280&amp;", to_date('"&amp;T280&amp;"','YYYY-MM-DD HH24:MI:SS'), "&amp;U280&amp;", "&amp;V280&amp;", "&amp;W280&amp;", "&amp;X280&amp;", "&amp;AL280&amp;", '"&amp;AN280&amp;"', "&amp;AG280&amp;","&amp;AM280&amp;");"&amp;
IF(LEN(AC280)&gt;0,"insert into xxxx_oebs_cash_payment_test (ID, INVOICE_ID, OEBS_PAYMENT, DOC_DATE, COMISS_DATE) values (s_xxxx_oebs_cash_payment_test.NEXTVAL, "&amp;H280&amp;", "&amp;AC280&amp;", to_date('"&amp;T280&amp;"','YYYY-MM-DD HH24:MI:SS'), "&amp;AF280&amp;" );","")&amp;
IF(LEN(AD280)&gt;0,"insert into xxxx_oebs_cash_payment_test (ID, INVOICE_ID, OEBS_PAYMENT, DOC_DATE, COMISS_DATE) values (s_xxxx_oebs_cash_payment_test.NEXTVAL, "&amp;H280&amp;", "&amp;AD280&amp;", to_date('"&amp;T280&amp;"','YYYY-MM-DD HH24:MI:SS'), "&amp;AF280&amp;" );","")&amp;
IF(LEN(AE280)&gt;0,"insert into xxxx_oebs_cash_payment_test (ID, INVOICE_ID, OEBS_PAYMENT, DOC_DATE, COMISS_DATE) values (s_xxxx_oebs_cash_payment_test.NEXTVAL, "&amp;H280&amp;", "&amp;AE280&amp;", to_date('"&amp;T280&amp;"','YYYY-MM-DD HH24:MI:SS'), "&amp;AF280&amp;" );","")&amp;
IF(LEN(AH280)&gt;0,"insert into xxxx_client_discount_m  (ID,CLIENT_ID,CLIENT_AVG_DISCOUNT,DT) values (s_xxxx_client_discount_m.NEXTVAL,"&amp;X280&amp;", "&amp;AH280&amp;", "&amp;AI280&amp;");","")&amp;
IF(LEN(AJ280)&gt;0,"insert into xxxx_client_discount_m  (ID,CLIENT_ID,CLIENT_AVG_DISCOUNT,DT) values (s_xxxx_client_discount_m.NEXTVAL,"&amp;X280&amp;", "&amp;AJ280&amp;", "&amp;AK280&amp;");","")&amp;
IF(LEN(AO280)&gt;0,"insert into xxxx_contract_signed_attr (ID, CONTRACT_ID, CODE, KEY_NUM) values (s_xxxx_contract_signed_attr.NEXTVAL, "&amp;C280&amp;", 'SUPERCOMMISSION_BONUS' , "&amp;AO280&amp;" );","")&amp;
IF(LEN(AP280)&gt;0,"insert into xxxx_loyal_clients_contr_attr (ID, CONTRACT_ID, CLIENT_ID, LC_TURNOVER, COLLATERAL_FIRST_DT, COLLATERAL_END_DT) values (s_xxxx_loyal_clients_contr_atr.NEXTVAL, "&amp;C280&amp;", "&amp;X280&amp;", "&amp;AP280&amp;", "&amp;AQ280&amp;", "&amp;AR280&amp;"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100236, 'Б-100075-13',date'2015-03-03',3, 7, 7, 'RUR', 1, 18, date'2015-03-06', date'2015-03-07', 1002361, 1, to_date('2015-09-08 00:00:00','YYYY-MM-DD HH24:MI:SS'), 2981.397, 536.65146, 0, 325, 0, 'c1', 8,null);insert into xxxx_oebs_cash_payment_test (ID, INVOICE_ID, OEBS_PAYMENT, DOC_DATE, COMISS_DATE) values (s_xxxx_oebs_cash_payment_test.NEXTVAL, 100236, 0, to_date('2015-09-08 00:00:00','YYYY-MM-DD HH24:MI:SS'), date'2015-09-11' );insert into xxxx_client_discount_m  (ID,CLIENT_ID,CLIENT_AVG_DISCOUNT,DT) values (s_xxxx_client_discount_m.NEXTVAL,325, 7, date'2014-03-01');</v>
      </c>
    </row>
    <row r="281" spans="1:47" x14ac:dyDescent="0.3">
      <c r="Z281" s="12">
        <f>Z280*0.13</f>
        <v>317.81692019999997</v>
      </c>
    </row>
    <row r="283" spans="1:47" x14ac:dyDescent="0.3">
      <c r="AF283" s="16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AU283"/>
  <sheetViews>
    <sheetView topLeftCell="M248" zoomScale="70" zoomScaleNormal="70" workbookViewId="0">
      <selection activeCell="AA265" sqref="AA265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146" customWidth="1"/>
    <col min="21" max="24" width="9.109375" style="9"/>
    <col min="25" max="25" width="3.5546875" style="9" customWidth="1"/>
    <col min="26" max="26" width="9.109375" style="12"/>
    <col min="27" max="27" width="13" style="12" bestFit="1" customWidth="1"/>
    <col min="28" max="28" width="9.109375" style="12"/>
    <col min="29" max="29" width="9.109375" style="9"/>
    <col min="30" max="30" width="13.5546875" style="9" customWidth="1"/>
    <col min="31" max="31" width="20.10937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3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43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57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3" t="s">
        <v>43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44" t="s">
        <v>152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6" si="0">U3*0.5</f>
        <v>50000</v>
      </c>
      <c r="AD3" s="12"/>
      <c r="AE3" s="12"/>
      <c r="AF3" s="13" t="s">
        <v>172</v>
      </c>
      <c r="AG3" s="23">
        <v>8</v>
      </c>
      <c r="AH3" s="24">
        <v>13</v>
      </c>
      <c r="AI3" s="25" t="s">
        <v>230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'Б-100011-13',date'2015-03-02',2, 7, 7, 'RUR', 1, 18, date'2015-03-06', date'2015-03-07', 1000111, 1, to_date('2016-06-07 00:00:00','YYYY-MM-DD HH24:MI:SS'), 100000, 18000, 0, 100, 0, 'c1', 8,null);insert into xxxx_oebs_cash_payment_test (ID, INVOICE_ID, OEBS_PAYMENT, DOC_DATE, COMISS_DATE) values (s_xxxx_oebs_cash_payment_test.NEXTVAL, 100011, 50000, to_date('2016-06-07 00:00:00','YYYY-MM-DD HH24:MI:SS'), date'2015-06-11' );insert into xxxx_client_discount_m  (ID,CLIENT_ID,CLIENT_AVG_DISCOUNT,DT) values (s_xxxx_client_discount_m.NEXTVAL,100, 13, date'2016-03-05');</v>
      </c>
    </row>
    <row r="4" spans="1:47" ht="15" customHeight="1" x14ac:dyDescent="0.3">
      <c r="A4" s="10">
        <v>1</v>
      </c>
      <c r="B4" s="11"/>
      <c r="C4" s="12" t="str">
        <f t="shared" ref="C4:C12" si="1">"1000"&amp;A4</f>
        <v>10001</v>
      </c>
      <c r="D4" s="12" t="str">
        <f t="shared" ref="D4:D12" si="2">"1000"&amp;A4&amp;"/13"</f>
        <v>10001/13</v>
      </c>
      <c r="E4" s="13" t="s">
        <v>40</v>
      </c>
      <c r="F4" s="13" t="s">
        <v>41</v>
      </c>
      <c r="G4" s="12">
        <v>57</v>
      </c>
      <c r="H4" s="14">
        <v>100012</v>
      </c>
      <c r="I4" s="15" t="str">
        <f t="shared" ref="I4:I60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3" t="s">
        <v>53</v>
      </c>
      <c r="P4" s="13" t="s">
        <v>44</v>
      </c>
      <c r="Q4" s="13" t="s">
        <v>45</v>
      </c>
      <c r="R4" s="17" t="str">
        <f t="shared" ref="R4:R12" si="4">H4&amp;"1"</f>
        <v>1000121</v>
      </c>
      <c r="S4" s="15">
        <v>1</v>
      </c>
      <c r="T4" s="144" t="s">
        <v>153</v>
      </c>
      <c r="U4" s="12">
        <v>90000</v>
      </c>
      <c r="V4" s="12">
        <f t="shared" ref="V4:V60" si="5">U4*0.18</f>
        <v>16200</v>
      </c>
      <c r="W4" s="12">
        <v>0</v>
      </c>
      <c r="X4" s="18">
        <v>101</v>
      </c>
      <c r="Y4" s="19" t="s">
        <v>47</v>
      </c>
      <c r="Z4" s="20">
        <f t="shared" ref="Z4:Z67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172</v>
      </c>
      <c r="AG4" s="23">
        <v>8</v>
      </c>
      <c r="AH4" s="27">
        <v>7</v>
      </c>
      <c r="AI4" s="25" t="s">
        <v>230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67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'Б-100012-13',date'2015-03-03',2, 7, 7, 'RUR', 1, 18, date'2015-03-06', date'2015-03-07', 1000121, 1, to_date('2016-06-08 00:00:00','YYYY-MM-DD HH24:MI:SS'), 90000, 16200, 0, 101, 0, 'c1', 8,null);insert into xxxx_oebs_cash_payment_test (ID, INVOICE_ID, OEBS_PAYMENT, DOC_DATE, COMISS_DATE) values (s_xxxx_oebs_cash_payment_test.NEXTVAL, 100012, 45000, to_date('2016-06-08 00:00:00','YYYY-MM-DD HH24:MI:SS'), date'2015-06-11' );insert into xxxx_client_discount_m  (ID,CLIENT_ID,CLIENT_AVG_DISCOUNT,DT) values (s_xxxx_client_discount_m.NEXTVAL,101, 7, date'2016-03-05');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57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3" t="s">
        <v>53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44" t="s">
        <v>153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172</v>
      </c>
      <c r="AG5" s="23">
        <v>8</v>
      </c>
      <c r="AH5" s="27">
        <v>7</v>
      </c>
      <c r="AI5" s="25" t="s">
        <v>230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'Б-100013-13',date'2015-03-03',2, 7, 7, 'RUR', 1, 18, date'2015-03-06', date'2015-03-07', 1000131, 1, to_date('2016-06-08 00:00:00','YYYY-MM-DD HH24:MI:SS'), 90000, 16200, 0, 102, 0, 'c1', 8,null);insert into xxxx_oebs_cash_payment_test (ID, INVOICE_ID, OEBS_PAYMENT, DOC_DATE, COMISS_DATE) values (s_xxxx_oebs_cash_payment_test.NEXTVAL, 100013, 45000, to_date('2016-06-08 00:00:00','YYYY-MM-DD HH24:MI:SS'), date'2015-06-11' );insert into xxxx_client_discount_m  (ID,CLIENT_ID,CLIENT_AVG_DISCOUNT,DT) values (s_xxxx_client_discount_m.NEXTVAL,102, 7, date'2016-03-05');</v>
      </c>
    </row>
    <row r="6" spans="1:47" ht="15" customHeight="1" x14ac:dyDescent="0.3">
      <c r="A6" s="10">
        <v>1</v>
      </c>
      <c r="B6" s="11"/>
      <c r="C6" s="12" t="str">
        <f t="shared" si="1"/>
        <v>10001</v>
      </c>
      <c r="D6" s="12" t="str">
        <f t="shared" si="2"/>
        <v>10001/13</v>
      </c>
      <c r="E6" s="13" t="s">
        <v>40</v>
      </c>
      <c r="F6" s="13" t="s">
        <v>41</v>
      </c>
      <c r="G6" s="12">
        <v>57</v>
      </c>
      <c r="H6" s="14">
        <v>100014</v>
      </c>
      <c r="I6" s="15" t="str">
        <f t="shared" si="3"/>
        <v>Б-100014-13</v>
      </c>
      <c r="J6" s="16">
        <v>2</v>
      </c>
      <c r="K6" s="28">
        <v>11</v>
      </c>
      <c r="L6" s="12" t="s">
        <v>42</v>
      </c>
      <c r="M6" s="16">
        <v>1</v>
      </c>
      <c r="N6" s="12">
        <v>18</v>
      </c>
      <c r="O6" s="13" t="s">
        <v>55</v>
      </c>
      <c r="P6" s="13" t="s">
        <v>44</v>
      </c>
      <c r="Q6" s="13" t="s">
        <v>45</v>
      </c>
      <c r="R6" s="17" t="str">
        <f t="shared" si="4"/>
        <v>1000141</v>
      </c>
      <c r="S6" s="15">
        <v>1</v>
      </c>
      <c r="T6" s="144" t="s">
        <v>215</v>
      </c>
      <c r="U6" s="12">
        <v>80000</v>
      </c>
      <c r="V6" s="12">
        <f t="shared" si="5"/>
        <v>14400</v>
      </c>
      <c r="W6" s="12">
        <v>0</v>
      </c>
      <c r="X6" s="18">
        <v>103</v>
      </c>
      <c r="Y6" s="19" t="s">
        <v>47</v>
      </c>
      <c r="Z6" s="20">
        <f t="shared" si="6"/>
        <v>65600</v>
      </c>
      <c r="AA6" s="21"/>
      <c r="AB6" s="29"/>
      <c r="AC6" s="14">
        <f t="shared" si="0"/>
        <v>40000</v>
      </c>
      <c r="AD6" s="12"/>
      <c r="AE6" s="12"/>
      <c r="AF6" s="13" t="s">
        <v>172</v>
      </c>
      <c r="AG6" s="23">
        <v>8</v>
      </c>
      <c r="AH6" s="30">
        <v>20</v>
      </c>
      <c r="AI6" s="25" t="s">
        <v>230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'Б-100014-13',date'2015-03-04',2, 11, 11, 'RUR', 1, 18, date'2015-03-06', date'2015-03-07', 1000141, 1, to_date('2016-06-09 00:00:00','YYYY-MM-DD HH24:MI:SS'), 80000, 14400, 0, 103, 0, 'c1', 8,null);insert into xxxx_oebs_cash_payment_test (ID, INVOICE_ID, OEBS_PAYMENT, DOC_DATE, COMISS_DATE) values (s_xxxx_oebs_cash_payment_test.NEXTVAL, 100014, 40000, to_date('2016-06-09 00:00:00','YYYY-MM-DD HH24:MI:SS'), date'2015-06-11' );insert into xxxx_client_discount_m  (ID,CLIENT_ID,CLIENT_AVG_DISCOUNT,DT) values (s_xxxx_client_discount_m.NEXTVAL,103, 20, date'2016-03-05');</v>
      </c>
    </row>
    <row r="7" spans="1:47" s="44" customFormat="1" ht="15" customHeight="1" x14ac:dyDescent="0.3">
      <c r="A7" s="31">
        <v>1</v>
      </c>
      <c r="B7" s="32"/>
      <c r="C7" s="33" t="str">
        <f t="shared" si="1"/>
        <v>10001</v>
      </c>
      <c r="D7" s="33" t="str">
        <f t="shared" si="2"/>
        <v>10001/13</v>
      </c>
      <c r="E7" s="34" t="s">
        <v>40</v>
      </c>
      <c r="F7" s="34" t="s">
        <v>41</v>
      </c>
      <c r="G7" s="12">
        <v>57</v>
      </c>
      <c r="H7" s="14">
        <v>100015</v>
      </c>
      <c r="I7" s="33" t="str">
        <f t="shared" si="3"/>
        <v>Б-100015-13</v>
      </c>
      <c r="J7" s="16">
        <v>2</v>
      </c>
      <c r="K7" s="35">
        <v>1</v>
      </c>
      <c r="L7" s="33" t="s">
        <v>42</v>
      </c>
      <c r="M7" s="36">
        <v>1</v>
      </c>
      <c r="N7" s="33">
        <v>18</v>
      </c>
      <c r="O7" s="34" t="s">
        <v>57</v>
      </c>
      <c r="P7" s="34" t="s">
        <v>44</v>
      </c>
      <c r="Q7" s="34" t="s">
        <v>45</v>
      </c>
      <c r="R7" s="37" t="str">
        <f t="shared" si="4"/>
        <v>1000151</v>
      </c>
      <c r="S7" s="33">
        <v>1</v>
      </c>
      <c r="T7" s="145" t="s">
        <v>216</v>
      </c>
      <c r="U7" s="33">
        <v>60000</v>
      </c>
      <c r="V7" s="33">
        <f t="shared" si="5"/>
        <v>10800</v>
      </c>
      <c r="W7" s="33">
        <v>0</v>
      </c>
      <c r="X7" s="18">
        <v>104</v>
      </c>
      <c r="Y7" s="38" t="s">
        <v>47</v>
      </c>
      <c r="Z7" s="20">
        <f t="shared" si="6"/>
        <v>49200</v>
      </c>
      <c r="AA7" s="39"/>
      <c r="AB7" s="39"/>
      <c r="AC7" s="40">
        <f t="shared" si="0"/>
        <v>30000</v>
      </c>
      <c r="AD7" s="33"/>
      <c r="AE7" s="33"/>
      <c r="AF7" s="13" t="s">
        <v>172</v>
      </c>
      <c r="AG7" s="41">
        <v>8</v>
      </c>
      <c r="AH7" s="42">
        <v>13</v>
      </c>
      <c r="AI7" s="43" t="s">
        <v>230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3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'Б-100015-13',date'2015-03-05',2, 1, 1, 'RUR', 1, 18, date'2015-03-06', date'2015-03-07', 1000151, 1, to_date('2016-06-11 00:00:00','YYYY-MM-DD HH24:MI:SS'), 60000, 10800, 0, 104, 0, 'c1', 8,null);insert into xxxx_oebs_cash_payment_test (ID, INVOICE_ID, OEBS_PAYMENT, DOC_DATE, COMISS_DATE) values (s_xxxx_oebs_cash_payment_test.NEXTVAL, 100015, 30000, to_date('2016-06-11 00:00:00','YYYY-MM-DD HH24:MI:SS'), date'2015-06-11' );insert into xxxx_client_discount_m  (ID,CLIENT_ID,CLIENT_AVG_DISCOUNT,DT) values (s_xxxx_client_discount_m.NEXTVAL,104, 13, date'2016-03-05');</v>
      </c>
    </row>
    <row r="8" spans="1:47" ht="15" customHeight="1" x14ac:dyDescent="0.3">
      <c r="A8" s="45">
        <v>2</v>
      </c>
      <c r="B8" s="46"/>
      <c r="C8" s="12" t="str">
        <f t="shared" si="1"/>
        <v>10002</v>
      </c>
      <c r="D8" s="12" t="str">
        <f t="shared" si="2"/>
        <v>10002/13</v>
      </c>
      <c r="E8" s="13" t="s">
        <v>40</v>
      </c>
      <c r="F8" s="13" t="s">
        <v>41</v>
      </c>
      <c r="G8" s="162">
        <v>58</v>
      </c>
      <c r="H8" s="14">
        <v>100016</v>
      </c>
      <c r="I8" s="15" t="str">
        <f t="shared" si="3"/>
        <v>Б-100016-13</v>
      </c>
      <c r="J8" s="16">
        <v>2</v>
      </c>
      <c r="K8" s="12">
        <v>7</v>
      </c>
      <c r="L8" s="12" t="s">
        <v>42</v>
      </c>
      <c r="M8" s="16">
        <v>1</v>
      </c>
      <c r="N8" s="12">
        <v>18</v>
      </c>
      <c r="O8" s="13" t="s">
        <v>43</v>
      </c>
      <c r="P8" s="13" t="s">
        <v>44</v>
      </c>
      <c r="Q8" s="13" t="s">
        <v>45</v>
      </c>
      <c r="R8" s="17" t="str">
        <f t="shared" si="4"/>
        <v>1000161</v>
      </c>
      <c r="S8" s="15">
        <v>1</v>
      </c>
      <c r="T8" s="144" t="s">
        <v>152</v>
      </c>
      <c r="U8" s="12">
        <v>100000</v>
      </c>
      <c r="V8" s="12">
        <f>U8*0.18</f>
        <v>18000</v>
      </c>
      <c r="W8" s="12">
        <v>0</v>
      </c>
      <c r="X8" s="18">
        <v>105</v>
      </c>
      <c r="Y8" s="19" t="s">
        <v>47</v>
      </c>
      <c r="Z8" s="20">
        <f t="shared" si="6"/>
        <v>82000</v>
      </c>
      <c r="AA8" s="21"/>
      <c r="AB8" s="22"/>
      <c r="AC8" s="14">
        <f t="shared" si="0"/>
        <v>50000</v>
      </c>
      <c r="AD8" s="12"/>
      <c r="AE8" s="12"/>
      <c r="AF8" s="13" t="s">
        <v>172</v>
      </c>
      <c r="AG8" s="23">
        <v>8</v>
      </c>
      <c r="AH8" s="24">
        <v>13</v>
      </c>
      <c r="AI8" s="25" t="s">
        <v>230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17" t="s">
        <v>59</v>
      </c>
      <c r="AT8" s="4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'Б-100016-13',date'2015-03-02',2, 7, 7, 'RUR', 1, 18, date'2015-03-06', date'2015-03-07', 1000161, 1, to_date('2016-06-07 00:00:00','YYYY-MM-DD HH24:MI:SS'), 100000, 18000, 0, 105, 0, 'c1', 8,null);insert into xxxx_oebs_cash_payment_test (ID, INVOICE_ID, OEBS_PAYMENT, DOC_DATE, COMISS_DATE) values (s_xxxx_oebs_cash_payment_test.NEXTVAL, 100016, 50000, to_date('2016-06-07 00:00:00','YYYY-MM-DD HH24:MI:SS'), date'2015-06-11' );insert into xxxx_client_discount_m  (ID,CLIENT_ID,CLIENT_AVG_DISCOUNT,DT) values (s_xxxx_client_discount_m.NEXTVAL,105, 13, date'2016-03-05');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62">
        <v>58</v>
      </c>
      <c r="H9" s="14">
        <v>100017</v>
      </c>
      <c r="I9" s="15" t="str">
        <f t="shared" si="3"/>
        <v>Б-100017-13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3" t="s">
        <v>53</v>
      </c>
      <c r="P9" s="13" t="s">
        <v>44</v>
      </c>
      <c r="Q9" s="13" t="s">
        <v>45</v>
      </c>
      <c r="R9" s="17" t="str">
        <f t="shared" si="4"/>
        <v>1000171</v>
      </c>
      <c r="S9" s="15">
        <v>1</v>
      </c>
      <c r="T9" s="144" t="s">
        <v>153</v>
      </c>
      <c r="U9" s="12">
        <v>90000</v>
      </c>
      <c r="V9" s="12">
        <f t="shared" si="5"/>
        <v>16200</v>
      </c>
      <c r="W9" s="12">
        <v>0</v>
      </c>
      <c r="X9" s="18">
        <v>106</v>
      </c>
      <c r="Y9" s="19" t="s">
        <v>47</v>
      </c>
      <c r="Z9" s="20">
        <f t="shared" si="6"/>
        <v>73800</v>
      </c>
      <c r="AA9" s="21"/>
      <c r="AB9" s="26"/>
      <c r="AC9" s="14">
        <f t="shared" si="0"/>
        <v>45000</v>
      </c>
      <c r="AD9" s="12"/>
      <c r="AE9" s="12"/>
      <c r="AF9" s="13" t="s">
        <v>172</v>
      </c>
      <c r="AG9" s="23">
        <v>8</v>
      </c>
      <c r="AH9" s="27">
        <v>7</v>
      </c>
      <c r="AI9" s="25" t="s">
        <v>230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 t="s">
        <v>175</v>
      </c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'Б-100017-13',date'2015-03-03',2, 7, 7, 'RUR', 1, 18, date'2015-03-06', date'2015-03-07', 1000171, 1, to_date('2016-06-08 00:00:00','YYYY-MM-DD HH24:MI:SS'), 90000, 16200, 0, 106, 0, 'c1', 8,null);insert into xxxx_oebs_cash_payment_test (ID, INVOICE_ID, OEBS_PAYMENT, DOC_DATE, COMISS_DATE) values (s_xxxx_oebs_cash_payment_test.NEXTVAL, 100017, 45000, to_date('2016-06-08 00:00:00','YYYY-MM-DD HH24:MI:SS'), date'2015-06-11' );insert into xxxx_client_discount_m  (ID,CLIENT_ID,CLIENT_AVG_DISCOUNT,DT) values (s_xxxx_client_discount_m.NEXTVAL,106, 7, date'2016-03-05');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62">
        <v>58</v>
      </c>
      <c r="H10" s="14">
        <v>100018</v>
      </c>
      <c r="I10" s="15" t="str">
        <f t="shared" si="3"/>
        <v>Б-100018-13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3" t="s">
        <v>53</v>
      </c>
      <c r="P10" s="13" t="s">
        <v>44</v>
      </c>
      <c r="Q10" s="13" t="s">
        <v>45</v>
      </c>
      <c r="R10" s="17" t="str">
        <f t="shared" si="4"/>
        <v>1000181</v>
      </c>
      <c r="S10" s="15">
        <v>1</v>
      </c>
      <c r="T10" s="144" t="s">
        <v>153</v>
      </c>
      <c r="U10" s="12">
        <v>90000</v>
      </c>
      <c r="V10" s="12">
        <f t="shared" si="5"/>
        <v>16200</v>
      </c>
      <c r="W10" s="12">
        <v>0</v>
      </c>
      <c r="X10" s="18">
        <v>107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172</v>
      </c>
      <c r="AG10" s="23">
        <v>8</v>
      </c>
      <c r="AH10" s="27">
        <v>7</v>
      </c>
      <c r="AI10" s="25" t="s">
        <v>230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'Б-100018-13',date'2015-03-03',2, 7, 7, 'RUR', 1, 18, date'2015-03-06', date'2015-03-07', 1000181, 1, to_date('2016-06-08 00:00:00','YYYY-MM-DD HH24:MI:SS'), 90000, 16200, 0, 107, 0, 'c1', 8,null);insert into xxxx_oebs_cash_payment_test (ID, INVOICE_ID, OEBS_PAYMENT, DOC_DATE, COMISS_DATE) values (s_xxxx_oebs_cash_payment_test.NEXTVAL, 100018, 45000, to_date('2016-06-08 00:00:00','YYYY-MM-DD HH24:MI:SS'), date'2015-06-11' );insert into xxxx_client_discount_m  (ID,CLIENT_ID,CLIENT_AVG_DISCOUNT,DT) values (s_xxxx_client_discount_m.NEXTVAL,107, 7, date'2016-03-05');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62">
        <v>58</v>
      </c>
      <c r="H11" s="14">
        <v>100019</v>
      </c>
      <c r="I11" s="15" t="str">
        <f t="shared" si="3"/>
        <v>Б-100019-13</v>
      </c>
      <c r="J11" s="16">
        <v>2</v>
      </c>
      <c r="K11" s="28">
        <v>11</v>
      </c>
      <c r="L11" s="12" t="s">
        <v>42</v>
      </c>
      <c r="M11" s="16">
        <v>1</v>
      </c>
      <c r="N11" s="12">
        <v>18</v>
      </c>
      <c r="O11" s="13" t="s">
        <v>55</v>
      </c>
      <c r="P11" s="13" t="s">
        <v>44</v>
      </c>
      <c r="Q11" s="13" t="s">
        <v>45</v>
      </c>
      <c r="R11" s="17" t="str">
        <f t="shared" si="4"/>
        <v>1000191</v>
      </c>
      <c r="S11" s="15">
        <v>1</v>
      </c>
      <c r="T11" s="144" t="s">
        <v>215</v>
      </c>
      <c r="U11" s="12">
        <v>80000</v>
      </c>
      <c r="V11" s="12">
        <f t="shared" si="5"/>
        <v>14400</v>
      </c>
      <c r="W11" s="12">
        <v>0</v>
      </c>
      <c r="X11" s="18">
        <v>108</v>
      </c>
      <c r="Y11" s="19" t="s">
        <v>47</v>
      </c>
      <c r="Z11" s="20">
        <f t="shared" si="6"/>
        <v>65600</v>
      </c>
      <c r="AA11" s="21"/>
      <c r="AB11" s="29"/>
      <c r="AC11" s="14">
        <f t="shared" si="0"/>
        <v>40000</v>
      </c>
      <c r="AD11" s="12"/>
      <c r="AE11" s="12"/>
      <c r="AF11" s="13" t="s">
        <v>172</v>
      </c>
      <c r="AG11" s="23">
        <v>8</v>
      </c>
      <c r="AH11" s="30">
        <v>20</v>
      </c>
      <c r="AI11" s="25" t="s">
        <v>230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'Б-100019-13',date'2015-03-04',2, 11, 11, 'RUR', 1, 18, date'2015-03-06', date'2015-03-07', 1000191, 1, to_date('2016-06-09 00:00:00','YYYY-MM-DD HH24:MI:SS'), 80000, 14400, 0, 108, 0, 'c1', 8,null);insert into xxxx_oebs_cash_payment_test (ID, INVOICE_ID, OEBS_PAYMENT, DOC_DATE, COMISS_DATE) values (s_xxxx_oebs_cash_payment_test.NEXTVAL, 100019, 40000, to_date('2016-06-09 00:00:00','YYYY-MM-DD HH24:MI:SS'), date'2015-06-11' );insert into xxxx_client_discount_m  (ID,CLIENT_ID,CLIENT_AVG_DISCOUNT,DT) values (s_xxxx_client_discount_m.NEXTVAL,108, 20, date'2016-03-05');</v>
      </c>
    </row>
    <row r="12" spans="1:47" s="44" customFormat="1" ht="15" customHeight="1" x14ac:dyDescent="0.3">
      <c r="A12" s="31">
        <v>2</v>
      </c>
      <c r="B12" s="48"/>
      <c r="C12" s="33" t="str">
        <f t="shared" si="1"/>
        <v>10002</v>
      </c>
      <c r="D12" s="33" t="str">
        <f t="shared" si="2"/>
        <v>10002/13</v>
      </c>
      <c r="E12" s="34" t="s">
        <v>40</v>
      </c>
      <c r="F12" s="34" t="s">
        <v>41</v>
      </c>
      <c r="G12" s="162">
        <v>58</v>
      </c>
      <c r="H12" s="14">
        <v>100020</v>
      </c>
      <c r="I12" s="33" t="str">
        <f t="shared" si="3"/>
        <v>Б-100020-13</v>
      </c>
      <c r="J12" s="16">
        <v>2</v>
      </c>
      <c r="K12" s="35">
        <v>1</v>
      </c>
      <c r="L12" s="33" t="s">
        <v>42</v>
      </c>
      <c r="M12" s="36">
        <v>1</v>
      </c>
      <c r="N12" s="33">
        <v>18</v>
      </c>
      <c r="O12" s="34" t="s">
        <v>57</v>
      </c>
      <c r="P12" s="34" t="s">
        <v>44</v>
      </c>
      <c r="Q12" s="34" t="s">
        <v>45</v>
      </c>
      <c r="R12" s="37" t="str">
        <f t="shared" si="4"/>
        <v>1000201</v>
      </c>
      <c r="S12" s="33">
        <v>1</v>
      </c>
      <c r="T12" s="145" t="s">
        <v>216</v>
      </c>
      <c r="U12" s="33">
        <v>60000</v>
      </c>
      <c r="V12" s="33">
        <f t="shared" si="5"/>
        <v>10800</v>
      </c>
      <c r="W12" s="33">
        <v>0</v>
      </c>
      <c r="X12" s="18">
        <v>109</v>
      </c>
      <c r="Y12" s="38" t="s">
        <v>47</v>
      </c>
      <c r="Z12" s="20">
        <f t="shared" si="6"/>
        <v>49200</v>
      </c>
      <c r="AA12" s="39"/>
      <c r="AB12" s="39"/>
      <c r="AC12" s="40">
        <f t="shared" si="0"/>
        <v>30000</v>
      </c>
      <c r="AD12" s="33"/>
      <c r="AE12" s="33"/>
      <c r="AF12" s="13" t="s">
        <v>172</v>
      </c>
      <c r="AG12" s="41">
        <v>8</v>
      </c>
      <c r="AH12" s="42">
        <v>13</v>
      </c>
      <c r="AI12" s="43" t="s">
        <v>230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37"/>
      <c r="AU1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'Б-100020-13',date'2015-03-05',2, 1, 1, 'RUR', 1, 18, date'2015-03-06', date'2015-03-07', 1000201, 1, to_date('2016-06-11 00:00:00','YYYY-MM-DD HH24:MI:SS'), 60000, 10800, 0, 109, 0, 'c1', 8,null);insert into xxxx_oebs_cash_payment_test (ID, INVOICE_ID, OEBS_PAYMENT, DOC_DATE, COMISS_DATE) values (s_xxxx_oebs_cash_payment_test.NEXTVAL, 100020, 30000, to_date('2016-06-11 00:00:00','YYYY-MM-DD HH24:MI:SS'), date'2015-06-11' );insert into xxxx_client_discount_m  (ID,CLIENT_ID,CLIENT_AVG_DISCOUNT,DT) values (s_xxxx_client_discount_m.NEXTVAL,109, 13, date'2016-03-05');</v>
      </c>
    </row>
    <row r="13" spans="1:47" ht="15" customHeight="1" x14ac:dyDescent="0.3">
      <c r="A13" s="10">
        <v>3</v>
      </c>
      <c r="B13" s="11"/>
      <c r="C13" s="12" t="str">
        <f t="shared" ref="C13:C42" si="8">"1000"&amp;A13</f>
        <v>10003</v>
      </c>
      <c r="D13" s="12" t="str">
        <f t="shared" ref="D13:D42" si="9">"1000"&amp;A13&amp;"/13"</f>
        <v>10003/13</v>
      </c>
      <c r="E13" s="13" t="s">
        <v>40</v>
      </c>
      <c r="F13" s="13" t="s">
        <v>41</v>
      </c>
      <c r="G13" s="12">
        <v>57</v>
      </c>
      <c r="H13" s="14">
        <v>100021</v>
      </c>
      <c r="I13" s="15" t="str">
        <f>"Б-"&amp;H13&amp;"-13"</f>
        <v>Б-100021-13</v>
      </c>
      <c r="J13" s="16">
        <v>2</v>
      </c>
      <c r="K13" s="12">
        <v>7</v>
      </c>
      <c r="L13" s="12" t="s">
        <v>42</v>
      </c>
      <c r="M13" s="16">
        <v>1</v>
      </c>
      <c r="N13" s="12">
        <v>18</v>
      </c>
      <c r="O13" s="13" t="s">
        <v>43</v>
      </c>
      <c r="P13" s="13" t="s">
        <v>44</v>
      </c>
      <c r="Q13" s="13" t="s">
        <v>45</v>
      </c>
      <c r="R13" s="17" t="str">
        <f t="shared" ref="R13:R42" si="10">H13&amp;"1"</f>
        <v>1000211</v>
      </c>
      <c r="S13" s="15">
        <v>1</v>
      </c>
      <c r="T13" s="144" t="s">
        <v>152</v>
      </c>
      <c r="U13" s="12">
        <v>100000</v>
      </c>
      <c r="V13" s="12">
        <f>U13*0.18</f>
        <v>18000</v>
      </c>
      <c r="W13" s="12">
        <v>0</v>
      </c>
      <c r="X13" s="18">
        <v>110</v>
      </c>
      <c r="Y13" s="19" t="s">
        <v>47</v>
      </c>
      <c r="Z13" s="20">
        <f t="shared" si="6"/>
        <v>82000</v>
      </c>
      <c r="AA13" s="21"/>
      <c r="AB13" s="22"/>
      <c r="AC13" s="14">
        <f t="shared" si="0"/>
        <v>50000</v>
      </c>
      <c r="AD13" s="12"/>
      <c r="AE13" s="12"/>
      <c r="AF13" s="13" t="s">
        <v>172</v>
      </c>
      <c r="AG13" s="23">
        <v>8</v>
      </c>
      <c r="AH13" s="24">
        <v>13</v>
      </c>
      <c r="AI13" s="25" t="s">
        <v>230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 t="s">
        <v>176</v>
      </c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'Б-100021-13',date'2015-03-02',2, 7, 7, 'RUR', 1, 18, date'2015-03-06', date'2015-03-07', 1000211, 1, to_date('2016-06-07 00:00:00','YYYY-MM-DD HH24:MI:SS'), 100000, 18000, 0, 110, 0, 'c1', 8,null);insert into xxxx_oebs_cash_payment_test (ID, INVOICE_ID, OEBS_PAYMENT, DOC_DATE, COMISS_DATE) values (s_xxxx_oebs_cash_payment_test.NEXTVAL, 100021, 50000, to_date('2016-06-07 00:00:00','YYYY-MM-DD HH24:MI:SS'), date'2015-06-11' );insert into xxxx_client_discount_m  (ID,CLIENT_ID,CLIENT_AVG_DISCOUNT,DT) values (s_xxxx_client_discount_m.NEXTVAL,110, 13, date'2016-03-05');</v>
      </c>
    </row>
    <row r="14" spans="1:47" ht="15" customHeight="1" x14ac:dyDescent="0.3">
      <c r="A14" s="10">
        <v>3</v>
      </c>
      <c r="B14" s="11"/>
      <c r="C14" s="12" t="str">
        <f t="shared" si="8"/>
        <v>10003</v>
      </c>
      <c r="D14" s="12" t="str">
        <f t="shared" si="9"/>
        <v>10003/13</v>
      </c>
      <c r="E14" s="13" t="s">
        <v>40</v>
      </c>
      <c r="F14" s="13" t="s">
        <v>41</v>
      </c>
      <c r="G14" s="12">
        <v>57</v>
      </c>
      <c r="H14" s="14">
        <v>100022</v>
      </c>
      <c r="I14" s="15" t="str">
        <f t="shared" si="3"/>
        <v>Б-100022-13</v>
      </c>
      <c r="J14" s="16">
        <v>2</v>
      </c>
      <c r="K14" s="12">
        <v>7</v>
      </c>
      <c r="L14" s="12" t="s">
        <v>42</v>
      </c>
      <c r="M14" s="16">
        <v>1</v>
      </c>
      <c r="N14" s="12">
        <v>18</v>
      </c>
      <c r="O14" s="13" t="s">
        <v>53</v>
      </c>
      <c r="P14" s="13" t="s">
        <v>44</v>
      </c>
      <c r="Q14" s="13" t="s">
        <v>45</v>
      </c>
      <c r="R14" s="17" t="str">
        <f t="shared" si="10"/>
        <v>1000221</v>
      </c>
      <c r="S14" s="15">
        <v>1</v>
      </c>
      <c r="T14" s="144" t="s">
        <v>153</v>
      </c>
      <c r="U14" s="12">
        <v>90000</v>
      </c>
      <c r="V14" s="12">
        <f t="shared" si="5"/>
        <v>16200</v>
      </c>
      <c r="W14" s="12">
        <v>0</v>
      </c>
      <c r="X14" s="18">
        <v>111</v>
      </c>
      <c r="Y14" s="19" t="s">
        <v>47</v>
      </c>
      <c r="Z14" s="20">
        <f t="shared" si="6"/>
        <v>73800</v>
      </c>
      <c r="AA14" s="21"/>
      <c r="AB14" s="26"/>
      <c r="AC14" s="14">
        <f t="shared" si="0"/>
        <v>45000</v>
      </c>
      <c r="AD14" s="12"/>
      <c r="AE14" s="12"/>
      <c r="AF14" s="13" t="s">
        <v>172</v>
      </c>
      <c r="AG14" s="23">
        <v>8</v>
      </c>
      <c r="AH14" s="27">
        <v>7</v>
      </c>
      <c r="AI14" s="25" t="s">
        <v>230</v>
      </c>
      <c r="AJ14" s="13"/>
      <c r="AK14" s="13"/>
      <c r="AL14" s="17">
        <v>0</v>
      </c>
      <c r="AM14" s="15" t="s">
        <v>50</v>
      </c>
      <c r="AN14" s="12" t="s">
        <v>51</v>
      </c>
      <c r="AO14" s="12"/>
      <c r="AP14" s="17"/>
      <c r="AQ14" s="17"/>
      <c r="AR14" s="17"/>
      <c r="AS14" s="17"/>
      <c r="AT14" s="4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'Б-100022-13',date'2015-03-03',2, 7, 7, 'RUR', 1, 18, date'2015-03-06', date'2015-03-07', 1000221, 1, to_date('2016-06-08 00:00:00','YYYY-MM-DD HH24:MI:SS'), 90000, 16200, 0, 111, 0, 'c1', 8,null);insert into xxxx_oebs_cash_payment_test (ID, INVOICE_ID, OEBS_PAYMENT, DOC_DATE, COMISS_DATE) values (s_xxxx_oebs_cash_payment_test.NEXTVAL, 100022, 45000, to_date('2016-06-08 00:00:00','YYYY-MM-DD HH24:MI:SS'), date'2015-06-11' );insert into xxxx_client_discount_m  (ID,CLIENT_ID,CLIENT_AVG_DISCOUNT,DT) values (s_xxxx_client_discount_m.NEXTVAL,111, 7, date'2016-03-05');</v>
      </c>
    </row>
    <row r="15" spans="1:47" ht="15" customHeight="1" x14ac:dyDescent="0.3">
      <c r="A15" s="10">
        <v>3</v>
      </c>
      <c r="B15" s="11"/>
      <c r="C15" s="12" t="str">
        <f t="shared" si="8"/>
        <v>10003</v>
      </c>
      <c r="D15" s="12" t="str">
        <f t="shared" si="9"/>
        <v>10003/13</v>
      </c>
      <c r="E15" s="13" t="s">
        <v>40</v>
      </c>
      <c r="F15" s="13" t="s">
        <v>41</v>
      </c>
      <c r="G15" s="12">
        <v>57</v>
      </c>
      <c r="H15" s="14">
        <v>100023</v>
      </c>
      <c r="I15" s="15" t="str">
        <f t="shared" si="3"/>
        <v>Б-100023-13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3" t="s">
        <v>53</v>
      </c>
      <c r="P15" s="13" t="s">
        <v>44</v>
      </c>
      <c r="Q15" s="13" t="s">
        <v>45</v>
      </c>
      <c r="R15" s="17" t="str">
        <f t="shared" si="10"/>
        <v>1000231</v>
      </c>
      <c r="S15" s="15">
        <v>1</v>
      </c>
      <c r="T15" s="144" t="s">
        <v>153</v>
      </c>
      <c r="U15" s="12">
        <v>90000</v>
      </c>
      <c r="V15" s="12">
        <f t="shared" si="5"/>
        <v>16200</v>
      </c>
      <c r="W15" s="12">
        <v>0</v>
      </c>
      <c r="X15" s="18">
        <v>112</v>
      </c>
      <c r="Y15" s="19" t="s">
        <v>47</v>
      </c>
      <c r="Z15" s="20">
        <f t="shared" si="6"/>
        <v>73800</v>
      </c>
      <c r="AA15" s="21"/>
      <c r="AB15" s="26"/>
      <c r="AC15" s="14">
        <f t="shared" si="0"/>
        <v>45000</v>
      </c>
      <c r="AD15" s="12"/>
      <c r="AE15" s="12"/>
      <c r="AF15" s="13" t="s">
        <v>172</v>
      </c>
      <c r="AG15" s="23">
        <v>8</v>
      </c>
      <c r="AH15" s="27">
        <v>7</v>
      </c>
      <c r="AI15" s="25" t="s">
        <v>230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/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'Б-100023-13',date'2015-03-03',2, 7, 7, 'RUR', 1, 18, date'2015-03-06', date'2015-03-07', 1000231, 1, to_date('2016-06-08 00:00:00','YYYY-MM-DD HH24:MI:SS'), 90000, 16200, 0, 112, 0, 'c1', 8,null);insert into xxxx_oebs_cash_payment_test (ID, INVOICE_ID, OEBS_PAYMENT, DOC_DATE, COMISS_DATE) values (s_xxxx_oebs_cash_payment_test.NEXTVAL, 100023, 45000, to_date('2016-06-08 00:00:00','YYYY-MM-DD HH24:MI:SS'), date'2015-06-11' );insert into xxxx_client_discount_m  (ID,CLIENT_ID,CLIENT_AVG_DISCOUNT,DT) values (s_xxxx_client_discount_m.NEXTVAL,112, 7, date'2016-03-05');</v>
      </c>
    </row>
    <row r="16" spans="1:47" s="44" customFormat="1" ht="15" customHeight="1" x14ac:dyDescent="0.3">
      <c r="A16" s="31">
        <v>3</v>
      </c>
      <c r="B16" s="11"/>
      <c r="C16" s="33" t="str">
        <f t="shared" si="8"/>
        <v>10003</v>
      </c>
      <c r="D16" s="33" t="str">
        <f t="shared" si="9"/>
        <v>10003/13</v>
      </c>
      <c r="E16" s="34" t="s">
        <v>40</v>
      </c>
      <c r="F16" s="34" t="s">
        <v>41</v>
      </c>
      <c r="G16" s="12">
        <v>57</v>
      </c>
      <c r="H16" s="14">
        <v>100024</v>
      </c>
      <c r="I16" s="33" t="str">
        <f t="shared" si="3"/>
        <v>Б-100024-13</v>
      </c>
      <c r="J16" s="16">
        <v>2</v>
      </c>
      <c r="K16" s="51">
        <v>11</v>
      </c>
      <c r="L16" s="33" t="s">
        <v>42</v>
      </c>
      <c r="M16" s="36">
        <v>1</v>
      </c>
      <c r="N16" s="33">
        <v>18</v>
      </c>
      <c r="O16" s="34" t="s">
        <v>55</v>
      </c>
      <c r="P16" s="34" t="s">
        <v>44</v>
      </c>
      <c r="Q16" s="34" t="s">
        <v>45</v>
      </c>
      <c r="R16" s="37" t="str">
        <f t="shared" si="10"/>
        <v>1000241</v>
      </c>
      <c r="S16" s="33">
        <v>1</v>
      </c>
      <c r="T16" s="144" t="s">
        <v>215</v>
      </c>
      <c r="U16" s="33">
        <v>80000</v>
      </c>
      <c r="V16" s="33">
        <f t="shared" si="5"/>
        <v>14400</v>
      </c>
      <c r="W16" s="33">
        <v>0</v>
      </c>
      <c r="X16" s="18">
        <v>113</v>
      </c>
      <c r="Y16" s="38" t="s">
        <v>47</v>
      </c>
      <c r="Z16" s="20">
        <f t="shared" si="6"/>
        <v>65600</v>
      </c>
      <c r="AA16" s="52"/>
      <c r="AB16" s="39"/>
      <c r="AC16" s="40">
        <f t="shared" si="0"/>
        <v>40000</v>
      </c>
      <c r="AD16" s="33"/>
      <c r="AE16" s="33"/>
      <c r="AF16" s="13" t="s">
        <v>172</v>
      </c>
      <c r="AG16" s="41">
        <v>8</v>
      </c>
      <c r="AH16" s="53">
        <v>20</v>
      </c>
      <c r="AI16" s="43" t="s">
        <v>230</v>
      </c>
      <c r="AJ16" s="34"/>
      <c r="AK16" s="34"/>
      <c r="AL16" s="37">
        <v>0</v>
      </c>
      <c r="AM16" s="33" t="s">
        <v>50</v>
      </c>
      <c r="AN16" s="33" t="s">
        <v>51</v>
      </c>
      <c r="AO16" s="33"/>
      <c r="AP16" s="37"/>
      <c r="AQ16" s="37"/>
      <c r="AR16" s="37"/>
      <c r="AS16" s="3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'Б-100024-13',date'2015-03-04',2, 11, 11, 'RUR', 1, 18, date'2015-03-06', date'2015-03-07', 1000241, 1, to_date('2016-06-09 00:00:00','YYYY-MM-DD HH24:MI:SS'), 80000, 14400, 0, 113, 0, 'c1', 8,null);insert into xxxx_oebs_cash_payment_test (ID, INVOICE_ID, OEBS_PAYMENT, DOC_DATE, COMISS_DATE) values (s_xxxx_oebs_cash_payment_test.NEXTVAL, 100024, 40000, to_date('2016-06-09 00:00:00','YYYY-MM-DD HH24:MI:SS'), date'2015-06-11' );insert into xxxx_client_discount_m  (ID,CLIENT_ID,CLIENT_AVG_DISCOUNT,DT) values (s_xxxx_client_discount_m.NEXTVAL,113, 20, date'2016-03-05');</v>
      </c>
    </row>
    <row r="17" spans="1:47" ht="15" customHeight="1" x14ac:dyDescent="0.3">
      <c r="A17" s="45">
        <v>4</v>
      </c>
      <c r="B17" s="55"/>
      <c r="C17" s="12" t="str">
        <f t="shared" si="8"/>
        <v>10004</v>
      </c>
      <c r="D17" s="12" t="str">
        <f t="shared" si="9"/>
        <v>10004/13</v>
      </c>
      <c r="E17" s="13" t="s">
        <v>40</v>
      </c>
      <c r="F17" s="13" t="s">
        <v>41</v>
      </c>
      <c r="G17" s="12">
        <v>57</v>
      </c>
      <c r="H17" s="14">
        <v>100025</v>
      </c>
      <c r="I17" s="15" t="str">
        <f>"Б-"&amp;H17&amp;"-13"</f>
        <v>Б-100025-13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3" t="s">
        <v>43</v>
      </c>
      <c r="P17" s="13" t="s">
        <v>44</v>
      </c>
      <c r="Q17" s="13" t="s">
        <v>45</v>
      </c>
      <c r="R17" s="17" t="str">
        <f t="shared" si="10"/>
        <v>1000251</v>
      </c>
      <c r="S17" s="54">
        <v>4</v>
      </c>
      <c r="T17" s="144" t="s">
        <v>152</v>
      </c>
      <c r="U17" s="12">
        <v>100000</v>
      </c>
      <c r="V17" s="12">
        <f>U17*0.18</f>
        <v>18000</v>
      </c>
      <c r="W17" s="12">
        <v>0</v>
      </c>
      <c r="X17" s="18">
        <v>114</v>
      </c>
      <c r="Y17" s="19" t="s">
        <v>47</v>
      </c>
      <c r="Z17" s="20">
        <f t="shared" si="6"/>
        <v>82000</v>
      </c>
      <c r="AA17" s="21"/>
      <c r="AB17" s="22"/>
      <c r="AC17" s="14"/>
      <c r="AD17" s="12"/>
      <c r="AE17" s="12"/>
      <c r="AF17" s="13"/>
      <c r="AG17" s="23">
        <v>8</v>
      </c>
      <c r="AH17" s="24">
        <v>13</v>
      </c>
      <c r="AI17" s="25" t="s">
        <v>230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 t="s">
        <v>61</v>
      </c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'Б-100025-13',date'2015-03-02',2, 7, 7, 'RUR', 1, 18, date'2015-03-06', date'2015-03-07', 1000251, 4, to_date('2016-06-07 00:00:00','YYYY-MM-DD HH24:MI:SS'), 100000, 18000, 0, 114, 0, 'c1', 8,null);insert into xxxx_client_discount_m  (ID,CLIENT_ID,CLIENT_AVG_DISCOUNT,DT) values (s_xxxx_client_discount_m.NEXTVAL,114, 13, date'2016-03-05');</v>
      </c>
    </row>
    <row r="18" spans="1:47" ht="15" customHeight="1" x14ac:dyDescent="0.3">
      <c r="A18" s="45">
        <v>4</v>
      </c>
      <c r="B18" s="55"/>
      <c r="C18" s="12" t="str">
        <f t="shared" si="8"/>
        <v>10004</v>
      </c>
      <c r="D18" s="12" t="str">
        <f t="shared" si="9"/>
        <v>10004/13</v>
      </c>
      <c r="E18" s="13" t="s">
        <v>40</v>
      </c>
      <c r="F18" s="13" t="s">
        <v>41</v>
      </c>
      <c r="G18" s="12">
        <v>57</v>
      </c>
      <c r="H18" s="14">
        <v>100026</v>
      </c>
      <c r="I18" s="15" t="str">
        <f t="shared" si="3"/>
        <v>Б-100026-13</v>
      </c>
      <c r="J18" s="16">
        <v>2</v>
      </c>
      <c r="K18" s="12">
        <v>7</v>
      </c>
      <c r="L18" s="12" t="s">
        <v>42</v>
      </c>
      <c r="M18" s="16">
        <v>1</v>
      </c>
      <c r="N18" s="12">
        <v>18</v>
      </c>
      <c r="O18" s="13" t="s">
        <v>53</v>
      </c>
      <c r="P18" s="13" t="s">
        <v>44</v>
      </c>
      <c r="Q18" s="13" t="s">
        <v>45</v>
      </c>
      <c r="R18" s="17" t="str">
        <f t="shared" si="10"/>
        <v>1000261</v>
      </c>
      <c r="S18" s="15">
        <v>1</v>
      </c>
      <c r="T18" s="144" t="s">
        <v>153</v>
      </c>
      <c r="U18" s="12">
        <v>90000</v>
      </c>
      <c r="V18" s="12">
        <f t="shared" si="5"/>
        <v>16200</v>
      </c>
      <c r="W18" s="12">
        <v>0</v>
      </c>
      <c r="X18" s="18">
        <v>115</v>
      </c>
      <c r="Y18" s="19" t="s">
        <v>47</v>
      </c>
      <c r="Z18" s="20">
        <f t="shared" si="6"/>
        <v>73800</v>
      </c>
      <c r="AA18" s="21"/>
      <c r="AB18" s="26"/>
      <c r="AC18" s="14">
        <f t="shared" ref="AC18:AC23" si="11">U18*0.5</f>
        <v>45000</v>
      </c>
      <c r="AD18" s="12"/>
      <c r="AE18" s="12"/>
      <c r="AF18" s="13" t="s">
        <v>172</v>
      </c>
      <c r="AG18" s="23">
        <v>8</v>
      </c>
      <c r="AH18" s="27">
        <v>7</v>
      </c>
      <c r="AI18" s="25" t="s">
        <v>230</v>
      </c>
      <c r="AJ18" s="13"/>
      <c r="AK18" s="13"/>
      <c r="AL18" s="17">
        <v>0</v>
      </c>
      <c r="AM18" s="15" t="s">
        <v>50</v>
      </c>
      <c r="AN18" s="12" t="s">
        <v>51</v>
      </c>
      <c r="AO18" s="12"/>
      <c r="AP18" s="17"/>
      <c r="AQ18" s="17"/>
      <c r="AR18" s="17"/>
      <c r="AS18" s="17" t="s">
        <v>62</v>
      </c>
      <c r="AT18" s="47"/>
      <c r="AU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'Б-100026-13',date'2015-03-03',2, 7, 7, 'RUR', 1, 18, date'2015-03-06', date'2015-03-07', 1000261, 1, to_date('2016-06-08 00:00:00','YYYY-MM-DD HH24:MI:SS'), 90000, 16200, 0, 115, 0, 'c1', 8,null);insert into xxxx_oebs_cash_payment_test (ID, INVOICE_ID, OEBS_PAYMENT, DOC_DATE, COMISS_DATE) values (s_xxxx_oebs_cash_payment_test.NEXTVAL, 100026, 45000, to_date('2016-06-08 00:00:00','YYYY-MM-DD HH24:MI:SS'), date'2015-06-11' );insert into xxxx_client_discount_m  (ID,CLIENT_ID,CLIENT_AVG_DISCOUNT,DT) values (s_xxxx_client_discount_m.NEXTVAL,115, 7, date'2016-03-05');</v>
      </c>
    </row>
    <row r="19" spans="1:47" ht="15" customHeight="1" x14ac:dyDescent="0.3">
      <c r="A19" s="45">
        <v>4</v>
      </c>
      <c r="B19" s="55"/>
      <c r="C19" s="12" t="str">
        <f t="shared" si="8"/>
        <v>10004</v>
      </c>
      <c r="D19" s="12" t="str">
        <f t="shared" si="9"/>
        <v>10004/13</v>
      </c>
      <c r="E19" s="13" t="s">
        <v>40</v>
      </c>
      <c r="F19" s="13" t="s">
        <v>41</v>
      </c>
      <c r="G19" s="12">
        <v>57</v>
      </c>
      <c r="H19" s="14">
        <v>100027</v>
      </c>
      <c r="I19" s="15" t="str">
        <f t="shared" si="3"/>
        <v>Б-100027-13</v>
      </c>
      <c r="J19" s="16">
        <v>2</v>
      </c>
      <c r="K19" s="12">
        <v>7</v>
      </c>
      <c r="L19" s="12" t="s">
        <v>42</v>
      </c>
      <c r="M19" s="16">
        <v>1</v>
      </c>
      <c r="N19" s="12">
        <v>18</v>
      </c>
      <c r="O19" s="13" t="s">
        <v>53</v>
      </c>
      <c r="P19" s="13" t="s">
        <v>44</v>
      </c>
      <c r="Q19" s="13" t="s">
        <v>45</v>
      </c>
      <c r="R19" s="17" t="str">
        <f t="shared" si="10"/>
        <v>1000271</v>
      </c>
      <c r="S19" s="15">
        <v>1</v>
      </c>
      <c r="T19" s="144" t="s">
        <v>153</v>
      </c>
      <c r="U19" s="12">
        <v>90000</v>
      </c>
      <c r="V19" s="12">
        <f t="shared" si="5"/>
        <v>16200</v>
      </c>
      <c r="W19" s="12">
        <v>0</v>
      </c>
      <c r="X19" s="18">
        <v>116</v>
      </c>
      <c r="Y19" s="19" t="s">
        <v>47</v>
      </c>
      <c r="Z19" s="20">
        <f t="shared" si="6"/>
        <v>73800</v>
      </c>
      <c r="AA19" s="21"/>
      <c r="AB19" s="26"/>
      <c r="AC19" s="14">
        <f t="shared" si="11"/>
        <v>45000</v>
      </c>
      <c r="AD19" s="12"/>
      <c r="AE19" s="12"/>
      <c r="AF19" s="13" t="s">
        <v>172</v>
      </c>
      <c r="AG19" s="23">
        <v>8</v>
      </c>
      <c r="AH19" s="27">
        <v>7</v>
      </c>
      <c r="AI19" s="25" t="s">
        <v>230</v>
      </c>
      <c r="AJ19" s="13"/>
      <c r="AK19" s="13"/>
      <c r="AL19" s="17">
        <v>0</v>
      </c>
      <c r="AM19" s="15" t="s">
        <v>50</v>
      </c>
      <c r="AN19" s="12" t="s">
        <v>51</v>
      </c>
      <c r="AO19" s="12"/>
      <c r="AP19" s="17"/>
      <c r="AQ19" s="17"/>
      <c r="AR19" s="17"/>
      <c r="AS19" s="17" t="s">
        <v>177</v>
      </c>
      <c r="AT19" s="4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'Б-100027-13',date'2015-03-03',2, 7, 7, 'RUR', 1, 18, date'2015-03-06', date'2015-03-07', 1000271, 1, to_date('2016-06-08 00:00:00','YYYY-MM-DD HH24:MI:SS'), 90000, 16200, 0, 116, 0, 'c1', 8,null);insert into xxxx_oebs_cash_payment_test (ID, INVOICE_ID, OEBS_PAYMENT, DOC_DATE, COMISS_DATE) values (s_xxxx_oebs_cash_payment_test.NEXTVAL, 100027, 45000, to_date('2016-06-08 00:00:00','YYYY-MM-DD HH24:MI:SS'), date'2015-06-11' );insert into xxxx_client_discount_m  (ID,CLIENT_ID,CLIENT_AVG_DISCOUNT,DT) values (s_xxxx_client_discount_m.NEXTVAL,116, 7, date'2016-03-05');</v>
      </c>
    </row>
    <row r="20" spans="1:47" ht="15" customHeight="1" x14ac:dyDescent="0.3">
      <c r="A20" s="45">
        <v>4</v>
      </c>
      <c r="B20" s="55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57</v>
      </c>
      <c r="H20" s="14">
        <v>100028</v>
      </c>
      <c r="I20" s="15" t="str">
        <f t="shared" si="3"/>
        <v>Б-100028-13</v>
      </c>
      <c r="J20" s="16">
        <v>2</v>
      </c>
      <c r="K20" s="28">
        <v>11</v>
      </c>
      <c r="L20" s="12" t="s">
        <v>42</v>
      </c>
      <c r="M20" s="16">
        <v>1</v>
      </c>
      <c r="N20" s="12">
        <v>18</v>
      </c>
      <c r="O20" s="13" t="s">
        <v>55</v>
      </c>
      <c r="P20" s="13" t="s">
        <v>44</v>
      </c>
      <c r="Q20" s="13" t="s">
        <v>45</v>
      </c>
      <c r="R20" s="17" t="str">
        <f t="shared" si="10"/>
        <v>1000281</v>
      </c>
      <c r="S20" s="15">
        <v>1</v>
      </c>
      <c r="T20" s="144" t="s">
        <v>215</v>
      </c>
      <c r="U20" s="12">
        <v>80000</v>
      </c>
      <c r="V20" s="12">
        <f t="shared" si="5"/>
        <v>14400</v>
      </c>
      <c r="W20" s="12">
        <v>0</v>
      </c>
      <c r="X20" s="18">
        <v>117</v>
      </c>
      <c r="Y20" s="19" t="s">
        <v>47</v>
      </c>
      <c r="Z20" s="20">
        <f t="shared" si="6"/>
        <v>65600</v>
      </c>
      <c r="AA20" s="21"/>
      <c r="AB20" s="29"/>
      <c r="AC20" s="14">
        <f t="shared" si="11"/>
        <v>40000</v>
      </c>
      <c r="AD20" s="12"/>
      <c r="AE20" s="12"/>
      <c r="AF20" s="13" t="s">
        <v>172</v>
      </c>
      <c r="AG20" s="23">
        <v>8</v>
      </c>
      <c r="AH20" s="30">
        <v>20</v>
      </c>
      <c r="AI20" s="25" t="s">
        <v>230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/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'Б-100028-13',date'2015-03-04',2, 11, 11, 'RUR', 1, 18, date'2015-03-06', date'2015-03-07', 1000281, 1, to_date('2016-06-09 00:00:00','YYYY-MM-DD HH24:MI:SS'), 80000, 14400, 0, 117, 0, 'c1', 8,null);insert into xxxx_oebs_cash_payment_test (ID, INVOICE_ID, OEBS_PAYMENT, DOC_DATE, COMISS_DATE) values (s_xxxx_oebs_cash_payment_test.NEXTVAL, 100028, 40000, to_date('2016-06-09 00:00:00','YYYY-MM-DD HH24:MI:SS'), date'2015-06-11' );insert into xxxx_client_discount_m  (ID,CLIENT_ID,CLIENT_AVG_DISCOUNT,DT) values (s_xxxx_client_discount_m.NEXTVAL,117, 20, date'2016-03-05');</v>
      </c>
    </row>
    <row r="21" spans="1:47" s="44" customFormat="1" ht="15" customHeight="1" x14ac:dyDescent="0.3">
      <c r="A21" s="31">
        <v>4</v>
      </c>
      <c r="B21" s="60"/>
      <c r="C21" s="33" t="str">
        <f t="shared" si="8"/>
        <v>10004</v>
      </c>
      <c r="D21" s="33" t="str">
        <f t="shared" si="9"/>
        <v>10004/13</v>
      </c>
      <c r="E21" s="34" t="s">
        <v>40</v>
      </c>
      <c r="F21" s="34" t="s">
        <v>41</v>
      </c>
      <c r="G21" s="12">
        <v>57</v>
      </c>
      <c r="H21" s="14">
        <v>100029</v>
      </c>
      <c r="I21" s="33" t="str">
        <f t="shared" si="3"/>
        <v>Б-100029-13</v>
      </c>
      <c r="J21" s="16">
        <v>2</v>
      </c>
      <c r="K21" s="35">
        <v>1</v>
      </c>
      <c r="L21" s="33" t="s">
        <v>42</v>
      </c>
      <c r="M21" s="36">
        <v>1</v>
      </c>
      <c r="N21" s="33">
        <v>18</v>
      </c>
      <c r="O21" s="34" t="s">
        <v>57</v>
      </c>
      <c r="P21" s="34" t="s">
        <v>44</v>
      </c>
      <c r="Q21" s="34" t="s">
        <v>45</v>
      </c>
      <c r="R21" s="37" t="str">
        <f t="shared" si="10"/>
        <v>1000291</v>
      </c>
      <c r="S21" s="33">
        <v>1</v>
      </c>
      <c r="T21" s="145" t="s">
        <v>216</v>
      </c>
      <c r="U21" s="33">
        <v>60000</v>
      </c>
      <c r="V21" s="33">
        <f t="shared" si="5"/>
        <v>10800</v>
      </c>
      <c r="W21" s="33">
        <v>0</v>
      </c>
      <c r="X21" s="18">
        <v>118</v>
      </c>
      <c r="Y21" s="38" t="s">
        <v>47</v>
      </c>
      <c r="Z21" s="20">
        <f t="shared" si="6"/>
        <v>49200</v>
      </c>
      <c r="AA21" s="39"/>
      <c r="AB21" s="39"/>
      <c r="AC21" s="40">
        <f t="shared" si="11"/>
        <v>30000</v>
      </c>
      <c r="AD21" s="33"/>
      <c r="AE21" s="33"/>
      <c r="AF21" s="13" t="s">
        <v>172</v>
      </c>
      <c r="AG21" s="41">
        <v>8</v>
      </c>
      <c r="AH21" s="42">
        <v>13</v>
      </c>
      <c r="AI21" s="43" t="s">
        <v>230</v>
      </c>
      <c r="AJ21" s="34"/>
      <c r="AK21" s="34"/>
      <c r="AL21" s="37">
        <v>0</v>
      </c>
      <c r="AM21" s="33" t="s">
        <v>50</v>
      </c>
      <c r="AN21" s="33" t="s">
        <v>51</v>
      </c>
      <c r="AO21" s="33"/>
      <c r="AP21" s="37"/>
      <c r="AQ21" s="37"/>
      <c r="AR21" s="37"/>
      <c r="AS21" s="3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'Б-100029-13',date'2015-03-05',2, 1, 1, 'RUR', 1, 18, date'2015-03-06', date'2015-03-07', 1000291, 1, to_date('2016-06-11 00:00:00','YYYY-MM-DD HH24:MI:SS'), 60000, 10800, 0, 118, 0, 'c1', 8,null);insert into xxxx_oebs_cash_payment_test (ID, INVOICE_ID, OEBS_PAYMENT, DOC_DATE, COMISS_DATE) values (s_xxxx_oebs_cash_payment_test.NEXTVAL, 100029, 30000, to_date('2016-06-11 00:00:00','YYYY-MM-DD HH24:MI:SS'), date'2015-06-11' );insert into xxxx_client_discount_m  (ID,CLIENT_ID,CLIENT_AVG_DISCOUNT,DT) values (s_xxxx_client_discount_m.NEXTVAL,118, 13, date'2016-03-05');</v>
      </c>
    </row>
    <row r="22" spans="1:47" ht="15" customHeight="1" x14ac:dyDescent="0.3">
      <c r="A22" s="45">
        <v>5</v>
      </c>
      <c r="B22" s="55"/>
      <c r="C22" s="12" t="str">
        <f t="shared" si="8"/>
        <v>10005</v>
      </c>
      <c r="D22" s="12" t="str">
        <f t="shared" si="9"/>
        <v>10005/13</v>
      </c>
      <c r="E22" s="13" t="s">
        <v>40</v>
      </c>
      <c r="F22" s="13" t="s">
        <v>41</v>
      </c>
      <c r="G22" s="12">
        <v>57</v>
      </c>
      <c r="H22" s="14">
        <v>100030</v>
      </c>
      <c r="I22" s="15" t="str">
        <f>"Б-"&amp;H22&amp;"-13"</f>
        <v>Б-100030-13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3" t="s">
        <v>43</v>
      </c>
      <c r="P22" s="13" t="s">
        <v>44</v>
      </c>
      <c r="Q22" s="13" t="s">
        <v>45</v>
      </c>
      <c r="R22" s="17" t="str">
        <f t="shared" si="10"/>
        <v>1000301</v>
      </c>
      <c r="S22" s="54">
        <v>4</v>
      </c>
      <c r="T22" s="144" t="s">
        <v>152</v>
      </c>
      <c r="U22" s="12">
        <v>100000</v>
      </c>
      <c r="V22" s="12">
        <f>U22*0.18</f>
        <v>18000</v>
      </c>
      <c r="W22" s="12">
        <v>0</v>
      </c>
      <c r="X22" s="18">
        <v>119</v>
      </c>
      <c r="Y22" s="19" t="s">
        <v>47</v>
      </c>
      <c r="Z22" s="20">
        <f t="shared" si="6"/>
        <v>82000</v>
      </c>
      <c r="AA22" s="21"/>
      <c r="AB22" s="22"/>
      <c r="AC22" s="14">
        <f t="shared" si="11"/>
        <v>50000</v>
      </c>
      <c r="AD22" s="12"/>
      <c r="AE22" s="12"/>
      <c r="AF22" s="13" t="s">
        <v>172</v>
      </c>
      <c r="AG22" s="23">
        <v>8</v>
      </c>
      <c r="AH22" s="24">
        <v>13</v>
      </c>
      <c r="AI22" s="25" t="s">
        <v>230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 t="s">
        <v>63</v>
      </c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'Б-100030-13',date'2015-03-02',2, 7, 7, 'RUR', 1, 18, date'2015-03-06', date'2015-03-07', 1000301, 4, to_date('2016-06-07 00:00:00','YYYY-MM-DD HH24:MI:SS'), 100000, 18000, 0, 119, 0, 'c1', 8,null);insert into xxxx_oebs_cash_payment_test (ID, INVOICE_ID, OEBS_PAYMENT, DOC_DATE, COMISS_DATE) values (s_xxxx_oebs_cash_payment_test.NEXTVAL, 100030, 50000, to_date('2016-06-07 00:00:00','YYYY-MM-DD HH24:MI:SS'), date'2015-06-11' );insert into xxxx_client_discount_m  (ID,CLIENT_ID,CLIENT_AVG_DISCOUNT,DT) values (s_xxxx_client_discount_m.NEXTVAL,119, 13, date'2016-03-05');</v>
      </c>
    </row>
    <row r="23" spans="1:47" ht="15" customHeight="1" x14ac:dyDescent="0.3">
      <c r="A23" s="45">
        <v>5</v>
      </c>
      <c r="B23" s="55"/>
      <c r="C23" s="12" t="str">
        <f t="shared" si="8"/>
        <v>10005</v>
      </c>
      <c r="D23" s="12" t="str">
        <f t="shared" si="9"/>
        <v>10005/13</v>
      </c>
      <c r="E23" s="13" t="s">
        <v>40</v>
      </c>
      <c r="F23" s="13" t="s">
        <v>41</v>
      </c>
      <c r="G23" s="12">
        <v>57</v>
      </c>
      <c r="H23" s="14">
        <v>100031</v>
      </c>
      <c r="I23" s="15" t="str">
        <f t="shared" si="3"/>
        <v>Б-100031-13</v>
      </c>
      <c r="J23" s="16">
        <v>2</v>
      </c>
      <c r="K23" s="12">
        <v>7</v>
      </c>
      <c r="L23" s="12" t="s">
        <v>42</v>
      </c>
      <c r="M23" s="16">
        <v>1</v>
      </c>
      <c r="N23" s="12">
        <v>18</v>
      </c>
      <c r="O23" s="13" t="s">
        <v>53</v>
      </c>
      <c r="P23" s="13" t="s">
        <v>44</v>
      </c>
      <c r="Q23" s="13" t="s">
        <v>45</v>
      </c>
      <c r="R23" s="17" t="str">
        <f t="shared" si="10"/>
        <v>1000311</v>
      </c>
      <c r="S23" s="15">
        <v>1</v>
      </c>
      <c r="T23" s="144" t="s">
        <v>153</v>
      </c>
      <c r="U23" s="12">
        <v>90000</v>
      </c>
      <c r="V23" s="12">
        <f t="shared" si="5"/>
        <v>16200</v>
      </c>
      <c r="W23" s="12">
        <v>0</v>
      </c>
      <c r="X23" s="18">
        <v>120</v>
      </c>
      <c r="Y23" s="19" t="s">
        <v>47</v>
      </c>
      <c r="Z23" s="20">
        <f t="shared" si="6"/>
        <v>73800</v>
      </c>
      <c r="AA23" s="21"/>
      <c r="AB23" s="26"/>
      <c r="AC23" s="14">
        <f t="shared" si="11"/>
        <v>45000</v>
      </c>
      <c r="AD23" s="12"/>
      <c r="AE23" s="12"/>
      <c r="AF23" s="13" t="s">
        <v>172</v>
      </c>
      <c r="AG23" s="23">
        <v>8</v>
      </c>
      <c r="AH23" s="27">
        <v>7</v>
      </c>
      <c r="AI23" s="25" t="s">
        <v>230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 t="s">
        <v>64</v>
      </c>
      <c r="AT23" s="47"/>
      <c r="AU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'Б-100031-13',date'2015-03-03',2, 7, 7, 'RUR', 1, 18, date'2015-03-06', date'2015-03-07', 1000311, 1, to_date('2016-06-08 00:00:00','YYYY-MM-DD HH24:MI:SS'), 90000, 16200, 0, 120, 0, 'c1', 8,null);insert into xxxx_oebs_cash_payment_test (ID, INVOICE_ID, OEBS_PAYMENT, DOC_DATE, COMISS_DATE) values (s_xxxx_oebs_cash_payment_test.NEXTVAL, 100031, 45000, to_date('2016-06-08 00:00:00','YYYY-MM-DD HH24:MI:SS'), date'2015-06-11' );insert into xxxx_client_discount_m  (ID,CLIENT_ID,CLIENT_AVG_DISCOUNT,DT) values (s_xxxx_client_discount_m.NEXTVAL,120, 7, date'2016-03-05');</v>
      </c>
    </row>
    <row r="24" spans="1:47" ht="15" customHeight="1" x14ac:dyDescent="0.3">
      <c r="A24" s="45">
        <v>5</v>
      </c>
      <c r="B24" s="55"/>
      <c r="C24" s="12" t="str">
        <f t="shared" si="8"/>
        <v>10005</v>
      </c>
      <c r="D24" s="12" t="str">
        <f t="shared" si="9"/>
        <v>10005/13</v>
      </c>
      <c r="E24" s="13" t="s">
        <v>40</v>
      </c>
      <c r="F24" s="13" t="s">
        <v>41</v>
      </c>
      <c r="G24" s="12">
        <v>57</v>
      </c>
      <c r="H24" s="14">
        <v>100032</v>
      </c>
      <c r="I24" s="15" t="str">
        <f t="shared" si="3"/>
        <v>Б-100032-13</v>
      </c>
      <c r="J24" s="16">
        <v>2</v>
      </c>
      <c r="K24" s="12">
        <v>7</v>
      </c>
      <c r="L24" s="12" t="s">
        <v>42</v>
      </c>
      <c r="M24" s="16">
        <v>1</v>
      </c>
      <c r="N24" s="12">
        <v>18</v>
      </c>
      <c r="O24" s="13" t="s">
        <v>53</v>
      </c>
      <c r="P24" s="13" t="s">
        <v>44</v>
      </c>
      <c r="Q24" s="13" t="s">
        <v>45</v>
      </c>
      <c r="R24" s="17" t="str">
        <f t="shared" si="10"/>
        <v>1000321</v>
      </c>
      <c r="S24" s="15">
        <v>1</v>
      </c>
      <c r="T24" s="144" t="s">
        <v>153</v>
      </c>
      <c r="U24" s="12">
        <v>90000</v>
      </c>
      <c r="V24" s="12">
        <f t="shared" si="5"/>
        <v>16200</v>
      </c>
      <c r="W24" s="12">
        <v>0</v>
      </c>
      <c r="X24" s="18">
        <v>121</v>
      </c>
      <c r="Y24" s="19" t="s">
        <v>47</v>
      </c>
      <c r="Z24" s="20">
        <f t="shared" si="6"/>
        <v>73800</v>
      </c>
      <c r="AA24" s="21"/>
      <c r="AB24" s="26"/>
      <c r="AC24" s="14"/>
      <c r="AD24" s="12"/>
      <c r="AE24" s="12"/>
      <c r="AF24" s="13"/>
      <c r="AG24" s="23">
        <v>8</v>
      </c>
      <c r="AH24" s="27">
        <v>7</v>
      </c>
      <c r="AI24" s="25" t="s">
        <v>230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 t="s">
        <v>178</v>
      </c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'Б-100032-13',date'2015-03-03',2, 7, 7, 'RUR', 1, 18, date'2015-03-06', date'2015-03-07', 1000321, 1, to_date('2016-06-08 00:00:00','YYYY-MM-DD HH24:MI:SS'), 90000, 16200, 0, 121, 0, 'c1', 8,null);insert into xxxx_client_discount_m  (ID,CLIENT_ID,CLIENT_AVG_DISCOUNT,DT) values (s_xxxx_client_discount_m.NEXTVAL,121, 7, date'2016-03-05');</v>
      </c>
    </row>
    <row r="25" spans="1:47" ht="15" customHeight="1" x14ac:dyDescent="0.3">
      <c r="A25" s="45">
        <v>5</v>
      </c>
      <c r="B25" s="55"/>
      <c r="C25" s="12" t="str">
        <f t="shared" si="8"/>
        <v>10005</v>
      </c>
      <c r="D25" s="12" t="str">
        <f t="shared" si="9"/>
        <v>10005/13</v>
      </c>
      <c r="E25" s="13" t="s">
        <v>40</v>
      </c>
      <c r="F25" s="13" t="s">
        <v>41</v>
      </c>
      <c r="G25" s="12">
        <v>57</v>
      </c>
      <c r="H25" s="14">
        <v>100033</v>
      </c>
      <c r="I25" s="15" t="str">
        <f t="shared" si="3"/>
        <v>Б-100033-13</v>
      </c>
      <c r="J25" s="16">
        <v>2</v>
      </c>
      <c r="K25" s="28">
        <v>11</v>
      </c>
      <c r="L25" s="12" t="s">
        <v>42</v>
      </c>
      <c r="M25" s="16">
        <v>1</v>
      </c>
      <c r="N25" s="12">
        <v>18</v>
      </c>
      <c r="O25" s="13" t="s">
        <v>55</v>
      </c>
      <c r="P25" s="13" t="s">
        <v>44</v>
      </c>
      <c r="Q25" s="13" t="s">
        <v>45</v>
      </c>
      <c r="R25" s="17" t="str">
        <f t="shared" si="10"/>
        <v>1000331</v>
      </c>
      <c r="S25" s="15">
        <v>1</v>
      </c>
      <c r="T25" s="144" t="s">
        <v>215</v>
      </c>
      <c r="U25" s="12">
        <v>80000</v>
      </c>
      <c r="V25" s="12">
        <f t="shared" si="5"/>
        <v>14400</v>
      </c>
      <c r="W25" s="12">
        <v>0</v>
      </c>
      <c r="X25" s="18">
        <v>122</v>
      </c>
      <c r="Y25" s="19" t="s">
        <v>47</v>
      </c>
      <c r="Z25" s="20">
        <f t="shared" si="6"/>
        <v>65600</v>
      </c>
      <c r="AA25" s="21"/>
      <c r="AB25" s="29"/>
      <c r="AC25" s="14">
        <f t="shared" ref="AC25:AC42" si="12">U25*0.5</f>
        <v>40000</v>
      </c>
      <c r="AD25" s="12"/>
      <c r="AE25" s="12"/>
      <c r="AF25" s="13" t="s">
        <v>172</v>
      </c>
      <c r="AG25" s="23">
        <v>8</v>
      </c>
      <c r="AH25" s="30">
        <v>20</v>
      </c>
      <c r="AI25" s="25" t="s">
        <v>230</v>
      </c>
      <c r="AJ25" s="13"/>
      <c r="AK25" s="13"/>
      <c r="AL25" s="17">
        <v>0</v>
      </c>
      <c r="AM25" s="15" t="s">
        <v>50</v>
      </c>
      <c r="AN25" s="12" t="s">
        <v>51</v>
      </c>
      <c r="AO25" s="12"/>
      <c r="AP25" s="17"/>
      <c r="AQ25" s="17"/>
      <c r="AR25" s="17"/>
      <c r="AS25" s="17"/>
      <c r="AT25" s="4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'Б-100033-13',date'2015-03-04',2, 11, 11, 'RUR', 1, 18, date'2015-03-06', date'2015-03-07', 1000331, 1, to_date('2016-06-09 00:00:00','YYYY-MM-DD HH24:MI:SS'), 80000, 14400, 0, 122, 0, 'c1', 8,null);insert into xxxx_oebs_cash_payment_test (ID, INVOICE_ID, OEBS_PAYMENT, DOC_DATE, COMISS_DATE) values (s_xxxx_oebs_cash_payment_test.NEXTVAL, 100033, 40000, to_date('2016-06-09 00:00:00','YYYY-MM-DD HH24:MI:SS'), date'2015-06-11' );insert into xxxx_client_discount_m  (ID,CLIENT_ID,CLIENT_AVG_DISCOUNT,DT) values (s_xxxx_client_discount_m.NEXTVAL,122, 20, date'2016-03-05');</v>
      </c>
    </row>
    <row r="26" spans="1:47" ht="15" customHeight="1" x14ac:dyDescent="0.3">
      <c r="A26" s="45">
        <v>5</v>
      </c>
      <c r="B26" s="60"/>
      <c r="C26" s="33" t="str">
        <f t="shared" si="8"/>
        <v>10005</v>
      </c>
      <c r="D26" s="33" t="str">
        <f t="shared" si="9"/>
        <v>10005/13</v>
      </c>
      <c r="E26" s="34" t="s">
        <v>40</v>
      </c>
      <c r="F26" s="34" t="s">
        <v>41</v>
      </c>
      <c r="G26" s="12">
        <v>57</v>
      </c>
      <c r="H26" s="14">
        <v>100034</v>
      </c>
      <c r="I26" s="33" t="str">
        <f t="shared" si="3"/>
        <v>Б-100034-13</v>
      </c>
      <c r="J26" s="16">
        <v>2</v>
      </c>
      <c r="K26" s="35">
        <v>1</v>
      </c>
      <c r="L26" s="33" t="s">
        <v>42</v>
      </c>
      <c r="M26" s="36">
        <v>1</v>
      </c>
      <c r="N26" s="33">
        <v>18</v>
      </c>
      <c r="O26" s="34" t="s">
        <v>57</v>
      </c>
      <c r="P26" s="34" t="s">
        <v>44</v>
      </c>
      <c r="Q26" s="34" t="s">
        <v>45</v>
      </c>
      <c r="R26" s="37" t="str">
        <f t="shared" si="10"/>
        <v>1000341</v>
      </c>
      <c r="S26" s="33">
        <v>1</v>
      </c>
      <c r="T26" s="145" t="s">
        <v>216</v>
      </c>
      <c r="U26" s="33">
        <v>60000</v>
      </c>
      <c r="V26" s="33">
        <f t="shared" si="5"/>
        <v>10800</v>
      </c>
      <c r="W26" s="33">
        <v>0</v>
      </c>
      <c r="X26" s="18">
        <v>123</v>
      </c>
      <c r="Y26" s="38" t="s">
        <v>47</v>
      </c>
      <c r="Z26" s="20">
        <f t="shared" si="6"/>
        <v>49200</v>
      </c>
      <c r="AA26" s="39"/>
      <c r="AB26" s="39"/>
      <c r="AC26" s="40">
        <f t="shared" si="12"/>
        <v>30000</v>
      </c>
      <c r="AD26" s="33"/>
      <c r="AE26" s="33"/>
      <c r="AF26" s="13" t="s">
        <v>172</v>
      </c>
      <c r="AG26" s="41">
        <v>8</v>
      </c>
      <c r="AH26" s="42">
        <v>13</v>
      </c>
      <c r="AI26" s="43" t="s">
        <v>230</v>
      </c>
      <c r="AJ26" s="34"/>
      <c r="AK26" s="34"/>
      <c r="AL26" s="37">
        <v>0</v>
      </c>
      <c r="AM26" s="33" t="s">
        <v>50</v>
      </c>
      <c r="AN26" s="33" t="s">
        <v>51</v>
      </c>
      <c r="AO26" s="33"/>
      <c r="AP26" s="37"/>
      <c r="AQ26" s="37"/>
      <c r="AR26" s="37"/>
      <c r="AS26" s="37"/>
      <c r="AT26" s="44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'Б-100034-13',date'2015-03-05',2, 1, 1, 'RUR', 1, 18, date'2015-03-06', date'2015-03-07', 1000341, 1, to_date('2016-06-11 00:00:00','YYYY-MM-DD HH24:MI:SS'), 60000, 10800, 0, 123, 0, 'c1', 8,null);insert into xxxx_oebs_cash_payment_test (ID, INVOICE_ID, OEBS_PAYMENT, DOC_DATE, COMISS_DATE) values (s_xxxx_oebs_cash_payment_test.NEXTVAL, 100034, 30000, to_date('2016-06-11 00:00:00','YYYY-MM-DD HH24:MI:SS'), date'2015-06-11' );insert into xxxx_client_discount_m  (ID,CLIENT_ID,CLIENT_AVG_DISCOUNT,DT) values (s_xxxx_client_discount_m.NEXTVAL,123, 13, date'2016-03-05');</v>
      </c>
    </row>
    <row r="27" spans="1:47" ht="15" customHeight="1" x14ac:dyDescent="0.3">
      <c r="A27" s="45">
        <v>6</v>
      </c>
      <c r="B27" s="55"/>
      <c r="C27" s="12" t="str">
        <f t="shared" si="8"/>
        <v>10006</v>
      </c>
      <c r="D27" s="12" t="str">
        <f t="shared" si="9"/>
        <v>10006/13</v>
      </c>
      <c r="E27" s="13" t="s">
        <v>40</v>
      </c>
      <c r="F27" s="13" t="s">
        <v>41</v>
      </c>
      <c r="G27" s="12">
        <v>57</v>
      </c>
      <c r="H27" s="14">
        <v>100035</v>
      </c>
      <c r="I27" s="15" t="str">
        <f>"Б-"&amp;H27&amp;"-13"</f>
        <v>Б-100035-13</v>
      </c>
      <c r="J27" s="16">
        <v>2</v>
      </c>
      <c r="K27" s="56">
        <v>2</v>
      </c>
      <c r="L27" s="12" t="s">
        <v>42</v>
      </c>
      <c r="M27" s="16">
        <v>1</v>
      </c>
      <c r="N27" s="12">
        <v>18</v>
      </c>
      <c r="O27" s="13" t="s">
        <v>43</v>
      </c>
      <c r="P27" s="13" t="s">
        <v>44</v>
      </c>
      <c r="Q27" s="13" t="s">
        <v>45</v>
      </c>
      <c r="R27" s="17" t="str">
        <f t="shared" si="10"/>
        <v>1000351</v>
      </c>
      <c r="S27" s="15">
        <v>1</v>
      </c>
      <c r="T27" s="144" t="s">
        <v>152</v>
      </c>
      <c r="U27" s="12">
        <v>100000</v>
      </c>
      <c r="V27" s="12">
        <f>U27*0.18</f>
        <v>18000</v>
      </c>
      <c r="W27" s="12">
        <v>0</v>
      </c>
      <c r="X27" s="18">
        <v>124</v>
      </c>
      <c r="Y27" s="19" t="s">
        <v>47</v>
      </c>
      <c r="Z27" s="20">
        <f t="shared" si="6"/>
        <v>82000</v>
      </c>
      <c r="AA27" s="21"/>
      <c r="AB27" s="22"/>
      <c r="AC27" s="14">
        <f t="shared" si="12"/>
        <v>50000</v>
      </c>
      <c r="AD27" s="12"/>
      <c r="AE27" s="12"/>
      <c r="AF27" s="13" t="s">
        <v>172</v>
      </c>
      <c r="AG27" s="23">
        <v>8</v>
      </c>
      <c r="AH27" s="24">
        <v>13</v>
      </c>
      <c r="AI27" s="25" t="s">
        <v>230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5" t="s">
        <v>65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'Б-100035-13',date'2015-03-02',2, 2, 2, 'RUR', 1, 18, date'2015-03-06', date'2015-03-07', 1000351, 1, to_date('2016-06-07 00:00:00','YYYY-MM-DD HH24:MI:SS'), 100000, 18000, 0, 124, 0, 'c1', 8,null);insert into xxxx_oebs_cash_payment_test (ID, INVOICE_ID, OEBS_PAYMENT, DOC_DATE, COMISS_DATE) values (s_xxxx_oebs_cash_payment_test.NEXTVAL, 100035, 50000, to_date('2016-06-07 00:00:00','YYYY-MM-DD HH24:MI:SS'), date'2015-06-11' );insert into xxxx_client_discount_m  (ID,CLIENT_ID,CLIENT_AVG_DISCOUNT,DT) values (s_xxxx_client_discount_m.NEXTVAL,124, 13, date'2016-03-05');</v>
      </c>
    </row>
    <row r="28" spans="1:47" ht="15" customHeight="1" x14ac:dyDescent="0.3">
      <c r="A28" s="45">
        <v>6</v>
      </c>
      <c r="B28" s="57"/>
      <c r="C28" s="12" t="str">
        <f t="shared" si="8"/>
        <v>10006</v>
      </c>
      <c r="D28" s="12" t="str">
        <f t="shared" si="9"/>
        <v>10006/13</v>
      </c>
      <c r="E28" s="13" t="s">
        <v>40</v>
      </c>
      <c r="F28" s="13" t="s">
        <v>41</v>
      </c>
      <c r="G28" s="12">
        <v>57</v>
      </c>
      <c r="H28" s="14">
        <v>100036</v>
      </c>
      <c r="I28" s="15" t="str">
        <f t="shared" si="3"/>
        <v>Б-100036-13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3" t="s">
        <v>53</v>
      </c>
      <c r="P28" s="13" t="s">
        <v>44</v>
      </c>
      <c r="Q28" s="13" t="s">
        <v>45</v>
      </c>
      <c r="R28" s="17" t="str">
        <f t="shared" si="10"/>
        <v>1000361</v>
      </c>
      <c r="S28" s="15">
        <v>1</v>
      </c>
      <c r="T28" s="144" t="s">
        <v>153</v>
      </c>
      <c r="U28" s="12">
        <v>90000</v>
      </c>
      <c r="V28" s="12">
        <f t="shared" si="5"/>
        <v>16200</v>
      </c>
      <c r="W28" s="12">
        <v>0</v>
      </c>
      <c r="X28" s="18">
        <v>125</v>
      </c>
      <c r="Y28" s="19" t="s">
        <v>47</v>
      </c>
      <c r="Z28" s="20">
        <f t="shared" si="6"/>
        <v>73800</v>
      </c>
      <c r="AA28" s="21"/>
      <c r="AB28" s="26"/>
      <c r="AC28" s="14">
        <f t="shared" si="12"/>
        <v>45000</v>
      </c>
      <c r="AD28" s="12"/>
      <c r="AE28" s="12"/>
      <c r="AF28" s="13" t="s">
        <v>172</v>
      </c>
      <c r="AG28" s="23">
        <v>8</v>
      </c>
      <c r="AH28" s="27">
        <v>7</v>
      </c>
      <c r="AI28" s="25" t="s">
        <v>230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65" t="s">
        <v>179</v>
      </c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'Б-100036-13',date'2015-03-03',2, 7, 7, 'RUR', 1, 18, date'2015-03-06', date'2015-03-07', 1000361, 1, to_date('2016-06-08 00:00:00','YYYY-MM-DD HH24:MI:SS'), 90000, 16200, 0, 125, 0, 'c1', 8,null);insert into xxxx_oebs_cash_payment_test (ID, INVOICE_ID, OEBS_PAYMENT, DOC_DATE, COMISS_DATE) values (s_xxxx_oebs_cash_payment_test.NEXTVAL, 100036, 45000, to_date('2016-06-08 00:00:00','YYYY-MM-DD HH24:MI:SS'), date'2015-06-11' );insert into xxxx_client_discount_m  (ID,CLIENT_ID,CLIENT_AVG_DISCOUNT,DT) values (s_xxxx_client_discount_m.NEXTVAL,125, 7, date'2016-03-05');</v>
      </c>
    </row>
    <row r="29" spans="1:47" ht="15" customHeight="1" x14ac:dyDescent="0.3">
      <c r="A29" s="45">
        <v>6</v>
      </c>
      <c r="B29" s="57"/>
      <c r="C29" s="12" t="str">
        <f t="shared" si="8"/>
        <v>10006</v>
      </c>
      <c r="D29" s="12" t="str">
        <f t="shared" si="9"/>
        <v>10006/13</v>
      </c>
      <c r="E29" s="13" t="s">
        <v>40</v>
      </c>
      <c r="F29" s="13" t="s">
        <v>41</v>
      </c>
      <c r="G29" s="12">
        <v>57</v>
      </c>
      <c r="H29" s="14">
        <v>100037</v>
      </c>
      <c r="I29" s="15" t="str">
        <f t="shared" si="3"/>
        <v>Б-100037-13</v>
      </c>
      <c r="J29" s="16">
        <v>2</v>
      </c>
      <c r="K29" s="12">
        <v>7</v>
      </c>
      <c r="L29" s="12" t="s">
        <v>42</v>
      </c>
      <c r="M29" s="16">
        <v>1</v>
      </c>
      <c r="N29" s="12">
        <v>18</v>
      </c>
      <c r="O29" s="13" t="s">
        <v>53</v>
      </c>
      <c r="P29" s="13" t="s">
        <v>44</v>
      </c>
      <c r="Q29" s="13" t="s">
        <v>45</v>
      </c>
      <c r="R29" s="17" t="str">
        <f t="shared" si="10"/>
        <v>1000371</v>
      </c>
      <c r="S29" s="15">
        <v>1</v>
      </c>
      <c r="T29" s="144" t="s">
        <v>153</v>
      </c>
      <c r="U29" s="12">
        <v>90000</v>
      </c>
      <c r="V29" s="12">
        <f t="shared" si="5"/>
        <v>16200</v>
      </c>
      <c r="W29" s="12">
        <v>0</v>
      </c>
      <c r="X29" s="18">
        <v>126</v>
      </c>
      <c r="Y29" s="19" t="s">
        <v>47</v>
      </c>
      <c r="Z29" s="20">
        <f t="shared" si="6"/>
        <v>73800</v>
      </c>
      <c r="AA29" s="21"/>
      <c r="AB29" s="26"/>
      <c r="AC29" s="14">
        <f t="shared" si="12"/>
        <v>45000</v>
      </c>
      <c r="AD29" s="12"/>
      <c r="AE29" s="12"/>
      <c r="AF29" s="13" t="s">
        <v>172</v>
      </c>
      <c r="AG29" s="23">
        <v>8</v>
      </c>
      <c r="AH29" s="27">
        <v>7</v>
      </c>
      <c r="AI29" s="25" t="s">
        <v>230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U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'Б-100037-13',date'2015-03-03',2, 7, 7, 'RUR', 1, 18, date'2015-03-06', date'2015-03-07', 1000371, 1, to_date('2016-06-08 00:00:00','YYYY-MM-DD HH24:MI:SS'), 90000, 16200, 0, 126, 0, 'c1', 8,null);insert into xxxx_oebs_cash_payment_test (ID, INVOICE_ID, OEBS_PAYMENT, DOC_DATE, COMISS_DATE) values (s_xxxx_oebs_cash_payment_test.NEXTVAL, 100037, 45000, to_date('2016-06-08 00:00:00','YYYY-MM-DD HH24:MI:SS'), date'2015-06-11' );insert into xxxx_client_discount_m  (ID,CLIENT_ID,CLIENT_AVG_DISCOUNT,DT) values (s_xxxx_client_discount_m.NEXTVAL,126, 7, date'2016-03-05');</v>
      </c>
    </row>
    <row r="30" spans="1:47" ht="15" customHeight="1" x14ac:dyDescent="0.3">
      <c r="A30" s="45">
        <v>6</v>
      </c>
      <c r="B30" s="57"/>
      <c r="C30" s="12" t="str">
        <f t="shared" si="8"/>
        <v>10006</v>
      </c>
      <c r="D30" s="12" t="str">
        <f t="shared" si="9"/>
        <v>10006/13</v>
      </c>
      <c r="E30" s="13" t="s">
        <v>40</v>
      </c>
      <c r="F30" s="13" t="s">
        <v>41</v>
      </c>
      <c r="G30" s="12">
        <v>57</v>
      </c>
      <c r="H30" s="14">
        <v>100038</v>
      </c>
      <c r="I30" s="15" t="str">
        <f t="shared" si="3"/>
        <v>Б-100038-13</v>
      </c>
      <c r="J30" s="16">
        <v>2</v>
      </c>
      <c r="K30" s="56">
        <v>11</v>
      </c>
      <c r="L30" s="12" t="s">
        <v>42</v>
      </c>
      <c r="M30" s="16">
        <v>1</v>
      </c>
      <c r="N30" s="12">
        <v>18</v>
      </c>
      <c r="O30" s="13" t="s">
        <v>55</v>
      </c>
      <c r="P30" s="13" t="s">
        <v>44</v>
      </c>
      <c r="Q30" s="13" t="s">
        <v>45</v>
      </c>
      <c r="R30" s="17" t="str">
        <f t="shared" si="10"/>
        <v>1000381</v>
      </c>
      <c r="S30" s="15">
        <v>1</v>
      </c>
      <c r="T30" s="144" t="s">
        <v>215</v>
      </c>
      <c r="U30" s="12">
        <v>80000</v>
      </c>
      <c r="V30" s="12">
        <f t="shared" si="5"/>
        <v>14400</v>
      </c>
      <c r="W30" s="12">
        <v>0</v>
      </c>
      <c r="X30" s="18">
        <v>127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172</v>
      </c>
      <c r="AG30" s="23">
        <v>8</v>
      </c>
      <c r="AH30" s="30">
        <v>20</v>
      </c>
      <c r="AI30" s="25" t="s">
        <v>230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'Б-100038-13',date'2015-03-04',2, 11, 11, 'RUR', 1, 18, date'2015-03-06', date'2015-03-07', 1000381, 1, to_date('2016-06-09 00:00:00','YYYY-MM-DD HH24:MI:SS'), 80000, 14400, 0, 127, 0, 'c1', 8,null);insert into xxxx_oebs_cash_payment_test (ID, INVOICE_ID, OEBS_PAYMENT, DOC_DATE, COMISS_DATE) values (s_xxxx_oebs_cash_payment_test.NEXTVAL, 100038, 40000, to_date('2016-06-09 00:00:00','YYYY-MM-DD HH24:MI:SS'), date'2015-06-11' );insert into xxxx_client_discount_m  (ID,CLIENT_ID,CLIENT_AVG_DISCOUNT,DT) values (s_xxxx_client_discount_m.NEXTVAL,127, 20, date'2016-03-05');</v>
      </c>
    </row>
    <row r="31" spans="1:47" ht="15" customHeight="1" x14ac:dyDescent="0.3">
      <c r="A31" s="45">
        <v>6</v>
      </c>
      <c r="B31" s="57"/>
      <c r="C31" s="12" t="str">
        <f t="shared" si="8"/>
        <v>10006</v>
      </c>
      <c r="D31" s="12" t="str">
        <f t="shared" si="9"/>
        <v>10006/13</v>
      </c>
      <c r="E31" s="13" t="s">
        <v>40</v>
      </c>
      <c r="F31" s="13" t="s">
        <v>41</v>
      </c>
      <c r="G31" s="12">
        <v>57</v>
      </c>
      <c r="H31" s="14">
        <v>100039</v>
      </c>
      <c r="I31" s="15" t="str">
        <f t="shared" si="3"/>
        <v>Б-100039-13</v>
      </c>
      <c r="J31" s="16">
        <v>2</v>
      </c>
      <c r="K31" s="28">
        <v>1</v>
      </c>
      <c r="L31" s="12" t="s">
        <v>42</v>
      </c>
      <c r="M31" s="16">
        <v>1</v>
      </c>
      <c r="N31" s="12">
        <v>18</v>
      </c>
      <c r="O31" s="13" t="s">
        <v>57</v>
      </c>
      <c r="P31" s="13" t="s">
        <v>44</v>
      </c>
      <c r="Q31" s="13" t="s">
        <v>45</v>
      </c>
      <c r="R31" s="17" t="str">
        <f t="shared" si="10"/>
        <v>1000391</v>
      </c>
      <c r="S31" s="15">
        <v>1</v>
      </c>
      <c r="T31" s="144" t="s">
        <v>216</v>
      </c>
      <c r="U31" s="12">
        <v>60000</v>
      </c>
      <c r="V31" s="12">
        <f t="shared" si="5"/>
        <v>10800</v>
      </c>
      <c r="W31" s="12">
        <v>0</v>
      </c>
      <c r="X31" s="18">
        <v>128</v>
      </c>
      <c r="Y31" s="19" t="s">
        <v>47</v>
      </c>
      <c r="Z31" s="20">
        <f t="shared" si="6"/>
        <v>49200</v>
      </c>
      <c r="AA31" s="21"/>
      <c r="AB31" s="29"/>
      <c r="AC31" s="14">
        <f t="shared" si="12"/>
        <v>30000</v>
      </c>
      <c r="AD31" s="12"/>
      <c r="AE31" s="12"/>
      <c r="AF31" s="13" t="s">
        <v>172</v>
      </c>
      <c r="AG31" s="23">
        <v>8</v>
      </c>
      <c r="AH31" s="30">
        <v>13</v>
      </c>
      <c r="AI31" s="25" t="s">
        <v>230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'Б-100039-13',date'2015-03-05',2, 1, 1, 'RUR', 1, 18, date'2015-03-06', date'2015-03-07', 1000391, 1, to_date('2016-06-11 00:00:00','YYYY-MM-DD HH24:MI:SS'), 60000, 10800, 0, 128, 0, 'c1', 8,null);insert into xxxx_oebs_cash_payment_test (ID, INVOICE_ID, OEBS_PAYMENT, DOC_DATE, COMISS_DATE) values (s_xxxx_oebs_cash_payment_test.NEXTVAL, 100039, 30000, to_date('2016-06-11 00:00:00','YYYY-MM-DD HH24:MI:SS'), date'2015-06-11' );insert into xxxx_client_discount_m  (ID,CLIENT_ID,CLIENT_AVG_DISCOUNT,DT) values (s_xxxx_client_discount_m.NEXTVAL,128, 13, date'2016-03-05');</v>
      </c>
    </row>
    <row r="32" spans="1:47" ht="15" customHeight="1" x14ac:dyDescent="0.3">
      <c r="A32" s="45">
        <v>6</v>
      </c>
      <c r="B32" s="57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57</v>
      </c>
      <c r="H32" s="14">
        <v>100040</v>
      </c>
      <c r="I32" s="15" t="str">
        <f>"Б-"&amp;H32&amp;"-13"</f>
        <v>Б-100040-13</v>
      </c>
      <c r="J32" s="16">
        <v>2</v>
      </c>
      <c r="K32" s="12">
        <v>7</v>
      </c>
      <c r="L32" s="12" t="s">
        <v>42</v>
      </c>
      <c r="M32" s="16">
        <v>1</v>
      </c>
      <c r="N32" s="12">
        <v>18</v>
      </c>
      <c r="O32" s="13" t="s">
        <v>43</v>
      </c>
      <c r="P32" s="13" t="s">
        <v>44</v>
      </c>
      <c r="Q32" s="13" t="s">
        <v>45</v>
      </c>
      <c r="R32" s="17" t="str">
        <f t="shared" si="10"/>
        <v>1000401</v>
      </c>
      <c r="S32" s="15">
        <v>1</v>
      </c>
      <c r="T32" s="144" t="s">
        <v>217</v>
      </c>
      <c r="U32" s="12">
        <v>100000</v>
      </c>
      <c r="V32" s="12">
        <f>U32*0.18</f>
        <v>18000</v>
      </c>
      <c r="W32" s="12">
        <v>0</v>
      </c>
      <c r="X32" s="18">
        <v>129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58" t="s">
        <v>181</v>
      </c>
      <c r="AG32" s="23">
        <v>8</v>
      </c>
      <c r="AH32" s="24">
        <v>13</v>
      </c>
      <c r="AI32" s="25" t="s">
        <v>230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'Б-100040-13',date'2015-03-02',2, 7, 7, 'RUR', 1, 18, date'2015-03-06', date'2015-03-07', 1000401, 1, to_date('2016-07-07 00:00:00','YYYY-MM-DD HH24:MI:SS'), 100000, 18000, 0, 129, 0, 'c1', 8,null);insert into xxxx_oebs_cash_payment_test (ID, INVOICE_ID, OEBS_PAYMENT, DOC_DATE, COMISS_DATE) values (s_xxxx_oebs_cash_payment_test.NEXTVAL, 100040, 50000, to_date('2016-07-07 00:00:00','YYYY-MM-DD HH24:MI:SS'), date'2015-07-11' );insert into xxxx_client_discount_m  (ID,CLIENT_ID,CLIENT_AVG_DISCOUNT,DT) values (s_xxxx_client_discount_m.NEXTVAL,129, 13, date'2016-03-05');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57</v>
      </c>
      <c r="H33" s="14">
        <v>100041</v>
      </c>
      <c r="I33" s="15" t="str">
        <f t="shared" si="3"/>
        <v>Б-100041-13</v>
      </c>
      <c r="J33" s="16">
        <v>2</v>
      </c>
      <c r="K33" s="28">
        <v>12</v>
      </c>
      <c r="L33" s="12" t="s">
        <v>42</v>
      </c>
      <c r="M33" s="16">
        <v>1</v>
      </c>
      <c r="N33" s="12">
        <v>18</v>
      </c>
      <c r="O33" s="13" t="s">
        <v>53</v>
      </c>
      <c r="P33" s="13" t="s">
        <v>44</v>
      </c>
      <c r="Q33" s="13" t="s">
        <v>45</v>
      </c>
      <c r="R33" s="17" t="str">
        <f t="shared" si="10"/>
        <v>1000411</v>
      </c>
      <c r="S33" s="15">
        <v>1</v>
      </c>
      <c r="T33" s="144" t="s">
        <v>218</v>
      </c>
      <c r="U33" s="12">
        <v>90000</v>
      </c>
      <c r="V33" s="12">
        <f t="shared" si="5"/>
        <v>16200</v>
      </c>
      <c r="W33" s="12">
        <v>0</v>
      </c>
      <c r="X33" s="18">
        <v>130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58" t="s">
        <v>181</v>
      </c>
      <c r="AG33" s="23">
        <v>8</v>
      </c>
      <c r="AH33" s="27">
        <v>7</v>
      </c>
      <c r="AI33" s="25" t="s">
        <v>230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'Б-100041-13',date'2015-03-03',2, 12, 12, 'RUR', 1, 18, date'2015-03-06', date'2015-03-07', 1000411, 1, to_date('2016-07-08 00:00:00','YYYY-MM-DD HH24:MI:SS'), 90000, 16200, 0, 130, 0, 'c1', 8,null);insert into xxxx_oebs_cash_payment_test (ID, INVOICE_ID, OEBS_PAYMENT, DOC_DATE, COMISS_DATE) values (s_xxxx_oebs_cash_payment_test.NEXTVAL, 100041, 45000, to_date('2016-07-08 00:00:00','YYYY-MM-DD HH24:MI:SS'), date'2015-07-11' );insert into xxxx_client_discount_m  (ID,CLIENT_ID,CLIENT_AVG_DISCOUNT,DT) values (s_xxxx_client_discount_m.NEXTVAL,130, 7, date'2016-03-05');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57</v>
      </c>
      <c r="H34" s="14">
        <v>100042</v>
      </c>
      <c r="I34" s="15" t="str">
        <f t="shared" si="3"/>
        <v>Б-100042-13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3" t="s">
        <v>53</v>
      </c>
      <c r="P34" s="13" t="s">
        <v>44</v>
      </c>
      <c r="Q34" s="13" t="s">
        <v>45</v>
      </c>
      <c r="R34" s="17" t="str">
        <f t="shared" si="10"/>
        <v>1000421</v>
      </c>
      <c r="S34" s="15">
        <v>1</v>
      </c>
      <c r="T34" s="144" t="s">
        <v>218</v>
      </c>
      <c r="U34" s="12">
        <v>90000</v>
      </c>
      <c r="V34" s="12">
        <f t="shared" si="5"/>
        <v>16200</v>
      </c>
      <c r="W34" s="12">
        <v>0</v>
      </c>
      <c r="X34" s="18">
        <v>131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58" t="s">
        <v>181</v>
      </c>
      <c r="AG34" s="23">
        <v>8</v>
      </c>
      <c r="AH34" s="27">
        <v>7</v>
      </c>
      <c r="AI34" s="25" t="s">
        <v>230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'Б-100042-13',date'2015-03-03',2, 7, 7, 'RUR', 1, 18, date'2015-03-06', date'2015-03-07', 1000421, 1, to_date('2016-07-08 00:00:00','YYYY-MM-DD HH24:MI:SS'), 90000, 16200, 0, 131, 0, 'c1', 8,null);insert into xxxx_oebs_cash_payment_test (ID, INVOICE_ID, OEBS_PAYMENT, DOC_DATE, COMISS_DATE) values (s_xxxx_oebs_cash_payment_test.NEXTVAL, 100042, 45000, to_date('2016-07-08 00:00:00','YYYY-MM-DD HH24:MI:SS'), date'2015-07-11' );insert into xxxx_client_discount_m  (ID,CLIENT_ID,CLIENT_AVG_DISCOUNT,DT) values (s_xxxx_client_discount_m.NEXTVAL,131, 7, date'2016-03-05');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57</v>
      </c>
      <c r="H35" s="14">
        <v>100043</v>
      </c>
      <c r="I35" s="15" t="str">
        <f t="shared" si="3"/>
        <v>Б-100043-13</v>
      </c>
      <c r="J35" s="16">
        <v>2</v>
      </c>
      <c r="K35" s="28">
        <v>11</v>
      </c>
      <c r="L35" s="12" t="s">
        <v>42</v>
      </c>
      <c r="M35" s="16">
        <v>1</v>
      </c>
      <c r="N35" s="12">
        <v>18</v>
      </c>
      <c r="O35" s="13" t="s">
        <v>55</v>
      </c>
      <c r="P35" s="13" t="s">
        <v>44</v>
      </c>
      <c r="Q35" s="13" t="s">
        <v>45</v>
      </c>
      <c r="R35" s="17" t="str">
        <f t="shared" si="10"/>
        <v>1000431</v>
      </c>
      <c r="S35" s="15">
        <v>1</v>
      </c>
      <c r="T35" s="144" t="s">
        <v>219</v>
      </c>
      <c r="U35" s="12">
        <v>80000</v>
      </c>
      <c r="V35" s="12">
        <f t="shared" si="5"/>
        <v>14400</v>
      </c>
      <c r="W35" s="12">
        <v>0</v>
      </c>
      <c r="X35" s="18">
        <v>132</v>
      </c>
      <c r="Y35" s="19" t="s">
        <v>47</v>
      </c>
      <c r="Z35" s="20">
        <f t="shared" si="6"/>
        <v>65600</v>
      </c>
      <c r="AA35" s="21"/>
      <c r="AB35" s="29"/>
      <c r="AC35" s="14">
        <f t="shared" si="12"/>
        <v>40000</v>
      </c>
      <c r="AD35" s="12"/>
      <c r="AE35" s="12"/>
      <c r="AF35" s="58" t="s">
        <v>181</v>
      </c>
      <c r="AG35" s="23">
        <v>8</v>
      </c>
      <c r="AH35" s="30">
        <v>20</v>
      </c>
      <c r="AI35" s="25" t="s">
        <v>230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'Б-100043-13',date'2015-03-04',2, 11, 11, 'RUR', 1, 18, date'2015-03-06', date'2015-03-07', 1000431, 1, to_date('2016-07-09 00:00:00','YYYY-MM-DD HH24:MI:SS'), 80000, 14400, 0, 132, 0, 'c1', 8,null);insert into xxxx_oebs_cash_payment_test (ID, INVOICE_ID, OEBS_PAYMENT, DOC_DATE, COMISS_DATE) values (s_xxxx_oebs_cash_payment_test.NEXTVAL, 100043, 40000, to_date('2016-07-09 00:00:00','YYYY-MM-DD HH24:MI:SS'), date'2015-07-11' );insert into xxxx_client_discount_m  (ID,CLIENT_ID,CLIENT_AVG_DISCOUNT,DT) values (s_xxxx_client_discount_m.NEXTVAL,132, 20, date'2016-03-05');</v>
      </c>
    </row>
    <row r="36" spans="1:47" ht="15.7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57</v>
      </c>
      <c r="H36" s="14">
        <v>100044</v>
      </c>
      <c r="I36" s="15" t="str">
        <f t="shared" si="3"/>
        <v>Б-100044-13</v>
      </c>
      <c r="J36" s="16">
        <v>2</v>
      </c>
      <c r="K36" s="28">
        <v>1</v>
      </c>
      <c r="L36" s="12" t="s">
        <v>42</v>
      </c>
      <c r="M36" s="16">
        <v>1</v>
      </c>
      <c r="N36" s="12">
        <v>18</v>
      </c>
      <c r="O36" s="13" t="s">
        <v>57</v>
      </c>
      <c r="P36" s="13" t="s">
        <v>44</v>
      </c>
      <c r="Q36" s="13" t="s">
        <v>45</v>
      </c>
      <c r="R36" s="17" t="str">
        <f t="shared" si="10"/>
        <v>1000441</v>
      </c>
      <c r="S36" s="15">
        <v>1</v>
      </c>
      <c r="T36" s="144" t="s">
        <v>220</v>
      </c>
      <c r="U36" s="12">
        <v>60000</v>
      </c>
      <c r="V36" s="12">
        <f t="shared" si="5"/>
        <v>10800</v>
      </c>
      <c r="W36" s="12">
        <v>0</v>
      </c>
      <c r="X36" s="18">
        <v>133</v>
      </c>
      <c r="Y36" s="19" t="s">
        <v>47</v>
      </c>
      <c r="Z36" s="20">
        <f t="shared" si="6"/>
        <v>49200</v>
      </c>
      <c r="AA36" s="21"/>
      <c r="AB36" s="29"/>
      <c r="AC36" s="14">
        <f t="shared" si="12"/>
        <v>30000</v>
      </c>
      <c r="AD36" s="12"/>
      <c r="AE36" s="12"/>
      <c r="AF36" s="58" t="s">
        <v>181</v>
      </c>
      <c r="AG36" s="23">
        <v>8</v>
      </c>
      <c r="AH36" s="30">
        <v>13</v>
      </c>
      <c r="AI36" s="25" t="s">
        <v>230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'Б-100044-13',date'2015-03-05',2, 1, 1, 'RUR', 1, 18, date'2015-03-06', date'2015-03-07', 1000441, 1, to_date('2016-07-11 00:00:00','YYYY-MM-DD HH24:MI:SS'), 60000, 10800, 0, 133, 0, 'c1', 8,null);insert into xxxx_oebs_cash_payment_test (ID, INVOICE_ID, OEBS_PAYMENT, DOC_DATE, COMISS_DATE) values (s_xxxx_oebs_cash_payment_test.NEXTVAL, 100044, 30000, to_date('2016-07-11 00:00:00','YYYY-MM-DD HH24:MI:SS'), date'2015-07-11' );insert into xxxx_client_discount_m  (ID,CLIENT_ID,CLIENT_AVG_DISCOUNT,DT) values (s_xxxx_client_discount_m.NEXTVAL,133, 13, date'2016-03-05');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57</v>
      </c>
      <c r="H37" s="14">
        <v>100045</v>
      </c>
      <c r="I37" s="15" t="str">
        <f>"Б-"&amp;H37&amp;"-13"</f>
        <v>Б-100045-13</v>
      </c>
      <c r="J37" s="16">
        <v>2</v>
      </c>
      <c r="K37" s="12">
        <v>7</v>
      </c>
      <c r="L37" s="12" t="s">
        <v>42</v>
      </c>
      <c r="M37" s="16">
        <v>1</v>
      </c>
      <c r="N37" s="12">
        <v>18</v>
      </c>
      <c r="O37" s="13" t="s">
        <v>43</v>
      </c>
      <c r="P37" s="13" t="s">
        <v>44</v>
      </c>
      <c r="Q37" s="13" t="s">
        <v>45</v>
      </c>
      <c r="R37" s="17" t="str">
        <f t="shared" si="10"/>
        <v>1000451</v>
      </c>
      <c r="S37" s="15">
        <v>1</v>
      </c>
      <c r="T37" s="144" t="s">
        <v>221</v>
      </c>
      <c r="U37" s="12">
        <v>100000</v>
      </c>
      <c r="V37" s="12">
        <f>U37*0.18</f>
        <v>18000</v>
      </c>
      <c r="W37" s="12">
        <v>0</v>
      </c>
      <c r="X37" s="18">
        <v>134</v>
      </c>
      <c r="Y37" s="19" t="s">
        <v>47</v>
      </c>
      <c r="Z37" s="20">
        <f t="shared" si="6"/>
        <v>82000</v>
      </c>
      <c r="AA37" s="21"/>
      <c r="AB37" s="22"/>
      <c r="AC37" s="14">
        <f t="shared" si="12"/>
        <v>50000</v>
      </c>
      <c r="AD37" s="12"/>
      <c r="AE37" s="12"/>
      <c r="AF37" s="59" t="s">
        <v>186</v>
      </c>
      <c r="AG37" s="23">
        <v>8</v>
      </c>
      <c r="AH37" s="24">
        <v>13</v>
      </c>
      <c r="AI37" s="25" t="s">
        <v>230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'Б-100045-13',date'2015-03-02',2, 7, 7, 'RUR', 1, 18, date'2015-03-06', date'2015-03-07', 1000451, 1, to_date('2016-08-07 00:00:00','YYYY-MM-DD HH24:MI:SS'), 100000, 18000, 0, 134, 0, 'c1', 8,null);insert into xxxx_oebs_cash_payment_test (ID, INVOICE_ID, OEBS_PAYMENT, DOC_DATE, COMISS_DATE) values (s_xxxx_oebs_cash_payment_test.NEXTVAL, 100045, 50000, to_date('2016-08-07 00:00:00','YYYY-MM-DD HH24:MI:SS'), date'2015-08-07' );insert into xxxx_client_discount_m  (ID,CLIENT_ID,CLIENT_AVG_DISCOUNT,DT) values (s_xxxx_client_discount_m.NEXTVAL,134, 13, date'2016-03-05');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57</v>
      </c>
      <c r="H38" s="14">
        <v>100046</v>
      </c>
      <c r="I38" s="15" t="str">
        <f t="shared" si="3"/>
        <v>Б-100046-13</v>
      </c>
      <c r="J38" s="16">
        <v>2</v>
      </c>
      <c r="K38" s="56">
        <v>3</v>
      </c>
      <c r="L38" s="12" t="s">
        <v>42</v>
      </c>
      <c r="M38" s="16">
        <v>1</v>
      </c>
      <c r="N38" s="12">
        <v>18</v>
      </c>
      <c r="O38" s="13" t="s">
        <v>53</v>
      </c>
      <c r="P38" s="13" t="s">
        <v>44</v>
      </c>
      <c r="Q38" s="13" t="s">
        <v>45</v>
      </c>
      <c r="R38" s="17" t="str">
        <f t="shared" si="10"/>
        <v>1000461</v>
      </c>
      <c r="S38" s="15">
        <v>1</v>
      </c>
      <c r="T38" s="144" t="s">
        <v>222</v>
      </c>
      <c r="U38" s="12">
        <v>90000</v>
      </c>
      <c r="V38" s="12">
        <f t="shared" si="5"/>
        <v>16200</v>
      </c>
      <c r="W38" s="12">
        <v>0</v>
      </c>
      <c r="X38" s="18">
        <v>135</v>
      </c>
      <c r="Y38" s="19" t="s">
        <v>47</v>
      </c>
      <c r="Z38" s="20">
        <f t="shared" si="6"/>
        <v>73800</v>
      </c>
      <c r="AA38" s="21"/>
      <c r="AB38" s="26"/>
      <c r="AC38" s="14">
        <f t="shared" si="12"/>
        <v>45000</v>
      </c>
      <c r="AD38" s="12"/>
      <c r="AE38" s="12"/>
      <c r="AF38" s="59" t="s">
        <v>186</v>
      </c>
      <c r="AG38" s="23">
        <v>8</v>
      </c>
      <c r="AH38" s="27">
        <v>7</v>
      </c>
      <c r="AI38" s="25" t="s">
        <v>230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'Б-100046-13',date'2015-03-03',2, 3, 3, 'RUR', 1, 18, date'2015-03-06', date'2015-03-07', 1000461, 1, to_date('2016-08-08 00:00:00','YYYY-MM-DD HH24:MI:SS'), 90000, 16200, 0, 135, 0, 'c1', 8,null);insert into xxxx_oebs_cash_payment_test (ID, INVOICE_ID, OEBS_PAYMENT, DOC_DATE, COMISS_DATE) values (s_xxxx_oebs_cash_payment_test.NEXTVAL, 100046, 45000, to_date('2016-08-08 00:00:00','YYYY-MM-DD HH24:MI:SS'), date'2015-08-07' );insert into xxxx_client_discount_m  (ID,CLIENT_ID,CLIENT_AVG_DISCOUNT,DT) values (s_xxxx_client_discount_m.NEXTVAL,135, 7, date'2016-03-05');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57</v>
      </c>
      <c r="H39" s="14">
        <v>100047</v>
      </c>
      <c r="I39" s="15" t="str">
        <f t="shared" si="3"/>
        <v>Б-100047-13</v>
      </c>
      <c r="J39" s="16">
        <v>2</v>
      </c>
      <c r="K39" s="12">
        <v>7</v>
      </c>
      <c r="L39" s="12" t="s">
        <v>42</v>
      </c>
      <c r="M39" s="16">
        <v>1</v>
      </c>
      <c r="N39" s="12">
        <v>18</v>
      </c>
      <c r="O39" s="13" t="s">
        <v>53</v>
      </c>
      <c r="P39" s="13" t="s">
        <v>44</v>
      </c>
      <c r="Q39" s="13" t="s">
        <v>45</v>
      </c>
      <c r="R39" s="17" t="str">
        <f t="shared" si="10"/>
        <v>1000471</v>
      </c>
      <c r="S39" s="15">
        <v>1</v>
      </c>
      <c r="T39" s="144" t="s">
        <v>222</v>
      </c>
      <c r="U39" s="12">
        <v>90000</v>
      </c>
      <c r="V39" s="12">
        <f t="shared" si="5"/>
        <v>16200</v>
      </c>
      <c r="W39" s="12">
        <v>0</v>
      </c>
      <c r="X39" s="18">
        <v>136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9" t="s">
        <v>186</v>
      </c>
      <c r="AG39" s="23">
        <v>8</v>
      </c>
      <c r="AH39" s="27">
        <v>7</v>
      </c>
      <c r="AI39" s="25" t="s">
        <v>230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'Б-100047-13',date'2015-03-03',2, 7, 7, 'RUR', 1, 18, date'2015-03-06', date'2015-03-07', 1000471, 1, to_date('2016-08-08 00:00:00','YYYY-MM-DD HH24:MI:SS'), 90000, 16200, 0, 136, 0, 'c1', 8,null);insert into xxxx_oebs_cash_payment_test (ID, INVOICE_ID, OEBS_PAYMENT, DOC_DATE, COMISS_DATE) values (s_xxxx_oebs_cash_payment_test.NEXTVAL, 100047, 45000, to_date('2016-08-08 00:00:00','YYYY-MM-DD HH24:MI:SS'), date'2015-08-07' );insert into xxxx_client_discount_m  (ID,CLIENT_ID,CLIENT_AVG_DISCOUNT,DT) values (s_xxxx_client_discount_m.NEXTVAL,136, 7, date'2016-03-05');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57</v>
      </c>
      <c r="H40" s="14">
        <v>100048</v>
      </c>
      <c r="I40" s="15" t="str">
        <f t="shared" si="3"/>
        <v>Б-100048-13</v>
      </c>
      <c r="J40" s="16">
        <v>2</v>
      </c>
      <c r="K40" s="28">
        <v>11</v>
      </c>
      <c r="L40" s="12" t="s">
        <v>42</v>
      </c>
      <c r="M40" s="16">
        <v>1</v>
      </c>
      <c r="N40" s="12">
        <v>18</v>
      </c>
      <c r="O40" s="13" t="s">
        <v>55</v>
      </c>
      <c r="P40" s="13" t="s">
        <v>44</v>
      </c>
      <c r="Q40" s="13" t="s">
        <v>45</v>
      </c>
      <c r="R40" s="17" t="str">
        <f t="shared" si="10"/>
        <v>1000481</v>
      </c>
      <c r="S40" s="15">
        <v>1</v>
      </c>
      <c r="T40" s="144" t="s">
        <v>223</v>
      </c>
      <c r="U40" s="12">
        <v>80000</v>
      </c>
      <c r="V40" s="12">
        <f t="shared" si="5"/>
        <v>14400</v>
      </c>
      <c r="W40" s="12">
        <v>0</v>
      </c>
      <c r="X40" s="18">
        <v>137</v>
      </c>
      <c r="Y40" s="19" t="s">
        <v>47</v>
      </c>
      <c r="Z40" s="20">
        <f t="shared" si="6"/>
        <v>65600</v>
      </c>
      <c r="AA40" s="21"/>
      <c r="AB40" s="29"/>
      <c r="AC40" s="14">
        <f t="shared" si="12"/>
        <v>40000</v>
      </c>
      <c r="AD40" s="12"/>
      <c r="AE40" s="12"/>
      <c r="AF40" s="59" t="s">
        <v>186</v>
      </c>
      <c r="AG40" s="23">
        <v>8</v>
      </c>
      <c r="AH40" s="30">
        <v>20</v>
      </c>
      <c r="AI40" s="25" t="s">
        <v>230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'Б-100048-13',date'2015-03-04',2, 11, 11, 'RUR', 1, 18, date'2015-03-06', date'2015-03-07', 1000481, 1, to_date('2016-08-09 00:00:00','YYYY-MM-DD HH24:MI:SS'), 80000, 14400, 0, 137, 0, 'c1', 8,null);insert into xxxx_oebs_cash_payment_test (ID, INVOICE_ID, OEBS_PAYMENT, DOC_DATE, COMISS_DATE) values (s_xxxx_oebs_cash_payment_test.NEXTVAL, 100048, 40000, to_date('2016-08-09 00:00:00','YYYY-MM-DD HH24:MI:SS'), date'2015-08-07' );insert into xxxx_client_discount_m  (ID,CLIENT_ID,CLIENT_AVG_DISCOUNT,DT) values (s_xxxx_client_discount_m.NEXTVAL,137, 20, date'2016-03-05');</v>
      </c>
    </row>
    <row r="41" spans="1:47" s="44" customFormat="1" ht="15" customHeight="1" x14ac:dyDescent="0.3">
      <c r="A41" s="31">
        <v>6</v>
      </c>
      <c r="B41" s="60"/>
      <c r="C41" s="33" t="str">
        <f t="shared" si="8"/>
        <v>10006</v>
      </c>
      <c r="D41" s="33" t="str">
        <f t="shared" si="9"/>
        <v>10006/13</v>
      </c>
      <c r="E41" s="34" t="s">
        <v>40</v>
      </c>
      <c r="F41" s="34" t="s">
        <v>41</v>
      </c>
      <c r="G41" s="12">
        <v>57</v>
      </c>
      <c r="H41" s="14">
        <v>100049</v>
      </c>
      <c r="I41" s="33" t="str">
        <f t="shared" si="3"/>
        <v>Б-100049-13</v>
      </c>
      <c r="J41" s="16">
        <v>2</v>
      </c>
      <c r="K41" s="35">
        <v>1</v>
      </c>
      <c r="L41" s="33" t="s">
        <v>42</v>
      </c>
      <c r="M41" s="36">
        <v>1</v>
      </c>
      <c r="N41" s="33">
        <v>18</v>
      </c>
      <c r="O41" s="34" t="s">
        <v>57</v>
      </c>
      <c r="P41" s="34" t="s">
        <v>44</v>
      </c>
      <c r="Q41" s="34" t="s">
        <v>45</v>
      </c>
      <c r="R41" s="37" t="str">
        <f t="shared" si="10"/>
        <v>1000491</v>
      </c>
      <c r="S41" s="33">
        <v>1</v>
      </c>
      <c r="T41" s="145" t="s">
        <v>224</v>
      </c>
      <c r="U41" s="33">
        <v>60000</v>
      </c>
      <c r="V41" s="33">
        <f t="shared" si="5"/>
        <v>10800</v>
      </c>
      <c r="W41" s="33">
        <v>0</v>
      </c>
      <c r="X41" s="18">
        <v>138</v>
      </c>
      <c r="Y41" s="38" t="s">
        <v>47</v>
      </c>
      <c r="Z41" s="20">
        <f t="shared" si="6"/>
        <v>49200</v>
      </c>
      <c r="AA41" s="39"/>
      <c r="AB41" s="39"/>
      <c r="AC41" s="40">
        <f t="shared" si="12"/>
        <v>30000</v>
      </c>
      <c r="AD41" s="33"/>
      <c r="AE41" s="33"/>
      <c r="AF41" s="59" t="s">
        <v>186</v>
      </c>
      <c r="AG41" s="41">
        <v>8</v>
      </c>
      <c r="AH41" s="42">
        <v>13</v>
      </c>
      <c r="AI41" s="43" t="s">
        <v>230</v>
      </c>
      <c r="AJ41" s="34"/>
      <c r="AK41" s="34"/>
      <c r="AL41" s="37">
        <v>0</v>
      </c>
      <c r="AM41" s="33" t="s">
        <v>50</v>
      </c>
      <c r="AN41" s="33" t="s">
        <v>51</v>
      </c>
      <c r="AO41" s="33"/>
      <c r="AP41" s="37"/>
      <c r="AQ41" s="37"/>
      <c r="AR41" s="37"/>
      <c r="AU4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'Б-100049-13',date'2015-03-05',2, 1, 1, 'RUR', 1, 18, date'2015-03-06', date'2015-03-07', 1000491, 1, to_date('2016-08-11 00:00:00','YYYY-MM-DD HH24:MI:SS'), 60000, 10800, 0, 138, 0, 'c1', 8,null);insert into xxxx_oebs_cash_payment_test (ID, INVOICE_ID, OEBS_PAYMENT, DOC_DATE, COMISS_DATE) values (s_xxxx_oebs_cash_payment_test.NEXTVAL, 100049, 30000, to_date('2016-08-11 00:00:00','YYYY-MM-DD HH24:MI:SS'), date'2015-08-07' );insert into xxxx_client_discount_m  (ID,CLIENT_ID,CLIENT_AVG_DISCOUNT,DT) values (s_xxxx_client_discount_m.NEXTVAL,138, 13, date'2016-03-05');</v>
      </c>
    </row>
    <row r="42" spans="1:47" ht="15" customHeight="1" x14ac:dyDescent="0.3">
      <c r="A42" s="45">
        <v>7</v>
      </c>
      <c r="B42" s="57"/>
      <c r="C42" s="12" t="str">
        <f t="shared" si="8"/>
        <v>10007</v>
      </c>
      <c r="D42" s="12" t="str">
        <f t="shared" si="9"/>
        <v>10007/13</v>
      </c>
      <c r="E42" s="13" t="s">
        <v>40</v>
      </c>
      <c r="F42" s="13" t="s">
        <v>41</v>
      </c>
      <c r="G42" s="12">
        <v>57</v>
      </c>
      <c r="H42" s="14">
        <v>100050</v>
      </c>
      <c r="I42" s="15" t="str">
        <f>"Б-"&amp;H42&amp;"-13"</f>
        <v>Б-100050-13</v>
      </c>
      <c r="J42" s="16">
        <v>2</v>
      </c>
      <c r="K42" s="56">
        <v>19</v>
      </c>
      <c r="L42" s="12" t="s">
        <v>42</v>
      </c>
      <c r="M42" s="16">
        <v>1</v>
      </c>
      <c r="N42" s="12">
        <v>18</v>
      </c>
      <c r="O42" s="13" t="s">
        <v>43</v>
      </c>
      <c r="P42" s="13" t="s">
        <v>44</v>
      </c>
      <c r="Q42" s="13" t="s">
        <v>45</v>
      </c>
      <c r="R42" s="17" t="str">
        <f t="shared" si="10"/>
        <v>1000501</v>
      </c>
      <c r="S42" s="15">
        <v>1</v>
      </c>
      <c r="T42" s="144" t="s">
        <v>152</v>
      </c>
      <c r="U42" s="12">
        <v>100000</v>
      </c>
      <c r="V42" s="12">
        <f>U42*0.18</f>
        <v>18000</v>
      </c>
      <c r="W42" s="12">
        <v>0</v>
      </c>
      <c r="X42" s="18">
        <v>139</v>
      </c>
      <c r="Y42" s="19" t="s">
        <v>47</v>
      </c>
      <c r="Z42" s="20">
        <f t="shared" si="6"/>
        <v>82000</v>
      </c>
      <c r="AA42" s="21"/>
      <c r="AB42" s="22"/>
      <c r="AC42" s="14">
        <f t="shared" si="12"/>
        <v>50000</v>
      </c>
      <c r="AD42" s="12"/>
      <c r="AE42" s="12"/>
      <c r="AF42" s="13" t="s">
        <v>172</v>
      </c>
      <c r="AG42" s="23">
        <v>8</v>
      </c>
      <c r="AH42" s="24">
        <v>13</v>
      </c>
      <c r="AI42" s="25" t="s">
        <v>230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S42" s="17" t="s">
        <v>190</v>
      </c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'Б-100050-13',date'2015-03-02',2, 19, 19, 'RUR', 1, 18, date'2015-03-06', date'2015-03-07', 1000501, 1, to_date('2016-06-07 00:00:00','YYYY-MM-DD HH24:MI:SS'), 100000, 18000, 0, 139, 0, 'c1', 8,null);insert into xxxx_oebs_cash_payment_test (ID, INVOICE_ID, OEBS_PAYMENT, DOC_DATE, COMISS_DATE) values (s_xxxx_oebs_cash_payment_test.NEXTVAL, 100050, 50000, to_date('2016-06-07 00:00:00','YYYY-MM-DD HH24:MI:SS'), date'2015-06-11' );insert into xxxx_client_discount_m  (ID,CLIENT_ID,CLIENT_AVG_DISCOUNT,DT) values (s_xxxx_client_discount_m.NEXTVAL,139, 13, date'2016-03-05');</v>
      </c>
    </row>
    <row r="43" spans="1:47" ht="15" customHeight="1" x14ac:dyDescent="0.3">
      <c r="A43" s="45">
        <v>7</v>
      </c>
      <c r="B43" s="57"/>
      <c r="C43" s="12" t="str">
        <f t="shared" ref="C43:C50" si="13">"1000"&amp;A43</f>
        <v>10007</v>
      </c>
      <c r="D43" s="12" t="str">
        <f t="shared" ref="D43:D50" si="14">"1000"&amp;A43&amp;"/13"</f>
        <v>10007/13</v>
      </c>
      <c r="E43" s="13" t="s">
        <v>40</v>
      </c>
      <c r="F43" s="13" t="s">
        <v>41</v>
      </c>
      <c r="G43" s="12">
        <v>57</v>
      </c>
      <c r="H43" s="14">
        <v>100051</v>
      </c>
      <c r="I43" s="15" t="str">
        <f t="shared" si="3"/>
        <v>Б-100051-13</v>
      </c>
      <c r="J43" s="16">
        <v>2</v>
      </c>
      <c r="K43" s="56">
        <v>22</v>
      </c>
      <c r="L43" s="12" t="s">
        <v>42</v>
      </c>
      <c r="M43" s="16">
        <v>1</v>
      </c>
      <c r="N43" s="12">
        <v>18</v>
      </c>
      <c r="O43" s="13" t="s">
        <v>53</v>
      </c>
      <c r="P43" s="13" t="s">
        <v>44</v>
      </c>
      <c r="Q43" s="13" t="s">
        <v>45</v>
      </c>
      <c r="R43" s="17" t="str">
        <f t="shared" ref="R43:R50" si="15">H43&amp;"1"</f>
        <v>1000511</v>
      </c>
      <c r="S43" s="15">
        <v>1</v>
      </c>
      <c r="T43" s="144" t="s">
        <v>153</v>
      </c>
      <c r="U43" s="12">
        <v>90000</v>
      </c>
      <c r="V43" s="12">
        <f t="shared" si="5"/>
        <v>16200</v>
      </c>
      <c r="W43" s="12">
        <v>0</v>
      </c>
      <c r="X43" s="18">
        <v>140</v>
      </c>
      <c r="Y43" s="19" t="s">
        <v>47</v>
      </c>
      <c r="Z43" s="20">
        <f t="shared" si="6"/>
        <v>73800</v>
      </c>
      <c r="AA43" s="21"/>
      <c r="AB43" s="26"/>
      <c r="AC43" s="14">
        <f t="shared" ref="AC43:AC50" si="16">U43*0.5</f>
        <v>45000</v>
      </c>
      <c r="AD43" s="12"/>
      <c r="AE43" s="12"/>
      <c r="AF43" s="13" t="s">
        <v>172</v>
      </c>
      <c r="AG43" s="23">
        <v>8</v>
      </c>
      <c r="AH43" s="27">
        <v>7</v>
      </c>
      <c r="AI43" s="25" t="s">
        <v>230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S43" s="17" t="s">
        <v>191</v>
      </c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'Б-100051-13',date'2015-03-03',2, 22, 22, 'RUR', 1, 18, date'2015-03-06', date'2015-03-07', 1000511, 1, to_date('2016-06-08 00:00:00','YYYY-MM-DD HH24:MI:SS'), 90000, 16200, 0, 140, 0, 'c1', 8,null);insert into xxxx_oebs_cash_payment_test (ID, INVOICE_ID, OEBS_PAYMENT, DOC_DATE, COMISS_DATE) values (s_xxxx_oebs_cash_payment_test.NEXTVAL, 100051, 45000, to_date('2016-06-08 00:00:00','YYYY-MM-DD HH24:MI:SS'), date'2015-06-11' );insert into xxxx_client_discount_m  (ID,CLIENT_ID,CLIENT_AVG_DISCOUNT,DT) values (s_xxxx_client_discount_m.NEXTVAL,140, 7, date'2016-03-05');</v>
      </c>
    </row>
    <row r="44" spans="1:47" ht="15" customHeight="1" x14ac:dyDescent="0.3">
      <c r="A44" s="45">
        <v>7</v>
      </c>
      <c r="B44" s="57"/>
      <c r="C44" s="12" t="str">
        <f t="shared" si="13"/>
        <v>10007</v>
      </c>
      <c r="D44" s="12" t="str">
        <f t="shared" si="14"/>
        <v>10007/13</v>
      </c>
      <c r="E44" s="13" t="s">
        <v>40</v>
      </c>
      <c r="F44" s="13" t="s">
        <v>41</v>
      </c>
      <c r="G44" s="12">
        <v>57</v>
      </c>
      <c r="H44" s="14">
        <v>100052</v>
      </c>
      <c r="I44" s="15" t="str">
        <f t="shared" si="3"/>
        <v>Б-100052-13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3" t="s">
        <v>53</v>
      </c>
      <c r="P44" s="13" t="s">
        <v>44</v>
      </c>
      <c r="Q44" s="13" t="s">
        <v>45</v>
      </c>
      <c r="R44" s="17" t="str">
        <f t="shared" si="15"/>
        <v>1000521</v>
      </c>
      <c r="S44" s="15">
        <v>1</v>
      </c>
      <c r="T44" s="144" t="s">
        <v>153</v>
      </c>
      <c r="U44" s="12">
        <v>90000</v>
      </c>
      <c r="V44" s="12">
        <f t="shared" si="5"/>
        <v>16200</v>
      </c>
      <c r="W44" s="12">
        <v>0</v>
      </c>
      <c r="X44" s="18">
        <v>141</v>
      </c>
      <c r="Y44" s="19" t="s">
        <v>47</v>
      </c>
      <c r="Z44" s="20">
        <f t="shared" si="6"/>
        <v>73800</v>
      </c>
      <c r="AA44" s="21"/>
      <c r="AB44" s="26"/>
      <c r="AC44" s="14">
        <f t="shared" si="16"/>
        <v>45000</v>
      </c>
      <c r="AD44" s="12"/>
      <c r="AE44" s="12"/>
      <c r="AF44" s="13" t="s">
        <v>172</v>
      </c>
      <c r="AG44" s="23">
        <v>8</v>
      </c>
      <c r="AH44" s="27">
        <v>7</v>
      </c>
      <c r="AI44" s="25" t="s">
        <v>230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S44" s="17"/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'Б-100052-13',date'2015-03-03',2, 7, 7, 'RUR', 1, 18, date'2015-03-06', date'2015-03-07', 1000521, 1, to_date('2016-06-08 00:00:00','YYYY-MM-DD HH24:MI:SS'), 90000, 16200, 0, 141, 0, 'c1', 8,null);insert into xxxx_oebs_cash_payment_test (ID, INVOICE_ID, OEBS_PAYMENT, DOC_DATE, COMISS_DATE) values (s_xxxx_oebs_cash_payment_test.NEXTVAL, 100052, 45000, to_date('2016-06-08 00:00:00','YYYY-MM-DD HH24:MI:SS'), date'2015-06-11' );insert into xxxx_client_discount_m  (ID,CLIENT_ID,CLIENT_AVG_DISCOUNT,DT) values (s_xxxx_client_discount_m.NEXTVAL,141, 7, date'2016-03-05');</v>
      </c>
    </row>
    <row r="45" spans="1:47" ht="15" customHeight="1" x14ac:dyDescent="0.3">
      <c r="A45" s="45">
        <v>7</v>
      </c>
      <c r="B45" s="57"/>
      <c r="C45" s="12" t="str">
        <f t="shared" si="13"/>
        <v>10007</v>
      </c>
      <c r="D45" s="12" t="str">
        <f t="shared" si="14"/>
        <v>10007/13</v>
      </c>
      <c r="E45" s="13" t="s">
        <v>40</v>
      </c>
      <c r="F45" s="13" t="s">
        <v>41</v>
      </c>
      <c r="G45" s="12">
        <v>57</v>
      </c>
      <c r="H45" s="14">
        <v>100053</v>
      </c>
      <c r="I45" s="15" t="str">
        <f t="shared" si="3"/>
        <v>Б-100053-13</v>
      </c>
      <c r="J45" s="16">
        <v>2</v>
      </c>
      <c r="K45" s="56">
        <v>11</v>
      </c>
      <c r="L45" s="12" t="s">
        <v>42</v>
      </c>
      <c r="M45" s="16">
        <v>1</v>
      </c>
      <c r="N45" s="12">
        <v>18</v>
      </c>
      <c r="O45" s="13" t="s">
        <v>55</v>
      </c>
      <c r="P45" s="13" t="s">
        <v>44</v>
      </c>
      <c r="Q45" s="13" t="s">
        <v>45</v>
      </c>
      <c r="R45" s="17" t="str">
        <f t="shared" si="15"/>
        <v>1000531</v>
      </c>
      <c r="S45" s="15">
        <v>1</v>
      </c>
      <c r="T45" s="144" t="s">
        <v>215</v>
      </c>
      <c r="U45" s="12">
        <v>80000</v>
      </c>
      <c r="V45" s="12">
        <f t="shared" si="5"/>
        <v>14400</v>
      </c>
      <c r="W45" s="12">
        <v>0</v>
      </c>
      <c r="X45" s="18">
        <v>142</v>
      </c>
      <c r="Y45" s="19" t="s">
        <v>47</v>
      </c>
      <c r="Z45" s="20">
        <f t="shared" si="6"/>
        <v>65600</v>
      </c>
      <c r="AA45" s="21"/>
      <c r="AB45" s="29"/>
      <c r="AC45" s="14">
        <f t="shared" si="16"/>
        <v>40000</v>
      </c>
      <c r="AD45" s="12"/>
      <c r="AE45" s="12"/>
      <c r="AF45" s="13" t="s">
        <v>172</v>
      </c>
      <c r="AG45" s="23">
        <v>8</v>
      </c>
      <c r="AH45" s="30">
        <v>20</v>
      </c>
      <c r="AI45" s="25" t="s">
        <v>230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S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'Б-100053-13',date'2015-03-04',2, 11, 11, 'RUR', 1, 18, date'2015-03-06', date'2015-03-07', 1000531, 1, to_date('2016-06-09 00:00:00','YYYY-MM-DD HH24:MI:SS'), 80000, 14400, 0, 142, 0, 'c1', 8,null);insert into xxxx_oebs_cash_payment_test (ID, INVOICE_ID, OEBS_PAYMENT, DOC_DATE, COMISS_DATE) values (s_xxxx_oebs_cash_payment_test.NEXTVAL, 100053, 40000, to_date('2016-06-09 00:00:00','YYYY-MM-DD HH24:MI:SS'), date'2015-06-11' );insert into xxxx_client_discount_m  (ID,CLIENT_ID,CLIENT_AVG_DISCOUNT,DT) values (s_xxxx_client_discount_m.NEXTVAL,142, 20, date'2016-03-05');</v>
      </c>
    </row>
    <row r="46" spans="1:47" ht="15" customHeight="1" x14ac:dyDescent="0.3">
      <c r="A46" s="45">
        <v>7</v>
      </c>
      <c r="B46" s="57"/>
      <c r="C46" s="12" t="str">
        <f t="shared" si="13"/>
        <v>10007</v>
      </c>
      <c r="D46" s="12" t="str">
        <f t="shared" si="14"/>
        <v>10007/13</v>
      </c>
      <c r="E46" s="13" t="s">
        <v>40</v>
      </c>
      <c r="F46" s="13" t="s">
        <v>41</v>
      </c>
      <c r="G46" s="12">
        <v>57</v>
      </c>
      <c r="H46" s="14">
        <v>100054</v>
      </c>
      <c r="I46" s="15" t="str">
        <f t="shared" si="3"/>
        <v>Б-100054-13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3" t="s">
        <v>53</v>
      </c>
      <c r="P46" s="13" t="s">
        <v>44</v>
      </c>
      <c r="Q46" s="13" t="s">
        <v>45</v>
      </c>
      <c r="R46" s="17" t="str">
        <f t="shared" si="15"/>
        <v>1000541</v>
      </c>
      <c r="S46" s="15">
        <v>1</v>
      </c>
      <c r="T46" s="144" t="s">
        <v>153</v>
      </c>
      <c r="U46" s="12">
        <v>90000</v>
      </c>
      <c r="V46" s="12">
        <f t="shared" si="5"/>
        <v>16200</v>
      </c>
      <c r="W46" s="12">
        <v>0</v>
      </c>
      <c r="X46" s="18">
        <v>143</v>
      </c>
      <c r="Y46" s="19" t="s">
        <v>47</v>
      </c>
      <c r="Z46" s="20">
        <f t="shared" si="6"/>
        <v>73800</v>
      </c>
      <c r="AA46" s="21"/>
      <c r="AB46" s="26"/>
      <c r="AC46" s="14">
        <f t="shared" si="16"/>
        <v>45000</v>
      </c>
      <c r="AD46" s="12"/>
      <c r="AE46" s="12"/>
      <c r="AF46" s="13" t="s">
        <v>172</v>
      </c>
      <c r="AG46" s="23">
        <v>8</v>
      </c>
      <c r="AH46" s="27">
        <v>7</v>
      </c>
      <c r="AI46" s="25" t="s">
        <v>230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S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'Б-100054-13',date'2015-03-03',2, 7, 7, 'RUR', 1, 18, date'2015-03-06', date'2015-03-07', 1000541, 1, to_date('2016-06-08 00:00:00','YYYY-MM-DD HH24:MI:SS'), 90000, 16200, 0, 143, 0, 'c1', 8,null);insert into xxxx_oebs_cash_payment_test (ID, INVOICE_ID, OEBS_PAYMENT, DOC_DATE, COMISS_DATE) values (s_xxxx_oebs_cash_payment_test.NEXTVAL, 100054, 45000, to_date('2016-06-08 00:00:00','YYYY-MM-DD HH24:MI:SS'), date'2015-06-11' );insert into xxxx_client_discount_m  (ID,CLIENT_ID,CLIENT_AVG_DISCOUNT,DT) values (s_xxxx_client_discount_m.NEXTVAL,143, 7, date'2016-03-05');</v>
      </c>
    </row>
    <row r="47" spans="1:47" ht="15" customHeight="1" x14ac:dyDescent="0.3">
      <c r="A47" s="45">
        <v>7</v>
      </c>
      <c r="B47" s="57"/>
      <c r="C47" s="12" t="str">
        <f t="shared" si="13"/>
        <v>10007</v>
      </c>
      <c r="D47" s="12" t="str">
        <f t="shared" si="14"/>
        <v>10007/13</v>
      </c>
      <c r="E47" s="13" t="s">
        <v>40</v>
      </c>
      <c r="F47" s="13" t="s">
        <v>41</v>
      </c>
      <c r="G47" s="12">
        <v>57</v>
      </c>
      <c r="H47" s="14">
        <v>100055</v>
      </c>
      <c r="I47" s="15" t="str">
        <f t="shared" si="3"/>
        <v>Б-100055-13</v>
      </c>
      <c r="J47" s="16">
        <v>2</v>
      </c>
      <c r="K47" s="12">
        <v>7</v>
      </c>
      <c r="L47" s="12" t="s">
        <v>42</v>
      </c>
      <c r="M47" s="16">
        <v>1</v>
      </c>
      <c r="N47" s="12">
        <v>18</v>
      </c>
      <c r="O47" s="13" t="s">
        <v>53</v>
      </c>
      <c r="P47" s="13" t="s">
        <v>44</v>
      </c>
      <c r="Q47" s="13" t="s">
        <v>45</v>
      </c>
      <c r="R47" s="17" t="str">
        <f t="shared" si="15"/>
        <v>1000551</v>
      </c>
      <c r="S47" s="15">
        <v>1</v>
      </c>
      <c r="T47" s="144" t="s">
        <v>153</v>
      </c>
      <c r="U47" s="12">
        <v>90000</v>
      </c>
      <c r="V47" s="12">
        <f t="shared" si="5"/>
        <v>16200</v>
      </c>
      <c r="W47" s="12">
        <v>0</v>
      </c>
      <c r="X47" s="18">
        <v>144</v>
      </c>
      <c r="Y47" s="19" t="s">
        <v>47</v>
      </c>
      <c r="Z47" s="20">
        <f t="shared" si="6"/>
        <v>73800</v>
      </c>
      <c r="AA47" s="21"/>
      <c r="AB47" s="26"/>
      <c r="AC47" s="14">
        <f t="shared" si="16"/>
        <v>45000</v>
      </c>
      <c r="AD47" s="12"/>
      <c r="AE47" s="12"/>
      <c r="AF47" s="13" t="s">
        <v>172</v>
      </c>
      <c r="AG47" s="23">
        <v>8</v>
      </c>
      <c r="AH47" s="27">
        <v>7</v>
      </c>
      <c r="AI47" s="25" t="s">
        <v>230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S47" s="17"/>
      <c r="AU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'Б-100055-13',date'2015-03-03',2, 7, 7, 'RUR', 1, 18, date'2015-03-06', date'2015-03-07', 1000551, 1, to_date('2016-06-08 00:00:00','YYYY-MM-DD HH24:MI:SS'), 90000, 16200, 0, 144, 0, 'c1', 8,null);insert into xxxx_oebs_cash_payment_test (ID, INVOICE_ID, OEBS_PAYMENT, DOC_DATE, COMISS_DATE) values (s_xxxx_oebs_cash_payment_test.NEXTVAL, 100055, 45000, to_date('2016-06-08 00:00:00','YYYY-MM-DD HH24:MI:SS'), date'2015-06-11' );insert into xxxx_client_discount_m  (ID,CLIENT_ID,CLIENT_AVG_DISCOUNT,DT) values (s_xxxx_client_discount_m.NEXTVAL,144, 7, date'2016-03-05');</v>
      </c>
    </row>
    <row r="48" spans="1:47" ht="15" customHeight="1" x14ac:dyDescent="0.3">
      <c r="A48" s="45">
        <v>7</v>
      </c>
      <c r="B48" s="57"/>
      <c r="C48" s="12" t="str">
        <f t="shared" si="13"/>
        <v>10007</v>
      </c>
      <c r="D48" s="12" t="str">
        <f t="shared" si="14"/>
        <v>10007/13</v>
      </c>
      <c r="E48" s="13" t="s">
        <v>40</v>
      </c>
      <c r="F48" s="13" t="s">
        <v>41</v>
      </c>
      <c r="G48" s="12">
        <v>57</v>
      </c>
      <c r="H48" s="14">
        <v>100056</v>
      </c>
      <c r="I48" s="15" t="str">
        <f t="shared" si="3"/>
        <v>Б-100056-13</v>
      </c>
      <c r="J48" s="16">
        <v>2</v>
      </c>
      <c r="K48" s="56">
        <v>11</v>
      </c>
      <c r="L48" s="12" t="s">
        <v>42</v>
      </c>
      <c r="M48" s="16">
        <v>1</v>
      </c>
      <c r="N48" s="12">
        <v>18</v>
      </c>
      <c r="O48" s="13" t="s">
        <v>55</v>
      </c>
      <c r="P48" s="13" t="s">
        <v>44</v>
      </c>
      <c r="Q48" s="13" t="s">
        <v>45</v>
      </c>
      <c r="R48" s="17" t="str">
        <f t="shared" si="15"/>
        <v>1000561</v>
      </c>
      <c r="S48" s="15">
        <v>1</v>
      </c>
      <c r="T48" s="144" t="s">
        <v>215</v>
      </c>
      <c r="U48" s="12">
        <v>80000</v>
      </c>
      <c r="V48" s="12">
        <f t="shared" si="5"/>
        <v>14400</v>
      </c>
      <c r="W48" s="12">
        <v>0</v>
      </c>
      <c r="X48" s="18">
        <v>145</v>
      </c>
      <c r="Y48" s="19" t="s">
        <v>47</v>
      </c>
      <c r="Z48" s="20">
        <f t="shared" si="6"/>
        <v>65600</v>
      </c>
      <c r="AA48" s="21"/>
      <c r="AB48" s="29"/>
      <c r="AC48" s="14">
        <f t="shared" si="16"/>
        <v>40000</v>
      </c>
      <c r="AD48" s="12"/>
      <c r="AE48" s="12"/>
      <c r="AF48" s="13" t="s">
        <v>172</v>
      </c>
      <c r="AG48" s="23">
        <v>8</v>
      </c>
      <c r="AH48" s="30">
        <v>20</v>
      </c>
      <c r="AI48" s="25" t="s">
        <v>230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S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'Б-100056-13',date'2015-03-04',2, 11, 11, 'RUR', 1, 18, date'2015-03-06', date'2015-03-07', 1000561, 1, to_date('2016-06-09 00:00:00','YYYY-MM-DD HH24:MI:SS'), 80000, 14400, 0, 145, 0, 'c1', 8,null);insert into xxxx_oebs_cash_payment_test (ID, INVOICE_ID, OEBS_PAYMENT, DOC_DATE, COMISS_DATE) values (s_xxxx_oebs_cash_payment_test.NEXTVAL, 100056, 40000, to_date('2016-06-09 00:00:00','YYYY-MM-DD HH24:MI:SS'), date'2015-06-11' );insert into xxxx_client_discount_m  (ID,CLIENT_ID,CLIENT_AVG_DISCOUNT,DT) values (s_xxxx_client_discount_m.NEXTVAL,145, 20, date'2016-03-05');</v>
      </c>
    </row>
    <row r="49" spans="1:47" ht="15" customHeight="1" x14ac:dyDescent="0.3">
      <c r="A49" s="45">
        <v>7</v>
      </c>
      <c r="B49" s="57"/>
      <c r="C49" s="12" t="str">
        <f t="shared" si="13"/>
        <v>10007</v>
      </c>
      <c r="D49" s="12" t="str">
        <f t="shared" si="14"/>
        <v>10007/13</v>
      </c>
      <c r="E49" s="13" t="s">
        <v>40</v>
      </c>
      <c r="F49" s="13" t="s">
        <v>41</v>
      </c>
      <c r="G49" s="12">
        <v>57</v>
      </c>
      <c r="H49" s="14">
        <v>100057</v>
      </c>
      <c r="I49" s="15" t="str">
        <f t="shared" si="3"/>
        <v>Б-100057-13</v>
      </c>
      <c r="J49" s="16">
        <v>2</v>
      </c>
      <c r="K49" s="28">
        <v>14</v>
      </c>
      <c r="L49" s="12" t="s">
        <v>42</v>
      </c>
      <c r="M49" s="16">
        <v>1</v>
      </c>
      <c r="N49" s="12">
        <v>18</v>
      </c>
      <c r="O49" s="13" t="s">
        <v>55</v>
      </c>
      <c r="P49" s="13" t="s">
        <v>44</v>
      </c>
      <c r="Q49" s="13" t="s">
        <v>45</v>
      </c>
      <c r="R49" s="17" t="str">
        <f t="shared" si="15"/>
        <v>1000571</v>
      </c>
      <c r="S49" s="15">
        <v>1</v>
      </c>
      <c r="T49" s="144" t="s">
        <v>216</v>
      </c>
      <c r="U49" s="12">
        <v>80000</v>
      </c>
      <c r="V49" s="12">
        <f t="shared" si="5"/>
        <v>14400</v>
      </c>
      <c r="W49" s="12">
        <v>0</v>
      </c>
      <c r="X49" s="18">
        <v>146</v>
      </c>
      <c r="Y49" s="19" t="s">
        <v>47</v>
      </c>
      <c r="Z49" s="20">
        <f t="shared" si="6"/>
        <v>65600</v>
      </c>
      <c r="AA49" s="21"/>
      <c r="AB49" s="29"/>
      <c r="AC49" s="14">
        <f t="shared" si="16"/>
        <v>40000</v>
      </c>
      <c r="AD49" s="12"/>
      <c r="AE49" s="12"/>
      <c r="AF49" s="13" t="s">
        <v>172</v>
      </c>
      <c r="AG49" s="23">
        <v>8</v>
      </c>
      <c r="AH49" s="30">
        <v>20</v>
      </c>
      <c r="AI49" s="25" t="s">
        <v>230</v>
      </c>
      <c r="AJ49" s="13"/>
      <c r="AK49" s="13"/>
      <c r="AL49" s="17">
        <v>0</v>
      </c>
      <c r="AM49" s="15" t="s">
        <v>50</v>
      </c>
      <c r="AN49" s="12" t="s">
        <v>51</v>
      </c>
      <c r="AO49" s="12"/>
      <c r="AP49" s="17"/>
      <c r="AQ49" s="17"/>
      <c r="AR49" s="17"/>
      <c r="AS49" s="1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'Б-100057-13',date'2015-03-04',2, 14, 14, 'RUR', 1, 18, date'2015-03-06', date'2015-03-07', 1000571, 1, to_date('2016-06-11 00:00:00','YYYY-MM-DD HH24:MI:SS'), 80000, 14400, 0, 146, 0, 'c1', 8,null);insert into xxxx_oebs_cash_payment_test (ID, INVOICE_ID, OEBS_PAYMENT, DOC_DATE, COMISS_DATE) values (s_xxxx_oebs_cash_payment_test.NEXTVAL, 100057, 40000, to_date('2016-06-11 00:00:00','YYYY-MM-DD HH24:MI:SS'), date'2015-06-11' );insert into xxxx_client_discount_m  (ID,CLIENT_ID,CLIENT_AVG_DISCOUNT,DT) values (s_xxxx_client_discount_m.NEXTVAL,146, 20, date'2016-03-05');</v>
      </c>
    </row>
    <row r="50" spans="1:47" s="44" customFormat="1" ht="15" customHeight="1" x14ac:dyDescent="0.3">
      <c r="A50" s="31">
        <v>7</v>
      </c>
      <c r="B50" s="60"/>
      <c r="C50" s="33" t="str">
        <f t="shared" si="13"/>
        <v>10007</v>
      </c>
      <c r="D50" s="33" t="str">
        <f t="shared" si="14"/>
        <v>10007/13</v>
      </c>
      <c r="E50" s="34" t="s">
        <v>40</v>
      </c>
      <c r="F50" s="34" t="s">
        <v>41</v>
      </c>
      <c r="G50" s="12">
        <v>57</v>
      </c>
      <c r="H50" s="14">
        <v>100058</v>
      </c>
      <c r="I50" s="33" t="str">
        <f t="shared" si="3"/>
        <v>Б-100058-13</v>
      </c>
      <c r="J50" s="16">
        <v>2</v>
      </c>
      <c r="K50" s="51">
        <v>8</v>
      </c>
      <c r="L50" s="33" t="s">
        <v>42</v>
      </c>
      <c r="M50" s="36">
        <v>1</v>
      </c>
      <c r="N50" s="33">
        <v>18</v>
      </c>
      <c r="O50" s="34" t="s">
        <v>53</v>
      </c>
      <c r="P50" s="34" t="s">
        <v>44</v>
      </c>
      <c r="Q50" s="34" t="s">
        <v>45</v>
      </c>
      <c r="R50" s="37" t="str">
        <f t="shared" si="15"/>
        <v>1000581</v>
      </c>
      <c r="S50" s="33">
        <v>1</v>
      </c>
      <c r="T50" s="145" t="s">
        <v>153</v>
      </c>
      <c r="U50" s="33">
        <v>90000</v>
      </c>
      <c r="V50" s="33">
        <f t="shared" si="5"/>
        <v>16200</v>
      </c>
      <c r="W50" s="33">
        <v>0</v>
      </c>
      <c r="X50" s="18">
        <v>147</v>
      </c>
      <c r="Y50" s="38" t="s">
        <v>47</v>
      </c>
      <c r="Z50" s="20">
        <f t="shared" si="6"/>
        <v>73800</v>
      </c>
      <c r="AA50" s="52"/>
      <c r="AB50" s="62"/>
      <c r="AC50" s="40">
        <f t="shared" si="16"/>
        <v>45000</v>
      </c>
      <c r="AD50" s="33"/>
      <c r="AE50" s="33"/>
      <c r="AF50" s="13" t="s">
        <v>172</v>
      </c>
      <c r="AG50" s="41">
        <v>8</v>
      </c>
      <c r="AH50" s="63">
        <v>7</v>
      </c>
      <c r="AI50" s="43" t="s">
        <v>230</v>
      </c>
      <c r="AJ50" s="34"/>
      <c r="AK50" s="34"/>
      <c r="AL50" s="37">
        <v>0</v>
      </c>
      <c r="AM50" s="33" t="s">
        <v>50</v>
      </c>
      <c r="AN50" s="33" t="s">
        <v>51</v>
      </c>
      <c r="AO50" s="33"/>
      <c r="AP50" s="37"/>
      <c r="AQ50" s="37"/>
      <c r="AR50" s="37"/>
      <c r="AS50" s="37"/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'Б-100058-13',date'2015-03-03',2, 8, 8, 'RUR', 1, 18, date'2015-03-06', date'2015-03-07', 1000581, 1, to_date('2016-06-08 00:00:00','YYYY-MM-DD HH24:MI:SS'), 90000, 16200, 0, 147, 0, 'c1', 8,null);insert into xxxx_oebs_cash_payment_test (ID, INVOICE_ID, OEBS_PAYMENT, DOC_DATE, COMISS_DATE) values (s_xxxx_oebs_cash_payment_test.NEXTVAL, 100058, 45000, to_date('2016-06-08 00:00:00','YYYY-MM-DD HH24:MI:SS'), date'2015-06-11' );insert into xxxx_client_discount_m  (ID,CLIENT_ID,CLIENT_AVG_DISCOUNT,DT) values (s_xxxx_client_discount_m.NEXTVAL,147, 7, date'2016-03-05');</v>
      </c>
    </row>
    <row r="51" spans="1:47" ht="15" customHeight="1" x14ac:dyDescent="0.3">
      <c r="A51" s="45">
        <v>8</v>
      </c>
      <c r="B51" s="57"/>
      <c r="C51" s="12" t="str">
        <f t="shared" ref="C51:C82" si="17">"1000"&amp;A51</f>
        <v>10008</v>
      </c>
      <c r="D51" s="12" t="str">
        <f t="shared" ref="D51:D82" si="18">"1000"&amp;A51&amp;"/13"</f>
        <v>10008/13</v>
      </c>
      <c r="E51" s="13" t="s">
        <v>40</v>
      </c>
      <c r="F51" s="13" t="s">
        <v>41</v>
      </c>
      <c r="G51" s="12">
        <v>57</v>
      </c>
      <c r="H51" s="14">
        <v>100059</v>
      </c>
      <c r="I51" s="15" t="str">
        <f>"Б-"&amp;H51&amp;"-13"</f>
        <v>Б-100059-13</v>
      </c>
      <c r="J51" s="16">
        <v>2</v>
      </c>
      <c r="K51" s="12">
        <v>7</v>
      </c>
      <c r="L51" s="12" t="s">
        <v>42</v>
      </c>
      <c r="M51" s="16">
        <v>1</v>
      </c>
      <c r="N51" s="12">
        <v>18</v>
      </c>
      <c r="O51" s="13" t="s">
        <v>43</v>
      </c>
      <c r="P51" s="13" t="s">
        <v>44</v>
      </c>
      <c r="Q51" s="13" t="s">
        <v>45</v>
      </c>
      <c r="R51" s="17" t="str">
        <f t="shared" ref="R51:R82" si="19">H51&amp;"1"</f>
        <v>1000591</v>
      </c>
      <c r="S51" s="15">
        <v>1</v>
      </c>
      <c r="T51" s="144" t="s">
        <v>152</v>
      </c>
      <c r="U51" s="12">
        <v>30000</v>
      </c>
      <c r="V51" s="12">
        <f>U51*0.18</f>
        <v>5400</v>
      </c>
      <c r="W51" s="12">
        <v>0</v>
      </c>
      <c r="X51" s="18">
        <v>148</v>
      </c>
      <c r="Y51" s="19" t="s">
        <v>47</v>
      </c>
      <c r="Z51" s="20">
        <f t="shared" si="6"/>
        <v>24600</v>
      </c>
      <c r="AA51" s="21"/>
      <c r="AB51" s="22"/>
      <c r="AC51" s="14">
        <f t="shared" ref="AC51:AC82" si="20">U51*0.5</f>
        <v>15000</v>
      </c>
      <c r="AD51" s="12"/>
      <c r="AE51" s="12"/>
      <c r="AF51" s="13" t="s">
        <v>172</v>
      </c>
      <c r="AG51" s="23">
        <v>8</v>
      </c>
      <c r="AH51" s="24">
        <v>13</v>
      </c>
      <c r="AI51" s="25" t="s">
        <v>230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65" t="s">
        <v>192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'Б-100059-13',date'2015-03-02',2, 7, 7, 'RUR', 1, 18, date'2015-03-06', date'2015-03-07', 1000591, 1, to_date('2016-06-07 00:00:00','YYYY-MM-DD HH24:MI:SS'), 30000, 5400, 0, 148, 0, 'c1', 8,null);insert into xxxx_oebs_cash_payment_test (ID, INVOICE_ID, OEBS_PAYMENT, DOC_DATE, COMISS_DATE) values (s_xxxx_oebs_cash_payment_test.NEXTVAL, 100059, 15000, to_date('2016-06-07 00:00:00','YYYY-MM-DD HH24:MI:SS'), date'2015-06-11' );insert into xxxx_client_discount_m  (ID,CLIENT_ID,CLIENT_AVG_DISCOUNT,DT) values (s_xxxx_client_discount_m.NEXTVAL,148, 13, date'2016-03-05');</v>
      </c>
    </row>
    <row r="52" spans="1:47" ht="15" customHeight="1" x14ac:dyDescent="0.3">
      <c r="A52" s="45">
        <v>8</v>
      </c>
      <c r="B52" s="57"/>
      <c r="C52" s="12" t="str">
        <f t="shared" si="17"/>
        <v>10008</v>
      </c>
      <c r="D52" s="12" t="str">
        <f t="shared" si="18"/>
        <v>10008/13</v>
      </c>
      <c r="E52" s="13" t="s">
        <v>40</v>
      </c>
      <c r="F52" s="13" t="s">
        <v>41</v>
      </c>
      <c r="G52" s="12">
        <v>57</v>
      </c>
      <c r="H52" s="14">
        <v>100060</v>
      </c>
      <c r="I52" s="15" t="str">
        <f t="shared" si="3"/>
        <v>Б-100060-13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3" t="s">
        <v>53</v>
      </c>
      <c r="P52" s="13" t="s">
        <v>44</v>
      </c>
      <c r="Q52" s="13" t="s">
        <v>45</v>
      </c>
      <c r="R52" s="17" t="str">
        <f t="shared" si="19"/>
        <v>1000601</v>
      </c>
      <c r="S52" s="15">
        <v>1</v>
      </c>
      <c r="T52" s="144" t="s">
        <v>153</v>
      </c>
      <c r="U52" s="12">
        <v>30000</v>
      </c>
      <c r="V52" s="12">
        <f t="shared" si="5"/>
        <v>5400</v>
      </c>
      <c r="W52" s="12">
        <v>0</v>
      </c>
      <c r="X52" s="18">
        <v>149</v>
      </c>
      <c r="Y52" s="19" t="s">
        <v>47</v>
      </c>
      <c r="Z52" s="20">
        <f t="shared" si="6"/>
        <v>24600</v>
      </c>
      <c r="AA52" s="21"/>
      <c r="AB52" s="26"/>
      <c r="AC52" s="14">
        <f t="shared" si="20"/>
        <v>15000</v>
      </c>
      <c r="AD52" s="12"/>
      <c r="AE52" s="12"/>
      <c r="AF52" s="13" t="s">
        <v>172</v>
      </c>
      <c r="AG52" s="23">
        <v>8</v>
      </c>
      <c r="AH52" s="27">
        <v>7</v>
      </c>
      <c r="AI52" s="25" t="s">
        <v>230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 t="s">
        <v>193</v>
      </c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'Б-100060-13',date'2015-03-03',2, 7, 7, 'RUR', 1, 18, date'2015-03-06', date'2015-03-07', 1000601, 1, to_date('2016-06-08 00:00:00','YYYY-MM-DD HH24:MI:SS'), 30000, 5400, 0, 149, 0, 'c1', 8,null);insert into xxxx_oebs_cash_payment_test (ID, INVOICE_ID, OEBS_PAYMENT, DOC_DATE, COMISS_DATE) values (s_xxxx_oebs_cash_payment_test.NEXTVAL, 100060, 15000, to_date('2016-06-08 00:00:00','YYYY-MM-DD HH24:MI:SS'), date'2015-06-11' );insert into xxxx_client_discount_m  (ID,CLIENT_ID,CLIENT_AVG_DISCOUNT,DT) values (s_xxxx_client_discount_m.NEXTVAL,149, 7, date'2016-03-05');</v>
      </c>
    </row>
    <row r="53" spans="1:47" ht="15" customHeight="1" x14ac:dyDescent="0.3">
      <c r="A53" s="45">
        <v>8</v>
      </c>
      <c r="B53" s="57"/>
      <c r="C53" s="12" t="str">
        <f t="shared" si="17"/>
        <v>10008</v>
      </c>
      <c r="D53" s="12" t="str">
        <f t="shared" si="18"/>
        <v>10008/13</v>
      </c>
      <c r="E53" s="13" t="s">
        <v>40</v>
      </c>
      <c r="F53" s="13" t="s">
        <v>41</v>
      </c>
      <c r="G53" s="12">
        <v>57</v>
      </c>
      <c r="H53" s="14">
        <v>100061</v>
      </c>
      <c r="I53" s="15" t="str">
        <f t="shared" si="3"/>
        <v>Б-100061-13</v>
      </c>
      <c r="J53" s="16">
        <v>2</v>
      </c>
      <c r="K53" s="12">
        <v>7</v>
      </c>
      <c r="L53" s="12" t="s">
        <v>42</v>
      </c>
      <c r="M53" s="16">
        <v>1</v>
      </c>
      <c r="N53" s="12">
        <v>18</v>
      </c>
      <c r="O53" s="13" t="s">
        <v>53</v>
      </c>
      <c r="P53" s="13" t="s">
        <v>44</v>
      </c>
      <c r="Q53" s="13" t="s">
        <v>45</v>
      </c>
      <c r="R53" s="17" t="str">
        <f t="shared" si="19"/>
        <v>1000611</v>
      </c>
      <c r="S53" s="15">
        <v>1</v>
      </c>
      <c r="T53" s="144" t="s">
        <v>153</v>
      </c>
      <c r="U53" s="12">
        <v>20000</v>
      </c>
      <c r="V53" s="12">
        <f t="shared" si="5"/>
        <v>3600</v>
      </c>
      <c r="W53" s="12">
        <v>0</v>
      </c>
      <c r="X53" s="18">
        <v>150</v>
      </c>
      <c r="Y53" s="19" t="s">
        <v>47</v>
      </c>
      <c r="Z53" s="20">
        <f t="shared" si="6"/>
        <v>16400</v>
      </c>
      <c r="AA53" s="21"/>
      <c r="AB53" s="26"/>
      <c r="AC53" s="14">
        <f t="shared" si="20"/>
        <v>10000</v>
      </c>
      <c r="AD53" s="12"/>
      <c r="AE53" s="12"/>
      <c r="AF53" s="13" t="s">
        <v>172</v>
      </c>
      <c r="AG53" s="23">
        <v>8</v>
      </c>
      <c r="AH53" s="27">
        <v>7</v>
      </c>
      <c r="AI53" s="25" t="s">
        <v>230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'Б-100061-13',date'2015-03-03',2, 7, 7, 'RUR', 1, 18, date'2015-03-06', date'2015-03-07', 1000611, 1, to_date('2016-06-08 00:00:00','YYYY-MM-DD HH24:MI:SS'), 20000, 3600, 0, 150, 0, 'c1', 8,null);insert into xxxx_oebs_cash_payment_test (ID, INVOICE_ID, OEBS_PAYMENT, DOC_DATE, COMISS_DATE) values (s_xxxx_oebs_cash_payment_test.NEXTVAL, 100061, 10000, to_date('2016-06-08 00:00:00','YYYY-MM-DD HH24:MI:SS'), date'2015-06-11' );insert into xxxx_client_discount_m  (ID,CLIENT_ID,CLIENT_AVG_DISCOUNT,DT) values (s_xxxx_client_discount_m.NEXTVAL,150, 7, date'2016-03-05');</v>
      </c>
    </row>
    <row r="54" spans="1:47" ht="15" customHeight="1" x14ac:dyDescent="0.3">
      <c r="A54" s="45">
        <v>8</v>
      </c>
      <c r="B54" s="57"/>
      <c r="C54" s="12" t="str">
        <f t="shared" si="17"/>
        <v>10008</v>
      </c>
      <c r="D54" s="12" t="str">
        <f t="shared" si="18"/>
        <v>10008/13</v>
      </c>
      <c r="E54" s="13" t="s">
        <v>40</v>
      </c>
      <c r="F54" s="13" t="s">
        <v>41</v>
      </c>
      <c r="G54" s="12">
        <v>57</v>
      </c>
      <c r="H54" s="14">
        <v>100062</v>
      </c>
      <c r="I54" s="15" t="str">
        <f t="shared" si="3"/>
        <v>Б-100062-13</v>
      </c>
      <c r="J54" s="16">
        <v>2</v>
      </c>
      <c r="K54" s="12">
        <v>7</v>
      </c>
      <c r="L54" s="12" t="s">
        <v>42</v>
      </c>
      <c r="M54" s="16">
        <v>1</v>
      </c>
      <c r="N54" s="12">
        <v>18</v>
      </c>
      <c r="O54" s="13" t="s">
        <v>55</v>
      </c>
      <c r="P54" s="13" t="s">
        <v>44</v>
      </c>
      <c r="Q54" s="13" t="s">
        <v>45</v>
      </c>
      <c r="R54" s="17" t="str">
        <f t="shared" si="19"/>
        <v>1000621</v>
      </c>
      <c r="S54" s="15">
        <v>1</v>
      </c>
      <c r="T54" s="144" t="s">
        <v>215</v>
      </c>
      <c r="U54" s="12">
        <v>30000</v>
      </c>
      <c r="V54" s="12">
        <f t="shared" si="5"/>
        <v>5400</v>
      </c>
      <c r="W54" s="12">
        <v>0</v>
      </c>
      <c r="X54" s="18">
        <v>151</v>
      </c>
      <c r="Y54" s="19" t="s">
        <v>47</v>
      </c>
      <c r="Z54" s="20">
        <f t="shared" si="6"/>
        <v>24600</v>
      </c>
      <c r="AA54" s="21"/>
      <c r="AB54" s="29"/>
      <c r="AC54" s="14">
        <f t="shared" si="20"/>
        <v>15000</v>
      </c>
      <c r="AD54" s="12"/>
      <c r="AE54" s="12"/>
      <c r="AF54" s="13" t="s">
        <v>172</v>
      </c>
      <c r="AG54" s="23">
        <v>8</v>
      </c>
      <c r="AH54" s="30">
        <v>20</v>
      </c>
      <c r="AI54" s="25" t="s">
        <v>230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'Б-100062-13',date'2015-03-04',2, 7, 7, 'RUR', 1, 18, date'2015-03-06', date'2015-03-07', 1000621, 1, to_date('2016-06-09 00:00:00','YYYY-MM-DD HH24:MI:SS'), 30000, 5400, 0, 151, 0, 'c1', 8,null);insert into xxxx_oebs_cash_payment_test (ID, INVOICE_ID, OEBS_PAYMENT, DOC_DATE, COMISS_DATE) values (s_xxxx_oebs_cash_payment_test.NEXTVAL, 100062, 15000, to_date('2016-06-09 00:00:00','YYYY-MM-DD HH24:MI:SS'), date'2015-06-11' );insert into xxxx_client_discount_m  (ID,CLIENT_ID,CLIENT_AVG_DISCOUNT,DT) values (s_xxxx_client_discount_m.NEXTVAL,151, 20, date'2016-03-05');</v>
      </c>
    </row>
    <row r="55" spans="1:47" s="44" customFormat="1" ht="15" customHeight="1" x14ac:dyDescent="0.3">
      <c r="A55" s="31">
        <v>8</v>
      </c>
      <c r="B55" s="57"/>
      <c r="C55" s="33" t="str">
        <f t="shared" si="17"/>
        <v>10008</v>
      </c>
      <c r="D55" s="33" t="str">
        <f t="shared" si="18"/>
        <v>10008/13</v>
      </c>
      <c r="E55" s="34" t="s">
        <v>40</v>
      </c>
      <c r="F55" s="34" t="s">
        <v>41</v>
      </c>
      <c r="G55" s="12">
        <v>57</v>
      </c>
      <c r="H55" s="14">
        <v>100063</v>
      </c>
      <c r="I55" s="33" t="str">
        <f t="shared" si="3"/>
        <v>Б-100063-13</v>
      </c>
      <c r="J55" s="16">
        <v>2</v>
      </c>
      <c r="K55" s="12">
        <v>7</v>
      </c>
      <c r="L55" s="33" t="s">
        <v>42</v>
      </c>
      <c r="M55" s="36">
        <v>1</v>
      </c>
      <c r="N55" s="33">
        <v>18</v>
      </c>
      <c r="O55" s="34" t="s">
        <v>57</v>
      </c>
      <c r="P55" s="34" t="s">
        <v>44</v>
      </c>
      <c r="Q55" s="34" t="s">
        <v>45</v>
      </c>
      <c r="R55" s="37" t="str">
        <f t="shared" si="19"/>
        <v>1000631</v>
      </c>
      <c r="S55" s="33">
        <v>1</v>
      </c>
      <c r="T55" s="145" t="s">
        <v>216</v>
      </c>
      <c r="U55" s="33">
        <v>11951</v>
      </c>
      <c r="V55" s="33">
        <f t="shared" si="5"/>
        <v>2151.1799999999998</v>
      </c>
      <c r="W55" s="33">
        <v>0</v>
      </c>
      <c r="X55" s="18">
        <v>152</v>
      </c>
      <c r="Y55" s="38" t="s">
        <v>47</v>
      </c>
      <c r="Z55" s="20">
        <f t="shared" si="6"/>
        <v>9799.82</v>
      </c>
      <c r="AA55" s="39"/>
      <c r="AB55" s="39"/>
      <c r="AC55" s="40">
        <f t="shared" si="20"/>
        <v>5975.5</v>
      </c>
      <c r="AD55" s="33"/>
      <c r="AE55" s="33"/>
      <c r="AF55" s="13" t="s">
        <v>172</v>
      </c>
      <c r="AG55" s="41">
        <v>8</v>
      </c>
      <c r="AH55" s="42">
        <v>13</v>
      </c>
      <c r="AI55" s="43" t="s">
        <v>230</v>
      </c>
      <c r="AJ55" s="34"/>
      <c r="AK55" s="34"/>
      <c r="AL55" s="37">
        <v>0</v>
      </c>
      <c r="AM55" s="33" t="s">
        <v>50</v>
      </c>
      <c r="AN55" s="33" t="s">
        <v>51</v>
      </c>
      <c r="AO55" s="33"/>
      <c r="AP55" s="37"/>
      <c r="AQ55" s="37"/>
      <c r="AR55" s="37"/>
      <c r="AS55" s="3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'Б-100063-13',date'2015-03-05',2, 7, 7, 'RUR', 1, 18, date'2015-03-06', date'2015-03-07', 1000631, 1, to_date('2016-06-11 00:00:00','YYYY-MM-DD HH24:MI:SS'), 11951, 2151.18, 0, 152, 0, 'c1', 8,null);insert into xxxx_oebs_cash_payment_test (ID, INVOICE_ID, OEBS_PAYMENT, DOC_DATE, COMISS_DATE) values (s_xxxx_oebs_cash_payment_test.NEXTVAL, 100063, 5975.5, to_date('2016-06-11 00:00:00','YYYY-MM-DD HH24:MI:SS'), date'2015-06-11' );insert into xxxx_client_discount_m  (ID,CLIENT_ID,CLIENT_AVG_DISCOUNT,DT) values (s_xxxx_client_discount_m.NEXTVAL,152, 13, date'2016-03-05');</v>
      </c>
    </row>
    <row r="56" spans="1:47" ht="15" customHeight="1" x14ac:dyDescent="0.3">
      <c r="A56" s="45">
        <v>9</v>
      </c>
      <c r="B56" s="57"/>
      <c r="C56" s="12" t="str">
        <f t="shared" si="17"/>
        <v>10009</v>
      </c>
      <c r="D56" s="12" t="str">
        <f t="shared" si="18"/>
        <v>10009/13</v>
      </c>
      <c r="E56" s="13" t="s">
        <v>40</v>
      </c>
      <c r="F56" s="13" t="s">
        <v>41</v>
      </c>
      <c r="G56" s="12">
        <v>57</v>
      </c>
      <c r="H56" s="14">
        <v>100064</v>
      </c>
      <c r="I56" s="15" t="str">
        <f>"Б-"&amp;H56&amp;"-13"</f>
        <v>Б-100064-13</v>
      </c>
      <c r="J56" s="16">
        <v>2</v>
      </c>
      <c r="K56" s="12">
        <v>7</v>
      </c>
      <c r="L56" s="162" t="s">
        <v>91</v>
      </c>
      <c r="M56" s="16">
        <v>1</v>
      </c>
      <c r="N56" s="12">
        <v>18</v>
      </c>
      <c r="O56" s="13" t="s">
        <v>43</v>
      </c>
      <c r="P56" s="13" t="s">
        <v>44</v>
      </c>
      <c r="Q56" s="13" t="s">
        <v>45</v>
      </c>
      <c r="R56" s="17" t="str">
        <f t="shared" si="19"/>
        <v>1000641</v>
      </c>
      <c r="S56" s="15">
        <v>1</v>
      </c>
      <c r="T56" s="144" t="s">
        <v>152</v>
      </c>
      <c r="U56" s="12">
        <v>30000</v>
      </c>
      <c r="V56" s="12">
        <f>U56*0.18</f>
        <v>5400</v>
      </c>
      <c r="W56" s="12">
        <v>0</v>
      </c>
      <c r="X56" s="18">
        <v>153</v>
      </c>
      <c r="Y56" s="19" t="s">
        <v>47</v>
      </c>
      <c r="Z56" s="20">
        <f t="shared" si="6"/>
        <v>24600</v>
      </c>
      <c r="AA56" s="21"/>
      <c r="AB56" s="22"/>
      <c r="AC56" s="14">
        <f t="shared" si="20"/>
        <v>15000</v>
      </c>
      <c r="AD56" s="12"/>
      <c r="AE56" s="12"/>
      <c r="AF56" s="13" t="s">
        <v>172</v>
      </c>
      <c r="AG56" s="23">
        <v>8</v>
      </c>
      <c r="AH56" s="24">
        <v>13</v>
      </c>
      <c r="AI56" s="25" t="s">
        <v>230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65" t="s">
        <v>194</v>
      </c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'Б-100064-13',date'2015-03-02',2, 7, 7, 'USD', 1, 18, date'2015-03-06', date'2015-03-07', 1000641, 1, to_date('2016-06-07 00:00:00','YYYY-MM-DD HH24:MI:SS'), 30000, 5400, 0, 153, 0, 'c1', 8,null);insert into xxxx_oebs_cash_payment_test (ID, INVOICE_ID, OEBS_PAYMENT, DOC_DATE, COMISS_DATE) values (s_xxxx_oebs_cash_payment_test.NEXTVAL, 100064, 15000, to_date('2016-06-07 00:00:00','YYYY-MM-DD HH24:MI:SS'), date'2015-06-11' );insert into xxxx_client_discount_m  (ID,CLIENT_ID,CLIENT_AVG_DISCOUNT,DT) values (s_xxxx_client_discount_m.NEXTVAL,153, 13, date'2016-03-05');</v>
      </c>
    </row>
    <row r="57" spans="1:47" ht="15" customHeight="1" x14ac:dyDescent="0.3">
      <c r="A57" s="45">
        <v>9</v>
      </c>
      <c r="B57" s="57"/>
      <c r="C57" s="12" t="str">
        <f t="shared" si="17"/>
        <v>10009</v>
      </c>
      <c r="D57" s="12" t="str">
        <f t="shared" si="18"/>
        <v>10009/13</v>
      </c>
      <c r="E57" s="13" t="s">
        <v>40</v>
      </c>
      <c r="F57" s="13" t="s">
        <v>41</v>
      </c>
      <c r="G57" s="12">
        <v>57</v>
      </c>
      <c r="H57" s="14">
        <v>100065</v>
      </c>
      <c r="I57" s="15" t="str">
        <f t="shared" si="3"/>
        <v>Б-100065-13</v>
      </c>
      <c r="J57" s="16">
        <v>2</v>
      </c>
      <c r="K57" s="12">
        <v>7</v>
      </c>
      <c r="L57" s="162" t="s">
        <v>91</v>
      </c>
      <c r="M57" s="16">
        <v>1</v>
      </c>
      <c r="N57" s="12">
        <v>18</v>
      </c>
      <c r="O57" s="13" t="s">
        <v>53</v>
      </c>
      <c r="P57" s="13" t="s">
        <v>44</v>
      </c>
      <c r="Q57" s="13" t="s">
        <v>45</v>
      </c>
      <c r="R57" s="17" t="str">
        <f t="shared" si="19"/>
        <v>1000651</v>
      </c>
      <c r="S57" s="15">
        <v>1</v>
      </c>
      <c r="T57" s="144" t="s">
        <v>153</v>
      </c>
      <c r="U57" s="12">
        <v>30000</v>
      </c>
      <c r="V57" s="12">
        <f t="shared" si="5"/>
        <v>5400</v>
      </c>
      <c r="W57" s="12">
        <v>0</v>
      </c>
      <c r="X57" s="18">
        <v>154</v>
      </c>
      <c r="Y57" s="19" t="s">
        <v>47</v>
      </c>
      <c r="Z57" s="20">
        <f t="shared" si="6"/>
        <v>24600</v>
      </c>
      <c r="AA57" s="21"/>
      <c r="AB57" s="26"/>
      <c r="AC57" s="14">
        <f t="shared" si="20"/>
        <v>15000</v>
      </c>
      <c r="AD57" s="12"/>
      <c r="AE57" s="12"/>
      <c r="AF57" s="13" t="s">
        <v>172</v>
      </c>
      <c r="AG57" s="23">
        <v>8</v>
      </c>
      <c r="AH57" s="27">
        <v>7</v>
      </c>
      <c r="AI57" s="25" t="s">
        <v>230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'Б-100065-13',date'2015-03-03',2, 7, 7, 'USD', 1, 18, date'2015-03-06', date'2015-03-07', 1000651, 1, to_date('2016-06-08 00:00:00','YYYY-MM-DD HH24:MI:SS'), 30000, 5400, 0, 154, 0, 'c1', 8,null);insert into xxxx_oebs_cash_payment_test (ID, INVOICE_ID, OEBS_PAYMENT, DOC_DATE, COMISS_DATE) values (s_xxxx_oebs_cash_payment_test.NEXTVAL, 100065, 15000, to_date('2016-06-08 00:00:00','YYYY-MM-DD HH24:MI:SS'), date'2015-06-11' );insert into xxxx_client_discount_m  (ID,CLIENT_ID,CLIENT_AVG_DISCOUNT,DT) values (s_xxxx_client_discount_m.NEXTVAL,154, 7, date'2016-03-05');</v>
      </c>
    </row>
    <row r="58" spans="1:47" ht="15" customHeight="1" x14ac:dyDescent="0.3">
      <c r="A58" s="45">
        <v>9</v>
      </c>
      <c r="B58" s="57"/>
      <c r="C58" s="12" t="str">
        <f t="shared" si="17"/>
        <v>10009</v>
      </c>
      <c r="D58" s="12" t="str">
        <f t="shared" si="18"/>
        <v>10009/13</v>
      </c>
      <c r="E58" s="13" t="s">
        <v>40</v>
      </c>
      <c r="F58" s="13" t="s">
        <v>41</v>
      </c>
      <c r="G58" s="12">
        <v>57</v>
      </c>
      <c r="H58" s="14">
        <v>100066</v>
      </c>
      <c r="I58" s="15" t="str">
        <f t="shared" si="3"/>
        <v>Б-100066-13</v>
      </c>
      <c r="J58" s="16">
        <v>2</v>
      </c>
      <c r="K58" s="12">
        <v>7</v>
      </c>
      <c r="L58" s="162" t="s">
        <v>91</v>
      </c>
      <c r="M58" s="16">
        <v>1</v>
      </c>
      <c r="N58" s="12">
        <v>18</v>
      </c>
      <c r="O58" s="13" t="s">
        <v>53</v>
      </c>
      <c r="P58" s="13" t="s">
        <v>44</v>
      </c>
      <c r="Q58" s="13" t="s">
        <v>45</v>
      </c>
      <c r="R58" s="17" t="str">
        <f t="shared" si="19"/>
        <v>1000661</v>
      </c>
      <c r="S58" s="15">
        <v>1</v>
      </c>
      <c r="T58" s="144" t="s">
        <v>153</v>
      </c>
      <c r="U58" s="12">
        <v>20000</v>
      </c>
      <c r="V58" s="12">
        <f t="shared" si="5"/>
        <v>3600</v>
      </c>
      <c r="W58" s="12">
        <v>0</v>
      </c>
      <c r="X58" s="18">
        <v>155</v>
      </c>
      <c r="Y58" s="19" t="s">
        <v>47</v>
      </c>
      <c r="Z58" s="20">
        <f t="shared" si="6"/>
        <v>16400</v>
      </c>
      <c r="AA58" s="21"/>
      <c r="AB58" s="26"/>
      <c r="AC58" s="14">
        <f t="shared" si="20"/>
        <v>10000</v>
      </c>
      <c r="AD58" s="12"/>
      <c r="AE58" s="12"/>
      <c r="AF58" s="13" t="s">
        <v>172</v>
      </c>
      <c r="AG58" s="23">
        <v>8</v>
      </c>
      <c r="AH58" s="27">
        <v>7</v>
      </c>
      <c r="AI58" s="25" t="s">
        <v>230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'Б-100066-13',date'2015-03-03',2, 7, 7, 'USD', 1, 18, date'2015-03-06', date'2015-03-07', 1000661, 1, to_date('2016-06-08 00:00:00','YYYY-MM-DD HH24:MI:SS'), 20000, 3600, 0, 155, 0, 'c1', 8,null);insert into xxxx_oebs_cash_payment_test (ID, INVOICE_ID, OEBS_PAYMENT, DOC_DATE, COMISS_DATE) values (s_xxxx_oebs_cash_payment_test.NEXTVAL, 100066, 10000, to_date('2016-06-08 00:00:00','YYYY-MM-DD HH24:MI:SS'), date'2015-06-11' );insert into xxxx_client_discount_m  (ID,CLIENT_ID,CLIENT_AVG_DISCOUNT,DT) values (s_xxxx_client_discount_m.NEXTVAL,155, 7, date'2016-03-05');</v>
      </c>
    </row>
    <row r="59" spans="1:47" ht="15" customHeight="1" x14ac:dyDescent="0.3">
      <c r="A59" s="45">
        <v>9</v>
      </c>
      <c r="B59" s="57"/>
      <c r="C59" s="12" t="str">
        <f t="shared" si="17"/>
        <v>10009</v>
      </c>
      <c r="D59" s="12" t="str">
        <f t="shared" si="18"/>
        <v>10009/13</v>
      </c>
      <c r="E59" s="13" t="s">
        <v>40</v>
      </c>
      <c r="F59" s="13" t="s">
        <v>41</v>
      </c>
      <c r="G59" s="12">
        <v>57</v>
      </c>
      <c r="H59" s="14">
        <v>100067</v>
      </c>
      <c r="I59" s="15" t="str">
        <f t="shared" si="3"/>
        <v>Б-100067-13</v>
      </c>
      <c r="J59" s="16">
        <v>2</v>
      </c>
      <c r="K59" s="28">
        <v>11</v>
      </c>
      <c r="L59" s="162" t="s">
        <v>91</v>
      </c>
      <c r="M59" s="16">
        <v>1</v>
      </c>
      <c r="N59" s="12">
        <v>18</v>
      </c>
      <c r="O59" s="13" t="s">
        <v>55</v>
      </c>
      <c r="P59" s="13" t="s">
        <v>44</v>
      </c>
      <c r="Q59" s="13" t="s">
        <v>45</v>
      </c>
      <c r="R59" s="17" t="str">
        <f t="shared" si="19"/>
        <v>1000671</v>
      </c>
      <c r="S59" s="15">
        <v>1</v>
      </c>
      <c r="T59" s="144" t="s">
        <v>215</v>
      </c>
      <c r="U59" s="12">
        <v>30000</v>
      </c>
      <c r="V59" s="12">
        <f t="shared" si="5"/>
        <v>5400</v>
      </c>
      <c r="W59" s="12">
        <v>0</v>
      </c>
      <c r="X59" s="18">
        <v>156</v>
      </c>
      <c r="Y59" s="19" t="s">
        <v>47</v>
      </c>
      <c r="Z59" s="20">
        <f t="shared" si="6"/>
        <v>24600</v>
      </c>
      <c r="AA59" s="21"/>
      <c r="AB59" s="29"/>
      <c r="AC59" s="14">
        <f t="shared" si="20"/>
        <v>15000</v>
      </c>
      <c r="AD59" s="12"/>
      <c r="AE59" s="12"/>
      <c r="AF59" s="13" t="s">
        <v>172</v>
      </c>
      <c r="AG59" s="23">
        <v>8</v>
      </c>
      <c r="AH59" s="30">
        <v>20</v>
      </c>
      <c r="AI59" s="25" t="s">
        <v>230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'Б-100067-13',date'2015-03-04',2, 11, 11, 'USD', 1, 18, date'2015-03-06', date'2015-03-07', 1000671, 1, to_date('2016-06-09 00:00:00','YYYY-MM-DD HH24:MI:SS'), 30000, 5400, 0, 156, 0, 'c1', 8,null);insert into xxxx_oebs_cash_payment_test (ID, INVOICE_ID, OEBS_PAYMENT, DOC_DATE, COMISS_DATE) values (s_xxxx_oebs_cash_payment_test.NEXTVAL, 100067, 15000, to_date('2016-06-09 00:00:00','YYYY-MM-DD HH24:MI:SS'), date'2015-06-11' );insert into xxxx_client_discount_m  (ID,CLIENT_ID,CLIENT_AVG_DISCOUNT,DT) values (s_xxxx_client_discount_m.NEXTVAL,156, 20, date'2016-03-05');</v>
      </c>
    </row>
    <row r="60" spans="1:47" s="44" customFormat="1" ht="15" customHeight="1" x14ac:dyDescent="0.3">
      <c r="A60" s="31">
        <v>9</v>
      </c>
      <c r="B60" s="60"/>
      <c r="C60" s="33" t="str">
        <f t="shared" si="17"/>
        <v>10009</v>
      </c>
      <c r="D60" s="33" t="str">
        <f t="shared" si="18"/>
        <v>10009/13</v>
      </c>
      <c r="E60" s="34" t="s">
        <v>40</v>
      </c>
      <c r="F60" s="34" t="s">
        <v>41</v>
      </c>
      <c r="G60" s="12">
        <v>57</v>
      </c>
      <c r="H60" s="14">
        <v>100068</v>
      </c>
      <c r="I60" s="33" t="str">
        <f t="shared" si="3"/>
        <v>Б-100068-13</v>
      </c>
      <c r="J60" s="16">
        <v>2</v>
      </c>
      <c r="K60" s="35">
        <v>1</v>
      </c>
      <c r="L60" s="162" t="s">
        <v>91</v>
      </c>
      <c r="M60" s="36">
        <v>1</v>
      </c>
      <c r="N60" s="33">
        <v>18</v>
      </c>
      <c r="O60" s="34" t="s">
        <v>57</v>
      </c>
      <c r="P60" s="34" t="s">
        <v>44</v>
      </c>
      <c r="Q60" s="34" t="s">
        <v>45</v>
      </c>
      <c r="R60" s="37" t="str">
        <f t="shared" si="19"/>
        <v>1000681</v>
      </c>
      <c r="S60" s="33">
        <v>1</v>
      </c>
      <c r="T60" s="145" t="s">
        <v>216</v>
      </c>
      <c r="U60" s="33">
        <v>11952</v>
      </c>
      <c r="V60" s="33">
        <f t="shared" si="5"/>
        <v>2151.36</v>
      </c>
      <c r="W60" s="33">
        <v>0</v>
      </c>
      <c r="X60" s="18">
        <v>157</v>
      </c>
      <c r="Y60" s="38" t="s">
        <v>47</v>
      </c>
      <c r="Z60" s="20">
        <f t="shared" si="6"/>
        <v>9800.64</v>
      </c>
      <c r="AA60" s="39"/>
      <c r="AB60" s="39"/>
      <c r="AC60" s="40">
        <f t="shared" si="20"/>
        <v>5976</v>
      </c>
      <c r="AD60" s="33"/>
      <c r="AE60" s="33"/>
      <c r="AF60" s="13" t="s">
        <v>172</v>
      </c>
      <c r="AG60" s="41">
        <v>8</v>
      </c>
      <c r="AH60" s="42">
        <v>13</v>
      </c>
      <c r="AI60" s="43" t="s">
        <v>230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'Б-100068-13',date'2015-03-05',2, 1, 1, 'USD', 1, 18, date'2015-03-06', date'2015-03-07', 1000681, 1, to_date('2016-06-11 00:00:00','YYYY-MM-DD HH24:MI:SS'), 11952, 2151.36, 0, 157, 0, 'c1', 8,null);insert into xxxx_oebs_cash_payment_test (ID, INVOICE_ID, OEBS_PAYMENT, DOC_DATE, COMISS_DATE) values (s_xxxx_oebs_cash_payment_test.NEXTVAL, 100068, 5976, to_date('2016-06-11 00:00:00','YYYY-MM-DD HH24:MI:SS'), date'2015-06-11' );insert into xxxx_client_discount_m  (ID,CLIENT_ID,CLIENT_AVG_DISCOUNT,DT) values (s_xxxx_client_discount_m.NEXTVAL,157, 13, date'2016-03-05');</v>
      </c>
    </row>
    <row r="61" spans="1:47" ht="15" customHeight="1" x14ac:dyDescent="0.3">
      <c r="A61" s="45">
        <v>10</v>
      </c>
      <c r="B61" s="57"/>
      <c r="C61" s="12" t="str">
        <f t="shared" si="17"/>
        <v>100010</v>
      </c>
      <c r="D61" s="12" t="str">
        <f t="shared" si="18"/>
        <v>100010/13</v>
      </c>
      <c r="E61" s="13" t="s">
        <v>40</v>
      </c>
      <c r="F61" s="13" t="s">
        <v>41</v>
      </c>
      <c r="G61" s="12">
        <v>57</v>
      </c>
      <c r="H61" s="14">
        <v>100099</v>
      </c>
      <c r="I61" s="15" t="str">
        <f t="shared" ref="I61:I92" si="21">"Б-"&amp;H61&amp;"-13"</f>
        <v>Б-100099-13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3" t="s">
        <v>43</v>
      </c>
      <c r="P61" s="13" t="s">
        <v>44</v>
      </c>
      <c r="Q61" s="13" t="s">
        <v>45</v>
      </c>
      <c r="R61" s="17" t="str">
        <f t="shared" si="19"/>
        <v>1000991</v>
      </c>
      <c r="S61" s="15">
        <v>1</v>
      </c>
      <c r="T61" s="144" t="s">
        <v>152</v>
      </c>
      <c r="U61" s="12">
        <v>100000</v>
      </c>
      <c r="V61" s="12">
        <f t="shared" ref="V61:V92" si="22">U61*0.18</f>
        <v>18000</v>
      </c>
      <c r="W61" s="12">
        <v>0</v>
      </c>
      <c r="X61" s="18">
        <v>188</v>
      </c>
      <c r="Y61" s="19" t="s">
        <v>47</v>
      </c>
      <c r="Z61" s="20">
        <f t="shared" si="6"/>
        <v>82000</v>
      </c>
      <c r="AA61" s="21"/>
      <c r="AB61" s="22"/>
      <c r="AC61" s="14">
        <f t="shared" si="20"/>
        <v>50000</v>
      </c>
      <c r="AD61" s="12"/>
      <c r="AE61" s="12"/>
      <c r="AF61" s="13" t="s">
        <v>172</v>
      </c>
      <c r="AG61" s="23">
        <v>8</v>
      </c>
      <c r="AH61" s="24">
        <v>13</v>
      </c>
      <c r="AI61" s="25" t="s">
        <v>230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9" t="s">
        <v>89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'Б-100099-13',date'2015-03-02',2, 7, 7, 'RUR', 1, 18, date'2015-03-06', date'2015-03-07', 1000991, 1, to_date('2016-06-07 00:00:00','YYYY-MM-DD HH24:MI:SS'), 100000, 18000, 0, 188, 0, 'c1', 8,null);insert into xxxx_oebs_cash_payment_test (ID, INVOICE_ID, OEBS_PAYMENT, DOC_DATE, COMISS_DATE) values (s_xxxx_oebs_cash_payment_test.NEXTVAL, 100099, 50000, to_date('2016-06-07 00:00:00','YYYY-MM-DD HH24:MI:SS'), date'2015-06-11' );insert into xxxx_client_discount_m  (ID,CLIENT_ID,CLIENT_AVG_DISCOUNT,DT) values (s_xxxx_client_discount_m.NEXTVAL,188, 13, date'2016-03-05');</v>
      </c>
    </row>
    <row r="62" spans="1:47" ht="15" customHeight="1" x14ac:dyDescent="0.3">
      <c r="A62" s="45">
        <v>10</v>
      </c>
      <c r="B62" s="57"/>
      <c r="C62" s="12" t="str">
        <f t="shared" si="17"/>
        <v>100010</v>
      </c>
      <c r="D62" s="12" t="str">
        <f t="shared" si="18"/>
        <v>100010/13</v>
      </c>
      <c r="E62" s="13" t="s">
        <v>40</v>
      </c>
      <c r="F62" s="13" t="s">
        <v>41</v>
      </c>
      <c r="G62" s="12">
        <v>57</v>
      </c>
      <c r="H62" s="14">
        <v>100100</v>
      </c>
      <c r="I62" s="15" t="str">
        <f t="shared" si="21"/>
        <v>Б-100100-13</v>
      </c>
      <c r="J62" s="16">
        <v>2</v>
      </c>
      <c r="K62" s="12">
        <v>7</v>
      </c>
      <c r="L62" s="12" t="s">
        <v>42</v>
      </c>
      <c r="M62" s="76">
        <v>0</v>
      </c>
      <c r="N62" s="12">
        <v>18</v>
      </c>
      <c r="O62" s="13" t="s">
        <v>53</v>
      </c>
      <c r="P62" s="13" t="s">
        <v>44</v>
      </c>
      <c r="Q62" s="13" t="s">
        <v>45</v>
      </c>
      <c r="R62" s="17" t="str">
        <f t="shared" si="19"/>
        <v>1001001</v>
      </c>
      <c r="S62" s="15">
        <v>1</v>
      </c>
      <c r="T62" s="144" t="s">
        <v>153</v>
      </c>
      <c r="U62" s="12">
        <v>90000</v>
      </c>
      <c r="V62" s="12">
        <f t="shared" si="22"/>
        <v>16200</v>
      </c>
      <c r="W62" s="12">
        <v>0</v>
      </c>
      <c r="X62" s="18">
        <v>189</v>
      </c>
      <c r="Y62" s="19" t="s">
        <v>47</v>
      </c>
      <c r="Z62" s="20">
        <f t="shared" si="6"/>
        <v>73800</v>
      </c>
      <c r="AA62" s="21"/>
      <c r="AB62" s="26"/>
      <c r="AC62" s="14">
        <f t="shared" si="20"/>
        <v>45000</v>
      </c>
      <c r="AD62" s="12"/>
      <c r="AE62" s="12"/>
      <c r="AF62" s="13" t="s">
        <v>172</v>
      </c>
      <c r="AG62" s="23">
        <v>8</v>
      </c>
      <c r="AH62" s="27">
        <v>7</v>
      </c>
      <c r="AI62" s="25" t="s">
        <v>230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9" t="s">
        <v>90</v>
      </c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'Б-100100-13',date'2015-03-03',2, 7, 7, 'RUR', 0, 18, date'2015-03-06', date'2015-03-07', 1001001, 1, to_date('2016-06-08 00:00:00','YYYY-MM-DD HH24:MI:SS'), 90000, 16200, 0, 189, 0, 'c1', 8,null);insert into xxxx_oebs_cash_payment_test (ID, INVOICE_ID, OEBS_PAYMENT, DOC_DATE, COMISS_DATE) values (s_xxxx_oebs_cash_payment_test.NEXTVAL, 100100, 45000, to_date('2016-06-08 00:00:00','YYYY-MM-DD HH24:MI:SS'), date'2015-06-11' );insert into xxxx_client_discount_m  (ID,CLIENT_ID,CLIENT_AVG_DISCOUNT,DT) values (s_xxxx_client_discount_m.NEXTVAL,189, 7, date'2016-03-05');</v>
      </c>
    </row>
    <row r="63" spans="1:47" ht="15" customHeight="1" x14ac:dyDescent="0.3">
      <c r="A63" s="45">
        <v>10</v>
      </c>
      <c r="B63" s="57"/>
      <c r="C63" s="12" t="str">
        <f t="shared" si="17"/>
        <v>100010</v>
      </c>
      <c r="D63" s="12" t="str">
        <f t="shared" si="18"/>
        <v>100010/13</v>
      </c>
      <c r="E63" s="13" t="s">
        <v>40</v>
      </c>
      <c r="F63" s="13" t="s">
        <v>41</v>
      </c>
      <c r="G63" s="12">
        <v>57</v>
      </c>
      <c r="H63" s="14">
        <v>100101</v>
      </c>
      <c r="I63" s="15" t="str">
        <f t="shared" si="21"/>
        <v>Б-100101-13</v>
      </c>
      <c r="J63" s="16">
        <v>2</v>
      </c>
      <c r="K63" s="12">
        <v>7</v>
      </c>
      <c r="L63" s="56" t="s">
        <v>91</v>
      </c>
      <c r="M63" s="16">
        <v>1</v>
      </c>
      <c r="N63" s="12">
        <v>18</v>
      </c>
      <c r="O63" s="13" t="s">
        <v>53</v>
      </c>
      <c r="P63" s="13" t="s">
        <v>44</v>
      </c>
      <c r="Q63" s="13" t="s">
        <v>45</v>
      </c>
      <c r="R63" s="17" t="str">
        <f t="shared" si="19"/>
        <v>1001011</v>
      </c>
      <c r="S63" s="15">
        <v>1</v>
      </c>
      <c r="T63" s="144" t="s">
        <v>153</v>
      </c>
      <c r="U63" s="12">
        <v>1300</v>
      </c>
      <c r="V63" s="12">
        <f t="shared" si="22"/>
        <v>234</v>
      </c>
      <c r="W63" s="12">
        <v>0</v>
      </c>
      <c r="X63" s="18">
        <v>190</v>
      </c>
      <c r="Y63" s="19" t="s">
        <v>47</v>
      </c>
      <c r="Z63" s="20">
        <f t="shared" si="6"/>
        <v>1066</v>
      </c>
      <c r="AA63" s="21"/>
      <c r="AB63" s="26"/>
      <c r="AC63" s="14">
        <f t="shared" si="20"/>
        <v>650</v>
      </c>
      <c r="AD63" s="12"/>
      <c r="AE63" s="12"/>
      <c r="AF63" s="13" t="s">
        <v>172</v>
      </c>
      <c r="AG63" s="23">
        <v>8</v>
      </c>
      <c r="AH63" s="27">
        <v>7</v>
      </c>
      <c r="AI63" s="25" t="s">
        <v>230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'Б-100101-13',date'2015-03-03',2, 7, 7, 'USD', 1, 18, date'2015-03-06', date'2015-03-07', 1001011, 1, to_date('2016-06-08 00:00:00','YYYY-MM-DD HH24:MI:SS'), 1300, 234, 0, 190, 0, 'c1', 8,null);insert into xxxx_oebs_cash_payment_test (ID, INVOICE_ID, OEBS_PAYMENT, DOC_DATE, COMISS_DATE) values (s_xxxx_oebs_cash_payment_test.NEXTVAL, 100101, 650, to_date('2016-06-08 00:00:00','YYYY-MM-DD HH24:MI:SS'), date'2015-06-11' );insert into xxxx_client_discount_m  (ID,CLIENT_ID,CLIENT_AVG_DISCOUNT,DT) values (s_xxxx_client_discount_m.NEXTVAL,190, 7, date'2016-03-05');</v>
      </c>
    </row>
    <row r="64" spans="1:47" ht="15" customHeight="1" x14ac:dyDescent="0.3">
      <c r="A64" s="45">
        <v>10</v>
      </c>
      <c r="B64" s="57"/>
      <c r="C64" s="12" t="str">
        <f t="shared" si="17"/>
        <v>100010</v>
      </c>
      <c r="D64" s="12" t="str">
        <f t="shared" si="18"/>
        <v>100010/13</v>
      </c>
      <c r="E64" s="13" t="s">
        <v>40</v>
      </c>
      <c r="F64" s="13" t="s">
        <v>41</v>
      </c>
      <c r="G64" s="12">
        <v>57</v>
      </c>
      <c r="H64" s="14">
        <v>100102</v>
      </c>
      <c r="I64" s="15" t="str">
        <f t="shared" si="21"/>
        <v>Б-100102-13</v>
      </c>
      <c r="J64" s="16">
        <v>2</v>
      </c>
      <c r="K64" s="28">
        <v>11</v>
      </c>
      <c r="L64" s="12" t="s">
        <v>42</v>
      </c>
      <c r="M64" s="16">
        <v>1</v>
      </c>
      <c r="N64" s="12">
        <v>18</v>
      </c>
      <c r="O64" s="13" t="s">
        <v>55</v>
      </c>
      <c r="P64" s="13" t="s">
        <v>44</v>
      </c>
      <c r="Q64" s="13" t="s">
        <v>45</v>
      </c>
      <c r="R64" s="17" t="str">
        <f t="shared" si="19"/>
        <v>1001021</v>
      </c>
      <c r="S64" s="15">
        <v>1</v>
      </c>
      <c r="T64" s="144" t="s">
        <v>215</v>
      </c>
      <c r="U64" s="12">
        <v>80000</v>
      </c>
      <c r="V64" s="12">
        <f t="shared" si="22"/>
        <v>14400</v>
      </c>
      <c r="W64" s="12">
        <v>0</v>
      </c>
      <c r="X64" s="18">
        <v>191</v>
      </c>
      <c r="Y64" s="19" t="s">
        <v>47</v>
      </c>
      <c r="Z64" s="20">
        <f t="shared" si="6"/>
        <v>65600</v>
      </c>
      <c r="AA64" s="21"/>
      <c r="AB64" s="29"/>
      <c r="AC64" s="14">
        <f t="shared" si="20"/>
        <v>40000</v>
      </c>
      <c r="AD64" s="12"/>
      <c r="AE64" s="12"/>
      <c r="AF64" s="13" t="s">
        <v>172</v>
      </c>
      <c r="AG64" s="23">
        <v>8</v>
      </c>
      <c r="AH64" s="30">
        <v>20</v>
      </c>
      <c r="AI64" s="25" t="s">
        <v>230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U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'Б-100102-13',date'2015-03-04',2, 11, 11, 'RUR', 1, 18, date'2015-03-06', date'2015-03-07', 1001021, 1, to_date('2016-06-09 00:00:00','YYYY-MM-DD HH24:MI:SS'), 80000, 14400, 0, 191, 0, 'c1', 8,null);insert into xxxx_oebs_cash_payment_test (ID, INVOICE_ID, OEBS_PAYMENT, DOC_DATE, COMISS_DATE) values (s_xxxx_oebs_cash_payment_test.NEXTVAL, 100102, 40000, to_date('2016-06-09 00:00:00','YYYY-MM-DD HH24:MI:SS'), date'2015-06-11' );insert into xxxx_client_discount_m  (ID,CLIENT_ID,CLIENT_AVG_DISCOUNT,DT) values (s_xxxx_client_discount_m.NEXTVAL,191, 20, date'2016-03-05');</v>
      </c>
    </row>
    <row r="65" spans="1:47" s="44" customFormat="1" ht="15" customHeight="1" x14ac:dyDescent="0.3">
      <c r="A65" s="45">
        <v>10</v>
      </c>
      <c r="B65" s="60"/>
      <c r="C65" s="33" t="str">
        <f t="shared" si="17"/>
        <v>100010</v>
      </c>
      <c r="D65" s="33" t="str">
        <f t="shared" si="18"/>
        <v>100010/13</v>
      </c>
      <c r="E65" s="34" t="s">
        <v>40</v>
      </c>
      <c r="F65" s="34" t="s">
        <v>41</v>
      </c>
      <c r="G65" s="12">
        <v>57</v>
      </c>
      <c r="H65" s="14">
        <v>100103</v>
      </c>
      <c r="I65" s="33" t="str">
        <f t="shared" si="21"/>
        <v>Б-100103-13</v>
      </c>
      <c r="J65" s="16">
        <v>2</v>
      </c>
      <c r="K65" s="35">
        <v>1</v>
      </c>
      <c r="L65" s="33" t="s">
        <v>42</v>
      </c>
      <c r="M65" s="36">
        <v>1</v>
      </c>
      <c r="N65" s="33">
        <v>18</v>
      </c>
      <c r="O65" s="34" t="s">
        <v>57</v>
      </c>
      <c r="P65" s="34" t="s">
        <v>44</v>
      </c>
      <c r="Q65" s="34" t="s">
        <v>45</v>
      </c>
      <c r="R65" s="37" t="str">
        <f t="shared" si="19"/>
        <v>1001031</v>
      </c>
      <c r="S65" s="33">
        <v>1</v>
      </c>
      <c r="T65" s="145" t="s">
        <v>216</v>
      </c>
      <c r="U65" s="33">
        <v>60000</v>
      </c>
      <c r="V65" s="33">
        <f t="shared" si="22"/>
        <v>10800</v>
      </c>
      <c r="W65" s="33">
        <v>0</v>
      </c>
      <c r="X65" s="18">
        <v>192</v>
      </c>
      <c r="Y65" s="38" t="s">
        <v>47</v>
      </c>
      <c r="Z65" s="20">
        <f t="shared" si="6"/>
        <v>49200</v>
      </c>
      <c r="AA65" s="39"/>
      <c r="AB65" s="39"/>
      <c r="AC65" s="40">
        <f t="shared" si="20"/>
        <v>30000</v>
      </c>
      <c r="AD65" s="33"/>
      <c r="AE65" s="33"/>
      <c r="AF65" s="13" t="s">
        <v>172</v>
      </c>
      <c r="AG65" s="41">
        <v>8</v>
      </c>
      <c r="AH65" s="42">
        <v>13</v>
      </c>
      <c r="AI65" s="43" t="s">
        <v>230</v>
      </c>
      <c r="AJ65" s="34"/>
      <c r="AK65" s="34"/>
      <c r="AL65" s="37">
        <v>0</v>
      </c>
      <c r="AM65" s="33" t="s">
        <v>50</v>
      </c>
      <c r="AN65" s="33" t="s">
        <v>51</v>
      </c>
      <c r="AO65" s="33"/>
      <c r="AP65" s="37"/>
      <c r="AQ65" s="37"/>
      <c r="AR65" s="3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'Б-100103-13',date'2015-03-05',2, 1, 1, 'RUR', 1, 18, date'2015-03-06', date'2015-03-07', 1001031, 1, to_date('2016-06-11 00:00:00','YYYY-MM-DD HH24:MI:SS'), 60000, 10800, 0, 192, 0, 'c1', 8,null);insert into xxxx_oebs_cash_payment_test (ID, INVOICE_ID, OEBS_PAYMENT, DOC_DATE, COMISS_DATE) values (s_xxxx_oebs_cash_payment_test.NEXTVAL, 100103, 30000, to_date('2016-06-11 00:00:00','YYYY-MM-DD HH24:MI:SS'), date'2015-06-11' );insert into xxxx_client_discount_m  (ID,CLIENT_ID,CLIENT_AVG_DISCOUNT,DT) values (s_xxxx_client_discount_m.NEXTVAL,192, 13, date'2016-03-05');</v>
      </c>
    </row>
    <row r="66" spans="1:47" ht="15" customHeight="1" x14ac:dyDescent="0.3">
      <c r="A66" s="45">
        <v>11</v>
      </c>
      <c r="B66" s="57"/>
      <c r="C66" s="12" t="str">
        <f t="shared" si="17"/>
        <v>100011</v>
      </c>
      <c r="D66" s="12" t="str">
        <f t="shared" si="18"/>
        <v>100011/13</v>
      </c>
      <c r="E66" s="13" t="s">
        <v>40</v>
      </c>
      <c r="F66" s="13" t="s">
        <v>41</v>
      </c>
      <c r="G66" s="12">
        <v>57</v>
      </c>
      <c r="H66" s="14">
        <v>100154</v>
      </c>
      <c r="I66" s="15" t="str">
        <f t="shared" si="21"/>
        <v>Б-100154-13</v>
      </c>
      <c r="J66" s="16">
        <v>2</v>
      </c>
      <c r="K66" s="56">
        <v>2</v>
      </c>
      <c r="L66" s="56" t="s">
        <v>91</v>
      </c>
      <c r="M66" s="16">
        <v>1</v>
      </c>
      <c r="N66" s="12">
        <v>18</v>
      </c>
      <c r="O66" s="13" t="s">
        <v>43</v>
      </c>
      <c r="P66" s="13" t="s">
        <v>44</v>
      </c>
      <c r="Q66" s="13" t="s">
        <v>45</v>
      </c>
      <c r="R66" s="17" t="str">
        <f t="shared" si="19"/>
        <v>1001541</v>
      </c>
      <c r="S66" s="15">
        <v>1</v>
      </c>
      <c r="T66" s="144" t="s">
        <v>152</v>
      </c>
      <c r="U66" s="12">
        <v>50000</v>
      </c>
      <c r="V66" s="12">
        <f t="shared" si="22"/>
        <v>9000</v>
      </c>
      <c r="W66" s="12">
        <v>0</v>
      </c>
      <c r="X66" s="18">
        <v>243</v>
      </c>
      <c r="Y66" s="19" t="s">
        <v>47</v>
      </c>
      <c r="Z66" s="20">
        <f t="shared" si="6"/>
        <v>41000</v>
      </c>
      <c r="AA66" s="21"/>
      <c r="AB66" s="22"/>
      <c r="AC66" s="14">
        <f t="shared" si="20"/>
        <v>25000</v>
      </c>
      <c r="AD66" s="12"/>
      <c r="AE66" s="12"/>
      <c r="AF66" s="13" t="s">
        <v>172</v>
      </c>
      <c r="AG66" s="23">
        <v>8</v>
      </c>
      <c r="AH66" s="24">
        <v>13</v>
      </c>
      <c r="AI66" s="25" t="s">
        <v>230</v>
      </c>
      <c r="AJ66" s="13"/>
      <c r="AK66" s="13"/>
      <c r="AL66" s="17">
        <v>0</v>
      </c>
      <c r="AM66" s="15" t="s">
        <v>50</v>
      </c>
      <c r="AN66" s="12" t="s">
        <v>51</v>
      </c>
      <c r="AO66" s="12"/>
      <c r="AP66" s="17"/>
      <c r="AQ66" s="17"/>
      <c r="AR66" s="17"/>
      <c r="AS66" s="15" t="s">
        <v>99</v>
      </c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'Б-100154-13',date'2015-03-02',2, 2, 2, 'USD', 1, 18, date'2015-03-06', date'2015-03-07', 1001541, 1, to_date('2016-06-07 00:00:00','YYYY-MM-DD HH24:MI:SS'), 50000, 9000, 0, 243, 0, 'c1', 8,null);insert into xxxx_oebs_cash_payment_test (ID, INVOICE_ID, OEBS_PAYMENT, DOC_DATE, COMISS_DATE) values (s_xxxx_oebs_cash_payment_test.NEXTVAL, 100154, 25000, to_date('2016-06-07 00:00:00','YYYY-MM-DD HH24:MI:SS'), date'2015-06-11' );insert into xxxx_client_discount_m  (ID,CLIENT_ID,CLIENT_AVG_DISCOUNT,DT) values (s_xxxx_client_discount_m.NEXTVAL,243, 13, date'2016-03-05');</v>
      </c>
    </row>
    <row r="67" spans="1:47" ht="15" customHeight="1" x14ac:dyDescent="0.3">
      <c r="A67" s="45">
        <v>11</v>
      </c>
      <c r="B67" s="57"/>
      <c r="C67" s="12" t="str">
        <f t="shared" si="17"/>
        <v>100011</v>
      </c>
      <c r="D67" s="12" t="str">
        <f t="shared" si="18"/>
        <v>100011/13</v>
      </c>
      <c r="E67" s="13" t="s">
        <v>40</v>
      </c>
      <c r="F67" s="13" t="s">
        <v>41</v>
      </c>
      <c r="G67" s="12">
        <v>57</v>
      </c>
      <c r="H67" s="14">
        <v>100155</v>
      </c>
      <c r="I67" s="15" t="str">
        <f t="shared" si="21"/>
        <v>Б-100155-13</v>
      </c>
      <c r="J67" s="16">
        <v>2</v>
      </c>
      <c r="K67" s="12">
        <v>7</v>
      </c>
      <c r="L67" s="56" t="s">
        <v>91</v>
      </c>
      <c r="M67" s="16">
        <v>1</v>
      </c>
      <c r="N67" s="12">
        <v>18</v>
      </c>
      <c r="O67" s="13" t="s">
        <v>53</v>
      </c>
      <c r="P67" s="13" t="s">
        <v>44</v>
      </c>
      <c r="Q67" s="13" t="s">
        <v>45</v>
      </c>
      <c r="R67" s="17" t="str">
        <f t="shared" si="19"/>
        <v>1001551</v>
      </c>
      <c r="S67" s="15">
        <v>1</v>
      </c>
      <c r="T67" s="144" t="s">
        <v>153</v>
      </c>
      <c r="U67" s="12">
        <v>50000</v>
      </c>
      <c r="V67" s="12">
        <f t="shared" si="22"/>
        <v>9000</v>
      </c>
      <c r="W67" s="12">
        <v>0</v>
      </c>
      <c r="X67" s="18">
        <v>244</v>
      </c>
      <c r="Y67" s="19" t="s">
        <v>47</v>
      </c>
      <c r="Z67" s="20">
        <f t="shared" si="6"/>
        <v>41000</v>
      </c>
      <c r="AA67" s="21"/>
      <c r="AB67" s="26"/>
      <c r="AC67" s="14">
        <f t="shared" si="20"/>
        <v>25000</v>
      </c>
      <c r="AD67" s="12"/>
      <c r="AE67" s="12"/>
      <c r="AF67" s="13" t="s">
        <v>172</v>
      </c>
      <c r="AG67" s="23">
        <v>8</v>
      </c>
      <c r="AH67" s="27">
        <v>7</v>
      </c>
      <c r="AI67" s="25" t="s">
        <v>230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9" t="s">
        <v>100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'Б-100155-13',date'2015-03-03',2, 7, 7, 'USD', 1, 18, date'2015-03-06', date'2015-03-07', 1001551, 1, to_date('2016-06-08 00:00:00','YYYY-MM-DD HH24:MI:SS'), 50000, 9000, 0, 244, 0, 'c1', 8,null);insert into xxxx_oebs_cash_payment_test (ID, INVOICE_ID, OEBS_PAYMENT, DOC_DATE, COMISS_DATE) values (s_xxxx_oebs_cash_payment_test.NEXTVAL, 100155, 25000, to_date('2016-06-08 00:00:00','YYYY-MM-DD HH24:MI:SS'), date'2015-06-11' );insert into xxxx_client_discount_m  (ID,CLIENT_ID,CLIENT_AVG_DISCOUNT,DT) values (s_xxxx_client_discount_m.NEXTVAL,244, 7, date'2016-03-05');</v>
      </c>
    </row>
    <row r="68" spans="1:47" ht="15" customHeight="1" x14ac:dyDescent="0.3">
      <c r="A68" s="45">
        <v>11</v>
      </c>
      <c r="B68" s="57"/>
      <c r="C68" s="12" t="str">
        <f t="shared" si="17"/>
        <v>100011</v>
      </c>
      <c r="D68" s="12" t="str">
        <f t="shared" si="18"/>
        <v>100011/13</v>
      </c>
      <c r="E68" s="13" t="s">
        <v>40</v>
      </c>
      <c r="F68" s="13" t="s">
        <v>41</v>
      </c>
      <c r="G68" s="12">
        <v>57</v>
      </c>
      <c r="H68" s="14">
        <v>100156</v>
      </c>
      <c r="I68" s="15" t="str">
        <f t="shared" si="21"/>
        <v>Б-100156-13</v>
      </c>
      <c r="J68" s="16">
        <v>2</v>
      </c>
      <c r="K68" s="12">
        <v>7</v>
      </c>
      <c r="L68" s="56" t="s">
        <v>91</v>
      </c>
      <c r="M68" s="16">
        <v>1</v>
      </c>
      <c r="N68" s="12">
        <v>18</v>
      </c>
      <c r="O68" s="13" t="s">
        <v>53</v>
      </c>
      <c r="P68" s="13" t="s">
        <v>44</v>
      </c>
      <c r="Q68" s="13" t="s">
        <v>45</v>
      </c>
      <c r="R68" s="17" t="str">
        <f t="shared" si="19"/>
        <v>1001561</v>
      </c>
      <c r="S68" s="15">
        <v>1</v>
      </c>
      <c r="T68" s="144" t="s">
        <v>153</v>
      </c>
      <c r="U68" s="12">
        <v>50000</v>
      </c>
      <c r="V68" s="12">
        <f t="shared" si="22"/>
        <v>9000</v>
      </c>
      <c r="W68" s="12">
        <v>0</v>
      </c>
      <c r="X68" s="18">
        <v>245</v>
      </c>
      <c r="Y68" s="19" t="s">
        <v>47</v>
      </c>
      <c r="Z68" s="20">
        <f t="shared" ref="Z68:Z80" si="23">U68-V68</f>
        <v>41000</v>
      </c>
      <c r="AA68" s="21"/>
      <c r="AB68" s="26"/>
      <c r="AC68" s="14">
        <f t="shared" si="20"/>
        <v>25000</v>
      </c>
      <c r="AD68" s="12"/>
      <c r="AE68" s="12"/>
      <c r="AF68" s="13" t="s">
        <v>172</v>
      </c>
      <c r="AG68" s="23">
        <v>8</v>
      </c>
      <c r="AH68" s="27">
        <v>7</v>
      </c>
      <c r="AI68" s="25" t="s">
        <v>230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9" t="s">
        <v>89</v>
      </c>
      <c r="AU68" s="9" t="str">
        <f t="shared" ref="AU68:AU125" si="2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"&amp;A68&amp;", "&amp;C68&amp;", '"&amp;D68&amp;"', date'"&amp;E68&amp;"', date'"&amp;F68&amp;"', "&amp;G68&amp;", "&amp;H68&amp;", '"&amp;I68&amp;"',date'"&amp;O68&amp;"',"&amp;J68&amp;", "&amp;K68&amp;", "&amp;K68&amp;", '"&amp;L68&amp;"', "&amp;M68&amp;", "&amp;N68&amp;", date'"&amp;P68&amp;"', date'"&amp;Q68&amp;"', "&amp;R68&amp;", "&amp;S68&amp;", to_date('"&amp;T68&amp;"','YYYY-MM-DD HH24:MI:SS'), "&amp;U68&amp;", "&amp;V68&amp;", "&amp;W68&amp;", "&amp;X68&amp;", "&amp;AL68&amp;", '"&amp;AN68&amp;"', "&amp;AG68&amp;","&amp;AM68&amp;");"&amp;
IF(LEN(AC68)&gt;0,"insert into xxxx_oebs_cash_payment_test (ID, INVOICE_ID, OEBS_PAYMENT, DOC_DATE, COMISS_DATE) values (s_xxxx_oebs_cash_payment_test.NEXTVAL, "&amp;H68&amp;", "&amp;AC68&amp;", to_date('"&amp;T68&amp;"','YYYY-MM-DD HH24:MI:SS'), "&amp;AF68&amp;" );","")&amp;
IF(LEN(AD68)&gt;0,"insert into xxxx_oebs_cash_payment_test (ID, INVOICE_ID, OEBS_PAYMENT, DOC_DATE, COMISS_DATE) values (s_xxxx_oebs_cash_payment_test.NEXTVAL, "&amp;H68&amp;", "&amp;AD68&amp;", to_date('"&amp;T68&amp;"','YYYY-MM-DD HH24:MI:SS'), "&amp;AF68&amp;" );","")&amp;
IF(LEN(AE68)&gt;0,"insert into xxxx_oebs_cash_payment_test (ID, INVOICE_ID, OEBS_PAYMENT, DOC_DATE, COMISS_DATE) values (s_xxxx_oebs_cash_payment_test.NEXTVAL, "&amp;H68&amp;", "&amp;AE68&amp;", to_date('"&amp;T68&amp;"','YYYY-MM-DD HH24:MI:SS'), "&amp;AF68&amp;" );","")&amp;
IF(LEN(AH68)&gt;0,"insert into xxxx_client_discount_m  (ID,CLIENT_ID,CLIENT_AVG_DISCOUNT,DT) values (s_xxxx_client_discount_m.NEXTVAL,"&amp;X68&amp;", "&amp;AH68&amp;", "&amp;AI68&amp;");","")&amp;
IF(LEN(AJ68)&gt;0,"insert into xxxx_client_discount_m  (ID,CLIENT_ID,CLIENT_AVG_DISCOUNT,DT) values (s_xxxx_client_discount_m.NEXTVAL,"&amp;X68&amp;", "&amp;AJ68&amp;", "&amp;AK68&amp;");","")&amp;
IF(LEN(AO68)&gt;0,"insert into xxxx_contract_signed_attr (ID, CONTRACT_ID, CODE, KEY_NUM) values (s_xxxx_contract_signed_attr.NEXTVAL, "&amp;C68&amp;", 'SUPERCOMMISSION_BONUS' , "&amp;AO68&amp;" );","")&amp;
IF(LEN(AP68)&gt;0,"insert into xxxx_loyal_clients_contr_attr (ID, CONTRACT_ID, CLIENT_ID, LC_TURNOVER, COLLATERAL_FIRST_DT, COLLATERAL_END_DT) values (s_xxxx_loyal_clients_contr_atr.NEXTVAL, "&amp;C68&amp;", "&amp;X68&amp;", "&amp;AP68&amp;", "&amp;AQ68&amp;", "&amp;AR68&amp;"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'Б-100156-13',date'2015-03-03',2, 7, 7, 'USD', 1, 18, date'2015-03-06', date'2015-03-07', 1001561, 1, to_date('2016-06-08 00:00:00','YYYY-MM-DD HH24:MI:SS'), 50000, 9000, 0, 245, 0, 'c1', 8,null);insert into xxxx_oebs_cash_payment_test (ID, INVOICE_ID, OEBS_PAYMENT, DOC_DATE, COMISS_DATE) values (s_xxxx_oebs_cash_payment_test.NEXTVAL, 100156, 25000, to_date('2016-06-08 00:00:00','YYYY-MM-DD HH24:MI:SS'), date'2015-06-11' );insert into xxxx_client_discount_m  (ID,CLIENT_ID,CLIENT_AVG_DISCOUNT,DT) values (s_xxxx_client_discount_m.NEXTVAL,245, 7, date'2016-03-05');</v>
      </c>
    </row>
    <row r="69" spans="1:47" ht="15" customHeight="1" x14ac:dyDescent="0.3">
      <c r="A69" s="45">
        <v>11</v>
      </c>
      <c r="B69" s="57"/>
      <c r="C69" s="12" t="str">
        <f t="shared" si="17"/>
        <v>100011</v>
      </c>
      <c r="D69" s="12" t="str">
        <f t="shared" si="18"/>
        <v>100011/13</v>
      </c>
      <c r="E69" s="13" t="s">
        <v>40</v>
      </c>
      <c r="F69" s="13" t="s">
        <v>41</v>
      </c>
      <c r="G69" s="12">
        <v>57</v>
      </c>
      <c r="H69" s="14">
        <v>100157</v>
      </c>
      <c r="I69" s="15" t="str">
        <f t="shared" si="21"/>
        <v>Б-100157-13</v>
      </c>
      <c r="J69" s="16">
        <v>2</v>
      </c>
      <c r="K69" s="56">
        <v>11</v>
      </c>
      <c r="L69" s="56" t="s">
        <v>91</v>
      </c>
      <c r="M69" s="16">
        <v>1</v>
      </c>
      <c r="N69" s="12">
        <v>18</v>
      </c>
      <c r="O69" s="13" t="s">
        <v>55</v>
      </c>
      <c r="P69" s="13" t="s">
        <v>44</v>
      </c>
      <c r="Q69" s="13" t="s">
        <v>45</v>
      </c>
      <c r="R69" s="17" t="str">
        <f t="shared" si="19"/>
        <v>1001571</v>
      </c>
      <c r="S69" s="15">
        <v>1</v>
      </c>
      <c r="T69" s="144" t="s">
        <v>215</v>
      </c>
      <c r="U69" s="12">
        <v>50000</v>
      </c>
      <c r="V69" s="12">
        <f t="shared" si="22"/>
        <v>9000</v>
      </c>
      <c r="W69" s="12">
        <v>0</v>
      </c>
      <c r="X69" s="18">
        <v>246</v>
      </c>
      <c r="Y69" s="19" t="s">
        <v>47</v>
      </c>
      <c r="Z69" s="20">
        <f t="shared" si="23"/>
        <v>41000</v>
      </c>
      <c r="AA69" s="21"/>
      <c r="AB69" s="29"/>
      <c r="AC69" s="14">
        <f t="shared" si="20"/>
        <v>25000</v>
      </c>
      <c r="AD69" s="12"/>
      <c r="AE69" s="12"/>
      <c r="AF69" s="13" t="s">
        <v>172</v>
      </c>
      <c r="AG69" s="23">
        <v>8</v>
      </c>
      <c r="AH69" s="30">
        <v>20</v>
      </c>
      <c r="AI69" s="25" t="s">
        <v>230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9" t="s">
        <v>195</v>
      </c>
      <c r="AU6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'Б-100157-13',date'2015-03-04',2, 11, 11, 'USD', 1, 18, date'2015-03-06', date'2015-03-07', 1001571, 1, to_date('2016-06-09 00:00:00','YYYY-MM-DD HH24:MI:SS'), 50000, 9000, 0, 246, 0, 'c1', 8,null);insert into xxxx_oebs_cash_payment_test (ID, INVOICE_ID, OEBS_PAYMENT, DOC_DATE, COMISS_DATE) values (s_xxxx_oebs_cash_payment_test.NEXTVAL, 100157, 25000, to_date('2016-06-09 00:00:00','YYYY-MM-DD HH24:MI:SS'), date'2015-06-11' );insert into xxxx_client_discount_m  (ID,CLIENT_ID,CLIENT_AVG_DISCOUNT,DT) values (s_xxxx_client_discount_m.NEXTVAL,246, 20, date'2016-03-05');</v>
      </c>
    </row>
    <row r="70" spans="1:47" ht="15" customHeight="1" x14ac:dyDescent="0.3">
      <c r="A70" s="45">
        <v>11</v>
      </c>
      <c r="B70" s="57"/>
      <c r="C70" s="12" t="str">
        <f t="shared" si="17"/>
        <v>100011</v>
      </c>
      <c r="D70" s="12" t="str">
        <f t="shared" si="18"/>
        <v>100011/13</v>
      </c>
      <c r="E70" s="13" t="s">
        <v>40</v>
      </c>
      <c r="F70" s="13" t="s">
        <v>41</v>
      </c>
      <c r="G70" s="12">
        <v>57</v>
      </c>
      <c r="H70" s="14">
        <v>100158</v>
      </c>
      <c r="I70" s="15" t="str">
        <f t="shared" si="21"/>
        <v>Б-100158-13</v>
      </c>
      <c r="J70" s="16">
        <v>2</v>
      </c>
      <c r="K70" s="28">
        <v>1</v>
      </c>
      <c r="L70" s="56" t="s">
        <v>91</v>
      </c>
      <c r="M70" s="16">
        <v>1</v>
      </c>
      <c r="N70" s="12">
        <v>18</v>
      </c>
      <c r="O70" s="13" t="s">
        <v>57</v>
      </c>
      <c r="P70" s="13" t="s">
        <v>44</v>
      </c>
      <c r="Q70" s="13" t="s">
        <v>45</v>
      </c>
      <c r="R70" s="17" t="str">
        <f t="shared" si="19"/>
        <v>1001581</v>
      </c>
      <c r="S70" s="15">
        <v>1</v>
      </c>
      <c r="T70" s="144" t="s">
        <v>216</v>
      </c>
      <c r="U70" s="12">
        <v>50000</v>
      </c>
      <c r="V70" s="12">
        <f t="shared" si="22"/>
        <v>9000</v>
      </c>
      <c r="W70" s="12">
        <v>0</v>
      </c>
      <c r="X70" s="18">
        <v>247</v>
      </c>
      <c r="Y70" s="19" t="s">
        <v>47</v>
      </c>
      <c r="Z70" s="20">
        <f t="shared" si="23"/>
        <v>41000</v>
      </c>
      <c r="AA70" s="21"/>
      <c r="AB70" s="29"/>
      <c r="AC70" s="14">
        <f t="shared" si="20"/>
        <v>25000</v>
      </c>
      <c r="AD70" s="12"/>
      <c r="AE70" s="12"/>
      <c r="AF70" s="13" t="s">
        <v>172</v>
      </c>
      <c r="AG70" s="23">
        <v>8</v>
      </c>
      <c r="AH70" s="30">
        <v>13</v>
      </c>
      <c r="AI70" s="25" t="s">
        <v>230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U7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'Б-100158-13',date'2015-03-05',2, 1, 1, 'USD', 1, 18, date'2015-03-06', date'2015-03-07', 1001581, 1, to_date('2016-06-11 00:00:00','YYYY-MM-DD HH24:MI:SS'), 50000, 9000, 0, 247, 0, 'c1', 8,null);insert into xxxx_oebs_cash_payment_test (ID, INVOICE_ID, OEBS_PAYMENT, DOC_DATE, COMISS_DATE) values (s_xxxx_oebs_cash_payment_test.NEXTVAL, 100158, 25000, to_date('2016-06-11 00:00:00','YYYY-MM-DD HH24:MI:SS'), date'2015-06-11' );insert into xxxx_client_discount_m  (ID,CLIENT_ID,CLIENT_AVG_DISCOUNT,DT) values (s_xxxx_client_discount_m.NEXTVAL,247, 13, date'2016-03-05');</v>
      </c>
    </row>
    <row r="71" spans="1:47" ht="15" customHeight="1" x14ac:dyDescent="0.3">
      <c r="A71" s="45">
        <v>11</v>
      </c>
      <c r="B71" s="57"/>
      <c r="C71" s="12" t="str">
        <f t="shared" si="17"/>
        <v>100011</v>
      </c>
      <c r="D71" s="12" t="str">
        <f t="shared" si="18"/>
        <v>100011/13</v>
      </c>
      <c r="E71" s="13" t="s">
        <v>40</v>
      </c>
      <c r="F71" s="13" t="s">
        <v>41</v>
      </c>
      <c r="G71" s="12">
        <v>57</v>
      </c>
      <c r="H71" s="14">
        <v>100159</v>
      </c>
      <c r="I71" s="15" t="str">
        <f t="shared" si="21"/>
        <v>Б-100159-13</v>
      </c>
      <c r="J71" s="16">
        <v>2</v>
      </c>
      <c r="K71" s="12">
        <v>7</v>
      </c>
      <c r="L71" s="12" t="s">
        <v>42</v>
      </c>
      <c r="M71" s="16">
        <v>1</v>
      </c>
      <c r="N71" s="12">
        <v>18</v>
      </c>
      <c r="O71" s="13" t="s">
        <v>43</v>
      </c>
      <c r="P71" s="13" t="s">
        <v>44</v>
      </c>
      <c r="Q71" s="13" t="s">
        <v>45</v>
      </c>
      <c r="R71" s="17" t="str">
        <f t="shared" si="19"/>
        <v>1001591</v>
      </c>
      <c r="S71" s="15">
        <v>1</v>
      </c>
      <c r="T71" s="144" t="s">
        <v>217</v>
      </c>
      <c r="U71" s="12">
        <v>50000</v>
      </c>
      <c r="V71" s="12">
        <f t="shared" si="22"/>
        <v>9000</v>
      </c>
      <c r="W71" s="12">
        <v>0</v>
      </c>
      <c r="X71" s="18">
        <v>248</v>
      </c>
      <c r="Y71" s="19" t="s">
        <v>47</v>
      </c>
      <c r="Z71" s="20">
        <f t="shared" si="23"/>
        <v>41000</v>
      </c>
      <c r="AA71" s="21"/>
      <c r="AB71" s="22"/>
      <c r="AC71" s="14">
        <f t="shared" si="20"/>
        <v>25000</v>
      </c>
      <c r="AD71" s="12"/>
      <c r="AE71" s="12"/>
      <c r="AF71" s="58" t="s">
        <v>181</v>
      </c>
      <c r="AG71" s="23">
        <v>8</v>
      </c>
      <c r="AH71" s="24">
        <v>13</v>
      </c>
      <c r="AI71" s="25" t="s">
        <v>230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U7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'Б-100159-13',date'2015-03-02',2, 7, 7, 'RUR', 1, 18, date'2015-03-06', date'2015-03-07', 1001591, 1, to_date('2016-07-07 00:00:00','YYYY-MM-DD HH24:MI:SS'), 50000, 9000, 0, 248, 0, 'c1', 8,null);insert into xxxx_oebs_cash_payment_test (ID, INVOICE_ID, OEBS_PAYMENT, DOC_DATE, COMISS_DATE) values (s_xxxx_oebs_cash_payment_test.NEXTVAL, 100159, 25000, to_date('2016-07-07 00:00:00','YYYY-MM-DD HH24:MI:SS'), date'2015-07-11' );insert into xxxx_client_discount_m  (ID,CLIENT_ID,CLIENT_AVG_DISCOUNT,DT) values (s_xxxx_client_discount_m.NEXTVAL,248, 13, date'2016-03-05');</v>
      </c>
    </row>
    <row r="72" spans="1:47" ht="15" customHeight="1" x14ac:dyDescent="0.3">
      <c r="A72" s="45">
        <v>11</v>
      </c>
      <c r="B72" s="57"/>
      <c r="C72" s="12" t="str">
        <f t="shared" si="17"/>
        <v>100011</v>
      </c>
      <c r="D72" s="12" t="str">
        <f t="shared" si="18"/>
        <v>100011/13</v>
      </c>
      <c r="E72" s="13" t="s">
        <v>40</v>
      </c>
      <c r="F72" s="13" t="s">
        <v>41</v>
      </c>
      <c r="G72" s="12">
        <v>57</v>
      </c>
      <c r="H72" s="14">
        <v>100160</v>
      </c>
      <c r="I72" s="15" t="str">
        <f t="shared" si="21"/>
        <v>Б-100160-13</v>
      </c>
      <c r="J72" s="16">
        <v>2</v>
      </c>
      <c r="K72" s="28">
        <v>12</v>
      </c>
      <c r="L72" s="12" t="s">
        <v>42</v>
      </c>
      <c r="M72" s="16">
        <v>1</v>
      </c>
      <c r="N72" s="12">
        <v>18</v>
      </c>
      <c r="O72" s="13" t="s">
        <v>53</v>
      </c>
      <c r="P72" s="13" t="s">
        <v>44</v>
      </c>
      <c r="Q72" s="13" t="s">
        <v>45</v>
      </c>
      <c r="R72" s="17" t="str">
        <f t="shared" si="19"/>
        <v>1001601</v>
      </c>
      <c r="S72" s="15">
        <v>1</v>
      </c>
      <c r="T72" s="144" t="s">
        <v>217</v>
      </c>
      <c r="U72" s="12">
        <v>50000</v>
      </c>
      <c r="V72" s="12">
        <f t="shared" si="22"/>
        <v>9000</v>
      </c>
      <c r="W72" s="12">
        <v>0</v>
      </c>
      <c r="X72" s="18">
        <v>249</v>
      </c>
      <c r="Y72" s="19" t="s">
        <v>47</v>
      </c>
      <c r="Z72" s="20">
        <f t="shared" si="23"/>
        <v>41000</v>
      </c>
      <c r="AA72" s="21"/>
      <c r="AB72" s="26"/>
      <c r="AC72" s="14">
        <f t="shared" si="20"/>
        <v>25000</v>
      </c>
      <c r="AD72" s="12"/>
      <c r="AE72" s="12"/>
      <c r="AF72" s="58" t="s">
        <v>181</v>
      </c>
      <c r="AG72" s="23">
        <v>8</v>
      </c>
      <c r="AH72" s="27">
        <v>7</v>
      </c>
      <c r="AI72" s="25" t="s">
        <v>230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U7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'Б-100160-13',date'2015-03-03',2, 12, 12, 'RUR', 1, 18, date'2015-03-06', date'2015-03-07', 1001601, 1, to_date('2016-07-07 00:00:00','YYYY-MM-DD HH24:MI:SS'), 50000, 9000, 0, 249, 0, 'c1', 8,null);insert into xxxx_oebs_cash_payment_test (ID, INVOICE_ID, OEBS_PAYMENT, DOC_DATE, COMISS_DATE) values (s_xxxx_oebs_cash_payment_test.NEXTVAL, 100160, 25000, to_date('2016-07-07 00:00:00','YYYY-MM-DD HH24:MI:SS'), date'2015-07-11' );insert into xxxx_client_discount_m  (ID,CLIENT_ID,CLIENT_AVG_DISCOUNT,DT) values (s_xxxx_client_discount_m.NEXTVAL,249, 7, date'2016-03-05');</v>
      </c>
    </row>
    <row r="73" spans="1:47" ht="15" customHeight="1" x14ac:dyDescent="0.3">
      <c r="A73" s="45">
        <v>11</v>
      </c>
      <c r="B73" s="57"/>
      <c r="C73" s="12" t="str">
        <f t="shared" si="17"/>
        <v>100011</v>
      </c>
      <c r="D73" s="12" t="str">
        <f t="shared" si="18"/>
        <v>100011/13</v>
      </c>
      <c r="E73" s="13" t="s">
        <v>40</v>
      </c>
      <c r="F73" s="13" t="s">
        <v>41</v>
      </c>
      <c r="G73" s="12">
        <v>57</v>
      </c>
      <c r="H73" s="14">
        <v>100161</v>
      </c>
      <c r="I73" s="15" t="str">
        <f t="shared" si="21"/>
        <v>Б-100161-13</v>
      </c>
      <c r="J73" s="16">
        <v>2</v>
      </c>
      <c r="K73" s="12">
        <v>7</v>
      </c>
      <c r="L73" s="12" t="s">
        <v>42</v>
      </c>
      <c r="M73" s="76">
        <v>0</v>
      </c>
      <c r="N73" s="12">
        <v>18</v>
      </c>
      <c r="O73" s="13" t="s">
        <v>53</v>
      </c>
      <c r="P73" s="13" t="s">
        <v>44</v>
      </c>
      <c r="Q73" s="13" t="s">
        <v>45</v>
      </c>
      <c r="R73" s="17" t="str">
        <f t="shared" si="19"/>
        <v>1001611</v>
      </c>
      <c r="S73" s="15">
        <v>1</v>
      </c>
      <c r="T73" s="144" t="s">
        <v>217</v>
      </c>
      <c r="U73" s="12">
        <v>50000</v>
      </c>
      <c r="V73" s="12">
        <f t="shared" si="22"/>
        <v>9000</v>
      </c>
      <c r="W73" s="12">
        <v>0</v>
      </c>
      <c r="X73" s="18">
        <v>250</v>
      </c>
      <c r="Y73" s="19" t="s">
        <v>47</v>
      </c>
      <c r="Z73" s="20">
        <f t="shared" si="23"/>
        <v>41000</v>
      </c>
      <c r="AA73" s="21"/>
      <c r="AB73" s="26"/>
      <c r="AC73" s="14">
        <f t="shared" si="20"/>
        <v>25000</v>
      </c>
      <c r="AD73" s="12"/>
      <c r="AE73" s="12"/>
      <c r="AF73" s="58" t="s">
        <v>181</v>
      </c>
      <c r="AG73" s="23">
        <v>8</v>
      </c>
      <c r="AH73" s="27">
        <v>7</v>
      </c>
      <c r="AI73" s="25" t="s">
        <v>230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U7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'Б-100161-13',date'2015-03-03',2, 7, 7, 'RUR', 0, 18, date'2015-03-06', date'2015-03-07', 1001611, 1, to_date('2016-07-07 00:00:00','YYYY-MM-DD HH24:MI:SS'), 50000, 9000, 0, 250, 0, 'c1', 8,null);insert into xxxx_oebs_cash_payment_test (ID, INVOICE_ID, OEBS_PAYMENT, DOC_DATE, COMISS_DATE) values (s_xxxx_oebs_cash_payment_test.NEXTVAL, 100161, 25000, to_date('2016-07-07 00:00:00','YYYY-MM-DD HH24:MI:SS'), date'2015-07-11' );insert into xxxx_client_discount_m  (ID,CLIENT_ID,CLIENT_AVG_DISCOUNT,DT) values (s_xxxx_client_discount_m.NEXTVAL,250, 7, date'2016-03-05');</v>
      </c>
    </row>
    <row r="74" spans="1:47" ht="15" customHeight="1" x14ac:dyDescent="0.3">
      <c r="A74" s="45">
        <v>11</v>
      </c>
      <c r="B74" s="57"/>
      <c r="C74" s="12" t="str">
        <f t="shared" si="17"/>
        <v>100011</v>
      </c>
      <c r="D74" s="12" t="str">
        <f t="shared" si="18"/>
        <v>100011/13</v>
      </c>
      <c r="E74" s="13" t="s">
        <v>40</v>
      </c>
      <c r="F74" s="13" t="s">
        <v>41</v>
      </c>
      <c r="G74" s="12">
        <v>57</v>
      </c>
      <c r="H74" s="14">
        <v>100162</v>
      </c>
      <c r="I74" s="15" t="str">
        <f t="shared" si="21"/>
        <v>Б-100162-13</v>
      </c>
      <c r="J74" s="16">
        <v>2</v>
      </c>
      <c r="K74" s="28">
        <v>11</v>
      </c>
      <c r="L74" s="12" t="s">
        <v>42</v>
      </c>
      <c r="M74" s="16">
        <v>1</v>
      </c>
      <c r="N74" s="12">
        <v>18</v>
      </c>
      <c r="O74" s="13" t="s">
        <v>55</v>
      </c>
      <c r="P74" s="13" t="s">
        <v>44</v>
      </c>
      <c r="Q74" s="13" t="s">
        <v>45</v>
      </c>
      <c r="R74" s="17" t="str">
        <f t="shared" si="19"/>
        <v>1001621</v>
      </c>
      <c r="S74" s="15">
        <v>1</v>
      </c>
      <c r="T74" s="144" t="s">
        <v>217</v>
      </c>
      <c r="U74" s="12">
        <v>50000</v>
      </c>
      <c r="V74" s="12">
        <f t="shared" si="22"/>
        <v>9000</v>
      </c>
      <c r="W74" s="12">
        <v>0</v>
      </c>
      <c r="X74" s="18">
        <v>251</v>
      </c>
      <c r="Y74" s="19" t="s">
        <v>47</v>
      </c>
      <c r="Z74" s="20">
        <f t="shared" si="23"/>
        <v>41000</v>
      </c>
      <c r="AA74" s="21"/>
      <c r="AB74" s="29"/>
      <c r="AC74" s="14">
        <f t="shared" si="20"/>
        <v>25000</v>
      </c>
      <c r="AD74" s="12"/>
      <c r="AE74" s="12"/>
      <c r="AF74" s="58" t="s">
        <v>181</v>
      </c>
      <c r="AG74" s="23">
        <v>8</v>
      </c>
      <c r="AH74" s="30">
        <v>20</v>
      </c>
      <c r="AI74" s="25" t="s">
        <v>230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U7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'Б-100162-13',date'2015-03-04',2, 11, 11, 'RUR', 1, 18, date'2015-03-06', date'2015-03-07', 1001621, 1, to_date('2016-07-07 00:00:00','YYYY-MM-DD HH24:MI:SS'), 50000, 9000, 0, 251, 0, 'c1', 8,null);insert into xxxx_oebs_cash_payment_test (ID, INVOICE_ID, OEBS_PAYMENT, DOC_DATE, COMISS_DATE) values (s_xxxx_oebs_cash_payment_test.NEXTVAL, 100162, 25000, to_date('2016-07-07 00:00:00','YYYY-MM-DD HH24:MI:SS'), date'2015-07-11' );insert into xxxx_client_discount_m  (ID,CLIENT_ID,CLIENT_AVG_DISCOUNT,DT) values (s_xxxx_client_discount_m.NEXTVAL,251, 20, date'2016-03-05');</v>
      </c>
    </row>
    <row r="75" spans="1:47" ht="15" customHeight="1" x14ac:dyDescent="0.3">
      <c r="A75" s="45">
        <v>11</v>
      </c>
      <c r="B75" s="57"/>
      <c r="C75" s="12" t="str">
        <f t="shared" si="17"/>
        <v>100011</v>
      </c>
      <c r="D75" s="12" t="str">
        <f t="shared" si="18"/>
        <v>100011/13</v>
      </c>
      <c r="E75" s="13" t="s">
        <v>40</v>
      </c>
      <c r="F75" s="13" t="s">
        <v>41</v>
      </c>
      <c r="G75" s="12">
        <v>57</v>
      </c>
      <c r="H75" s="14">
        <v>100163</v>
      </c>
      <c r="I75" s="15" t="str">
        <f t="shared" si="21"/>
        <v>Б-100163-13</v>
      </c>
      <c r="J75" s="16">
        <v>2</v>
      </c>
      <c r="K75" s="28">
        <v>1</v>
      </c>
      <c r="L75" s="12" t="s">
        <v>42</v>
      </c>
      <c r="M75" s="16">
        <v>1</v>
      </c>
      <c r="N75" s="12">
        <v>18</v>
      </c>
      <c r="O75" s="13" t="s">
        <v>57</v>
      </c>
      <c r="P75" s="13" t="s">
        <v>44</v>
      </c>
      <c r="Q75" s="13" t="s">
        <v>45</v>
      </c>
      <c r="R75" s="17" t="str">
        <f t="shared" si="19"/>
        <v>1001631</v>
      </c>
      <c r="S75" s="15">
        <v>1</v>
      </c>
      <c r="T75" s="144" t="s">
        <v>220</v>
      </c>
      <c r="U75" s="12">
        <v>50000</v>
      </c>
      <c r="V75" s="12">
        <f t="shared" si="22"/>
        <v>9000</v>
      </c>
      <c r="W75" s="12">
        <v>0</v>
      </c>
      <c r="X75" s="18">
        <v>252</v>
      </c>
      <c r="Y75" s="19" t="s">
        <v>47</v>
      </c>
      <c r="Z75" s="20">
        <f t="shared" si="23"/>
        <v>41000</v>
      </c>
      <c r="AA75" s="21"/>
      <c r="AB75" s="29"/>
      <c r="AC75" s="14">
        <f t="shared" si="20"/>
        <v>25000</v>
      </c>
      <c r="AD75" s="12"/>
      <c r="AE75" s="12"/>
      <c r="AF75" s="58" t="s">
        <v>181</v>
      </c>
      <c r="AG75" s="23">
        <v>8</v>
      </c>
      <c r="AH75" s="30">
        <v>13</v>
      </c>
      <c r="AI75" s="25" t="s">
        <v>230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U7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'Б-100163-13',date'2015-03-05',2, 1, 1, 'RUR', 1, 18, date'2015-03-06', date'2015-03-07', 1001631, 1, to_date('2016-07-11 00:00:00','YYYY-MM-DD HH24:MI:SS'), 50000, 9000, 0, 252, 0, 'c1', 8,null);insert into xxxx_oebs_cash_payment_test (ID, INVOICE_ID, OEBS_PAYMENT, DOC_DATE, COMISS_DATE) values (s_xxxx_oebs_cash_payment_test.NEXTVAL, 100163, 25000, to_date('2016-07-11 00:00:00','YYYY-MM-DD HH24:MI:SS'), date'2015-07-11' );insert into xxxx_client_discount_m  (ID,CLIENT_ID,CLIENT_AVG_DISCOUNT,DT) values (s_xxxx_client_discount_m.NEXTVAL,252, 13, date'2016-03-05');</v>
      </c>
    </row>
    <row r="76" spans="1:47" ht="15" customHeight="1" x14ac:dyDescent="0.3">
      <c r="A76" s="45">
        <v>11</v>
      </c>
      <c r="B76" s="57"/>
      <c r="C76" s="12" t="str">
        <f t="shared" si="17"/>
        <v>100011</v>
      </c>
      <c r="D76" s="12" t="str">
        <f t="shared" si="18"/>
        <v>100011/13</v>
      </c>
      <c r="E76" s="13" t="s">
        <v>40</v>
      </c>
      <c r="F76" s="13" t="s">
        <v>41</v>
      </c>
      <c r="G76" s="12">
        <v>57</v>
      </c>
      <c r="H76" s="14">
        <v>100164</v>
      </c>
      <c r="I76" s="15" t="str">
        <f t="shared" si="21"/>
        <v>Б-100164-13</v>
      </c>
      <c r="J76" s="16">
        <v>2</v>
      </c>
      <c r="K76" s="12">
        <v>7</v>
      </c>
      <c r="L76" s="12" t="s">
        <v>42</v>
      </c>
      <c r="M76" s="16">
        <v>1</v>
      </c>
      <c r="N76" s="12">
        <v>18</v>
      </c>
      <c r="O76" s="13" t="s">
        <v>43</v>
      </c>
      <c r="P76" s="13" t="s">
        <v>44</v>
      </c>
      <c r="Q76" s="13" t="s">
        <v>45</v>
      </c>
      <c r="R76" s="17" t="str">
        <f t="shared" si="19"/>
        <v>1001641</v>
      </c>
      <c r="S76" s="15">
        <v>1</v>
      </c>
      <c r="T76" s="144" t="s">
        <v>221</v>
      </c>
      <c r="U76" s="12">
        <v>50000</v>
      </c>
      <c r="V76" s="12">
        <f t="shared" si="22"/>
        <v>9000</v>
      </c>
      <c r="W76" s="12">
        <v>0</v>
      </c>
      <c r="X76" s="18">
        <v>253</v>
      </c>
      <c r="Y76" s="19" t="s">
        <v>47</v>
      </c>
      <c r="Z76" s="20">
        <f t="shared" si="23"/>
        <v>41000</v>
      </c>
      <c r="AA76" s="21"/>
      <c r="AB76" s="22"/>
      <c r="AC76" s="14">
        <f t="shared" si="20"/>
        <v>25000</v>
      </c>
      <c r="AD76" s="12"/>
      <c r="AE76" s="12"/>
      <c r="AF76" s="59" t="s">
        <v>186</v>
      </c>
      <c r="AG76" s="23">
        <v>8</v>
      </c>
      <c r="AH76" s="24">
        <v>13</v>
      </c>
      <c r="AI76" s="25" t="s">
        <v>230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U7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'Б-100164-13',date'2015-03-02',2, 7, 7, 'RUR', 1, 18, date'2015-03-06', date'2015-03-07', 1001641, 1, to_date('2016-08-07 00:00:00','YYYY-MM-DD HH24:MI:SS'), 50000, 9000, 0, 253, 0, 'c1', 8,null);insert into xxxx_oebs_cash_payment_test (ID, INVOICE_ID, OEBS_PAYMENT, DOC_DATE, COMISS_DATE) values (s_xxxx_oebs_cash_payment_test.NEXTVAL, 100164, 25000, to_date('2016-08-07 00:00:00','YYYY-MM-DD HH24:MI:SS'), date'2015-08-07' );insert into xxxx_client_discount_m  (ID,CLIENT_ID,CLIENT_AVG_DISCOUNT,DT) values (s_xxxx_client_discount_m.NEXTVAL,253, 13, date'2016-03-05');</v>
      </c>
    </row>
    <row r="77" spans="1:47" ht="15" customHeight="1" x14ac:dyDescent="0.3">
      <c r="A77" s="45">
        <v>11</v>
      </c>
      <c r="B77" s="57"/>
      <c r="C77" s="12" t="str">
        <f t="shared" si="17"/>
        <v>100011</v>
      </c>
      <c r="D77" s="12" t="str">
        <f t="shared" si="18"/>
        <v>100011/13</v>
      </c>
      <c r="E77" s="13" t="s">
        <v>40</v>
      </c>
      <c r="F77" s="13" t="s">
        <v>41</v>
      </c>
      <c r="G77" s="12">
        <v>57</v>
      </c>
      <c r="H77" s="14">
        <v>100165</v>
      </c>
      <c r="I77" s="15" t="str">
        <f t="shared" si="21"/>
        <v>Б-100165-13</v>
      </c>
      <c r="J77" s="16">
        <v>2</v>
      </c>
      <c r="K77" s="56">
        <v>3</v>
      </c>
      <c r="L77" s="12" t="s">
        <v>42</v>
      </c>
      <c r="M77" s="16">
        <v>1</v>
      </c>
      <c r="N77" s="12">
        <v>18</v>
      </c>
      <c r="O77" s="13" t="s">
        <v>53</v>
      </c>
      <c r="P77" s="13" t="s">
        <v>44</v>
      </c>
      <c r="Q77" s="13" t="s">
        <v>45</v>
      </c>
      <c r="R77" s="17" t="str">
        <f t="shared" si="19"/>
        <v>1001651</v>
      </c>
      <c r="S77" s="15">
        <v>1</v>
      </c>
      <c r="T77" s="144" t="s">
        <v>221</v>
      </c>
      <c r="U77" s="12">
        <v>50000</v>
      </c>
      <c r="V77" s="12">
        <f t="shared" si="22"/>
        <v>9000</v>
      </c>
      <c r="W77" s="12">
        <v>0</v>
      </c>
      <c r="X77" s="18">
        <v>254</v>
      </c>
      <c r="Y77" s="19" t="s">
        <v>47</v>
      </c>
      <c r="Z77" s="20">
        <f t="shared" si="23"/>
        <v>41000</v>
      </c>
      <c r="AA77" s="21"/>
      <c r="AB77" s="26"/>
      <c r="AC77" s="14">
        <f t="shared" si="20"/>
        <v>25000</v>
      </c>
      <c r="AD77" s="12"/>
      <c r="AE77" s="12"/>
      <c r="AF77" s="59" t="s">
        <v>186</v>
      </c>
      <c r="AG77" s="23">
        <v>8</v>
      </c>
      <c r="AH77" s="27">
        <v>7</v>
      </c>
      <c r="AI77" s="25" t="s">
        <v>230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U7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'Б-100165-13',date'2015-03-03',2, 3, 3, 'RUR', 1, 18, date'2015-03-06', date'2015-03-07', 1001651, 1, to_date('2016-08-07 00:00:00','YYYY-MM-DD HH24:MI:SS'), 50000, 9000, 0, 254, 0, 'c1', 8,null);insert into xxxx_oebs_cash_payment_test (ID, INVOICE_ID, OEBS_PAYMENT, DOC_DATE, COMISS_DATE) values (s_xxxx_oebs_cash_payment_test.NEXTVAL, 100165, 25000, to_date('2016-08-07 00:00:00','YYYY-MM-DD HH24:MI:SS'), date'2015-08-07' );insert into xxxx_client_discount_m  (ID,CLIENT_ID,CLIENT_AVG_DISCOUNT,DT) values (s_xxxx_client_discount_m.NEXTVAL,254, 7, date'2016-03-05');</v>
      </c>
    </row>
    <row r="78" spans="1:47" ht="15" customHeight="1" x14ac:dyDescent="0.3">
      <c r="A78" s="45">
        <v>11</v>
      </c>
      <c r="B78" s="57"/>
      <c r="C78" s="12" t="str">
        <f t="shared" si="17"/>
        <v>100011</v>
      </c>
      <c r="D78" s="12" t="str">
        <f t="shared" si="18"/>
        <v>100011/13</v>
      </c>
      <c r="E78" s="13" t="s">
        <v>40</v>
      </c>
      <c r="F78" s="13" t="s">
        <v>41</v>
      </c>
      <c r="G78" s="12">
        <v>57</v>
      </c>
      <c r="H78" s="14">
        <v>100166</v>
      </c>
      <c r="I78" s="15" t="str">
        <f t="shared" si="21"/>
        <v>Б-100166-13</v>
      </c>
      <c r="J78" s="16">
        <v>2</v>
      </c>
      <c r="K78" s="12">
        <v>7</v>
      </c>
      <c r="L78" s="12" t="s">
        <v>42</v>
      </c>
      <c r="M78" s="16">
        <v>1</v>
      </c>
      <c r="N78" s="12">
        <v>18</v>
      </c>
      <c r="O78" s="13" t="s">
        <v>53</v>
      </c>
      <c r="P78" s="13" t="s">
        <v>44</v>
      </c>
      <c r="Q78" s="13" t="s">
        <v>45</v>
      </c>
      <c r="R78" s="17" t="str">
        <f t="shared" si="19"/>
        <v>1001661</v>
      </c>
      <c r="S78" s="15">
        <v>1</v>
      </c>
      <c r="T78" s="144" t="s">
        <v>221</v>
      </c>
      <c r="U78" s="12">
        <v>50000</v>
      </c>
      <c r="V78" s="12">
        <f t="shared" si="22"/>
        <v>9000</v>
      </c>
      <c r="W78" s="12">
        <v>0</v>
      </c>
      <c r="X78" s="18">
        <v>255</v>
      </c>
      <c r="Y78" s="19" t="s">
        <v>47</v>
      </c>
      <c r="Z78" s="20">
        <f t="shared" si="23"/>
        <v>41000</v>
      </c>
      <c r="AA78" s="21"/>
      <c r="AB78" s="26"/>
      <c r="AC78" s="14">
        <f t="shared" si="20"/>
        <v>25000</v>
      </c>
      <c r="AD78" s="12"/>
      <c r="AE78" s="12"/>
      <c r="AF78" s="59" t="s">
        <v>186</v>
      </c>
      <c r="AG78" s="23">
        <v>8</v>
      </c>
      <c r="AH78" s="27">
        <v>7</v>
      </c>
      <c r="AI78" s="25" t="s">
        <v>230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U7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'Б-100166-13',date'2015-03-03',2, 7, 7, 'RUR', 1, 18, date'2015-03-06', date'2015-03-07', 1001661, 1, to_date('2016-08-07 00:00:00','YYYY-MM-DD HH24:MI:SS'), 50000, 9000, 0, 255, 0, 'c1', 8,null);insert into xxxx_oebs_cash_payment_test (ID, INVOICE_ID, OEBS_PAYMENT, DOC_DATE, COMISS_DATE) values (s_xxxx_oebs_cash_payment_test.NEXTVAL, 100166, 25000, to_date('2016-08-07 00:00:00','YYYY-MM-DD HH24:MI:SS'), date'2015-08-07' );insert into xxxx_client_discount_m  (ID,CLIENT_ID,CLIENT_AVG_DISCOUNT,DT) values (s_xxxx_client_discount_m.NEXTVAL,255, 7, date'2016-03-05');</v>
      </c>
    </row>
    <row r="79" spans="1:47" ht="15" customHeight="1" x14ac:dyDescent="0.3">
      <c r="A79" s="45">
        <v>11</v>
      </c>
      <c r="B79" s="57"/>
      <c r="C79" s="12" t="str">
        <f t="shared" si="17"/>
        <v>100011</v>
      </c>
      <c r="D79" s="12" t="str">
        <f t="shared" si="18"/>
        <v>100011/13</v>
      </c>
      <c r="E79" s="13" t="s">
        <v>40</v>
      </c>
      <c r="F79" s="13" t="s">
        <v>41</v>
      </c>
      <c r="G79" s="12">
        <v>57</v>
      </c>
      <c r="H79" s="14">
        <v>100167</v>
      </c>
      <c r="I79" s="15" t="str">
        <f t="shared" si="21"/>
        <v>Б-100167-13</v>
      </c>
      <c r="J79" s="16">
        <v>2</v>
      </c>
      <c r="K79" s="28">
        <v>11</v>
      </c>
      <c r="L79" s="12" t="s">
        <v>42</v>
      </c>
      <c r="M79" s="16">
        <v>1</v>
      </c>
      <c r="N79" s="12">
        <v>18</v>
      </c>
      <c r="O79" s="13" t="s">
        <v>55</v>
      </c>
      <c r="P79" s="13" t="s">
        <v>44</v>
      </c>
      <c r="Q79" s="13" t="s">
        <v>45</v>
      </c>
      <c r="R79" s="17" t="str">
        <f t="shared" si="19"/>
        <v>1001671</v>
      </c>
      <c r="S79" s="15">
        <v>1</v>
      </c>
      <c r="T79" s="144" t="s">
        <v>221</v>
      </c>
      <c r="U79" s="12">
        <v>50000</v>
      </c>
      <c r="V79" s="12">
        <f t="shared" si="22"/>
        <v>9000</v>
      </c>
      <c r="W79" s="12">
        <v>0</v>
      </c>
      <c r="X79" s="18">
        <v>256</v>
      </c>
      <c r="Y79" s="19" t="s">
        <v>47</v>
      </c>
      <c r="Z79" s="20">
        <f t="shared" si="23"/>
        <v>41000</v>
      </c>
      <c r="AA79" s="21"/>
      <c r="AB79" s="29"/>
      <c r="AC79" s="14">
        <f t="shared" si="20"/>
        <v>25000</v>
      </c>
      <c r="AD79" s="12"/>
      <c r="AE79" s="12"/>
      <c r="AF79" s="59" t="s">
        <v>186</v>
      </c>
      <c r="AG79" s="23">
        <v>8</v>
      </c>
      <c r="AH79" s="30">
        <v>20</v>
      </c>
      <c r="AI79" s="25" t="s">
        <v>230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U7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'Б-100167-13',date'2015-03-04',2, 11, 11, 'RUR', 1, 18, date'2015-03-06', date'2015-03-07', 1001671, 1, to_date('2016-08-07 00:00:00','YYYY-MM-DD HH24:MI:SS'), 50000, 9000, 0, 256, 0, 'c1', 8,null);insert into xxxx_oebs_cash_payment_test (ID, INVOICE_ID, OEBS_PAYMENT, DOC_DATE, COMISS_DATE) values (s_xxxx_oebs_cash_payment_test.NEXTVAL, 100167, 25000, to_date('2016-08-07 00:00:00','YYYY-MM-DD HH24:MI:SS'), date'2015-08-07' );insert into xxxx_client_discount_m  (ID,CLIENT_ID,CLIENT_AVG_DISCOUNT,DT) values (s_xxxx_client_discount_m.NEXTVAL,256, 20, date'2016-03-05');</v>
      </c>
    </row>
    <row r="80" spans="1:47" ht="15" customHeight="1" x14ac:dyDescent="0.3">
      <c r="A80" s="45">
        <v>11</v>
      </c>
      <c r="B80" s="57"/>
      <c r="C80" s="33" t="str">
        <f t="shared" si="17"/>
        <v>100011</v>
      </c>
      <c r="D80" s="33" t="str">
        <f t="shared" si="18"/>
        <v>100011/13</v>
      </c>
      <c r="E80" s="34" t="s">
        <v>40</v>
      </c>
      <c r="F80" s="34" t="s">
        <v>41</v>
      </c>
      <c r="G80" s="12">
        <v>57</v>
      </c>
      <c r="H80" s="14">
        <v>100168</v>
      </c>
      <c r="I80" s="33" t="str">
        <f t="shared" si="21"/>
        <v>Б-100168-13</v>
      </c>
      <c r="J80" s="16">
        <v>2</v>
      </c>
      <c r="K80" s="35">
        <v>1</v>
      </c>
      <c r="L80" s="33" t="s">
        <v>42</v>
      </c>
      <c r="M80" s="36">
        <v>1</v>
      </c>
      <c r="N80" s="33">
        <v>18</v>
      </c>
      <c r="O80" s="34" t="s">
        <v>57</v>
      </c>
      <c r="P80" s="34" t="s">
        <v>44</v>
      </c>
      <c r="Q80" s="34" t="s">
        <v>45</v>
      </c>
      <c r="R80" s="37" t="str">
        <f t="shared" si="19"/>
        <v>1001681</v>
      </c>
      <c r="S80" s="33">
        <v>1</v>
      </c>
      <c r="T80" s="144" t="s">
        <v>221</v>
      </c>
      <c r="U80" s="12">
        <v>50000</v>
      </c>
      <c r="V80" s="33">
        <f t="shared" si="22"/>
        <v>9000</v>
      </c>
      <c r="W80" s="33">
        <v>0</v>
      </c>
      <c r="X80" s="18">
        <v>257</v>
      </c>
      <c r="Y80" s="38" t="s">
        <v>47</v>
      </c>
      <c r="Z80" s="20">
        <f t="shared" si="23"/>
        <v>41000</v>
      </c>
      <c r="AA80" s="39"/>
      <c r="AB80" s="39"/>
      <c r="AC80" s="40">
        <f t="shared" si="20"/>
        <v>25000</v>
      </c>
      <c r="AD80" s="33"/>
      <c r="AE80" s="33"/>
      <c r="AF80" s="59" t="s">
        <v>186</v>
      </c>
      <c r="AG80" s="41">
        <v>8</v>
      </c>
      <c r="AH80" s="42">
        <v>13</v>
      </c>
      <c r="AI80" s="43" t="s">
        <v>230</v>
      </c>
      <c r="AJ80" s="34"/>
      <c r="AK80" s="34"/>
      <c r="AL80" s="37">
        <v>0</v>
      </c>
      <c r="AM80" s="33" t="s">
        <v>50</v>
      </c>
      <c r="AN80" s="33" t="s">
        <v>51</v>
      </c>
      <c r="AO80" s="33"/>
      <c r="AP80" s="37"/>
      <c r="AQ80" s="37"/>
      <c r="AR80" s="37"/>
      <c r="AS80" s="44"/>
      <c r="AU8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'Б-100168-13',date'2015-03-05',2, 1, 1, 'RUR', 1, 18, date'2015-03-06', date'2015-03-07', 1001681, 1, to_date('2016-08-07 00:00:00','YYYY-MM-DD HH24:MI:SS'), 50000, 9000, 0, 257, 0, 'c1', 8,null);insert into xxxx_oebs_cash_payment_test (ID, INVOICE_ID, OEBS_PAYMENT, DOC_DATE, COMISS_DATE) values (s_xxxx_oebs_cash_payment_test.NEXTVAL, 100168, 25000, to_date('2016-08-07 00:00:00','YYYY-MM-DD HH24:MI:SS'), date'2015-08-07' );insert into xxxx_client_discount_m  (ID,CLIENT_ID,CLIENT_AVG_DISCOUNT,DT) values (s_xxxx_client_discount_m.NEXTVAL,257, 13, date'2016-03-05');</v>
      </c>
    </row>
    <row r="81" spans="1:47" ht="15" customHeight="1" x14ac:dyDescent="0.3">
      <c r="A81" s="45">
        <v>12</v>
      </c>
      <c r="B81" s="57"/>
      <c r="C81" s="12" t="str">
        <f t="shared" si="17"/>
        <v>100012</v>
      </c>
      <c r="D81" s="12" t="str">
        <f t="shared" si="18"/>
        <v>100012/13</v>
      </c>
      <c r="E81" s="13" t="s">
        <v>40</v>
      </c>
      <c r="F81" s="13" t="s">
        <v>41</v>
      </c>
      <c r="G81" s="12">
        <v>57</v>
      </c>
      <c r="H81" s="14">
        <v>100169</v>
      </c>
      <c r="I81" s="15" t="str">
        <f t="shared" si="21"/>
        <v>Б-100169-13</v>
      </c>
      <c r="J81" s="16">
        <v>2</v>
      </c>
      <c r="K81" s="56">
        <v>2</v>
      </c>
      <c r="L81" s="12" t="s">
        <v>42</v>
      </c>
      <c r="M81" s="16">
        <v>1</v>
      </c>
      <c r="N81" s="12">
        <v>18</v>
      </c>
      <c r="O81" s="13" t="s">
        <v>43</v>
      </c>
      <c r="P81" s="13" t="s">
        <v>44</v>
      </c>
      <c r="Q81" s="13" t="s">
        <v>45</v>
      </c>
      <c r="R81" s="17" t="str">
        <f t="shared" si="19"/>
        <v>1001691</v>
      </c>
      <c r="S81" s="15">
        <v>1</v>
      </c>
      <c r="T81" s="144" t="s">
        <v>152</v>
      </c>
      <c r="U81" s="12">
        <v>50000</v>
      </c>
      <c r="V81" s="12">
        <f t="shared" si="22"/>
        <v>9000</v>
      </c>
      <c r="W81" s="12">
        <v>0</v>
      </c>
      <c r="X81" s="18">
        <v>258</v>
      </c>
      <c r="Y81" s="19" t="s">
        <v>47</v>
      </c>
      <c r="Z81" s="20"/>
      <c r="AA81" s="21"/>
      <c r="AB81" s="22"/>
      <c r="AC81" s="14">
        <f t="shared" si="20"/>
        <v>25000</v>
      </c>
      <c r="AD81" s="12"/>
      <c r="AE81" s="12"/>
      <c r="AF81" s="13" t="s">
        <v>172</v>
      </c>
      <c r="AG81" s="23">
        <v>8</v>
      </c>
      <c r="AH81" s="24">
        <v>13</v>
      </c>
      <c r="AI81" s="25" t="s">
        <v>230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5" t="s">
        <v>196</v>
      </c>
      <c r="AU8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'Б-100169-13',date'2015-03-02',2, 2, 2, 'RUR', 1, 18, date'2015-03-06', date'2015-03-07', 1001691, 1, to_date('2016-06-07 00:00:00','YYYY-MM-DD HH24:MI:SS'), 50000, 9000, 0, 258, 0, 'c1', 8,null);insert into xxxx_oebs_cash_payment_test (ID, INVOICE_ID, OEBS_PAYMENT, DOC_DATE, COMISS_DATE) values (s_xxxx_oebs_cash_payment_test.NEXTVAL, 100169, 25000, to_date('2016-06-07 00:00:00','YYYY-MM-DD HH24:MI:SS'), date'2015-06-11' );insert into xxxx_client_discount_m  (ID,CLIENT_ID,CLIENT_AVG_DISCOUNT,DT) values (s_xxxx_client_discount_m.NEXTVAL,258, 13, date'2016-03-05');</v>
      </c>
    </row>
    <row r="82" spans="1:47" ht="15" customHeight="1" x14ac:dyDescent="0.3">
      <c r="A82" s="45">
        <v>12</v>
      </c>
      <c r="B82" s="57"/>
      <c r="C82" s="12" t="str">
        <f t="shared" si="17"/>
        <v>100012</v>
      </c>
      <c r="D82" s="12" t="str">
        <f t="shared" si="18"/>
        <v>100012/13</v>
      </c>
      <c r="E82" s="13" t="s">
        <v>40</v>
      </c>
      <c r="F82" s="13" t="s">
        <v>41</v>
      </c>
      <c r="G82" s="12">
        <v>57</v>
      </c>
      <c r="H82" s="14">
        <v>100170</v>
      </c>
      <c r="I82" s="15" t="str">
        <f t="shared" si="21"/>
        <v>Б-100170-13</v>
      </c>
      <c r="J82" s="16">
        <v>2</v>
      </c>
      <c r="K82" s="12">
        <v>7</v>
      </c>
      <c r="L82" s="12" t="s">
        <v>42</v>
      </c>
      <c r="M82" s="16">
        <v>1</v>
      </c>
      <c r="N82" s="12">
        <v>18</v>
      </c>
      <c r="O82" s="13" t="s">
        <v>53</v>
      </c>
      <c r="P82" s="13" t="s">
        <v>44</v>
      </c>
      <c r="Q82" s="13" t="s">
        <v>45</v>
      </c>
      <c r="R82" s="17" t="str">
        <f t="shared" si="19"/>
        <v>1001701</v>
      </c>
      <c r="S82" s="15">
        <v>1</v>
      </c>
      <c r="T82" s="144" t="s">
        <v>153</v>
      </c>
      <c r="U82" s="12">
        <v>50000</v>
      </c>
      <c r="V82" s="12">
        <f t="shared" si="22"/>
        <v>9000</v>
      </c>
      <c r="W82" s="12">
        <v>0</v>
      </c>
      <c r="X82" s="18">
        <v>259</v>
      </c>
      <c r="Y82" s="19" t="s">
        <v>47</v>
      </c>
      <c r="Z82" s="20"/>
      <c r="AA82" s="21"/>
      <c r="AB82" s="26"/>
      <c r="AC82" s="14">
        <f t="shared" si="20"/>
        <v>25000</v>
      </c>
      <c r="AD82" s="12"/>
      <c r="AE82" s="12"/>
      <c r="AF82" s="13" t="s">
        <v>172</v>
      </c>
      <c r="AG82" s="23">
        <v>8</v>
      </c>
      <c r="AH82" s="27">
        <v>7</v>
      </c>
      <c r="AI82" s="25" t="s">
        <v>230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U8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'Б-100170-13',date'2015-03-03',2, 7, 7, 'RUR', 1, 18, date'2015-03-06', date'2015-03-07', 1001701, 1, to_date('2016-06-08 00:00:00','YYYY-MM-DD HH24:MI:SS'), 50000, 9000, 0, 259, 0, 'c1', 8,null);insert into xxxx_oebs_cash_payment_test (ID, INVOICE_ID, OEBS_PAYMENT, DOC_DATE, COMISS_DATE) values (s_xxxx_oebs_cash_payment_test.NEXTVAL, 100170, 25000, to_date('2016-06-08 00:00:00','YYYY-MM-DD HH24:MI:SS'), date'2015-06-11' );insert into xxxx_client_discount_m  (ID,CLIENT_ID,CLIENT_AVG_DISCOUNT,DT) values (s_xxxx_client_discount_m.NEXTVAL,259, 7, date'2016-03-05');</v>
      </c>
    </row>
    <row r="83" spans="1:47" ht="15" customHeight="1" x14ac:dyDescent="0.3">
      <c r="A83" s="45">
        <v>12</v>
      </c>
      <c r="B83" s="57"/>
      <c r="C83" s="12" t="str">
        <f t="shared" ref="C83:C114" si="25">"1000"&amp;A83</f>
        <v>100012</v>
      </c>
      <c r="D83" s="12" t="str">
        <f t="shared" ref="D83:D114" si="26">"1000"&amp;A83&amp;"/13"</f>
        <v>100012/13</v>
      </c>
      <c r="E83" s="13" t="s">
        <v>40</v>
      </c>
      <c r="F83" s="13" t="s">
        <v>41</v>
      </c>
      <c r="G83" s="12">
        <v>57</v>
      </c>
      <c r="H83" s="14">
        <v>100171</v>
      </c>
      <c r="I83" s="15" t="str">
        <f t="shared" si="21"/>
        <v>Б-100171-13</v>
      </c>
      <c r="J83" s="16">
        <v>2</v>
      </c>
      <c r="K83" s="12">
        <v>7</v>
      </c>
      <c r="L83" s="12" t="s">
        <v>42</v>
      </c>
      <c r="M83" s="16">
        <v>1</v>
      </c>
      <c r="N83" s="12">
        <v>18</v>
      </c>
      <c r="O83" s="13" t="s">
        <v>53</v>
      </c>
      <c r="P83" s="13" t="s">
        <v>44</v>
      </c>
      <c r="Q83" s="13" t="s">
        <v>45</v>
      </c>
      <c r="R83" s="17" t="str">
        <f t="shared" ref="R83:R114" si="27">H83&amp;"1"</f>
        <v>1001711</v>
      </c>
      <c r="S83" s="15">
        <v>1</v>
      </c>
      <c r="T83" s="144" t="s">
        <v>153</v>
      </c>
      <c r="U83" s="12">
        <v>50000</v>
      </c>
      <c r="V83" s="12">
        <f t="shared" si="22"/>
        <v>9000</v>
      </c>
      <c r="W83" s="12">
        <v>0</v>
      </c>
      <c r="X83" s="18">
        <v>260</v>
      </c>
      <c r="Y83" s="19" t="s">
        <v>47</v>
      </c>
      <c r="Z83" s="20"/>
      <c r="AA83" s="21"/>
      <c r="AB83" s="26"/>
      <c r="AC83" s="14">
        <v>100000</v>
      </c>
      <c r="AD83" s="12"/>
      <c r="AE83" s="12"/>
      <c r="AF83" s="13" t="s">
        <v>172</v>
      </c>
      <c r="AG83" s="23">
        <v>8</v>
      </c>
      <c r="AH83" s="27">
        <v>7</v>
      </c>
      <c r="AI83" s="25" t="s">
        <v>230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U8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'Б-100171-13',date'2015-03-03',2, 7, 7, 'RUR', 1, 18, date'2015-03-06', date'2015-03-07', 1001711, 1, to_date('2016-06-08 00:00:00','YYYY-MM-DD HH24:MI:SS'), 50000, 9000, 0, 260, 0, 'c1', 8,null);insert into xxxx_oebs_cash_payment_test (ID, INVOICE_ID, OEBS_PAYMENT, DOC_DATE, COMISS_DATE) values (s_xxxx_oebs_cash_payment_test.NEXTVAL, 100171, 100000, to_date('2016-06-08 00:00:00','YYYY-MM-DD HH24:MI:SS'), date'2015-06-11' );insert into xxxx_client_discount_m  (ID,CLIENT_ID,CLIENT_AVG_DISCOUNT,DT) values (s_xxxx_client_discount_m.NEXTVAL,260, 7, date'2016-03-05');</v>
      </c>
    </row>
    <row r="84" spans="1:47" ht="15" customHeight="1" x14ac:dyDescent="0.3">
      <c r="A84" s="45">
        <v>12</v>
      </c>
      <c r="B84" s="57"/>
      <c r="C84" s="12" t="str">
        <f t="shared" si="25"/>
        <v>100012</v>
      </c>
      <c r="D84" s="12" t="str">
        <f t="shared" si="26"/>
        <v>100012/13</v>
      </c>
      <c r="E84" s="13" t="s">
        <v>40</v>
      </c>
      <c r="F84" s="13" t="s">
        <v>41</v>
      </c>
      <c r="G84" s="12">
        <v>57</v>
      </c>
      <c r="H84" s="14">
        <v>100172</v>
      </c>
      <c r="I84" s="15" t="str">
        <f t="shared" si="21"/>
        <v>Б-100172-13</v>
      </c>
      <c r="J84" s="16">
        <v>2</v>
      </c>
      <c r="K84" s="56">
        <v>11</v>
      </c>
      <c r="L84" s="12" t="s">
        <v>42</v>
      </c>
      <c r="M84" s="16">
        <v>1</v>
      </c>
      <c r="N84" s="12">
        <v>18</v>
      </c>
      <c r="O84" s="13" t="s">
        <v>55</v>
      </c>
      <c r="P84" s="13" t="s">
        <v>44</v>
      </c>
      <c r="Q84" s="13" t="s">
        <v>45</v>
      </c>
      <c r="R84" s="17" t="str">
        <f t="shared" si="27"/>
        <v>1001721</v>
      </c>
      <c r="S84" s="15">
        <v>1</v>
      </c>
      <c r="T84" s="144" t="s">
        <v>215</v>
      </c>
      <c r="U84" s="12">
        <v>50000</v>
      </c>
      <c r="V84" s="12">
        <f t="shared" si="22"/>
        <v>9000</v>
      </c>
      <c r="W84" s="12">
        <v>0</v>
      </c>
      <c r="X84" s="18">
        <v>261</v>
      </c>
      <c r="Y84" s="19" t="s">
        <v>47</v>
      </c>
      <c r="Z84" s="20"/>
      <c r="AA84" s="29">
        <f>SUM(AC81:AC85)/1.18</f>
        <v>169491.52542372883</v>
      </c>
      <c r="AB84" s="29"/>
      <c r="AC84" s="14">
        <f t="shared" ref="AC84:AC93" si="28">U84*0.5</f>
        <v>25000</v>
      </c>
      <c r="AD84" s="12"/>
      <c r="AE84" s="12"/>
      <c r="AF84" s="13" t="s">
        <v>172</v>
      </c>
      <c r="AG84" s="23">
        <v>8</v>
      </c>
      <c r="AH84" s="30">
        <v>20</v>
      </c>
      <c r="AI84" s="25" t="s">
        <v>230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U8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'Б-100172-13',date'2015-03-04',2, 11, 11, 'RUR', 1, 18, date'2015-03-06', date'2015-03-07', 1001721, 1, to_date('2016-06-09 00:00:00','YYYY-MM-DD HH24:MI:SS'), 50000, 9000, 0, 261, 0, 'c1', 8,null);insert into xxxx_oebs_cash_payment_test (ID, INVOICE_ID, OEBS_PAYMENT, DOC_DATE, COMISS_DATE) values (s_xxxx_oebs_cash_payment_test.NEXTVAL, 100172, 25000, to_date('2016-06-09 00:00:00','YYYY-MM-DD HH24:MI:SS'), date'2015-06-11' );insert into xxxx_client_discount_m  (ID,CLIENT_ID,CLIENT_AVG_DISCOUNT,DT) values (s_xxxx_client_discount_m.NEXTVAL,261, 20, date'2016-03-05');</v>
      </c>
    </row>
    <row r="85" spans="1:47" ht="15" customHeight="1" x14ac:dyDescent="0.3">
      <c r="A85" s="45">
        <v>12</v>
      </c>
      <c r="B85" s="57"/>
      <c r="C85" s="12" t="str">
        <f t="shared" si="25"/>
        <v>100012</v>
      </c>
      <c r="D85" s="12" t="str">
        <f t="shared" si="26"/>
        <v>100012/13</v>
      </c>
      <c r="E85" s="13" t="s">
        <v>40</v>
      </c>
      <c r="F85" s="13" t="s">
        <v>41</v>
      </c>
      <c r="G85" s="12">
        <v>57</v>
      </c>
      <c r="H85" s="14">
        <v>100173</v>
      </c>
      <c r="I85" s="15" t="str">
        <f t="shared" si="21"/>
        <v>Б-100173-13</v>
      </c>
      <c r="J85" s="16">
        <v>2</v>
      </c>
      <c r="K85" s="28">
        <v>1</v>
      </c>
      <c r="L85" s="12" t="s">
        <v>42</v>
      </c>
      <c r="M85" s="16">
        <v>1</v>
      </c>
      <c r="N85" s="12">
        <v>18</v>
      </c>
      <c r="O85" s="13" t="s">
        <v>57</v>
      </c>
      <c r="P85" s="13" t="s">
        <v>44</v>
      </c>
      <c r="Q85" s="13" t="s">
        <v>45</v>
      </c>
      <c r="R85" s="17" t="str">
        <f t="shared" si="27"/>
        <v>1001731</v>
      </c>
      <c r="S85" s="15">
        <v>1</v>
      </c>
      <c r="T85" s="144" t="s">
        <v>216</v>
      </c>
      <c r="U85" s="12">
        <v>50000</v>
      </c>
      <c r="V85" s="12">
        <f t="shared" si="22"/>
        <v>9000</v>
      </c>
      <c r="W85" s="12">
        <v>0</v>
      </c>
      <c r="X85" s="18">
        <v>262</v>
      </c>
      <c r="Y85" s="19" t="s">
        <v>47</v>
      </c>
      <c r="Z85" s="20">
        <f>SUM(U81:U85)-SUM(V81:V85)</f>
        <v>205000</v>
      </c>
      <c r="AA85" s="29">
        <v>169491</v>
      </c>
      <c r="AB85" s="29">
        <f>Z85-AA85</f>
        <v>35509</v>
      </c>
      <c r="AC85" s="14">
        <f t="shared" si="28"/>
        <v>25000</v>
      </c>
      <c r="AD85" s="12"/>
      <c r="AE85" s="12"/>
      <c r="AF85" s="13" t="s">
        <v>172</v>
      </c>
      <c r="AG85" s="23">
        <v>8</v>
      </c>
      <c r="AH85" s="30">
        <v>13</v>
      </c>
      <c r="AI85" s="25" t="s">
        <v>230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U8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'Б-100173-13',date'2015-03-05',2, 1, 1, 'RUR', 1, 18, date'2015-03-06', date'2015-03-07', 1001731, 1, to_date('2016-06-11 00:00:00','YYYY-MM-DD HH24:MI:SS'), 50000, 9000, 0, 262, 0, 'c1', 8,null);insert into xxxx_oebs_cash_payment_test (ID, INVOICE_ID, OEBS_PAYMENT, DOC_DATE, COMISS_DATE) values (s_xxxx_oebs_cash_payment_test.NEXTVAL, 100173, 25000, to_date('2016-06-11 00:00:00','YYYY-MM-DD HH24:MI:SS'), date'2015-06-11' );insert into xxxx_client_discount_m  (ID,CLIENT_ID,CLIENT_AVG_DISCOUNT,DT) values (s_xxxx_client_discount_m.NEXTVAL,262, 13, date'2016-03-05');</v>
      </c>
    </row>
    <row r="86" spans="1:47" ht="15" customHeight="1" x14ac:dyDescent="0.3">
      <c r="A86" s="45">
        <v>12</v>
      </c>
      <c r="B86" s="57"/>
      <c r="C86" s="12" t="str">
        <f t="shared" si="25"/>
        <v>100012</v>
      </c>
      <c r="D86" s="12" t="str">
        <f t="shared" si="26"/>
        <v>100012/13</v>
      </c>
      <c r="E86" s="13" t="s">
        <v>40</v>
      </c>
      <c r="F86" s="13" t="s">
        <v>41</v>
      </c>
      <c r="G86" s="12">
        <v>57</v>
      </c>
      <c r="H86" s="14">
        <v>100174</v>
      </c>
      <c r="I86" s="15" t="str">
        <f t="shared" si="21"/>
        <v>Б-100174-13</v>
      </c>
      <c r="J86" s="16">
        <v>2</v>
      </c>
      <c r="K86" s="12">
        <v>7</v>
      </c>
      <c r="L86" s="12" t="s">
        <v>42</v>
      </c>
      <c r="M86" s="16">
        <v>1</v>
      </c>
      <c r="N86" s="12">
        <v>18</v>
      </c>
      <c r="O86" s="13" t="s">
        <v>43</v>
      </c>
      <c r="P86" s="13" t="s">
        <v>44</v>
      </c>
      <c r="Q86" s="13" t="s">
        <v>45</v>
      </c>
      <c r="R86" s="17" t="str">
        <f t="shared" si="27"/>
        <v>1001741</v>
      </c>
      <c r="S86" s="15">
        <v>1</v>
      </c>
      <c r="T86" s="144" t="s">
        <v>217</v>
      </c>
      <c r="U86" s="12">
        <v>50000</v>
      </c>
      <c r="V86" s="12">
        <f t="shared" si="22"/>
        <v>9000</v>
      </c>
      <c r="W86" s="12">
        <v>0</v>
      </c>
      <c r="X86" s="18">
        <v>263</v>
      </c>
      <c r="Y86" s="19" t="s">
        <v>47</v>
      </c>
      <c r="Z86" s="20"/>
      <c r="AA86" s="21"/>
      <c r="AB86" s="22"/>
      <c r="AC86" s="14">
        <f t="shared" si="28"/>
        <v>25000</v>
      </c>
      <c r="AD86" s="12"/>
      <c r="AE86" s="12"/>
      <c r="AF86" s="58" t="s">
        <v>181</v>
      </c>
      <c r="AG86" s="23">
        <v>8</v>
      </c>
      <c r="AH86" s="24">
        <v>13</v>
      </c>
      <c r="AI86" s="25" t="s">
        <v>230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U8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'Б-100174-13',date'2015-03-02',2, 7, 7, 'RUR', 1, 18, date'2015-03-06', date'2015-03-07', 1001741, 1, to_date('2016-07-07 00:00:00','YYYY-MM-DD HH24:MI:SS'), 50000, 9000, 0, 263, 0, 'c1', 8,null);insert into xxxx_oebs_cash_payment_test (ID, INVOICE_ID, OEBS_PAYMENT, DOC_DATE, COMISS_DATE) values (s_xxxx_oebs_cash_payment_test.NEXTVAL, 100174, 25000, to_date('2016-07-07 00:00:00','YYYY-MM-DD HH24:MI:SS'), date'2015-07-11' );insert into xxxx_client_discount_m  (ID,CLIENT_ID,CLIENT_AVG_DISCOUNT,DT) values (s_xxxx_client_discount_m.NEXTVAL,263, 13, date'2016-03-05');</v>
      </c>
    </row>
    <row r="87" spans="1:47" ht="15" customHeight="1" x14ac:dyDescent="0.3">
      <c r="A87" s="45">
        <v>12</v>
      </c>
      <c r="B87" s="57"/>
      <c r="C87" s="12" t="str">
        <f t="shared" si="25"/>
        <v>100012</v>
      </c>
      <c r="D87" s="12" t="str">
        <f t="shared" si="26"/>
        <v>100012/13</v>
      </c>
      <c r="E87" s="13" t="s">
        <v>40</v>
      </c>
      <c r="F87" s="13" t="s">
        <v>41</v>
      </c>
      <c r="G87" s="12">
        <v>57</v>
      </c>
      <c r="H87" s="14">
        <v>100175</v>
      </c>
      <c r="I87" s="15" t="str">
        <f t="shared" si="21"/>
        <v>Б-100175-13</v>
      </c>
      <c r="J87" s="16">
        <v>2</v>
      </c>
      <c r="K87" s="28">
        <v>12</v>
      </c>
      <c r="L87" s="12" t="s">
        <v>42</v>
      </c>
      <c r="M87" s="16">
        <v>1</v>
      </c>
      <c r="N87" s="12">
        <v>18</v>
      </c>
      <c r="O87" s="13" t="s">
        <v>53</v>
      </c>
      <c r="P87" s="13" t="s">
        <v>44</v>
      </c>
      <c r="Q87" s="13" t="s">
        <v>45</v>
      </c>
      <c r="R87" s="17" t="str">
        <f t="shared" si="27"/>
        <v>1001751</v>
      </c>
      <c r="S87" s="15">
        <v>1</v>
      </c>
      <c r="T87" s="144" t="s">
        <v>217</v>
      </c>
      <c r="U87" s="12">
        <v>50000</v>
      </c>
      <c r="V87" s="12">
        <f t="shared" si="22"/>
        <v>9000</v>
      </c>
      <c r="W87" s="12">
        <v>0</v>
      </c>
      <c r="X87" s="18">
        <v>264</v>
      </c>
      <c r="Y87" s="19" t="s">
        <v>47</v>
      </c>
      <c r="Z87" s="20"/>
      <c r="AA87" s="21"/>
      <c r="AB87" s="26"/>
      <c r="AC87" s="14">
        <f t="shared" si="28"/>
        <v>25000</v>
      </c>
      <c r="AD87" s="12"/>
      <c r="AE87" s="12"/>
      <c r="AF87" s="58" t="s">
        <v>181</v>
      </c>
      <c r="AG87" s="23">
        <v>8</v>
      </c>
      <c r="AH87" s="27">
        <v>7</v>
      </c>
      <c r="AI87" s="25" t="s">
        <v>230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U8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'Б-100175-13',date'2015-03-03',2, 12, 12, 'RUR', 1, 18, date'2015-03-06', date'2015-03-07', 1001751, 1, to_date('2016-07-07 00:00:00','YYYY-MM-DD HH24:MI:SS'), 50000, 9000, 0, 264, 0, 'c1', 8,null);insert into xxxx_oebs_cash_payment_test (ID, INVOICE_ID, OEBS_PAYMENT, DOC_DATE, COMISS_DATE) values (s_xxxx_oebs_cash_payment_test.NEXTVAL, 100175, 25000, to_date('2016-07-07 00:00:00','YYYY-MM-DD HH24:MI:SS'), date'2015-07-11' );insert into xxxx_client_discount_m  (ID,CLIENT_ID,CLIENT_AVG_DISCOUNT,DT) values (s_xxxx_client_discount_m.NEXTVAL,264, 7, date'2016-03-05');</v>
      </c>
    </row>
    <row r="88" spans="1:47" ht="15" customHeight="1" x14ac:dyDescent="0.3">
      <c r="A88" s="45">
        <v>12</v>
      </c>
      <c r="B88" s="57"/>
      <c r="C88" s="12" t="str">
        <f t="shared" si="25"/>
        <v>100012</v>
      </c>
      <c r="D88" s="12" t="str">
        <f t="shared" si="26"/>
        <v>100012/13</v>
      </c>
      <c r="E88" s="13" t="s">
        <v>40</v>
      </c>
      <c r="F88" s="13" t="s">
        <v>41</v>
      </c>
      <c r="G88" s="12">
        <v>57</v>
      </c>
      <c r="H88" s="14">
        <v>100176</v>
      </c>
      <c r="I88" s="15" t="str">
        <f t="shared" si="21"/>
        <v>Б-100176-13</v>
      </c>
      <c r="J88" s="16">
        <v>2</v>
      </c>
      <c r="K88" s="12">
        <v>7</v>
      </c>
      <c r="L88" s="12" t="s">
        <v>42</v>
      </c>
      <c r="M88" s="16">
        <v>1</v>
      </c>
      <c r="N88" s="12">
        <v>18</v>
      </c>
      <c r="O88" s="13" t="s">
        <v>53</v>
      </c>
      <c r="P88" s="13" t="s">
        <v>44</v>
      </c>
      <c r="Q88" s="13" t="s">
        <v>45</v>
      </c>
      <c r="R88" s="17" t="str">
        <f t="shared" si="27"/>
        <v>1001761</v>
      </c>
      <c r="S88" s="15">
        <v>1</v>
      </c>
      <c r="T88" s="144" t="s">
        <v>217</v>
      </c>
      <c r="U88" s="12">
        <v>50000</v>
      </c>
      <c r="V88" s="12">
        <f t="shared" si="22"/>
        <v>9000</v>
      </c>
      <c r="W88" s="12">
        <v>0</v>
      </c>
      <c r="X88" s="18">
        <v>265</v>
      </c>
      <c r="Y88" s="19" t="s">
        <v>47</v>
      </c>
      <c r="Z88" s="20"/>
      <c r="AA88" s="21"/>
      <c r="AB88" s="26"/>
      <c r="AC88" s="14">
        <f t="shared" si="28"/>
        <v>25000</v>
      </c>
      <c r="AD88" s="12"/>
      <c r="AE88" s="12"/>
      <c r="AF88" s="58" t="s">
        <v>181</v>
      </c>
      <c r="AG88" s="23">
        <v>8</v>
      </c>
      <c r="AH88" s="27">
        <v>7</v>
      </c>
      <c r="AI88" s="25" t="s">
        <v>230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U8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'Б-100176-13',date'2015-03-03',2, 7, 7, 'RUR', 1, 18, date'2015-03-06', date'2015-03-07', 1001761, 1, to_date('2016-07-07 00:00:00','YYYY-MM-DD HH24:MI:SS'), 50000, 9000, 0, 265, 0, 'c1', 8,null);insert into xxxx_oebs_cash_payment_test (ID, INVOICE_ID, OEBS_PAYMENT, DOC_DATE, COMISS_DATE) values (s_xxxx_oebs_cash_payment_test.NEXTVAL, 100176, 25000, to_date('2016-07-07 00:00:00','YYYY-MM-DD HH24:MI:SS'), date'2015-07-11' );insert into xxxx_client_discount_m  (ID,CLIENT_ID,CLIENT_AVG_DISCOUNT,DT) values (s_xxxx_client_discount_m.NEXTVAL,265, 7, date'2016-03-05');</v>
      </c>
    </row>
    <row r="89" spans="1:47" ht="15" customHeight="1" x14ac:dyDescent="0.3">
      <c r="A89" s="45">
        <v>12</v>
      </c>
      <c r="B89" s="57"/>
      <c r="C89" s="12" t="str">
        <f t="shared" si="25"/>
        <v>100012</v>
      </c>
      <c r="D89" s="12" t="str">
        <f t="shared" si="26"/>
        <v>100012/13</v>
      </c>
      <c r="E89" s="13" t="s">
        <v>40</v>
      </c>
      <c r="F89" s="13" t="s">
        <v>41</v>
      </c>
      <c r="G89" s="12">
        <v>57</v>
      </c>
      <c r="H89" s="14">
        <v>100177</v>
      </c>
      <c r="I89" s="15" t="str">
        <f t="shared" si="21"/>
        <v>Б-100177-13</v>
      </c>
      <c r="J89" s="16">
        <v>2</v>
      </c>
      <c r="K89" s="28">
        <v>11</v>
      </c>
      <c r="L89" s="12" t="s">
        <v>42</v>
      </c>
      <c r="M89" s="16">
        <v>1</v>
      </c>
      <c r="N89" s="12">
        <v>18</v>
      </c>
      <c r="O89" s="13" t="s">
        <v>55</v>
      </c>
      <c r="P89" s="13" t="s">
        <v>44</v>
      </c>
      <c r="Q89" s="13" t="s">
        <v>45</v>
      </c>
      <c r="R89" s="17" t="str">
        <f t="shared" si="27"/>
        <v>1001771</v>
      </c>
      <c r="S89" s="15">
        <v>1</v>
      </c>
      <c r="T89" s="144" t="s">
        <v>217</v>
      </c>
      <c r="U89" s="12">
        <v>50000</v>
      </c>
      <c r="V89" s="12">
        <f t="shared" si="22"/>
        <v>9000</v>
      </c>
      <c r="W89" s="12">
        <v>0</v>
      </c>
      <c r="X89" s="18">
        <v>266</v>
      </c>
      <c r="Y89" s="19" t="s">
        <v>47</v>
      </c>
      <c r="Z89" s="20"/>
      <c r="AA89" s="29">
        <f>SUM(AC86:AC90)/1.18</f>
        <v>105932.20338983051</v>
      </c>
      <c r="AB89" s="29"/>
      <c r="AC89" s="14">
        <f t="shared" si="28"/>
        <v>25000</v>
      </c>
      <c r="AD89" s="12"/>
      <c r="AE89" s="12"/>
      <c r="AF89" s="58" t="s">
        <v>181</v>
      </c>
      <c r="AG89" s="23">
        <v>8</v>
      </c>
      <c r="AH89" s="30">
        <v>20</v>
      </c>
      <c r="AI89" s="25" t="s">
        <v>230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U8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'Б-100177-13',date'2015-03-04',2, 11, 11, 'RUR', 1, 18, date'2015-03-06', date'2015-03-07', 1001771, 1, to_date('2016-07-07 00:00:00','YYYY-MM-DD HH24:MI:SS'), 50000, 9000, 0, 266, 0, 'c1', 8,null);insert into xxxx_oebs_cash_payment_test (ID, INVOICE_ID, OEBS_PAYMENT, DOC_DATE, COMISS_DATE) values (s_xxxx_oebs_cash_payment_test.NEXTVAL, 100177, 25000, to_date('2016-07-07 00:00:00','YYYY-MM-DD HH24:MI:SS'), date'2015-07-11' );insert into xxxx_client_discount_m  (ID,CLIENT_ID,CLIENT_AVG_DISCOUNT,DT) values (s_xxxx_client_discount_m.NEXTVAL,266, 20, date'2016-03-05');</v>
      </c>
    </row>
    <row r="90" spans="1:47" ht="15" customHeight="1" x14ac:dyDescent="0.3">
      <c r="A90" s="45">
        <v>12</v>
      </c>
      <c r="B90" s="57"/>
      <c r="C90" s="12" t="str">
        <f t="shared" si="25"/>
        <v>100012</v>
      </c>
      <c r="D90" s="12" t="str">
        <f t="shared" si="26"/>
        <v>100012/13</v>
      </c>
      <c r="E90" s="13" t="s">
        <v>40</v>
      </c>
      <c r="F90" s="13" t="s">
        <v>41</v>
      </c>
      <c r="G90" s="12">
        <v>57</v>
      </c>
      <c r="H90" s="14">
        <v>100178</v>
      </c>
      <c r="I90" s="15" t="str">
        <f t="shared" si="21"/>
        <v>Б-100178-13</v>
      </c>
      <c r="J90" s="16">
        <v>2</v>
      </c>
      <c r="K90" s="28">
        <v>1</v>
      </c>
      <c r="L90" s="12" t="s">
        <v>42</v>
      </c>
      <c r="M90" s="16">
        <v>1</v>
      </c>
      <c r="N90" s="12">
        <v>18</v>
      </c>
      <c r="O90" s="13" t="s">
        <v>57</v>
      </c>
      <c r="P90" s="13" t="s">
        <v>44</v>
      </c>
      <c r="Q90" s="13" t="s">
        <v>45</v>
      </c>
      <c r="R90" s="17" t="str">
        <f t="shared" si="27"/>
        <v>1001781</v>
      </c>
      <c r="S90" s="15">
        <v>1</v>
      </c>
      <c r="T90" s="144" t="s">
        <v>220</v>
      </c>
      <c r="U90" s="12">
        <v>50000</v>
      </c>
      <c r="V90" s="12">
        <f t="shared" si="22"/>
        <v>9000</v>
      </c>
      <c r="W90" s="12">
        <v>0</v>
      </c>
      <c r="X90" s="18">
        <v>267</v>
      </c>
      <c r="Y90" s="19" t="s">
        <v>47</v>
      </c>
      <c r="Z90" s="20">
        <f>SUM(U86:U90)-SUM(V86:V90)</f>
        <v>205000</v>
      </c>
      <c r="AA90" s="21">
        <v>105932.20338983051</v>
      </c>
      <c r="AB90" s="29">
        <f>Z90-AA90</f>
        <v>99067.796610169491</v>
      </c>
      <c r="AC90" s="14">
        <f t="shared" si="28"/>
        <v>25000</v>
      </c>
      <c r="AD90" s="12"/>
      <c r="AE90" s="12"/>
      <c r="AF90" s="58" t="s">
        <v>181</v>
      </c>
      <c r="AG90" s="23">
        <v>8</v>
      </c>
      <c r="AH90" s="30">
        <v>13</v>
      </c>
      <c r="AI90" s="25" t="s">
        <v>230</v>
      </c>
      <c r="AJ90" s="13"/>
      <c r="AK90" s="13"/>
      <c r="AL90" s="17">
        <v>0</v>
      </c>
      <c r="AM90" s="15" t="s">
        <v>50</v>
      </c>
      <c r="AN90" s="12" t="s">
        <v>51</v>
      </c>
      <c r="AO90" s="12"/>
      <c r="AP90" s="17"/>
      <c r="AQ90" s="17"/>
      <c r="AR90" s="17"/>
      <c r="AU9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'Б-100178-13',date'2015-03-05',2, 1, 1, 'RUR', 1, 18, date'2015-03-06', date'2015-03-07', 1001781, 1, to_date('2016-07-11 00:00:00','YYYY-MM-DD HH24:MI:SS'), 50000, 9000, 0, 267, 0, 'c1', 8,null);insert into xxxx_oebs_cash_payment_test (ID, INVOICE_ID, OEBS_PAYMENT, DOC_DATE, COMISS_DATE) values (s_xxxx_oebs_cash_payment_test.NEXTVAL, 100178, 25000, to_date('2016-07-11 00:00:00','YYYY-MM-DD HH24:MI:SS'), date'2015-07-11' );insert into xxxx_client_discount_m  (ID,CLIENT_ID,CLIENT_AVG_DISCOUNT,DT) values (s_xxxx_client_discount_m.NEXTVAL,267, 13, date'2016-03-05');</v>
      </c>
    </row>
    <row r="91" spans="1:47" ht="15" customHeight="1" x14ac:dyDescent="0.3">
      <c r="A91" s="45">
        <v>12</v>
      </c>
      <c r="B91" s="57"/>
      <c r="C91" s="12" t="str">
        <f t="shared" si="25"/>
        <v>100012</v>
      </c>
      <c r="D91" s="12" t="str">
        <f t="shared" si="26"/>
        <v>100012/13</v>
      </c>
      <c r="E91" s="13" t="s">
        <v>40</v>
      </c>
      <c r="F91" s="13" t="s">
        <v>41</v>
      </c>
      <c r="G91" s="12">
        <v>57</v>
      </c>
      <c r="H91" s="14">
        <v>100179</v>
      </c>
      <c r="I91" s="15" t="str">
        <f t="shared" si="21"/>
        <v>Б-100179-13</v>
      </c>
      <c r="J91" s="16">
        <v>2</v>
      </c>
      <c r="K91" s="12">
        <v>7</v>
      </c>
      <c r="L91" s="12" t="s">
        <v>42</v>
      </c>
      <c r="M91" s="16">
        <v>1</v>
      </c>
      <c r="N91" s="12">
        <v>18</v>
      </c>
      <c r="O91" s="13" t="s">
        <v>43</v>
      </c>
      <c r="P91" s="13" t="s">
        <v>44</v>
      </c>
      <c r="Q91" s="13" t="s">
        <v>45</v>
      </c>
      <c r="R91" s="17" t="str">
        <f t="shared" si="27"/>
        <v>1001791</v>
      </c>
      <c r="S91" s="15">
        <v>1</v>
      </c>
      <c r="T91" s="144" t="s">
        <v>221</v>
      </c>
      <c r="U91" s="12">
        <v>50000</v>
      </c>
      <c r="V91" s="12">
        <f t="shared" si="22"/>
        <v>9000</v>
      </c>
      <c r="W91" s="12">
        <v>0</v>
      </c>
      <c r="X91" s="18">
        <v>268</v>
      </c>
      <c r="Y91" s="19" t="s">
        <v>47</v>
      </c>
      <c r="Z91" s="20"/>
      <c r="AA91" s="21"/>
      <c r="AB91" s="22"/>
      <c r="AC91" s="14">
        <f t="shared" si="28"/>
        <v>25000</v>
      </c>
      <c r="AD91" s="12"/>
      <c r="AE91" s="12"/>
      <c r="AF91" s="59" t="s">
        <v>186</v>
      </c>
      <c r="AG91" s="23">
        <v>8</v>
      </c>
      <c r="AH91" s="24">
        <v>13</v>
      </c>
      <c r="AI91" s="25" t="s">
        <v>230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U9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'Б-100179-13',date'2015-03-02',2, 7, 7, 'RUR', 1, 18, date'2015-03-06', date'2015-03-07', 1001791, 1, to_date('2016-08-07 00:00:00','YYYY-MM-DD HH24:MI:SS'), 50000, 9000, 0, 268, 0, 'c1', 8,null);insert into xxxx_oebs_cash_payment_test (ID, INVOICE_ID, OEBS_PAYMENT, DOC_DATE, COMISS_DATE) values (s_xxxx_oebs_cash_payment_test.NEXTVAL, 100179, 25000, to_date('2016-08-07 00:00:00','YYYY-MM-DD HH24:MI:SS'), date'2015-08-07' );insert into xxxx_client_discount_m  (ID,CLIENT_ID,CLIENT_AVG_DISCOUNT,DT) values (s_xxxx_client_discount_m.NEXTVAL,268, 13, date'2016-03-05');</v>
      </c>
    </row>
    <row r="92" spans="1:47" ht="15" customHeight="1" x14ac:dyDescent="0.3">
      <c r="A92" s="45">
        <v>12</v>
      </c>
      <c r="B92" s="57"/>
      <c r="C92" s="12" t="str">
        <f t="shared" si="25"/>
        <v>100012</v>
      </c>
      <c r="D92" s="12" t="str">
        <f t="shared" si="26"/>
        <v>100012/13</v>
      </c>
      <c r="E92" s="13" t="s">
        <v>40</v>
      </c>
      <c r="F92" s="13" t="s">
        <v>41</v>
      </c>
      <c r="G92" s="12">
        <v>57</v>
      </c>
      <c r="H92" s="14">
        <v>100180</v>
      </c>
      <c r="I92" s="15" t="str">
        <f t="shared" si="21"/>
        <v>Б-100180-13</v>
      </c>
      <c r="J92" s="16">
        <v>2</v>
      </c>
      <c r="K92" s="56">
        <v>3</v>
      </c>
      <c r="L92" s="12" t="s">
        <v>42</v>
      </c>
      <c r="M92" s="16">
        <v>1</v>
      </c>
      <c r="N92" s="12">
        <v>18</v>
      </c>
      <c r="O92" s="13" t="s">
        <v>53</v>
      </c>
      <c r="P92" s="13" t="s">
        <v>44</v>
      </c>
      <c r="Q92" s="13" t="s">
        <v>45</v>
      </c>
      <c r="R92" s="17" t="str">
        <f t="shared" si="27"/>
        <v>1001801</v>
      </c>
      <c r="S92" s="15">
        <v>1</v>
      </c>
      <c r="T92" s="144" t="s">
        <v>221</v>
      </c>
      <c r="U92" s="12">
        <v>50000</v>
      </c>
      <c r="V92" s="12">
        <f t="shared" si="22"/>
        <v>9000</v>
      </c>
      <c r="W92" s="12">
        <v>0</v>
      </c>
      <c r="X92" s="18">
        <v>269</v>
      </c>
      <c r="Y92" s="19" t="s">
        <v>47</v>
      </c>
      <c r="Z92" s="20"/>
      <c r="AA92" s="21"/>
      <c r="AB92" s="26"/>
      <c r="AC92" s="14">
        <f t="shared" si="28"/>
        <v>25000</v>
      </c>
      <c r="AD92" s="12"/>
      <c r="AE92" s="12"/>
      <c r="AF92" s="59" t="s">
        <v>186</v>
      </c>
      <c r="AG92" s="23">
        <v>8</v>
      </c>
      <c r="AH92" s="27">
        <v>7</v>
      </c>
      <c r="AI92" s="25" t="s">
        <v>230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U9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'Б-100180-13',date'2015-03-03',2, 3, 3, 'RUR', 1, 18, date'2015-03-06', date'2015-03-07', 1001801, 1, to_date('2016-08-07 00:00:00','YYYY-MM-DD HH24:MI:SS'), 50000, 9000, 0, 269, 0, 'c1', 8,null);insert into xxxx_oebs_cash_payment_test (ID, INVOICE_ID, OEBS_PAYMENT, DOC_DATE, COMISS_DATE) values (s_xxxx_oebs_cash_payment_test.NEXTVAL, 100180, 25000, to_date('2016-08-07 00:00:00','YYYY-MM-DD HH24:MI:SS'), date'2015-08-07' );insert into xxxx_client_discount_m  (ID,CLIENT_ID,CLIENT_AVG_DISCOUNT,DT) values (s_xxxx_client_discount_m.NEXTVAL,269, 7, date'2016-03-05');</v>
      </c>
    </row>
    <row r="93" spans="1:47" ht="15" customHeight="1" x14ac:dyDescent="0.3">
      <c r="A93" s="45">
        <v>12</v>
      </c>
      <c r="B93" s="57"/>
      <c r="C93" s="12" t="str">
        <f t="shared" si="25"/>
        <v>100012</v>
      </c>
      <c r="D93" s="12" t="str">
        <f t="shared" si="26"/>
        <v>100012/13</v>
      </c>
      <c r="E93" s="13" t="s">
        <v>40</v>
      </c>
      <c r="F93" s="13" t="s">
        <v>41</v>
      </c>
      <c r="G93" s="12">
        <v>57</v>
      </c>
      <c r="H93" s="14">
        <v>100181</v>
      </c>
      <c r="I93" s="15" t="str">
        <f t="shared" ref="I93:I124" si="29">"Б-"&amp;H93&amp;"-13"</f>
        <v>Б-100181-13</v>
      </c>
      <c r="J93" s="16">
        <v>2</v>
      </c>
      <c r="K93" s="12">
        <v>7</v>
      </c>
      <c r="L93" s="12" t="s">
        <v>42</v>
      </c>
      <c r="M93" s="16">
        <v>1</v>
      </c>
      <c r="N93" s="12">
        <v>18</v>
      </c>
      <c r="O93" s="13" t="s">
        <v>53</v>
      </c>
      <c r="P93" s="13" t="s">
        <v>44</v>
      </c>
      <c r="Q93" s="13" t="s">
        <v>45</v>
      </c>
      <c r="R93" s="17" t="str">
        <f t="shared" si="27"/>
        <v>1001811</v>
      </c>
      <c r="S93" s="15">
        <v>1</v>
      </c>
      <c r="T93" s="144" t="s">
        <v>221</v>
      </c>
      <c r="U93" s="12">
        <v>50000</v>
      </c>
      <c r="V93" s="12">
        <f t="shared" ref="V93:V124" si="30">U93*0.18</f>
        <v>9000</v>
      </c>
      <c r="W93" s="12">
        <v>0</v>
      </c>
      <c r="X93" s="18">
        <v>270</v>
      </c>
      <c r="Y93" s="19" t="s">
        <v>47</v>
      </c>
      <c r="Z93" s="20"/>
      <c r="AA93" s="21"/>
      <c r="AB93" s="26"/>
      <c r="AC93" s="14">
        <f t="shared" si="28"/>
        <v>25000</v>
      </c>
      <c r="AD93" s="12"/>
      <c r="AE93" s="12"/>
      <c r="AF93" s="59" t="s">
        <v>186</v>
      </c>
      <c r="AG93" s="23">
        <v>8</v>
      </c>
      <c r="AH93" s="27">
        <v>7</v>
      </c>
      <c r="AI93" s="25" t="s">
        <v>230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U9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'Б-100181-13',date'2015-03-03',2, 7, 7, 'RUR', 1, 18, date'2015-03-06', date'2015-03-07', 1001811, 1, to_date('2016-08-07 00:00:00','YYYY-MM-DD HH24:MI:SS'), 50000, 9000, 0, 270, 0, 'c1', 8,null);insert into xxxx_oebs_cash_payment_test (ID, INVOICE_ID, OEBS_PAYMENT, DOC_DATE, COMISS_DATE) values (s_xxxx_oebs_cash_payment_test.NEXTVAL, 100181, 25000, to_date('2016-08-07 00:00:00','YYYY-MM-DD HH24:MI:SS'), date'2015-08-07' );insert into xxxx_client_discount_m  (ID,CLIENT_ID,CLIENT_AVG_DISCOUNT,DT) values (s_xxxx_client_discount_m.NEXTVAL,270, 7, date'2016-03-05');</v>
      </c>
    </row>
    <row r="94" spans="1:47" ht="15" customHeight="1" x14ac:dyDescent="0.3">
      <c r="A94" s="45">
        <v>12</v>
      </c>
      <c r="B94" s="57"/>
      <c r="C94" s="12" t="str">
        <f t="shared" si="25"/>
        <v>100012</v>
      </c>
      <c r="D94" s="12" t="str">
        <f t="shared" si="26"/>
        <v>100012/13</v>
      </c>
      <c r="E94" s="13" t="s">
        <v>40</v>
      </c>
      <c r="F94" s="13" t="s">
        <v>41</v>
      </c>
      <c r="G94" s="12">
        <v>57</v>
      </c>
      <c r="H94" s="14">
        <v>100182</v>
      </c>
      <c r="I94" s="15" t="str">
        <f t="shared" si="29"/>
        <v>Б-100182-13</v>
      </c>
      <c r="J94" s="16">
        <v>2</v>
      </c>
      <c r="K94" s="28">
        <v>11</v>
      </c>
      <c r="L94" s="12" t="s">
        <v>42</v>
      </c>
      <c r="M94" s="16">
        <v>1</v>
      </c>
      <c r="N94" s="12">
        <v>18</v>
      </c>
      <c r="O94" s="13" t="s">
        <v>55</v>
      </c>
      <c r="P94" s="13" t="s">
        <v>44</v>
      </c>
      <c r="Q94" s="13" t="s">
        <v>45</v>
      </c>
      <c r="R94" s="17" t="str">
        <f t="shared" si="27"/>
        <v>1001821</v>
      </c>
      <c r="S94" s="15">
        <v>1</v>
      </c>
      <c r="T94" s="144" t="s">
        <v>221</v>
      </c>
      <c r="U94" s="12">
        <v>50000</v>
      </c>
      <c r="V94" s="12">
        <f t="shared" si="30"/>
        <v>9000</v>
      </c>
      <c r="W94" s="12">
        <v>0</v>
      </c>
      <c r="X94" s="18">
        <v>271</v>
      </c>
      <c r="Y94" s="19" t="s">
        <v>47</v>
      </c>
      <c r="Z94" s="20"/>
      <c r="AA94" s="29">
        <f>SUM(AC91:AC95)/1.18</f>
        <v>423728.81355932204</v>
      </c>
      <c r="AB94" s="29"/>
      <c r="AC94" s="14">
        <v>400000</v>
      </c>
      <c r="AD94" s="12"/>
      <c r="AE94" s="12"/>
      <c r="AF94" s="59" t="s">
        <v>186</v>
      </c>
      <c r="AG94" s="23">
        <v>8</v>
      </c>
      <c r="AH94" s="30">
        <v>20</v>
      </c>
      <c r="AI94" s="25" t="s">
        <v>230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U9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'Б-100182-13',date'2015-03-04',2, 11, 11, 'RUR', 1, 18, date'2015-03-06', date'2015-03-07', 1001821, 1, to_date('2016-08-07 00:00:00','YYYY-MM-DD HH24:MI:SS'), 50000, 9000, 0, 271, 0, 'c1', 8,null);insert into xxxx_oebs_cash_payment_test (ID, INVOICE_ID, OEBS_PAYMENT, DOC_DATE, COMISS_DATE) values (s_xxxx_oebs_cash_payment_test.NEXTVAL, 100182, 400000, to_date('2016-08-07 00:00:00','YYYY-MM-DD HH24:MI:SS'), date'2015-08-07' );insert into xxxx_client_discount_m  (ID,CLIENT_ID,CLIENT_AVG_DISCOUNT,DT) values (s_xxxx_client_discount_m.NEXTVAL,271, 20, date'2016-03-05');</v>
      </c>
    </row>
    <row r="95" spans="1:47" ht="15" customHeight="1" x14ac:dyDescent="0.3">
      <c r="A95" s="45">
        <v>12</v>
      </c>
      <c r="B95" s="57"/>
      <c r="C95" s="33" t="str">
        <f t="shared" si="25"/>
        <v>100012</v>
      </c>
      <c r="D95" s="33" t="str">
        <f t="shared" si="26"/>
        <v>100012/13</v>
      </c>
      <c r="E95" s="34" t="s">
        <v>40</v>
      </c>
      <c r="F95" s="34" t="s">
        <v>41</v>
      </c>
      <c r="G95" s="12">
        <v>57</v>
      </c>
      <c r="H95" s="14">
        <v>100183</v>
      </c>
      <c r="I95" s="33" t="str">
        <f t="shared" si="29"/>
        <v>Б-100183-13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34" t="s">
        <v>57</v>
      </c>
      <c r="P95" s="34" t="s">
        <v>44</v>
      </c>
      <c r="Q95" s="34" t="s">
        <v>45</v>
      </c>
      <c r="R95" s="37" t="str">
        <f t="shared" si="27"/>
        <v>1001831</v>
      </c>
      <c r="S95" s="33">
        <v>1</v>
      </c>
      <c r="T95" s="144" t="s">
        <v>221</v>
      </c>
      <c r="U95" s="12">
        <v>50000</v>
      </c>
      <c r="V95" s="33">
        <f t="shared" si="30"/>
        <v>9000</v>
      </c>
      <c r="W95" s="33">
        <v>0</v>
      </c>
      <c r="X95" s="18">
        <v>272</v>
      </c>
      <c r="Y95" s="38" t="s">
        <v>47</v>
      </c>
      <c r="Z95" s="20">
        <f>SUM(U91:U95)-SUM(V91:V95)</f>
        <v>205000</v>
      </c>
      <c r="AA95" s="39"/>
      <c r="AB95" s="39"/>
      <c r="AC95" s="40">
        <f>U95*0.5</f>
        <v>25000</v>
      </c>
      <c r="AD95" s="33"/>
      <c r="AE95" s="33"/>
      <c r="AF95" s="59" t="s">
        <v>186</v>
      </c>
      <c r="AG95" s="41">
        <v>8</v>
      </c>
      <c r="AH95" s="42">
        <v>13</v>
      </c>
      <c r="AI95" s="43" t="s">
        <v>230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S95" s="44"/>
      <c r="AU9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'Б-100183-13',date'2015-03-05',2, 1, 1, 'RUR', 1, 18, date'2015-03-06', date'2015-03-07', 1001831, 1, to_date('2016-08-07 00:00:00','YYYY-MM-DD HH24:MI:SS'), 50000, 9000, 0, 272, 0, 'c1', 8,null);insert into xxxx_oebs_cash_payment_test (ID, INVOICE_ID, OEBS_PAYMENT, DOC_DATE, COMISS_DATE) values (s_xxxx_oebs_cash_payment_test.NEXTVAL, 100183, 25000, to_date('2016-08-07 00:00:00','YYYY-MM-DD HH24:MI:SS'), date'2015-08-07' );insert into xxxx_client_discount_m  (ID,CLIENT_ID,CLIENT_AVG_DISCOUNT,DT) values (s_xxxx_client_discount_m.NEXTVAL,272, 13, date'2016-03-05');</v>
      </c>
    </row>
    <row r="96" spans="1:47" ht="15" customHeight="1" x14ac:dyDescent="0.3">
      <c r="A96" s="45">
        <v>13</v>
      </c>
      <c r="B96" s="57"/>
      <c r="C96" s="12" t="str">
        <f t="shared" si="25"/>
        <v>100013</v>
      </c>
      <c r="D96" s="12" t="str">
        <f t="shared" si="26"/>
        <v>100013/13</v>
      </c>
      <c r="E96" s="13" t="s">
        <v>40</v>
      </c>
      <c r="F96" s="13" t="s">
        <v>41</v>
      </c>
      <c r="G96" s="12">
        <v>57</v>
      </c>
      <c r="H96" s="14">
        <v>100184</v>
      </c>
      <c r="I96" s="15" t="str">
        <f t="shared" si="29"/>
        <v>Б-100184-13</v>
      </c>
      <c r="J96" s="16">
        <v>2</v>
      </c>
      <c r="K96" s="56">
        <v>2</v>
      </c>
      <c r="L96" s="12" t="s">
        <v>42</v>
      </c>
      <c r="M96" s="16">
        <v>1</v>
      </c>
      <c r="N96" s="12">
        <v>18</v>
      </c>
      <c r="O96" s="13" t="s">
        <v>43</v>
      </c>
      <c r="P96" s="13" t="s">
        <v>44</v>
      </c>
      <c r="Q96" s="13" t="s">
        <v>45</v>
      </c>
      <c r="R96" s="17" t="str">
        <f t="shared" si="27"/>
        <v>1001841</v>
      </c>
      <c r="S96" s="15">
        <v>1</v>
      </c>
      <c r="T96" s="144" t="s">
        <v>152</v>
      </c>
      <c r="U96" s="12">
        <v>50000</v>
      </c>
      <c r="V96" s="12">
        <f t="shared" si="30"/>
        <v>9000</v>
      </c>
      <c r="W96" s="12">
        <v>0</v>
      </c>
      <c r="X96" s="18">
        <v>273</v>
      </c>
      <c r="Y96" s="19" t="s">
        <v>47</v>
      </c>
      <c r="Z96" s="20"/>
      <c r="AA96" s="21"/>
      <c r="AB96" s="22"/>
      <c r="AC96" s="14">
        <f>U96*0.5</f>
        <v>25000</v>
      </c>
      <c r="AD96" s="12"/>
      <c r="AE96" s="12"/>
      <c r="AF96" s="13" t="s">
        <v>172</v>
      </c>
      <c r="AG96" s="23">
        <v>8</v>
      </c>
      <c r="AH96" s="24">
        <v>13</v>
      </c>
      <c r="AI96" s="25" t="s">
        <v>230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15" t="s">
        <v>196</v>
      </c>
      <c r="AU9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'Б-100184-13',date'2015-03-02',2, 2, 2, 'RUR', 1, 18, date'2015-03-06', date'2015-03-07', 1001841, 1, to_date('2016-06-07 00:00:00','YYYY-MM-DD HH24:MI:SS'), 50000, 9000, 0, 273, 0, 'c1', 8,null);insert into xxxx_oebs_cash_payment_test (ID, INVOICE_ID, OEBS_PAYMENT, DOC_DATE, COMISS_DATE) values (s_xxxx_oebs_cash_payment_test.NEXTVAL, 100184, 25000, to_date('2016-06-07 00:00:00','YYYY-MM-DD HH24:MI:SS'), date'2015-06-11' );insert into xxxx_client_discount_m  (ID,CLIENT_ID,CLIENT_AVG_DISCOUNT,DT) values (s_xxxx_client_discount_m.NEXTVAL,273, 13, date'2016-03-05');</v>
      </c>
    </row>
    <row r="97" spans="1:47" ht="15" customHeight="1" x14ac:dyDescent="0.3">
      <c r="A97" s="45">
        <v>13</v>
      </c>
      <c r="B97" s="57"/>
      <c r="C97" s="12" t="str">
        <f t="shared" si="25"/>
        <v>100013</v>
      </c>
      <c r="D97" s="12" t="str">
        <f t="shared" si="26"/>
        <v>100013/13</v>
      </c>
      <c r="E97" s="13" t="s">
        <v>40</v>
      </c>
      <c r="F97" s="13" t="s">
        <v>41</v>
      </c>
      <c r="G97" s="12">
        <v>57</v>
      </c>
      <c r="H97" s="14">
        <v>100185</v>
      </c>
      <c r="I97" s="15" t="str">
        <f t="shared" si="29"/>
        <v>Б-100185-13</v>
      </c>
      <c r="J97" s="16">
        <v>2</v>
      </c>
      <c r="K97" s="12">
        <v>7</v>
      </c>
      <c r="L97" s="12" t="s">
        <v>42</v>
      </c>
      <c r="M97" s="16">
        <v>1</v>
      </c>
      <c r="N97" s="12">
        <v>18</v>
      </c>
      <c r="O97" s="13" t="s">
        <v>53</v>
      </c>
      <c r="P97" s="13" t="s">
        <v>44</v>
      </c>
      <c r="Q97" s="13" t="s">
        <v>45</v>
      </c>
      <c r="R97" s="17" t="str">
        <f t="shared" si="27"/>
        <v>1001851</v>
      </c>
      <c r="S97" s="15">
        <v>1</v>
      </c>
      <c r="T97" s="144" t="s">
        <v>153</v>
      </c>
      <c r="U97" s="12">
        <v>50000</v>
      </c>
      <c r="V97" s="12">
        <f t="shared" si="30"/>
        <v>9000</v>
      </c>
      <c r="W97" s="12">
        <v>0</v>
      </c>
      <c r="X97" s="18">
        <v>274</v>
      </c>
      <c r="Y97" s="19" t="s">
        <v>47</v>
      </c>
      <c r="Z97" s="20"/>
      <c r="AA97" s="21"/>
      <c r="AB97" s="26"/>
      <c r="AC97" s="14">
        <f>U97*0.5</f>
        <v>25000</v>
      </c>
      <c r="AD97" s="12"/>
      <c r="AE97" s="12"/>
      <c r="AF97" s="58" t="s">
        <v>197</v>
      </c>
      <c r="AG97" s="23">
        <v>8</v>
      </c>
      <c r="AH97" s="27">
        <v>7</v>
      </c>
      <c r="AI97" s="25" t="s">
        <v>230</v>
      </c>
      <c r="AJ97" s="13"/>
      <c r="AK97" s="13"/>
      <c r="AL97" s="17">
        <v>0</v>
      </c>
      <c r="AM97" s="15" t="s">
        <v>50</v>
      </c>
      <c r="AN97" s="12" t="s">
        <v>51</v>
      </c>
      <c r="AO97" s="12"/>
      <c r="AP97" s="17"/>
      <c r="AQ97" s="17"/>
      <c r="AR97" s="17"/>
      <c r="AU9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'Б-100185-13',date'2015-03-03',2, 7, 7, 'RUR', 1, 18, date'2015-03-06', date'2015-03-07', 1001851, 1, to_date('2016-06-08 00:00:00','YYYY-MM-DD HH24:MI:SS'), 50000, 9000, 0, 274, 0, 'c1', 8,null);insert into xxxx_oebs_cash_payment_test (ID, INVOICE_ID, OEBS_PAYMENT, DOC_DATE, COMISS_DATE) values (s_xxxx_oebs_cash_payment_test.NEXTVAL, 100185, 25000, to_date('2016-06-08 00:00:00','YYYY-MM-DD HH24:MI:SS'), date'2015-09-11' );insert into xxxx_client_discount_m  (ID,CLIENT_ID,CLIENT_AVG_DISCOUNT,DT) values (s_xxxx_client_discount_m.NEXTVAL,274, 7, date'2016-03-05');</v>
      </c>
    </row>
    <row r="98" spans="1:47" ht="15" customHeight="1" x14ac:dyDescent="0.3">
      <c r="A98" s="45">
        <v>13</v>
      </c>
      <c r="B98" s="57"/>
      <c r="C98" s="12" t="str">
        <f t="shared" si="25"/>
        <v>100013</v>
      </c>
      <c r="D98" s="12" t="str">
        <f t="shared" si="26"/>
        <v>100013/13</v>
      </c>
      <c r="E98" s="13" t="s">
        <v>40</v>
      </c>
      <c r="F98" s="13" t="s">
        <v>41</v>
      </c>
      <c r="G98" s="12">
        <v>57</v>
      </c>
      <c r="H98" s="14">
        <v>100186</v>
      </c>
      <c r="I98" s="15" t="str">
        <f t="shared" si="29"/>
        <v>Б-100186-13</v>
      </c>
      <c r="J98" s="16">
        <v>2</v>
      </c>
      <c r="K98" s="12">
        <v>7</v>
      </c>
      <c r="L98" s="12" t="s">
        <v>42</v>
      </c>
      <c r="M98" s="16">
        <v>1</v>
      </c>
      <c r="N98" s="12">
        <v>18</v>
      </c>
      <c r="O98" s="13" t="s">
        <v>53</v>
      </c>
      <c r="P98" s="13" t="s">
        <v>44</v>
      </c>
      <c r="Q98" s="13" t="s">
        <v>45</v>
      </c>
      <c r="R98" s="17" t="str">
        <f t="shared" si="27"/>
        <v>1001861</v>
      </c>
      <c r="S98" s="15">
        <v>1</v>
      </c>
      <c r="T98" s="144" t="s">
        <v>153</v>
      </c>
      <c r="U98" s="12">
        <v>50000</v>
      </c>
      <c r="V98" s="12">
        <f t="shared" si="30"/>
        <v>9000</v>
      </c>
      <c r="W98" s="12">
        <v>0</v>
      </c>
      <c r="X98" s="18">
        <v>275</v>
      </c>
      <c r="Y98" s="19" t="s">
        <v>47</v>
      </c>
      <c r="Z98" s="20"/>
      <c r="AA98" s="21"/>
      <c r="AB98" s="26"/>
      <c r="AC98" s="14">
        <v>100000</v>
      </c>
      <c r="AD98" s="12"/>
      <c r="AE98" s="12"/>
      <c r="AF98" s="13" t="s">
        <v>172</v>
      </c>
      <c r="AG98" s="23">
        <v>8</v>
      </c>
      <c r="AH98" s="27">
        <v>7</v>
      </c>
      <c r="AI98" s="25" t="s">
        <v>230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U9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'Б-100186-13',date'2015-03-03',2, 7, 7, 'RUR', 1, 18, date'2015-03-06', date'2015-03-07', 1001861, 1, to_date('2016-06-08 00:00:00','YYYY-MM-DD HH24:MI:SS'), 50000, 9000, 0, 275, 0, 'c1', 8,null);insert into xxxx_oebs_cash_payment_test (ID, INVOICE_ID, OEBS_PAYMENT, DOC_DATE, COMISS_DATE) values (s_xxxx_oebs_cash_payment_test.NEXTVAL, 100186, 100000, to_date('2016-06-08 00:00:00','YYYY-MM-DD HH24:MI:SS'), date'2015-06-11' );insert into xxxx_client_discount_m  (ID,CLIENT_ID,CLIENT_AVG_DISCOUNT,DT) values (s_xxxx_client_discount_m.NEXTVAL,275, 7, date'2016-03-05');</v>
      </c>
    </row>
    <row r="99" spans="1:47" ht="15" customHeight="1" x14ac:dyDescent="0.3">
      <c r="A99" s="45">
        <v>13</v>
      </c>
      <c r="B99" s="57"/>
      <c r="C99" s="12" t="str">
        <f t="shared" si="25"/>
        <v>100013</v>
      </c>
      <c r="D99" s="12" t="str">
        <f t="shared" si="26"/>
        <v>100013/13</v>
      </c>
      <c r="E99" s="13" t="s">
        <v>40</v>
      </c>
      <c r="F99" s="13" t="s">
        <v>41</v>
      </c>
      <c r="G99" s="12">
        <v>57</v>
      </c>
      <c r="H99" s="14">
        <v>100187</v>
      </c>
      <c r="I99" s="15" t="str">
        <f t="shared" si="29"/>
        <v>Б-100187-13</v>
      </c>
      <c r="J99" s="16">
        <v>2</v>
      </c>
      <c r="K99" s="56">
        <v>11</v>
      </c>
      <c r="L99" s="12" t="s">
        <v>42</v>
      </c>
      <c r="M99" s="16">
        <v>1</v>
      </c>
      <c r="N99" s="12">
        <v>18</v>
      </c>
      <c r="O99" s="13" t="s">
        <v>55</v>
      </c>
      <c r="P99" s="13" t="s">
        <v>44</v>
      </c>
      <c r="Q99" s="13" t="s">
        <v>45</v>
      </c>
      <c r="R99" s="17" t="str">
        <f t="shared" si="27"/>
        <v>1001871</v>
      </c>
      <c r="S99" s="15">
        <v>1</v>
      </c>
      <c r="T99" s="144" t="s">
        <v>215</v>
      </c>
      <c r="U99" s="12">
        <v>50000</v>
      </c>
      <c r="V99" s="12">
        <f t="shared" si="30"/>
        <v>9000</v>
      </c>
      <c r="W99" s="12">
        <v>0</v>
      </c>
      <c r="X99" s="18">
        <v>276</v>
      </c>
      <c r="Y99" s="19" t="s">
        <v>47</v>
      </c>
      <c r="Z99" s="20"/>
      <c r="AA99" s="29"/>
      <c r="AB99" s="29"/>
      <c r="AC99" s="14">
        <f t="shared" ref="AC99:AC108" si="31">U99*0.5</f>
        <v>25000</v>
      </c>
      <c r="AD99" s="12"/>
      <c r="AE99" s="12"/>
      <c r="AF99" s="58" t="s">
        <v>197</v>
      </c>
      <c r="AG99" s="23">
        <v>8</v>
      </c>
      <c r="AH99" s="30">
        <v>20</v>
      </c>
      <c r="AI99" s="25" t="s">
        <v>230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U9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'Б-100187-13',date'2015-03-04',2, 11, 11, 'RUR', 1, 18, date'2015-03-06', date'2015-03-07', 1001871, 1, to_date('2016-06-09 00:00:00','YYYY-MM-DD HH24:MI:SS'), 50000, 9000, 0, 276, 0, 'c1', 8,null);insert into xxxx_oebs_cash_payment_test (ID, INVOICE_ID, OEBS_PAYMENT, DOC_DATE, COMISS_DATE) values (s_xxxx_oebs_cash_payment_test.NEXTVAL, 100187, 25000, to_date('2016-06-09 00:00:00','YYYY-MM-DD HH24:MI:SS'), date'2015-09-11' );insert into xxxx_client_discount_m  (ID,CLIENT_ID,CLIENT_AVG_DISCOUNT,DT) values (s_xxxx_client_discount_m.NEXTVAL,276, 20, date'2016-03-05');</v>
      </c>
    </row>
    <row r="100" spans="1:47" ht="15" customHeight="1" x14ac:dyDescent="0.3">
      <c r="A100" s="45">
        <v>13</v>
      </c>
      <c r="B100" s="57"/>
      <c r="C100" s="12" t="str">
        <f t="shared" si="25"/>
        <v>100013</v>
      </c>
      <c r="D100" s="12" t="str">
        <f t="shared" si="26"/>
        <v>100013/13</v>
      </c>
      <c r="E100" s="13" t="s">
        <v>40</v>
      </c>
      <c r="F100" s="13" t="s">
        <v>41</v>
      </c>
      <c r="G100" s="12">
        <v>57</v>
      </c>
      <c r="H100" s="14">
        <v>100188</v>
      </c>
      <c r="I100" s="15" t="str">
        <f t="shared" si="29"/>
        <v>Б-100188-13</v>
      </c>
      <c r="J100" s="16">
        <v>2</v>
      </c>
      <c r="K100" s="28">
        <v>1</v>
      </c>
      <c r="L100" s="12" t="s">
        <v>42</v>
      </c>
      <c r="M100" s="16">
        <v>1</v>
      </c>
      <c r="N100" s="12">
        <v>18</v>
      </c>
      <c r="O100" s="13" t="s">
        <v>57</v>
      </c>
      <c r="P100" s="13" t="s">
        <v>44</v>
      </c>
      <c r="Q100" s="13" t="s">
        <v>45</v>
      </c>
      <c r="R100" s="17" t="str">
        <f t="shared" si="27"/>
        <v>1001881</v>
      </c>
      <c r="S100" s="15">
        <v>1</v>
      </c>
      <c r="T100" s="144" t="s">
        <v>216</v>
      </c>
      <c r="U100" s="12">
        <v>50000</v>
      </c>
      <c r="V100" s="12">
        <f t="shared" si="30"/>
        <v>9000</v>
      </c>
      <c r="W100" s="12">
        <v>0</v>
      </c>
      <c r="X100" s="18">
        <v>277</v>
      </c>
      <c r="Y100" s="19" t="s">
        <v>47</v>
      </c>
      <c r="Z100" s="20">
        <f>SUM(U96:U100)-SUM(V96:V100)</f>
        <v>205000</v>
      </c>
      <c r="AA100" s="29">
        <f>(AC96+AC98+AC100)/1.18</f>
        <v>127118.64406779662</v>
      </c>
      <c r="AB100" s="29">
        <f>Z100-AA100</f>
        <v>77881.355932203383</v>
      </c>
      <c r="AC100" s="14">
        <f t="shared" si="31"/>
        <v>25000</v>
      </c>
      <c r="AD100" s="12"/>
      <c r="AE100" s="12"/>
      <c r="AF100" s="13" t="s">
        <v>172</v>
      </c>
      <c r="AG100" s="23">
        <v>8</v>
      </c>
      <c r="AH100" s="30">
        <v>13</v>
      </c>
      <c r="AI100" s="25" t="s">
        <v>230</v>
      </c>
      <c r="AJ100" s="13"/>
      <c r="AK100" s="13"/>
      <c r="AL100" s="17">
        <v>0</v>
      </c>
      <c r="AM100" s="15" t="s">
        <v>50</v>
      </c>
      <c r="AN100" s="12" t="s">
        <v>51</v>
      </c>
      <c r="AO100" s="12"/>
      <c r="AP100" s="17"/>
      <c r="AQ100" s="17"/>
      <c r="AR100" s="17"/>
      <c r="AU10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'Б-100188-13',date'2015-03-05',2, 1, 1, 'RUR', 1, 18, date'2015-03-06', date'2015-03-07', 1001881, 1, to_date('2016-06-11 00:00:00','YYYY-MM-DD HH24:MI:SS'), 50000, 9000, 0, 277, 0, 'c1', 8,null);insert into xxxx_oebs_cash_payment_test (ID, INVOICE_ID, OEBS_PAYMENT, DOC_DATE, COMISS_DATE) values (s_xxxx_oebs_cash_payment_test.NEXTVAL, 100188, 25000, to_date('2016-06-11 00:00:00','YYYY-MM-DD HH24:MI:SS'), date'2015-06-11' );insert into xxxx_client_discount_m  (ID,CLIENT_ID,CLIENT_AVG_DISCOUNT,DT) values (s_xxxx_client_discount_m.NEXTVAL,277, 13, date'2016-03-05');</v>
      </c>
    </row>
    <row r="101" spans="1:47" ht="15" customHeight="1" x14ac:dyDescent="0.3">
      <c r="A101" s="45">
        <v>13</v>
      </c>
      <c r="B101" s="57"/>
      <c r="C101" s="12" t="str">
        <f t="shared" si="25"/>
        <v>100013</v>
      </c>
      <c r="D101" s="12" t="str">
        <f t="shared" si="26"/>
        <v>100013/13</v>
      </c>
      <c r="E101" s="13" t="s">
        <v>40</v>
      </c>
      <c r="F101" s="13" t="s">
        <v>41</v>
      </c>
      <c r="G101" s="12">
        <v>57</v>
      </c>
      <c r="H101" s="14">
        <v>100189</v>
      </c>
      <c r="I101" s="15" t="str">
        <f t="shared" si="29"/>
        <v>Б-100189-13</v>
      </c>
      <c r="J101" s="16">
        <v>2</v>
      </c>
      <c r="K101" s="12">
        <v>7</v>
      </c>
      <c r="L101" s="12" t="s">
        <v>42</v>
      </c>
      <c r="M101" s="16">
        <v>1</v>
      </c>
      <c r="N101" s="12">
        <v>18</v>
      </c>
      <c r="O101" s="13" t="s">
        <v>43</v>
      </c>
      <c r="P101" s="13" t="s">
        <v>44</v>
      </c>
      <c r="Q101" s="13" t="s">
        <v>45</v>
      </c>
      <c r="R101" s="17" t="str">
        <f t="shared" si="27"/>
        <v>1001891</v>
      </c>
      <c r="S101" s="15">
        <v>1</v>
      </c>
      <c r="T101" s="144" t="s">
        <v>217</v>
      </c>
      <c r="U101" s="12">
        <v>50000</v>
      </c>
      <c r="V101" s="12">
        <f t="shared" si="30"/>
        <v>9000</v>
      </c>
      <c r="W101" s="12">
        <v>0</v>
      </c>
      <c r="X101" s="18">
        <v>278</v>
      </c>
      <c r="Y101" s="19" t="s">
        <v>47</v>
      </c>
      <c r="Z101" s="20"/>
      <c r="AA101" s="21"/>
      <c r="AB101" s="22"/>
      <c r="AC101" s="14">
        <f t="shared" si="31"/>
        <v>25000</v>
      </c>
      <c r="AD101" s="12"/>
      <c r="AE101" s="12"/>
      <c r="AF101" s="59" t="s">
        <v>198</v>
      </c>
      <c r="AG101" s="23">
        <v>8</v>
      </c>
      <c r="AH101" s="24">
        <v>13</v>
      </c>
      <c r="AI101" s="25" t="s">
        <v>230</v>
      </c>
      <c r="AJ101" s="13"/>
      <c r="AK101" s="13"/>
      <c r="AL101" s="17">
        <v>0</v>
      </c>
      <c r="AM101" s="15" t="s">
        <v>50</v>
      </c>
      <c r="AN101" s="12" t="s">
        <v>51</v>
      </c>
      <c r="AO101" s="12"/>
      <c r="AP101" s="17"/>
      <c r="AQ101" s="17"/>
      <c r="AR101" s="17"/>
      <c r="AU10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'Б-100189-13',date'2015-03-02',2, 7, 7, 'RUR', 1, 18, date'2015-03-06', date'2015-03-07', 1001891, 1, to_date('2016-07-07 00:00:00','YYYY-MM-DD HH24:MI:SS'), 50000, 9000, 0, 278, 0, 'c1', 8,null);insert into xxxx_oebs_cash_payment_test (ID, INVOICE_ID, OEBS_PAYMENT, DOC_DATE, COMISS_DATE) values (s_xxxx_oebs_cash_payment_test.NEXTVAL, 100189, 25000, to_date('2016-07-07 00:00:00','YYYY-MM-DD HH24:MI:SS'), date'2015-07-07' );insert into xxxx_client_discount_m  (ID,CLIENT_ID,CLIENT_AVG_DISCOUNT,DT) values (s_xxxx_client_discount_m.NEXTVAL,278, 13, date'2016-03-05');</v>
      </c>
    </row>
    <row r="102" spans="1:47" ht="15" customHeight="1" x14ac:dyDescent="0.3">
      <c r="A102" s="45">
        <v>13</v>
      </c>
      <c r="B102" s="57"/>
      <c r="C102" s="12" t="str">
        <f t="shared" si="25"/>
        <v>100013</v>
      </c>
      <c r="D102" s="12" t="str">
        <f t="shared" si="26"/>
        <v>100013/13</v>
      </c>
      <c r="E102" s="13" t="s">
        <v>40</v>
      </c>
      <c r="F102" s="13" t="s">
        <v>41</v>
      </c>
      <c r="G102" s="12">
        <v>57</v>
      </c>
      <c r="H102" s="14">
        <v>100190</v>
      </c>
      <c r="I102" s="15" t="str">
        <f t="shared" si="29"/>
        <v>Б-100190-13</v>
      </c>
      <c r="J102" s="16">
        <v>2</v>
      </c>
      <c r="K102" s="28">
        <v>12</v>
      </c>
      <c r="L102" s="12" t="s">
        <v>42</v>
      </c>
      <c r="M102" s="16">
        <v>1</v>
      </c>
      <c r="N102" s="12">
        <v>18</v>
      </c>
      <c r="O102" s="13" t="s">
        <v>53</v>
      </c>
      <c r="P102" s="13" t="s">
        <v>44</v>
      </c>
      <c r="Q102" s="13" t="s">
        <v>45</v>
      </c>
      <c r="R102" s="17" t="str">
        <f t="shared" si="27"/>
        <v>1001901</v>
      </c>
      <c r="S102" s="15">
        <v>1</v>
      </c>
      <c r="T102" s="144" t="s">
        <v>217</v>
      </c>
      <c r="U102" s="12">
        <v>50000</v>
      </c>
      <c r="V102" s="12">
        <f t="shared" si="30"/>
        <v>9000</v>
      </c>
      <c r="W102" s="12">
        <v>0</v>
      </c>
      <c r="X102" s="18">
        <v>279</v>
      </c>
      <c r="Y102" s="19" t="s">
        <v>47</v>
      </c>
      <c r="Z102" s="20"/>
      <c r="AA102" s="21"/>
      <c r="AB102" s="26"/>
      <c r="AC102" s="14">
        <f t="shared" si="31"/>
        <v>25000</v>
      </c>
      <c r="AD102" s="12"/>
      <c r="AE102" s="12"/>
      <c r="AF102" s="59" t="s">
        <v>198</v>
      </c>
      <c r="AG102" s="23">
        <v>8</v>
      </c>
      <c r="AH102" s="27">
        <v>7</v>
      </c>
      <c r="AI102" s="25" t="s">
        <v>230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U10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'Б-100190-13',date'2015-03-03',2, 12, 12, 'RUR', 1, 18, date'2015-03-06', date'2015-03-07', 1001901, 1, to_date('2016-07-07 00:00:00','YYYY-MM-DD HH24:MI:SS'), 50000, 9000, 0, 279, 0, 'c1', 8,null);insert into xxxx_oebs_cash_payment_test (ID, INVOICE_ID, OEBS_PAYMENT, DOC_DATE, COMISS_DATE) values (s_xxxx_oebs_cash_payment_test.NEXTVAL, 100190, 25000, to_date('2016-07-07 00:00:00','YYYY-MM-DD HH24:MI:SS'), date'2015-07-07' );insert into xxxx_client_discount_m  (ID,CLIENT_ID,CLIENT_AVG_DISCOUNT,DT) values (s_xxxx_client_discount_m.NEXTVAL,279, 7, date'2016-03-05');</v>
      </c>
    </row>
    <row r="103" spans="1:47" x14ac:dyDescent="0.3">
      <c r="A103" s="45">
        <v>13</v>
      </c>
      <c r="B103" s="57"/>
      <c r="C103" s="12" t="str">
        <f t="shared" si="25"/>
        <v>100013</v>
      </c>
      <c r="D103" s="12" t="str">
        <f t="shared" si="26"/>
        <v>100013/13</v>
      </c>
      <c r="E103" s="13" t="s">
        <v>40</v>
      </c>
      <c r="F103" s="13" t="s">
        <v>41</v>
      </c>
      <c r="G103" s="12">
        <v>57</v>
      </c>
      <c r="H103" s="14">
        <v>100191</v>
      </c>
      <c r="I103" s="15" t="str">
        <f t="shared" si="29"/>
        <v>Б-100191-13</v>
      </c>
      <c r="J103" s="16">
        <v>2</v>
      </c>
      <c r="K103" s="12">
        <v>7</v>
      </c>
      <c r="L103" s="12" t="s">
        <v>42</v>
      </c>
      <c r="M103" s="16">
        <v>1</v>
      </c>
      <c r="N103" s="12">
        <v>18</v>
      </c>
      <c r="O103" s="13" t="s">
        <v>53</v>
      </c>
      <c r="P103" s="13" t="s">
        <v>44</v>
      </c>
      <c r="Q103" s="13" t="s">
        <v>45</v>
      </c>
      <c r="R103" s="17" t="str">
        <f t="shared" si="27"/>
        <v>1001911</v>
      </c>
      <c r="S103" s="15">
        <v>1</v>
      </c>
      <c r="T103" s="144" t="s">
        <v>217</v>
      </c>
      <c r="U103" s="12">
        <v>50000</v>
      </c>
      <c r="V103" s="12">
        <f t="shared" si="30"/>
        <v>9000</v>
      </c>
      <c r="W103" s="12">
        <v>0</v>
      </c>
      <c r="X103" s="18">
        <v>280</v>
      </c>
      <c r="Y103" s="19" t="s">
        <v>47</v>
      </c>
      <c r="Z103" s="20"/>
      <c r="AA103" s="21"/>
      <c r="AB103" s="26"/>
      <c r="AC103" s="14">
        <f t="shared" si="31"/>
        <v>25000</v>
      </c>
      <c r="AD103" s="12"/>
      <c r="AE103" s="12"/>
      <c r="AF103" s="58" t="s">
        <v>199</v>
      </c>
      <c r="AG103" s="23">
        <v>8</v>
      </c>
      <c r="AH103" s="27">
        <v>7</v>
      </c>
      <c r="AI103" s="25" t="s">
        <v>230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U10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'Б-100191-13',date'2015-03-03',2, 7, 7, 'RUR', 1, 18, date'2015-03-06', date'2015-03-07', 1001911, 1, to_date('2016-07-07 00:00:00','YYYY-MM-DD HH24:MI:SS'), 50000, 9000, 0, 280, 0, 'c1', 8,null);insert into xxxx_oebs_cash_payment_test (ID, INVOICE_ID, OEBS_PAYMENT, DOC_DATE, COMISS_DATE) values (s_xxxx_oebs_cash_payment_test.NEXTVAL, 100191, 25000, to_date('2016-07-07 00:00:00','YYYY-MM-DD HH24:MI:SS'), date'2015-08-11' );insert into xxxx_client_discount_m  (ID,CLIENT_ID,CLIENT_AVG_DISCOUNT,DT) values (s_xxxx_client_discount_m.NEXTVAL,280, 7, date'2016-03-05');</v>
      </c>
    </row>
    <row r="104" spans="1:47" ht="17.25" customHeight="1" x14ac:dyDescent="0.3">
      <c r="A104" s="45">
        <v>13</v>
      </c>
      <c r="B104" s="57"/>
      <c r="C104" s="12" t="str">
        <f t="shared" si="25"/>
        <v>100013</v>
      </c>
      <c r="D104" s="12" t="str">
        <f t="shared" si="26"/>
        <v>100013/13</v>
      </c>
      <c r="E104" s="13" t="s">
        <v>40</v>
      </c>
      <c r="F104" s="13" t="s">
        <v>41</v>
      </c>
      <c r="G104" s="12">
        <v>57</v>
      </c>
      <c r="H104" s="14">
        <v>100192</v>
      </c>
      <c r="I104" s="15" t="str">
        <f t="shared" si="29"/>
        <v>Б-100192-13</v>
      </c>
      <c r="J104" s="16">
        <v>2</v>
      </c>
      <c r="K104" s="28">
        <v>11</v>
      </c>
      <c r="L104" s="12" t="s">
        <v>42</v>
      </c>
      <c r="M104" s="16">
        <v>1</v>
      </c>
      <c r="N104" s="12">
        <v>18</v>
      </c>
      <c r="O104" s="13" t="s">
        <v>55</v>
      </c>
      <c r="P104" s="13" t="s">
        <v>44</v>
      </c>
      <c r="Q104" s="13" t="s">
        <v>45</v>
      </c>
      <c r="R104" s="17" t="str">
        <f t="shared" si="27"/>
        <v>1001921</v>
      </c>
      <c r="S104" s="15">
        <v>1</v>
      </c>
      <c r="T104" s="144" t="s">
        <v>217</v>
      </c>
      <c r="U104" s="12">
        <v>50000</v>
      </c>
      <c r="V104" s="12">
        <f t="shared" si="30"/>
        <v>9000</v>
      </c>
      <c r="W104" s="12">
        <v>0</v>
      </c>
      <c r="X104" s="18">
        <v>281</v>
      </c>
      <c r="Y104" s="19" t="s">
        <v>47</v>
      </c>
      <c r="Z104" s="20"/>
      <c r="AA104" s="29"/>
      <c r="AB104" s="29"/>
      <c r="AC104" s="14">
        <f t="shared" si="31"/>
        <v>25000</v>
      </c>
      <c r="AD104" s="12"/>
      <c r="AE104" s="12"/>
      <c r="AF104" s="58" t="s">
        <v>199</v>
      </c>
      <c r="AG104" s="23">
        <v>8</v>
      </c>
      <c r="AH104" s="30">
        <v>20</v>
      </c>
      <c r="AI104" s="25" t="s">
        <v>230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U10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'Б-100192-13',date'2015-03-04',2, 11, 11, 'RUR', 1, 18, date'2015-03-06', date'2015-03-07', 1001921, 1, to_date('2016-07-07 00:00:00','YYYY-MM-DD HH24:MI:SS'), 50000, 9000, 0, 281, 0, 'c1', 8,null);insert into xxxx_oebs_cash_payment_test (ID, INVOICE_ID, OEBS_PAYMENT, DOC_DATE, COMISS_DATE) values (s_xxxx_oebs_cash_payment_test.NEXTVAL, 100192, 25000, to_date('2016-07-07 00:00:00','YYYY-MM-DD HH24:MI:SS'), date'2015-08-11' );insert into xxxx_client_discount_m  (ID,CLIENT_ID,CLIENT_AVG_DISCOUNT,DT) values (s_xxxx_client_discount_m.NEXTVAL,281, 20, date'2016-03-05');</v>
      </c>
    </row>
    <row r="105" spans="1:47" ht="16.5" customHeight="1" x14ac:dyDescent="0.3">
      <c r="A105" s="45">
        <v>13</v>
      </c>
      <c r="B105" s="57"/>
      <c r="C105" s="12" t="str">
        <f t="shared" si="25"/>
        <v>100013</v>
      </c>
      <c r="D105" s="12" t="str">
        <f t="shared" si="26"/>
        <v>100013/13</v>
      </c>
      <c r="E105" s="13" t="s">
        <v>40</v>
      </c>
      <c r="F105" s="13" t="s">
        <v>41</v>
      </c>
      <c r="G105" s="12">
        <v>57</v>
      </c>
      <c r="H105" s="14">
        <v>100193</v>
      </c>
      <c r="I105" s="15" t="str">
        <f t="shared" si="29"/>
        <v>Б-100193-13</v>
      </c>
      <c r="J105" s="16">
        <v>2</v>
      </c>
      <c r="K105" s="28">
        <v>1</v>
      </c>
      <c r="L105" s="12" t="s">
        <v>42</v>
      </c>
      <c r="M105" s="16">
        <v>1</v>
      </c>
      <c r="N105" s="12">
        <v>18</v>
      </c>
      <c r="O105" s="13" t="s">
        <v>57</v>
      </c>
      <c r="P105" s="13" t="s">
        <v>44</v>
      </c>
      <c r="Q105" s="13" t="s">
        <v>45</v>
      </c>
      <c r="R105" s="17" t="str">
        <f t="shared" si="27"/>
        <v>1001931</v>
      </c>
      <c r="S105" s="15">
        <v>1</v>
      </c>
      <c r="T105" s="144" t="s">
        <v>217</v>
      </c>
      <c r="U105" s="12">
        <v>50000</v>
      </c>
      <c r="V105" s="12">
        <f t="shared" si="30"/>
        <v>9000</v>
      </c>
      <c r="W105" s="12">
        <v>0</v>
      </c>
      <c r="X105" s="18">
        <v>282</v>
      </c>
      <c r="Y105" s="19" t="s">
        <v>47</v>
      </c>
      <c r="Z105" s="20">
        <f>SUM(U101:U105)-SUM(V101:V105)</f>
        <v>205000</v>
      </c>
      <c r="AA105" s="29">
        <f>(AC105+AC102+AC101)/1.18</f>
        <v>63559.322033898308</v>
      </c>
      <c r="AB105" s="29">
        <f>Z105-AA105</f>
        <v>141440.67796610168</v>
      </c>
      <c r="AC105" s="14">
        <f t="shared" si="31"/>
        <v>25000</v>
      </c>
      <c r="AD105" s="12"/>
      <c r="AE105" s="12"/>
      <c r="AF105" s="59" t="s">
        <v>198</v>
      </c>
      <c r="AG105" s="23">
        <v>8</v>
      </c>
      <c r="AH105" s="30">
        <v>13</v>
      </c>
      <c r="AI105" s="25" t="s">
        <v>230</v>
      </c>
      <c r="AJ105" s="13"/>
      <c r="AK105" s="13"/>
      <c r="AL105" s="17">
        <v>0</v>
      </c>
      <c r="AM105" s="15" t="s">
        <v>50</v>
      </c>
      <c r="AN105" s="12" t="s">
        <v>51</v>
      </c>
      <c r="AO105" s="12"/>
      <c r="AP105" s="17"/>
      <c r="AQ105" s="17"/>
      <c r="AR105" s="17"/>
      <c r="AU10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'Б-100193-13',date'2015-03-05',2, 1, 1, 'RUR', 1, 18, date'2015-03-06', date'2015-03-07', 1001931, 1, to_date('2016-07-07 00:00:00','YYYY-MM-DD HH24:MI:SS'), 50000, 9000, 0, 282, 0, 'c1', 8,null);insert into xxxx_oebs_cash_payment_test (ID, INVOICE_ID, OEBS_PAYMENT, DOC_DATE, COMISS_DATE) values (s_xxxx_oebs_cash_payment_test.NEXTVAL, 100193, 25000, to_date('2016-07-07 00:00:00','YYYY-MM-DD HH24:MI:SS'), date'2015-07-07' );insert into xxxx_client_discount_m  (ID,CLIENT_ID,CLIENT_AVG_DISCOUNT,DT) values (s_xxxx_client_discount_m.NEXTVAL,282, 13, date'2016-03-05');</v>
      </c>
    </row>
    <row r="106" spans="1:47" ht="17.25" customHeight="1" x14ac:dyDescent="0.3">
      <c r="A106" s="45">
        <v>13</v>
      </c>
      <c r="B106" s="57"/>
      <c r="C106" s="12" t="str">
        <f t="shared" si="25"/>
        <v>100013</v>
      </c>
      <c r="D106" s="12" t="str">
        <f t="shared" si="26"/>
        <v>100013/13</v>
      </c>
      <c r="E106" s="13" t="s">
        <v>40</v>
      </c>
      <c r="F106" s="13" t="s">
        <v>41</v>
      </c>
      <c r="G106" s="12">
        <v>57</v>
      </c>
      <c r="H106" s="14">
        <v>100194</v>
      </c>
      <c r="I106" s="15" t="str">
        <f t="shared" si="29"/>
        <v>Б-100194-13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3" t="s">
        <v>43</v>
      </c>
      <c r="P106" s="13" t="s">
        <v>44</v>
      </c>
      <c r="Q106" s="13" t="s">
        <v>45</v>
      </c>
      <c r="R106" s="17" t="str">
        <f t="shared" si="27"/>
        <v>1001941</v>
      </c>
      <c r="S106" s="15">
        <v>1</v>
      </c>
      <c r="T106" s="144" t="s">
        <v>221</v>
      </c>
      <c r="U106" s="12">
        <v>50000</v>
      </c>
      <c r="V106" s="12">
        <f t="shared" si="30"/>
        <v>9000</v>
      </c>
      <c r="W106" s="12">
        <v>0</v>
      </c>
      <c r="X106" s="18">
        <v>283</v>
      </c>
      <c r="Y106" s="19" t="s">
        <v>47</v>
      </c>
      <c r="Z106" s="20"/>
      <c r="AA106" s="21"/>
      <c r="AB106" s="22"/>
      <c r="AC106" s="14">
        <f t="shared" si="31"/>
        <v>25000</v>
      </c>
      <c r="AD106" s="12"/>
      <c r="AE106" s="12"/>
      <c r="AF106" s="58" t="s">
        <v>199</v>
      </c>
      <c r="AG106" s="23">
        <v>8</v>
      </c>
      <c r="AH106" s="24">
        <v>13</v>
      </c>
      <c r="AI106" s="25" t="s">
        <v>230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U10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'Б-100194-13',date'2015-03-02',2, 7, 7, 'RUR', 1, 18, date'2015-03-06', date'2015-03-07', 1001941, 1, to_date('2016-08-07 00:00:00','YYYY-MM-DD HH24:MI:SS'), 50000, 9000, 0, 283, 0, 'c1', 8,null);insert into xxxx_oebs_cash_payment_test (ID, INVOICE_ID, OEBS_PAYMENT, DOC_DATE, COMISS_DATE) values (s_xxxx_oebs_cash_payment_test.NEXTVAL, 100194, 25000, to_date('2016-08-07 00:00:00','YYYY-MM-DD HH24:MI:SS'), date'2015-08-11' );insert into xxxx_client_discount_m  (ID,CLIENT_ID,CLIENT_AVG_DISCOUNT,DT) values (s_xxxx_client_discount_m.NEXTVAL,283, 13, date'2016-03-05');</v>
      </c>
    </row>
    <row r="107" spans="1:47" x14ac:dyDescent="0.3">
      <c r="A107" s="45">
        <v>13</v>
      </c>
      <c r="B107" s="57"/>
      <c r="C107" s="12" t="str">
        <f t="shared" si="25"/>
        <v>100013</v>
      </c>
      <c r="D107" s="12" t="str">
        <f t="shared" si="26"/>
        <v>100013/13</v>
      </c>
      <c r="E107" s="13" t="s">
        <v>40</v>
      </c>
      <c r="F107" s="13" t="s">
        <v>41</v>
      </c>
      <c r="G107" s="12">
        <v>57</v>
      </c>
      <c r="H107" s="14">
        <v>100195</v>
      </c>
      <c r="I107" s="15" t="str">
        <f t="shared" si="29"/>
        <v>Б-100195-13</v>
      </c>
      <c r="J107" s="16">
        <v>2</v>
      </c>
      <c r="K107" s="56">
        <v>3</v>
      </c>
      <c r="L107" s="12" t="s">
        <v>42</v>
      </c>
      <c r="M107" s="16">
        <v>1</v>
      </c>
      <c r="N107" s="12">
        <v>18</v>
      </c>
      <c r="O107" s="13" t="s">
        <v>53</v>
      </c>
      <c r="P107" s="13" t="s">
        <v>44</v>
      </c>
      <c r="Q107" s="13" t="s">
        <v>45</v>
      </c>
      <c r="R107" s="17" t="str">
        <f t="shared" si="27"/>
        <v>1001951</v>
      </c>
      <c r="S107" s="15">
        <v>1</v>
      </c>
      <c r="T107" s="144" t="s">
        <v>221</v>
      </c>
      <c r="U107" s="12">
        <v>50000</v>
      </c>
      <c r="V107" s="12">
        <f t="shared" si="30"/>
        <v>9000</v>
      </c>
      <c r="W107" s="12">
        <v>0</v>
      </c>
      <c r="X107" s="18">
        <v>284</v>
      </c>
      <c r="Y107" s="19" t="s">
        <v>47</v>
      </c>
      <c r="Z107" s="20"/>
      <c r="AA107" s="21"/>
      <c r="AB107" s="26"/>
      <c r="AC107" s="14">
        <f t="shared" si="31"/>
        <v>25000</v>
      </c>
      <c r="AD107" s="12"/>
      <c r="AE107" s="12"/>
      <c r="AF107" s="58" t="s">
        <v>199</v>
      </c>
      <c r="AG107" s="23">
        <v>8</v>
      </c>
      <c r="AH107" s="27">
        <v>7</v>
      </c>
      <c r="AI107" s="25" t="s">
        <v>230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U10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'Б-100195-13',date'2015-03-03',2, 3, 3, 'RUR', 1, 18, date'2015-03-06', date'2015-03-07', 1001951, 1, to_date('2016-08-07 00:00:00','YYYY-MM-DD HH24:MI:SS'), 50000, 9000, 0, 284, 0, 'c1', 8,null);insert into xxxx_oebs_cash_payment_test (ID, INVOICE_ID, OEBS_PAYMENT, DOC_DATE, COMISS_DATE) values (s_xxxx_oebs_cash_payment_test.NEXTVAL, 100195, 25000, to_date('2016-08-07 00:00:00','YYYY-MM-DD HH24:MI:SS'), date'2015-08-11' );insert into xxxx_client_discount_m  (ID,CLIENT_ID,CLIENT_AVG_DISCOUNT,DT) values (s_xxxx_client_discount_m.NEXTVAL,284, 7, date'2016-03-05');</v>
      </c>
    </row>
    <row r="108" spans="1:47" x14ac:dyDescent="0.3">
      <c r="A108" s="45">
        <v>13</v>
      </c>
      <c r="B108" s="57"/>
      <c r="C108" s="12" t="str">
        <f t="shared" si="25"/>
        <v>100013</v>
      </c>
      <c r="D108" s="12" t="str">
        <f t="shared" si="26"/>
        <v>100013/13</v>
      </c>
      <c r="E108" s="13" t="s">
        <v>40</v>
      </c>
      <c r="F108" s="13" t="s">
        <v>41</v>
      </c>
      <c r="G108" s="12">
        <v>57</v>
      </c>
      <c r="H108" s="14">
        <v>100196</v>
      </c>
      <c r="I108" s="15" t="str">
        <f t="shared" si="29"/>
        <v>Б-100196-13</v>
      </c>
      <c r="J108" s="16">
        <v>2</v>
      </c>
      <c r="K108" s="12">
        <v>7</v>
      </c>
      <c r="L108" s="12" t="s">
        <v>42</v>
      </c>
      <c r="M108" s="16">
        <v>1</v>
      </c>
      <c r="N108" s="12">
        <v>18</v>
      </c>
      <c r="O108" s="13" t="s">
        <v>53</v>
      </c>
      <c r="P108" s="13" t="s">
        <v>44</v>
      </c>
      <c r="Q108" s="13" t="s">
        <v>45</v>
      </c>
      <c r="R108" s="17" t="str">
        <f t="shared" si="27"/>
        <v>1001961</v>
      </c>
      <c r="S108" s="15">
        <v>1</v>
      </c>
      <c r="T108" s="144" t="s">
        <v>221</v>
      </c>
      <c r="U108" s="12">
        <v>50000</v>
      </c>
      <c r="V108" s="12">
        <f t="shared" si="30"/>
        <v>9000</v>
      </c>
      <c r="W108" s="12">
        <v>0</v>
      </c>
      <c r="X108" s="18">
        <v>285</v>
      </c>
      <c r="Y108" s="19" t="s">
        <v>47</v>
      </c>
      <c r="Z108" s="20"/>
      <c r="AA108" s="21"/>
      <c r="AB108" s="26"/>
      <c r="AC108" s="14">
        <f t="shared" si="31"/>
        <v>25000</v>
      </c>
      <c r="AD108" s="12"/>
      <c r="AE108" s="12"/>
      <c r="AF108" s="58" t="s">
        <v>199</v>
      </c>
      <c r="AG108" s="23">
        <v>8</v>
      </c>
      <c r="AH108" s="27">
        <v>7</v>
      </c>
      <c r="AI108" s="25" t="s">
        <v>230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U10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'Б-100196-13',date'2015-03-03',2, 7, 7, 'RUR', 1, 18, date'2015-03-06', date'2015-03-07', 1001961, 1, to_date('2016-08-07 00:00:00','YYYY-MM-DD HH24:MI:SS'), 50000, 9000, 0, 285, 0, 'c1', 8,null);insert into xxxx_oebs_cash_payment_test (ID, INVOICE_ID, OEBS_PAYMENT, DOC_DATE, COMISS_DATE) values (s_xxxx_oebs_cash_payment_test.NEXTVAL, 100196, 25000, to_date('2016-08-07 00:00:00','YYYY-MM-DD HH24:MI:SS'), date'2015-08-11' );insert into xxxx_client_discount_m  (ID,CLIENT_ID,CLIENT_AVG_DISCOUNT,DT) values (s_xxxx_client_discount_m.NEXTVAL,285, 7, date'2016-03-05');</v>
      </c>
    </row>
    <row r="109" spans="1:47" x14ac:dyDescent="0.3">
      <c r="A109" s="45">
        <v>13</v>
      </c>
      <c r="B109" s="57"/>
      <c r="C109" s="12" t="str">
        <f t="shared" si="25"/>
        <v>100013</v>
      </c>
      <c r="D109" s="12" t="str">
        <f t="shared" si="26"/>
        <v>100013/13</v>
      </c>
      <c r="E109" s="13" t="s">
        <v>40</v>
      </c>
      <c r="F109" s="13" t="s">
        <v>41</v>
      </c>
      <c r="G109" s="12">
        <v>57</v>
      </c>
      <c r="H109" s="14">
        <v>100197</v>
      </c>
      <c r="I109" s="15" t="str">
        <f t="shared" si="29"/>
        <v>Б-100197-13</v>
      </c>
      <c r="J109" s="16">
        <v>2</v>
      </c>
      <c r="K109" s="28">
        <v>11</v>
      </c>
      <c r="L109" s="12" t="s">
        <v>42</v>
      </c>
      <c r="M109" s="16">
        <v>1</v>
      </c>
      <c r="N109" s="12">
        <v>18</v>
      </c>
      <c r="O109" s="13" t="s">
        <v>55</v>
      </c>
      <c r="P109" s="13" t="s">
        <v>44</v>
      </c>
      <c r="Q109" s="13" t="s">
        <v>45</v>
      </c>
      <c r="R109" s="17" t="str">
        <f t="shared" si="27"/>
        <v>1001971</v>
      </c>
      <c r="S109" s="15">
        <v>1</v>
      </c>
      <c r="T109" s="144" t="s">
        <v>221</v>
      </c>
      <c r="U109" s="12">
        <v>50000</v>
      </c>
      <c r="V109" s="12">
        <f t="shared" si="30"/>
        <v>9000</v>
      </c>
      <c r="W109" s="12">
        <v>0</v>
      </c>
      <c r="X109" s="18">
        <v>286</v>
      </c>
      <c r="Y109" s="19" t="s">
        <v>47</v>
      </c>
      <c r="Z109" s="20"/>
      <c r="AA109" s="29"/>
      <c r="AB109" s="29"/>
      <c r="AC109" s="14">
        <v>400000</v>
      </c>
      <c r="AD109" s="12"/>
      <c r="AE109" s="12"/>
      <c r="AF109" s="58" t="s">
        <v>197</v>
      </c>
      <c r="AG109" s="23">
        <v>8</v>
      </c>
      <c r="AH109" s="30">
        <v>20</v>
      </c>
      <c r="AI109" s="25" t="s">
        <v>230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U10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'Б-100197-13',date'2015-03-04',2, 11, 11, 'RUR', 1, 18, date'2015-03-06', date'2015-03-07', 1001971, 1, to_date('2016-08-07 00:00:00','YYYY-MM-DD HH24:MI:SS'), 50000, 9000, 0, 286, 0, 'c1', 8,null);insert into xxxx_oebs_cash_payment_test (ID, INVOICE_ID, OEBS_PAYMENT, DOC_DATE, COMISS_DATE) values (s_xxxx_oebs_cash_payment_test.NEXTVAL, 100197, 400000, to_date('2016-08-07 00:00:00','YYYY-MM-DD HH24:MI:SS'), date'2015-09-11' );insert into xxxx_client_discount_m  (ID,CLIENT_ID,CLIENT_AVG_DISCOUNT,DT) values (s_xxxx_client_discount_m.NEXTVAL,286, 20, date'2016-03-05');</v>
      </c>
    </row>
    <row r="110" spans="1:47" x14ac:dyDescent="0.3">
      <c r="A110" s="45">
        <v>13</v>
      </c>
      <c r="B110" s="57"/>
      <c r="C110" s="33" t="str">
        <f t="shared" si="25"/>
        <v>100013</v>
      </c>
      <c r="D110" s="33" t="str">
        <f t="shared" si="26"/>
        <v>100013/13</v>
      </c>
      <c r="E110" s="34" t="s">
        <v>40</v>
      </c>
      <c r="F110" s="34" t="s">
        <v>41</v>
      </c>
      <c r="G110" s="12">
        <v>57</v>
      </c>
      <c r="H110" s="14">
        <v>100198</v>
      </c>
      <c r="I110" s="33" t="str">
        <f t="shared" si="29"/>
        <v>Б-100198-13</v>
      </c>
      <c r="J110" s="16">
        <v>2</v>
      </c>
      <c r="K110" s="35">
        <v>1</v>
      </c>
      <c r="L110" s="33" t="s">
        <v>42</v>
      </c>
      <c r="M110" s="36">
        <v>1</v>
      </c>
      <c r="N110" s="33">
        <v>18</v>
      </c>
      <c r="O110" s="34" t="s">
        <v>57</v>
      </c>
      <c r="P110" s="34" t="s">
        <v>44</v>
      </c>
      <c r="Q110" s="34" t="s">
        <v>45</v>
      </c>
      <c r="R110" s="37" t="str">
        <f t="shared" si="27"/>
        <v>1001981</v>
      </c>
      <c r="S110" s="33">
        <v>1</v>
      </c>
      <c r="T110" s="144" t="s">
        <v>221</v>
      </c>
      <c r="U110" s="12">
        <v>50000</v>
      </c>
      <c r="V110" s="33">
        <f t="shared" si="30"/>
        <v>9000</v>
      </c>
      <c r="W110" s="33">
        <v>0</v>
      </c>
      <c r="X110" s="18">
        <v>287</v>
      </c>
      <c r="Y110" s="38" t="s">
        <v>47</v>
      </c>
      <c r="Z110" s="20">
        <f>SUM(U106:U110)-SUM(V106:V110)</f>
        <v>205000</v>
      </c>
      <c r="AA110" s="39">
        <f>(AC103+AC104+AC106+AC107+AC108)/1.18</f>
        <v>105932.20338983051</v>
      </c>
      <c r="AB110" s="39"/>
      <c r="AC110" s="40">
        <f>U110*0.5</f>
        <v>25000</v>
      </c>
      <c r="AD110" s="33"/>
      <c r="AE110" s="33"/>
      <c r="AF110" s="58" t="s">
        <v>200</v>
      </c>
      <c r="AG110" s="41">
        <v>8</v>
      </c>
      <c r="AH110" s="42">
        <v>13</v>
      </c>
      <c r="AI110" s="43" t="s">
        <v>230</v>
      </c>
      <c r="AJ110" s="34"/>
      <c r="AK110" s="34"/>
      <c r="AL110" s="37">
        <v>0</v>
      </c>
      <c r="AM110" s="33" t="s">
        <v>50</v>
      </c>
      <c r="AN110" s="33" t="s">
        <v>51</v>
      </c>
      <c r="AO110" s="33"/>
      <c r="AP110" s="37"/>
      <c r="AQ110" s="37"/>
      <c r="AR110" s="37"/>
      <c r="AS110" s="44"/>
      <c r="AU11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'Б-100198-13',date'2015-03-05',2, 1, 1, 'RUR', 1, 18, date'2015-03-06', date'2015-03-07', 1001981, 1, to_date('2016-08-07 00:00:00','YYYY-MM-DD HH24:MI:SS'), 50000, 9000, 0, 287, 0, 'c1', 8,null);insert into xxxx_oebs_cash_payment_test (ID, INVOICE_ID, OEBS_PAYMENT, DOC_DATE, COMISS_DATE) values (s_xxxx_oebs_cash_payment_test.NEXTVAL, 100198, 25000, to_date('2016-08-07 00:00:00','YYYY-MM-DD HH24:MI:SS'), date'2015-10-11' );insert into xxxx_client_discount_m  (ID,CLIENT_ID,CLIENT_AVG_DISCOUNT,DT) values (s_xxxx_client_discount_m.NEXTVAL,287, 13, date'2016-03-05');</v>
      </c>
    </row>
    <row r="111" spans="1:47" x14ac:dyDescent="0.3">
      <c r="A111" s="45">
        <v>14</v>
      </c>
      <c r="B111" s="57"/>
      <c r="C111" s="12" t="str">
        <f t="shared" si="25"/>
        <v>100014</v>
      </c>
      <c r="D111" s="12" t="str">
        <f t="shared" si="26"/>
        <v>100014/13</v>
      </c>
      <c r="E111" s="13" t="s">
        <v>40</v>
      </c>
      <c r="F111" s="13" t="s">
        <v>41</v>
      </c>
      <c r="G111" s="12">
        <v>57</v>
      </c>
      <c r="H111" s="14">
        <v>100199</v>
      </c>
      <c r="I111" s="15" t="str">
        <f t="shared" si="29"/>
        <v>Б-100199-13</v>
      </c>
      <c r="J111" s="16">
        <v>2</v>
      </c>
      <c r="K111" s="56">
        <v>2</v>
      </c>
      <c r="L111" s="12" t="s">
        <v>42</v>
      </c>
      <c r="M111" s="16">
        <v>1</v>
      </c>
      <c r="N111" s="12">
        <v>18</v>
      </c>
      <c r="O111" s="13" t="s">
        <v>43</v>
      </c>
      <c r="P111" s="13" t="s">
        <v>44</v>
      </c>
      <c r="Q111" s="13" t="s">
        <v>45</v>
      </c>
      <c r="R111" s="17" t="str">
        <f t="shared" si="27"/>
        <v>1001991</v>
      </c>
      <c r="S111" s="15">
        <v>1</v>
      </c>
      <c r="T111" s="144" t="s">
        <v>152</v>
      </c>
      <c r="U111" s="12">
        <v>50000</v>
      </c>
      <c r="V111" s="12">
        <f t="shared" si="30"/>
        <v>9000</v>
      </c>
      <c r="W111" s="12">
        <v>0</v>
      </c>
      <c r="X111" s="18">
        <v>288</v>
      </c>
      <c r="Y111" s="19" t="s">
        <v>47</v>
      </c>
      <c r="Z111" s="20"/>
      <c r="AA111" s="21"/>
      <c r="AB111" s="22"/>
      <c r="AC111" s="14">
        <f>U111*0.5</f>
        <v>25000</v>
      </c>
      <c r="AD111" s="12"/>
      <c r="AE111" s="12"/>
      <c r="AF111" s="58" t="s">
        <v>197</v>
      </c>
      <c r="AG111" s="23">
        <v>8</v>
      </c>
      <c r="AH111" s="24">
        <v>13</v>
      </c>
      <c r="AI111" s="25" t="s">
        <v>230</v>
      </c>
      <c r="AJ111" s="13"/>
      <c r="AK111" s="13"/>
      <c r="AL111" s="17">
        <v>0</v>
      </c>
      <c r="AM111" s="15" t="s">
        <v>50</v>
      </c>
      <c r="AN111" s="12" t="s">
        <v>51</v>
      </c>
      <c r="AO111" s="12"/>
      <c r="AP111" s="17"/>
      <c r="AQ111" s="17"/>
      <c r="AR111" s="17"/>
      <c r="AS111" s="15" t="s">
        <v>196</v>
      </c>
      <c r="AU11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'Б-100199-13',date'2015-03-02',2, 2, 2, 'RUR', 1, 18, date'2015-03-06', date'2015-03-07', 1001991, 1, to_date('2016-06-07 00:00:00','YYYY-MM-DD HH24:MI:SS'), 50000, 9000, 0, 288, 0, 'c1', 8,null);insert into xxxx_oebs_cash_payment_test (ID, INVOICE_ID, OEBS_PAYMENT, DOC_DATE, COMISS_DATE) values (s_xxxx_oebs_cash_payment_test.NEXTVAL, 100199, 25000, to_date('2016-06-07 00:00:00','YYYY-MM-DD HH24:MI:SS'), date'2015-09-11' );insert into xxxx_client_discount_m  (ID,CLIENT_ID,CLIENT_AVG_DISCOUNT,DT) values (s_xxxx_client_discount_m.NEXTVAL,288, 13, date'2016-03-05');</v>
      </c>
    </row>
    <row r="112" spans="1:47" x14ac:dyDescent="0.3">
      <c r="A112" s="45">
        <v>14</v>
      </c>
      <c r="B112" s="57"/>
      <c r="C112" s="12" t="str">
        <f t="shared" si="25"/>
        <v>100014</v>
      </c>
      <c r="D112" s="12" t="str">
        <f t="shared" si="26"/>
        <v>100014/13</v>
      </c>
      <c r="E112" s="13" t="s">
        <v>40</v>
      </c>
      <c r="F112" s="13" t="s">
        <v>41</v>
      </c>
      <c r="G112" s="12">
        <v>57</v>
      </c>
      <c r="H112" s="14">
        <v>100200</v>
      </c>
      <c r="I112" s="15" t="str">
        <f t="shared" si="29"/>
        <v>Б-100200-13</v>
      </c>
      <c r="J112" s="16">
        <v>2</v>
      </c>
      <c r="K112" s="12">
        <v>7</v>
      </c>
      <c r="L112" s="12" t="s">
        <v>42</v>
      </c>
      <c r="M112" s="16">
        <v>1</v>
      </c>
      <c r="N112" s="12">
        <v>18</v>
      </c>
      <c r="O112" s="13" t="s">
        <v>53</v>
      </c>
      <c r="P112" s="13" t="s">
        <v>44</v>
      </c>
      <c r="Q112" s="13" t="s">
        <v>45</v>
      </c>
      <c r="R112" s="17" t="str">
        <f t="shared" si="27"/>
        <v>1002001</v>
      </c>
      <c r="S112" s="15">
        <v>1</v>
      </c>
      <c r="T112" s="144" t="s">
        <v>153</v>
      </c>
      <c r="U112" s="12">
        <v>50000</v>
      </c>
      <c r="V112" s="12">
        <f t="shared" si="30"/>
        <v>9000</v>
      </c>
      <c r="W112" s="12">
        <v>0</v>
      </c>
      <c r="X112" s="18">
        <v>289</v>
      </c>
      <c r="Y112" s="19" t="s">
        <v>47</v>
      </c>
      <c r="Z112" s="20"/>
      <c r="AA112" s="21"/>
      <c r="AB112" s="26"/>
      <c r="AC112" s="14">
        <f>U112*0.5</f>
        <v>25000</v>
      </c>
      <c r="AD112" s="12"/>
      <c r="AE112" s="12"/>
      <c r="AF112" s="58" t="s">
        <v>197</v>
      </c>
      <c r="AG112" s="23">
        <v>8</v>
      </c>
      <c r="AH112" s="27">
        <v>7</v>
      </c>
      <c r="AI112" s="25" t="s">
        <v>230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U11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'Б-100200-13',date'2015-03-03',2, 7, 7, 'RUR', 1, 18, date'2015-03-06', date'2015-03-07', 1002001, 1, to_date('2016-06-08 00:00:00','YYYY-MM-DD HH24:MI:SS'), 50000, 9000, 0, 289, 0, 'c1', 8,null);insert into xxxx_oebs_cash_payment_test (ID, INVOICE_ID, OEBS_PAYMENT, DOC_DATE, COMISS_DATE) values (s_xxxx_oebs_cash_payment_test.NEXTVAL, 100200, 25000, to_date('2016-06-08 00:00:00','YYYY-MM-DD HH24:MI:SS'), date'2015-09-11' );insert into xxxx_client_discount_m  (ID,CLIENT_ID,CLIENT_AVG_DISCOUNT,DT) values (s_xxxx_client_discount_m.NEXTVAL,289, 7, date'2016-03-05');</v>
      </c>
    </row>
    <row r="113" spans="1:47" x14ac:dyDescent="0.3">
      <c r="A113" s="45">
        <v>14</v>
      </c>
      <c r="B113" s="57"/>
      <c r="C113" s="12" t="str">
        <f t="shared" si="25"/>
        <v>100014</v>
      </c>
      <c r="D113" s="12" t="str">
        <f t="shared" si="26"/>
        <v>100014/13</v>
      </c>
      <c r="E113" s="13" t="s">
        <v>40</v>
      </c>
      <c r="F113" s="13" t="s">
        <v>41</v>
      </c>
      <c r="G113" s="12">
        <v>57</v>
      </c>
      <c r="H113" s="14">
        <v>100201</v>
      </c>
      <c r="I113" s="15" t="str">
        <f t="shared" si="29"/>
        <v>Б-100201-13</v>
      </c>
      <c r="J113" s="16">
        <v>2</v>
      </c>
      <c r="K113" s="12">
        <v>7</v>
      </c>
      <c r="L113" s="12" t="s">
        <v>42</v>
      </c>
      <c r="M113" s="16">
        <v>1</v>
      </c>
      <c r="N113" s="12">
        <v>18</v>
      </c>
      <c r="O113" s="13" t="s">
        <v>53</v>
      </c>
      <c r="P113" s="13" t="s">
        <v>44</v>
      </c>
      <c r="Q113" s="13" t="s">
        <v>45</v>
      </c>
      <c r="R113" s="17" t="str">
        <f t="shared" si="27"/>
        <v>1002011</v>
      </c>
      <c r="S113" s="15">
        <v>1</v>
      </c>
      <c r="T113" s="144" t="s">
        <v>153</v>
      </c>
      <c r="U113" s="12">
        <v>50000</v>
      </c>
      <c r="V113" s="12">
        <f t="shared" si="30"/>
        <v>9000</v>
      </c>
      <c r="W113" s="12">
        <v>0</v>
      </c>
      <c r="X113" s="18">
        <v>290</v>
      </c>
      <c r="Y113" s="19" t="s">
        <v>47</v>
      </c>
      <c r="Z113" s="20"/>
      <c r="AA113" s="21"/>
      <c r="AB113" s="26"/>
      <c r="AC113" s="14">
        <v>100000</v>
      </c>
      <c r="AD113" s="12"/>
      <c r="AE113" s="12"/>
      <c r="AF113" s="58" t="s">
        <v>197</v>
      </c>
      <c r="AG113" s="23">
        <v>8</v>
      </c>
      <c r="AH113" s="27">
        <v>7</v>
      </c>
      <c r="AI113" s="25" t="s">
        <v>230</v>
      </c>
      <c r="AJ113" s="13"/>
      <c r="AK113" s="13"/>
      <c r="AL113" s="17">
        <v>0</v>
      </c>
      <c r="AM113" s="15" t="s">
        <v>50</v>
      </c>
      <c r="AN113" s="12" t="s">
        <v>51</v>
      </c>
      <c r="AO113" s="12"/>
      <c r="AP113" s="17"/>
      <c r="AQ113" s="17"/>
      <c r="AR113" s="17"/>
      <c r="AU11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'Б-100201-13',date'2015-03-03',2, 7, 7, 'RUR', 1, 18, date'2015-03-06', date'2015-03-07', 1002011, 1, to_date('2016-06-08 00:00:00','YYYY-MM-DD HH24:MI:SS'), 50000, 9000, 0, 290, 0, 'c1', 8,null);insert into xxxx_oebs_cash_payment_test (ID, INVOICE_ID, OEBS_PAYMENT, DOC_DATE, COMISS_DATE) values (s_xxxx_oebs_cash_payment_test.NEXTVAL, 100201, 100000, to_date('2016-06-08 00:00:00','YYYY-MM-DD HH24:MI:SS'), date'2015-09-11' );insert into xxxx_client_discount_m  (ID,CLIENT_ID,CLIENT_AVG_DISCOUNT,DT) values (s_xxxx_client_discount_m.NEXTVAL,290, 7, date'2016-03-05');</v>
      </c>
    </row>
    <row r="114" spans="1:47" x14ac:dyDescent="0.3">
      <c r="A114" s="45">
        <v>14</v>
      </c>
      <c r="B114" s="57"/>
      <c r="C114" s="12" t="str">
        <f t="shared" si="25"/>
        <v>100014</v>
      </c>
      <c r="D114" s="12" t="str">
        <f t="shared" si="26"/>
        <v>100014/13</v>
      </c>
      <c r="E114" s="13" t="s">
        <v>40</v>
      </c>
      <c r="F114" s="13" t="s">
        <v>41</v>
      </c>
      <c r="G114" s="12">
        <v>57</v>
      </c>
      <c r="H114" s="14">
        <v>100202</v>
      </c>
      <c r="I114" s="15" t="str">
        <f t="shared" si="29"/>
        <v>Б-100202-13</v>
      </c>
      <c r="J114" s="16">
        <v>2</v>
      </c>
      <c r="K114" s="56">
        <v>11</v>
      </c>
      <c r="L114" s="12" t="s">
        <v>42</v>
      </c>
      <c r="M114" s="16">
        <v>1</v>
      </c>
      <c r="N114" s="12">
        <v>18</v>
      </c>
      <c r="O114" s="13" t="s">
        <v>55</v>
      </c>
      <c r="P114" s="13" t="s">
        <v>44</v>
      </c>
      <c r="Q114" s="13" t="s">
        <v>45</v>
      </c>
      <c r="R114" s="17" t="str">
        <f t="shared" si="27"/>
        <v>1002021</v>
      </c>
      <c r="S114" s="15">
        <v>1</v>
      </c>
      <c r="T114" s="144" t="s">
        <v>215</v>
      </c>
      <c r="U114" s="12">
        <v>50000</v>
      </c>
      <c r="V114" s="12">
        <f t="shared" si="30"/>
        <v>9000</v>
      </c>
      <c r="W114" s="12">
        <v>0</v>
      </c>
      <c r="X114" s="18">
        <v>291</v>
      </c>
      <c r="Y114" s="19" t="s">
        <v>47</v>
      </c>
      <c r="Z114" s="20"/>
      <c r="AA114" s="29">
        <f>SUM(AC111:AC115)/1.18</f>
        <v>169491.52542372883</v>
      </c>
      <c r="AB114" s="29"/>
      <c r="AC114" s="14">
        <f t="shared" ref="AC114:AC123" si="32">U114*0.5</f>
        <v>25000</v>
      </c>
      <c r="AD114" s="12"/>
      <c r="AE114" s="12"/>
      <c r="AF114" s="58" t="s">
        <v>197</v>
      </c>
      <c r="AG114" s="23">
        <v>8</v>
      </c>
      <c r="AH114" s="30">
        <v>20</v>
      </c>
      <c r="AI114" s="25" t="s">
        <v>230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U11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'Б-100202-13',date'2015-03-04',2, 11, 11, 'RUR', 1, 18, date'2015-03-06', date'2015-03-07', 1002021, 1, to_date('2016-06-09 00:00:00','YYYY-MM-DD HH24:MI:SS'), 50000, 9000, 0, 291, 0, 'c1', 8,null);insert into xxxx_oebs_cash_payment_test (ID, INVOICE_ID, OEBS_PAYMENT, DOC_DATE, COMISS_DATE) values (s_xxxx_oebs_cash_payment_test.NEXTVAL, 100202, 25000, to_date('2016-06-09 00:00:00','YYYY-MM-DD HH24:MI:SS'), date'2015-09-11' );insert into xxxx_client_discount_m  (ID,CLIENT_ID,CLIENT_AVG_DISCOUNT,DT) values (s_xxxx_client_discount_m.NEXTVAL,291, 20, date'2016-03-05');</v>
      </c>
    </row>
    <row r="115" spans="1:47" x14ac:dyDescent="0.3">
      <c r="A115" s="45">
        <v>14</v>
      </c>
      <c r="B115" s="57"/>
      <c r="C115" s="12" t="str">
        <f t="shared" ref="C115:C125" si="33">"1000"&amp;A115</f>
        <v>100014</v>
      </c>
      <c r="D115" s="12" t="str">
        <f t="shared" ref="D115:D125" si="34">"1000"&amp;A115&amp;"/13"</f>
        <v>100014/13</v>
      </c>
      <c r="E115" s="13" t="s">
        <v>40</v>
      </c>
      <c r="F115" s="13" t="s">
        <v>41</v>
      </c>
      <c r="G115" s="12">
        <v>57</v>
      </c>
      <c r="H115" s="14">
        <v>100203</v>
      </c>
      <c r="I115" s="15" t="str">
        <f t="shared" si="29"/>
        <v>Б-100203-13</v>
      </c>
      <c r="J115" s="16">
        <v>2</v>
      </c>
      <c r="K115" s="28">
        <v>1</v>
      </c>
      <c r="L115" s="12" t="s">
        <v>42</v>
      </c>
      <c r="M115" s="16">
        <v>1</v>
      </c>
      <c r="N115" s="12">
        <v>18</v>
      </c>
      <c r="O115" s="13" t="s">
        <v>57</v>
      </c>
      <c r="P115" s="13" t="s">
        <v>44</v>
      </c>
      <c r="Q115" s="13" t="s">
        <v>45</v>
      </c>
      <c r="R115" s="17" t="str">
        <f t="shared" ref="R115:R125" si="35">H115&amp;"1"</f>
        <v>1002031</v>
      </c>
      <c r="S115" s="15">
        <v>1</v>
      </c>
      <c r="T115" s="144" t="s">
        <v>216</v>
      </c>
      <c r="U115" s="12">
        <v>50000</v>
      </c>
      <c r="V115" s="12">
        <f t="shared" si="30"/>
        <v>9000</v>
      </c>
      <c r="W115" s="12">
        <v>0</v>
      </c>
      <c r="X115" s="18">
        <v>292</v>
      </c>
      <c r="Y115" s="19" t="s">
        <v>47</v>
      </c>
      <c r="Z115" s="20">
        <f>SUM(U111:U115)-SUM(V111:V115)</f>
        <v>205000</v>
      </c>
      <c r="AA115" s="29">
        <v>169491</v>
      </c>
      <c r="AB115" s="29">
        <f>Z115-AA115</f>
        <v>35509</v>
      </c>
      <c r="AC115" s="14">
        <f t="shared" si="32"/>
        <v>25000</v>
      </c>
      <c r="AD115" s="12"/>
      <c r="AE115" s="12"/>
      <c r="AF115" s="58" t="s">
        <v>197</v>
      </c>
      <c r="AG115" s="23">
        <v>8</v>
      </c>
      <c r="AH115" s="30">
        <v>13</v>
      </c>
      <c r="AI115" s="25" t="s">
        <v>230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U11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'Б-100203-13',date'2015-03-05',2, 1, 1, 'RUR', 1, 18, date'2015-03-06', date'2015-03-07', 1002031, 1, to_date('2016-06-11 00:00:00','YYYY-MM-DD HH24:MI:SS'), 50000, 9000, 0, 292, 0, 'c1', 8,null);insert into xxxx_oebs_cash_payment_test (ID, INVOICE_ID, OEBS_PAYMENT, DOC_DATE, COMISS_DATE) values (s_xxxx_oebs_cash_payment_test.NEXTVAL, 100203, 25000, to_date('2016-06-11 00:00:00','YYYY-MM-DD HH24:MI:SS'), date'2015-09-11' );insert into xxxx_client_discount_m  (ID,CLIENT_ID,CLIENT_AVG_DISCOUNT,DT) values (s_xxxx_client_discount_m.NEXTVAL,292, 13, date'2016-03-05');</v>
      </c>
    </row>
    <row r="116" spans="1:47" x14ac:dyDescent="0.3">
      <c r="A116" s="45">
        <v>14</v>
      </c>
      <c r="B116" s="57"/>
      <c r="C116" s="12" t="str">
        <f t="shared" si="33"/>
        <v>100014</v>
      </c>
      <c r="D116" s="12" t="str">
        <f t="shared" si="34"/>
        <v>100014/13</v>
      </c>
      <c r="E116" s="13" t="s">
        <v>40</v>
      </c>
      <c r="F116" s="13" t="s">
        <v>41</v>
      </c>
      <c r="G116" s="12">
        <v>57</v>
      </c>
      <c r="H116" s="14">
        <v>100204</v>
      </c>
      <c r="I116" s="15" t="str">
        <f t="shared" si="29"/>
        <v>Б-100204-13</v>
      </c>
      <c r="J116" s="16">
        <v>2</v>
      </c>
      <c r="K116" s="12">
        <v>7</v>
      </c>
      <c r="L116" s="12" t="s">
        <v>42</v>
      </c>
      <c r="M116" s="16">
        <v>1</v>
      </c>
      <c r="N116" s="12">
        <v>18</v>
      </c>
      <c r="O116" s="13" t="s">
        <v>43</v>
      </c>
      <c r="P116" s="13" t="s">
        <v>44</v>
      </c>
      <c r="Q116" s="13" t="s">
        <v>45</v>
      </c>
      <c r="R116" s="17" t="str">
        <f t="shared" si="35"/>
        <v>1002041</v>
      </c>
      <c r="S116" s="15">
        <v>1</v>
      </c>
      <c r="T116" s="144" t="s">
        <v>217</v>
      </c>
      <c r="U116" s="12">
        <v>50000</v>
      </c>
      <c r="V116" s="12">
        <f t="shared" si="30"/>
        <v>9000</v>
      </c>
      <c r="W116" s="12">
        <v>0</v>
      </c>
      <c r="X116" s="18">
        <v>293</v>
      </c>
      <c r="Y116" s="19" t="s">
        <v>47</v>
      </c>
      <c r="Z116" s="20"/>
      <c r="AA116" s="21"/>
      <c r="AB116" s="22"/>
      <c r="AC116" s="14">
        <f t="shared" si="32"/>
        <v>25000</v>
      </c>
      <c r="AD116" s="12"/>
      <c r="AE116" s="12"/>
      <c r="AF116" s="59" t="s">
        <v>201</v>
      </c>
      <c r="AG116" s="23">
        <v>8</v>
      </c>
      <c r="AH116" s="24">
        <v>13</v>
      </c>
      <c r="AI116" s="25" t="s">
        <v>230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U11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'Б-100204-13',date'2015-03-02',2, 7, 7, 'RUR', 1, 18, date'2015-03-06', date'2015-03-07', 1002041, 1, to_date('2016-07-07 00:00:00','YYYY-MM-DD HH24:MI:SS'), 50000, 9000, 0, 293, 0, 'c1', 8,null);insert into xxxx_oebs_cash_payment_test (ID, INVOICE_ID, OEBS_PAYMENT, DOC_DATE, COMISS_DATE) values (s_xxxx_oebs_cash_payment_test.NEXTVAL, 100204, 25000, to_date('2016-07-07 00:00:00','YYYY-MM-DD HH24:MI:SS'), date'2015-10-07' );insert into xxxx_client_discount_m  (ID,CLIENT_ID,CLIENT_AVG_DISCOUNT,DT) values (s_xxxx_client_discount_m.NEXTVAL,293, 13, date'2016-03-05');</v>
      </c>
    </row>
    <row r="117" spans="1:47" x14ac:dyDescent="0.3">
      <c r="A117" s="45">
        <v>14</v>
      </c>
      <c r="B117" s="57"/>
      <c r="C117" s="12" t="str">
        <f t="shared" si="33"/>
        <v>100014</v>
      </c>
      <c r="D117" s="12" t="str">
        <f t="shared" si="34"/>
        <v>100014/13</v>
      </c>
      <c r="E117" s="13" t="s">
        <v>40</v>
      </c>
      <c r="F117" s="13" t="s">
        <v>41</v>
      </c>
      <c r="G117" s="12">
        <v>57</v>
      </c>
      <c r="H117" s="14">
        <v>100205</v>
      </c>
      <c r="I117" s="15" t="str">
        <f t="shared" si="29"/>
        <v>Б-100205-13</v>
      </c>
      <c r="J117" s="16">
        <v>2</v>
      </c>
      <c r="K117" s="28">
        <v>12</v>
      </c>
      <c r="L117" s="12" t="s">
        <v>42</v>
      </c>
      <c r="M117" s="16">
        <v>1</v>
      </c>
      <c r="N117" s="12">
        <v>18</v>
      </c>
      <c r="O117" s="13" t="s">
        <v>53</v>
      </c>
      <c r="P117" s="13" t="s">
        <v>44</v>
      </c>
      <c r="Q117" s="13" t="s">
        <v>45</v>
      </c>
      <c r="R117" s="17" t="str">
        <f t="shared" si="35"/>
        <v>1002051</v>
      </c>
      <c r="S117" s="15">
        <v>1</v>
      </c>
      <c r="T117" s="144" t="s">
        <v>217</v>
      </c>
      <c r="U117" s="12">
        <v>50000</v>
      </c>
      <c r="V117" s="12">
        <f t="shared" si="30"/>
        <v>9000</v>
      </c>
      <c r="W117" s="12">
        <v>0</v>
      </c>
      <c r="X117" s="18">
        <v>294</v>
      </c>
      <c r="Y117" s="19" t="s">
        <v>47</v>
      </c>
      <c r="Z117" s="20"/>
      <c r="AA117" s="21"/>
      <c r="AB117" s="26"/>
      <c r="AC117" s="14">
        <f t="shared" si="32"/>
        <v>25000</v>
      </c>
      <c r="AD117" s="12"/>
      <c r="AE117" s="12"/>
      <c r="AF117" s="59" t="s">
        <v>201</v>
      </c>
      <c r="AG117" s="23">
        <v>8</v>
      </c>
      <c r="AH117" s="27">
        <v>7</v>
      </c>
      <c r="AI117" s="25" t="s">
        <v>230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U11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'Б-100205-13',date'2015-03-03',2, 12, 12, 'RUR', 1, 18, date'2015-03-06', date'2015-03-07', 1002051, 1, to_date('2016-07-07 00:00:00','YYYY-MM-DD HH24:MI:SS'), 50000, 9000, 0, 294, 0, 'c1', 8,null);insert into xxxx_oebs_cash_payment_test (ID, INVOICE_ID, OEBS_PAYMENT, DOC_DATE, COMISS_DATE) values (s_xxxx_oebs_cash_payment_test.NEXTVAL, 100205, 25000, to_date('2016-07-07 00:00:00','YYYY-MM-DD HH24:MI:SS'), date'2015-10-07' );insert into xxxx_client_discount_m  (ID,CLIENT_ID,CLIENT_AVG_DISCOUNT,DT) values (s_xxxx_client_discount_m.NEXTVAL,294, 7, date'2016-03-05');</v>
      </c>
    </row>
    <row r="118" spans="1:47" x14ac:dyDescent="0.3">
      <c r="A118" s="45">
        <v>14</v>
      </c>
      <c r="B118" s="57"/>
      <c r="C118" s="12" t="str">
        <f t="shared" si="33"/>
        <v>100014</v>
      </c>
      <c r="D118" s="12" t="str">
        <f t="shared" si="34"/>
        <v>100014/13</v>
      </c>
      <c r="E118" s="13" t="s">
        <v>40</v>
      </c>
      <c r="F118" s="13" t="s">
        <v>41</v>
      </c>
      <c r="G118" s="12">
        <v>57</v>
      </c>
      <c r="H118" s="14">
        <v>100206</v>
      </c>
      <c r="I118" s="15" t="str">
        <f t="shared" si="29"/>
        <v>Б-100206-13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3" t="s">
        <v>53</v>
      </c>
      <c r="P118" s="13" t="s">
        <v>44</v>
      </c>
      <c r="Q118" s="13" t="s">
        <v>45</v>
      </c>
      <c r="R118" s="17" t="str">
        <f t="shared" si="35"/>
        <v>1002061</v>
      </c>
      <c r="S118" s="15">
        <v>1</v>
      </c>
      <c r="T118" s="144" t="s">
        <v>217</v>
      </c>
      <c r="U118" s="12">
        <v>50000</v>
      </c>
      <c r="V118" s="12">
        <f t="shared" si="30"/>
        <v>9000</v>
      </c>
      <c r="W118" s="12">
        <v>0</v>
      </c>
      <c r="X118" s="18">
        <v>295</v>
      </c>
      <c r="Y118" s="19" t="s">
        <v>47</v>
      </c>
      <c r="Z118" s="20"/>
      <c r="AA118" s="21"/>
      <c r="AB118" s="26"/>
      <c r="AC118" s="14">
        <f t="shared" si="32"/>
        <v>25000</v>
      </c>
      <c r="AD118" s="12"/>
      <c r="AE118" s="12"/>
      <c r="AF118" s="59" t="s">
        <v>201</v>
      </c>
      <c r="AG118" s="23">
        <v>8</v>
      </c>
      <c r="AH118" s="27">
        <v>7</v>
      </c>
      <c r="AI118" s="25" t="s">
        <v>230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U11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'Б-100206-13',date'2015-03-03',2, 7, 7, 'RUR', 1, 18, date'2015-03-06', date'2015-03-07', 1002061, 1, to_date('2016-07-07 00:00:00','YYYY-MM-DD HH24:MI:SS'), 50000, 9000, 0, 295, 0, 'c1', 8,null);insert into xxxx_oebs_cash_payment_test (ID, INVOICE_ID, OEBS_PAYMENT, DOC_DATE, COMISS_DATE) values (s_xxxx_oebs_cash_payment_test.NEXTVAL, 100206, 25000, to_date('2016-07-07 00:00:00','YYYY-MM-DD HH24:MI:SS'), date'2015-10-07' );insert into xxxx_client_discount_m  (ID,CLIENT_ID,CLIENT_AVG_DISCOUNT,DT) values (s_xxxx_client_discount_m.NEXTVAL,295, 7, date'2016-03-05');</v>
      </c>
    </row>
    <row r="119" spans="1:47" x14ac:dyDescent="0.3">
      <c r="A119" s="45">
        <v>14</v>
      </c>
      <c r="B119" s="57"/>
      <c r="C119" s="12" t="str">
        <f t="shared" si="33"/>
        <v>100014</v>
      </c>
      <c r="D119" s="12" t="str">
        <f t="shared" si="34"/>
        <v>100014/13</v>
      </c>
      <c r="E119" s="13" t="s">
        <v>40</v>
      </c>
      <c r="F119" s="13" t="s">
        <v>41</v>
      </c>
      <c r="G119" s="12">
        <v>57</v>
      </c>
      <c r="H119" s="14">
        <v>100207</v>
      </c>
      <c r="I119" s="15" t="str">
        <f t="shared" si="29"/>
        <v>Б-100207-13</v>
      </c>
      <c r="J119" s="16">
        <v>2</v>
      </c>
      <c r="K119" s="28">
        <v>11</v>
      </c>
      <c r="L119" s="12" t="s">
        <v>42</v>
      </c>
      <c r="M119" s="16">
        <v>1</v>
      </c>
      <c r="N119" s="12">
        <v>18</v>
      </c>
      <c r="O119" s="13" t="s">
        <v>55</v>
      </c>
      <c r="P119" s="13" t="s">
        <v>44</v>
      </c>
      <c r="Q119" s="13" t="s">
        <v>45</v>
      </c>
      <c r="R119" s="17" t="str">
        <f t="shared" si="35"/>
        <v>1002071</v>
      </c>
      <c r="S119" s="15">
        <v>1</v>
      </c>
      <c r="T119" s="144" t="s">
        <v>217</v>
      </c>
      <c r="U119" s="12">
        <v>50000</v>
      </c>
      <c r="V119" s="12">
        <f t="shared" si="30"/>
        <v>9000</v>
      </c>
      <c r="W119" s="12">
        <v>0</v>
      </c>
      <c r="X119" s="18">
        <v>296</v>
      </c>
      <c r="Y119" s="19" t="s">
        <v>47</v>
      </c>
      <c r="Z119" s="20"/>
      <c r="AA119" s="29">
        <f>SUM(AC116:AC120)/1.18</f>
        <v>105932.20338983051</v>
      </c>
      <c r="AB119" s="29"/>
      <c r="AC119" s="14">
        <f t="shared" si="32"/>
        <v>25000</v>
      </c>
      <c r="AD119" s="12"/>
      <c r="AE119" s="12"/>
      <c r="AF119" s="59" t="s">
        <v>201</v>
      </c>
      <c r="AG119" s="23">
        <v>8</v>
      </c>
      <c r="AH119" s="30">
        <v>20</v>
      </c>
      <c r="AI119" s="25" t="s">
        <v>230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U11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'Б-100207-13',date'2015-03-04',2, 11, 11, 'RUR', 1, 18, date'2015-03-06', date'2015-03-07', 1002071, 1, to_date('2016-07-07 00:00:00','YYYY-MM-DD HH24:MI:SS'), 50000, 9000, 0, 296, 0, 'c1', 8,null);insert into xxxx_oebs_cash_payment_test (ID, INVOICE_ID, OEBS_PAYMENT, DOC_DATE, COMISS_DATE) values (s_xxxx_oebs_cash_payment_test.NEXTVAL, 100207, 25000, to_date('2016-07-07 00:00:00','YYYY-MM-DD HH24:MI:SS'), date'2015-10-07' );insert into xxxx_client_discount_m  (ID,CLIENT_ID,CLIENT_AVG_DISCOUNT,DT) values (s_xxxx_client_discount_m.NEXTVAL,296, 20, date'2016-03-05');</v>
      </c>
    </row>
    <row r="120" spans="1:47" x14ac:dyDescent="0.3">
      <c r="A120" s="45">
        <v>14</v>
      </c>
      <c r="B120" s="57"/>
      <c r="C120" s="12" t="str">
        <f t="shared" si="33"/>
        <v>100014</v>
      </c>
      <c r="D120" s="12" t="str">
        <f t="shared" si="34"/>
        <v>100014/13</v>
      </c>
      <c r="E120" s="13" t="s">
        <v>40</v>
      </c>
      <c r="F120" s="13" t="s">
        <v>41</v>
      </c>
      <c r="G120" s="12">
        <v>57</v>
      </c>
      <c r="H120" s="14">
        <v>100208</v>
      </c>
      <c r="I120" s="15" t="str">
        <f t="shared" si="29"/>
        <v>Б-100208-13</v>
      </c>
      <c r="J120" s="16">
        <v>2</v>
      </c>
      <c r="K120" s="28">
        <v>1</v>
      </c>
      <c r="L120" s="12" t="s">
        <v>42</v>
      </c>
      <c r="M120" s="16">
        <v>1</v>
      </c>
      <c r="N120" s="12">
        <v>18</v>
      </c>
      <c r="O120" s="13" t="s">
        <v>57</v>
      </c>
      <c r="P120" s="13" t="s">
        <v>44</v>
      </c>
      <c r="Q120" s="13" t="s">
        <v>45</v>
      </c>
      <c r="R120" s="17" t="str">
        <f t="shared" si="35"/>
        <v>1002081</v>
      </c>
      <c r="S120" s="15">
        <v>1</v>
      </c>
      <c r="T120" s="144" t="s">
        <v>217</v>
      </c>
      <c r="U120" s="12">
        <v>50000</v>
      </c>
      <c r="V120" s="12">
        <f t="shared" si="30"/>
        <v>9000</v>
      </c>
      <c r="W120" s="12">
        <v>0</v>
      </c>
      <c r="X120" s="18">
        <v>297</v>
      </c>
      <c r="Y120" s="19" t="s">
        <v>47</v>
      </c>
      <c r="Z120" s="20">
        <f>SUM(U116:U120)-SUM(V116:V120)</f>
        <v>205000</v>
      </c>
      <c r="AA120" s="21">
        <v>105932.20338983051</v>
      </c>
      <c r="AB120" s="29">
        <f>Z120-AA120</f>
        <v>99067.796610169491</v>
      </c>
      <c r="AC120" s="14">
        <f t="shared" si="32"/>
        <v>25000</v>
      </c>
      <c r="AD120" s="12"/>
      <c r="AE120" s="12"/>
      <c r="AF120" s="59" t="s">
        <v>201</v>
      </c>
      <c r="AG120" s="23">
        <v>8</v>
      </c>
      <c r="AH120" s="30">
        <v>13</v>
      </c>
      <c r="AI120" s="25" t="s">
        <v>230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U12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'Б-100208-13',date'2015-03-05',2, 1, 1, 'RUR', 1, 18, date'2015-03-06', date'2015-03-07', 1002081, 1, to_date('2016-07-07 00:00:00','YYYY-MM-DD HH24:MI:SS'), 50000, 9000, 0, 297, 0, 'c1', 8,null);insert into xxxx_oebs_cash_payment_test (ID, INVOICE_ID, OEBS_PAYMENT, DOC_DATE, COMISS_DATE) values (s_xxxx_oebs_cash_payment_test.NEXTVAL, 100208, 25000, to_date('2016-07-07 00:00:00','YYYY-MM-DD HH24:MI:SS'), date'2015-10-07' );insert into xxxx_client_discount_m  (ID,CLIENT_ID,CLIENT_AVG_DISCOUNT,DT) values (s_xxxx_client_discount_m.NEXTVAL,297, 13, date'2016-03-05');</v>
      </c>
    </row>
    <row r="121" spans="1:47" x14ac:dyDescent="0.3">
      <c r="A121" s="45">
        <v>14</v>
      </c>
      <c r="B121" s="57"/>
      <c r="C121" s="12" t="str">
        <f t="shared" si="33"/>
        <v>100014</v>
      </c>
      <c r="D121" s="12" t="str">
        <f t="shared" si="34"/>
        <v>100014/13</v>
      </c>
      <c r="E121" s="13" t="s">
        <v>40</v>
      </c>
      <c r="F121" s="13" t="s">
        <v>41</v>
      </c>
      <c r="G121" s="12">
        <v>57</v>
      </c>
      <c r="H121" s="14">
        <v>100209</v>
      </c>
      <c r="I121" s="15" t="str">
        <f t="shared" si="29"/>
        <v>Б-100209-13</v>
      </c>
      <c r="J121" s="16">
        <v>2</v>
      </c>
      <c r="K121" s="12">
        <v>7</v>
      </c>
      <c r="L121" s="12" t="s">
        <v>42</v>
      </c>
      <c r="M121" s="16">
        <v>1</v>
      </c>
      <c r="N121" s="12">
        <v>18</v>
      </c>
      <c r="O121" s="13" t="s">
        <v>43</v>
      </c>
      <c r="P121" s="13" t="s">
        <v>44</v>
      </c>
      <c r="Q121" s="13" t="s">
        <v>45</v>
      </c>
      <c r="R121" s="17" t="str">
        <f t="shared" si="35"/>
        <v>1002091</v>
      </c>
      <c r="S121" s="15">
        <v>1</v>
      </c>
      <c r="T121" s="144" t="s">
        <v>221</v>
      </c>
      <c r="U121" s="12">
        <v>50000</v>
      </c>
      <c r="V121" s="12">
        <f t="shared" si="30"/>
        <v>9000</v>
      </c>
      <c r="W121" s="12">
        <v>0</v>
      </c>
      <c r="X121" s="18">
        <v>298</v>
      </c>
      <c r="Y121" s="19" t="s">
        <v>47</v>
      </c>
      <c r="Z121" s="20"/>
      <c r="AA121" s="21"/>
      <c r="AB121" s="22"/>
      <c r="AC121" s="14">
        <f t="shared" si="32"/>
        <v>25000</v>
      </c>
      <c r="AD121" s="12"/>
      <c r="AE121" s="12"/>
      <c r="AF121" s="58" t="s">
        <v>202</v>
      </c>
      <c r="AG121" s="23">
        <v>8</v>
      </c>
      <c r="AH121" s="24">
        <v>13</v>
      </c>
      <c r="AI121" s="25" t="s">
        <v>230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U12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'Б-100209-13',date'2015-03-02',2, 7, 7, 'RUR', 1, 18, date'2015-03-06', date'2015-03-07', 1002091, 1, to_date('2016-08-07 00:00:00','YYYY-MM-DD HH24:MI:SS'), 50000, 9000, 0, 298, 0, 'c1', 8,null);insert into xxxx_oebs_cash_payment_test (ID, INVOICE_ID, OEBS_PAYMENT, DOC_DATE, COMISS_DATE) values (s_xxxx_oebs_cash_payment_test.NEXTVAL, 100209, 25000, to_date('2016-08-07 00:00:00','YYYY-MM-DD HH24:MI:SS'), date'2015-11-11' );insert into xxxx_client_discount_m  (ID,CLIENT_ID,CLIENT_AVG_DISCOUNT,DT) values (s_xxxx_client_discount_m.NEXTVAL,298, 13, date'2016-03-05');</v>
      </c>
    </row>
    <row r="122" spans="1:47" x14ac:dyDescent="0.3">
      <c r="A122" s="45">
        <v>14</v>
      </c>
      <c r="B122" s="57"/>
      <c r="C122" s="12" t="str">
        <f t="shared" si="33"/>
        <v>100014</v>
      </c>
      <c r="D122" s="12" t="str">
        <f t="shared" si="34"/>
        <v>100014/13</v>
      </c>
      <c r="E122" s="13" t="s">
        <v>40</v>
      </c>
      <c r="F122" s="13" t="s">
        <v>41</v>
      </c>
      <c r="G122" s="12">
        <v>57</v>
      </c>
      <c r="H122" s="14">
        <v>100210</v>
      </c>
      <c r="I122" s="15" t="str">
        <f t="shared" si="29"/>
        <v>Б-100210-13</v>
      </c>
      <c r="J122" s="16">
        <v>2</v>
      </c>
      <c r="K122" s="56">
        <v>3</v>
      </c>
      <c r="L122" s="12" t="s">
        <v>42</v>
      </c>
      <c r="M122" s="16">
        <v>1</v>
      </c>
      <c r="N122" s="12">
        <v>18</v>
      </c>
      <c r="O122" s="13" t="s">
        <v>53</v>
      </c>
      <c r="P122" s="13" t="s">
        <v>44</v>
      </c>
      <c r="Q122" s="13" t="s">
        <v>45</v>
      </c>
      <c r="R122" s="17" t="str">
        <f t="shared" si="35"/>
        <v>1002101</v>
      </c>
      <c r="S122" s="15">
        <v>1</v>
      </c>
      <c r="T122" s="144" t="s">
        <v>221</v>
      </c>
      <c r="U122" s="12">
        <v>50000</v>
      </c>
      <c r="V122" s="12">
        <f t="shared" si="30"/>
        <v>9000</v>
      </c>
      <c r="W122" s="12">
        <v>0</v>
      </c>
      <c r="X122" s="18">
        <v>299</v>
      </c>
      <c r="Y122" s="19" t="s">
        <v>47</v>
      </c>
      <c r="Z122" s="20"/>
      <c r="AA122" s="21"/>
      <c r="AB122" s="26"/>
      <c r="AC122" s="14">
        <f t="shared" si="32"/>
        <v>25000</v>
      </c>
      <c r="AD122" s="12"/>
      <c r="AE122" s="12"/>
      <c r="AF122" s="58" t="s">
        <v>202</v>
      </c>
      <c r="AG122" s="23">
        <v>8</v>
      </c>
      <c r="AH122" s="27">
        <v>7</v>
      </c>
      <c r="AI122" s="25" t="s">
        <v>230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U12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'Б-100210-13',date'2015-03-03',2, 3, 3, 'RUR', 1, 18, date'2015-03-06', date'2015-03-07', 1002101, 1, to_date('2016-08-07 00:00:00','YYYY-MM-DD HH24:MI:SS'), 50000, 9000, 0, 299, 0, 'c1', 8,null);insert into xxxx_oebs_cash_payment_test (ID, INVOICE_ID, OEBS_PAYMENT, DOC_DATE, COMISS_DATE) values (s_xxxx_oebs_cash_payment_test.NEXTVAL, 100210, 25000, to_date('2016-08-07 00:00:00','YYYY-MM-DD HH24:MI:SS'), date'2015-11-11' );insert into xxxx_client_discount_m  (ID,CLIENT_ID,CLIENT_AVG_DISCOUNT,DT) values (s_xxxx_client_discount_m.NEXTVAL,299, 7, date'2016-03-05');</v>
      </c>
    </row>
    <row r="123" spans="1:47" x14ac:dyDescent="0.3">
      <c r="A123" s="45">
        <v>14</v>
      </c>
      <c r="B123" s="57"/>
      <c r="C123" s="12" t="str">
        <f t="shared" si="33"/>
        <v>100014</v>
      </c>
      <c r="D123" s="12" t="str">
        <f t="shared" si="34"/>
        <v>100014/13</v>
      </c>
      <c r="E123" s="13" t="s">
        <v>40</v>
      </c>
      <c r="F123" s="13" t="s">
        <v>41</v>
      </c>
      <c r="G123" s="12">
        <v>57</v>
      </c>
      <c r="H123" s="14">
        <v>100211</v>
      </c>
      <c r="I123" s="15" t="str">
        <f t="shared" si="29"/>
        <v>Б-100211-13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3" t="s">
        <v>53</v>
      </c>
      <c r="P123" s="13" t="s">
        <v>44</v>
      </c>
      <c r="Q123" s="13" t="s">
        <v>45</v>
      </c>
      <c r="R123" s="17" t="str">
        <f t="shared" si="35"/>
        <v>1002111</v>
      </c>
      <c r="S123" s="15">
        <v>1</v>
      </c>
      <c r="T123" s="144" t="s">
        <v>221</v>
      </c>
      <c r="U123" s="12">
        <v>50000</v>
      </c>
      <c r="V123" s="12">
        <f t="shared" si="30"/>
        <v>9000</v>
      </c>
      <c r="W123" s="12">
        <v>0</v>
      </c>
      <c r="X123" s="18">
        <v>300</v>
      </c>
      <c r="Y123" s="19" t="s">
        <v>47</v>
      </c>
      <c r="Z123" s="20"/>
      <c r="AA123" s="21"/>
      <c r="AB123" s="26"/>
      <c r="AC123" s="14">
        <f t="shared" si="32"/>
        <v>25000</v>
      </c>
      <c r="AD123" s="12"/>
      <c r="AE123" s="12"/>
      <c r="AF123" s="58" t="s">
        <v>202</v>
      </c>
      <c r="AG123" s="23">
        <v>8</v>
      </c>
      <c r="AH123" s="27">
        <v>7</v>
      </c>
      <c r="AI123" s="25" t="s">
        <v>230</v>
      </c>
      <c r="AJ123" s="13"/>
      <c r="AK123" s="13"/>
      <c r="AL123" s="17">
        <v>0</v>
      </c>
      <c r="AM123" s="15" t="s">
        <v>50</v>
      </c>
      <c r="AN123" s="12" t="s">
        <v>51</v>
      </c>
      <c r="AO123" s="12"/>
      <c r="AP123" s="17"/>
      <c r="AQ123" s="17"/>
      <c r="AR123" s="17"/>
      <c r="AU12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'Б-100211-13',date'2015-03-03',2, 7, 7, 'RUR', 1, 18, date'2015-03-06', date'2015-03-07', 1002111, 1, to_date('2016-08-07 00:00:00','YYYY-MM-DD HH24:MI:SS'), 50000, 9000, 0, 300, 0, 'c1', 8,null);insert into xxxx_oebs_cash_payment_test (ID, INVOICE_ID, OEBS_PAYMENT, DOC_DATE, COMISS_DATE) values (s_xxxx_oebs_cash_payment_test.NEXTVAL, 100211, 25000, to_date('2016-08-07 00:00:00','YYYY-MM-DD HH24:MI:SS'), date'2015-11-11' );insert into xxxx_client_discount_m  (ID,CLIENT_ID,CLIENT_AVG_DISCOUNT,DT) values (s_xxxx_client_discount_m.NEXTVAL,300, 7, date'2016-03-05');</v>
      </c>
    </row>
    <row r="124" spans="1:47" x14ac:dyDescent="0.3">
      <c r="A124" s="45">
        <v>14</v>
      </c>
      <c r="B124" s="57"/>
      <c r="C124" s="12" t="str">
        <f t="shared" si="33"/>
        <v>100014</v>
      </c>
      <c r="D124" s="12" t="str">
        <f t="shared" si="34"/>
        <v>100014/13</v>
      </c>
      <c r="E124" s="13" t="s">
        <v>40</v>
      </c>
      <c r="F124" s="13" t="s">
        <v>41</v>
      </c>
      <c r="G124" s="12">
        <v>57</v>
      </c>
      <c r="H124" s="14">
        <v>100212</v>
      </c>
      <c r="I124" s="15" t="str">
        <f t="shared" si="29"/>
        <v>Б-100212-13</v>
      </c>
      <c r="J124" s="16">
        <v>2</v>
      </c>
      <c r="K124" s="28">
        <v>11</v>
      </c>
      <c r="L124" s="12" t="s">
        <v>42</v>
      </c>
      <c r="M124" s="16">
        <v>1</v>
      </c>
      <c r="N124" s="12">
        <v>18</v>
      </c>
      <c r="O124" s="13" t="s">
        <v>55</v>
      </c>
      <c r="P124" s="13" t="s">
        <v>44</v>
      </c>
      <c r="Q124" s="13" t="s">
        <v>45</v>
      </c>
      <c r="R124" s="17" t="str">
        <f t="shared" si="35"/>
        <v>1002121</v>
      </c>
      <c r="S124" s="15">
        <v>1</v>
      </c>
      <c r="T124" s="144" t="s">
        <v>221</v>
      </c>
      <c r="U124" s="12">
        <v>50000</v>
      </c>
      <c r="V124" s="12">
        <f t="shared" si="30"/>
        <v>9000</v>
      </c>
      <c r="W124" s="12">
        <v>0</v>
      </c>
      <c r="X124" s="18">
        <v>301</v>
      </c>
      <c r="Y124" s="19" t="s">
        <v>47</v>
      </c>
      <c r="Z124" s="20"/>
      <c r="AA124" s="29">
        <f>SUM(AC121:AC125)/1.18</f>
        <v>254237.28813559323</v>
      </c>
      <c r="AB124" s="29"/>
      <c r="AC124" s="14">
        <v>200000</v>
      </c>
      <c r="AD124" s="12"/>
      <c r="AE124" s="12"/>
      <c r="AF124" s="58" t="s">
        <v>202</v>
      </c>
      <c r="AG124" s="23">
        <v>8</v>
      </c>
      <c r="AH124" s="30">
        <v>20</v>
      </c>
      <c r="AI124" s="25" t="s">
        <v>230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U12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'Б-100212-13',date'2015-03-04',2, 11, 11, 'RUR', 1, 18, date'2015-03-06', date'2015-03-07', 1002121, 1, to_date('2016-08-07 00:00:00','YYYY-MM-DD HH24:MI:SS'), 50000, 9000, 0, 301, 0, 'c1', 8,null);insert into xxxx_oebs_cash_payment_test (ID, INVOICE_ID, OEBS_PAYMENT, DOC_DATE, COMISS_DATE) values (s_xxxx_oebs_cash_payment_test.NEXTVAL, 100212, 200000, to_date('2016-08-07 00:00:00','YYYY-MM-DD HH24:MI:SS'), date'2015-11-11' );insert into xxxx_client_discount_m  (ID,CLIENT_ID,CLIENT_AVG_DISCOUNT,DT) values (s_xxxx_client_discount_m.NEXTVAL,301, 20, date'2016-03-05');</v>
      </c>
    </row>
    <row r="125" spans="1:47" x14ac:dyDescent="0.3">
      <c r="A125" s="45">
        <v>14</v>
      </c>
      <c r="B125" s="57"/>
      <c r="C125" s="33" t="str">
        <f t="shared" si="33"/>
        <v>100014</v>
      </c>
      <c r="D125" s="33" t="str">
        <f t="shared" si="34"/>
        <v>100014/13</v>
      </c>
      <c r="E125" s="34" t="s">
        <v>40</v>
      </c>
      <c r="F125" s="34" t="s">
        <v>41</v>
      </c>
      <c r="G125" s="12">
        <v>57</v>
      </c>
      <c r="H125" s="14">
        <v>100213</v>
      </c>
      <c r="I125" s="33" t="str">
        <f t="shared" ref="I125" si="36">"Б-"&amp;H125&amp;"-13"</f>
        <v>Б-100213-13</v>
      </c>
      <c r="J125" s="16">
        <v>2</v>
      </c>
      <c r="K125" s="35">
        <v>1</v>
      </c>
      <c r="L125" s="33" t="s">
        <v>42</v>
      </c>
      <c r="M125" s="36">
        <v>1</v>
      </c>
      <c r="N125" s="33">
        <v>18</v>
      </c>
      <c r="O125" s="34" t="s">
        <v>57</v>
      </c>
      <c r="P125" s="34" t="s">
        <v>44</v>
      </c>
      <c r="Q125" s="34" t="s">
        <v>45</v>
      </c>
      <c r="R125" s="37" t="str">
        <f t="shared" si="35"/>
        <v>1002131</v>
      </c>
      <c r="S125" s="33">
        <v>1</v>
      </c>
      <c r="T125" s="144" t="s">
        <v>221</v>
      </c>
      <c r="U125" s="12">
        <v>50000</v>
      </c>
      <c r="V125" s="33">
        <f t="shared" ref="V125" si="37">U125*0.18</f>
        <v>9000</v>
      </c>
      <c r="W125" s="33">
        <v>0</v>
      </c>
      <c r="X125" s="18">
        <v>302</v>
      </c>
      <c r="Y125" s="38" t="s">
        <v>47</v>
      </c>
      <c r="Z125" s="20">
        <f>SUM(U121:U125)-SUM(V121:V125)</f>
        <v>205000</v>
      </c>
      <c r="AA125" s="39"/>
      <c r="AB125" s="39"/>
      <c r="AC125" s="40">
        <f>U125*0.5</f>
        <v>25000</v>
      </c>
      <c r="AD125" s="33"/>
      <c r="AE125" s="33"/>
      <c r="AF125" s="58" t="s">
        <v>202</v>
      </c>
      <c r="AG125" s="41">
        <v>8</v>
      </c>
      <c r="AH125" s="42">
        <v>13</v>
      </c>
      <c r="AI125" s="43" t="s">
        <v>230</v>
      </c>
      <c r="AJ125" s="34"/>
      <c r="AK125" s="34"/>
      <c r="AL125" s="37">
        <v>0</v>
      </c>
      <c r="AM125" s="33" t="s">
        <v>50</v>
      </c>
      <c r="AN125" s="33" t="s">
        <v>51</v>
      </c>
      <c r="AO125" s="33"/>
      <c r="AP125" s="37"/>
      <c r="AQ125" s="37"/>
      <c r="AR125" s="37"/>
      <c r="AS125" s="44"/>
      <c r="AU12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'Б-100213-13',date'2015-03-05',2, 1, 1, 'RUR', 1, 18, date'2015-03-06', date'2015-03-07', 1002131, 1, to_date('2016-08-07 00:00:00','YYYY-MM-DD HH24:MI:SS'), 50000, 9000, 0, 302, 0, 'c1', 8,null);insert into xxxx_oebs_cash_payment_test (ID, INVOICE_ID, OEBS_PAYMENT, DOC_DATE, COMISS_DATE) values (s_xxxx_oebs_cash_payment_test.NEXTVAL, 100213, 25000, to_date('2016-08-07 00:00:00','YYYY-MM-DD HH24:MI:SS'), date'2015-11-11' );insert into xxxx_client_discount_m  (ID,CLIENT_ID,CLIENT_AVG_DISCOUNT,DT) values (s_xxxx_client_discount_m.NEXTVAL,302, 13, date'2016-03-05');</v>
      </c>
    </row>
    <row r="127" spans="1:47" s="80" customFormat="1" x14ac:dyDescent="0.3">
      <c r="T127" s="146"/>
      <c r="Z127" s="81"/>
      <c r="AA127" s="81"/>
      <c r="AB127" s="81"/>
    </row>
    <row r="128" spans="1:47" s="80" customFormat="1" x14ac:dyDescent="0.3">
      <c r="T128" s="146"/>
      <c r="Z128" s="81"/>
      <c r="AA128" s="81"/>
      <c r="AB128" s="81"/>
    </row>
    <row r="129" spans="1:47" s="80" customFormat="1" x14ac:dyDescent="0.3">
      <c r="T129" s="146"/>
      <c r="Z129" s="81"/>
      <c r="AA129" s="81"/>
      <c r="AB129" s="81"/>
    </row>
    <row r="130" spans="1:47" s="80" customFormat="1" x14ac:dyDescent="0.3">
      <c r="T130" s="146"/>
      <c r="Z130" s="81"/>
      <c r="AA130" s="81"/>
      <c r="AB130" s="81"/>
    </row>
    <row r="131" spans="1:47" s="80" customFormat="1" x14ac:dyDescent="0.3">
      <c r="T131" s="146"/>
      <c r="Z131" s="81"/>
      <c r="AA131" s="81"/>
      <c r="AB131" s="81"/>
    </row>
    <row r="132" spans="1:47" s="80" customFormat="1" x14ac:dyDescent="0.3">
      <c r="T132" s="146"/>
      <c r="Z132" s="81"/>
      <c r="AA132" s="81"/>
      <c r="AB132" s="81"/>
    </row>
    <row r="133" spans="1:47" s="80" customFormat="1" x14ac:dyDescent="0.3">
      <c r="T133" s="146"/>
      <c r="Z133" s="81"/>
      <c r="AA133" s="81"/>
      <c r="AB133" s="81"/>
    </row>
    <row r="134" spans="1:47" s="80" customFormat="1" x14ac:dyDescent="0.3">
      <c r="T134" s="146"/>
      <c r="Z134" s="81"/>
      <c r="AA134" s="81"/>
      <c r="AB134" s="81"/>
    </row>
    <row r="135" spans="1:47" x14ac:dyDescent="0.3">
      <c r="A135" s="10">
        <v>1</v>
      </c>
      <c r="B135" s="11"/>
      <c r="C135" s="12" t="str">
        <f>"1000"&amp;A135</f>
        <v>10001</v>
      </c>
      <c r="D135" s="12" t="str">
        <f>"1000"&amp;A135&amp;"/13"</f>
        <v>10001/13</v>
      </c>
      <c r="E135" s="13" t="s">
        <v>40</v>
      </c>
      <c r="F135" s="13" t="s">
        <v>41</v>
      </c>
      <c r="G135" s="12">
        <v>57</v>
      </c>
      <c r="H135" s="14">
        <v>100011</v>
      </c>
      <c r="I135" s="15" t="str">
        <f>"Б-"&amp;H135&amp;"-13"</f>
        <v>Б-100011-13</v>
      </c>
      <c r="J135" s="163">
        <v>3</v>
      </c>
      <c r="K135" s="12">
        <v>7</v>
      </c>
      <c r="L135" s="12" t="s">
        <v>42</v>
      </c>
      <c r="M135" s="16">
        <v>1</v>
      </c>
      <c r="N135" s="12">
        <v>18</v>
      </c>
      <c r="O135" s="13" t="s">
        <v>43</v>
      </c>
      <c r="P135" s="13" t="s">
        <v>44</v>
      </c>
      <c r="Q135" s="13" t="s">
        <v>45</v>
      </c>
      <c r="R135" s="17" t="str">
        <f>H135&amp;"1"</f>
        <v>1000111</v>
      </c>
      <c r="S135" s="15">
        <v>1</v>
      </c>
      <c r="T135" s="144" t="s">
        <v>152</v>
      </c>
      <c r="U135" s="12">
        <v>100000</v>
      </c>
      <c r="V135" s="12">
        <f t="shared" ref="V135:V174" si="38">U135*0.18</f>
        <v>18000</v>
      </c>
      <c r="W135" s="12">
        <v>0</v>
      </c>
      <c r="X135" s="18">
        <v>100</v>
      </c>
      <c r="Y135" s="19" t="s">
        <v>47</v>
      </c>
      <c r="Z135" s="20">
        <f>U135-V135</f>
        <v>82000</v>
      </c>
      <c r="AA135" s="21">
        <f>(AC135/1.18)*0.13</f>
        <v>5508.4745762711873</v>
      </c>
      <c r="AB135" s="22"/>
      <c r="AC135" s="14">
        <f t="shared" ref="AC135:AC148" si="39">U135*0.5</f>
        <v>50000</v>
      </c>
      <c r="AD135" s="12"/>
      <c r="AE135" s="12"/>
      <c r="AF135" s="13" t="s">
        <v>172</v>
      </c>
      <c r="AG135" s="23">
        <v>8</v>
      </c>
      <c r="AH135" s="24">
        <v>13</v>
      </c>
      <c r="AI135" s="25" t="s">
        <v>230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S135" s="17" t="s">
        <v>52</v>
      </c>
      <c r="AU13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"&amp;A135&amp;", "&amp;C135&amp;", '"&amp;D135&amp;"', date'"&amp;E135&amp;"', date'"&amp;F135&amp;"', "&amp;G135&amp;", "&amp;H135&amp;", '"&amp;I135&amp;"',date'"&amp;O135&amp;"',"&amp;J135&amp;", "&amp;K135&amp;", "&amp;K135&amp;", '"&amp;L135&amp;"', "&amp;M135&amp;", "&amp;N135&amp;", date'"&amp;P135&amp;"', date'"&amp;Q135&amp;"', "&amp;R135&amp;", "&amp;S135&amp;", to_date('"&amp;T135&amp;"','YYYY-MM-DD HH24:MI:SS'), "&amp;U135&amp;", "&amp;V135&amp;", "&amp;W135&amp;", "&amp;X135&amp;", "&amp;AL135&amp;", '"&amp;AN135&amp;"', "&amp;AG135&amp;","&amp;AM135&amp;");"&amp;
IF(LEN(AC135)&gt;0,"insert into xxxx_oebs_cash_payment_test (ID, INVOICE_ID, OEBS_PAYMENT, DOC_DATE, COMISS_DATE) values (s_xxxx_oebs_cash_payment_test.NEXTVAL, "&amp;H135&amp;", "&amp;AC135&amp;", to_date('"&amp;T135&amp;"','YYYY-MM-DD HH24:MI:SS'), "&amp;AF135&amp;" );","")&amp;
IF(LEN(AD135)&gt;0,"insert into xxxx_oebs_cash_payment_test (ID, INVOICE_ID, OEBS_PAYMENT, DOC_DATE, COMISS_DATE) values (s_xxxx_oebs_cash_payment_test.NEXTVAL, "&amp;H135&amp;", "&amp;AD135&amp;", to_date('"&amp;T135&amp;"','YYYY-MM-DD HH24:MI:SS'), "&amp;AF135&amp;" );","")&amp;
IF(LEN(AE135)&gt;0,"insert into xxxx_oebs_cash_payment_test (ID, INVOICE_ID, OEBS_PAYMENT, DOC_DATE, COMISS_DATE) values (s_xxxx_oebs_cash_payment_test.NEXTVAL, "&amp;H135&amp;", "&amp;AE135&amp;", to_date('"&amp;T135&amp;"','YYYY-MM-DD HH24:MI:SS'), "&amp;AF135&amp;" );","")&amp;
IF(LEN(AH135)&gt;0,"insert into xxxx_client_discount_m  (ID,CLIENT_ID,CLIENT_AVG_DISCOUNT,DT) values (s_xxxx_client_discount_m.NEXTVAL,"&amp;X135&amp;", "&amp;AH135&amp;", "&amp;AI135&amp;");","")&amp;
IF(LEN(AJ135)&gt;0,"insert into xxxx_client_discount_m  (ID,CLIENT_ID,CLIENT_AVG_DISCOUNT,DT) values (s_xxxx_client_discount_m.NEXTVAL,"&amp;X135&amp;", "&amp;AJ135&amp;", "&amp;AK135&amp;");","")&amp;
IF(LEN(AO135)&gt;0,"insert into xxxx_contract_signed_attr (ID, CONTRACT_ID, CODE, KEY_NUM) values (s_xxxx_contract_signed_attr.NEXTVAL, "&amp;C135&amp;", 'SUPERCOMMISSION_BONUS' , "&amp;AO135&amp;" );","")&amp;
IF(LEN(AP135)&gt;0,"insert into xxxx_loyal_clients_contr_attr (ID, CONTRACT_ID, CLIENT_ID, LC_TURNOVER, COLLATERAL_FIRST_DT, COLLATERAL_END_DT) values (s_xxxx_loyal_clients_contr_atr.NEXTVAL, "&amp;C135&amp;", "&amp;X135&amp;", "&amp;AP135&amp;", "&amp;AQ135&amp;", "&amp;AR135&amp;"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'Б-100011-13',date'2015-03-02',3, 7, 7, 'RUR', 1, 18, date'2015-03-06', date'2015-03-07', 1000111, 1, to_date('2016-06-07 00:00:00','YYYY-MM-DD HH24:MI:SS'), 100000, 18000, 0, 100, 0, 'c1', 8,null);insert into xxxx_oebs_cash_payment_test (ID, INVOICE_ID, OEBS_PAYMENT, DOC_DATE, COMISS_DATE) values (s_xxxx_oebs_cash_payment_test.NEXTVAL, 100011, 50000, to_date('2016-06-07 00:00:00','YYYY-MM-DD HH24:MI:SS'), date'2015-06-11' );insert into xxxx_client_discount_m  (ID,CLIENT_ID,CLIENT_AVG_DISCOUNT,DT) values (s_xxxx_client_discount_m.NEXTVAL,100, 13, date'2016-03-05');</v>
      </c>
    </row>
    <row r="136" spans="1:47" ht="15" customHeight="1" x14ac:dyDescent="0.3">
      <c r="A136" s="10">
        <v>1</v>
      </c>
      <c r="B136" s="11"/>
      <c r="C136" s="12" t="str">
        <f t="shared" ref="C136:C144" si="40">"1000"&amp;A136</f>
        <v>10001</v>
      </c>
      <c r="D136" s="12" t="str">
        <f t="shared" ref="D136:D144" si="41">"1000"&amp;A136&amp;"/13"</f>
        <v>10001/13</v>
      </c>
      <c r="E136" s="13" t="s">
        <v>40</v>
      </c>
      <c r="F136" s="13" t="s">
        <v>41</v>
      </c>
      <c r="G136" s="12">
        <v>57</v>
      </c>
      <c r="H136" s="14">
        <v>100012</v>
      </c>
      <c r="I136" s="15" t="str">
        <f t="shared" ref="I136:I144" si="42">"Б-"&amp;H136&amp;"-13"</f>
        <v>Б-100012-13</v>
      </c>
      <c r="J136" s="163">
        <v>3</v>
      </c>
      <c r="K136" s="12">
        <v>7</v>
      </c>
      <c r="L136" s="12" t="s">
        <v>42</v>
      </c>
      <c r="M136" s="16">
        <v>1</v>
      </c>
      <c r="N136" s="12">
        <v>18</v>
      </c>
      <c r="O136" s="13" t="s">
        <v>53</v>
      </c>
      <c r="P136" s="13" t="s">
        <v>44</v>
      </c>
      <c r="Q136" s="13" t="s">
        <v>45</v>
      </c>
      <c r="R136" s="17" t="str">
        <f t="shared" ref="R136:R144" si="43">H136&amp;"1"</f>
        <v>1000121</v>
      </c>
      <c r="S136" s="15">
        <v>1</v>
      </c>
      <c r="T136" s="144" t="s">
        <v>153</v>
      </c>
      <c r="U136" s="12">
        <v>90000</v>
      </c>
      <c r="V136" s="12">
        <f t="shared" si="38"/>
        <v>16200</v>
      </c>
      <c r="W136" s="12">
        <v>0</v>
      </c>
      <c r="X136" s="18">
        <v>101</v>
      </c>
      <c r="Y136" s="19" t="s">
        <v>47</v>
      </c>
      <c r="Z136" s="20">
        <f t="shared" ref="Z136:Z199" si="44">U136-V136</f>
        <v>73800</v>
      </c>
      <c r="AA136" s="21">
        <f>(AC136/1.18)*0.13</f>
        <v>4957.6271186440681</v>
      </c>
      <c r="AB136" s="26"/>
      <c r="AC136" s="14">
        <f t="shared" si="39"/>
        <v>45000</v>
      </c>
      <c r="AD136" s="12"/>
      <c r="AE136" s="12"/>
      <c r="AF136" s="13" t="s">
        <v>172</v>
      </c>
      <c r="AG136" s="23">
        <v>8</v>
      </c>
      <c r="AH136" s="27">
        <v>7</v>
      </c>
      <c r="AI136" s="25" t="s">
        <v>230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S136" s="17"/>
      <c r="AU136" s="9" t="str">
        <f t="shared" ref="AU136:AU199" si="4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"&amp;A136&amp;", "&amp;C136&amp;", '"&amp;D136&amp;"', date'"&amp;E136&amp;"', date'"&amp;F136&amp;"', "&amp;G136&amp;", "&amp;H136&amp;", '"&amp;I136&amp;"',date'"&amp;O136&amp;"',"&amp;J136&amp;", "&amp;K136&amp;", "&amp;K136&amp;", '"&amp;L136&amp;"', "&amp;M136&amp;", "&amp;N136&amp;", date'"&amp;P136&amp;"', date'"&amp;Q136&amp;"', "&amp;R136&amp;", "&amp;S136&amp;", to_date('"&amp;T136&amp;"','YYYY-MM-DD HH24:MI:SS'), "&amp;U136&amp;", "&amp;V136&amp;", "&amp;W136&amp;", "&amp;X136&amp;", "&amp;AL136&amp;", '"&amp;AN136&amp;"', "&amp;AG136&amp;","&amp;AM136&amp;");"&amp;
IF(LEN(AC136)&gt;0,"insert into xxxx_oebs_cash_payment_test (ID, INVOICE_ID, OEBS_PAYMENT, DOC_DATE, COMISS_DATE) values (s_xxxx_oebs_cash_payment_test.NEXTVAL, "&amp;H136&amp;", "&amp;AC136&amp;", to_date('"&amp;T136&amp;"','YYYY-MM-DD HH24:MI:SS'), "&amp;AF136&amp;" );","")&amp;
IF(LEN(AD136)&gt;0,"insert into xxxx_oebs_cash_payment_test (ID, INVOICE_ID, OEBS_PAYMENT, DOC_DATE, COMISS_DATE) values (s_xxxx_oebs_cash_payment_test.NEXTVAL, "&amp;H136&amp;", "&amp;AD136&amp;", to_date('"&amp;T136&amp;"','YYYY-MM-DD HH24:MI:SS'), "&amp;AF136&amp;" );","")&amp;
IF(LEN(AE136)&gt;0,"insert into xxxx_oebs_cash_payment_test (ID, INVOICE_ID, OEBS_PAYMENT, DOC_DATE, COMISS_DATE) values (s_xxxx_oebs_cash_payment_test.NEXTVAL, "&amp;H136&amp;", "&amp;AE136&amp;", to_date('"&amp;T136&amp;"','YYYY-MM-DD HH24:MI:SS'), "&amp;AF136&amp;" );","")&amp;
IF(LEN(AH136)&gt;0,"insert into xxxx_client_discount_m  (ID,CLIENT_ID,CLIENT_AVG_DISCOUNT,DT) values (s_xxxx_client_discount_m.NEXTVAL,"&amp;X136&amp;", "&amp;AH136&amp;", "&amp;AI136&amp;");","")&amp;
IF(LEN(AJ136)&gt;0,"insert into xxxx_client_discount_m  (ID,CLIENT_ID,CLIENT_AVG_DISCOUNT,DT) values (s_xxxx_client_discount_m.NEXTVAL,"&amp;X136&amp;", "&amp;AJ136&amp;", "&amp;AK136&amp;");","")&amp;
IF(LEN(AO136)&gt;0,"insert into xxxx_contract_signed_attr (ID, CONTRACT_ID, CODE, KEY_NUM) values (s_xxxx_contract_signed_attr.NEXTVAL, "&amp;C136&amp;", 'SUPERCOMMISSION_BONUS' , "&amp;AO136&amp;" );","")&amp;
IF(LEN(AP136)&gt;0,"insert into xxxx_loyal_clients_contr_attr (ID, CONTRACT_ID, CLIENT_ID, LC_TURNOVER, COLLATERAL_FIRST_DT, COLLATERAL_END_DT) values (s_xxxx_loyal_clients_contr_atr.NEXTVAL, "&amp;C136&amp;", "&amp;X136&amp;", "&amp;AP136&amp;", "&amp;AQ136&amp;", "&amp;AR136&amp;"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'Б-100012-13',date'2015-03-03',3, 7, 7, 'RUR', 1, 18, date'2015-03-06', date'2015-03-07', 1000121, 1, to_date('2016-06-08 00:00:00','YYYY-MM-DD HH24:MI:SS'), 90000, 16200, 0, 101, 0, 'c1', 8,null);insert into xxxx_oebs_cash_payment_test (ID, INVOICE_ID, OEBS_PAYMENT, DOC_DATE, COMISS_DATE) values (s_xxxx_oebs_cash_payment_test.NEXTVAL, 100012, 45000, to_date('2016-06-08 00:00:00','YYYY-MM-DD HH24:MI:SS'), date'2015-06-11' );insert into xxxx_client_discount_m  (ID,CLIENT_ID,CLIENT_AVG_DISCOUNT,DT) values (s_xxxx_client_discount_m.NEXTVAL,101, 7, date'2016-03-05');</v>
      </c>
    </row>
    <row r="137" spans="1:47" ht="15" customHeight="1" x14ac:dyDescent="0.3">
      <c r="A137" s="10">
        <v>1</v>
      </c>
      <c r="B137" s="11"/>
      <c r="C137" s="12" t="str">
        <f t="shared" si="40"/>
        <v>10001</v>
      </c>
      <c r="D137" s="12" t="str">
        <f t="shared" si="41"/>
        <v>10001/13</v>
      </c>
      <c r="E137" s="13" t="s">
        <v>40</v>
      </c>
      <c r="F137" s="13" t="s">
        <v>41</v>
      </c>
      <c r="G137" s="12">
        <v>57</v>
      </c>
      <c r="H137" s="14">
        <v>100013</v>
      </c>
      <c r="I137" s="15" t="str">
        <f t="shared" si="42"/>
        <v>Б-100013-13</v>
      </c>
      <c r="J137" s="163">
        <v>3</v>
      </c>
      <c r="K137" s="12">
        <v>7</v>
      </c>
      <c r="L137" s="12" t="s">
        <v>42</v>
      </c>
      <c r="M137" s="16">
        <v>1</v>
      </c>
      <c r="N137" s="12">
        <v>18</v>
      </c>
      <c r="O137" s="13" t="s">
        <v>53</v>
      </c>
      <c r="P137" s="13" t="s">
        <v>44</v>
      </c>
      <c r="Q137" s="13" t="s">
        <v>45</v>
      </c>
      <c r="R137" s="17" t="str">
        <f t="shared" si="43"/>
        <v>1000131</v>
      </c>
      <c r="S137" s="15">
        <v>1</v>
      </c>
      <c r="T137" s="144" t="s">
        <v>153</v>
      </c>
      <c r="U137" s="12">
        <v>90000</v>
      </c>
      <c r="V137" s="12">
        <f t="shared" si="38"/>
        <v>16200</v>
      </c>
      <c r="W137" s="12">
        <v>0</v>
      </c>
      <c r="X137" s="18">
        <v>102</v>
      </c>
      <c r="Y137" s="19" t="s">
        <v>47</v>
      </c>
      <c r="Z137" s="20">
        <f t="shared" si="44"/>
        <v>73800</v>
      </c>
      <c r="AA137" s="21">
        <f>(AC137/1.18)*0.13</f>
        <v>4957.6271186440681</v>
      </c>
      <c r="AB137" s="26"/>
      <c r="AC137" s="14">
        <f t="shared" si="39"/>
        <v>45000</v>
      </c>
      <c r="AD137" s="12"/>
      <c r="AE137" s="12"/>
      <c r="AF137" s="13" t="s">
        <v>172</v>
      </c>
      <c r="AG137" s="23">
        <v>8</v>
      </c>
      <c r="AH137" s="27">
        <v>7</v>
      </c>
      <c r="AI137" s="25" t="s">
        <v>230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S137" s="17"/>
      <c r="AU13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'Б-100013-13',date'2015-03-03',3, 7, 7, 'RUR', 1, 18, date'2015-03-06', date'2015-03-07', 1000131, 1, to_date('2016-06-08 00:00:00','YYYY-MM-DD HH24:MI:SS'), 90000, 16200, 0, 102, 0, 'c1', 8,null);insert into xxxx_oebs_cash_payment_test (ID, INVOICE_ID, OEBS_PAYMENT, DOC_DATE, COMISS_DATE) values (s_xxxx_oebs_cash_payment_test.NEXTVAL, 100013, 45000, to_date('2016-06-08 00:00:00','YYYY-MM-DD HH24:MI:SS'), date'2015-06-11' );insert into xxxx_client_discount_m  (ID,CLIENT_ID,CLIENT_AVG_DISCOUNT,DT) values (s_xxxx_client_discount_m.NEXTVAL,102, 7, date'2016-03-05');</v>
      </c>
    </row>
    <row r="138" spans="1:47" ht="15" customHeight="1" x14ac:dyDescent="0.3">
      <c r="A138" s="10">
        <v>1</v>
      </c>
      <c r="B138" s="11"/>
      <c r="C138" s="12" t="str">
        <f t="shared" si="40"/>
        <v>10001</v>
      </c>
      <c r="D138" s="12" t="str">
        <f t="shared" si="41"/>
        <v>10001/13</v>
      </c>
      <c r="E138" s="13" t="s">
        <v>40</v>
      </c>
      <c r="F138" s="13" t="s">
        <v>41</v>
      </c>
      <c r="G138" s="12">
        <v>57</v>
      </c>
      <c r="H138" s="14">
        <v>100014</v>
      </c>
      <c r="I138" s="15" t="str">
        <f t="shared" si="42"/>
        <v>Б-100014-13</v>
      </c>
      <c r="J138" s="163">
        <v>3</v>
      </c>
      <c r="K138" s="28">
        <v>11</v>
      </c>
      <c r="L138" s="12" t="s">
        <v>42</v>
      </c>
      <c r="M138" s="16">
        <v>1</v>
      </c>
      <c r="N138" s="12">
        <v>18</v>
      </c>
      <c r="O138" s="13" t="s">
        <v>55</v>
      </c>
      <c r="P138" s="13" t="s">
        <v>44</v>
      </c>
      <c r="Q138" s="13" t="s">
        <v>45</v>
      </c>
      <c r="R138" s="17" t="str">
        <f t="shared" si="43"/>
        <v>1000141</v>
      </c>
      <c r="S138" s="15">
        <v>1</v>
      </c>
      <c r="T138" s="144" t="s">
        <v>215</v>
      </c>
      <c r="U138" s="12">
        <v>80000</v>
      </c>
      <c r="V138" s="12">
        <f t="shared" si="38"/>
        <v>14400</v>
      </c>
      <c r="W138" s="12">
        <v>0</v>
      </c>
      <c r="X138" s="18">
        <v>103</v>
      </c>
      <c r="Y138" s="19" t="s">
        <v>47</v>
      </c>
      <c r="Z138" s="20">
        <f t="shared" si="44"/>
        <v>65600</v>
      </c>
      <c r="AA138" s="21">
        <f>(AC138/1.18)*0.08</f>
        <v>2711.8644067796613</v>
      </c>
      <c r="AB138" s="29"/>
      <c r="AC138" s="14">
        <f t="shared" si="39"/>
        <v>40000</v>
      </c>
      <c r="AD138" s="12"/>
      <c r="AE138" s="12"/>
      <c r="AF138" s="13" t="s">
        <v>172</v>
      </c>
      <c r="AG138" s="23">
        <v>8</v>
      </c>
      <c r="AH138" s="30">
        <v>20</v>
      </c>
      <c r="AI138" s="25" t="s">
        <v>230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S138" s="17"/>
      <c r="AU13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'Б-100014-13',date'2015-03-04',3, 11, 11, 'RUR', 1, 18, date'2015-03-06', date'2015-03-07', 1000141, 1, to_date('2016-06-09 00:00:00','YYYY-MM-DD HH24:MI:SS'), 80000, 14400, 0, 103, 0, 'c1', 8,null);insert into xxxx_oebs_cash_payment_test (ID, INVOICE_ID, OEBS_PAYMENT, DOC_DATE, COMISS_DATE) values (s_xxxx_oebs_cash_payment_test.NEXTVAL, 100014, 40000, to_date('2016-06-09 00:00:00','YYYY-MM-DD HH24:MI:SS'), date'2015-06-11' );insert into xxxx_client_discount_m  (ID,CLIENT_ID,CLIENT_AVG_DISCOUNT,DT) values (s_xxxx_client_discount_m.NEXTVAL,103, 20, date'2016-03-05');</v>
      </c>
    </row>
    <row r="139" spans="1:47" s="44" customFormat="1" ht="15" customHeight="1" x14ac:dyDescent="0.3">
      <c r="A139" s="31">
        <v>1</v>
      </c>
      <c r="B139" s="32"/>
      <c r="C139" s="33" t="str">
        <f t="shared" si="40"/>
        <v>10001</v>
      </c>
      <c r="D139" s="33" t="str">
        <f t="shared" si="41"/>
        <v>10001/13</v>
      </c>
      <c r="E139" s="34" t="s">
        <v>40</v>
      </c>
      <c r="F139" s="34" t="s">
        <v>41</v>
      </c>
      <c r="G139" s="12">
        <v>57</v>
      </c>
      <c r="H139" s="14">
        <v>100015</v>
      </c>
      <c r="I139" s="33" t="str">
        <f t="shared" si="42"/>
        <v>Б-100015-13</v>
      </c>
      <c r="J139" s="163">
        <v>3</v>
      </c>
      <c r="K139" s="35">
        <v>1</v>
      </c>
      <c r="L139" s="33" t="s">
        <v>42</v>
      </c>
      <c r="M139" s="36">
        <v>1</v>
      </c>
      <c r="N139" s="33">
        <v>18</v>
      </c>
      <c r="O139" s="34" t="s">
        <v>57</v>
      </c>
      <c r="P139" s="34" t="s">
        <v>44</v>
      </c>
      <c r="Q139" s="34" t="s">
        <v>45</v>
      </c>
      <c r="R139" s="37" t="str">
        <f t="shared" si="43"/>
        <v>1000151</v>
      </c>
      <c r="S139" s="33">
        <v>1</v>
      </c>
      <c r="T139" s="145" t="s">
        <v>216</v>
      </c>
      <c r="U139" s="33">
        <v>60000</v>
      </c>
      <c r="V139" s="33">
        <f t="shared" si="38"/>
        <v>10800</v>
      </c>
      <c r="W139" s="33">
        <v>0</v>
      </c>
      <c r="X139" s="18">
        <v>104</v>
      </c>
      <c r="Y139" s="38" t="s">
        <v>47</v>
      </c>
      <c r="Z139" s="20">
        <f t="shared" si="44"/>
        <v>49200</v>
      </c>
      <c r="AA139" s="21">
        <f>(AC139/1.18)*0.13</f>
        <v>3305.0847457627119</v>
      </c>
      <c r="AB139" s="39">
        <f>SUM(AA135:AA139)</f>
        <v>21440.677966101695</v>
      </c>
      <c r="AC139" s="40">
        <f t="shared" si="39"/>
        <v>30000</v>
      </c>
      <c r="AD139" s="12"/>
      <c r="AE139" s="33"/>
      <c r="AF139" s="13" t="s">
        <v>172</v>
      </c>
      <c r="AG139" s="41">
        <v>8</v>
      </c>
      <c r="AH139" s="42">
        <v>13</v>
      </c>
      <c r="AI139" s="43" t="s">
        <v>230</v>
      </c>
      <c r="AJ139" s="34"/>
      <c r="AK139" s="34"/>
      <c r="AL139" s="37">
        <v>0</v>
      </c>
      <c r="AM139" s="33" t="s">
        <v>50</v>
      </c>
      <c r="AN139" s="33" t="s">
        <v>51</v>
      </c>
      <c r="AO139" s="33"/>
      <c r="AP139" s="37"/>
      <c r="AQ139" s="37"/>
      <c r="AR139" s="37"/>
      <c r="AS139" s="37"/>
      <c r="AU13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'Б-100015-13',date'2015-03-05',3, 1, 1, 'RUR', 1, 18, date'2015-03-06', date'2015-03-07', 1000151, 1, to_date('2016-06-11 00:00:00','YYYY-MM-DD HH24:MI:SS'), 60000, 10800, 0, 104, 0, 'c1', 8,null);insert into xxxx_oebs_cash_payment_test (ID, INVOICE_ID, OEBS_PAYMENT, DOC_DATE, COMISS_DATE) values (s_xxxx_oebs_cash_payment_test.NEXTVAL, 100015, 30000, to_date('2016-06-11 00:00:00','YYYY-MM-DD HH24:MI:SS'), date'2015-06-11' );insert into xxxx_client_discount_m  (ID,CLIENT_ID,CLIENT_AVG_DISCOUNT,DT) values (s_xxxx_client_discount_m.NEXTVAL,104, 13, date'2016-03-05');</v>
      </c>
    </row>
    <row r="140" spans="1:47" ht="15" customHeight="1" x14ac:dyDescent="0.3">
      <c r="A140" s="45">
        <v>2</v>
      </c>
      <c r="B140" s="46"/>
      <c r="C140" s="12" t="str">
        <f t="shared" si="40"/>
        <v>10002</v>
      </c>
      <c r="D140" s="12" t="str">
        <f t="shared" si="41"/>
        <v>10002/13</v>
      </c>
      <c r="E140" s="13" t="s">
        <v>40</v>
      </c>
      <c r="F140" s="13" t="s">
        <v>41</v>
      </c>
      <c r="G140" s="162">
        <v>58</v>
      </c>
      <c r="H140" s="14">
        <v>100016</v>
      </c>
      <c r="I140" s="15" t="str">
        <f t="shared" si="42"/>
        <v>Б-100016-13</v>
      </c>
      <c r="J140" s="163">
        <v>3</v>
      </c>
      <c r="K140" s="12">
        <v>7</v>
      </c>
      <c r="L140" s="12" t="s">
        <v>42</v>
      </c>
      <c r="M140" s="16">
        <v>1</v>
      </c>
      <c r="N140" s="12">
        <v>18</v>
      </c>
      <c r="O140" s="13" t="s">
        <v>43</v>
      </c>
      <c r="P140" s="13" t="s">
        <v>44</v>
      </c>
      <c r="Q140" s="13" t="s">
        <v>45</v>
      </c>
      <c r="R140" s="17" t="str">
        <f t="shared" si="43"/>
        <v>1000161</v>
      </c>
      <c r="S140" s="15">
        <v>1</v>
      </c>
      <c r="T140" s="144" t="s">
        <v>152</v>
      </c>
      <c r="U140" s="12">
        <v>100000</v>
      </c>
      <c r="V140" s="12">
        <f t="shared" si="38"/>
        <v>18000</v>
      </c>
      <c r="W140" s="12">
        <v>0</v>
      </c>
      <c r="X140" s="18">
        <v>105</v>
      </c>
      <c r="Y140" s="19" t="s">
        <v>47</v>
      </c>
      <c r="Z140" s="20">
        <f t="shared" si="44"/>
        <v>82000</v>
      </c>
      <c r="AA140" s="21"/>
      <c r="AB140" s="22"/>
      <c r="AC140" s="14">
        <f t="shared" si="39"/>
        <v>50000</v>
      </c>
      <c r="AD140" s="12"/>
      <c r="AE140" s="12"/>
      <c r="AF140" s="13" t="s">
        <v>172</v>
      </c>
      <c r="AG140" s="23">
        <v>8</v>
      </c>
      <c r="AH140" s="24">
        <v>13</v>
      </c>
      <c r="AI140" s="25" t="s">
        <v>230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S140" s="17" t="s">
        <v>59</v>
      </c>
      <c r="AT140" s="47"/>
      <c r="AU14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'Б-100016-13',date'2015-03-02',3, 7, 7, 'RUR', 1, 18, date'2015-03-06', date'2015-03-07', 1000161, 1, to_date('2016-06-07 00:00:00','YYYY-MM-DD HH24:MI:SS'), 100000, 18000, 0, 105, 0, 'c1', 8,null);insert into xxxx_oebs_cash_payment_test (ID, INVOICE_ID, OEBS_PAYMENT, DOC_DATE, COMISS_DATE) values (s_xxxx_oebs_cash_payment_test.NEXTVAL, 100016, 50000, to_date('2016-06-07 00:00:00','YYYY-MM-DD HH24:MI:SS'), date'2015-06-11' );insert into xxxx_client_discount_m  (ID,CLIENT_ID,CLIENT_AVG_DISCOUNT,DT) values (s_xxxx_client_discount_m.NEXTVAL,105, 13, date'2016-03-05');</v>
      </c>
    </row>
    <row r="141" spans="1:47" ht="15" customHeight="1" x14ac:dyDescent="0.3">
      <c r="A141" s="45">
        <v>2</v>
      </c>
      <c r="B141" s="46"/>
      <c r="C141" s="12" t="str">
        <f t="shared" si="40"/>
        <v>10002</v>
      </c>
      <c r="D141" s="12" t="str">
        <f t="shared" si="41"/>
        <v>10002/13</v>
      </c>
      <c r="E141" s="13" t="s">
        <v>40</v>
      </c>
      <c r="F141" s="13" t="s">
        <v>41</v>
      </c>
      <c r="G141" s="162">
        <v>58</v>
      </c>
      <c r="H141" s="14">
        <v>100017</v>
      </c>
      <c r="I141" s="15" t="str">
        <f t="shared" si="42"/>
        <v>Б-100017-13</v>
      </c>
      <c r="J141" s="163">
        <v>3</v>
      </c>
      <c r="K141" s="12">
        <v>7</v>
      </c>
      <c r="L141" s="12" t="s">
        <v>42</v>
      </c>
      <c r="M141" s="16">
        <v>1</v>
      </c>
      <c r="N141" s="12">
        <v>18</v>
      </c>
      <c r="O141" s="13" t="s">
        <v>53</v>
      </c>
      <c r="P141" s="13" t="s">
        <v>44</v>
      </c>
      <c r="Q141" s="13" t="s">
        <v>45</v>
      </c>
      <c r="R141" s="17" t="str">
        <f t="shared" si="43"/>
        <v>1000171</v>
      </c>
      <c r="S141" s="15">
        <v>1</v>
      </c>
      <c r="T141" s="144" t="s">
        <v>153</v>
      </c>
      <c r="U141" s="12">
        <v>90000</v>
      </c>
      <c r="V141" s="12">
        <f t="shared" si="38"/>
        <v>16200</v>
      </c>
      <c r="W141" s="12">
        <v>0</v>
      </c>
      <c r="X141" s="18">
        <v>106</v>
      </c>
      <c r="Y141" s="19" t="s">
        <v>47</v>
      </c>
      <c r="Z141" s="20">
        <f t="shared" si="44"/>
        <v>73800</v>
      </c>
      <c r="AA141" s="21"/>
      <c r="AB141" s="26"/>
      <c r="AC141" s="14">
        <f t="shared" si="39"/>
        <v>45000</v>
      </c>
      <c r="AD141" s="12"/>
      <c r="AE141" s="12"/>
      <c r="AF141" s="13" t="s">
        <v>172</v>
      </c>
      <c r="AG141" s="23">
        <v>8</v>
      </c>
      <c r="AH141" s="27">
        <v>7</v>
      </c>
      <c r="AI141" s="25" t="s">
        <v>230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S141" s="17" t="s">
        <v>203</v>
      </c>
      <c r="AT141" s="47"/>
      <c r="AU14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'Б-100017-13',date'2015-03-03',3, 7, 7, 'RUR', 1, 18, date'2015-03-06', date'2015-03-07', 1000171, 1, to_date('2016-06-08 00:00:00','YYYY-MM-DD HH24:MI:SS'), 90000, 16200, 0, 106, 0, 'c1', 8,null);insert into xxxx_oebs_cash_payment_test (ID, INVOICE_ID, OEBS_PAYMENT, DOC_DATE, COMISS_DATE) values (s_xxxx_oebs_cash_payment_test.NEXTVAL, 100017, 45000, to_date('2016-06-08 00:00:00','YYYY-MM-DD HH24:MI:SS'), date'2015-06-11' );insert into xxxx_client_discount_m  (ID,CLIENT_ID,CLIENT_AVG_DISCOUNT,DT) values (s_xxxx_client_discount_m.NEXTVAL,106, 7, date'2016-03-05');</v>
      </c>
    </row>
    <row r="142" spans="1:47" ht="15" customHeight="1" x14ac:dyDescent="0.3">
      <c r="A142" s="45">
        <v>2</v>
      </c>
      <c r="B142" s="46"/>
      <c r="C142" s="12" t="str">
        <f t="shared" si="40"/>
        <v>10002</v>
      </c>
      <c r="D142" s="12" t="str">
        <f t="shared" si="41"/>
        <v>10002/13</v>
      </c>
      <c r="E142" s="13" t="s">
        <v>40</v>
      </c>
      <c r="F142" s="13" t="s">
        <v>41</v>
      </c>
      <c r="G142" s="162">
        <v>58</v>
      </c>
      <c r="H142" s="14">
        <v>100018</v>
      </c>
      <c r="I142" s="15" t="str">
        <f t="shared" si="42"/>
        <v>Б-100018-13</v>
      </c>
      <c r="J142" s="163">
        <v>3</v>
      </c>
      <c r="K142" s="12">
        <v>7</v>
      </c>
      <c r="L142" s="12" t="s">
        <v>42</v>
      </c>
      <c r="M142" s="16">
        <v>1</v>
      </c>
      <c r="N142" s="12">
        <v>18</v>
      </c>
      <c r="O142" s="13" t="s">
        <v>53</v>
      </c>
      <c r="P142" s="13" t="s">
        <v>44</v>
      </c>
      <c r="Q142" s="13" t="s">
        <v>45</v>
      </c>
      <c r="R142" s="17" t="str">
        <f t="shared" si="43"/>
        <v>1000181</v>
      </c>
      <c r="S142" s="15">
        <v>1</v>
      </c>
      <c r="T142" s="144" t="s">
        <v>153</v>
      </c>
      <c r="U142" s="12">
        <v>90000</v>
      </c>
      <c r="V142" s="12">
        <f t="shared" si="38"/>
        <v>16200</v>
      </c>
      <c r="W142" s="12">
        <v>0</v>
      </c>
      <c r="X142" s="18">
        <v>107</v>
      </c>
      <c r="Y142" s="19" t="s">
        <v>47</v>
      </c>
      <c r="Z142" s="20">
        <f t="shared" si="44"/>
        <v>73800</v>
      </c>
      <c r="AA142" s="21"/>
      <c r="AB142" s="26"/>
      <c r="AC142" s="14">
        <f t="shared" si="39"/>
        <v>45000</v>
      </c>
      <c r="AD142" s="12"/>
      <c r="AE142" s="12"/>
      <c r="AF142" s="13" t="s">
        <v>172</v>
      </c>
      <c r="AG142" s="23">
        <v>8</v>
      </c>
      <c r="AH142" s="27">
        <v>7</v>
      </c>
      <c r="AI142" s="25" t="s">
        <v>230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S142" s="17" t="s">
        <v>204</v>
      </c>
      <c r="AT142" s="47"/>
      <c r="AU14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'Б-100018-13',date'2015-03-03',3, 7, 7, 'RUR', 1, 18, date'2015-03-06', date'2015-03-07', 1000181, 1, to_date('2016-06-08 00:00:00','YYYY-MM-DD HH24:MI:SS'), 90000, 16200, 0, 107, 0, 'c1', 8,null);insert into xxxx_oebs_cash_payment_test (ID, INVOICE_ID, OEBS_PAYMENT, DOC_DATE, COMISS_DATE) values (s_xxxx_oebs_cash_payment_test.NEXTVAL, 100018, 45000, to_date('2016-06-08 00:00:00','YYYY-MM-DD HH24:MI:SS'), date'2015-06-11' );insert into xxxx_client_discount_m  (ID,CLIENT_ID,CLIENT_AVG_DISCOUNT,DT) values (s_xxxx_client_discount_m.NEXTVAL,107, 7, date'2016-03-05');</v>
      </c>
    </row>
    <row r="143" spans="1:47" ht="15" customHeight="1" x14ac:dyDescent="0.3">
      <c r="A143" s="45">
        <v>2</v>
      </c>
      <c r="B143" s="46"/>
      <c r="C143" s="12" t="str">
        <f t="shared" si="40"/>
        <v>10002</v>
      </c>
      <c r="D143" s="12" t="str">
        <f t="shared" si="41"/>
        <v>10002/13</v>
      </c>
      <c r="E143" s="13" t="s">
        <v>40</v>
      </c>
      <c r="F143" s="13" t="s">
        <v>41</v>
      </c>
      <c r="G143" s="162">
        <v>58</v>
      </c>
      <c r="H143" s="14">
        <v>100019</v>
      </c>
      <c r="I143" s="15" t="str">
        <f t="shared" si="42"/>
        <v>Б-100019-13</v>
      </c>
      <c r="J143" s="163">
        <v>3</v>
      </c>
      <c r="K143" s="28">
        <v>11</v>
      </c>
      <c r="L143" s="12" t="s">
        <v>42</v>
      </c>
      <c r="M143" s="16">
        <v>1</v>
      </c>
      <c r="N143" s="12">
        <v>18</v>
      </c>
      <c r="O143" s="13" t="s">
        <v>55</v>
      </c>
      <c r="P143" s="13" t="s">
        <v>44</v>
      </c>
      <c r="Q143" s="13" t="s">
        <v>45</v>
      </c>
      <c r="R143" s="17" t="str">
        <f t="shared" si="43"/>
        <v>1000191</v>
      </c>
      <c r="S143" s="15">
        <v>1</v>
      </c>
      <c r="T143" s="144" t="s">
        <v>215</v>
      </c>
      <c r="U143" s="12">
        <v>80000</v>
      </c>
      <c r="V143" s="12">
        <f t="shared" si="38"/>
        <v>14400</v>
      </c>
      <c r="W143" s="12">
        <v>0</v>
      </c>
      <c r="X143" s="18">
        <v>108</v>
      </c>
      <c r="Y143" s="19" t="s">
        <v>47</v>
      </c>
      <c r="Z143" s="20">
        <f t="shared" si="44"/>
        <v>65600</v>
      </c>
      <c r="AA143" s="21"/>
      <c r="AB143" s="29"/>
      <c r="AC143" s="14">
        <f t="shared" si="39"/>
        <v>40000</v>
      </c>
      <c r="AD143" s="12"/>
      <c r="AE143" s="12"/>
      <c r="AF143" s="13" t="s">
        <v>172</v>
      </c>
      <c r="AG143" s="23">
        <v>8</v>
      </c>
      <c r="AH143" s="30">
        <v>20</v>
      </c>
      <c r="AI143" s="25" t="s">
        <v>230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S143" s="17"/>
      <c r="AT143" s="47"/>
      <c r="AU14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'Б-100019-13',date'2015-03-04',3, 11, 11, 'RUR', 1, 18, date'2015-03-06', date'2015-03-07', 1000191, 1, to_date('2016-06-09 00:00:00','YYYY-MM-DD HH24:MI:SS'), 80000, 14400, 0, 108, 0, 'c1', 8,null);insert into xxxx_oebs_cash_payment_test (ID, INVOICE_ID, OEBS_PAYMENT, DOC_DATE, COMISS_DATE) values (s_xxxx_oebs_cash_payment_test.NEXTVAL, 100019, 40000, to_date('2016-06-09 00:00:00','YYYY-MM-DD HH24:MI:SS'), date'2015-06-11' );insert into xxxx_client_discount_m  (ID,CLIENT_ID,CLIENT_AVG_DISCOUNT,DT) values (s_xxxx_client_discount_m.NEXTVAL,108, 20, date'2016-03-05');</v>
      </c>
    </row>
    <row r="144" spans="1:47" s="44" customFormat="1" ht="15" customHeight="1" x14ac:dyDescent="0.3">
      <c r="A144" s="31">
        <v>2</v>
      </c>
      <c r="B144" s="48"/>
      <c r="C144" s="33" t="str">
        <f t="shared" si="40"/>
        <v>10002</v>
      </c>
      <c r="D144" s="33" t="str">
        <f t="shared" si="41"/>
        <v>10002/13</v>
      </c>
      <c r="E144" s="34" t="s">
        <v>40</v>
      </c>
      <c r="F144" s="34" t="s">
        <v>41</v>
      </c>
      <c r="G144" s="162">
        <v>58</v>
      </c>
      <c r="H144" s="14">
        <v>100020</v>
      </c>
      <c r="I144" s="33" t="str">
        <f t="shared" si="42"/>
        <v>Б-100020-13</v>
      </c>
      <c r="J144" s="163">
        <v>3</v>
      </c>
      <c r="K144" s="35">
        <v>1</v>
      </c>
      <c r="L144" s="33" t="s">
        <v>42</v>
      </c>
      <c r="M144" s="36">
        <v>1</v>
      </c>
      <c r="N144" s="33">
        <v>18</v>
      </c>
      <c r="O144" s="34" t="s">
        <v>57</v>
      </c>
      <c r="P144" s="34" t="s">
        <v>44</v>
      </c>
      <c r="Q144" s="34" t="s">
        <v>45</v>
      </c>
      <c r="R144" s="37" t="str">
        <f t="shared" si="43"/>
        <v>1000201</v>
      </c>
      <c r="S144" s="33">
        <v>1</v>
      </c>
      <c r="T144" s="145" t="s">
        <v>216</v>
      </c>
      <c r="U144" s="33">
        <v>60000</v>
      </c>
      <c r="V144" s="33">
        <f t="shared" si="38"/>
        <v>10800</v>
      </c>
      <c r="W144" s="33">
        <v>0</v>
      </c>
      <c r="X144" s="18">
        <v>109</v>
      </c>
      <c r="Y144" s="38" t="s">
        <v>47</v>
      </c>
      <c r="Z144" s="20">
        <f t="shared" si="44"/>
        <v>49200</v>
      </c>
      <c r="AA144" s="39"/>
      <c r="AB144" s="39"/>
      <c r="AC144" s="40">
        <f t="shared" si="39"/>
        <v>30000</v>
      </c>
      <c r="AD144" s="33"/>
      <c r="AE144" s="33"/>
      <c r="AF144" s="13" t="s">
        <v>172</v>
      </c>
      <c r="AG144" s="41">
        <v>8</v>
      </c>
      <c r="AH144" s="42">
        <v>13</v>
      </c>
      <c r="AI144" s="43" t="s">
        <v>230</v>
      </c>
      <c r="AJ144" s="34"/>
      <c r="AK144" s="34"/>
      <c r="AL144" s="37">
        <v>0</v>
      </c>
      <c r="AM144" s="33" t="s">
        <v>50</v>
      </c>
      <c r="AN144" s="33" t="s">
        <v>51</v>
      </c>
      <c r="AO144" s="33"/>
      <c r="AP144" s="37"/>
      <c r="AQ144" s="37"/>
      <c r="AR144" s="37"/>
      <c r="AS144" s="37"/>
      <c r="AU14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'Б-100020-13',date'2015-03-05',3, 1, 1, 'RUR', 1, 18, date'2015-03-06', date'2015-03-07', 1000201, 1, to_date('2016-06-11 00:00:00','YYYY-MM-DD HH24:MI:SS'), 60000, 10800, 0, 109, 0, 'c1', 8,null);insert into xxxx_oebs_cash_payment_test (ID, INVOICE_ID, OEBS_PAYMENT, DOC_DATE, COMISS_DATE) values (s_xxxx_oebs_cash_payment_test.NEXTVAL, 100020, 30000, to_date('2016-06-11 00:00:00','YYYY-MM-DD HH24:MI:SS'), date'2015-06-11' );insert into xxxx_client_discount_m  (ID,CLIENT_ID,CLIENT_AVG_DISCOUNT,DT) values (s_xxxx_client_discount_m.NEXTVAL,109, 13, date'2016-03-05');</v>
      </c>
    </row>
    <row r="145" spans="1:47" ht="15" customHeight="1" x14ac:dyDescent="0.3">
      <c r="A145" s="10">
        <v>3</v>
      </c>
      <c r="B145" s="11"/>
      <c r="C145" s="12" t="str">
        <f t="shared" ref="C145:C174" si="46">"1000"&amp;A145</f>
        <v>10003</v>
      </c>
      <c r="D145" s="12" t="str">
        <f t="shared" ref="D145:D174" si="47">"1000"&amp;A145&amp;"/13"</f>
        <v>10003/13</v>
      </c>
      <c r="E145" s="13" t="s">
        <v>40</v>
      </c>
      <c r="F145" s="13" t="s">
        <v>41</v>
      </c>
      <c r="G145" s="12">
        <v>57</v>
      </c>
      <c r="H145" s="14">
        <v>100021</v>
      </c>
      <c r="I145" s="15" t="str">
        <f t="shared" ref="I145:I174" si="48">"Б-"&amp;H145&amp;"-13"</f>
        <v>Б-100021-13</v>
      </c>
      <c r="J145" s="163">
        <v>3</v>
      </c>
      <c r="K145" s="12">
        <v>7</v>
      </c>
      <c r="L145" s="12" t="s">
        <v>42</v>
      </c>
      <c r="M145" s="16">
        <v>1</v>
      </c>
      <c r="N145" s="12">
        <v>18</v>
      </c>
      <c r="O145" s="13" t="s">
        <v>43</v>
      </c>
      <c r="P145" s="13" t="s">
        <v>44</v>
      </c>
      <c r="Q145" s="13" t="s">
        <v>45</v>
      </c>
      <c r="R145" s="17" t="str">
        <f t="shared" ref="R145:R174" si="49">H145&amp;"1"</f>
        <v>1000211</v>
      </c>
      <c r="S145" s="15">
        <v>1</v>
      </c>
      <c r="T145" s="144" t="s">
        <v>152</v>
      </c>
      <c r="U145" s="12">
        <v>100000</v>
      </c>
      <c r="V145" s="12">
        <f t="shared" si="38"/>
        <v>18000</v>
      </c>
      <c r="W145" s="12">
        <v>0</v>
      </c>
      <c r="X145" s="18">
        <v>110</v>
      </c>
      <c r="Y145" s="19" t="s">
        <v>47</v>
      </c>
      <c r="Z145" s="20">
        <f t="shared" si="44"/>
        <v>82000</v>
      </c>
      <c r="AA145" s="21">
        <f>(AC145/1.18)*0.13</f>
        <v>5508.4745762711873</v>
      </c>
      <c r="AB145" s="22"/>
      <c r="AC145" s="14">
        <f t="shared" si="39"/>
        <v>50000</v>
      </c>
      <c r="AD145" s="12"/>
      <c r="AE145" s="12"/>
      <c r="AF145" s="13" t="s">
        <v>172</v>
      </c>
      <c r="AG145" s="23">
        <v>8</v>
      </c>
      <c r="AH145" s="24">
        <v>13</v>
      </c>
      <c r="AI145" s="25" t="s">
        <v>230</v>
      </c>
      <c r="AJ145" s="13"/>
      <c r="AK145" s="13"/>
      <c r="AL145" s="17">
        <v>0</v>
      </c>
      <c r="AM145" s="15" t="s">
        <v>50</v>
      </c>
      <c r="AN145" s="12" t="s">
        <v>51</v>
      </c>
      <c r="AO145" s="12"/>
      <c r="AP145" s="17"/>
      <c r="AQ145" s="17"/>
      <c r="AR145" s="17"/>
      <c r="AS145" s="17" t="s">
        <v>176</v>
      </c>
      <c r="AT145" s="47"/>
      <c r="AU14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'Б-100021-13',date'2015-03-02',3, 7, 7, 'RUR', 1, 18, date'2015-03-06', date'2015-03-07', 1000211, 1, to_date('2016-06-07 00:00:00','YYYY-MM-DD HH24:MI:SS'), 100000, 18000, 0, 110, 0, 'c1', 8,null);insert into xxxx_oebs_cash_payment_test (ID, INVOICE_ID, OEBS_PAYMENT, DOC_DATE, COMISS_DATE) values (s_xxxx_oebs_cash_payment_test.NEXTVAL, 100021, 50000, to_date('2016-06-07 00:00:00','YYYY-MM-DD HH24:MI:SS'), date'2015-06-11' );insert into xxxx_client_discount_m  (ID,CLIENT_ID,CLIENT_AVG_DISCOUNT,DT) values (s_xxxx_client_discount_m.NEXTVAL,110, 13, date'2016-03-05');</v>
      </c>
    </row>
    <row r="146" spans="1:47" ht="15" customHeight="1" x14ac:dyDescent="0.3">
      <c r="A146" s="10">
        <v>3</v>
      </c>
      <c r="B146" s="11"/>
      <c r="C146" s="12" t="str">
        <f t="shared" si="46"/>
        <v>10003</v>
      </c>
      <c r="D146" s="12" t="str">
        <f t="shared" si="47"/>
        <v>10003/13</v>
      </c>
      <c r="E146" s="13" t="s">
        <v>40</v>
      </c>
      <c r="F146" s="13" t="s">
        <v>41</v>
      </c>
      <c r="G146" s="12">
        <v>57</v>
      </c>
      <c r="H146" s="14">
        <v>100022</v>
      </c>
      <c r="I146" s="15" t="str">
        <f t="shared" si="48"/>
        <v>Б-100022-13</v>
      </c>
      <c r="J146" s="163">
        <v>3</v>
      </c>
      <c r="K146" s="12">
        <v>7</v>
      </c>
      <c r="L146" s="12" t="s">
        <v>42</v>
      </c>
      <c r="M146" s="16">
        <v>1</v>
      </c>
      <c r="N146" s="12">
        <v>18</v>
      </c>
      <c r="O146" s="13" t="s">
        <v>53</v>
      </c>
      <c r="P146" s="13" t="s">
        <v>44</v>
      </c>
      <c r="Q146" s="13" t="s">
        <v>45</v>
      </c>
      <c r="R146" s="17" t="str">
        <f t="shared" si="49"/>
        <v>1000221</v>
      </c>
      <c r="S146" s="15">
        <v>1</v>
      </c>
      <c r="T146" s="144" t="s">
        <v>153</v>
      </c>
      <c r="U146" s="12">
        <v>90000</v>
      </c>
      <c r="V146" s="12">
        <f t="shared" si="38"/>
        <v>16200</v>
      </c>
      <c r="W146" s="12">
        <v>0</v>
      </c>
      <c r="X146" s="18">
        <v>111</v>
      </c>
      <c r="Y146" s="19" t="s">
        <v>47</v>
      </c>
      <c r="Z146" s="20">
        <f t="shared" si="44"/>
        <v>73800</v>
      </c>
      <c r="AA146" s="21">
        <f>(AC146/1.18)*0.13</f>
        <v>4957.6271186440681</v>
      </c>
      <c r="AB146" s="26"/>
      <c r="AC146" s="14">
        <f t="shared" si="39"/>
        <v>45000</v>
      </c>
      <c r="AD146" s="12"/>
      <c r="AE146" s="12"/>
      <c r="AF146" s="13" t="s">
        <v>172</v>
      </c>
      <c r="AG146" s="23">
        <v>8</v>
      </c>
      <c r="AH146" s="27">
        <v>7</v>
      </c>
      <c r="AI146" s="25" t="s">
        <v>230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/>
      <c r="AT146" s="47"/>
      <c r="AU14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'Б-100022-13',date'2015-03-03',3, 7, 7, 'RUR', 1, 18, date'2015-03-06', date'2015-03-07', 1000221, 1, to_date('2016-06-08 00:00:00','YYYY-MM-DD HH24:MI:SS'), 90000, 16200, 0, 111, 0, 'c1', 8,null);insert into xxxx_oebs_cash_payment_test (ID, INVOICE_ID, OEBS_PAYMENT, DOC_DATE, COMISS_DATE) values (s_xxxx_oebs_cash_payment_test.NEXTVAL, 100022, 45000, to_date('2016-06-08 00:00:00','YYYY-MM-DD HH24:MI:SS'), date'2015-06-11' );insert into xxxx_client_discount_m  (ID,CLIENT_ID,CLIENT_AVG_DISCOUNT,DT) values (s_xxxx_client_discount_m.NEXTVAL,111, 7, date'2016-03-05');</v>
      </c>
    </row>
    <row r="147" spans="1:47" ht="15" customHeight="1" x14ac:dyDescent="0.3">
      <c r="A147" s="10">
        <v>3</v>
      </c>
      <c r="B147" s="11"/>
      <c r="C147" s="12" t="str">
        <f t="shared" si="46"/>
        <v>10003</v>
      </c>
      <c r="D147" s="12" t="str">
        <f t="shared" si="47"/>
        <v>10003/13</v>
      </c>
      <c r="E147" s="13" t="s">
        <v>40</v>
      </c>
      <c r="F147" s="13" t="s">
        <v>41</v>
      </c>
      <c r="G147" s="12">
        <v>57</v>
      </c>
      <c r="H147" s="14">
        <v>100023</v>
      </c>
      <c r="I147" s="15" t="str">
        <f t="shared" si="48"/>
        <v>Б-100023-13</v>
      </c>
      <c r="J147" s="163">
        <v>3</v>
      </c>
      <c r="K147" s="12">
        <v>7</v>
      </c>
      <c r="L147" s="12" t="s">
        <v>42</v>
      </c>
      <c r="M147" s="16">
        <v>1</v>
      </c>
      <c r="N147" s="12">
        <v>18</v>
      </c>
      <c r="O147" s="13" t="s">
        <v>53</v>
      </c>
      <c r="P147" s="13" t="s">
        <v>44</v>
      </c>
      <c r="Q147" s="13" t="s">
        <v>45</v>
      </c>
      <c r="R147" s="17" t="str">
        <f t="shared" si="49"/>
        <v>1000231</v>
      </c>
      <c r="S147" s="15">
        <v>1</v>
      </c>
      <c r="T147" s="144" t="s">
        <v>153</v>
      </c>
      <c r="U147" s="12">
        <v>90000</v>
      </c>
      <c r="V147" s="12">
        <f t="shared" si="38"/>
        <v>16200</v>
      </c>
      <c r="W147" s="12">
        <v>0</v>
      </c>
      <c r="X147" s="18">
        <v>112</v>
      </c>
      <c r="Y147" s="19" t="s">
        <v>47</v>
      </c>
      <c r="Z147" s="20">
        <f t="shared" si="44"/>
        <v>73800</v>
      </c>
      <c r="AA147" s="21">
        <f>(AC147/1.18)*0.08</f>
        <v>3050.8474576271187</v>
      </c>
      <c r="AB147" s="26"/>
      <c r="AC147" s="14">
        <f t="shared" si="39"/>
        <v>45000</v>
      </c>
      <c r="AD147" s="12"/>
      <c r="AE147" s="12"/>
      <c r="AF147" s="13" t="s">
        <v>172</v>
      </c>
      <c r="AG147" s="23">
        <v>8</v>
      </c>
      <c r="AH147" s="27">
        <v>7</v>
      </c>
      <c r="AI147" s="25" t="s">
        <v>230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T147" s="47"/>
      <c r="AU14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'Б-100023-13',date'2015-03-03',3, 7, 7, 'RUR', 1, 18, date'2015-03-06', date'2015-03-07', 1000231, 1, to_date('2016-06-08 00:00:00','YYYY-MM-DD HH24:MI:SS'), 90000, 16200, 0, 112, 0, 'c1', 8,null);insert into xxxx_oebs_cash_payment_test (ID, INVOICE_ID, OEBS_PAYMENT, DOC_DATE, COMISS_DATE) values (s_xxxx_oebs_cash_payment_test.NEXTVAL, 100023, 45000, to_date('2016-06-08 00:00:00','YYYY-MM-DD HH24:MI:SS'), date'2015-06-11' );insert into xxxx_client_discount_m  (ID,CLIENT_ID,CLIENT_AVG_DISCOUNT,DT) values (s_xxxx_client_discount_m.NEXTVAL,112, 7, date'2016-03-05');</v>
      </c>
    </row>
    <row r="148" spans="1:47" s="44" customFormat="1" ht="15" customHeight="1" x14ac:dyDescent="0.3">
      <c r="A148" s="31">
        <v>3</v>
      </c>
      <c r="B148" s="11"/>
      <c r="C148" s="33" t="str">
        <f t="shared" si="46"/>
        <v>10003</v>
      </c>
      <c r="D148" s="33" t="str">
        <f t="shared" si="47"/>
        <v>10003/13</v>
      </c>
      <c r="E148" s="34" t="s">
        <v>40</v>
      </c>
      <c r="F148" s="34" t="s">
        <v>41</v>
      </c>
      <c r="G148" s="12">
        <v>57</v>
      </c>
      <c r="H148" s="14">
        <v>100024</v>
      </c>
      <c r="I148" s="33" t="str">
        <f t="shared" si="48"/>
        <v>Б-100024-13</v>
      </c>
      <c r="J148" s="163">
        <v>3</v>
      </c>
      <c r="K148" s="51">
        <v>11</v>
      </c>
      <c r="L148" s="33" t="s">
        <v>42</v>
      </c>
      <c r="M148" s="36">
        <v>1</v>
      </c>
      <c r="N148" s="33">
        <v>18</v>
      </c>
      <c r="O148" s="34" t="s">
        <v>55</v>
      </c>
      <c r="P148" s="34" t="s">
        <v>44</v>
      </c>
      <c r="Q148" s="34" t="s">
        <v>45</v>
      </c>
      <c r="R148" s="37" t="str">
        <f t="shared" si="49"/>
        <v>1000241</v>
      </c>
      <c r="S148" s="33">
        <v>1</v>
      </c>
      <c r="T148" s="144" t="s">
        <v>215</v>
      </c>
      <c r="U148" s="33">
        <v>80000</v>
      </c>
      <c r="V148" s="33">
        <f t="shared" si="38"/>
        <v>14400</v>
      </c>
      <c r="W148" s="33">
        <v>0</v>
      </c>
      <c r="X148" s="18">
        <v>113</v>
      </c>
      <c r="Y148" s="38" t="s">
        <v>47</v>
      </c>
      <c r="Z148" s="20">
        <f t="shared" si="44"/>
        <v>65600</v>
      </c>
      <c r="AA148" s="21">
        <f>(AC148/1.18)*0.13</f>
        <v>4406.7796610169498</v>
      </c>
      <c r="AB148" s="39">
        <f>SUM(AA145:AA148)</f>
        <v>17923.728813559323</v>
      </c>
      <c r="AC148" s="40">
        <f t="shared" si="39"/>
        <v>40000</v>
      </c>
      <c r="AD148" s="33"/>
      <c r="AE148" s="33"/>
      <c r="AF148" s="13" t="s">
        <v>172</v>
      </c>
      <c r="AG148" s="41">
        <v>8</v>
      </c>
      <c r="AH148" s="53">
        <v>20</v>
      </c>
      <c r="AI148" s="43" t="s">
        <v>230</v>
      </c>
      <c r="AJ148" s="34"/>
      <c r="AK148" s="34"/>
      <c r="AL148" s="37">
        <v>0</v>
      </c>
      <c r="AM148" s="33" t="s">
        <v>50</v>
      </c>
      <c r="AN148" s="33" t="s">
        <v>51</v>
      </c>
      <c r="AO148" s="33"/>
      <c r="AP148" s="37"/>
      <c r="AQ148" s="37"/>
      <c r="AR148" s="37"/>
      <c r="AS148" s="37"/>
      <c r="AU14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'Б-100024-13',date'2015-03-04',3, 11, 11, 'RUR', 1, 18, date'2015-03-06', date'2015-03-07', 1000241, 1, to_date('2016-06-09 00:00:00','YYYY-MM-DD HH24:MI:SS'), 80000, 14400, 0, 113, 0, 'c1', 8,null);insert into xxxx_oebs_cash_payment_test (ID, INVOICE_ID, OEBS_PAYMENT, DOC_DATE, COMISS_DATE) values (s_xxxx_oebs_cash_payment_test.NEXTVAL, 100024, 40000, to_date('2016-06-09 00:00:00','YYYY-MM-DD HH24:MI:SS'), date'2015-06-11' );insert into xxxx_client_discount_m  (ID,CLIENT_ID,CLIENT_AVG_DISCOUNT,DT) values (s_xxxx_client_discount_m.NEXTVAL,113, 20, date'2016-03-05');</v>
      </c>
    </row>
    <row r="149" spans="1:47" ht="15" customHeight="1" x14ac:dyDescent="0.3">
      <c r="A149" s="45">
        <v>4</v>
      </c>
      <c r="B149" s="55"/>
      <c r="C149" s="12" t="str">
        <f t="shared" si="46"/>
        <v>10004</v>
      </c>
      <c r="D149" s="12" t="str">
        <f t="shared" si="47"/>
        <v>10004/13</v>
      </c>
      <c r="E149" s="13" t="s">
        <v>40</v>
      </c>
      <c r="F149" s="13" t="s">
        <v>41</v>
      </c>
      <c r="G149" s="12">
        <v>57</v>
      </c>
      <c r="H149" s="14">
        <v>100025</v>
      </c>
      <c r="I149" s="15" t="str">
        <f t="shared" si="48"/>
        <v>Б-100025-13</v>
      </c>
      <c r="J149" s="163">
        <v>3</v>
      </c>
      <c r="K149" s="12">
        <v>7</v>
      </c>
      <c r="L149" s="12" t="s">
        <v>42</v>
      </c>
      <c r="M149" s="16">
        <v>1</v>
      </c>
      <c r="N149" s="12">
        <v>18</v>
      </c>
      <c r="O149" s="13" t="s">
        <v>43</v>
      </c>
      <c r="P149" s="13" t="s">
        <v>44</v>
      </c>
      <c r="Q149" s="13" t="s">
        <v>45</v>
      </c>
      <c r="R149" s="17" t="str">
        <f t="shared" si="49"/>
        <v>1000251</v>
      </c>
      <c r="S149" s="54">
        <v>4</v>
      </c>
      <c r="T149" s="144" t="s">
        <v>152</v>
      </c>
      <c r="U149" s="12">
        <v>100000</v>
      </c>
      <c r="V149" s="12">
        <f t="shared" si="38"/>
        <v>18000</v>
      </c>
      <c r="W149" s="12">
        <v>0</v>
      </c>
      <c r="X149" s="18">
        <v>114</v>
      </c>
      <c r="Y149" s="19" t="s">
        <v>47</v>
      </c>
      <c r="Z149" s="20">
        <f t="shared" si="44"/>
        <v>82000</v>
      </c>
      <c r="AA149" s="21"/>
      <c r="AB149" s="22"/>
      <c r="AC149" s="14"/>
      <c r="AD149" s="12"/>
      <c r="AE149" s="12"/>
      <c r="AF149" s="13"/>
      <c r="AG149" s="23">
        <v>8</v>
      </c>
      <c r="AH149" s="24">
        <v>13</v>
      </c>
      <c r="AI149" s="25" t="s">
        <v>230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 t="s">
        <v>61</v>
      </c>
      <c r="AT149" s="47"/>
      <c r="AU14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'Б-100025-13',date'2015-03-02',3, 7, 7, 'RUR', 1, 18, date'2015-03-06', date'2015-03-07', 1000251, 4, to_date('2016-06-07 00:00:00','YYYY-MM-DD HH24:MI:SS'), 100000, 18000, 0, 114, 0, 'c1', 8,null);insert into xxxx_client_discount_m  (ID,CLIENT_ID,CLIENT_AVG_DISCOUNT,DT) values (s_xxxx_client_discount_m.NEXTVAL,114, 13, date'2016-03-05');</v>
      </c>
    </row>
    <row r="150" spans="1:47" ht="15" customHeight="1" x14ac:dyDescent="0.3">
      <c r="A150" s="45">
        <v>4</v>
      </c>
      <c r="B150" s="55"/>
      <c r="C150" s="12" t="str">
        <f t="shared" si="46"/>
        <v>10004</v>
      </c>
      <c r="D150" s="12" t="str">
        <f t="shared" si="47"/>
        <v>10004/13</v>
      </c>
      <c r="E150" s="13" t="s">
        <v>40</v>
      </c>
      <c r="F150" s="13" t="s">
        <v>41</v>
      </c>
      <c r="G150" s="12">
        <v>57</v>
      </c>
      <c r="H150" s="14">
        <v>100026</v>
      </c>
      <c r="I150" s="15" t="str">
        <f t="shared" si="48"/>
        <v>Б-100026-13</v>
      </c>
      <c r="J150" s="163">
        <v>3</v>
      </c>
      <c r="K150" s="12">
        <v>7</v>
      </c>
      <c r="L150" s="12" t="s">
        <v>42</v>
      </c>
      <c r="M150" s="16">
        <v>1</v>
      </c>
      <c r="N150" s="12">
        <v>18</v>
      </c>
      <c r="O150" s="13" t="s">
        <v>53</v>
      </c>
      <c r="P150" s="13" t="s">
        <v>44</v>
      </c>
      <c r="Q150" s="13" t="s">
        <v>45</v>
      </c>
      <c r="R150" s="17" t="str">
        <f t="shared" si="49"/>
        <v>1000261</v>
      </c>
      <c r="S150" s="15">
        <v>1</v>
      </c>
      <c r="T150" s="144" t="s">
        <v>153</v>
      </c>
      <c r="U150" s="12">
        <v>90000</v>
      </c>
      <c r="V150" s="12">
        <f t="shared" si="38"/>
        <v>16200</v>
      </c>
      <c r="W150" s="12">
        <v>0</v>
      </c>
      <c r="X150" s="18">
        <v>115</v>
      </c>
      <c r="Y150" s="19" t="s">
        <v>47</v>
      </c>
      <c r="Z150" s="20">
        <f t="shared" si="44"/>
        <v>73800</v>
      </c>
      <c r="AA150" s="21">
        <f>(AC150/1.18)*0.13</f>
        <v>4957.6271186440681</v>
      </c>
      <c r="AB150" s="26"/>
      <c r="AC150" s="14">
        <f t="shared" ref="AC150:AC155" si="50">U150*0.5</f>
        <v>45000</v>
      </c>
      <c r="AD150" s="12"/>
      <c r="AE150" s="12"/>
      <c r="AF150" s="13" t="s">
        <v>172</v>
      </c>
      <c r="AG150" s="23">
        <v>8</v>
      </c>
      <c r="AH150" s="27">
        <v>7</v>
      </c>
      <c r="AI150" s="25" t="s">
        <v>230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S150" s="17" t="s">
        <v>62</v>
      </c>
      <c r="AT150" s="47"/>
      <c r="AU15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'Б-100026-13',date'2015-03-03',3, 7, 7, 'RUR', 1, 18, date'2015-03-06', date'2015-03-07', 1000261, 1, to_date('2016-06-08 00:00:00','YYYY-MM-DD HH24:MI:SS'), 90000, 16200, 0, 115, 0, 'c1', 8,null);insert into xxxx_oebs_cash_payment_test (ID, INVOICE_ID, OEBS_PAYMENT, DOC_DATE, COMISS_DATE) values (s_xxxx_oebs_cash_payment_test.NEXTVAL, 100026, 45000, to_date('2016-06-08 00:00:00','YYYY-MM-DD HH24:MI:SS'), date'2015-06-11' );insert into xxxx_client_discount_m  (ID,CLIENT_ID,CLIENT_AVG_DISCOUNT,DT) values (s_xxxx_client_discount_m.NEXTVAL,115, 7, date'2016-03-05');</v>
      </c>
    </row>
    <row r="151" spans="1:47" ht="15" customHeight="1" x14ac:dyDescent="0.3">
      <c r="A151" s="45">
        <v>4</v>
      </c>
      <c r="B151" s="55"/>
      <c r="C151" s="12" t="str">
        <f t="shared" si="46"/>
        <v>10004</v>
      </c>
      <c r="D151" s="12" t="str">
        <f t="shared" si="47"/>
        <v>10004/13</v>
      </c>
      <c r="E151" s="13" t="s">
        <v>40</v>
      </c>
      <c r="F151" s="13" t="s">
        <v>41</v>
      </c>
      <c r="G151" s="12">
        <v>57</v>
      </c>
      <c r="H151" s="14">
        <v>100027</v>
      </c>
      <c r="I151" s="15" t="str">
        <f t="shared" si="48"/>
        <v>Б-100027-13</v>
      </c>
      <c r="J151" s="163">
        <v>3</v>
      </c>
      <c r="K151" s="12">
        <v>7</v>
      </c>
      <c r="L151" s="12" t="s">
        <v>42</v>
      </c>
      <c r="M151" s="16">
        <v>1</v>
      </c>
      <c r="N151" s="12">
        <v>18</v>
      </c>
      <c r="O151" s="13" t="s">
        <v>53</v>
      </c>
      <c r="P151" s="13" t="s">
        <v>44</v>
      </c>
      <c r="Q151" s="13" t="s">
        <v>45</v>
      </c>
      <c r="R151" s="17" t="str">
        <f t="shared" si="49"/>
        <v>1000271</v>
      </c>
      <c r="S151" s="15">
        <v>1</v>
      </c>
      <c r="T151" s="144" t="s">
        <v>153</v>
      </c>
      <c r="U151" s="12">
        <v>90000</v>
      </c>
      <c r="V151" s="12">
        <f t="shared" si="38"/>
        <v>16200</v>
      </c>
      <c r="W151" s="12">
        <v>0</v>
      </c>
      <c r="X151" s="18">
        <v>116</v>
      </c>
      <c r="Y151" s="19" t="s">
        <v>47</v>
      </c>
      <c r="Z151" s="20">
        <f t="shared" si="44"/>
        <v>73800</v>
      </c>
      <c r="AA151" s="21">
        <f>(AC151/1.18)*0.13</f>
        <v>4957.6271186440681</v>
      </c>
      <c r="AB151" s="26"/>
      <c r="AC151" s="14">
        <f t="shared" si="50"/>
        <v>45000</v>
      </c>
      <c r="AD151" s="12"/>
      <c r="AE151" s="12"/>
      <c r="AF151" s="13" t="s">
        <v>172</v>
      </c>
      <c r="AG151" s="23">
        <v>8</v>
      </c>
      <c r="AH151" s="27">
        <v>7</v>
      </c>
      <c r="AI151" s="25" t="s">
        <v>230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177</v>
      </c>
      <c r="AT151" s="47"/>
      <c r="AU15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'Б-100027-13',date'2015-03-03',3, 7, 7, 'RUR', 1, 18, date'2015-03-06', date'2015-03-07', 1000271, 1, to_date('2016-06-08 00:00:00','YYYY-MM-DD HH24:MI:SS'), 90000, 16200, 0, 116, 0, 'c1', 8,null);insert into xxxx_oebs_cash_payment_test (ID, INVOICE_ID, OEBS_PAYMENT, DOC_DATE, COMISS_DATE) values (s_xxxx_oebs_cash_payment_test.NEXTVAL, 100027, 45000, to_date('2016-06-08 00:00:00','YYYY-MM-DD HH24:MI:SS'), date'2015-06-11' );insert into xxxx_client_discount_m  (ID,CLIENT_ID,CLIENT_AVG_DISCOUNT,DT) values (s_xxxx_client_discount_m.NEXTVAL,116, 7, date'2016-03-05');</v>
      </c>
    </row>
    <row r="152" spans="1:47" ht="15" customHeight="1" x14ac:dyDescent="0.3">
      <c r="A152" s="45">
        <v>4</v>
      </c>
      <c r="B152" s="55"/>
      <c r="C152" s="12" t="str">
        <f t="shared" si="46"/>
        <v>10004</v>
      </c>
      <c r="D152" s="12" t="str">
        <f t="shared" si="47"/>
        <v>10004/13</v>
      </c>
      <c r="E152" s="13" t="s">
        <v>40</v>
      </c>
      <c r="F152" s="13" t="s">
        <v>41</v>
      </c>
      <c r="G152" s="12">
        <v>57</v>
      </c>
      <c r="H152" s="14">
        <v>100028</v>
      </c>
      <c r="I152" s="15" t="str">
        <f t="shared" si="48"/>
        <v>Б-100028-13</v>
      </c>
      <c r="J152" s="163">
        <v>3</v>
      </c>
      <c r="K152" s="28">
        <v>11</v>
      </c>
      <c r="L152" s="12" t="s">
        <v>42</v>
      </c>
      <c r="M152" s="16">
        <v>1</v>
      </c>
      <c r="N152" s="12">
        <v>18</v>
      </c>
      <c r="O152" s="13" t="s">
        <v>55</v>
      </c>
      <c r="P152" s="13" t="s">
        <v>44</v>
      </c>
      <c r="Q152" s="13" t="s">
        <v>45</v>
      </c>
      <c r="R152" s="17" t="str">
        <f t="shared" si="49"/>
        <v>1000281</v>
      </c>
      <c r="S152" s="15">
        <v>1</v>
      </c>
      <c r="T152" s="144" t="s">
        <v>215</v>
      </c>
      <c r="U152" s="12">
        <v>80000</v>
      </c>
      <c r="V152" s="12">
        <f t="shared" si="38"/>
        <v>14400</v>
      </c>
      <c r="W152" s="12">
        <v>0</v>
      </c>
      <c r="X152" s="18">
        <v>117</v>
      </c>
      <c r="Y152" s="19" t="s">
        <v>47</v>
      </c>
      <c r="Z152" s="20">
        <f t="shared" si="44"/>
        <v>65600</v>
      </c>
      <c r="AA152" s="21">
        <f>(AC152/1.18)*0.08</f>
        <v>2711.8644067796613</v>
      </c>
      <c r="AB152" s="29"/>
      <c r="AC152" s="14">
        <f t="shared" si="50"/>
        <v>40000</v>
      </c>
      <c r="AD152" s="12"/>
      <c r="AE152" s="12"/>
      <c r="AF152" s="13" t="s">
        <v>172</v>
      </c>
      <c r="AG152" s="23">
        <v>8</v>
      </c>
      <c r="AH152" s="30">
        <v>20</v>
      </c>
      <c r="AI152" s="25" t="s">
        <v>230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T152" s="47"/>
      <c r="AU15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'Б-100028-13',date'2015-03-04',3, 11, 11, 'RUR', 1, 18, date'2015-03-06', date'2015-03-07', 1000281, 1, to_date('2016-06-09 00:00:00','YYYY-MM-DD HH24:MI:SS'), 80000, 14400, 0, 117, 0, 'c1', 8,null);insert into xxxx_oebs_cash_payment_test (ID, INVOICE_ID, OEBS_PAYMENT, DOC_DATE, COMISS_DATE) values (s_xxxx_oebs_cash_payment_test.NEXTVAL, 100028, 40000, to_date('2016-06-09 00:00:00','YYYY-MM-DD HH24:MI:SS'), date'2015-06-11' );insert into xxxx_client_discount_m  (ID,CLIENT_ID,CLIENT_AVG_DISCOUNT,DT) values (s_xxxx_client_discount_m.NEXTVAL,117, 20, date'2016-03-05');</v>
      </c>
    </row>
    <row r="153" spans="1:47" s="44" customFormat="1" ht="15" customHeight="1" x14ac:dyDescent="0.3">
      <c r="A153" s="31">
        <v>4</v>
      </c>
      <c r="B153" s="60"/>
      <c r="C153" s="33" t="str">
        <f t="shared" si="46"/>
        <v>10004</v>
      </c>
      <c r="D153" s="33" t="str">
        <f t="shared" si="47"/>
        <v>10004/13</v>
      </c>
      <c r="E153" s="34" t="s">
        <v>40</v>
      </c>
      <c r="F153" s="34" t="s">
        <v>41</v>
      </c>
      <c r="G153" s="12">
        <v>57</v>
      </c>
      <c r="H153" s="14">
        <v>100029</v>
      </c>
      <c r="I153" s="33" t="str">
        <f t="shared" si="48"/>
        <v>Б-100029-13</v>
      </c>
      <c r="J153" s="163">
        <v>3</v>
      </c>
      <c r="K153" s="35">
        <v>1</v>
      </c>
      <c r="L153" s="33" t="s">
        <v>42</v>
      </c>
      <c r="M153" s="36">
        <v>1</v>
      </c>
      <c r="N153" s="33">
        <v>18</v>
      </c>
      <c r="O153" s="34" t="s">
        <v>57</v>
      </c>
      <c r="P153" s="34" t="s">
        <v>44</v>
      </c>
      <c r="Q153" s="34" t="s">
        <v>45</v>
      </c>
      <c r="R153" s="37" t="str">
        <f t="shared" si="49"/>
        <v>1000291</v>
      </c>
      <c r="S153" s="33">
        <v>1</v>
      </c>
      <c r="T153" s="145" t="s">
        <v>216</v>
      </c>
      <c r="U153" s="33">
        <v>60000</v>
      </c>
      <c r="V153" s="33">
        <f t="shared" si="38"/>
        <v>10800</v>
      </c>
      <c r="W153" s="33">
        <v>0</v>
      </c>
      <c r="X153" s="18">
        <v>118</v>
      </c>
      <c r="Y153" s="38" t="s">
        <v>47</v>
      </c>
      <c r="Z153" s="20">
        <f t="shared" si="44"/>
        <v>49200</v>
      </c>
      <c r="AA153" s="21">
        <f>(AC153/1.18)*0.13</f>
        <v>3305.0847457627119</v>
      </c>
      <c r="AB153" s="39">
        <f>SUM(AA150:AA153)</f>
        <v>15932.203389830509</v>
      </c>
      <c r="AC153" s="40">
        <f t="shared" si="50"/>
        <v>30000</v>
      </c>
      <c r="AD153" s="33"/>
      <c r="AE153" s="33"/>
      <c r="AF153" s="13" t="s">
        <v>172</v>
      </c>
      <c r="AG153" s="41">
        <v>8</v>
      </c>
      <c r="AH153" s="42">
        <v>13</v>
      </c>
      <c r="AI153" s="43" t="s">
        <v>230</v>
      </c>
      <c r="AJ153" s="34"/>
      <c r="AK153" s="34"/>
      <c r="AL153" s="37">
        <v>0</v>
      </c>
      <c r="AM153" s="33" t="s">
        <v>50</v>
      </c>
      <c r="AN153" s="33" t="s">
        <v>51</v>
      </c>
      <c r="AO153" s="33"/>
      <c r="AP153" s="37"/>
      <c r="AQ153" s="37"/>
      <c r="AR153" s="37"/>
      <c r="AS153" s="37"/>
      <c r="AU15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'Б-100029-13',date'2015-03-05',3, 1, 1, 'RUR', 1, 18, date'2015-03-06', date'2015-03-07', 1000291, 1, to_date('2016-06-11 00:00:00','YYYY-MM-DD HH24:MI:SS'), 60000, 10800, 0, 118, 0, 'c1', 8,null);insert into xxxx_oebs_cash_payment_test (ID, INVOICE_ID, OEBS_PAYMENT, DOC_DATE, COMISS_DATE) values (s_xxxx_oebs_cash_payment_test.NEXTVAL, 100029, 30000, to_date('2016-06-11 00:00:00','YYYY-MM-DD HH24:MI:SS'), date'2015-06-11' );insert into xxxx_client_discount_m  (ID,CLIENT_ID,CLIENT_AVG_DISCOUNT,DT) values (s_xxxx_client_discount_m.NEXTVAL,118, 13, date'2016-03-05');</v>
      </c>
    </row>
    <row r="154" spans="1:47" ht="15" customHeight="1" x14ac:dyDescent="0.3">
      <c r="A154" s="45">
        <v>5</v>
      </c>
      <c r="B154" s="55"/>
      <c r="C154" s="12" t="str">
        <f t="shared" si="46"/>
        <v>10005</v>
      </c>
      <c r="D154" s="12" t="str">
        <f t="shared" si="47"/>
        <v>10005/13</v>
      </c>
      <c r="E154" s="13" t="s">
        <v>40</v>
      </c>
      <c r="F154" s="13" t="s">
        <v>41</v>
      </c>
      <c r="G154" s="12">
        <v>57</v>
      </c>
      <c r="H154" s="14">
        <v>100030</v>
      </c>
      <c r="I154" s="15" t="str">
        <f t="shared" si="48"/>
        <v>Б-100030-13</v>
      </c>
      <c r="J154" s="163">
        <v>3</v>
      </c>
      <c r="K154" s="12">
        <v>7</v>
      </c>
      <c r="L154" s="12" t="s">
        <v>42</v>
      </c>
      <c r="M154" s="16">
        <v>1</v>
      </c>
      <c r="N154" s="12">
        <v>18</v>
      </c>
      <c r="O154" s="13" t="s">
        <v>43</v>
      </c>
      <c r="P154" s="13" t="s">
        <v>44</v>
      </c>
      <c r="Q154" s="13" t="s">
        <v>45</v>
      </c>
      <c r="R154" s="17" t="str">
        <f t="shared" si="49"/>
        <v>1000301</v>
      </c>
      <c r="S154" s="54">
        <v>4</v>
      </c>
      <c r="T154" s="144" t="s">
        <v>152</v>
      </c>
      <c r="U154" s="12">
        <v>100000</v>
      </c>
      <c r="V154" s="12">
        <f t="shared" si="38"/>
        <v>18000</v>
      </c>
      <c r="W154" s="12">
        <v>0</v>
      </c>
      <c r="X154" s="18">
        <v>119</v>
      </c>
      <c r="Y154" s="19" t="s">
        <v>47</v>
      </c>
      <c r="Z154" s="20">
        <f t="shared" si="44"/>
        <v>82000</v>
      </c>
      <c r="AA154" s="21">
        <f>(AC154/1.18)*0.13</f>
        <v>5508.4745762711873</v>
      </c>
      <c r="AB154" s="22"/>
      <c r="AC154" s="14">
        <f t="shared" si="50"/>
        <v>50000</v>
      </c>
      <c r="AD154" s="12"/>
      <c r="AE154" s="12"/>
      <c r="AF154" s="13" t="s">
        <v>172</v>
      </c>
      <c r="AG154" s="23">
        <v>8</v>
      </c>
      <c r="AH154" s="24">
        <v>13</v>
      </c>
      <c r="AI154" s="25" t="s">
        <v>230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 t="s">
        <v>63</v>
      </c>
      <c r="AT154" s="47"/>
      <c r="AU15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'Б-100030-13',date'2015-03-02',3, 7, 7, 'RUR', 1, 18, date'2015-03-06', date'2015-03-07', 1000301, 4, to_date('2016-06-07 00:00:00','YYYY-MM-DD HH24:MI:SS'), 100000, 18000, 0, 119, 0, 'c1', 8,null);insert into xxxx_oebs_cash_payment_test (ID, INVOICE_ID, OEBS_PAYMENT, DOC_DATE, COMISS_DATE) values (s_xxxx_oebs_cash_payment_test.NEXTVAL, 100030, 50000, to_date('2016-06-07 00:00:00','YYYY-MM-DD HH24:MI:SS'), date'2015-06-11' );insert into xxxx_client_discount_m  (ID,CLIENT_ID,CLIENT_AVG_DISCOUNT,DT) values (s_xxxx_client_discount_m.NEXTVAL,119, 13, date'2016-03-05');</v>
      </c>
    </row>
    <row r="155" spans="1:47" ht="15" customHeight="1" x14ac:dyDescent="0.3">
      <c r="A155" s="45">
        <v>5</v>
      </c>
      <c r="B155" s="55"/>
      <c r="C155" s="12" t="str">
        <f t="shared" si="46"/>
        <v>10005</v>
      </c>
      <c r="D155" s="12" t="str">
        <f t="shared" si="47"/>
        <v>10005/13</v>
      </c>
      <c r="E155" s="13" t="s">
        <v>40</v>
      </c>
      <c r="F155" s="13" t="s">
        <v>41</v>
      </c>
      <c r="G155" s="12">
        <v>57</v>
      </c>
      <c r="H155" s="14">
        <v>100031</v>
      </c>
      <c r="I155" s="15" t="str">
        <f t="shared" si="48"/>
        <v>Б-100031-13</v>
      </c>
      <c r="J155" s="163">
        <v>3</v>
      </c>
      <c r="K155" s="12">
        <v>7</v>
      </c>
      <c r="L155" s="12" t="s">
        <v>42</v>
      </c>
      <c r="M155" s="16">
        <v>1</v>
      </c>
      <c r="N155" s="12">
        <v>18</v>
      </c>
      <c r="O155" s="13" t="s">
        <v>53</v>
      </c>
      <c r="P155" s="13" t="s">
        <v>44</v>
      </c>
      <c r="Q155" s="13" t="s">
        <v>45</v>
      </c>
      <c r="R155" s="17" t="str">
        <f t="shared" si="49"/>
        <v>1000311</v>
      </c>
      <c r="S155" s="15">
        <v>1</v>
      </c>
      <c r="T155" s="144" t="s">
        <v>153</v>
      </c>
      <c r="U155" s="12">
        <v>90000</v>
      </c>
      <c r="V155" s="12">
        <f t="shared" si="38"/>
        <v>16200</v>
      </c>
      <c r="W155" s="12">
        <v>0</v>
      </c>
      <c r="X155" s="18">
        <v>120</v>
      </c>
      <c r="Y155" s="19" t="s">
        <v>47</v>
      </c>
      <c r="Z155" s="20">
        <f t="shared" si="44"/>
        <v>73800</v>
      </c>
      <c r="AA155" s="21">
        <f>(AC155/1.18)*0.13</f>
        <v>4957.6271186440681</v>
      </c>
      <c r="AB155" s="26"/>
      <c r="AC155" s="14">
        <f t="shared" si="50"/>
        <v>45000</v>
      </c>
      <c r="AD155" s="12"/>
      <c r="AE155" s="12"/>
      <c r="AF155" s="13" t="s">
        <v>172</v>
      </c>
      <c r="AG155" s="23">
        <v>8</v>
      </c>
      <c r="AH155" s="27">
        <v>7</v>
      </c>
      <c r="AI155" s="25" t="s">
        <v>230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S155" s="17" t="s">
        <v>64</v>
      </c>
      <c r="AT155" s="47"/>
      <c r="AU15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'Б-100031-13',date'2015-03-03',3, 7, 7, 'RUR', 1, 18, date'2015-03-06', date'2015-03-07', 1000311, 1, to_date('2016-06-08 00:00:00','YYYY-MM-DD HH24:MI:SS'), 90000, 16200, 0, 120, 0, 'c1', 8,null);insert into xxxx_oebs_cash_payment_test (ID, INVOICE_ID, OEBS_PAYMENT, DOC_DATE, COMISS_DATE) values (s_xxxx_oebs_cash_payment_test.NEXTVAL, 100031, 45000, to_date('2016-06-08 00:00:00','YYYY-MM-DD HH24:MI:SS'), date'2015-06-11' );insert into xxxx_client_discount_m  (ID,CLIENT_ID,CLIENT_AVG_DISCOUNT,DT) values (s_xxxx_client_discount_m.NEXTVAL,120, 7, date'2016-03-05');</v>
      </c>
    </row>
    <row r="156" spans="1:47" ht="15" customHeight="1" x14ac:dyDescent="0.3">
      <c r="A156" s="45">
        <v>5</v>
      </c>
      <c r="B156" s="55"/>
      <c r="C156" s="12" t="str">
        <f t="shared" si="46"/>
        <v>10005</v>
      </c>
      <c r="D156" s="12" t="str">
        <f t="shared" si="47"/>
        <v>10005/13</v>
      </c>
      <c r="E156" s="13" t="s">
        <v>40</v>
      </c>
      <c r="F156" s="13" t="s">
        <v>41</v>
      </c>
      <c r="G156" s="12">
        <v>57</v>
      </c>
      <c r="H156" s="14">
        <v>100032</v>
      </c>
      <c r="I156" s="15" t="str">
        <f t="shared" si="48"/>
        <v>Б-100032-13</v>
      </c>
      <c r="J156" s="163">
        <v>3</v>
      </c>
      <c r="K156" s="12">
        <v>7</v>
      </c>
      <c r="L156" s="12" t="s">
        <v>42</v>
      </c>
      <c r="M156" s="16">
        <v>1</v>
      </c>
      <c r="N156" s="12">
        <v>18</v>
      </c>
      <c r="O156" s="13" t="s">
        <v>53</v>
      </c>
      <c r="P156" s="13" t="s">
        <v>44</v>
      </c>
      <c r="Q156" s="13" t="s">
        <v>45</v>
      </c>
      <c r="R156" s="17" t="str">
        <f t="shared" si="49"/>
        <v>1000321</v>
      </c>
      <c r="S156" s="15">
        <v>1</v>
      </c>
      <c r="T156" s="144" t="s">
        <v>153</v>
      </c>
      <c r="U156" s="12">
        <v>90000</v>
      </c>
      <c r="V156" s="12">
        <f t="shared" si="38"/>
        <v>16200</v>
      </c>
      <c r="W156" s="12">
        <v>0</v>
      </c>
      <c r="X156" s="18">
        <v>121</v>
      </c>
      <c r="Y156" s="19" t="s">
        <v>47</v>
      </c>
      <c r="Z156" s="20">
        <f t="shared" si="44"/>
        <v>73800</v>
      </c>
      <c r="AA156" s="21"/>
      <c r="AB156" s="26"/>
      <c r="AC156" s="14"/>
      <c r="AD156" s="12"/>
      <c r="AE156" s="12"/>
      <c r="AF156" s="13"/>
      <c r="AG156" s="23">
        <v>8</v>
      </c>
      <c r="AH156" s="27">
        <v>7</v>
      </c>
      <c r="AI156" s="25" t="s">
        <v>230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S156" s="17" t="s">
        <v>178</v>
      </c>
      <c r="AT156" s="47"/>
      <c r="AU15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'Б-100032-13',date'2015-03-03',3, 7, 7, 'RUR', 1, 18, date'2015-03-06', date'2015-03-07', 1000321, 1, to_date('2016-06-08 00:00:00','YYYY-MM-DD HH24:MI:SS'), 90000, 16200, 0, 121, 0, 'c1', 8,null);insert into xxxx_client_discount_m  (ID,CLIENT_ID,CLIENT_AVG_DISCOUNT,DT) values (s_xxxx_client_discount_m.NEXTVAL,121, 7, date'2016-03-05');</v>
      </c>
    </row>
    <row r="157" spans="1:47" ht="15" customHeight="1" x14ac:dyDescent="0.3">
      <c r="A157" s="45">
        <v>5</v>
      </c>
      <c r="B157" s="55"/>
      <c r="C157" s="12" t="str">
        <f t="shared" si="46"/>
        <v>10005</v>
      </c>
      <c r="D157" s="12" t="str">
        <f t="shared" si="47"/>
        <v>10005/13</v>
      </c>
      <c r="E157" s="13" t="s">
        <v>40</v>
      </c>
      <c r="F157" s="13" t="s">
        <v>41</v>
      </c>
      <c r="G157" s="12">
        <v>57</v>
      </c>
      <c r="H157" s="14">
        <v>100033</v>
      </c>
      <c r="I157" s="15" t="str">
        <f t="shared" si="48"/>
        <v>Б-100033-13</v>
      </c>
      <c r="J157" s="163">
        <v>3</v>
      </c>
      <c r="K157" s="28">
        <v>11</v>
      </c>
      <c r="L157" s="12" t="s">
        <v>42</v>
      </c>
      <c r="M157" s="16">
        <v>1</v>
      </c>
      <c r="N157" s="12">
        <v>18</v>
      </c>
      <c r="O157" s="13" t="s">
        <v>55</v>
      </c>
      <c r="P157" s="13" t="s">
        <v>44</v>
      </c>
      <c r="Q157" s="13" t="s">
        <v>45</v>
      </c>
      <c r="R157" s="17" t="str">
        <f t="shared" si="49"/>
        <v>1000331</v>
      </c>
      <c r="S157" s="15">
        <v>1</v>
      </c>
      <c r="T157" s="144" t="s">
        <v>215</v>
      </c>
      <c r="U157" s="12">
        <v>80000</v>
      </c>
      <c r="V157" s="12">
        <f t="shared" si="38"/>
        <v>14400</v>
      </c>
      <c r="W157" s="12">
        <v>0</v>
      </c>
      <c r="X157" s="18">
        <v>122</v>
      </c>
      <c r="Y157" s="19" t="s">
        <v>47</v>
      </c>
      <c r="Z157" s="20">
        <f t="shared" si="44"/>
        <v>65600</v>
      </c>
      <c r="AA157" s="21">
        <f>(AC157/1.18)*0.08</f>
        <v>2711.8644067796613</v>
      </c>
      <c r="AB157" s="29"/>
      <c r="AC157" s="14">
        <f t="shared" ref="AC157:AC174" si="51">U157*0.5</f>
        <v>40000</v>
      </c>
      <c r="AD157" s="12"/>
      <c r="AE157" s="12"/>
      <c r="AF157" s="13" t="s">
        <v>172</v>
      </c>
      <c r="AG157" s="23">
        <v>8</v>
      </c>
      <c r="AH157" s="30">
        <v>20</v>
      </c>
      <c r="AI157" s="25" t="s">
        <v>230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S157" s="17"/>
      <c r="AT157" s="47"/>
      <c r="AU15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'Б-100033-13',date'2015-03-04',3, 11, 11, 'RUR', 1, 18, date'2015-03-06', date'2015-03-07', 1000331, 1, to_date('2016-06-09 00:00:00','YYYY-MM-DD HH24:MI:SS'), 80000, 14400, 0, 122, 0, 'c1', 8,null);insert into xxxx_oebs_cash_payment_test (ID, INVOICE_ID, OEBS_PAYMENT, DOC_DATE, COMISS_DATE) values (s_xxxx_oebs_cash_payment_test.NEXTVAL, 100033, 40000, to_date('2016-06-09 00:00:00','YYYY-MM-DD HH24:MI:SS'), date'2015-06-11' );insert into xxxx_client_discount_m  (ID,CLIENT_ID,CLIENT_AVG_DISCOUNT,DT) values (s_xxxx_client_discount_m.NEXTVAL,122, 20, date'2016-03-05');</v>
      </c>
    </row>
    <row r="158" spans="1:47" ht="15" customHeight="1" x14ac:dyDescent="0.3">
      <c r="A158" s="45">
        <v>5</v>
      </c>
      <c r="B158" s="60"/>
      <c r="C158" s="33" t="str">
        <f t="shared" si="46"/>
        <v>10005</v>
      </c>
      <c r="D158" s="33" t="str">
        <f t="shared" si="47"/>
        <v>10005/13</v>
      </c>
      <c r="E158" s="34" t="s">
        <v>40</v>
      </c>
      <c r="F158" s="34" t="s">
        <v>41</v>
      </c>
      <c r="G158" s="12">
        <v>57</v>
      </c>
      <c r="H158" s="14">
        <v>100034</v>
      </c>
      <c r="I158" s="33" t="str">
        <f t="shared" si="48"/>
        <v>Б-100034-13</v>
      </c>
      <c r="J158" s="163">
        <v>3</v>
      </c>
      <c r="K158" s="35">
        <v>1</v>
      </c>
      <c r="L158" s="33" t="s">
        <v>42</v>
      </c>
      <c r="M158" s="36">
        <v>1</v>
      </c>
      <c r="N158" s="33">
        <v>18</v>
      </c>
      <c r="O158" s="34" t="s">
        <v>57</v>
      </c>
      <c r="P158" s="34" t="s">
        <v>44</v>
      </c>
      <c r="Q158" s="34" t="s">
        <v>45</v>
      </c>
      <c r="R158" s="37" t="str">
        <f t="shared" si="49"/>
        <v>1000341</v>
      </c>
      <c r="S158" s="33">
        <v>1</v>
      </c>
      <c r="T158" s="145" t="s">
        <v>216</v>
      </c>
      <c r="U158" s="33">
        <v>60000</v>
      </c>
      <c r="V158" s="33">
        <f t="shared" si="38"/>
        <v>10800</v>
      </c>
      <c r="W158" s="33">
        <v>0</v>
      </c>
      <c r="X158" s="18">
        <v>123</v>
      </c>
      <c r="Y158" s="38" t="s">
        <v>47</v>
      </c>
      <c r="Z158" s="20">
        <f t="shared" si="44"/>
        <v>49200</v>
      </c>
      <c r="AA158" s="21">
        <f>(AC158/1.18)*0.13</f>
        <v>3305.0847457627119</v>
      </c>
      <c r="AB158" s="39">
        <f>SUM(AA154:AA158)</f>
        <v>16483.050847457627</v>
      </c>
      <c r="AC158" s="40">
        <f t="shared" si="51"/>
        <v>30000</v>
      </c>
      <c r="AD158" s="33"/>
      <c r="AE158" s="33"/>
      <c r="AF158" s="13" t="s">
        <v>172</v>
      </c>
      <c r="AG158" s="41">
        <v>8</v>
      </c>
      <c r="AH158" s="42">
        <v>13</v>
      </c>
      <c r="AI158" s="43" t="s">
        <v>230</v>
      </c>
      <c r="AJ158" s="34"/>
      <c r="AK158" s="34"/>
      <c r="AL158" s="37">
        <v>0</v>
      </c>
      <c r="AM158" s="33" t="s">
        <v>50</v>
      </c>
      <c r="AN158" s="33" t="s">
        <v>51</v>
      </c>
      <c r="AO158" s="33"/>
      <c r="AP158" s="37"/>
      <c r="AQ158" s="37"/>
      <c r="AR158" s="37"/>
      <c r="AS158" s="37"/>
      <c r="AT158" s="44"/>
      <c r="AU15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'Б-100034-13',date'2015-03-05',3, 1, 1, 'RUR', 1, 18, date'2015-03-06', date'2015-03-07', 1000341, 1, to_date('2016-06-11 00:00:00','YYYY-MM-DD HH24:MI:SS'), 60000, 10800, 0, 123, 0, 'c1', 8,null);insert into xxxx_oebs_cash_payment_test (ID, INVOICE_ID, OEBS_PAYMENT, DOC_DATE, COMISS_DATE) values (s_xxxx_oebs_cash_payment_test.NEXTVAL, 100034, 30000, to_date('2016-06-11 00:00:00','YYYY-MM-DD HH24:MI:SS'), date'2015-06-11' );insert into xxxx_client_discount_m  (ID,CLIENT_ID,CLIENT_AVG_DISCOUNT,DT) values (s_xxxx_client_discount_m.NEXTVAL,123, 13, date'2016-03-05');</v>
      </c>
    </row>
    <row r="159" spans="1:47" ht="15" customHeight="1" x14ac:dyDescent="0.3">
      <c r="A159" s="45">
        <v>6</v>
      </c>
      <c r="B159" s="55"/>
      <c r="C159" s="12" t="str">
        <f t="shared" si="46"/>
        <v>10006</v>
      </c>
      <c r="D159" s="12" t="str">
        <f t="shared" si="47"/>
        <v>10006/13</v>
      </c>
      <c r="E159" s="13" t="s">
        <v>40</v>
      </c>
      <c r="F159" s="13" t="s">
        <v>41</v>
      </c>
      <c r="G159" s="12">
        <v>57</v>
      </c>
      <c r="H159" s="14">
        <v>100035</v>
      </c>
      <c r="I159" s="15" t="str">
        <f t="shared" si="48"/>
        <v>Б-100035-13</v>
      </c>
      <c r="J159" s="163">
        <v>3</v>
      </c>
      <c r="K159" s="56">
        <v>2</v>
      </c>
      <c r="L159" s="12" t="s">
        <v>42</v>
      </c>
      <c r="M159" s="16">
        <v>1</v>
      </c>
      <c r="N159" s="12">
        <v>18</v>
      </c>
      <c r="O159" s="13" t="s">
        <v>43</v>
      </c>
      <c r="P159" s="13" t="s">
        <v>44</v>
      </c>
      <c r="Q159" s="13" t="s">
        <v>45</v>
      </c>
      <c r="R159" s="17" t="str">
        <f t="shared" si="49"/>
        <v>1000351</v>
      </c>
      <c r="S159" s="15">
        <v>1</v>
      </c>
      <c r="T159" s="144" t="s">
        <v>152</v>
      </c>
      <c r="U159" s="12">
        <v>100000</v>
      </c>
      <c r="V159" s="12">
        <f t="shared" si="38"/>
        <v>18000</v>
      </c>
      <c r="W159" s="12">
        <v>0</v>
      </c>
      <c r="X159" s="18">
        <v>124</v>
      </c>
      <c r="Y159" s="19" t="s">
        <v>47</v>
      </c>
      <c r="Z159" s="20">
        <f t="shared" si="44"/>
        <v>82000</v>
      </c>
      <c r="AA159" s="21">
        <f>(AC159/1.18)*0.13</f>
        <v>5508.4745762711873</v>
      </c>
      <c r="AB159" s="22"/>
      <c r="AC159" s="14">
        <f t="shared" si="51"/>
        <v>50000</v>
      </c>
      <c r="AD159" s="21"/>
      <c r="AE159" s="12"/>
      <c r="AF159" s="13" t="s">
        <v>172</v>
      </c>
      <c r="AG159" s="23">
        <v>8</v>
      </c>
      <c r="AH159" s="24">
        <v>13</v>
      </c>
      <c r="AI159" s="25" t="s">
        <v>230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5" t="s">
        <v>65</v>
      </c>
      <c r="AT159" s="47"/>
      <c r="AU15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'Б-100035-13',date'2015-03-02',3, 2, 2, 'RUR', 1, 18, date'2015-03-06', date'2015-03-07', 1000351, 1, to_date('2016-06-07 00:00:00','YYYY-MM-DD HH24:MI:SS'), 100000, 18000, 0, 124, 0, 'c1', 8,null);insert into xxxx_oebs_cash_payment_test (ID, INVOICE_ID, OEBS_PAYMENT, DOC_DATE, COMISS_DATE) values (s_xxxx_oebs_cash_payment_test.NEXTVAL, 100035, 50000, to_date('2016-06-07 00:00:00','YYYY-MM-DD HH24:MI:SS'), date'2015-06-11' );insert into xxxx_client_discount_m  (ID,CLIENT_ID,CLIENT_AVG_DISCOUNT,DT) values (s_xxxx_client_discount_m.NEXTVAL,124, 13, date'2016-03-05');</v>
      </c>
    </row>
    <row r="160" spans="1:47" ht="15" customHeight="1" x14ac:dyDescent="0.3">
      <c r="A160" s="45">
        <v>6</v>
      </c>
      <c r="B160" s="57"/>
      <c r="C160" s="12" t="str">
        <f t="shared" si="46"/>
        <v>10006</v>
      </c>
      <c r="D160" s="12" t="str">
        <f t="shared" si="47"/>
        <v>10006/13</v>
      </c>
      <c r="E160" s="13" t="s">
        <v>40</v>
      </c>
      <c r="F160" s="13" t="s">
        <v>41</v>
      </c>
      <c r="G160" s="12">
        <v>57</v>
      </c>
      <c r="H160" s="14">
        <v>100036</v>
      </c>
      <c r="I160" s="15" t="str">
        <f t="shared" si="48"/>
        <v>Б-100036-13</v>
      </c>
      <c r="J160" s="163">
        <v>3</v>
      </c>
      <c r="K160" s="12">
        <v>7</v>
      </c>
      <c r="L160" s="12" t="s">
        <v>42</v>
      </c>
      <c r="M160" s="16">
        <v>1</v>
      </c>
      <c r="N160" s="12">
        <v>18</v>
      </c>
      <c r="O160" s="13" t="s">
        <v>53</v>
      </c>
      <c r="P160" s="13" t="s">
        <v>44</v>
      </c>
      <c r="Q160" s="13" t="s">
        <v>45</v>
      </c>
      <c r="R160" s="17" t="str">
        <f t="shared" si="49"/>
        <v>1000361</v>
      </c>
      <c r="S160" s="15">
        <v>1</v>
      </c>
      <c r="T160" s="144" t="s">
        <v>153</v>
      </c>
      <c r="U160" s="12">
        <v>90000</v>
      </c>
      <c r="V160" s="12">
        <f t="shared" si="38"/>
        <v>16200</v>
      </c>
      <c r="W160" s="12">
        <v>0</v>
      </c>
      <c r="X160" s="18">
        <v>125</v>
      </c>
      <c r="Y160" s="19" t="s">
        <v>47</v>
      </c>
      <c r="Z160" s="20">
        <f t="shared" si="44"/>
        <v>73800</v>
      </c>
      <c r="AA160" s="21">
        <f t="shared" ref="AA160:AA179" si="52">(AC160/1.18)*0.13</f>
        <v>4957.6271186440681</v>
      </c>
      <c r="AB160" s="26"/>
      <c r="AC160" s="14">
        <f t="shared" si="51"/>
        <v>45000</v>
      </c>
      <c r="AD160" s="21"/>
      <c r="AE160" s="12"/>
      <c r="AF160" s="13" t="s">
        <v>172</v>
      </c>
      <c r="AG160" s="23">
        <v>8</v>
      </c>
      <c r="AH160" s="27">
        <v>7</v>
      </c>
      <c r="AI160" s="25" t="s">
        <v>230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65" t="s">
        <v>179</v>
      </c>
      <c r="AU16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'Б-100036-13',date'2015-03-03',3, 7, 7, 'RUR', 1, 18, date'2015-03-06', date'2015-03-07', 1000361, 1, to_date('2016-06-08 00:00:00','YYYY-MM-DD HH24:MI:SS'), 90000, 16200, 0, 125, 0, 'c1', 8,null);insert into xxxx_oebs_cash_payment_test (ID, INVOICE_ID, OEBS_PAYMENT, DOC_DATE, COMISS_DATE) values (s_xxxx_oebs_cash_payment_test.NEXTVAL, 100036, 45000, to_date('2016-06-08 00:00:00','YYYY-MM-DD HH24:MI:SS'), date'2015-06-11' );insert into xxxx_client_discount_m  (ID,CLIENT_ID,CLIENT_AVG_DISCOUNT,DT) values (s_xxxx_client_discount_m.NEXTVAL,125, 7, date'2016-03-05');</v>
      </c>
    </row>
    <row r="161" spans="1:47" ht="15" customHeight="1" x14ac:dyDescent="0.3">
      <c r="A161" s="45">
        <v>6</v>
      </c>
      <c r="B161" s="57"/>
      <c r="C161" s="12" t="str">
        <f t="shared" si="46"/>
        <v>10006</v>
      </c>
      <c r="D161" s="12" t="str">
        <f t="shared" si="47"/>
        <v>10006/13</v>
      </c>
      <c r="E161" s="13" t="s">
        <v>40</v>
      </c>
      <c r="F161" s="13" t="s">
        <v>41</v>
      </c>
      <c r="G161" s="12">
        <v>57</v>
      </c>
      <c r="H161" s="14">
        <v>100037</v>
      </c>
      <c r="I161" s="15" t="str">
        <f t="shared" si="48"/>
        <v>Б-100037-13</v>
      </c>
      <c r="J161" s="163">
        <v>3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53</v>
      </c>
      <c r="P161" s="13" t="s">
        <v>44</v>
      </c>
      <c r="Q161" s="13" t="s">
        <v>45</v>
      </c>
      <c r="R161" s="17" t="str">
        <f t="shared" si="49"/>
        <v>1000371</v>
      </c>
      <c r="S161" s="15">
        <v>1</v>
      </c>
      <c r="T161" s="144" t="s">
        <v>153</v>
      </c>
      <c r="U161" s="12">
        <v>90000</v>
      </c>
      <c r="V161" s="12">
        <f t="shared" si="38"/>
        <v>16200</v>
      </c>
      <c r="W161" s="12">
        <v>0</v>
      </c>
      <c r="X161" s="18">
        <v>126</v>
      </c>
      <c r="Y161" s="19" t="s">
        <v>47</v>
      </c>
      <c r="Z161" s="20">
        <f t="shared" si="44"/>
        <v>73800</v>
      </c>
      <c r="AA161" s="21">
        <f t="shared" si="52"/>
        <v>4957.6271186440681</v>
      </c>
      <c r="AB161" s="26"/>
      <c r="AC161" s="14">
        <f t="shared" si="51"/>
        <v>45000</v>
      </c>
      <c r="AD161" s="21"/>
      <c r="AE161" s="12"/>
      <c r="AF161" s="13" t="s">
        <v>172</v>
      </c>
      <c r="AG161" s="23">
        <v>8</v>
      </c>
      <c r="AH161" s="27">
        <v>7</v>
      </c>
      <c r="AI161" s="25" t="s">
        <v>230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U16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'Б-100037-13',date'2015-03-03',3, 7, 7, 'RUR', 1, 18, date'2015-03-06', date'2015-03-07', 1000371, 1, to_date('2016-06-08 00:00:00','YYYY-MM-DD HH24:MI:SS'), 90000, 16200, 0, 126, 0, 'c1', 8,null);insert into xxxx_oebs_cash_payment_test (ID, INVOICE_ID, OEBS_PAYMENT, DOC_DATE, COMISS_DATE) values (s_xxxx_oebs_cash_payment_test.NEXTVAL, 100037, 45000, to_date('2016-06-08 00:00:00','YYYY-MM-DD HH24:MI:SS'), date'2015-06-11' );insert into xxxx_client_discount_m  (ID,CLIENT_ID,CLIENT_AVG_DISCOUNT,DT) values (s_xxxx_client_discount_m.NEXTVAL,126, 7, date'2016-03-05');</v>
      </c>
    </row>
    <row r="162" spans="1:47" ht="15" customHeight="1" x14ac:dyDescent="0.3">
      <c r="A162" s="45">
        <v>6</v>
      </c>
      <c r="B162" s="57"/>
      <c r="C162" s="12" t="str">
        <f t="shared" si="46"/>
        <v>10006</v>
      </c>
      <c r="D162" s="12" t="str">
        <f t="shared" si="47"/>
        <v>10006/13</v>
      </c>
      <c r="E162" s="13" t="s">
        <v>40</v>
      </c>
      <c r="F162" s="13" t="s">
        <v>41</v>
      </c>
      <c r="G162" s="12">
        <v>57</v>
      </c>
      <c r="H162" s="14">
        <v>100038</v>
      </c>
      <c r="I162" s="15" t="str">
        <f t="shared" si="48"/>
        <v>Б-100038-13</v>
      </c>
      <c r="J162" s="163">
        <v>3</v>
      </c>
      <c r="K162" s="56">
        <v>11</v>
      </c>
      <c r="L162" s="12" t="s">
        <v>42</v>
      </c>
      <c r="M162" s="16">
        <v>1</v>
      </c>
      <c r="N162" s="12">
        <v>18</v>
      </c>
      <c r="O162" s="13" t="s">
        <v>55</v>
      </c>
      <c r="P162" s="13" t="s">
        <v>44</v>
      </c>
      <c r="Q162" s="13" t="s">
        <v>45</v>
      </c>
      <c r="R162" s="17" t="str">
        <f t="shared" si="49"/>
        <v>1000381</v>
      </c>
      <c r="S162" s="15">
        <v>1</v>
      </c>
      <c r="T162" s="144" t="s">
        <v>215</v>
      </c>
      <c r="U162" s="12">
        <v>80000</v>
      </c>
      <c r="V162" s="12">
        <f t="shared" si="38"/>
        <v>14400</v>
      </c>
      <c r="W162" s="12">
        <v>0</v>
      </c>
      <c r="X162" s="18">
        <v>127</v>
      </c>
      <c r="Y162" s="19" t="s">
        <v>47</v>
      </c>
      <c r="Z162" s="20">
        <f t="shared" si="44"/>
        <v>65600</v>
      </c>
      <c r="AA162" s="21">
        <f>(AC162/1.18)*0.08</f>
        <v>2711.8644067796613</v>
      </c>
      <c r="AB162" s="29"/>
      <c r="AC162" s="14">
        <f t="shared" si="51"/>
        <v>40000</v>
      </c>
      <c r="AD162" s="21"/>
      <c r="AE162" s="12"/>
      <c r="AF162" s="13" t="s">
        <v>172</v>
      </c>
      <c r="AG162" s="23">
        <v>8</v>
      </c>
      <c r="AH162" s="30">
        <v>20</v>
      </c>
      <c r="AI162" s="25" t="s">
        <v>230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U16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'Б-100038-13',date'2015-03-04',3, 11, 11, 'RUR', 1, 18, date'2015-03-06', date'2015-03-07', 1000381, 1, to_date('2016-06-09 00:00:00','YYYY-MM-DD HH24:MI:SS'), 80000, 14400, 0, 127, 0, 'c1', 8,null);insert into xxxx_oebs_cash_payment_test (ID, INVOICE_ID, OEBS_PAYMENT, DOC_DATE, COMISS_DATE) values (s_xxxx_oebs_cash_payment_test.NEXTVAL, 100038, 40000, to_date('2016-06-09 00:00:00','YYYY-MM-DD HH24:MI:SS'), date'2015-06-11' );insert into xxxx_client_discount_m  (ID,CLIENT_ID,CLIENT_AVG_DISCOUNT,DT) values (s_xxxx_client_discount_m.NEXTVAL,127, 20, date'2016-03-05');</v>
      </c>
    </row>
    <row r="163" spans="1:47" ht="15" customHeight="1" x14ac:dyDescent="0.3">
      <c r="A163" s="45">
        <v>6</v>
      </c>
      <c r="B163" s="57"/>
      <c r="C163" s="12" t="str">
        <f t="shared" si="46"/>
        <v>10006</v>
      </c>
      <c r="D163" s="12" t="str">
        <f t="shared" si="47"/>
        <v>10006/13</v>
      </c>
      <c r="E163" s="13" t="s">
        <v>40</v>
      </c>
      <c r="F163" s="13" t="s">
        <v>41</v>
      </c>
      <c r="G163" s="12">
        <v>57</v>
      </c>
      <c r="H163" s="14">
        <v>100039</v>
      </c>
      <c r="I163" s="15" t="str">
        <f t="shared" si="48"/>
        <v>Б-100039-13</v>
      </c>
      <c r="J163" s="163">
        <v>3</v>
      </c>
      <c r="K163" s="28">
        <v>1</v>
      </c>
      <c r="L163" s="12" t="s">
        <v>42</v>
      </c>
      <c r="M163" s="16">
        <v>1</v>
      </c>
      <c r="N163" s="12">
        <v>18</v>
      </c>
      <c r="O163" s="13" t="s">
        <v>57</v>
      </c>
      <c r="P163" s="13" t="s">
        <v>44</v>
      </c>
      <c r="Q163" s="13" t="s">
        <v>45</v>
      </c>
      <c r="R163" s="17" t="str">
        <f t="shared" si="49"/>
        <v>1000391</v>
      </c>
      <c r="S163" s="15">
        <v>1</v>
      </c>
      <c r="T163" s="144" t="s">
        <v>216</v>
      </c>
      <c r="U163" s="12">
        <v>60000</v>
      </c>
      <c r="V163" s="12">
        <f t="shared" si="38"/>
        <v>10800</v>
      </c>
      <c r="W163" s="12">
        <v>0</v>
      </c>
      <c r="X163" s="18">
        <v>128</v>
      </c>
      <c r="Y163" s="19" t="s">
        <v>47</v>
      </c>
      <c r="Z163" s="20">
        <f t="shared" si="44"/>
        <v>49200</v>
      </c>
      <c r="AA163" s="21">
        <f t="shared" si="52"/>
        <v>3305.0847457627119</v>
      </c>
      <c r="AB163" s="29">
        <f>SUM(AA159:AA163)</f>
        <v>21440.677966101695</v>
      </c>
      <c r="AC163" s="14">
        <f t="shared" si="51"/>
        <v>30000</v>
      </c>
      <c r="AD163" s="21"/>
      <c r="AE163" s="29"/>
      <c r="AF163" s="13" t="s">
        <v>172</v>
      </c>
      <c r="AG163" s="23">
        <v>8</v>
      </c>
      <c r="AH163" s="30">
        <v>13</v>
      </c>
      <c r="AI163" s="25" t="s">
        <v>230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'Б-100039-13',date'2015-03-05',3, 1, 1, 'RUR', 1, 18, date'2015-03-06', date'2015-03-07', 1000391, 1, to_date('2016-06-11 00:00:00','YYYY-MM-DD HH24:MI:SS'), 60000, 10800, 0, 128, 0, 'c1', 8,null);insert into xxxx_oebs_cash_payment_test (ID, INVOICE_ID, OEBS_PAYMENT, DOC_DATE, COMISS_DATE) values (s_xxxx_oebs_cash_payment_test.NEXTVAL, 100039, 30000, to_date('2016-06-11 00:00:00','YYYY-MM-DD HH24:MI:SS'), date'2015-06-11' );insert into xxxx_client_discount_m  (ID,CLIENT_ID,CLIENT_AVG_DISCOUNT,DT) values (s_xxxx_client_discount_m.NEXTVAL,128, 13, date'2016-03-05');</v>
      </c>
    </row>
    <row r="164" spans="1:47" ht="15" customHeight="1" x14ac:dyDescent="0.3">
      <c r="A164" s="45">
        <v>6</v>
      </c>
      <c r="B164" s="57"/>
      <c r="C164" s="12" t="str">
        <f t="shared" si="46"/>
        <v>10006</v>
      </c>
      <c r="D164" s="12" t="str">
        <f t="shared" si="47"/>
        <v>10006/13</v>
      </c>
      <c r="E164" s="13" t="s">
        <v>40</v>
      </c>
      <c r="F164" s="13" t="s">
        <v>41</v>
      </c>
      <c r="G164" s="12">
        <v>57</v>
      </c>
      <c r="H164" s="14">
        <v>100040</v>
      </c>
      <c r="I164" s="15" t="str">
        <f t="shared" si="48"/>
        <v>Б-100040-13</v>
      </c>
      <c r="J164" s="163">
        <v>3</v>
      </c>
      <c r="K164" s="12">
        <v>7</v>
      </c>
      <c r="L164" s="12" t="s">
        <v>42</v>
      </c>
      <c r="M164" s="16">
        <v>1</v>
      </c>
      <c r="N164" s="12">
        <v>18</v>
      </c>
      <c r="O164" s="13" t="s">
        <v>43</v>
      </c>
      <c r="P164" s="13" t="s">
        <v>44</v>
      </c>
      <c r="Q164" s="13" t="s">
        <v>45</v>
      </c>
      <c r="R164" s="17" t="str">
        <f t="shared" si="49"/>
        <v>1000401</v>
      </c>
      <c r="S164" s="15">
        <v>1</v>
      </c>
      <c r="T164" s="144" t="s">
        <v>217</v>
      </c>
      <c r="U164" s="12">
        <v>100000</v>
      </c>
      <c r="V164" s="12">
        <f t="shared" si="38"/>
        <v>18000</v>
      </c>
      <c r="W164" s="12">
        <v>0</v>
      </c>
      <c r="X164" s="18">
        <v>129</v>
      </c>
      <c r="Y164" s="19" t="s">
        <v>47</v>
      </c>
      <c r="Z164" s="20">
        <f t="shared" si="44"/>
        <v>82000</v>
      </c>
      <c r="AA164" s="21">
        <f t="shared" si="52"/>
        <v>5508.4745762711873</v>
      </c>
      <c r="AB164" s="22"/>
      <c r="AC164" s="14">
        <f t="shared" si="51"/>
        <v>50000</v>
      </c>
      <c r="AD164" s="21"/>
      <c r="AE164" s="12"/>
      <c r="AF164" s="58" t="s">
        <v>181</v>
      </c>
      <c r="AG164" s="23">
        <v>8</v>
      </c>
      <c r="AH164" s="24">
        <v>13</v>
      </c>
      <c r="AI164" s="25" t="s">
        <v>230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'Б-100040-13',date'2015-03-02',3, 7, 7, 'RUR', 1, 18, date'2015-03-06', date'2015-03-07', 1000401, 1, to_date('2016-07-07 00:00:00','YYYY-MM-DD HH24:MI:SS'), 100000, 18000, 0, 129, 0, 'c1', 8,null);insert into xxxx_oebs_cash_payment_test (ID, INVOICE_ID, OEBS_PAYMENT, DOC_DATE, COMISS_DATE) values (s_xxxx_oebs_cash_payment_test.NEXTVAL, 100040, 50000, to_date('2016-07-07 00:00:00','YYYY-MM-DD HH24:MI:SS'), date'2015-07-11' );insert into xxxx_client_discount_m  (ID,CLIENT_ID,CLIENT_AVG_DISCOUNT,DT) values (s_xxxx_client_discount_m.NEXTVAL,129, 13, date'2016-03-05');</v>
      </c>
    </row>
    <row r="165" spans="1:47" ht="15" customHeight="1" x14ac:dyDescent="0.3">
      <c r="A165" s="45">
        <v>6</v>
      </c>
      <c r="B165" s="57"/>
      <c r="C165" s="12" t="str">
        <f t="shared" si="46"/>
        <v>10006</v>
      </c>
      <c r="D165" s="12" t="str">
        <f t="shared" si="47"/>
        <v>10006/13</v>
      </c>
      <c r="E165" s="13" t="s">
        <v>40</v>
      </c>
      <c r="F165" s="13" t="s">
        <v>41</v>
      </c>
      <c r="G165" s="12">
        <v>57</v>
      </c>
      <c r="H165" s="14">
        <v>100041</v>
      </c>
      <c r="I165" s="15" t="str">
        <f t="shared" si="48"/>
        <v>Б-100041-13</v>
      </c>
      <c r="J165" s="163">
        <v>3</v>
      </c>
      <c r="K165" s="28">
        <v>12</v>
      </c>
      <c r="L165" s="12" t="s">
        <v>42</v>
      </c>
      <c r="M165" s="16">
        <v>1</v>
      </c>
      <c r="N165" s="12">
        <v>18</v>
      </c>
      <c r="O165" s="13" t="s">
        <v>53</v>
      </c>
      <c r="P165" s="13" t="s">
        <v>44</v>
      </c>
      <c r="Q165" s="13" t="s">
        <v>45</v>
      </c>
      <c r="R165" s="17" t="str">
        <f t="shared" si="49"/>
        <v>1000411</v>
      </c>
      <c r="S165" s="15">
        <v>1</v>
      </c>
      <c r="T165" s="144" t="s">
        <v>218</v>
      </c>
      <c r="U165" s="12">
        <v>90000</v>
      </c>
      <c r="V165" s="12">
        <f t="shared" si="38"/>
        <v>16200</v>
      </c>
      <c r="W165" s="12">
        <v>0</v>
      </c>
      <c r="X165" s="18">
        <v>130</v>
      </c>
      <c r="Y165" s="19" t="s">
        <v>47</v>
      </c>
      <c r="Z165" s="20">
        <f t="shared" si="44"/>
        <v>73800</v>
      </c>
      <c r="AA165" s="21"/>
      <c r="AB165" s="26"/>
      <c r="AC165" s="14">
        <f t="shared" si="51"/>
        <v>45000</v>
      </c>
      <c r="AD165" s="21"/>
      <c r="AE165" s="12"/>
      <c r="AF165" s="58" t="s">
        <v>181</v>
      </c>
      <c r="AG165" s="23">
        <v>8</v>
      </c>
      <c r="AH165" s="27">
        <v>7</v>
      </c>
      <c r="AI165" s="25" t="s">
        <v>230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'Б-100041-13',date'2015-03-03',3, 12, 12, 'RUR', 1, 18, date'2015-03-06', date'2015-03-07', 1000411, 1, to_date('2016-07-08 00:00:00','YYYY-MM-DD HH24:MI:SS'), 90000, 16200, 0, 130, 0, 'c1', 8,null);insert into xxxx_oebs_cash_payment_test (ID, INVOICE_ID, OEBS_PAYMENT, DOC_DATE, COMISS_DATE) values (s_xxxx_oebs_cash_payment_test.NEXTVAL, 100041, 45000, to_date('2016-07-08 00:00:00','YYYY-MM-DD HH24:MI:SS'), date'2015-07-11' );insert into xxxx_client_discount_m  (ID,CLIENT_ID,CLIENT_AVG_DISCOUNT,DT) values (s_xxxx_client_discount_m.NEXTVAL,130, 7, date'2016-03-05');</v>
      </c>
    </row>
    <row r="166" spans="1:47" ht="15" customHeight="1" x14ac:dyDescent="0.3">
      <c r="A166" s="45">
        <v>6</v>
      </c>
      <c r="B166" s="57"/>
      <c r="C166" s="12" t="str">
        <f t="shared" si="46"/>
        <v>10006</v>
      </c>
      <c r="D166" s="12" t="str">
        <f t="shared" si="47"/>
        <v>10006/13</v>
      </c>
      <c r="E166" s="13" t="s">
        <v>40</v>
      </c>
      <c r="F166" s="13" t="s">
        <v>41</v>
      </c>
      <c r="G166" s="12">
        <v>57</v>
      </c>
      <c r="H166" s="14">
        <v>100042</v>
      </c>
      <c r="I166" s="15" t="str">
        <f t="shared" si="48"/>
        <v>Б-100042-13</v>
      </c>
      <c r="J166" s="163">
        <v>3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53</v>
      </c>
      <c r="P166" s="13" t="s">
        <v>44</v>
      </c>
      <c r="Q166" s="13" t="s">
        <v>45</v>
      </c>
      <c r="R166" s="17" t="str">
        <f t="shared" si="49"/>
        <v>1000421</v>
      </c>
      <c r="S166" s="15">
        <v>1</v>
      </c>
      <c r="T166" s="144" t="s">
        <v>218</v>
      </c>
      <c r="U166" s="12">
        <v>90000</v>
      </c>
      <c r="V166" s="12">
        <f t="shared" si="38"/>
        <v>16200</v>
      </c>
      <c r="W166" s="12">
        <v>0</v>
      </c>
      <c r="X166" s="18">
        <v>131</v>
      </c>
      <c r="Y166" s="19" t="s">
        <v>47</v>
      </c>
      <c r="Z166" s="20">
        <f t="shared" si="44"/>
        <v>73800</v>
      </c>
      <c r="AA166" s="21">
        <f t="shared" si="52"/>
        <v>4957.6271186440681</v>
      </c>
      <c r="AB166" s="26"/>
      <c r="AC166" s="14">
        <f t="shared" si="51"/>
        <v>45000</v>
      </c>
      <c r="AD166" s="21"/>
      <c r="AE166" s="12"/>
      <c r="AF166" s="58" t="s">
        <v>181</v>
      </c>
      <c r="AG166" s="23">
        <v>8</v>
      </c>
      <c r="AH166" s="27">
        <v>7</v>
      </c>
      <c r="AI166" s="25" t="s">
        <v>230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'Б-100042-13',date'2015-03-03',3, 7, 7, 'RUR', 1, 18, date'2015-03-06', date'2015-03-07', 1000421, 1, to_date('2016-07-08 00:00:00','YYYY-MM-DD HH24:MI:SS'), 90000, 16200, 0, 131, 0, 'c1', 8,null);insert into xxxx_oebs_cash_payment_test (ID, INVOICE_ID, OEBS_PAYMENT, DOC_DATE, COMISS_DATE) values (s_xxxx_oebs_cash_payment_test.NEXTVAL, 100042, 45000, to_date('2016-07-08 00:00:00','YYYY-MM-DD HH24:MI:SS'), date'2015-07-11' );insert into xxxx_client_discount_m  (ID,CLIENT_ID,CLIENT_AVG_DISCOUNT,DT) values (s_xxxx_client_discount_m.NEXTVAL,131, 7, date'2016-03-05');</v>
      </c>
    </row>
    <row r="167" spans="1:47" ht="15" customHeight="1" x14ac:dyDescent="0.3">
      <c r="A167" s="45">
        <v>6</v>
      </c>
      <c r="B167" s="57"/>
      <c r="C167" s="12" t="str">
        <f t="shared" si="46"/>
        <v>10006</v>
      </c>
      <c r="D167" s="12" t="str">
        <f t="shared" si="47"/>
        <v>10006/13</v>
      </c>
      <c r="E167" s="13" t="s">
        <v>40</v>
      </c>
      <c r="F167" s="13" t="s">
        <v>41</v>
      </c>
      <c r="G167" s="12">
        <v>57</v>
      </c>
      <c r="H167" s="14">
        <v>100043</v>
      </c>
      <c r="I167" s="15" t="str">
        <f t="shared" si="48"/>
        <v>Б-100043-13</v>
      </c>
      <c r="J167" s="163">
        <v>3</v>
      </c>
      <c r="K167" s="28">
        <v>11</v>
      </c>
      <c r="L167" s="12" t="s">
        <v>42</v>
      </c>
      <c r="M167" s="16">
        <v>1</v>
      </c>
      <c r="N167" s="12">
        <v>18</v>
      </c>
      <c r="O167" s="13" t="s">
        <v>55</v>
      </c>
      <c r="P167" s="13" t="s">
        <v>44</v>
      </c>
      <c r="Q167" s="13" t="s">
        <v>45</v>
      </c>
      <c r="R167" s="17" t="str">
        <f t="shared" si="49"/>
        <v>1000431</v>
      </c>
      <c r="S167" s="15">
        <v>1</v>
      </c>
      <c r="T167" s="144" t="s">
        <v>219</v>
      </c>
      <c r="U167" s="12">
        <v>80000</v>
      </c>
      <c r="V167" s="12">
        <f t="shared" si="38"/>
        <v>14400</v>
      </c>
      <c r="W167" s="12">
        <v>0</v>
      </c>
      <c r="X167" s="18">
        <v>132</v>
      </c>
      <c r="Y167" s="19" t="s">
        <v>47</v>
      </c>
      <c r="Z167" s="20">
        <f t="shared" si="44"/>
        <v>65600</v>
      </c>
      <c r="AA167" s="21">
        <f>(AC167/1.18)*0.08</f>
        <v>2711.8644067796613</v>
      </c>
      <c r="AB167" s="29"/>
      <c r="AC167" s="14">
        <f t="shared" si="51"/>
        <v>40000</v>
      </c>
      <c r="AD167" s="21"/>
      <c r="AE167" s="12"/>
      <c r="AF167" s="58" t="s">
        <v>181</v>
      </c>
      <c r="AG167" s="23">
        <v>8</v>
      </c>
      <c r="AH167" s="30">
        <v>20</v>
      </c>
      <c r="AI167" s="25" t="s">
        <v>230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'Б-100043-13',date'2015-03-04',3, 11, 11, 'RUR', 1, 18, date'2015-03-06', date'2015-03-07', 1000431, 1, to_date('2016-07-09 00:00:00','YYYY-MM-DD HH24:MI:SS'), 80000, 14400, 0, 132, 0, 'c1', 8,null);insert into xxxx_oebs_cash_payment_test (ID, INVOICE_ID, OEBS_PAYMENT, DOC_DATE, COMISS_DATE) values (s_xxxx_oebs_cash_payment_test.NEXTVAL, 100043, 40000, to_date('2016-07-09 00:00:00','YYYY-MM-DD HH24:MI:SS'), date'2015-07-11' );insert into xxxx_client_discount_m  (ID,CLIENT_ID,CLIENT_AVG_DISCOUNT,DT) values (s_xxxx_client_discount_m.NEXTVAL,132, 20, date'2016-03-05');</v>
      </c>
    </row>
    <row r="168" spans="1:47" ht="15.75" customHeight="1" x14ac:dyDescent="0.3">
      <c r="A168" s="45">
        <v>6</v>
      </c>
      <c r="B168" s="57"/>
      <c r="C168" s="12" t="str">
        <f t="shared" si="46"/>
        <v>10006</v>
      </c>
      <c r="D168" s="12" t="str">
        <f t="shared" si="47"/>
        <v>10006/13</v>
      </c>
      <c r="E168" s="13" t="s">
        <v>40</v>
      </c>
      <c r="F168" s="13" t="s">
        <v>41</v>
      </c>
      <c r="G168" s="12">
        <v>57</v>
      </c>
      <c r="H168" s="14">
        <v>100044</v>
      </c>
      <c r="I168" s="15" t="str">
        <f t="shared" si="48"/>
        <v>Б-100044-13</v>
      </c>
      <c r="J168" s="163">
        <v>3</v>
      </c>
      <c r="K168" s="28">
        <v>1</v>
      </c>
      <c r="L168" s="12" t="s">
        <v>42</v>
      </c>
      <c r="M168" s="16">
        <v>1</v>
      </c>
      <c r="N168" s="12">
        <v>18</v>
      </c>
      <c r="O168" s="13" t="s">
        <v>57</v>
      </c>
      <c r="P168" s="13" t="s">
        <v>44</v>
      </c>
      <c r="Q168" s="13" t="s">
        <v>45</v>
      </c>
      <c r="R168" s="17" t="str">
        <f t="shared" si="49"/>
        <v>1000441</v>
      </c>
      <c r="S168" s="15">
        <v>1</v>
      </c>
      <c r="T168" s="144" t="s">
        <v>220</v>
      </c>
      <c r="U168" s="12">
        <v>60000</v>
      </c>
      <c r="V168" s="12">
        <f t="shared" si="38"/>
        <v>10800</v>
      </c>
      <c r="W168" s="12">
        <v>0</v>
      </c>
      <c r="X168" s="18">
        <v>133</v>
      </c>
      <c r="Y168" s="19" t="s">
        <v>47</v>
      </c>
      <c r="Z168" s="20">
        <f t="shared" si="44"/>
        <v>49200</v>
      </c>
      <c r="AA168" s="21">
        <f t="shared" si="52"/>
        <v>3305.0847457627119</v>
      </c>
      <c r="AB168" s="29">
        <f>SUM(AA164:AA168)</f>
        <v>16483.050847457627</v>
      </c>
      <c r="AC168" s="14">
        <f t="shared" si="51"/>
        <v>30000</v>
      </c>
      <c r="AD168" s="21"/>
      <c r="AE168" s="29"/>
      <c r="AF168" s="58" t="s">
        <v>181</v>
      </c>
      <c r="AG168" s="23">
        <v>8</v>
      </c>
      <c r="AH168" s="30">
        <v>13</v>
      </c>
      <c r="AI168" s="25" t="s">
        <v>230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'Б-100044-13',date'2015-03-05',3, 1, 1, 'RUR', 1, 18, date'2015-03-06', date'2015-03-07', 1000441, 1, to_date('2016-07-11 00:00:00','YYYY-MM-DD HH24:MI:SS'), 60000, 10800, 0, 133, 0, 'c1', 8,null);insert into xxxx_oebs_cash_payment_test (ID, INVOICE_ID, OEBS_PAYMENT, DOC_DATE, COMISS_DATE) values (s_xxxx_oebs_cash_payment_test.NEXTVAL, 100044, 30000, to_date('2016-07-11 00:00:00','YYYY-MM-DD HH24:MI:SS'), date'2015-07-11' );insert into xxxx_client_discount_m  (ID,CLIENT_ID,CLIENT_AVG_DISCOUNT,DT) values (s_xxxx_client_discount_m.NEXTVAL,133, 13, date'2016-03-05');</v>
      </c>
    </row>
    <row r="169" spans="1:47" ht="15" customHeight="1" x14ac:dyDescent="0.3">
      <c r="A169" s="45">
        <v>6</v>
      </c>
      <c r="B169" s="57"/>
      <c r="C169" s="12" t="str">
        <f t="shared" si="46"/>
        <v>10006</v>
      </c>
      <c r="D169" s="12" t="str">
        <f t="shared" si="47"/>
        <v>10006/13</v>
      </c>
      <c r="E169" s="13" t="s">
        <v>40</v>
      </c>
      <c r="F169" s="13" t="s">
        <v>41</v>
      </c>
      <c r="G169" s="12">
        <v>57</v>
      </c>
      <c r="H169" s="14">
        <v>100045</v>
      </c>
      <c r="I169" s="15" t="str">
        <f t="shared" si="48"/>
        <v>Б-100045-13</v>
      </c>
      <c r="J169" s="163">
        <v>3</v>
      </c>
      <c r="K169" s="12">
        <v>7</v>
      </c>
      <c r="L169" s="12" t="s">
        <v>42</v>
      </c>
      <c r="M169" s="16">
        <v>1</v>
      </c>
      <c r="N169" s="12">
        <v>18</v>
      </c>
      <c r="O169" s="13" t="s">
        <v>43</v>
      </c>
      <c r="P169" s="13" t="s">
        <v>44</v>
      </c>
      <c r="Q169" s="13" t="s">
        <v>45</v>
      </c>
      <c r="R169" s="17" t="str">
        <f t="shared" si="49"/>
        <v>1000451</v>
      </c>
      <c r="S169" s="15">
        <v>1</v>
      </c>
      <c r="T169" s="144" t="s">
        <v>221</v>
      </c>
      <c r="U169" s="12">
        <v>100000</v>
      </c>
      <c r="V169" s="12">
        <f t="shared" si="38"/>
        <v>18000</v>
      </c>
      <c r="W169" s="12">
        <v>0</v>
      </c>
      <c r="X169" s="18">
        <v>134</v>
      </c>
      <c r="Y169" s="19" t="s">
        <v>47</v>
      </c>
      <c r="Z169" s="20">
        <f t="shared" si="44"/>
        <v>82000</v>
      </c>
      <c r="AA169" s="21">
        <f t="shared" si="52"/>
        <v>5508.4745762711873</v>
      </c>
      <c r="AB169" s="22"/>
      <c r="AC169" s="14">
        <f t="shared" si="51"/>
        <v>50000</v>
      </c>
      <c r="AD169" s="21"/>
      <c r="AE169" s="12"/>
      <c r="AF169" s="59" t="s">
        <v>186</v>
      </c>
      <c r="AG169" s="23">
        <v>8</v>
      </c>
      <c r="AH169" s="24">
        <v>13</v>
      </c>
      <c r="AI169" s="25" t="s">
        <v>230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U16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'Б-100045-13',date'2015-03-02',3, 7, 7, 'RUR', 1, 18, date'2015-03-06', date'2015-03-07', 1000451, 1, to_date('2016-08-07 00:00:00','YYYY-MM-DD HH24:MI:SS'), 100000, 18000, 0, 134, 0, 'c1', 8,null);insert into xxxx_oebs_cash_payment_test (ID, INVOICE_ID, OEBS_PAYMENT, DOC_DATE, COMISS_DATE) values (s_xxxx_oebs_cash_payment_test.NEXTVAL, 100045, 50000, to_date('2016-08-07 00:00:00','YYYY-MM-DD HH24:MI:SS'), date'2015-08-07' );insert into xxxx_client_discount_m  (ID,CLIENT_ID,CLIENT_AVG_DISCOUNT,DT) values (s_xxxx_client_discount_m.NEXTVAL,134, 13, date'2016-03-05');</v>
      </c>
    </row>
    <row r="170" spans="1:47" ht="15" customHeight="1" x14ac:dyDescent="0.3">
      <c r="A170" s="45">
        <v>6</v>
      </c>
      <c r="B170" s="57"/>
      <c r="C170" s="12" t="str">
        <f t="shared" si="46"/>
        <v>10006</v>
      </c>
      <c r="D170" s="12" t="str">
        <f t="shared" si="47"/>
        <v>10006/13</v>
      </c>
      <c r="E170" s="13" t="s">
        <v>40</v>
      </c>
      <c r="F170" s="13" t="s">
        <v>41</v>
      </c>
      <c r="G170" s="12">
        <v>57</v>
      </c>
      <c r="H170" s="14">
        <v>100046</v>
      </c>
      <c r="I170" s="15" t="str">
        <f t="shared" si="48"/>
        <v>Б-100046-13</v>
      </c>
      <c r="J170" s="163">
        <v>3</v>
      </c>
      <c r="K170" s="56">
        <v>3</v>
      </c>
      <c r="L170" s="12" t="s">
        <v>42</v>
      </c>
      <c r="M170" s="16">
        <v>1</v>
      </c>
      <c r="N170" s="12">
        <v>18</v>
      </c>
      <c r="O170" s="13" t="s">
        <v>53</v>
      </c>
      <c r="P170" s="13" t="s">
        <v>44</v>
      </c>
      <c r="Q170" s="13" t="s">
        <v>45</v>
      </c>
      <c r="R170" s="17" t="str">
        <f t="shared" si="49"/>
        <v>1000461</v>
      </c>
      <c r="S170" s="15">
        <v>1</v>
      </c>
      <c r="T170" s="144" t="s">
        <v>222</v>
      </c>
      <c r="U170" s="12">
        <v>90000</v>
      </c>
      <c r="V170" s="12">
        <f t="shared" si="38"/>
        <v>16200</v>
      </c>
      <c r="W170" s="12">
        <v>0</v>
      </c>
      <c r="X170" s="18">
        <v>135</v>
      </c>
      <c r="Y170" s="19" t="s">
        <v>47</v>
      </c>
      <c r="Z170" s="20">
        <f t="shared" si="44"/>
        <v>73800</v>
      </c>
      <c r="AA170" s="21">
        <f t="shared" si="52"/>
        <v>4957.6271186440681</v>
      </c>
      <c r="AB170" s="26"/>
      <c r="AC170" s="14">
        <f t="shared" si="51"/>
        <v>45000</v>
      </c>
      <c r="AD170" s="21"/>
      <c r="AE170" s="12"/>
      <c r="AF170" s="59" t="s">
        <v>186</v>
      </c>
      <c r="AG170" s="23">
        <v>8</v>
      </c>
      <c r="AH170" s="27">
        <v>7</v>
      </c>
      <c r="AI170" s="25" t="s">
        <v>230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U17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'Б-100046-13',date'2015-03-03',3, 3, 3, 'RUR', 1, 18, date'2015-03-06', date'2015-03-07', 1000461, 1, to_date('2016-08-08 00:00:00','YYYY-MM-DD HH24:MI:SS'), 90000, 16200, 0, 135, 0, 'c1', 8,null);insert into xxxx_oebs_cash_payment_test (ID, INVOICE_ID, OEBS_PAYMENT, DOC_DATE, COMISS_DATE) values (s_xxxx_oebs_cash_payment_test.NEXTVAL, 100046, 45000, to_date('2016-08-08 00:00:00','YYYY-MM-DD HH24:MI:SS'), date'2015-08-07' );insert into xxxx_client_discount_m  (ID,CLIENT_ID,CLIENT_AVG_DISCOUNT,DT) values (s_xxxx_client_discount_m.NEXTVAL,135, 7, date'2016-03-05');</v>
      </c>
    </row>
    <row r="171" spans="1:47" ht="15" customHeight="1" x14ac:dyDescent="0.3">
      <c r="A171" s="45">
        <v>6</v>
      </c>
      <c r="B171" s="57"/>
      <c r="C171" s="12" t="str">
        <f t="shared" si="46"/>
        <v>10006</v>
      </c>
      <c r="D171" s="12" t="str">
        <f t="shared" si="47"/>
        <v>10006/13</v>
      </c>
      <c r="E171" s="13" t="s">
        <v>40</v>
      </c>
      <c r="F171" s="13" t="s">
        <v>41</v>
      </c>
      <c r="G171" s="12">
        <v>57</v>
      </c>
      <c r="H171" s="14">
        <v>100047</v>
      </c>
      <c r="I171" s="15" t="str">
        <f t="shared" si="48"/>
        <v>Б-100047-13</v>
      </c>
      <c r="J171" s="163">
        <v>3</v>
      </c>
      <c r="K171" s="12">
        <v>7</v>
      </c>
      <c r="L171" s="12" t="s">
        <v>42</v>
      </c>
      <c r="M171" s="16">
        <v>1</v>
      </c>
      <c r="N171" s="12">
        <v>18</v>
      </c>
      <c r="O171" s="13" t="s">
        <v>53</v>
      </c>
      <c r="P171" s="13" t="s">
        <v>44</v>
      </c>
      <c r="Q171" s="13" t="s">
        <v>45</v>
      </c>
      <c r="R171" s="17" t="str">
        <f t="shared" si="49"/>
        <v>1000471</v>
      </c>
      <c r="S171" s="15">
        <v>1</v>
      </c>
      <c r="T171" s="144" t="s">
        <v>222</v>
      </c>
      <c r="U171" s="12">
        <v>90000</v>
      </c>
      <c r="V171" s="12">
        <f t="shared" si="38"/>
        <v>16200</v>
      </c>
      <c r="W171" s="12">
        <v>0</v>
      </c>
      <c r="X171" s="18">
        <v>136</v>
      </c>
      <c r="Y171" s="19" t="s">
        <v>47</v>
      </c>
      <c r="Z171" s="20">
        <f t="shared" si="44"/>
        <v>73800</v>
      </c>
      <c r="AA171" s="21">
        <f t="shared" si="52"/>
        <v>4957.6271186440681</v>
      </c>
      <c r="AB171" s="26"/>
      <c r="AC171" s="14">
        <f t="shared" si="51"/>
        <v>45000</v>
      </c>
      <c r="AD171" s="21"/>
      <c r="AE171" s="12"/>
      <c r="AF171" s="59" t="s">
        <v>186</v>
      </c>
      <c r="AG171" s="23">
        <v>8</v>
      </c>
      <c r="AH171" s="27">
        <v>7</v>
      </c>
      <c r="AI171" s="25" t="s">
        <v>230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U17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'Б-100047-13',date'2015-03-03',3, 7, 7, 'RUR', 1, 18, date'2015-03-06', date'2015-03-07', 1000471, 1, to_date('2016-08-08 00:00:00','YYYY-MM-DD HH24:MI:SS'), 90000, 16200, 0, 136, 0, 'c1', 8,null);insert into xxxx_oebs_cash_payment_test (ID, INVOICE_ID, OEBS_PAYMENT, DOC_DATE, COMISS_DATE) values (s_xxxx_oebs_cash_payment_test.NEXTVAL, 100047, 45000, to_date('2016-08-08 00:00:00','YYYY-MM-DD HH24:MI:SS'), date'2015-08-07' );insert into xxxx_client_discount_m  (ID,CLIENT_ID,CLIENT_AVG_DISCOUNT,DT) values (s_xxxx_client_discount_m.NEXTVAL,136, 7, date'2016-03-05');</v>
      </c>
    </row>
    <row r="172" spans="1:47" ht="15" customHeight="1" x14ac:dyDescent="0.3">
      <c r="A172" s="45">
        <v>6</v>
      </c>
      <c r="B172" s="57"/>
      <c r="C172" s="12" t="str">
        <f t="shared" si="46"/>
        <v>10006</v>
      </c>
      <c r="D172" s="12" t="str">
        <f t="shared" si="47"/>
        <v>10006/13</v>
      </c>
      <c r="E172" s="13" t="s">
        <v>40</v>
      </c>
      <c r="F172" s="13" t="s">
        <v>41</v>
      </c>
      <c r="G172" s="12">
        <v>57</v>
      </c>
      <c r="H172" s="14">
        <v>100048</v>
      </c>
      <c r="I172" s="15" t="str">
        <f t="shared" si="48"/>
        <v>Б-100048-13</v>
      </c>
      <c r="J172" s="163">
        <v>3</v>
      </c>
      <c r="K172" s="28">
        <v>11</v>
      </c>
      <c r="L172" s="12" t="s">
        <v>42</v>
      </c>
      <c r="M172" s="16">
        <v>1</v>
      </c>
      <c r="N172" s="12">
        <v>18</v>
      </c>
      <c r="O172" s="13" t="s">
        <v>55</v>
      </c>
      <c r="P172" s="13" t="s">
        <v>44</v>
      </c>
      <c r="Q172" s="13" t="s">
        <v>45</v>
      </c>
      <c r="R172" s="17" t="str">
        <f t="shared" si="49"/>
        <v>1000481</v>
      </c>
      <c r="S172" s="15">
        <v>1</v>
      </c>
      <c r="T172" s="144" t="s">
        <v>223</v>
      </c>
      <c r="U172" s="12">
        <v>80000</v>
      </c>
      <c r="V172" s="12">
        <f t="shared" si="38"/>
        <v>14400</v>
      </c>
      <c r="W172" s="12">
        <v>0</v>
      </c>
      <c r="X172" s="18">
        <v>137</v>
      </c>
      <c r="Y172" s="19" t="s">
        <v>47</v>
      </c>
      <c r="Z172" s="20">
        <f t="shared" si="44"/>
        <v>65600</v>
      </c>
      <c r="AA172" s="21">
        <f>(AC172/1.18)*0.08</f>
        <v>2711.8644067796613</v>
      </c>
      <c r="AB172" s="29"/>
      <c r="AC172" s="14">
        <f t="shared" si="51"/>
        <v>40000</v>
      </c>
      <c r="AD172" s="21"/>
      <c r="AE172" s="12"/>
      <c r="AF172" s="59" t="s">
        <v>186</v>
      </c>
      <c r="AG172" s="23">
        <v>8</v>
      </c>
      <c r="AH172" s="30">
        <v>20</v>
      </c>
      <c r="AI172" s="25" t="s">
        <v>230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U17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'Б-100048-13',date'2015-03-04',3, 11, 11, 'RUR', 1, 18, date'2015-03-06', date'2015-03-07', 1000481, 1, to_date('2016-08-09 00:00:00','YYYY-MM-DD HH24:MI:SS'), 80000, 14400, 0, 137, 0, 'c1', 8,null);insert into xxxx_oebs_cash_payment_test (ID, INVOICE_ID, OEBS_PAYMENT, DOC_DATE, COMISS_DATE) values (s_xxxx_oebs_cash_payment_test.NEXTVAL, 100048, 40000, to_date('2016-08-09 00:00:00','YYYY-MM-DD HH24:MI:SS'), date'2015-08-07' );insert into xxxx_client_discount_m  (ID,CLIENT_ID,CLIENT_AVG_DISCOUNT,DT) values (s_xxxx_client_discount_m.NEXTVAL,137, 20, date'2016-03-05');</v>
      </c>
    </row>
    <row r="173" spans="1:47" s="44" customFormat="1" ht="15" customHeight="1" x14ac:dyDescent="0.3">
      <c r="A173" s="31">
        <v>6</v>
      </c>
      <c r="B173" s="60"/>
      <c r="C173" s="33" t="str">
        <f t="shared" si="46"/>
        <v>10006</v>
      </c>
      <c r="D173" s="33" t="str">
        <f t="shared" si="47"/>
        <v>10006/13</v>
      </c>
      <c r="E173" s="34" t="s">
        <v>40</v>
      </c>
      <c r="F173" s="34" t="s">
        <v>41</v>
      </c>
      <c r="G173" s="12">
        <v>57</v>
      </c>
      <c r="H173" s="14">
        <v>100049</v>
      </c>
      <c r="I173" s="33" t="str">
        <f t="shared" si="48"/>
        <v>Б-100049-13</v>
      </c>
      <c r="J173" s="163">
        <v>3</v>
      </c>
      <c r="K173" s="35">
        <v>1</v>
      </c>
      <c r="L173" s="33" t="s">
        <v>42</v>
      </c>
      <c r="M173" s="36">
        <v>1</v>
      </c>
      <c r="N173" s="33">
        <v>18</v>
      </c>
      <c r="O173" s="34" t="s">
        <v>57</v>
      </c>
      <c r="P173" s="34" t="s">
        <v>44</v>
      </c>
      <c r="Q173" s="34" t="s">
        <v>45</v>
      </c>
      <c r="R173" s="37" t="str">
        <f t="shared" si="49"/>
        <v>1000491</v>
      </c>
      <c r="S173" s="33">
        <v>1</v>
      </c>
      <c r="T173" s="145" t="s">
        <v>224</v>
      </c>
      <c r="U173" s="33">
        <v>60000</v>
      </c>
      <c r="V173" s="33">
        <f t="shared" si="38"/>
        <v>10800</v>
      </c>
      <c r="W173" s="33">
        <v>0</v>
      </c>
      <c r="X173" s="18">
        <v>138</v>
      </c>
      <c r="Y173" s="38" t="s">
        <v>47</v>
      </c>
      <c r="Z173" s="20">
        <f t="shared" si="44"/>
        <v>49200</v>
      </c>
      <c r="AA173" s="21">
        <f t="shared" si="52"/>
        <v>3305.0847457627119</v>
      </c>
      <c r="AB173" s="39">
        <f>SUM(AA169:AA173)</f>
        <v>21440.677966101695</v>
      </c>
      <c r="AC173" s="40">
        <f t="shared" si="51"/>
        <v>30000</v>
      </c>
      <c r="AD173" s="21"/>
      <c r="AE173" s="29"/>
      <c r="AF173" s="59" t="s">
        <v>186</v>
      </c>
      <c r="AG173" s="41">
        <v>8</v>
      </c>
      <c r="AH173" s="42">
        <v>13</v>
      </c>
      <c r="AI173" s="43" t="s">
        <v>230</v>
      </c>
      <c r="AJ173" s="34"/>
      <c r="AK173" s="34"/>
      <c r="AL173" s="37">
        <v>0</v>
      </c>
      <c r="AM173" s="33" t="s">
        <v>50</v>
      </c>
      <c r="AN173" s="33" t="s">
        <v>51</v>
      </c>
      <c r="AO173" s="33"/>
      <c r="AP173" s="37"/>
      <c r="AQ173" s="37"/>
      <c r="AR173" s="37"/>
      <c r="AU17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'Б-100049-13',date'2015-03-05',3, 1, 1, 'RUR', 1, 18, date'2015-03-06', date'2015-03-07', 1000491, 1, to_date('2016-08-11 00:00:00','YYYY-MM-DD HH24:MI:SS'), 60000, 10800, 0, 138, 0, 'c1', 8,null);insert into xxxx_oebs_cash_payment_test (ID, INVOICE_ID, OEBS_PAYMENT, DOC_DATE, COMISS_DATE) values (s_xxxx_oebs_cash_payment_test.NEXTVAL, 100049, 30000, to_date('2016-08-11 00:00:00','YYYY-MM-DD HH24:MI:SS'), date'2015-08-07' );insert into xxxx_client_discount_m  (ID,CLIENT_ID,CLIENT_AVG_DISCOUNT,DT) values (s_xxxx_client_discount_m.NEXTVAL,138, 13, date'2016-03-05');</v>
      </c>
    </row>
    <row r="174" spans="1:47" ht="15" customHeight="1" x14ac:dyDescent="0.3">
      <c r="A174" s="45">
        <v>7</v>
      </c>
      <c r="B174" s="57"/>
      <c r="C174" s="12" t="str">
        <f t="shared" si="46"/>
        <v>10007</v>
      </c>
      <c r="D174" s="12" t="str">
        <f t="shared" si="47"/>
        <v>10007/13</v>
      </c>
      <c r="E174" s="13" t="s">
        <v>40</v>
      </c>
      <c r="F174" s="13" t="s">
        <v>41</v>
      </c>
      <c r="G174" s="12">
        <v>57</v>
      </c>
      <c r="H174" s="14">
        <v>100050</v>
      </c>
      <c r="I174" s="15" t="str">
        <f t="shared" si="48"/>
        <v>Б-100050-13</v>
      </c>
      <c r="J174" s="163">
        <v>3</v>
      </c>
      <c r="K174" s="56">
        <v>19</v>
      </c>
      <c r="L174" s="12" t="s">
        <v>42</v>
      </c>
      <c r="M174" s="16">
        <v>1</v>
      </c>
      <c r="N174" s="12">
        <v>18</v>
      </c>
      <c r="O174" s="13" t="s">
        <v>43</v>
      </c>
      <c r="P174" s="13" t="s">
        <v>44</v>
      </c>
      <c r="Q174" s="13" t="s">
        <v>45</v>
      </c>
      <c r="R174" s="17" t="str">
        <f t="shared" si="49"/>
        <v>1000501</v>
      </c>
      <c r="S174" s="15">
        <v>1</v>
      </c>
      <c r="T174" s="144" t="s">
        <v>152</v>
      </c>
      <c r="U174" s="12">
        <v>100000</v>
      </c>
      <c r="V174" s="12">
        <f t="shared" si="38"/>
        <v>18000</v>
      </c>
      <c r="W174" s="12">
        <v>0</v>
      </c>
      <c r="X174" s="18">
        <v>139</v>
      </c>
      <c r="Y174" s="19" t="s">
        <v>47</v>
      </c>
      <c r="Z174" s="20">
        <f t="shared" si="44"/>
        <v>82000</v>
      </c>
      <c r="AA174" s="21">
        <f t="shared" si="52"/>
        <v>5508.4745762711873</v>
      </c>
      <c r="AB174" s="22"/>
      <c r="AC174" s="14">
        <f t="shared" si="51"/>
        <v>50000</v>
      </c>
      <c r="AD174" s="21"/>
      <c r="AE174" s="12"/>
      <c r="AF174" s="13" t="s">
        <v>172</v>
      </c>
      <c r="AG174" s="23">
        <v>8</v>
      </c>
      <c r="AH174" s="24">
        <v>13</v>
      </c>
      <c r="AI174" s="25" t="s">
        <v>230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17" t="s">
        <v>190</v>
      </c>
      <c r="AU17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"&amp;A174&amp;", "&amp;C174&amp;", '"&amp;D174&amp;"', date'"&amp;E174&amp;"', date'"&amp;F174&amp;"', "&amp;G174&amp;", "&amp;H174&amp;", '"&amp;I174&amp;"',date'"&amp;O174&amp;"',"&amp;J174&amp;", "&amp;K174&amp;", "&amp;K174&amp;", '"&amp;L174&amp;"', "&amp;M174&amp;", "&amp;N174&amp;", date'"&amp;P174&amp;"', date'"&amp;Q174&amp;"', "&amp;R174&amp;", "&amp;S174&amp;", to_date('"&amp;T174&amp;"','YYYY-MM-DD HH24:MI:SS'), "&amp;U174&amp;", "&amp;V174&amp;", "&amp;W174&amp;", "&amp;X174&amp;", "&amp;AL174&amp;", '"&amp;AN174&amp;"', "&amp;AG174&amp;","&amp;AM174&amp;");"&amp;
IF(LEN(AC174)&gt;0,"insert into xxxx_oebs_cash_payment_test (ID, INVOICE_ID, OEBS_PAYMENT, DOC_DATE, COMISS_DATE) values (s_xxxx_oebs_cash_payment_test.NEXTVAL, "&amp;H174&amp;", "&amp;AC174&amp;", to_date('"&amp;T174&amp;"','YYYY-MM-DD HH24:MI:SS'), "&amp;AF174&amp;" );","")&amp;
IF(LEN(AD174)&gt;0,"insert into xxxx_oebs_cash_payment_test (ID, INVOICE_ID, OEBS_PAYMENT, DOC_DATE, COMISS_DATE) values (s_xxxx_oebs_cash_payment_test.NEXTVAL, "&amp;H174&amp;", "&amp;AD174&amp;", to_date('"&amp;T174&amp;"','YYYY-MM-DD HH24:MI:SS'), "&amp;AF174&amp;" );","")&amp;
IF(LEN(AE174)&gt;0,"insert into xxxx_oebs_cash_payment_test (ID, INVOICE_ID, OEBS_PAYMENT, DOC_DATE, COMISS_DATE) values (s_xxxx_oebs_cash_payment_test.NEXTVAL, "&amp;H174&amp;", "&amp;AE174&amp;", to_date('"&amp;T174&amp;"','YYYY-MM-DD HH24:MI:SS'), "&amp;AF174&amp;" );","")&amp;
IF(LEN(AH174)&gt;0,"insert into xxxx_client_discount_m  (ID,CLIENT_ID,CLIENT_AVG_DISCOUNT,DT) values (s_xxxx_client_discount_m.NEXTVAL,"&amp;X174&amp;", "&amp;AH174&amp;", "&amp;AI174&amp;");","")&amp;
IF(LEN(AJ174)&gt;0,"insert into xxxx_client_discount_m  (ID,CLIENT_ID,CLIENT_AVG_DISCOUNT,DT) values (s_xxxx_client_discount_m.NEXTVAL,"&amp;X174&amp;", "&amp;AJ174&amp;", "&amp;AK174&amp;");","")&amp;
IF(LEN(AO174)&gt;0,"insert into xxxx_contract_signed_attr (ID, CONTRACT_ID, CODE, KEY_NUM) values (s_xxxx_contract_signed_attr.NEXTVAL, "&amp;C174&amp;", 'SUPERCOMMISSION_BONUS' , "&amp;AO174&amp;" );","")&amp;
IF(LEN(AP174)&gt;0,"insert into xxxx_loyal_clients_contr_attr (ID, CONTRACT_ID, CLIENT_ID, LC_TURNOVER, COLLATERAL_FIRST_DT, COLLATERAL_END_DT) values (s_xxxx_loyal_clients_contr_atr.NEXTVAL, "&amp;C174&amp;", "&amp;X174&amp;", "&amp;AP174&amp;", "&amp;AQ174&amp;", "&amp;AR174&amp;"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'Б-100050-13',date'2015-03-02',3, 19, 19, 'RUR', 1, 18, date'2015-03-06', date'2015-03-07', 1000501, 1, to_date('2016-06-07 00:00:00','YYYY-MM-DD HH24:MI:SS'), 100000, 18000, 0, 139, 0, 'c1', 8,null);insert into xxxx_oebs_cash_payment_test (ID, INVOICE_ID, OEBS_PAYMENT, DOC_DATE, COMISS_DATE) values (s_xxxx_oebs_cash_payment_test.NEXTVAL, 100050, 50000, to_date('2016-06-07 00:00:00','YYYY-MM-DD HH24:MI:SS'), date'2015-06-11' );insert into xxxx_client_discount_m  (ID,CLIENT_ID,CLIENT_AVG_DISCOUNT,DT) values (s_xxxx_client_discount_m.NEXTVAL,139, 13, date'2016-03-05');</v>
      </c>
    </row>
    <row r="175" spans="1:47" ht="15" customHeight="1" x14ac:dyDescent="0.3">
      <c r="A175" s="45">
        <v>7</v>
      </c>
      <c r="B175" s="57"/>
      <c r="C175" s="12" t="str">
        <f t="shared" ref="C175:C182" si="53">"1000"&amp;A175</f>
        <v>10007</v>
      </c>
      <c r="D175" s="12" t="str">
        <f t="shared" ref="D175:D182" si="54">"1000"&amp;A175&amp;"/13"</f>
        <v>10007/13</v>
      </c>
      <c r="E175" s="13" t="s">
        <v>40</v>
      </c>
      <c r="F175" s="13" t="s">
        <v>41</v>
      </c>
      <c r="G175" s="12">
        <v>57</v>
      </c>
      <c r="H175" s="14">
        <v>100051</v>
      </c>
      <c r="I175" s="15" t="str">
        <f t="shared" ref="I175:I182" si="55">"Б-"&amp;H175&amp;"-13"</f>
        <v>Б-100051-13</v>
      </c>
      <c r="J175" s="163">
        <v>3</v>
      </c>
      <c r="K175" s="56">
        <v>22</v>
      </c>
      <c r="L175" s="12" t="s">
        <v>42</v>
      </c>
      <c r="M175" s="16">
        <v>1</v>
      </c>
      <c r="N175" s="12">
        <v>18</v>
      </c>
      <c r="O175" s="13" t="s">
        <v>53</v>
      </c>
      <c r="P175" s="13" t="s">
        <v>44</v>
      </c>
      <c r="Q175" s="13" t="s">
        <v>45</v>
      </c>
      <c r="R175" s="17" t="str">
        <f t="shared" ref="R175:R182" si="56">H175&amp;"1"</f>
        <v>1000511</v>
      </c>
      <c r="S175" s="15">
        <v>1</v>
      </c>
      <c r="T175" s="144" t="s">
        <v>153</v>
      </c>
      <c r="U175" s="12">
        <v>90000</v>
      </c>
      <c r="V175" s="12">
        <f t="shared" ref="V175:V182" si="57">U175*0.18</f>
        <v>16200</v>
      </c>
      <c r="W175" s="12">
        <v>0</v>
      </c>
      <c r="X175" s="18">
        <v>140</v>
      </c>
      <c r="Y175" s="19" t="s">
        <v>47</v>
      </c>
      <c r="Z175" s="20">
        <f t="shared" si="44"/>
        <v>73800</v>
      </c>
      <c r="AA175" s="21"/>
      <c r="AB175" s="26"/>
      <c r="AC175" s="14">
        <f t="shared" ref="AC175:AC182" si="58">U175*0.5</f>
        <v>45000</v>
      </c>
      <c r="AD175" s="21"/>
      <c r="AE175" s="12"/>
      <c r="AF175" s="13" t="s">
        <v>172</v>
      </c>
      <c r="AG175" s="23">
        <v>8</v>
      </c>
      <c r="AH175" s="27">
        <v>7</v>
      </c>
      <c r="AI175" s="25" t="s">
        <v>230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S175" s="17" t="s">
        <v>191</v>
      </c>
      <c r="AU17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"&amp;A175&amp;", "&amp;C175&amp;", '"&amp;D175&amp;"', date'"&amp;E175&amp;"', date'"&amp;F175&amp;"', "&amp;G175&amp;", "&amp;H175&amp;", '"&amp;I175&amp;"',date'"&amp;O175&amp;"',"&amp;J175&amp;", "&amp;K175&amp;", "&amp;K175&amp;", '"&amp;L175&amp;"', "&amp;M175&amp;", "&amp;N175&amp;", date'"&amp;P175&amp;"', date'"&amp;Q175&amp;"', "&amp;R175&amp;", "&amp;S175&amp;", to_date('"&amp;T175&amp;"','YYYY-MM-DD HH24:MI:SS'), "&amp;U175&amp;", "&amp;V175&amp;", "&amp;W175&amp;", "&amp;X175&amp;", "&amp;AL175&amp;", '"&amp;AN175&amp;"', "&amp;AG175&amp;","&amp;AM175&amp;");"&amp;
IF(LEN(AC175)&gt;0,"insert into xxxx_oebs_cash_payment_test (ID, INVOICE_ID, OEBS_PAYMENT, DOC_DATE, COMISS_DATE) values (s_xxxx_oebs_cash_payment_test.NEXTVAL, "&amp;H175&amp;", "&amp;AC175&amp;", to_date('"&amp;T175&amp;"','YYYY-MM-DD HH24:MI:SS'), "&amp;AF175&amp;" );","")&amp;
IF(LEN(AD175)&gt;0,"insert into xxxx_oebs_cash_payment_test (ID, INVOICE_ID, OEBS_PAYMENT, DOC_DATE, COMISS_DATE) values (s_xxxx_oebs_cash_payment_test.NEXTVAL, "&amp;H175&amp;", "&amp;AD175&amp;", to_date('"&amp;T175&amp;"','YYYY-MM-DD HH24:MI:SS'), "&amp;AF175&amp;" );","")&amp;
IF(LEN(AE175)&gt;0,"insert into xxxx_oebs_cash_payment_test (ID, INVOICE_ID, OEBS_PAYMENT, DOC_DATE, COMISS_DATE) values (s_xxxx_oebs_cash_payment_test.NEXTVAL, "&amp;H175&amp;", "&amp;AE175&amp;", to_date('"&amp;T175&amp;"','YYYY-MM-DD HH24:MI:SS'), "&amp;AF175&amp;" );","")&amp;
IF(LEN(AH175)&gt;0,"insert into xxxx_client_discount_m  (ID,CLIENT_ID,CLIENT_AVG_DISCOUNT,DT) values (s_xxxx_client_discount_m.NEXTVAL,"&amp;X175&amp;", "&amp;AH175&amp;", "&amp;AI175&amp;");","")&amp;
IF(LEN(AJ175)&gt;0,"insert into xxxx_client_discount_m  (ID,CLIENT_ID,CLIENT_AVG_DISCOUNT,DT) values (s_xxxx_client_discount_m.NEXTVAL,"&amp;X175&amp;", "&amp;AJ175&amp;", "&amp;AK175&amp;");","")&amp;
IF(LEN(AO175)&gt;0,"insert into xxxx_contract_signed_attr (ID, CONTRACT_ID, CODE, KEY_NUM) values (s_xxxx_contract_signed_attr.NEXTVAL, "&amp;C175&amp;", 'SUPERCOMMISSION_BONUS' , "&amp;AO175&amp;" );","")&amp;
IF(LEN(AP175)&gt;0,"insert into xxxx_loyal_clients_contr_attr (ID, CONTRACT_ID, CLIENT_ID, LC_TURNOVER, COLLATERAL_FIRST_DT, COLLATERAL_END_DT) values (s_xxxx_loyal_clients_contr_atr.NEXTVAL, "&amp;C175&amp;", "&amp;X175&amp;", "&amp;AP175&amp;", "&amp;AQ175&amp;", "&amp;AR175&amp;"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'Б-100051-13',date'2015-03-03',3, 22, 22, 'RUR', 1, 18, date'2015-03-06', date'2015-03-07', 1000511, 1, to_date('2016-06-08 00:00:00','YYYY-MM-DD HH24:MI:SS'), 90000, 16200, 0, 140, 0, 'c1', 8,null);insert into xxxx_oebs_cash_payment_test (ID, INVOICE_ID, OEBS_PAYMENT, DOC_DATE, COMISS_DATE) values (s_xxxx_oebs_cash_payment_test.NEXTVAL, 100051, 45000, to_date('2016-06-08 00:00:00','YYYY-MM-DD HH24:MI:SS'), date'2015-06-11' );insert into xxxx_client_discount_m  (ID,CLIENT_ID,CLIENT_AVG_DISCOUNT,DT) values (s_xxxx_client_discount_m.NEXTVAL,140, 7, date'2016-03-05');</v>
      </c>
    </row>
    <row r="176" spans="1:47" ht="15" customHeight="1" x14ac:dyDescent="0.3">
      <c r="A176" s="45">
        <v>7</v>
      </c>
      <c r="B176" s="57"/>
      <c r="C176" s="12" t="str">
        <f t="shared" si="53"/>
        <v>10007</v>
      </c>
      <c r="D176" s="12" t="str">
        <f t="shared" si="54"/>
        <v>10007/13</v>
      </c>
      <c r="E176" s="13" t="s">
        <v>40</v>
      </c>
      <c r="F176" s="13" t="s">
        <v>41</v>
      </c>
      <c r="G176" s="12">
        <v>57</v>
      </c>
      <c r="H176" s="14">
        <v>100052</v>
      </c>
      <c r="I176" s="15" t="str">
        <f t="shared" si="55"/>
        <v>Б-100052-13</v>
      </c>
      <c r="J176" s="163">
        <v>3</v>
      </c>
      <c r="K176" s="12">
        <v>7</v>
      </c>
      <c r="L176" s="12" t="s">
        <v>42</v>
      </c>
      <c r="M176" s="16">
        <v>1</v>
      </c>
      <c r="N176" s="12">
        <v>18</v>
      </c>
      <c r="O176" s="13" t="s">
        <v>53</v>
      </c>
      <c r="P176" s="13" t="s">
        <v>44</v>
      </c>
      <c r="Q176" s="13" t="s">
        <v>45</v>
      </c>
      <c r="R176" s="17" t="str">
        <f t="shared" si="56"/>
        <v>1000521</v>
      </c>
      <c r="S176" s="15">
        <v>1</v>
      </c>
      <c r="T176" s="144" t="s">
        <v>216</v>
      </c>
      <c r="U176" s="12">
        <v>90000</v>
      </c>
      <c r="V176" s="12">
        <f t="shared" si="57"/>
        <v>16200</v>
      </c>
      <c r="W176" s="12">
        <v>0</v>
      </c>
      <c r="X176" s="18">
        <v>141</v>
      </c>
      <c r="Y176" s="19" t="s">
        <v>47</v>
      </c>
      <c r="Z176" s="20">
        <f t="shared" si="44"/>
        <v>73800</v>
      </c>
      <c r="AA176" s="21">
        <f t="shared" si="52"/>
        <v>4957.6271186440681</v>
      </c>
      <c r="AB176" s="26"/>
      <c r="AC176" s="14">
        <f t="shared" si="58"/>
        <v>45000</v>
      </c>
      <c r="AD176" s="21">
        <f>(AC176/1.18)*0.02</f>
        <v>762.71186440677968</v>
      </c>
      <c r="AE176" s="12"/>
      <c r="AF176" s="13" t="s">
        <v>172</v>
      </c>
      <c r="AG176" s="23">
        <v>8</v>
      </c>
      <c r="AH176" s="27">
        <v>7</v>
      </c>
      <c r="AI176" s="25" t="s">
        <v>230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17"/>
      <c r="AU17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'Б-100052-13',date'2015-03-03',3, 7, 7, 'RUR', 1, 18, date'2015-03-06', date'2015-03-07', 1000521, 1, to_date('2016-06-11 00:00:00','YYYY-MM-DD HH24:MI:SS'), 90000, 16200, 0, 141, 0, 'c1', 8,null);insert into xxxx_oebs_cash_payment_test (ID, INVOICE_ID, OEBS_PAYMENT, DOC_DATE, COMISS_DATE) values (s_xxxx_oebs_cash_payment_test.NEXTVAL, 100052, 45000, to_date('2016-06-11 00:00:00','YYYY-MM-DD HH24:MI:SS'), date'2015-06-11' );insert into xxxx_oebs_cash_payment_test (ID, INVOICE_ID, OEBS_PAYMENT, DOC_DATE, COMISS_DATE) values (s_xxxx_oebs_cash_payment_test.NEXTVAL, 100052, 762.71186440678, to_date('2016-06-11 00:00:00','YYYY-MM-DD HH24:MI:SS'), date'2015-06-11' );insert into xxxx_client_discount_m  (ID,CLIENT_ID,CLIENT_AVG_DISCOUNT,DT) values (s_xxxx_client_discount_m.NEXTVAL,141, 7, date'2016-03-05');</v>
      </c>
    </row>
    <row r="177" spans="1:47" ht="15" customHeight="1" x14ac:dyDescent="0.3">
      <c r="A177" s="45">
        <v>7</v>
      </c>
      <c r="B177" s="57"/>
      <c r="C177" s="12" t="str">
        <f t="shared" si="53"/>
        <v>10007</v>
      </c>
      <c r="D177" s="12" t="str">
        <f t="shared" si="54"/>
        <v>10007/13</v>
      </c>
      <c r="E177" s="13" t="s">
        <v>40</v>
      </c>
      <c r="F177" s="13" t="s">
        <v>41</v>
      </c>
      <c r="G177" s="12">
        <v>57</v>
      </c>
      <c r="H177" s="14">
        <v>100053</v>
      </c>
      <c r="I177" s="15" t="str">
        <f t="shared" si="55"/>
        <v>Б-100053-13</v>
      </c>
      <c r="J177" s="163">
        <v>3</v>
      </c>
      <c r="K177" s="56">
        <v>11</v>
      </c>
      <c r="L177" s="12" t="s">
        <v>42</v>
      </c>
      <c r="M177" s="16">
        <v>1</v>
      </c>
      <c r="N177" s="12">
        <v>18</v>
      </c>
      <c r="O177" s="13" t="s">
        <v>55</v>
      </c>
      <c r="P177" s="13" t="s">
        <v>44</v>
      </c>
      <c r="Q177" s="13" t="s">
        <v>45</v>
      </c>
      <c r="R177" s="17" t="str">
        <f t="shared" si="56"/>
        <v>1000531</v>
      </c>
      <c r="S177" s="15">
        <v>1</v>
      </c>
      <c r="T177" s="144" t="s">
        <v>215</v>
      </c>
      <c r="U177" s="12">
        <v>80000</v>
      </c>
      <c r="V177" s="12">
        <f t="shared" si="57"/>
        <v>14400</v>
      </c>
      <c r="W177" s="12">
        <v>0</v>
      </c>
      <c r="X177" s="18">
        <v>142</v>
      </c>
      <c r="Y177" s="19" t="s">
        <v>47</v>
      </c>
      <c r="Z177" s="20">
        <f t="shared" si="44"/>
        <v>65600</v>
      </c>
      <c r="AA177" s="21">
        <f>(AC177/1.18)*0.08</f>
        <v>2711.8644067796613</v>
      </c>
      <c r="AB177" s="29"/>
      <c r="AC177" s="14">
        <f t="shared" si="58"/>
        <v>40000</v>
      </c>
      <c r="AD177" s="21">
        <f>(AC177/1.18)*0.02</f>
        <v>677.96610169491532</v>
      </c>
      <c r="AE177" s="12"/>
      <c r="AF177" s="13" t="s">
        <v>172</v>
      </c>
      <c r="AG177" s="23">
        <v>8</v>
      </c>
      <c r="AH177" s="30">
        <v>20</v>
      </c>
      <c r="AI177" s="25" t="s">
        <v>230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17"/>
      <c r="AU1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"&amp;A177&amp;", "&amp;C177&amp;", '"&amp;D177&amp;"', date'"&amp;E177&amp;"', date'"&amp;F177&amp;"', "&amp;G177&amp;", "&amp;H177&amp;", '"&amp;I177&amp;"',date'"&amp;O177&amp;"',"&amp;J177&amp;", "&amp;K177&amp;", "&amp;K177&amp;", '"&amp;L177&amp;"', "&amp;M177&amp;", "&amp;N177&amp;", date'"&amp;P177&amp;"', date'"&amp;Q177&amp;"', "&amp;R177&amp;", "&amp;S177&amp;", to_date('"&amp;T177&amp;"','YYYY-MM-DD HH24:MI:SS'), "&amp;U177&amp;", "&amp;V177&amp;", "&amp;W177&amp;", "&amp;X177&amp;", "&amp;AL177&amp;", '"&amp;AN177&amp;"', "&amp;AG177&amp;","&amp;AM177&amp;");"&amp;
IF(LEN(AC177)&gt;0,"insert into xxxx_oebs_cash_payment_test (ID, INVOICE_ID, OEBS_PAYMENT, DOC_DATE, COMISS_DATE) values (s_xxxx_oebs_cash_payment_test.NEXTVAL, "&amp;H177&amp;", "&amp;AC177&amp;", to_date('"&amp;T177&amp;"','YYYY-MM-DD HH24:MI:SS'), "&amp;AF177&amp;" );","")&amp;
IF(LEN(AD177)&gt;0,"insert into xxxx_oebs_cash_payment_test (ID, INVOICE_ID, OEBS_PAYMENT, DOC_DATE, COMISS_DATE) values (s_xxxx_oebs_cash_payment_test.NEXTVAL, "&amp;H177&amp;", "&amp;AD177&amp;", to_date('"&amp;T177&amp;"','YYYY-MM-DD HH24:MI:SS'), "&amp;AF177&amp;" );","")&amp;
IF(LEN(AE177)&gt;0,"insert into xxxx_oebs_cash_payment_test (ID, INVOICE_ID, OEBS_PAYMENT, DOC_DATE, COMISS_DATE) values (s_xxxx_oebs_cash_payment_test.NEXTVAL, "&amp;H177&amp;", "&amp;AE177&amp;", to_date('"&amp;T177&amp;"','YYYY-MM-DD HH24:MI:SS'), "&amp;AF177&amp;" );","")&amp;
IF(LEN(AH177)&gt;0,"insert into xxxx_client_discount_m  (ID,CLIENT_ID,CLIENT_AVG_DISCOUNT,DT) values (s_xxxx_client_discount_m.NEXTVAL,"&amp;X177&amp;", "&amp;AH177&amp;", "&amp;AI177&amp;");","")&amp;
IF(LEN(AJ177)&gt;0,"insert into xxxx_client_discount_m  (ID,CLIENT_ID,CLIENT_AVG_DISCOUNT,DT) values (s_xxxx_client_discount_m.NEXTVAL,"&amp;X177&amp;", "&amp;AJ177&amp;", "&amp;AK177&amp;");","")&amp;
IF(LEN(AO177)&gt;0,"insert into xxxx_contract_signed_attr (ID, CONTRACT_ID, CODE, KEY_NUM) values (s_xxxx_contract_signed_attr.NEXTVAL, "&amp;C177&amp;", 'SUPERCOMMISSION_BONUS' , "&amp;AO177&amp;" );","")&amp;
IF(LEN(AP177)&gt;0,"insert into xxxx_loyal_clients_contr_attr (ID, CONTRACT_ID, CLIENT_ID, LC_TURNOVER, COLLATERAL_FIRST_DT, COLLATERAL_END_DT) values (s_xxxx_loyal_clients_contr_atr.NEXTVAL, "&amp;C177&amp;", "&amp;X177&amp;", "&amp;AP177&amp;", "&amp;AQ177&amp;", "&amp;AR177&amp;"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'Б-100053-13',date'2015-03-04',3, 11, 11, 'RUR', 1, 18, date'2015-03-06', date'2015-03-07', 1000531, 1, to_date('2016-06-09 00:00:00','YYYY-MM-DD HH24:MI:SS'), 80000, 14400, 0, 142, 0, 'c1', 8,null);insert into xxxx_oebs_cash_payment_test (ID, INVOICE_ID, OEBS_PAYMENT, DOC_DATE, COMISS_DATE) values (s_xxxx_oebs_cash_payment_test.NEXTVAL, 100053, 40000, to_date('2016-06-09 00:00:00','YYYY-MM-DD HH24:MI:SS'), date'2015-06-11' );insert into xxxx_oebs_cash_payment_test (ID, INVOICE_ID, OEBS_PAYMENT, DOC_DATE, COMISS_DATE) values (s_xxxx_oebs_cash_payment_test.NEXTVAL, 100053, 677.966101694915, to_date('2016-06-09 00:00:00','YYYY-MM-DD HH24:MI:SS'), date'2015-06-11' );insert into xxxx_client_discount_m  (ID,CLIENT_ID,CLIENT_AVG_DISCOUNT,DT) values (s_xxxx_client_discount_m.NEXTVAL,142, 20, date'2016-03-05');</v>
      </c>
    </row>
    <row r="178" spans="1:47" ht="15" customHeight="1" x14ac:dyDescent="0.3">
      <c r="A178" s="45">
        <v>7</v>
      </c>
      <c r="B178" s="57"/>
      <c r="C178" s="12" t="str">
        <f t="shared" si="53"/>
        <v>10007</v>
      </c>
      <c r="D178" s="12" t="str">
        <f t="shared" si="54"/>
        <v>10007/13</v>
      </c>
      <c r="E178" s="13" t="s">
        <v>40</v>
      </c>
      <c r="F178" s="13" t="s">
        <v>41</v>
      </c>
      <c r="G178" s="12">
        <v>57</v>
      </c>
      <c r="H178" s="14">
        <v>100054</v>
      </c>
      <c r="I178" s="15" t="str">
        <f t="shared" si="55"/>
        <v>Б-100054-13</v>
      </c>
      <c r="J178" s="163">
        <v>3</v>
      </c>
      <c r="K178" s="12">
        <v>7</v>
      </c>
      <c r="L178" s="12" t="s">
        <v>42</v>
      </c>
      <c r="M178" s="16">
        <v>1</v>
      </c>
      <c r="N178" s="12">
        <v>18</v>
      </c>
      <c r="O178" s="13" t="s">
        <v>53</v>
      </c>
      <c r="P178" s="13" t="s">
        <v>44</v>
      </c>
      <c r="Q178" s="13" t="s">
        <v>45</v>
      </c>
      <c r="R178" s="17" t="str">
        <f t="shared" si="56"/>
        <v>1000541</v>
      </c>
      <c r="S178" s="15">
        <v>1</v>
      </c>
      <c r="T178" s="144" t="s">
        <v>153</v>
      </c>
      <c r="U178" s="12">
        <v>90000</v>
      </c>
      <c r="V178" s="12">
        <f t="shared" si="57"/>
        <v>16200</v>
      </c>
      <c r="W178" s="12">
        <v>0</v>
      </c>
      <c r="X178" s="18">
        <v>143</v>
      </c>
      <c r="Y178" s="19" t="s">
        <v>47</v>
      </c>
      <c r="Z178" s="20">
        <f t="shared" si="44"/>
        <v>73800</v>
      </c>
      <c r="AA178" s="21">
        <f t="shared" si="52"/>
        <v>4957.6271186440681</v>
      </c>
      <c r="AB178" s="26"/>
      <c r="AC178" s="14">
        <f t="shared" si="58"/>
        <v>45000</v>
      </c>
      <c r="AD178" s="21">
        <f>(AC178/1.18)*0.02</f>
        <v>762.71186440677968</v>
      </c>
      <c r="AE178" s="12"/>
      <c r="AF178" s="13" t="s">
        <v>172</v>
      </c>
      <c r="AG178" s="23">
        <v>8</v>
      </c>
      <c r="AH178" s="27">
        <v>7</v>
      </c>
      <c r="AI178" s="25" t="s">
        <v>230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S178" s="17"/>
      <c r="AU17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'Б-100054-13',date'2015-03-03',3, 7, 7, 'RUR', 1, 18, date'2015-03-06', date'2015-03-07', 1000541, 1, to_date('2016-06-08 00:00:00','YYYY-MM-DD HH24:MI:SS'), 90000, 16200, 0, 143, 0, 'c1', 8,null);insert into xxxx_oebs_cash_payment_test (ID, INVOICE_ID, OEBS_PAYMENT, DOC_DATE, COMISS_DATE) values (s_xxxx_oebs_cash_payment_test.NEXTVAL, 100054, 45000, to_date('2016-06-08 00:00:00','YYYY-MM-DD HH24:MI:SS'), date'2015-06-11' );insert into xxxx_oebs_cash_payment_test (ID, INVOICE_ID, OEBS_PAYMENT, DOC_DATE, COMISS_DATE) values (s_xxxx_oebs_cash_payment_test.NEXTVAL, 100054, 762.71186440678, to_date('2016-06-08 00:00:00','YYYY-MM-DD HH24:MI:SS'), date'2015-06-11' );insert into xxxx_client_discount_m  (ID,CLIENT_ID,CLIENT_AVG_DISCOUNT,DT) values (s_xxxx_client_discount_m.NEXTVAL,143, 7, date'2016-03-05');</v>
      </c>
    </row>
    <row r="179" spans="1:47" ht="15" customHeight="1" x14ac:dyDescent="0.3">
      <c r="A179" s="45">
        <v>7</v>
      </c>
      <c r="B179" s="57"/>
      <c r="C179" s="12" t="str">
        <f t="shared" si="53"/>
        <v>10007</v>
      </c>
      <c r="D179" s="12" t="str">
        <f t="shared" si="54"/>
        <v>10007/13</v>
      </c>
      <c r="E179" s="13" t="s">
        <v>40</v>
      </c>
      <c r="F179" s="13" t="s">
        <v>41</v>
      </c>
      <c r="G179" s="12">
        <v>57</v>
      </c>
      <c r="H179" s="14">
        <v>100055</v>
      </c>
      <c r="I179" s="15" t="str">
        <f t="shared" si="55"/>
        <v>Б-100055-13</v>
      </c>
      <c r="J179" s="163">
        <v>3</v>
      </c>
      <c r="K179" s="12">
        <v>7</v>
      </c>
      <c r="L179" s="12" t="s">
        <v>42</v>
      </c>
      <c r="M179" s="16">
        <v>1</v>
      </c>
      <c r="N179" s="12">
        <v>18</v>
      </c>
      <c r="O179" s="13" t="s">
        <v>53</v>
      </c>
      <c r="P179" s="13" t="s">
        <v>44</v>
      </c>
      <c r="Q179" s="13" t="s">
        <v>45</v>
      </c>
      <c r="R179" s="17" t="str">
        <f t="shared" si="56"/>
        <v>1000551</v>
      </c>
      <c r="S179" s="15">
        <v>1</v>
      </c>
      <c r="T179" s="144" t="s">
        <v>153</v>
      </c>
      <c r="U179" s="12">
        <v>90000</v>
      </c>
      <c r="V179" s="12">
        <f t="shared" si="57"/>
        <v>16200</v>
      </c>
      <c r="W179" s="12">
        <v>0</v>
      </c>
      <c r="X179" s="18">
        <v>144</v>
      </c>
      <c r="Y179" s="19" t="s">
        <v>47</v>
      </c>
      <c r="Z179" s="20">
        <f t="shared" si="44"/>
        <v>73800</v>
      </c>
      <c r="AA179" s="21">
        <f t="shared" si="52"/>
        <v>4957.6271186440681</v>
      </c>
      <c r="AB179" s="26"/>
      <c r="AC179" s="14">
        <f t="shared" si="58"/>
        <v>45000</v>
      </c>
      <c r="AD179" s="21">
        <f>(AC179/1.18)*0.02</f>
        <v>762.71186440677968</v>
      </c>
      <c r="AE179" s="12"/>
      <c r="AF179" s="13" t="s">
        <v>172</v>
      </c>
      <c r="AG179" s="23">
        <v>8</v>
      </c>
      <c r="AH179" s="27">
        <v>7</v>
      </c>
      <c r="AI179" s="25" t="s">
        <v>230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S179" s="17"/>
      <c r="AU17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'Б-100055-13',date'2015-03-03',3, 7, 7, 'RUR', 1, 18, date'2015-03-06', date'2015-03-07', 1000551, 1, to_date('2016-06-08 00:00:00','YYYY-MM-DD HH24:MI:SS'), 90000, 16200, 0, 144, 0, 'c1', 8,null);insert into xxxx_oebs_cash_payment_test (ID, INVOICE_ID, OEBS_PAYMENT, DOC_DATE, COMISS_DATE) values (s_xxxx_oebs_cash_payment_test.NEXTVAL, 100055, 45000, to_date('2016-06-08 00:00:00','YYYY-MM-DD HH24:MI:SS'), date'2015-06-11' );insert into xxxx_oebs_cash_payment_test (ID, INVOICE_ID, OEBS_PAYMENT, DOC_DATE, COMISS_DATE) values (s_xxxx_oebs_cash_payment_test.NEXTVAL, 100055, 762.71186440678, to_date('2016-06-08 00:00:00','YYYY-MM-DD HH24:MI:SS'), date'2015-06-11' );insert into xxxx_client_discount_m  (ID,CLIENT_ID,CLIENT_AVG_DISCOUNT,DT) values (s_xxxx_client_discount_m.NEXTVAL,144, 7, date'2016-03-05');</v>
      </c>
    </row>
    <row r="180" spans="1:47" ht="15" customHeight="1" x14ac:dyDescent="0.3">
      <c r="A180" s="45">
        <v>7</v>
      </c>
      <c r="B180" s="57"/>
      <c r="C180" s="12" t="str">
        <f t="shared" si="53"/>
        <v>10007</v>
      </c>
      <c r="D180" s="12" t="str">
        <f t="shared" si="54"/>
        <v>10007/13</v>
      </c>
      <c r="E180" s="13" t="s">
        <v>40</v>
      </c>
      <c r="F180" s="13" t="s">
        <v>41</v>
      </c>
      <c r="G180" s="12">
        <v>57</v>
      </c>
      <c r="H180" s="14">
        <v>100056</v>
      </c>
      <c r="I180" s="15" t="str">
        <f t="shared" si="55"/>
        <v>Б-100056-13</v>
      </c>
      <c r="J180" s="163">
        <v>3</v>
      </c>
      <c r="K180" s="56">
        <v>11</v>
      </c>
      <c r="L180" s="12" t="s">
        <v>42</v>
      </c>
      <c r="M180" s="16">
        <v>1</v>
      </c>
      <c r="N180" s="12">
        <v>18</v>
      </c>
      <c r="O180" s="13" t="s">
        <v>55</v>
      </c>
      <c r="P180" s="13" t="s">
        <v>44</v>
      </c>
      <c r="Q180" s="13" t="s">
        <v>45</v>
      </c>
      <c r="R180" s="17" t="str">
        <f t="shared" si="56"/>
        <v>1000561</v>
      </c>
      <c r="S180" s="15">
        <v>1</v>
      </c>
      <c r="T180" s="144" t="s">
        <v>215</v>
      </c>
      <c r="U180" s="12">
        <v>80000</v>
      </c>
      <c r="V180" s="12">
        <f t="shared" si="57"/>
        <v>14400</v>
      </c>
      <c r="W180" s="12">
        <v>0</v>
      </c>
      <c r="X180" s="18">
        <v>145</v>
      </c>
      <c r="Y180" s="19" t="s">
        <v>47</v>
      </c>
      <c r="Z180" s="20">
        <f t="shared" si="44"/>
        <v>65600</v>
      </c>
      <c r="AA180" s="21">
        <f>(AC180/1.18)*0.08</f>
        <v>2711.8644067796613</v>
      </c>
      <c r="AB180" s="29"/>
      <c r="AC180" s="14">
        <f t="shared" si="58"/>
        <v>40000</v>
      </c>
      <c r="AD180" s="21">
        <f>(AC180/1.18)*0.02</f>
        <v>677.96610169491532</v>
      </c>
      <c r="AE180" s="12"/>
      <c r="AF180" s="13" t="s">
        <v>172</v>
      </c>
      <c r="AG180" s="23">
        <v>8</v>
      </c>
      <c r="AH180" s="30">
        <v>20</v>
      </c>
      <c r="AI180" s="25" t="s">
        <v>230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S180" s="17"/>
      <c r="AU18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'Б-100056-13',date'2015-03-04',3, 11, 11, 'RUR', 1, 18, date'2015-03-06', date'2015-03-07', 1000561, 1, to_date('2016-06-09 00:00:00','YYYY-MM-DD HH24:MI:SS'), 80000, 14400, 0, 145, 0, 'c1', 8,null);insert into xxxx_oebs_cash_payment_test (ID, INVOICE_ID, OEBS_PAYMENT, DOC_DATE, COMISS_DATE) values (s_xxxx_oebs_cash_payment_test.NEXTVAL, 100056, 40000, to_date('2016-06-09 00:00:00','YYYY-MM-DD HH24:MI:SS'), date'2015-06-11' );insert into xxxx_oebs_cash_payment_test (ID, INVOICE_ID, OEBS_PAYMENT, DOC_DATE, COMISS_DATE) values (s_xxxx_oebs_cash_payment_test.NEXTVAL, 100056, 677.966101694915, to_date('2016-06-09 00:00:00','YYYY-MM-DD HH24:MI:SS'), date'2015-06-11' );insert into xxxx_client_discount_m  (ID,CLIENT_ID,CLIENT_AVG_DISCOUNT,DT) values (s_xxxx_client_discount_m.NEXTVAL,145, 20, date'2016-03-05');</v>
      </c>
    </row>
    <row r="181" spans="1:47" ht="15" customHeight="1" x14ac:dyDescent="0.3">
      <c r="A181" s="45">
        <v>7</v>
      </c>
      <c r="B181" s="57"/>
      <c r="C181" s="12" t="str">
        <f t="shared" si="53"/>
        <v>10007</v>
      </c>
      <c r="D181" s="12" t="str">
        <f t="shared" si="54"/>
        <v>10007/13</v>
      </c>
      <c r="E181" s="13" t="s">
        <v>40</v>
      </c>
      <c r="F181" s="13" t="s">
        <v>41</v>
      </c>
      <c r="G181" s="12">
        <v>57</v>
      </c>
      <c r="H181" s="14">
        <v>100057</v>
      </c>
      <c r="I181" s="15" t="str">
        <f t="shared" si="55"/>
        <v>Б-100057-13</v>
      </c>
      <c r="J181" s="163">
        <v>3</v>
      </c>
      <c r="K181" s="28">
        <v>14</v>
      </c>
      <c r="L181" s="12" t="s">
        <v>42</v>
      </c>
      <c r="M181" s="16">
        <v>1</v>
      </c>
      <c r="N181" s="12">
        <v>18</v>
      </c>
      <c r="O181" s="13" t="s">
        <v>55</v>
      </c>
      <c r="P181" s="13" t="s">
        <v>44</v>
      </c>
      <c r="Q181" s="13" t="s">
        <v>45</v>
      </c>
      <c r="R181" s="17" t="str">
        <f t="shared" si="56"/>
        <v>1000571</v>
      </c>
      <c r="S181" s="15">
        <v>1</v>
      </c>
      <c r="T181" s="144" t="s">
        <v>215</v>
      </c>
      <c r="U181" s="12">
        <v>80000</v>
      </c>
      <c r="V181" s="12">
        <f t="shared" si="57"/>
        <v>14400</v>
      </c>
      <c r="W181" s="12">
        <v>0</v>
      </c>
      <c r="X181" s="18">
        <v>146</v>
      </c>
      <c r="Y181" s="19" t="s">
        <v>47</v>
      </c>
      <c r="Z181" s="20">
        <f t="shared" si="44"/>
        <v>65600</v>
      </c>
      <c r="AA181" s="21"/>
      <c r="AB181" s="29"/>
      <c r="AC181" s="14">
        <f t="shared" si="58"/>
        <v>40000</v>
      </c>
      <c r="AD181" s="21"/>
      <c r="AE181" s="12"/>
      <c r="AF181" s="13" t="s">
        <v>172</v>
      </c>
      <c r="AG181" s="23">
        <v>8</v>
      </c>
      <c r="AH181" s="30">
        <v>20</v>
      </c>
      <c r="AI181" s="25" t="s">
        <v>230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17"/>
      <c r="AU18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'Б-100057-13',date'2015-03-04',3, 14, 14, 'RUR', 1, 18, date'2015-03-06', date'2015-03-07', 1000571, 1, to_date('2016-06-09 00:00:00','YYYY-MM-DD HH24:MI:SS'), 80000, 14400, 0, 146, 0, 'c1', 8,null);insert into xxxx_oebs_cash_payment_test (ID, INVOICE_ID, OEBS_PAYMENT, DOC_DATE, COMISS_DATE) values (s_xxxx_oebs_cash_payment_test.NEXTVAL, 100057, 40000, to_date('2016-06-09 00:00:00','YYYY-MM-DD HH24:MI:SS'), date'2015-06-11' );insert into xxxx_client_discount_m  (ID,CLIENT_ID,CLIENT_AVG_DISCOUNT,DT) values (s_xxxx_client_discount_m.NEXTVAL,146, 20, date'2016-03-05');</v>
      </c>
    </row>
    <row r="182" spans="1:47" s="44" customFormat="1" ht="15" customHeight="1" x14ac:dyDescent="0.3">
      <c r="A182" s="31">
        <v>7</v>
      </c>
      <c r="B182" s="60"/>
      <c r="C182" s="33" t="str">
        <f t="shared" si="53"/>
        <v>10007</v>
      </c>
      <c r="D182" s="33" t="str">
        <f t="shared" si="54"/>
        <v>10007/13</v>
      </c>
      <c r="E182" s="34" t="s">
        <v>40</v>
      </c>
      <c r="F182" s="34" t="s">
        <v>41</v>
      </c>
      <c r="G182" s="12">
        <v>57</v>
      </c>
      <c r="H182" s="14">
        <v>100058</v>
      </c>
      <c r="I182" s="33" t="str">
        <f t="shared" si="55"/>
        <v>Б-100058-13</v>
      </c>
      <c r="J182" s="163">
        <v>3</v>
      </c>
      <c r="K182" s="51">
        <v>8</v>
      </c>
      <c r="L182" s="33" t="s">
        <v>42</v>
      </c>
      <c r="M182" s="36">
        <v>1</v>
      </c>
      <c r="N182" s="33">
        <v>18</v>
      </c>
      <c r="O182" s="34" t="s">
        <v>53</v>
      </c>
      <c r="P182" s="34" t="s">
        <v>44</v>
      </c>
      <c r="Q182" s="34" t="s">
        <v>45</v>
      </c>
      <c r="R182" s="37" t="str">
        <f t="shared" si="56"/>
        <v>1000581</v>
      </c>
      <c r="S182" s="33">
        <v>1</v>
      </c>
      <c r="T182" s="145" t="s">
        <v>153</v>
      </c>
      <c r="U182" s="33">
        <v>90000</v>
      </c>
      <c r="V182" s="33">
        <f t="shared" si="57"/>
        <v>16200</v>
      </c>
      <c r="W182" s="33">
        <v>0</v>
      </c>
      <c r="X182" s="18">
        <v>147</v>
      </c>
      <c r="Y182" s="38" t="s">
        <v>47</v>
      </c>
      <c r="Z182" s="20">
        <f t="shared" si="44"/>
        <v>73800</v>
      </c>
      <c r="AA182" s="21"/>
      <c r="AB182" s="62">
        <f>SUM(AA174:AA182)</f>
        <v>25805.08474576271</v>
      </c>
      <c r="AC182" s="40">
        <f t="shared" si="58"/>
        <v>45000</v>
      </c>
      <c r="AD182" s="21"/>
      <c r="AE182" s="33"/>
      <c r="AF182" s="13" t="s">
        <v>172</v>
      </c>
      <c r="AG182" s="41">
        <v>8</v>
      </c>
      <c r="AH182" s="63">
        <v>7</v>
      </c>
      <c r="AI182" s="43" t="s">
        <v>230</v>
      </c>
      <c r="AJ182" s="34"/>
      <c r="AK182" s="34"/>
      <c r="AL182" s="37">
        <v>0</v>
      </c>
      <c r="AM182" s="33" t="s">
        <v>50</v>
      </c>
      <c r="AN182" s="33" t="s">
        <v>51</v>
      </c>
      <c r="AO182" s="33"/>
      <c r="AP182" s="37"/>
      <c r="AQ182" s="37"/>
      <c r="AR182" s="37"/>
      <c r="AS182" s="37"/>
      <c r="AU18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'Б-100058-13',date'2015-03-03',3, 8, 8, 'RUR', 1, 18, date'2015-03-06', date'2015-03-07', 1000581, 1, to_date('2016-06-08 00:00:00','YYYY-MM-DD HH24:MI:SS'), 90000, 16200, 0, 147, 0, 'c1', 8,null);insert into xxxx_oebs_cash_payment_test (ID, INVOICE_ID, OEBS_PAYMENT, DOC_DATE, COMISS_DATE) values (s_xxxx_oebs_cash_payment_test.NEXTVAL, 100058, 45000, to_date('2016-06-08 00:00:00','YYYY-MM-DD HH24:MI:SS'), date'2015-06-11' );insert into xxxx_client_discount_m  (ID,CLIENT_ID,CLIENT_AVG_DISCOUNT,DT) values (s_xxxx_client_discount_m.NEXTVAL,147, 7, date'2016-03-05');</v>
      </c>
    </row>
    <row r="183" spans="1:47" ht="15" customHeight="1" x14ac:dyDescent="0.3">
      <c r="A183" s="45">
        <v>8</v>
      </c>
      <c r="B183" s="57"/>
      <c r="C183" s="12" t="str">
        <f t="shared" ref="C183:C214" si="59">"1000"&amp;A183</f>
        <v>10008</v>
      </c>
      <c r="D183" s="12" t="str">
        <f t="shared" ref="D183:D214" si="60">"1000"&amp;A183&amp;"/13"</f>
        <v>10008/13</v>
      </c>
      <c r="E183" s="13" t="s">
        <v>40</v>
      </c>
      <c r="F183" s="13" t="s">
        <v>41</v>
      </c>
      <c r="G183" s="12">
        <v>57</v>
      </c>
      <c r="H183" s="14">
        <v>100059</v>
      </c>
      <c r="I183" s="15" t="str">
        <f t="shared" ref="I183:I214" si="61">"Б-"&amp;H183&amp;"-13"</f>
        <v>Б-100059-13</v>
      </c>
      <c r="J183" s="163">
        <v>3</v>
      </c>
      <c r="K183" s="12">
        <v>7</v>
      </c>
      <c r="L183" s="12" t="s">
        <v>42</v>
      </c>
      <c r="M183" s="16">
        <v>1</v>
      </c>
      <c r="N183" s="12">
        <v>18</v>
      </c>
      <c r="O183" s="13" t="s">
        <v>43</v>
      </c>
      <c r="P183" s="13" t="s">
        <v>44</v>
      </c>
      <c r="Q183" s="13" t="s">
        <v>45</v>
      </c>
      <c r="R183" s="17" t="str">
        <f t="shared" ref="R183:R214" si="62">H183&amp;"1"</f>
        <v>1000591</v>
      </c>
      <c r="S183" s="15">
        <v>1</v>
      </c>
      <c r="T183" s="144" t="s">
        <v>152</v>
      </c>
      <c r="U183" s="12">
        <v>30000</v>
      </c>
      <c r="V183" s="12">
        <f t="shared" ref="V183:V214" si="63">U183*0.18</f>
        <v>5400</v>
      </c>
      <c r="W183" s="12">
        <v>0</v>
      </c>
      <c r="X183" s="18">
        <v>148</v>
      </c>
      <c r="Y183" s="19" t="s">
        <v>47</v>
      </c>
      <c r="Z183" s="20">
        <f t="shared" si="44"/>
        <v>24600</v>
      </c>
      <c r="AA183" s="21">
        <f t="shared" ref="AA183:AA190" si="64">(AC183/1.18)*0.13</f>
        <v>1652.542372881356</v>
      </c>
      <c r="AB183" s="22"/>
      <c r="AC183" s="14">
        <f t="shared" ref="AC183:AC214" si="65">U183*0.5</f>
        <v>15000</v>
      </c>
      <c r="AD183" s="12"/>
      <c r="AE183" s="12"/>
      <c r="AF183" s="13" t="s">
        <v>172</v>
      </c>
      <c r="AG183" s="23">
        <v>8</v>
      </c>
      <c r="AH183" s="24">
        <v>13</v>
      </c>
      <c r="AI183" s="25" t="s">
        <v>230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S183" s="65" t="s">
        <v>192</v>
      </c>
      <c r="AU18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'Б-100059-13',date'2015-03-02',3, 7, 7, 'RUR', 1, 18, date'2015-03-06', date'2015-03-07', 1000591, 1, to_date('2016-06-07 00:00:00','YYYY-MM-DD HH24:MI:SS'), 30000, 5400, 0, 148, 0, 'c1', 8,null);insert into xxxx_oebs_cash_payment_test (ID, INVOICE_ID, OEBS_PAYMENT, DOC_DATE, COMISS_DATE) values (s_xxxx_oebs_cash_payment_test.NEXTVAL, 100059, 15000, to_date('2016-06-07 00:00:00','YYYY-MM-DD HH24:MI:SS'), date'2015-06-11' );insert into xxxx_client_discount_m  (ID,CLIENT_ID,CLIENT_AVG_DISCOUNT,DT) values (s_xxxx_client_discount_m.NEXTVAL,148, 13, date'2016-03-05');</v>
      </c>
    </row>
    <row r="184" spans="1:47" ht="15" customHeight="1" x14ac:dyDescent="0.3">
      <c r="A184" s="45">
        <v>8</v>
      </c>
      <c r="B184" s="57"/>
      <c r="C184" s="12" t="str">
        <f t="shared" si="59"/>
        <v>10008</v>
      </c>
      <c r="D184" s="12" t="str">
        <f t="shared" si="60"/>
        <v>10008/13</v>
      </c>
      <c r="E184" s="13" t="s">
        <v>40</v>
      </c>
      <c r="F184" s="13" t="s">
        <v>41</v>
      </c>
      <c r="G184" s="12">
        <v>57</v>
      </c>
      <c r="H184" s="14">
        <v>100060</v>
      </c>
      <c r="I184" s="15" t="str">
        <f t="shared" si="61"/>
        <v>Б-100060-13</v>
      </c>
      <c r="J184" s="163">
        <v>3</v>
      </c>
      <c r="K184" s="12">
        <v>7</v>
      </c>
      <c r="L184" s="12" t="s">
        <v>42</v>
      </c>
      <c r="M184" s="16">
        <v>1</v>
      </c>
      <c r="N184" s="12">
        <v>18</v>
      </c>
      <c r="O184" s="13" t="s">
        <v>53</v>
      </c>
      <c r="P184" s="13" t="s">
        <v>44</v>
      </c>
      <c r="Q184" s="13" t="s">
        <v>45</v>
      </c>
      <c r="R184" s="17" t="str">
        <f t="shared" si="62"/>
        <v>1000601</v>
      </c>
      <c r="S184" s="15">
        <v>1</v>
      </c>
      <c r="T184" s="144" t="s">
        <v>153</v>
      </c>
      <c r="U184" s="12">
        <v>30000</v>
      </c>
      <c r="V184" s="12">
        <f t="shared" si="63"/>
        <v>5400</v>
      </c>
      <c r="W184" s="12">
        <v>0</v>
      </c>
      <c r="X184" s="18">
        <v>149</v>
      </c>
      <c r="Y184" s="19" t="s">
        <v>47</v>
      </c>
      <c r="Z184" s="20">
        <f t="shared" si="44"/>
        <v>24600</v>
      </c>
      <c r="AA184" s="21">
        <f t="shared" si="64"/>
        <v>1652.542372881356</v>
      </c>
      <c r="AB184" s="26"/>
      <c r="AC184" s="14">
        <f t="shared" si="65"/>
        <v>15000</v>
      </c>
      <c r="AD184" s="12"/>
      <c r="AE184" s="12"/>
      <c r="AF184" s="13" t="s">
        <v>172</v>
      </c>
      <c r="AG184" s="23">
        <v>8</v>
      </c>
      <c r="AH184" s="27">
        <v>7</v>
      </c>
      <c r="AI184" s="25" t="s">
        <v>230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S184" s="17" t="s">
        <v>193</v>
      </c>
      <c r="AU18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'Б-100060-13',date'2015-03-03',3, 7, 7, 'RUR', 1, 18, date'2015-03-06', date'2015-03-07', 1000601, 1, to_date('2016-06-08 00:00:00','YYYY-MM-DD HH24:MI:SS'), 30000, 5400, 0, 149, 0, 'c1', 8,null);insert into xxxx_oebs_cash_payment_test (ID, INVOICE_ID, OEBS_PAYMENT, DOC_DATE, COMISS_DATE) values (s_xxxx_oebs_cash_payment_test.NEXTVAL, 100060, 15000, to_date('2016-06-08 00:00:00','YYYY-MM-DD HH24:MI:SS'), date'2015-06-11' );insert into xxxx_client_discount_m  (ID,CLIENT_ID,CLIENT_AVG_DISCOUNT,DT) values (s_xxxx_client_discount_m.NEXTVAL,149, 7, date'2016-03-05');</v>
      </c>
    </row>
    <row r="185" spans="1:47" ht="15" customHeight="1" x14ac:dyDescent="0.3">
      <c r="A185" s="45">
        <v>8</v>
      </c>
      <c r="B185" s="57"/>
      <c r="C185" s="12" t="str">
        <f t="shared" si="59"/>
        <v>10008</v>
      </c>
      <c r="D185" s="12" t="str">
        <f t="shared" si="60"/>
        <v>10008/13</v>
      </c>
      <c r="E185" s="13" t="s">
        <v>40</v>
      </c>
      <c r="F185" s="13" t="s">
        <v>41</v>
      </c>
      <c r="G185" s="12">
        <v>57</v>
      </c>
      <c r="H185" s="14">
        <v>100061</v>
      </c>
      <c r="I185" s="15" t="str">
        <f t="shared" si="61"/>
        <v>Б-100061-13</v>
      </c>
      <c r="J185" s="163">
        <v>3</v>
      </c>
      <c r="K185" s="12">
        <v>7</v>
      </c>
      <c r="L185" s="12" t="s">
        <v>42</v>
      </c>
      <c r="M185" s="16">
        <v>1</v>
      </c>
      <c r="N185" s="12">
        <v>18</v>
      </c>
      <c r="O185" s="13" t="s">
        <v>53</v>
      </c>
      <c r="P185" s="13" t="s">
        <v>44</v>
      </c>
      <c r="Q185" s="13" t="s">
        <v>45</v>
      </c>
      <c r="R185" s="17" t="str">
        <f t="shared" si="62"/>
        <v>1000611</v>
      </c>
      <c r="S185" s="15">
        <v>1</v>
      </c>
      <c r="T185" s="144" t="s">
        <v>153</v>
      </c>
      <c r="U185" s="12">
        <v>20000</v>
      </c>
      <c r="V185" s="12">
        <f t="shared" si="63"/>
        <v>3600</v>
      </c>
      <c r="W185" s="12">
        <v>0</v>
      </c>
      <c r="X185" s="18">
        <v>150</v>
      </c>
      <c r="Y185" s="19" t="s">
        <v>47</v>
      </c>
      <c r="Z185" s="20">
        <f t="shared" si="44"/>
        <v>16400</v>
      </c>
      <c r="AA185" s="21">
        <f t="shared" si="64"/>
        <v>1101.6949152542375</v>
      </c>
      <c r="AB185" s="26"/>
      <c r="AC185" s="14">
        <f t="shared" si="65"/>
        <v>10000</v>
      </c>
      <c r="AD185" s="12"/>
      <c r="AE185" s="12"/>
      <c r="AF185" s="13" t="s">
        <v>172</v>
      </c>
      <c r="AG185" s="23">
        <v>8</v>
      </c>
      <c r="AH185" s="27">
        <v>7</v>
      </c>
      <c r="AI185" s="25" t="s">
        <v>230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S185" s="17"/>
      <c r="AU18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'Б-100061-13',date'2015-03-03',3, 7, 7, 'RUR', 1, 18, date'2015-03-06', date'2015-03-07', 1000611, 1, to_date('2016-06-08 00:00:00','YYYY-MM-DD HH24:MI:SS'), 20000, 3600, 0, 150, 0, 'c1', 8,null);insert into xxxx_oebs_cash_payment_test (ID, INVOICE_ID, OEBS_PAYMENT, DOC_DATE, COMISS_DATE) values (s_xxxx_oebs_cash_payment_test.NEXTVAL, 100061, 10000, to_date('2016-06-08 00:00:00','YYYY-MM-DD HH24:MI:SS'), date'2015-06-11' );insert into xxxx_client_discount_m  (ID,CLIENT_ID,CLIENT_AVG_DISCOUNT,DT) values (s_xxxx_client_discount_m.NEXTVAL,150, 7, date'2016-03-05');</v>
      </c>
    </row>
    <row r="186" spans="1:47" ht="15" customHeight="1" x14ac:dyDescent="0.3">
      <c r="A186" s="45">
        <v>8</v>
      </c>
      <c r="B186" s="57"/>
      <c r="C186" s="12" t="str">
        <f t="shared" si="59"/>
        <v>10008</v>
      </c>
      <c r="D186" s="12" t="str">
        <f t="shared" si="60"/>
        <v>10008/13</v>
      </c>
      <c r="E186" s="13" t="s">
        <v>40</v>
      </c>
      <c r="F186" s="13" t="s">
        <v>41</v>
      </c>
      <c r="G186" s="12">
        <v>57</v>
      </c>
      <c r="H186" s="14">
        <v>100062</v>
      </c>
      <c r="I186" s="15" t="str">
        <f t="shared" si="61"/>
        <v>Б-100062-13</v>
      </c>
      <c r="J186" s="163">
        <v>3</v>
      </c>
      <c r="K186" s="12">
        <v>7</v>
      </c>
      <c r="L186" s="12" t="s">
        <v>42</v>
      </c>
      <c r="M186" s="16">
        <v>1</v>
      </c>
      <c r="N186" s="12">
        <v>18</v>
      </c>
      <c r="O186" s="13" t="s">
        <v>55</v>
      </c>
      <c r="P186" s="13" t="s">
        <v>44</v>
      </c>
      <c r="Q186" s="13" t="s">
        <v>45</v>
      </c>
      <c r="R186" s="17" t="str">
        <f t="shared" si="62"/>
        <v>1000621</v>
      </c>
      <c r="S186" s="15">
        <v>1</v>
      </c>
      <c r="T186" s="144" t="s">
        <v>215</v>
      </c>
      <c r="U186" s="12">
        <v>30000</v>
      </c>
      <c r="V186" s="12">
        <f t="shared" si="63"/>
        <v>5400</v>
      </c>
      <c r="W186" s="12">
        <v>0</v>
      </c>
      <c r="X186" s="18">
        <v>151</v>
      </c>
      <c r="Y186" s="19" t="s">
        <v>47</v>
      </c>
      <c r="Z186" s="20">
        <f t="shared" si="44"/>
        <v>24600</v>
      </c>
      <c r="AA186" s="21">
        <f t="shared" si="64"/>
        <v>1652.542372881356</v>
      </c>
      <c r="AB186" s="29"/>
      <c r="AC186" s="14">
        <f t="shared" si="65"/>
        <v>15000</v>
      </c>
      <c r="AD186" s="12"/>
      <c r="AE186" s="12"/>
      <c r="AF186" s="13" t="s">
        <v>172</v>
      </c>
      <c r="AG186" s="23">
        <v>8</v>
      </c>
      <c r="AH186" s="30">
        <v>20</v>
      </c>
      <c r="AI186" s="25" t="s">
        <v>230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S186" s="17"/>
      <c r="AU18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'Б-100062-13',date'2015-03-04',3, 7, 7, 'RUR', 1, 18, date'2015-03-06', date'2015-03-07', 1000621, 1, to_date('2016-06-09 00:00:00','YYYY-MM-DD HH24:MI:SS'), 30000, 5400, 0, 151, 0, 'c1', 8,null);insert into xxxx_oebs_cash_payment_test (ID, INVOICE_ID, OEBS_PAYMENT, DOC_DATE, COMISS_DATE) values (s_xxxx_oebs_cash_payment_test.NEXTVAL, 100062, 15000, to_date('2016-06-09 00:00:00','YYYY-MM-DD HH24:MI:SS'), date'2015-06-11' );insert into xxxx_client_discount_m  (ID,CLIENT_ID,CLIENT_AVG_DISCOUNT,DT) values (s_xxxx_client_discount_m.NEXTVAL,151, 20, date'2016-03-05');</v>
      </c>
    </row>
    <row r="187" spans="1:47" s="44" customFormat="1" ht="15" customHeight="1" x14ac:dyDescent="0.3">
      <c r="A187" s="31">
        <v>8</v>
      </c>
      <c r="B187" s="57"/>
      <c r="C187" s="33" t="str">
        <f t="shared" si="59"/>
        <v>10008</v>
      </c>
      <c r="D187" s="33" t="str">
        <f t="shared" si="60"/>
        <v>10008/13</v>
      </c>
      <c r="E187" s="34" t="s">
        <v>40</v>
      </c>
      <c r="F187" s="34" t="s">
        <v>41</v>
      </c>
      <c r="G187" s="12">
        <v>57</v>
      </c>
      <c r="H187" s="14">
        <v>100063</v>
      </c>
      <c r="I187" s="33" t="str">
        <f t="shared" si="61"/>
        <v>Б-100063-13</v>
      </c>
      <c r="J187" s="163">
        <v>3</v>
      </c>
      <c r="K187" s="12">
        <v>7</v>
      </c>
      <c r="L187" s="33" t="s">
        <v>42</v>
      </c>
      <c r="M187" s="36">
        <v>1</v>
      </c>
      <c r="N187" s="33">
        <v>18</v>
      </c>
      <c r="O187" s="34" t="s">
        <v>57</v>
      </c>
      <c r="P187" s="34" t="s">
        <v>44</v>
      </c>
      <c r="Q187" s="34" t="s">
        <v>45</v>
      </c>
      <c r="R187" s="37" t="str">
        <f t="shared" si="62"/>
        <v>1000631</v>
      </c>
      <c r="S187" s="33">
        <v>1</v>
      </c>
      <c r="T187" s="145" t="s">
        <v>216</v>
      </c>
      <c r="U187" s="33">
        <v>11951</v>
      </c>
      <c r="V187" s="33">
        <f t="shared" si="63"/>
        <v>2151.1799999999998</v>
      </c>
      <c r="W187" s="33">
        <v>0</v>
      </c>
      <c r="X187" s="18">
        <v>152</v>
      </c>
      <c r="Y187" s="38" t="s">
        <v>47</v>
      </c>
      <c r="Z187" s="20">
        <f t="shared" si="44"/>
        <v>9799.82</v>
      </c>
      <c r="AA187" s="21">
        <f t="shared" si="64"/>
        <v>658.31779661016958</v>
      </c>
      <c r="AB187" s="39">
        <f>SUM(AA183:AA187)</f>
        <v>6717.6398305084749</v>
      </c>
      <c r="AC187" s="40">
        <f t="shared" si="65"/>
        <v>5975.5</v>
      </c>
      <c r="AD187" s="33"/>
      <c r="AE187" s="33"/>
      <c r="AF187" s="13" t="s">
        <v>172</v>
      </c>
      <c r="AG187" s="41">
        <v>8</v>
      </c>
      <c r="AH187" s="42">
        <v>13</v>
      </c>
      <c r="AI187" s="43" t="s">
        <v>230</v>
      </c>
      <c r="AJ187" s="34"/>
      <c r="AK187" s="34"/>
      <c r="AL187" s="37">
        <v>0</v>
      </c>
      <c r="AM187" s="33" t="s">
        <v>50</v>
      </c>
      <c r="AN187" s="33" t="s">
        <v>51</v>
      </c>
      <c r="AO187" s="33"/>
      <c r="AP187" s="37"/>
      <c r="AQ187" s="37"/>
      <c r="AR187" s="37"/>
      <c r="AS187" s="37"/>
      <c r="AU18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'Б-100063-13',date'2015-03-05',3, 7, 7, 'RUR', 1, 18, date'2015-03-06', date'2015-03-07', 1000631, 1, to_date('2016-06-11 00:00:00','YYYY-MM-DD HH24:MI:SS'), 11951, 2151.18, 0, 152, 0, 'c1', 8,null);insert into xxxx_oebs_cash_payment_test (ID, INVOICE_ID, OEBS_PAYMENT, DOC_DATE, COMISS_DATE) values (s_xxxx_oebs_cash_payment_test.NEXTVAL, 100063, 5975.5, to_date('2016-06-11 00:00:00','YYYY-MM-DD HH24:MI:SS'), date'2015-06-11' );insert into xxxx_client_discount_m  (ID,CLIENT_ID,CLIENT_AVG_DISCOUNT,DT) values (s_xxxx_client_discount_m.NEXTVAL,152, 13, date'2016-03-05');</v>
      </c>
    </row>
    <row r="188" spans="1:47" ht="15" customHeight="1" x14ac:dyDescent="0.3">
      <c r="A188" s="45">
        <v>9</v>
      </c>
      <c r="B188" s="57"/>
      <c r="C188" s="12" t="str">
        <f t="shared" si="59"/>
        <v>10009</v>
      </c>
      <c r="D188" s="12" t="str">
        <f t="shared" si="60"/>
        <v>10009/13</v>
      </c>
      <c r="E188" s="13" t="s">
        <v>40</v>
      </c>
      <c r="F188" s="13" t="s">
        <v>41</v>
      </c>
      <c r="G188" s="12">
        <v>57</v>
      </c>
      <c r="H188" s="14">
        <v>100064</v>
      </c>
      <c r="I188" s="15" t="str">
        <f t="shared" si="61"/>
        <v>Б-100064-13</v>
      </c>
      <c r="J188" s="163">
        <v>3</v>
      </c>
      <c r="K188" s="12">
        <v>7</v>
      </c>
      <c r="L188" s="162" t="s">
        <v>91</v>
      </c>
      <c r="M188" s="16">
        <v>1</v>
      </c>
      <c r="N188" s="12">
        <v>18</v>
      </c>
      <c r="O188" s="13" t="s">
        <v>43</v>
      </c>
      <c r="P188" s="13" t="s">
        <v>44</v>
      </c>
      <c r="Q188" s="13" t="s">
        <v>45</v>
      </c>
      <c r="R188" s="17" t="str">
        <f t="shared" si="62"/>
        <v>1000641</v>
      </c>
      <c r="S188" s="15">
        <v>1</v>
      </c>
      <c r="T188" s="144" t="s">
        <v>152</v>
      </c>
      <c r="U188" s="12">
        <v>30000</v>
      </c>
      <c r="V188" s="12">
        <f t="shared" si="63"/>
        <v>5400</v>
      </c>
      <c r="W188" s="12">
        <v>0</v>
      </c>
      <c r="X188" s="18">
        <v>153</v>
      </c>
      <c r="Y188" s="19" t="s">
        <v>47</v>
      </c>
      <c r="Z188" s="20">
        <f t="shared" si="44"/>
        <v>24600</v>
      </c>
      <c r="AA188" s="21">
        <f t="shared" si="64"/>
        <v>1652.542372881356</v>
      </c>
      <c r="AB188" s="22"/>
      <c r="AC188" s="14">
        <f t="shared" si="65"/>
        <v>15000</v>
      </c>
      <c r="AD188" s="21"/>
      <c r="AE188" s="12"/>
      <c r="AF188" s="13" t="s">
        <v>172</v>
      </c>
      <c r="AG188" s="23">
        <v>8</v>
      </c>
      <c r="AH188" s="24">
        <v>13</v>
      </c>
      <c r="AI188" s="25" t="s">
        <v>230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65" t="s">
        <v>194</v>
      </c>
      <c r="AU18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'Б-100064-13',date'2015-03-02',3, 7, 7, 'USD', 1, 18, date'2015-03-06', date'2015-03-07', 1000641, 1, to_date('2016-06-07 00:00:00','YYYY-MM-DD HH24:MI:SS'), 30000, 5400, 0, 153, 0, 'c1', 8,null);insert into xxxx_oebs_cash_payment_test (ID, INVOICE_ID, OEBS_PAYMENT, DOC_DATE, COMISS_DATE) values (s_xxxx_oebs_cash_payment_test.NEXTVAL, 100064, 15000, to_date('2016-06-07 00:00:00','YYYY-MM-DD HH24:MI:SS'), date'2015-06-11' );insert into xxxx_client_discount_m  (ID,CLIENT_ID,CLIENT_AVG_DISCOUNT,DT) values (s_xxxx_client_discount_m.NEXTVAL,153, 13, date'2016-03-05');</v>
      </c>
    </row>
    <row r="189" spans="1:47" ht="15" customHeight="1" x14ac:dyDescent="0.3">
      <c r="A189" s="45">
        <v>9</v>
      </c>
      <c r="B189" s="57"/>
      <c r="C189" s="12" t="str">
        <f t="shared" si="59"/>
        <v>10009</v>
      </c>
      <c r="D189" s="12" t="str">
        <f t="shared" si="60"/>
        <v>10009/13</v>
      </c>
      <c r="E189" s="13" t="s">
        <v>40</v>
      </c>
      <c r="F189" s="13" t="s">
        <v>41</v>
      </c>
      <c r="G189" s="12">
        <v>57</v>
      </c>
      <c r="H189" s="14">
        <v>100065</v>
      </c>
      <c r="I189" s="15" t="str">
        <f t="shared" si="61"/>
        <v>Б-100065-13</v>
      </c>
      <c r="J189" s="163">
        <v>3</v>
      </c>
      <c r="K189" s="12">
        <v>7</v>
      </c>
      <c r="L189" s="162" t="s">
        <v>91</v>
      </c>
      <c r="M189" s="16">
        <v>1</v>
      </c>
      <c r="N189" s="12">
        <v>18</v>
      </c>
      <c r="O189" s="13" t="s">
        <v>53</v>
      </c>
      <c r="P189" s="13" t="s">
        <v>44</v>
      </c>
      <c r="Q189" s="13" t="s">
        <v>45</v>
      </c>
      <c r="R189" s="17" t="str">
        <f t="shared" si="62"/>
        <v>1000651</v>
      </c>
      <c r="S189" s="15">
        <v>1</v>
      </c>
      <c r="T189" s="144" t="s">
        <v>153</v>
      </c>
      <c r="U189" s="12">
        <v>30000</v>
      </c>
      <c r="V189" s="12">
        <f t="shared" si="63"/>
        <v>5400</v>
      </c>
      <c r="W189" s="12">
        <v>0</v>
      </c>
      <c r="X189" s="18">
        <v>154</v>
      </c>
      <c r="Y189" s="19" t="s">
        <v>47</v>
      </c>
      <c r="Z189" s="20">
        <f t="shared" si="44"/>
        <v>24600</v>
      </c>
      <c r="AA189" s="21">
        <f t="shared" si="64"/>
        <v>1652.542372881356</v>
      </c>
      <c r="AB189" s="26"/>
      <c r="AC189" s="14">
        <f t="shared" si="65"/>
        <v>15000</v>
      </c>
      <c r="AD189" s="21"/>
      <c r="AE189" s="12"/>
      <c r="AF189" s="13" t="s">
        <v>172</v>
      </c>
      <c r="AG189" s="23">
        <v>8</v>
      </c>
      <c r="AH189" s="27">
        <v>7</v>
      </c>
      <c r="AI189" s="25" t="s">
        <v>230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17"/>
      <c r="AU18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'Б-100065-13',date'2015-03-03',3, 7, 7, 'USD', 1, 18, date'2015-03-06', date'2015-03-07', 1000651, 1, to_date('2016-06-08 00:00:00','YYYY-MM-DD HH24:MI:SS'), 30000, 5400, 0, 154, 0, 'c1', 8,null);insert into xxxx_oebs_cash_payment_test (ID, INVOICE_ID, OEBS_PAYMENT, DOC_DATE, COMISS_DATE) values (s_xxxx_oebs_cash_payment_test.NEXTVAL, 100065, 15000, to_date('2016-06-08 00:00:00','YYYY-MM-DD HH24:MI:SS'), date'2015-06-11' );insert into xxxx_client_discount_m  (ID,CLIENT_ID,CLIENT_AVG_DISCOUNT,DT) values (s_xxxx_client_discount_m.NEXTVAL,154, 7, date'2016-03-05');</v>
      </c>
    </row>
    <row r="190" spans="1:47" ht="15" customHeight="1" x14ac:dyDescent="0.3">
      <c r="A190" s="45">
        <v>9</v>
      </c>
      <c r="B190" s="57"/>
      <c r="C190" s="12" t="str">
        <f t="shared" si="59"/>
        <v>10009</v>
      </c>
      <c r="D190" s="12" t="str">
        <f t="shared" si="60"/>
        <v>10009/13</v>
      </c>
      <c r="E190" s="13" t="s">
        <v>40</v>
      </c>
      <c r="F190" s="13" t="s">
        <v>41</v>
      </c>
      <c r="G190" s="12">
        <v>57</v>
      </c>
      <c r="H190" s="14">
        <v>100066</v>
      </c>
      <c r="I190" s="15" t="str">
        <f t="shared" si="61"/>
        <v>Б-100066-13</v>
      </c>
      <c r="J190" s="163">
        <v>3</v>
      </c>
      <c r="K190" s="12">
        <v>7</v>
      </c>
      <c r="L190" s="162" t="s">
        <v>91</v>
      </c>
      <c r="M190" s="16">
        <v>1</v>
      </c>
      <c r="N190" s="12">
        <v>18</v>
      </c>
      <c r="O190" s="13" t="s">
        <v>53</v>
      </c>
      <c r="P190" s="13" t="s">
        <v>44</v>
      </c>
      <c r="Q190" s="13" t="s">
        <v>45</v>
      </c>
      <c r="R190" s="17" t="str">
        <f t="shared" si="62"/>
        <v>1000661</v>
      </c>
      <c r="S190" s="15">
        <v>1</v>
      </c>
      <c r="T190" s="144" t="s">
        <v>153</v>
      </c>
      <c r="U190" s="12">
        <v>20000</v>
      </c>
      <c r="V190" s="12">
        <f t="shared" si="63"/>
        <v>3600</v>
      </c>
      <c r="W190" s="12">
        <v>0</v>
      </c>
      <c r="X190" s="18">
        <v>155</v>
      </c>
      <c r="Y190" s="19" t="s">
        <v>47</v>
      </c>
      <c r="Z190" s="20">
        <f t="shared" si="44"/>
        <v>16400</v>
      </c>
      <c r="AA190" s="21">
        <f t="shared" si="64"/>
        <v>1101.6949152542375</v>
      </c>
      <c r="AB190" s="26"/>
      <c r="AC190" s="14">
        <f t="shared" si="65"/>
        <v>10000</v>
      </c>
      <c r="AD190" s="21"/>
      <c r="AE190" s="12"/>
      <c r="AF190" s="13" t="s">
        <v>172</v>
      </c>
      <c r="AG190" s="23">
        <v>8</v>
      </c>
      <c r="AH190" s="27">
        <v>7</v>
      </c>
      <c r="AI190" s="25" t="s">
        <v>230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S190" s="17"/>
      <c r="AU19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'Б-100066-13',date'2015-03-03',3, 7, 7, 'USD', 1, 18, date'2015-03-06', date'2015-03-07', 1000661, 1, to_date('2016-06-08 00:00:00','YYYY-MM-DD HH24:MI:SS'), 20000, 3600, 0, 155, 0, 'c1', 8,null);insert into xxxx_oebs_cash_payment_test (ID, INVOICE_ID, OEBS_PAYMENT, DOC_DATE, COMISS_DATE) values (s_xxxx_oebs_cash_payment_test.NEXTVAL, 100066, 10000, to_date('2016-06-08 00:00:00','YYYY-MM-DD HH24:MI:SS'), date'2015-06-11' );insert into xxxx_client_discount_m  (ID,CLIENT_ID,CLIENT_AVG_DISCOUNT,DT) values (s_xxxx_client_discount_m.NEXTVAL,155, 7, date'2016-03-05');</v>
      </c>
    </row>
    <row r="191" spans="1:47" ht="15" customHeight="1" x14ac:dyDescent="0.3">
      <c r="A191" s="45">
        <v>9</v>
      </c>
      <c r="B191" s="57"/>
      <c r="C191" s="12" t="str">
        <f t="shared" si="59"/>
        <v>10009</v>
      </c>
      <c r="D191" s="12" t="str">
        <f t="shared" si="60"/>
        <v>10009/13</v>
      </c>
      <c r="E191" s="13" t="s">
        <v>40</v>
      </c>
      <c r="F191" s="13" t="s">
        <v>41</v>
      </c>
      <c r="G191" s="12">
        <v>57</v>
      </c>
      <c r="H191" s="14">
        <v>100067</v>
      </c>
      <c r="I191" s="15" t="str">
        <f t="shared" si="61"/>
        <v>Б-100067-13</v>
      </c>
      <c r="J191" s="163">
        <v>3</v>
      </c>
      <c r="K191" s="28">
        <v>11</v>
      </c>
      <c r="L191" s="162" t="s">
        <v>91</v>
      </c>
      <c r="M191" s="16">
        <v>1</v>
      </c>
      <c r="N191" s="12">
        <v>18</v>
      </c>
      <c r="O191" s="13" t="s">
        <v>55</v>
      </c>
      <c r="P191" s="13" t="s">
        <v>44</v>
      </c>
      <c r="Q191" s="13" t="s">
        <v>45</v>
      </c>
      <c r="R191" s="17" t="str">
        <f t="shared" si="62"/>
        <v>1000671</v>
      </c>
      <c r="S191" s="15">
        <v>1</v>
      </c>
      <c r="T191" s="144" t="s">
        <v>215</v>
      </c>
      <c r="U191" s="12">
        <v>30000</v>
      </c>
      <c r="V191" s="12">
        <f t="shared" si="63"/>
        <v>5400</v>
      </c>
      <c r="W191" s="12">
        <v>0</v>
      </c>
      <c r="X191" s="18">
        <v>156</v>
      </c>
      <c r="Y191" s="19" t="s">
        <v>47</v>
      </c>
      <c r="Z191" s="20">
        <f t="shared" si="44"/>
        <v>24600</v>
      </c>
      <c r="AA191" s="21">
        <f>(AC191/1.18)*0.08</f>
        <v>1016.9491525423729</v>
      </c>
      <c r="AB191" s="29"/>
      <c r="AC191" s="14">
        <f t="shared" si="65"/>
        <v>15000</v>
      </c>
      <c r="AD191" s="21"/>
      <c r="AE191" s="12"/>
      <c r="AF191" s="13" t="s">
        <v>172</v>
      </c>
      <c r="AG191" s="23">
        <v>8</v>
      </c>
      <c r="AH191" s="30">
        <v>20</v>
      </c>
      <c r="AI191" s="25" t="s">
        <v>230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17"/>
      <c r="AU19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'Б-100067-13',date'2015-03-04',3, 11, 11, 'USD', 1, 18, date'2015-03-06', date'2015-03-07', 1000671, 1, to_date('2016-06-09 00:00:00','YYYY-MM-DD HH24:MI:SS'), 30000, 5400, 0, 156, 0, 'c1', 8,null);insert into xxxx_oebs_cash_payment_test (ID, INVOICE_ID, OEBS_PAYMENT, DOC_DATE, COMISS_DATE) values (s_xxxx_oebs_cash_payment_test.NEXTVAL, 100067, 15000, to_date('2016-06-09 00:00:00','YYYY-MM-DD HH24:MI:SS'), date'2015-06-11' );insert into xxxx_client_discount_m  (ID,CLIENT_ID,CLIENT_AVG_DISCOUNT,DT) values (s_xxxx_client_discount_m.NEXTVAL,156, 20, date'2016-03-05');</v>
      </c>
    </row>
    <row r="192" spans="1:47" s="44" customFormat="1" ht="15" customHeight="1" x14ac:dyDescent="0.3">
      <c r="A192" s="31">
        <v>9</v>
      </c>
      <c r="B192" s="60"/>
      <c r="C192" s="33" t="str">
        <f t="shared" si="59"/>
        <v>10009</v>
      </c>
      <c r="D192" s="33" t="str">
        <f t="shared" si="60"/>
        <v>10009/13</v>
      </c>
      <c r="E192" s="34" t="s">
        <v>40</v>
      </c>
      <c r="F192" s="34" t="s">
        <v>41</v>
      </c>
      <c r="G192" s="12">
        <v>57</v>
      </c>
      <c r="H192" s="14">
        <v>100068</v>
      </c>
      <c r="I192" s="33" t="str">
        <f t="shared" si="61"/>
        <v>Б-100068-13</v>
      </c>
      <c r="J192" s="163">
        <v>3</v>
      </c>
      <c r="K192" s="35">
        <v>1</v>
      </c>
      <c r="L192" s="162" t="s">
        <v>91</v>
      </c>
      <c r="M192" s="36">
        <v>1</v>
      </c>
      <c r="N192" s="33">
        <v>18</v>
      </c>
      <c r="O192" s="34" t="s">
        <v>57</v>
      </c>
      <c r="P192" s="34" t="s">
        <v>44</v>
      </c>
      <c r="Q192" s="34" t="s">
        <v>45</v>
      </c>
      <c r="R192" s="37" t="str">
        <f t="shared" si="62"/>
        <v>1000681</v>
      </c>
      <c r="S192" s="33">
        <v>1</v>
      </c>
      <c r="T192" s="145" t="s">
        <v>216</v>
      </c>
      <c r="U192" s="33">
        <v>11952</v>
      </c>
      <c r="V192" s="33">
        <f t="shared" si="63"/>
        <v>2151.36</v>
      </c>
      <c r="W192" s="33">
        <v>0</v>
      </c>
      <c r="X192" s="18">
        <v>157</v>
      </c>
      <c r="Y192" s="38" t="s">
        <v>47</v>
      </c>
      <c r="Z192" s="20">
        <f t="shared" si="44"/>
        <v>9800.64</v>
      </c>
      <c r="AA192" s="21">
        <f>(AC192/1.18)*0.13</f>
        <v>658.37288135593224</v>
      </c>
      <c r="AB192" s="39">
        <f>SUM(AA188:AA192)</f>
        <v>6082.1016949152545</v>
      </c>
      <c r="AC192" s="40">
        <f t="shared" si="65"/>
        <v>5976</v>
      </c>
      <c r="AD192" s="21"/>
      <c r="AE192" s="33"/>
      <c r="AF192" s="13" t="s">
        <v>172</v>
      </c>
      <c r="AG192" s="41">
        <v>8</v>
      </c>
      <c r="AH192" s="42">
        <v>13</v>
      </c>
      <c r="AI192" s="43" t="s">
        <v>230</v>
      </c>
      <c r="AJ192" s="34"/>
      <c r="AK192" s="34"/>
      <c r="AL192" s="37">
        <v>0</v>
      </c>
      <c r="AM192" s="33" t="s">
        <v>50</v>
      </c>
      <c r="AN192" s="33" t="s">
        <v>51</v>
      </c>
      <c r="AO192" s="33"/>
      <c r="AP192" s="37"/>
      <c r="AQ192" s="37"/>
      <c r="AR192" s="37"/>
      <c r="AS192" s="37"/>
      <c r="AU192" s="44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'Б-100068-13',date'2015-03-05',3, 1, 1, 'USD', 1, 18, date'2015-03-06', date'2015-03-07', 1000681, 1, to_date('2016-06-11 00:00:00','YYYY-MM-DD HH24:MI:SS'), 11952, 2151.36, 0, 157, 0, 'c1', 8,null);insert into xxxx_oebs_cash_payment_test (ID, INVOICE_ID, OEBS_PAYMENT, DOC_DATE, COMISS_DATE) values (s_xxxx_oebs_cash_payment_test.NEXTVAL, 100068, 5976, to_date('2016-06-11 00:00:00','YYYY-MM-DD HH24:MI:SS'), date'2015-06-11' );insert into xxxx_client_discount_m  (ID,CLIENT_ID,CLIENT_AVG_DISCOUNT,DT) values (s_xxxx_client_discount_m.NEXTVAL,157, 13, date'2016-03-05');</v>
      </c>
    </row>
    <row r="193" spans="1:47" ht="15" customHeight="1" x14ac:dyDescent="0.3">
      <c r="A193" s="45">
        <v>10</v>
      </c>
      <c r="B193" s="57"/>
      <c r="C193" s="12" t="str">
        <f t="shared" si="59"/>
        <v>100010</v>
      </c>
      <c r="D193" s="12" t="str">
        <f t="shared" si="60"/>
        <v>100010/13</v>
      </c>
      <c r="E193" s="13" t="s">
        <v>40</v>
      </c>
      <c r="F193" s="13" t="s">
        <v>41</v>
      </c>
      <c r="G193" s="12">
        <v>57</v>
      </c>
      <c r="H193" s="14">
        <v>100099</v>
      </c>
      <c r="I193" s="15" t="str">
        <f t="shared" si="61"/>
        <v>Б-100099-13</v>
      </c>
      <c r="J193" s="163">
        <v>3</v>
      </c>
      <c r="K193" s="12">
        <v>7</v>
      </c>
      <c r="L193" s="12" t="s">
        <v>42</v>
      </c>
      <c r="M193" s="16">
        <v>1</v>
      </c>
      <c r="N193" s="12">
        <v>18</v>
      </c>
      <c r="O193" s="13" t="s">
        <v>43</v>
      </c>
      <c r="P193" s="13" t="s">
        <v>44</v>
      </c>
      <c r="Q193" s="13" t="s">
        <v>45</v>
      </c>
      <c r="R193" s="17" t="str">
        <f t="shared" si="62"/>
        <v>1000991</v>
      </c>
      <c r="S193" s="15">
        <v>1</v>
      </c>
      <c r="T193" s="144" t="s">
        <v>152</v>
      </c>
      <c r="U193" s="12">
        <v>100000</v>
      </c>
      <c r="V193" s="12">
        <f t="shared" si="63"/>
        <v>18000</v>
      </c>
      <c r="W193" s="12">
        <v>0</v>
      </c>
      <c r="X193" s="18">
        <v>188</v>
      </c>
      <c r="Y193" s="19" t="s">
        <v>47</v>
      </c>
      <c r="Z193" s="20">
        <f t="shared" si="44"/>
        <v>82000</v>
      </c>
      <c r="AA193" s="21">
        <f>(AC193/1.18)*0.13</f>
        <v>5508.4745762711873</v>
      </c>
      <c r="AB193" s="22"/>
      <c r="AC193" s="14">
        <f t="shared" si="65"/>
        <v>50000</v>
      </c>
      <c r="AD193" s="12"/>
      <c r="AE193" s="12"/>
      <c r="AF193" s="13" t="s">
        <v>172</v>
      </c>
      <c r="AG193" s="23">
        <v>8</v>
      </c>
      <c r="AH193" s="24">
        <v>13</v>
      </c>
      <c r="AI193" s="25" t="s">
        <v>230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S193" s="9" t="s">
        <v>89</v>
      </c>
      <c r="AU19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'Б-100099-13',date'2015-03-02',3, 7, 7, 'RUR', 1, 18, date'2015-03-06', date'2015-03-07', 1000991, 1, to_date('2016-06-07 00:00:00','YYYY-MM-DD HH24:MI:SS'), 100000, 18000, 0, 188, 0, 'c1', 8,null);insert into xxxx_oebs_cash_payment_test (ID, INVOICE_ID, OEBS_PAYMENT, DOC_DATE, COMISS_DATE) values (s_xxxx_oebs_cash_payment_test.NEXTVAL, 100099, 50000, to_date('2016-06-07 00:00:00','YYYY-MM-DD HH24:MI:SS'), date'2015-06-11' );insert into xxxx_client_discount_m  (ID,CLIENT_ID,CLIENT_AVG_DISCOUNT,DT) values (s_xxxx_client_discount_m.NEXTVAL,188, 13, date'2016-03-05');</v>
      </c>
    </row>
    <row r="194" spans="1:47" ht="15" customHeight="1" x14ac:dyDescent="0.3">
      <c r="A194" s="45">
        <v>10</v>
      </c>
      <c r="B194" s="57"/>
      <c r="C194" s="12" t="str">
        <f t="shared" si="59"/>
        <v>100010</v>
      </c>
      <c r="D194" s="12" t="str">
        <f t="shared" si="60"/>
        <v>100010/13</v>
      </c>
      <c r="E194" s="13" t="s">
        <v>40</v>
      </c>
      <c r="F194" s="13" t="s">
        <v>41</v>
      </c>
      <c r="G194" s="12">
        <v>57</v>
      </c>
      <c r="H194" s="14">
        <v>100100</v>
      </c>
      <c r="I194" s="15" t="str">
        <f t="shared" si="61"/>
        <v>Б-100100-13</v>
      </c>
      <c r="J194" s="163">
        <v>3</v>
      </c>
      <c r="K194" s="12">
        <v>7</v>
      </c>
      <c r="L194" s="12" t="s">
        <v>42</v>
      </c>
      <c r="M194" s="76">
        <v>0</v>
      </c>
      <c r="N194" s="12">
        <v>18</v>
      </c>
      <c r="O194" s="13" t="s">
        <v>53</v>
      </c>
      <c r="P194" s="13" t="s">
        <v>44</v>
      </c>
      <c r="Q194" s="13" t="s">
        <v>45</v>
      </c>
      <c r="R194" s="17" t="str">
        <f t="shared" si="62"/>
        <v>1001001</v>
      </c>
      <c r="S194" s="15">
        <v>1</v>
      </c>
      <c r="T194" s="144" t="s">
        <v>153</v>
      </c>
      <c r="U194" s="12">
        <v>90000</v>
      </c>
      <c r="V194" s="12">
        <f t="shared" si="63"/>
        <v>16200</v>
      </c>
      <c r="W194" s="12">
        <v>0</v>
      </c>
      <c r="X194" s="18">
        <v>189</v>
      </c>
      <c r="Y194" s="19" t="s">
        <v>47</v>
      </c>
      <c r="Z194" s="20">
        <f t="shared" si="44"/>
        <v>73800</v>
      </c>
      <c r="AA194" s="21">
        <f>(AC194)*0.13</f>
        <v>5850</v>
      </c>
      <c r="AB194" s="26"/>
      <c r="AC194" s="14">
        <f t="shared" si="65"/>
        <v>45000</v>
      </c>
      <c r="AD194" s="12"/>
      <c r="AE194" s="12"/>
      <c r="AF194" s="13" t="s">
        <v>172</v>
      </c>
      <c r="AG194" s="23">
        <v>8</v>
      </c>
      <c r="AH194" s="27">
        <v>7</v>
      </c>
      <c r="AI194" s="25" t="s">
        <v>230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S194" s="9" t="s">
        <v>90</v>
      </c>
      <c r="AU19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'Б-100100-13',date'2015-03-03',3, 7, 7, 'RUR', 0, 18, date'2015-03-06', date'2015-03-07', 1001001, 1, to_date('2016-06-08 00:00:00','YYYY-MM-DD HH24:MI:SS'), 90000, 16200, 0, 189, 0, 'c1', 8,null);insert into xxxx_oebs_cash_payment_test (ID, INVOICE_ID, OEBS_PAYMENT, DOC_DATE, COMISS_DATE) values (s_xxxx_oebs_cash_payment_test.NEXTVAL, 100100, 45000, to_date('2016-06-08 00:00:00','YYYY-MM-DD HH24:MI:SS'), date'2015-06-11' );insert into xxxx_client_discount_m  (ID,CLIENT_ID,CLIENT_AVG_DISCOUNT,DT) values (s_xxxx_client_discount_m.NEXTVAL,189, 7, date'2016-03-05');</v>
      </c>
    </row>
    <row r="195" spans="1:47" ht="15" customHeight="1" x14ac:dyDescent="0.3">
      <c r="A195" s="45">
        <v>10</v>
      </c>
      <c r="B195" s="57"/>
      <c r="C195" s="12" t="str">
        <f t="shared" si="59"/>
        <v>100010</v>
      </c>
      <c r="D195" s="12" t="str">
        <f t="shared" si="60"/>
        <v>100010/13</v>
      </c>
      <c r="E195" s="13" t="s">
        <v>40</v>
      </c>
      <c r="F195" s="13" t="s">
        <v>41</v>
      </c>
      <c r="G195" s="12">
        <v>57</v>
      </c>
      <c r="H195" s="14">
        <v>100101</v>
      </c>
      <c r="I195" s="15" t="str">
        <f t="shared" si="61"/>
        <v>Б-100101-13</v>
      </c>
      <c r="J195" s="163">
        <v>3</v>
      </c>
      <c r="K195" s="12">
        <v>7</v>
      </c>
      <c r="L195" s="56" t="s">
        <v>91</v>
      </c>
      <c r="M195" s="16">
        <v>1</v>
      </c>
      <c r="N195" s="12">
        <v>18</v>
      </c>
      <c r="O195" s="13" t="s">
        <v>53</v>
      </c>
      <c r="P195" s="13" t="s">
        <v>44</v>
      </c>
      <c r="Q195" s="13" t="s">
        <v>45</v>
      </c>
      <c r="R195" s="17" t="str">
        <f t="shared" si="62"/>
        <v>1001011</v>
      </c>
      <c r="S195" s="15">
        <v>1</v>
      </c>
      <c r="T195" s="144" t="s">
        <v>153</v>
      </c>
      <c r="U195" s="12">
        <v>1300</v>
      </c>
      <c r="V195" s="12">
        <f t="shared" si="63"/>
        <v>234</v>
      </c>
      <c r="W195" s="12">
        <v>0</v>
      </c>
      <c r="X195" s="18">
        <v>190</v>
      </c>
      <c r="Y195" s="19" t="s">
        <v>47</v>
      </c>
      <c r="Z195" s="20">
        <f t="shared" si="44"/>
        <v>1066</v>
      </c>
      <c r="AA195" s="21">
        <f>(AC195/1.18)*0.13</f>
        <v>71.61016949152544</v>
      </c>
      <c r="AB195" s="26"/>
      <c r="AC195" s="14">
        <f t="shared" si="65"/>
        <v>650</v>
      </c>
      <c r="AD195" s="12"/>
      <c r="AE195" s="12"/>
      <c r="AF195" s="13" t="s">
        <v>172</v>
      </c>
      <c r="AG195" s="23">
        <v>8</v>
      </c>
      <c r="AH195" s="27">
        <v>7</v>
      </c>
      <c r="AI195" s="25" t="s">
        <v>230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'Б-100101-13',date'2015-03-03',3, 7, 7, 'USD', 1, 18, date'2015-03-06', date'2015-03-07', 1001011, 1, to_date('2016-06-08 00:00:00','YYYY-MM-DD HH24:MI:SS'), 1300, 234, 0, 190, 0, 'c1', 8,null);insert into xxxx_oebs_cash_payment_test (ID, INVOICE_ID, OEBS_PAYMENT, DOC_DATE, COMISS_DATE) values (s_xxxx_oebs_cash_payment_test.NEXTVAL, 100101, 650, to_date('2016-06-08 00:00:00','YYYY-MM-DD HH24:MI:SS'), date'2015-06-11' );insert into xxxx_client_discount_m  (ID,CLIENT_ID,CLIENT_AVG_DISCOUNT,DT) values (s_xxxx_client_discount_m.NEXTVAL,190, 7, date'2016-03-05');</v>
      </c>
    </row>
    <row r="196" spans="1:47" ht="15" customHeight="1" x14ac:dyDescent="0.3">
      <c r="A196" s="45">
        <v>10</v>
      </c>
      <c r="B196" s="57"/>
      <c r="C196" s="12" t="str">
        <f t="shared" si="59"/>
        <v>100010</v>
      </c>
      <c r="D196" s="12" t="str">
        <f t="shared" si="60"/>
        <v>100010/13</v>
      </c>
      <c r="E196" s="13" t="s">
        <v>40</v>
      </c>
      <c r="F196" s="13" t="s">
        <v>41</v>
      </c>
      <c r="G196" s="12">
        <v>57</v>
      </c>
      <c r="H196" s="14">
        <v>100102</v>
      </c>
      <c r="I196" s="15" t="str">
        <f t="shared" si="61"/>
        <v>Б-100102-13</v>
      </c>
      <c r="J196" s="163">
        <v>3</v>
      </c>
      <c r="K196" s="28">
        <v>11</v>
      </c>
      <c r="L196" s="12" t="s">
        <v>42</v>
      </c>
      <c r="M196" s="16">
        <v>1</v>
      </c>
      <c r="N196" s="12">
        <v>18</v>
      </c>
      <c r="O196" s="13" t="s">
        <v>55</v>
      </c>
      <c r="P196" s="13" t="s">
        <v>44</v>
      </c>
      <c r="Q196" s="13" t="s">
        <v>45</v>
      </c>
      <c r="R196" s="17" t="str">
        <f t="shared" si="62"/>
        <v>1001021</v>
      </c>
      <c r="S196" s="15">
        <v>1</v>
      </c>
      <c r="T196" s="144" t="s">
        <v>215</v>
      </c>
      <c r="U196" s="12">
        <v>80000</v>
      </c>
      <c r="V196" s="12">
        <f t="shared" si="63"/>
        <v>14400</v>
      </c>
      <c r="W196" s="12">
        <v>0</v>
      </c>
      <c r="X196" s="18">
        <v>191</v>
      </c>
      <c r="Y196" s="19" t="s">
        <v>47</v>
      </c>
      <c r="Z196" s="20">
        <f t="shared" si="44"/>
        <v>65600</v>
      </c>
      <c r="AA196" s="21">
        <f>(AC196/1.18)*0.08</f>
        <v>2711.8644067796613</v>
      </c>
      <c r="AB196" s="29"/>
      <c r="AC196" s="14">
        <f t="shared" si="65"/>
        <v>40000</v>
      </c>
      <c r="AD196" s="12"/>
      <c r="AE196" s="12"/>
      <c r="AF196" s="13" t="s">
        <v>172</v>
      </c>
      <c r="AG196" s="23">
        <v>8</v>
      </c>
      <c r="AH196" s="30">
        <v>20</v>
      </c>
      <c r="AI196" s="25" t="s">
        <v>230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'Б-100102-13',date'2015-03-04',3, 11, 11, 'RUR', 1, 18, date'2015-03-06', date'2015-03-07', 1001021, 1, to_date('2016-06-09 00:00:00','YYYY-MM-DD HH24:MI:SS'), 80000, 14400, 0, 191, 0, 'c1', 8,null);insert into xxxx_oebs_cash_payment_test (ID, INVOICE_ID, OEBS_PAYMENT, DOC_DATE, COMISS_DATE) values (s_xxxx_oebs_cash_payment_test.NEXTVAL, 100102, 40000, to_date('2016-06-09 00:00:00','YYYY-MM-DD HH24:MI:SS'), date'2015-06-11' );insert into xxxx_client_discount_m  (ID,CLIENT_ID,CLIENT_AVG_DISCOUNT,DT) values (s_xxxx_client_discount_m.NEXTVAL,191, 20, date'2016-03-05');</v>
      </c>
    </row>
    <row r="197" spans="1:47" s="44" customFormat="1" ht="15" customHeight="1" x14ac:dyDescent="0.3">
      <c r="A197" s="45">
        <v>10</v>
      </c>
      <c r="B197" s="60"/>
      <c r="C197" s="33" t="str">
        <f t="shared" si="59"/>
        <v>100010</v>
      </c>
      <c r="D197" s="33" t="str">
        <f t="shared" si="60"/>
        <v>100010/13</v>
      </c>
      <c r="E197" s="34" t="s">
        <v>40</v>
      </c>
      <c r="F197" s="34" t="s">
        <v>41</v>
      </c>
      <c r="G197" s="12">
        <v>57</v>
      </c>
      <c r="H197" s="14">
        <v>100103</v>
      </c>
      <c r="I197" s="33" t="str">
        <f t="shared" si="61"/>
        <v>Б-100103-13</v>
      </c>
      <c r="J197" s="163">
        <v>3</v>
      </c>
      <c r="K197" s="35">
        <v>1</v>
      </c>
      <c r="L197" s="33" t="s">
        <v>42</v>
      </c>
      <c r="M197" s="36">
        <v>1</v>
      </c>
      <c r="N197" s="33">
        <v>18</v>
      </c>
      <c r="O197" s="34" t="s">
        <v>57</v>
      </c>
      <c r="P197" s="34" t="s">
        <v>44</v>
      </c>
      <c r="Q197" s="34" t="s">
        <v>45</v>
      </c>
      <c r="R197" s="37" t="str">
        <f t="shared" si="62"/>
        <v>1001031</v>
      </c>
      <c r="S197" s="33">
        <v>1</v>
      </c>
      <c r="T197" s="145" t="s">
        <v>216</v>
      </c>
      <c r="U197" s="33">
        <v>60000</v>
      </c>
      <c r="V197" s="33">
        <f t="shared" si="63"/>
        <v>10800</v>
      </c>
      <c r="W197" s="33">
        <v>0</v>
      </c>
      <c r="X197" s="18">
        <v>192</v>
      </c>
      <c r="Y197" s="38" t="s">
        <v>47</v>
      </c>
      <c r="Z197" s="20">
        <f t="shared" si="44"/>
        <v>49200</v>
      </c>
      <c r="AA197" s="21">
        <f>(AC197/1.18)*0.13</f>
        <v>3305.0847457627119</v>
      </c>
      <c r="AB197" s="39"/>
      <c r="AC197" s="40">
        <f t="shared" si="65"/>
        <v>30000</v>
      </c>
      <c r="AD197" s="33"/>
      <c r="AE197" s="33"/>
      <c r="AF197" s="13" t="s">
        <v>172</v>
      </c>
      <c r="AG197" s="41">
        <v>8</v>
      </c>
      <c r="AH197" s="42">
        <v>13</v>
      </c>
      <c r="AI197" s="43" t="s">
        <v>230</v>
      </c>
      <c r="AJ197" s="34"/>
      <c r="AK197" s="34"/>
      <c r="AL197" s="37">
        <v>0</v>
      </c>
      <c r="AM197" s="33" t="s">
        <v>50</v>
      </c>
      <c r="AN197" s="33" t="s">
        <v>51</v>
      </c>
      <c r="AO197" s="33"/>
      <c r="AP197" s="37"/>
      <c r="AQ197" s="37"/>
      <c r="AR197" s="37"/>
      <c r="AU19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'Б-100103-13',date'2015-03-05',3, 1, 1, 'RUR', 1, 18, date'2015-03-06', date'2015-03-07', 1001031, 1, to_date('2016-06-11 00:00:00','YYYY-MM-DD HH24:MI:SS'), 60000, 10800, 0, 192, 0, 'c1', 8,null);insert into xxxx_oebs_cash_payment_test (ID, INVOICE_ID, OEBS_PAYMENT, DOC_DATE, COMISS_DATE) values (s_xxxx_oebs_cash_payment_test.NEXTVAL, 100103, 30000, to_date('2016-06-11 00:00:00','YYYY-MM-DD HH24:MI:SS'), date'2015-06-11' );insert into xxxx_client_discount_m  (ID,CLIENT_ID,CLIENT_AVG_DISCOUNT,DT) values (s_xxxx_client_discount_m.NEXTVAL,192, 13, date'2016-03-05');</v>
      </c>
    </row>
    <row r="198" spans="1:47" ht="15" customHeight="1" x14ac:dyDescent="0.3">
      <c r="A198" s="45">
        <v>11</v>
      </c>
      <c r="B198" s="57"/>
      <c r="C198" s="12" t="str">
        <f t="shared" si="59"/>
        <v>100011</v>
      </c>
      <c r="D198" s="12" t="str">
        <f t="shared" si="60"/>
        <v>100011/13</v>
      </c>
      <c r="E198" s="13" t="s">
        <v>40</v>
      </c>
      <c r="F198" s="13" t="s">
        <v>41</v>
      </c>
      <c r="G198" s="12">
        <v>57</v>
      </c>
      <c r="H198" s="14">
        <v>100154</v>
      </c>
      <c r="I198" s="15" t="str">
        <f t="shared" si="61"/>
        <v>Б-100154-13</v>
      </c>
      <c r="J198" s="163">
        <v>3</v>
      </c>
      <c r="K198" s="56">
        <v>2</v>
      </c>
      <c r="L198" s="56" t="s">
        <v>91</v>
      </c>
      <c r="M198" s="16">
        <v>1</v>
      </c>
      <c r="N198" s="12">
        <v>18</v>
      </c>
      <c r="O198" s="13" t="s">
        <v>43</v>
      </c>
      <c r="P198" s="13" t="s">
        <v>44</v>
      </c>
      <c r="Q198" s="13" t="s">
        <v>45</v>
      </c>
      <c r="R198" s="17" t="str">
        <f t="shared" si="62"/>
        <v>1001541</v>
      </c>
      <c r="S198" s="15">
        <v>1</v>
      </c>
      <c r="T198" s="144" t="s">
        <v>152</v>
      </c>
      <c r="U198" s="12">
        <v>50000</v>
      </c>
      <c r="V198" s="12">
        <f t="shared" si="63"/>
        <v>9000</v>
      </c>
      <c r="W198" s="12">
        <v>0</v>
      </c>
      <c r="X198" s="18">
        <v>243</v>
      </c>
      <c r="Y198" s="19" t="s">
        <v>47</v>
      </c>
      <c r="Z198" s="20">
        <f t="shared" si="44"/>
        <v>41000</v>
      </c>
      <c r="AA198" s="21">
        <f>(AC198/1.18)*0.13</f>
        <v>2754.2372881355936</v>
      </c>
      <c r="AB198" s="22"/>
      <c r="AC198" s="14">
        <f t="shared" si="65"/>
        <v>25000</v>
      </c>
      <c r="AD198" s="12"/>
      <c r="AE198" s="12"/>
      <c r="AF198" s="13" t="s">
        <v>172</v>
      </c>
      <c r="AG198" s="23">
        <v>8</v>
      </c>
      <c r="AH198" s="24">
        <v>13</v>
      </c>
      <c r="AI198" s="25" t="s">
        <v>230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S198" s="15" t="s">
        <v>99</v>
      </c>
      <c r="AU19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'Б-100154-13',date'2015-03-02',3, 2, 2, 'USD', 1, 18, date'2015-03-06', date'2015-03-07', 1001541, 1, to_date('2016-06-07 00:00:00','YYYY-MM-DD HH24:MI:SS'), 50000, 9000, 0, 243, 0, 'c1', 8,null);insert into xxxx_oebs_cash_payment_test (ID, INVOICE_ID, OEBS_PAYMENT, DOC_DATE, COMISS_DATE) values (s_xxxx_oebs_cash_payment_test.NEXTVAL, 100154, 25000, to_date('2016-06-07 00:00:00','YYYY-MM-DD HH24:MI:SS'), date'2015-06-11' );insert into xxxx_client_discount_m  (ID,CLIENT_ID,CLIENT_AVG_DISCOUNT,DT) values (s_xxxx_client_discount_m.NEXTVAL,243, 13, date'2016-03-05');</v>
      </c>
    </row>
    <row r="199" spans="1:47" ht="15" customHeight="1" x14ac:dyDescent="0.3">
      <c r="A199" s="45">
        <v>11</v>
      </c>
      <c r="B199" s="57"/>
      <c r="C199" s="12" t="str">
        <f t="shared" si="59"/>
        <v>100011</v>
      </c>
      <c r="D199" s="12" t="str">
        <f t="shared" si="60"/>
        <v>100011/13</v>
      </c>
      <c r="E199" s="13" t="s">
        <v>40</v>
      </c>
      <c r="F199" s="13" t="s">
        <v>41</v>
      </c>
      <c r="G199" s="12">
        <v>57</v>
      </c>
      <c r="H199" s="14">
        <v>100155</v>
      </c>
      <c r="I199" s="15" t="str">
        <f t="shared" si="61"/>
        <v>Б-100155-13</v>
      </c>
      <c r="J199" s="163">
        <v>3</v>
      </c>
      <c r="K199" s="12">
        <v>7</v>
      </c>
      <c r="L199" s="56" t="s">
        <v>91</v>
      </c>
      <c r="M199" s="16">
        <v>1</v>
      </c>
      <c r="N199" s="12">
        <v>18</v>
      </c>
      <c r="O199" s="13" t="s">
        <v>53</v>
      </c>
      <c r="P199" s="13" t="s">
        <v>44</v>
      </c>
      <c r="Q199" s="13" t="s">
        <v>45</v>
      </c>
      <c r="R199" s="17" t="str">
        <f t="shared" si="62"/>
        <v>1001551</v>
      </c>
      <c r="S199" s="15">
        <v>1</v>
      </c>
      <c r="T199" s="144" t="s">
        <v>153</v>
      </c>
      <c r="U199" s="12">
        <v>50000</v>
      </c>
      <c r="V199" s="12">
        <f t="shared" si="63"/>
        <v>9000</v>
      </c>
      <c r="W199" s="12">
        <v>0</v>
      </c>
      <c r="X199" s="18">
        <v>244</v>
      </c>
      <c r="Y199" s="19" t="s">
        <v>47</v>
      </c>
      <c r="Z199" s="20">
        <f t="shared" si="44"/>
        <v>41000</v>
      </c>
      <c r="AA199" s="21">
        <f t="shared" ref="AA199:AA212" si="66">(AC199/1.18)*0.13</f>
        <v>2754.2372881355936</v>
      </c>
      <c r="AB199" s="26"/>
      <c r="AC199" s="14">
        <f t="shared" si="65"/>
        <v>25000</v>
      </c>
      <c r="AD199" s="12"/>
      <c r="AE199" s="12"/>
      <c r="AF199" s="13" t="s">
        <v>172</v>
      </c>
      <c r="AG199" s="23">
        <v>8</v>
      </c>
      <c r="AH199" s="27">
        <v>7</v>
      </c>
      <c r="AI199" s="25" t="s">
        <v>230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S199" s="9" t="s">
        <v>100</v>
      </c>
      <c r="AU19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'Б-100155-13',date'2015-03-03',3, 7, 7, 'USD', 1, 18, date'2015-03-06', date'2015-03-07', 1001551, 1, to_date('2016-06-08 00:00:00','YYYY-MM-DD HH24:MI:SS'), 50000, 9000, 0, 244, 0, 'c1', 8,null);insert into xxxx_oebs_cash_payment_test (ID, INVOICE_ID, OEBS_PAYMENT, DOC_DATE, COMISS_DATE) values (s_xxxx_oebs_cash_payment_test.NEXTVAL, 100155, 25000, to_date('2016-06-08 00:00:00','YYYY-MM-DD HH24:MI:SS'), date'2015-06-11' );insert into xxxx_client_discount_m  (ID,CLIENT_ID,CLIENT_AVG_DISCOUNT,DT) values (s_xxxx_client_discount_m.NEXTVAL,244, 7, date'2016-03-05');</v>
      </c>
    </row>
    <row r="200" spans="1:47" ht="15" customHeight="1" x14ac:dyDescent="0.3">
      <c r="A200" s="45">
        <v>11</v>
      </c>
      <c r="B200" s="57"/>
      <c r="C200" s="12" t="str">
        <f t="shared" si="59"/>
        <v>100011</v>
      </c>
      <c r="D200" s="12" t="str">
        <f t="shared" si="60"/>
        <v>100011/13</v>
      </c>
      <c r="E200" s="13" t="s">
        <v>40</v>
      </c>
      <c r="F200" s="13" t="s">
        <v>41</v>
      </c>
      <c r="G200" s="12">
        <v>57</v>
      </c>
      <c r="H200" s="14">
        <v>100156</v>
      </c>
      <c r="I200" s="15" t="str">
        <f t="shared" si="61"/>
        <v>Б-100156-13</v>
      </c>
      <c r="J200" s="163">
        <v>3</v>
      </c>
      <c r="K200" s="12">
        <v>7</v>
      </c>
      <c r="L200" s="56" t="s">
        <v>91</v>
      </c>
      <c r="M200" s="16">
        <v>1</v>
      </c>
      <c r="N200" s="12">
        <v>18</v>
      </c>
      <c r="O200" s="13" t="s">
        <v>53</v>
      </c>
      <c r="P200" s="13" t="s">
        <v>44</v>
      </c>
      <c r="Q200" s="13" t="s">
        <v>45</v>
      </c>
      <c r="R200" s="17" t="str">
        <f t="shared" si="62"/>
        <v>1001561</v>
      </c>
      <c r="S200" s="15">
        <v>1</v>
      </c>
      <c r="T200" s="144" t="s">
        <v>153</v>
      </c>
      <c r="U200" s="12">
        <v>50000</v>
      </c>
      <c r="V200" s="12">
        <f t="shared" si="63"/>
        <v>9000</v>
      </c>
      <c r="W200" s="12">
        <v>0</v>
      </c>
      <c r="X200" s="18">
        <v>245</v>
      </c>
      <c r="Y200" s="19" t="s">
        <v>47</v>
      </c>
      <c r="Z200" s="20">
        <f t="shared" ref="Z200:Z212" si="67">U200-V200</f>
        <v>41000</v>
      </c>
      <c r="AA200" s="21">
        <f t="shared" si="66"/>
        <v>2754.2372881355936</v>
      </c>
      <c r="AB200" s="26"/>
      <c r="AC200" s="14">
        <f t="shared" si="65"/>
        <v>25000</v>
      </c>
      <c r="AD200" s="12"/>
      <c r="AE200" s="12"/>
      <c r="AF200" s="13" t="s">
        <v>172</v>
      </c>
      <c r="AG200" s="23">
        <v>8</v>
      </c>
      <c r="AH200" s="27">
        <v>7</v>
      </c>
      <c r="AI200" s="25" t="s">
        <v>230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S200" s="9" t="s">
        <v>89</v>
      </c>
      <c r="AU200" s="9" t="str">
        <f t="shared" ref="AU200:AU263" si="6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"&amp;A200&amp;", "&amp;C200&amp;", '"&amp;D200&amp;"', date'"&amp;E200&amp;"', date'"&amp;F200&amp;"', "&amp;G200&amp;", "&amp;H200&amp;", '"&amp;I200&amp;"',date'"&amp;O200&amp;"',"&amp;J200&amp;", "&amp;K200&amp;", "&amp;K200&amp;", '"&amp;L200&amp;"', "&amp;M200&amp;", "&amp;N200&amp;", date'"&amp;P200&amp;"', date'"&amp;Q200&amp;"', "&amp;R200&amp;", "&amp;S200&amp;", to_date('"&amp;T200&amp;"','YYYY-MM-DD HH24:MI:SS'), "&amp;U200&amp;", "&amp;V200&amp;", "&amp;W200&amp;", "&amp;X200&amp;", "&amp;AL200&amp;", '"&amp;AN200&amp;"', "&amp;AG200&amp;","&amp;AM200&amp;");"&amp;
IF(LEN(AC200)&gt;0,"insert into xxxx_oebs_cash_payment_test (ID, INVOICE_ID, OEBS_PAYMENT, DOC_DATE, COMISS_DATE) values (s_xxxx_oebs_cash_payment_test.NEXTVAL, "&amp;H200&amp;", "&amp;AC200&amp;", to_date('"&amp;T200&amp;"','YYYY-MM-DD HH24:MI:SS'), "&amp;AF200&amp;" );","")&amp;
IF(LEN(AD200)&gt;0,"insert into xxxx_oebs_cash_payment_test (ID, INVOICE_ID, OEBS_PAYMENT, DOC_DATE, COMISS_DATE) values (s_xxxx_oebs_cash_payment_test.NEXTVAL, "&amp;H200&amp;", "&amp;AD200&amp;", to_date('"&amp;T200&amp;"','YYYY-MM-DD HH24:MI:SS'), "&amp;AF200&amp;" );","")&amp;
IF(LEN(AE200)&gt;0,"insert into xxxx_oebs_cash_payment_test (ID, INVOICE_ID, OEBS_PAYMENT, DOC_DATE, COMISS_DATE) values (s_xxxx_oebs_cash_payment_test.NEXTVAL, "&amp;H200&amp;", "&amp;AE200&amp;", to_date('"&amp;T200&amp;"','YYYY-MM-DD HH24:MI:SS'), "&amp;AF200&amp;" );","")&amp;
IF(LEN(AH200)&gt;0,"insert into xxxx_client_discount_m  (ID,CLIENT_ID,CLIENT_AVG_DISCOUNT,DT) values (s_xxxx_client_discount_m.NEXTVAL,"&amp;X200&amp;", "&amp;AH200&amp;", "&amp;AI200&amp;");","")&amp;
IF(LEN(AJ200)&gt;0,"insert into xxxx_client_discount_m  (ID,CLIENT_ID,CLIENT_AVG_DISCOUNT,DT) values (s_xxxx_client_discount_m.NEXTVAL,"&amp;X200&amp;", "&amp;AJ200&amp;", "&amp;AK200&amp;");","")&amp;
IF(LEN(AO200)&gt;0,"insert into xxxx_contract_signed_attr (ID, CONTRACT_ID, CODE, KEY_NUM) values (s_xxxx_contract_signed_attr.NEXTVAL, "&amp;C200&amp;", 'SUPERCOMMISSION_BONUS' , "&amp;AO200&amp;" );","")&amp;
IF(LEN(AP200)&gt;0,"insert into xxxx_loyal_clients_contr_attr (ID, CONTRACT_ID, CLIENT_ID, LC_TURNOVER, COLLATERAL_FIRST_DT, COLLATERAL_END_DT) values (s_xxxx_loyal_clients_contr_atr.NEXTVAL, "&amp;C200&amp;", "&amp;X200&amp;", "&amp;AP200&amp;", "&amp;AQ200&amp;", "&amp;AR200&amp;"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'Б-100156-13',date'2015-03-03',3, 7, 7, 'USD', 1, 18, date'2015-03-06', date'2015-03-07', 1001561, 1, to_date('2016-06-08 00:00:00','YYYY-MM-DD HH24:MI:SS'), 50000, 9000, 0, 245, 0, 'c1', 8,null);insert into xxxx_oebs_cash_payment_test (ID, INVOICE_ID, OEBS_PAYMENT, DOC_DATE, COMISS_DATE) values (s_xxxx_oebs_cash_payment_test.NEXTVAL, 100156, 25000, to_date('2016-06-08 00:00:00','YYYY-MM-DD HH24:MI:SS'), date'2015-06-11' );insert into xxxx_client_discount_m  (ID,CLIENT_ID,CLIENT_AVG_DISCOUNT,DT) values (s_xxxx_client_discount_m.NEXTVAL,245, 7, date'2016-03-05');</v>
      </c>
    </row>
    <row r="201" spans="1:47" ht="15" customHeight="1" x14ac:dyDescent="0.3">
      <c r="A201" s="45">
        <v>11</v>
      </c>
      <c r="B201" s="57"/>
      <c r="C201" s="12" t="str">
        <f t="shared" si="59"/>
        <v>100011</v>
      </c>
      <c r="D201" s="12" t="str">
        <f t="shared" si="60"/>
        <v>100011/13</v>
      </c>
      <c r="E201" s="13" t="s">
        <v>40</v>
      </c>
      <c r="F201" s="13" t="s">
        <v>41</v>
      </c>
      <c r="G201" s="12">
        <v>57</v>
      </c>
      <c r="H201" s="14">
        <v>100157</v>
      </c>
      <c r="I201" s="15" t="str">
        <f t="shared" si="61"/>
        <v>Б-100157-13</v>
      </c>
      <c r="J201" s="163">
        <v>3</v>
      </c>
      <c r="K201" s="56">
        <v>11</v>
      </c>
      <c r="L201" s="56" t="s">
        <v>91</v>
      </c>
      <c r="M201" s="16">
        <v>1</v>
      </c>
      <c r="N201" s="12">
        <v>18</v>
      </c>
      <c r="O201" s="13" t="s">
        <v>55</v>
      </c>
      <c r="P201" s="13" t="s">
        <v>44</v>
      </c>
      <c r="Q201" s="13" t="s">
        <v>45</v>
      </c>
      <c r="R201" s="17" t="str">
        <f t="shared" si="62"/>
        <v>1001571</v>
      </c>
      <c r="S201" s="15">
        <v>1</v>
      </c>
      <c r="T201" s="144" t="s">
        <v>215</v>
      </c>
      <c r="U201" s="12">
        <v>50000</v>
      </c>
      <c r="V201" s="12">
        <f t="shared" si="63"/>
        <v>9000</v>
      </c>
      <c r="W201" s="12">
        <v>0</v>
      </c>
      <c r="X201" s="18">
        <v>246</v>
      </c>
      <c r="Y201" s="19" t="s">
        <v>47</v>
      </c>
      <c r="Z201" s="20">
        <f t="shared" si="67"/>
        <v>41000</v>
      </c>
      <c r="AA201" s="21">
        <f>(AC201/1.18)*0.08</f>
        <v>1694.9152542372883</v>
      </c>
      <c r="AB201" s="29"/>
      <c r="AC201" s="14">
        <f t="shared" si="65"/>
        <v>25000</v>
      </c>
      <c r="AD201" s="12"/>
      <c r="AE201" s="12"/>
      <c r="AF201" s="13" t="s">
        <v>172</v>
      </c>
      <c r="AG201" s="23">
        <v>8</v>
      </c>
      <c r="AH201" s="30">
        <v>20</v>
      </c>
      <c r="AI201" s="25" t="s">
        <v>230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S201" s="9" t="s">
        <v>195</v>
      </c>
      <c r="AU20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'Б-100157-13',date'2015-03-04',3, 11, 11, 'USD', 1, 18, date'2015-03-06', date'2015-03-07', 1001571, 1, to_date('2016-06-09 00:00:00','YYYY-MM-DD HH24:MI:SS'), 50000, 9000, 0, 246, 0, 'c1', 8,null);insert into xxxx_oebs_cash_payment_test (ID, INVOICE_ID, OEBS_PAYMENT, DOC_DATE, COMISS_DATE) values (s_xxxx_oebs_cash_payment_test.NEXTVAL, 100157, 25000, to_date('2016-06-09 00:00:00','YYYY-MM-DD HH24:MI:SS'), date'2015-06-11' );insert into xxxx_client_discount_m  (ID,CLIENT_ID,CLIENT_AVG_DISCOUNT,DT) values (s_xxxx_client_discount_m.NEXTVAL,246, 20, date'2016-03-05');</v>
      </c>
    </row>
    <row r="202" spans="1:47" ht="15" customHeight="1" x14ac:dyDescent="0.3">
      <c r="A202" s="45">
        <v>11</v>
      </c>
      <c r="B202" s="57"/>
      <c r="C202" s="12" t="str">
        <f t="shared" si="59"/>
        <v>100011</v>
      </c>
      <c r="D202" s="12" t="str">
        <f t="shared" si="60"/>
        <v>100011/13</v>
      </c>
      <c r="E202" s="13" t="s">
        <v>40</v>
      </c>
      <c r="F202" s="13" t="s">
        <v>41</v>
      </c>
      <c r="G202" s="12">
        <v>57</v>
      </c>
      <c r="H202" s="14">
        <v>100158</v>
      </c>
      <c r="I202" s="15" t="str">
        <f t="shared" si="61"/>
        <v>Б-100158-13</v>
      </c>
      <c r="J202" s="163">
        <v>3</v>
      </c>
      <c r="K202" s="28">
        <v>1</v>
      </c>
      <c r="L202" s="56" t="s">
        <v>91</v>
      </c>
      <c r="M202" s="16">
        <v>1</v>
      </c>
      <c r="N202" s="12">
        <v>18</v>
      </c>
      <c r="O202" s="13" t="s">
        <v>57</v>
      </c>
      <c r="P202" s="13" t="s">
        <v>44</v>
      </c>
      <c r="Q202" s="13" t="s">
        <v>45</v>
      </c>
      <c r="R202" s="17" t="str">
        <f t="shared" si="62"/>
        <v>1001581</v>
      </c>
      <c r="S202" s="15">
        <v>1</v>
      </c>
      <c r="T202" s="144" t="s">
        <v>216</v>
      </c>
      <c r="U202" s="12">
        <v>50000</v>
      </c>
      <c r="V202" s="12">
        <f t="shared" si="63"/>
        <v>9000</v>
      </c>
      <c r="W202" s="12">
        <v>0</v>
      </c>
      <c r="X202" s="18">
        <v>247</v>
      </c>
      <c r="Y202" s="19" t="s">
        <v>47</v>
      </c>
      <c r="Z202" s="20">
        <f t="shared" si="67"/>
        <v>41000</v>
      </c>
      <c r="AA202" s="21">
        <f t="shared" si="66"/>
        <v>2754.2372881355936</v>
      </c>
      <c r="AB202" s="29">
        <f>SUM(AA198:AA202)</f>
        <v>12711.864406779663</v>
      </c>
      <c r="AC202" s="14">
        <f t="shared" si="65"/>
        <v>25000</v>
      </c>
      <c r="AD202" s="12"/>
      <c r="AE202" s="12"/>
      <c r="AF202" s="13" t="s">
        <v>172</v>
      </c>
      <c r="AG202" s="23">
        <v>8</v>
      </c>
      <c r="AH202" s="30">
        <v>13</v>
      </c>
      <c r="AI202" s="25" t="s">
        <v>230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'Б-100158-13',date'2015-03-05',3, 1, 1, 'USD', 1, 18, date'2015-03-06', date'2015-03-07', 1001581, 1, to_date('2016-06-11 00:00:00','YYYY-MM-DD HH24:MI:SS'), 50000, 9000, 0, 247, 0, 'c1', 8,null);insert into xxxx_oebs_cash_payment_test (ID, INVOICE_ID, OEBS_PAYMENT, DOC_DATE, COMISS_DATE) values (s_xxxx_oebs_cash_payment_test.NEXTVAL, 100158, 25000, to_date('2016-06-11 00:00:00','YYYY-MM-DD HH24:MI:SS'), date'2015-06-11' );insert into xxxx_client_discount_m  (ID,CLIENT_ID,CLIENT_AVG_DISCOUNT,DT) values (s_xxxx_client_discount_m.NEXTVAL,247, 13, date'2016-03-05');</v>
      </c>
    </row>
    <row r="203" spans="1:47" ht="15" customHeight="1" x14ac:dyDescent="0.3">
      <c r="A203" s="45">
        <v>11</v>
      </c>
      <c r="B203" s="57"/>
      <c r="C203" s="12" t="str">
        <f t="shared" si="59"/>
        <v>100011</v>
      </c>
      <c r="D203" s="12" t="str">
        <f t="shared" si="60"/>
        <v>100011/13</v>
      </c>
      <c r="E203" s="13" t="s">
        <v>40</v>
      </c>
      <c r="F203" s="13" t="s">
        <v>41</v>
      </c>
      <c r="G203" s="12">
        <v>57</v>
      </c>
      <c r="H203" s="14">
        <v>100159</v>
      </c>
      <c r="I203" s="15" t="str">
        <f t="shared" si="61"/>
        <v>Б-100159-13</v>
      </c>
      <c r="J203" s="163">
        <v>3</v>
      </c>
      <c r="K203" s="12">
        <v>7</v>
      </c>
      <c r="L203" s="12" t="s">
        <v>42</v>
      </c>
      <c r="M203" s="16">
        <v>1</v>
      </c>
      <c r="N203" s="12">
        <v>18</v>
      </c>
      <c r="O203" s="13" t="s">
        <v>43</v>
      </c>
      <c r="P203" s="13" t="s">
        <v>44</v>
      </c>
      <c r="Q203" s="13" t="s">
        <v>45</v>
      </c>
      <c r="R203" s="17" t="str">
        <f t="shared" si="62"/>
        <v>1001591</v>
      </c>
      <c r="S203" s="15">
        <v>1</v>
      </c>
      <c r="T203" s="144" t="s">
        <v>217</v>
      </c>
      <c r="U203" s="12">
        <v>50000</v>
      </c>
      <c r="V203" s="12">
        <f t="shared" si="63"/>
        <v>9000</v>
      </c>
      <c r="W203" s="12">
        <v>0</v>
      </c>
      <c r="X203" s="18">
        <v>248</v>
      </c>
      <c r="Y203" s="19" t="s">
        <v>47</v>
      </c>
      <c r="Z203" s="20">
        <f t="shared" si="67"/>
        <v>41000</v>
      </c>
      <c r="AA203" s="21">
        <f t="shared" si="66"/>
        <v>2754.2372881355936</v>
      </c>
      <c r="AB203" s="22"/>
      <c r="AC203" s="14">
        <f t="shared" si="65"/>
        <v>25000</v>
      </c>
      <c r="AD203" s="12"/>
      <c r="AE203" s="12"/>
      <c r="AF203" s="58" t="s">
        <v>181</v>
      </c>
      <c r="AG203" s="23">
        <v>8</v>
      </c>
      <c r="AH203" s="24">
        <v>13</v>
      </c>
      <c r="AI203" s="25" t="s">
        <v>230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'Б-100159-13',date'2015-03-02',3, 7, 7, 'RUR', 1, 18, date'2015-03-06', date'2015-03-07', 1001591, 1, to_date('2016-07-07 00:00:00','YYYY-MM-DD HH24:MI:SS'), 50000, 9000, 0, 248, 0, 'c1', 8,null);insert into xxxx_oebs_cash_payment_test (ID, INVOICE_ID, OEBS_PAYMENT, DOC_DATE, COMISS_DATE) values (s_xxxx_oebs_cash_payment_test.NEXTVAL, 100159, 25000, to_date('2016-07-07 00:00:00','YYYY-MM-DD HH24:MI:SS'), date'2015-07-11' );insert into xxxx_client_discount_m  (ID,CLIENT_ID,CLIENT_AVG_DISCOUNT,DT) values (s_xxxx_client_discount_m.NEXTVAL,248, 13, date'2016-03-05');</v>
      </c>
    </row>
    <row r="204" spans="1:47" ht="15" customHeight="1" x14ac:dyDescent="0.3">
      <c r="A204" s="45">
        <v>11</v>
      </c>
      <c r="B204" s="57"/>
      <c r="C204" s="12" t="str">
        <f t="shared" si="59"/>
        <v>100011</v>
      </c>
      <c r="D204" s="12" t="str">
        <f t="shared" si="60"/>
        <v>100011/13</v>
      </c>
      <c r="E204" s="13" t="s">
        <v>40</v>
      </c>
      <c r="F204" s="13" t="s">
        <v>41</v>
      </c>
      <c r="G204" s="12">
        <v>57</v>
      </c>
      <c r="H204" s="14">
        <v>100160</v>
      </c>
      <c r="I204" s="15" t="str">
        <f t="shared" si="61"/>
        <v>Б-100160-13</v>
      </c>
      <c r="J204" s="163">
        <v>3</v>
      </c>
      <c r="K204" s="28">
        <v>12</v>
      </c>
      <c r="L204" s="12" t="s">
        <v>42</v>
      </c>
      <c r="M204" s="16">
        <v>1</v>
      </c>
      <c r="N204" s="12">
        <v>18</v>
      </c>
      <c r="O204" s="13" t="s">
        <v>53</v>
      </c>
      <c r="P204" s="13" t="s">
        <v>44</v>
      </c>
      <c r="Q204" s="13" t="s">
        <v>45</v>
      </c>
      <c r="R204" s="17" t="str">
        <f t="shared" si="62"/>
        <v>1001601</v>
      </c>
      <c r="S204" s="15">
        <v>1</v>
      </c>
      <c r="T204" s="144" t="s">
        <v>217</v>
      </c>
      <c r="U204" s="12">
        <v>50000</v>
      </c>
      <c r="V204" s="12">
        <f t="shared" si="63"/>
        <v>9000</v>
      </c>
      <c r="W204" s="12">
        <v>0</v>
      </c>
      <c r="X204" s="18">
        <v>249</v>
      </c>
      <c r="Y204" s="19" t="s">
        <v>47</v>
      </c>
      <c r="Z204" s="20">
        <f t="shared" si="67"/>
        <v>41000</v>
      </c>
      <c r="AA204" s="21"/>
      <c r="AB204" s="26"/>
      <c r="AC204" s="14">
        <f t="shared" si="65"/>
        <v>25000</v>
      </c>
      <c r="AD204" s="12"/>
      <c r="AE204" s="12"/>
      <c r="AF204" s="58" t="s">
        <v>181</v>
      </c>
      <c r="AG204" s="23">
        <v>8</v>
      </c>
      <c r="AH204" s="27">
        <v>7</v>
      </c>
      <c r="AI204" s="25" t="s">
        <v>230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'Б-100160-13',date'2015-03-03',3, 12, 12, 'RUR', 1, 18, date'2015-03-06', date'2015-03-07', 1001601, 1, to_date('2016-07-07 00:00:00','YYYY-MM-DD HH24:MI:SS'), 50000, 9000, 0, 249, 0, 'c1', 8,null);insert into xxxx_oebs_cash_payment_test (ID, INVOICE_ID, OEBS_PAYMENT, DOC_DATE, COMISS_DATE) values (s_xxxx_oebs_cash_payment_test.NEXTVAL, 100160, 25000, to_date('2016-07-07 00:00:00','YYYY-MM-DD HH24:MI:SS'), date'2015-07-11' );insert into xxxx_client_discount_m  (ID,CLIENT_ID,CLIENT_AVG_DISCOUNT,DT) values (s_xxxx_client_discount_m.NEXTVAL,249, 7, date'2016-03-05');</v>
      </c>
    </row>
    <row r="205" spans="1:47" ht="15" customHeight="1" x14ac:dyDescent="0.3">
      <c r="A205" s="45">
        <v>11</v>
      </c>
      <c r="B205" s="57"/>
      <c r="C205" s="12" t="str">
        <f t="shared" si="59"/>
        <v>100011</v>
      </c>
      <c r="D205" s="12" t="str">
        <f t="shared" si="60"/>
        <v>100011/13</v>
      </c>
      <c r="E205" s="13" t="s">
        <v>40</v>
      </c>
      <c r="F205" s="13" t="s">
        <v>41</v>
      </c>
      <c r="G205" s="12">
        <v>57</v>
      </c>
      <c r="H205" s="14">
        <v>100161</v>
      </c>
      <c r="I205" s="15" t="str">
        <f t="shared" si="61"/>
        <v>Б-100161-13</v>
      </c>
      <c r="J205" s="163">
        <v>3</v>
      </c>
      <c r="K205" s="12">
        <v>7</v>
      </c>
      <c r="L205" s="12" t="s">
        <v>42</v>
      </c>
      <c r="M205" s="76">
        <v>0</v>
      </c>
      <c r="N205" s="12">
        <v>18</v>
      </c>
      <c r="O205" s="13" t="s">
        <v>53</v>
      </c>
      <c r="P205" s="13" t="s">
        <v>44</v>
      </c>
      <c r="Q205" s="13" t="s">
        <v>45</v>
      </c>
      <c r="R205" s="17" t="str">
        <f t="shared" si="62"/>
        <v>1001611</v>
      </c>
      <c r="S205" s="15">
        <v>1</v>
      </c>
      <c r="T205" s="144" t="s">
        <v>217</v>
      </c>
      <c r="U205" s="12">
        <v>50000</v>
      </c>
      <c r="V205" s="12">
        <f t="shared" si="63"/>
        <v>9000</v>
      </c>
      <c r="W205" s="12">
        <v>0</v>
      </c>
      <c r="X205" s="18">
        <v>250</v>
      </c>
      <c r="Y205" s="19" t="s">
        <v>47</v>
      </c>
      <c r="Z205" s="20">
        <f t="shared" si="67"/>
        <v>41000</v>
      </c>
      <c r="AA205" s="21">
        <f>(AC205)*0.13</f>
        <v>3250</v>
      </c>
      <c r="AB205" s="26"/>
      <c r="AC205" s="14">
        <f t="shared" si="65"/>
        <v>25000</v>
      </c>
      <c r="AD205" s="12"/>
      <c r="AE205" s="12"/>
      <c r="AF205" s="58" t="s">
        <v>181</v>
      </c>
      <c r="AG205" s="23">
        <v>8</v>
      </c>
      <c r="AH205" s="27">
        <v>7</v>
      </c>
      <c r="AI205" s="25" t="s">
        <v>230</v>
      </c>
      <c r="AJ205" s="13"/>
      <c r="AK205" s="13"/>
      <c r="AL205" s="17">
        <v>0</v>
      </c>
      <c r="AM205" s="15" t="s">
        <v>50</v>
      </c>
      <c r="AN205" s="12" t="s">
        <v>51</v>
      </c>
      <c r="AO205" s="12"/>
      <c r="AP205" s="17"/>
      <c r="AQ205" s="17"/>
      <c r="AR205" s="17"/>
      <c r="AU20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'Б-100161-13',date'2015-03-03',3, 7, 7, 'RUR', 0, 18, date'2015-03-06', date'2015-03-07', 1001611, 1, to_date('2016-07-07 00:00:00','YYYY-MM-DD HH24:MI:SS'), 50000, 9000, 0, 250, 0, 'c1', 8,null);insert into xxxx_oebs_cash_payment_test (ID, INVOICE_ID, OEBS_PAYMENT, DOC_DATE, COMISS_DATE) values (s_xxxx_oebs_cash_payment_test.NEXTVAL, 100161, 25000, to_date('2016-07-07 00:00:00','YYYY-MM-DD HH24:MI:SS'), date'2015-07-11' );insert into xxxx_client_discount_m  (ID,CLIENT_ID,CLIENT_AVG_DISCOUNT,DT) values (s_xxxx_client_discount_m.NEXTVAL,250, 7, date'2016-03-05');</v>
      </c>
    </row>
    <row r="206" spans="1:47" ht="15" customHeight="1" x14ac:dyDescent="0.3">
      <c r="A206" s="45">
        <v>11</v>
      </c>
      <c r="B206" s="57"/>
      <c r="C206" s="12" t="str">
        <f t="shared" si="59"/>
        <v>100011</v>
      </c>
      <c r="D206" s="12" t="str">
        <f t="shared" si="60"/>
        <v>100011/13</v>
      </c>
      <c r="E206" s="13" t="s">
        <v>40</v>
      </c>
      <c r="F206" s="13" t="s">
        <v>41</v>
      </c>
      <c r="G206" s="12">
        <v>57</v>
      </c>
      <c r="H206" s="14">
        <v>100162</v>
      </c>
      <c r="I206" s="15" t="str">
        <f t="shared" si="61"/>
        <v>Б-100162-13</v>
      </c>
      <c r="J206" s="163">
        <v>3</v>
      </c>
      <c r="K206" s="28">
        <v>11</v>
      </c>
      <c r="L206" s="12" t="s">
        <v>42</v>
      </c>
      <c r="M206" s="16">
        <v>1</v>
      </c>
      <c r="N206" s="12">
        <v>18</v>
      </c>
      <c r="O206" s="13" t="s">
        <v>55</v>
      </c>
      <c r="P206" s="13" t="s">
        <v>44</v>
      </c>
      <c r="Q206" s="13" t="s">
        <v>45</v>
      </c>
      <c r="R206" s="17" t="str">
        <f t="shared" si="62"/>
        <v>1001621</v>
      </c>
      <c r="S206" s="15">
        <v>1</v>
      </c>
      <c r="T206" s="144" t="s">
        <v>217</v>
      </c>
      <c r="U206" s="12">
        <v>50000</v>
      </c>
      <c r="V206" s="12">
        <f t="shared" si="63"/>
        <v>9000</v>
      </c>
      <c r="W206" s="12">
        <v>0</v>
      </c>
      <c r="X206" s="18">
        <v>251</v>
      </c>
      <c r="Y206" s="19" t="s">
        <v>47</v>
      </c>
      <c r="Z206" s="20">
        <f t="shared" si="67"/>
        <v>41000</v>
      </c>
      <c r="AA206" s="21">
        <f>(AC206/1.18)*0.08</f>
        <v>1694.9152542372883</v>
      </c>
      <c r="AB206" s="29"/>
      <c r="AC206" s="14">
        <f t="shared" si="65"/>
        <v>25000</v>
      </c>
      <c r="AD206" s="12"/>
      <c r="AE206" s="12"/>
      <c r="AF206" s="58" t="s">
        <v>181</v>
      </c>
      <c r="AG206" s="23">
        <v>8</v>
      </c>
      <c r="AH206" s="30">
        <v>20</v>
      </c>
      <c r="AI206" s="25" t="s">
        <v>230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U20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'Б-100162-13',date'2015-03-04',3, 11, 11, 'RUR', 1, 18, date'2015-03-06', date'2015-03-07', 1001621, 1, to_date('2016-07-07 00:00:00','YYYY-MM-DD HH24:MI:SS'), 50000, 9000, 0, 251, 0, 'c1', 8,null);insert into xxxx_oebs_cash_payment_test (ID, INVOICE_ID, OEBS_PAYMENT, DOC_DATE, COMISS_DATE) values (s_xxxx_oebs_cash_payment_test.NEXTVAL, 100162, 25000, to_date('2016-07-07 00:00:00','YYYY-MM-DD HH24:MI:SS'), date'2015-07-11' );insert into xxxx_client_discount_m  (ID,CLIENT_ID,CLIENT_AVG_DISCOUNT,DT) values (s_xxxx_client_discount_m.NEXTVAL,251, 20, date'2016-03-05');</v>
      </c>
    </row>
    <row r="207" spans="1:47" ht="15" customHeight="1" x14ac:dyDescent="0.3">
      <c r="A207" s="45">
        <v>11</v>
      </c>
      <c r="B207" s="57"/>
      <c r="C207" s="12" t="str">
        <f t="shared" si="59"/>
        <v>100011</v>
      </c>
      <c r="D207" s="12" t="str">
        <f t="shared" si="60"/>
        <v>100011/13</v>
      </c>
      <c r="E207" s="13" t="s">
        <v>40</v>
      </c>
      <c r="F207" s="13" t="s">
        <v>41</v>
      </c>
      <c r="G207" s="12">
        <v>57</v>
      </c>
      <c r="H207" s="14">
        <v>100163</v>
      </c>
      <c r="I207" s="15" t="str">
        <f t="shared" si="61"/>
        <v>Б-100163-13</v>
      </c>
      <c r="J207" s="163">
        <v>3</v>
      </c>
      <c r="K207" s="28">
        <v>1</v>
      </c>
      <c r="L207" s="12" t="s">
        <v>42</v>
      </c>
      <c r="M207" s="16">
        <v>1</v>
      </c>
      <c r="N207" s="12">
        <v>18</v>
      </c>
      <c r="O207" s="13" t="s">
        <v>57</v>
      </c>
      <c r="P207" s="13" t="s">
        <v>44</v>
      </c>
      <c r="Q207" s="13" t="s">
        <v>45</v>
      </c>
      <c r="R207" s="17" t="str">
        <f t="shared" si="62"/>
        <v>1001631</v>
      </c>
      <c r="S207" s="15">
        <v>1</v>
      </c>
      <c r="T207" s="144" t="s">
        <v>220</v>
      </c>
      <c r="U207" s="12">
        <v>50000</v>
      </c>
      <c r="V207" s="12">
        <f t="shared" si="63"/>
        <v>9000</v>
      </c>
      <c r="W207" s="12">
        <v>0</v>
      </c>
      <c r="X207" s="18">
        <v>252</v>
      </c>
      <c r="Y207" s="19" t="s">
        <v>47</v>
      </c>
      <c r="Z207" s="20">
        <f t="shared" si="67"/>
        <v>41000</v>
      </c>
      <c r="AA207" s="21">
        <f t="shared" si="66"/>
        <v>2754.2372881355936</v>
      </c>
      <c r="AB207" s="29">
        <f>SUM(AA203:AA207)</f>
        <v>10453.389830508475</v>
      </c>
      <c r="AC207" s="14">
        <f t="shared" si="65"/>
        <v>25000</v>
      </c>
      <c r="AD207" s="12"/>
      <c r="AE207" s="12"/>
      <c r="AF207" s="58" t="s">
        <v>181</v>
      </c>
      <c r="AG207" s="23">
        <v>8</v>
      </c>
      <c r="AH207" s="30">
        <v>13</v>
      </c>
      <c r="AI207" s="25" t="s">
        <v>230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U20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'Б-100163-13',date'2015-03-05',3, 1, 1, 'RUR', 1, 18, date'2015-03-06', date'2015-03-07', 1001631, 1, to_date('2016-07-11 00:00:00','YYYY-MM-DD HH24:MI:SS'), 50000, 9000, 0, 252, 0, 'c1', 8,null);insert into xxxx_oebs_cash_payment_test (ID, INVOICE_ID, OEBS_PAYMENT, DOC_DATE, COMISS_DATE) values (s_xxxx_oebs_cash_payment_test.NEXTVAL, 100163, 25000, to_date('2016-07-11 00:00:00','YYYY-MM-DD HH24:MI:SS'), date'2015-07-11' );insert into xxxx_client_discount_m  (ID,CLIENT_ID,CLIENT_AVG_DISCOUNT,DT) values (s_xxxx_client_discount_m.NEXTVAL,252, 13, date'2016-03-05');</v>
      </c>
    </row>
    <row r="208" spans="1:47" ht="15" customHeight="1" x14ac:dyDescent="0.3">
      <c r="A208" s="45">
        <v>11</v>
      </c>
      <c r="B208" s="57"/>
      <c r="C208" s="12" t="str">
        <f t="shared" si="59"/>
        <v>100011</v>
      </c>
      <c r="D208" s="12" t="str">
        <f t="shared" si="60"/>
        <v>100011/13</v>
      </c>
      <c r="E208" s="13" t="s">
        <v>40</v>
      </c>
      <c r="F208" s="13" t="s">
        <v>41</v>
      </c>
      <c r="G208" s="12">
        <v>57</v>
      </c>
      <c r="H208" s="14">
        <v>100164</v>
      </c>
      <c r="I208" s="15" t="str">
        <f t="shared" si="61"/>
        <v>Б-100164-13</v>
      </c>
      <c r="J208" s="163">
        <v>3</v>
      </c>
      <c r="K208" s="12">
        <v>7</v>
      </c>
      <c r="L208" s="12" t="s">
        <v>42</v>
      </c>
      <c r="M208" s="16">
        <v>1</v>
      </c>
      <c r="N208" s="12">
        <v>18</v>
      </c>
      <c r="O208" s="13" t="s">
        <v>43</v>
      </c>
      <c r="P208" s="13" t="s">
        <v>44</v>
      </c>
      <c r="Q208" s="13" t="s">
        <v>45</v>
      </c>
      <c r="R208" s="17" t="str">
        <f t="shared" si="62"/>
        <v>1001641</v>
      </c>
      <c r="S208" s="15">
        <v>1</v>
      </c>
      <c r="T208" s="144" t="s">
        <v>221</v>
      </c>
      <c r="U208" s="12">
        <v>50000</v>
      </c>
      <c r="V208" s="12">
        <f t="shared" si="63"/>
        <v>9000</v>
      </c>
      <c r="W208" s="12">
        <v>0</v>
      </c>
      <c r="X208" s="18">
        <v>253</v>
      </c>
      <c r="Y208" s="19" t="s">
        <v>47</v>
      </c>
      <c r="Z208" s="20">
        <f t="shared" si="67"/>
        <v>41000</v>
      </c>
      <c r="AA208" s="21">
        <f>(AC208/1.18)*0.13</f>
        <v>2754.2372881355936</v>
      </c>
      <c r="AB208" s="22"/>
      <c r="AC208" s="14">
        <f t="shared" si="65"/>
        <v>25000</v>
      </c>
      <c r="AD208" s="12"/>
      <c r="AE208" s="12"/>
      <c r="AF208" s="59" t="s">
        <v>186</v>
      </c>
      <c r="AG208" s="23">
        <v>8</v>
      </c>
      <c r="AH208" s="24">
        <v>13</v>
      </c>
      <c r="AI208" s="25" t="s">
        <v>230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U20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'Б-100164-13',date'2015-03-02',3, 7, 7, 'RUR', 1, 18, date'2015-03-06', date'2015-03-07', 1001641, 1, to_date('2016-08-07 00:00:00','YYYY-MM-DD HH24:MI:SS'), 50000, 9000, 0, 253, 0, 'c1', 8,null);insert into xxxx_oebs_cash_payment_test (ID, INVOICE_ID, OEBS_PAYMENT, DOC_DATE, COMISS_DATE) values (s_xxxx_oebs_cash_payment_test.NEXTVAL, 100164, 25000, to_date('2016-08-07 00:00:00','YYYY-MM-DD HH24:MI:SS'), date'2015-08-07' );insert into xxxx_client_discount_m  (ID,CLIENT_ID,CLIENT_AVG_DISCOUNT,DT) values (s_xxxx_client_discount_m.NEXTVAL,253, 13, date'2016-03-05');</v>
      </c>
    </row>
    <row r="209" spans="1:47" ht="15" customHeight="1" x14ac:dyDescent="0.3">
      <c r="A209" s="45">
        <v>11</v>
      </c>
      <c r="B209" s="57"/>
      <c r="C209" s="12" t="str">
        <f t="shared" si="59"/>
        <v>100011</v>
      </c>
      <c r="D209" s="12" t="str">
        <f t="shared" si="60"/>
        <v>100011/13</v>
      </c>
      <c r="E209" s="13" t="s">
        <v>40</v>
      </c>
      <c r="F209" s="13" t="s">
        <v>41</v>
      </c>
      <c r="G209" s="12">
        <v>57</v>
      </c>
      <c r="H209" s="14">
        <v>100165</v>
      </c>
      <c r="I209" s="15" t="str">
        <f t="shared" si="61"/>
        <v>Б-100165-13</v>
      </c>
      <c r="J209" s="163">
        <v>3</v>
      </c>
      <c r="K209" s="56">
        <v>3</v>
      </c>
      <c r="L209" s="12" t="s">
        <v>42</v>
      </c>
      <c r="M209" s="16">
        <v>1</v>
      </c>
      <c r="N209" s="12">
        <v>18</v>
      </c>
      <c r="O209" s="13" t="s">
        <v>53</v>
      </c>
      <c r="P209" s="13" t="s">
        <v>44</v>
      </c>
      <c r="Q209" s="13" t="s">
        <v>45</v>
      </c>
      <c r="R209" s="17" t="str">
        <f t="shared" si="62"/>
        <v>1001651</v>
      </c>
      <c r="S209" s="15">
        <v>1</v>
      </c>
      <c r="T209" s="144" t="s">
        <v>221</v>
      </c>
      <c r="U209" s="12">
        <v>50000</v>
      </c>
      <c r="V209" s="12">
        <f t="shared" si="63"/>
        <v>9000</v>
      </c>
      <c r="W209" s="12">
        <v>0</v>
      </c>
      <c r="X209" s="18">
        <v>254</v>
      </c>
      <c r="Y209" s="19" t="s">
        <v>47</v>
      </c>
      <c r="Z209" s="20">
        <f t="shared" si="67"/>
        <v>41000</v>
      </c>
      <c r="AA209" s="21">
        <f t="shared" si="66"/>
        <v>2754.2372881355936</v>
      </c>
      <c r="AB209" s="26"/>
      <c r="AC209" s="14">
        <f t="shared" si="65"/>
        <v>25000</v>
      </c>
      <c r="AD209" s="12"/>
      <c r="AE209" s="12"/>
      <c r="AF209" s="59" t="s">
        <v>186</v>
      </c>
      <c r="AG209" s="23">
        <v>8</v>
      </c>
      <c r="AH209" s="27">
        <v>7</v>
      </c>
      <c r="AI209" s="25" t="s">
        <v>230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U20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'Б-100165-13',date'2015-03-03',3, 3, 3, 'RUR', 1, 18, date'2015-03-06', date'2015-03-07', 1001651, 1, to_date('2016-08-07 00:00:00','YYYY-MM-DD HH24:MI:SS'), 50000, 9000, 0, 254, 0, 'c1', 8,null);insert into xxxx_oebs_cash_payment_test (ID, INVOICE_ID, OEBS_PAYMENT, DOC_DATE, COMISS_DATE) values (s_xxxx_oebs_cash_payment_test.NEXTVAL, 100165, 25000, to_date('2016-08-07 00:00:00','YYYY-MM-DD HH24:MI:SS'), date'2015-08-07' );insert into xxxx_client_discount_m  (ID,CLIENT_ID,CLIENT_AVG_DISCOUNT,DT) values (s_xxxx_client_discount_m.NEXTVAL,254, 7, date'2016-03-05');</v>
      </c>
    </row>
    <row r="210" spans="1:47" ht="15" customHeight="1" x14ac:dyDescent="0.3">
      <c r="A210" s="45">
        <v>11</v>
      </c>
      <c r="B210" s="57"/>
      <c r="C210" s="12" t="str">
        <f t="shared" si="59"/>
        <v>100011</v>
      </c>
      <c r="D210" s="12" t="str">
        <f t="shared" si="60"/>
        <v>100011/13</v>
      </c>
      <c r="E210" s="13" t="s">
        <v>40</v>
      </c>
      <c r="F210" s="13" t="s">
        <v>41</v>
      </c>
      <c r="G210" s="12">
        <v>57</v>
      </c>
      <c r="H210" s="14">
        <v>100166</v>
      </c>
      <c r="I210" s="15" t="str">
        <f t="shared" si="61"/>
        <v>Б-100166-13</v>
      </c>
      <c r="J210" s="163">
        <v>3</v>
      </c>
      <c r="K210" s="12">
        <v>7</v>
      </c>
      <c r="L210" s="12" t="s">
        <v>42</v>
      </c>
      <c r="M210" s="16">
        <v>1</v>
      </c>
      <c r="N210" s="12">
        <v>18</v>
      </c>
      <c r="O210" s="13" t="s">
        <v>53</v>
      </c>
      <c r="P210" s="13" t="s">
        <v>44</v>
      </c>
      <c r="Q210" s="13" t="s">
        <v>45</v>
      </c>
      <c r="R210" s="17" t="str">
        <f t="shared" si="62"/>
        <v>1001661</v>
      </c>
      <c r="S210" s="15">
        <v>1</v>
      </c>
      <c r="T210" s="144" t="s">
        <v>221</v>
      </c>
      <c r="U210" s="12">
        <v>50000</v>
      </c>
      <c r="V210" s="12">
        <f t="shared" si="63"/>
        <v>9000</v>
      </c>
      <c r="W210" s="12">
        <v>0</v>
      </c>
      <c r="X210" s="18">
        <v>255</v>
      </c>
      <c r="Y210" s="19" t="s">
        <v>47</v>
      </c>
      <c r="Z210" s="20">
        <f t="shared" si="67"/>
        <v>41000</v>
      </c>
      <c r="AA210" s="21">
        <f t="shared" si="66"/>
        <v>2754.2372881355936</v>
      </c>
      <c r="AB210" s="26"/>
      <c r="AC210" s="14">
        <f t="shared" si="65"/>
        <v>25000</v>
      </c>
      <c r="AD210" s="12"/>
      <c r="AE210" s="12"/>
      <c r="AF210" s="59" t="s">
        <v>186</v>
      </c>
      <c r="AG210" s="23">
        <v>8</v>
      </c>
      <c r="AH210" s="27">
        <v>7</v>
      </c>
      <c r="AI210" s="25" t="s">
        <v>230</v>
      </c>
      <c r="AJ210" s="13"/>
      <c r="AK210" s="13"/>
      <c r="AL210" s="17">
        <v>0</v>
      </c>
      <c r="AM210" s="15" t="s">
        <v>50</v>
      </c>
      <c r="AN210" s="12" t="s">
        <v>51</v>
      </c>
      <c r="AO210" s="12"/>
      <c r="AP210" s="17"/>
      <c r="AQ210" s="17"/>
      <c r="AR210" s="17"/>
      <c r="AU21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'Б-100166-13',date'2015-03-03',3, 7, 7, 'RUR', 1, 18, date'2015-03-06', date'2015-03-07', 1001661, 1, to_date('2016-08-07 00:00:00','YYYY-MM-DD HH24:MI:SS'), 50000, 9000, 0, 255, 0, 'c1', 8,null);insert into xxxx_oebs_cash_payment_test (ID, INVOICE_ID, OEBS_PAYMENT, DOC_DATE, COMISS_DATE) values (s_xxxx_oebs_cash_payment_test.NEXTVAL, 100166, 25000, to_date('2016-08-07 00:00:00','YYYY-MM-DD HH24:MI:SS'), date'2015-08-07' );insert into xxxx_client_discount_m  (ID,CLIENT_ID,CLIENT_AVG_DISCOUNT,DT) values (s_xxxx_client_discount_m.NEXTVAL,255, 7, date'2016-03-05');</v>
      </c>
    </row>
    <row r="211" spans="1:47" ht="15" customHeight="1" x14ac:dyDescent="0.3">
      <c r="A211" s="45">
        <v>11</v>
      </c>
      <c r="B211" s="57"/>
      <c r="C211" s="12" t="str">
        <f t="shared" si="59"/>
        <v>100011</v>
      </c>
      <c r="D211" s="12" t="str">
        <f t="shared" si="60"/>
        <v>100011/13</v>
      </c>
      <c r="E211" s="13" t="s">
        <v>40</v>
      </c>
      <c r="F211" s="13" t="s">
        <v>41</v>
      </c>
      <c r="G211" s="12">
        <v>57</v>
      </c>
      <c r="H211" s="14">
        <v>100167</v>
      </c>
      <c r="I211" s="15" t="str">
        <f t="shared" si="61"/>
        <v>Б-100167-13</v>
      </c>
      <c r="J211" s="163">
        <v>3</v>
      </c>
      <c r="K211" s="28">
        <v>11</v>
      </c>
      <c r="L211" s="12" t="s">
        <v>42</v>
      </c>
      <c r="M211" s="16">
        <v>1</v>
      </c>
      <c r="N211" s="12">
        <v>18</v>
      </c>
      <c r="O211" s="13" t="s">
        <v>55</v>
      </c>
      <c r="P211" s="13" t="s">
        <v>44</v>
      </c>
      <c r="Q211" s="13" t="s">
        <v>45</v>
      </c>
      <c r="R211" s="17" t="str">
        <f t="shared" si="62"/>
        <v>1001671</v>
      </c>
      <c r="S211" s="15">
        <v>1</v>
      </c>
      <c r="T211" s="144" t="s">
        <v>221</v>
      </c>
      <c r="U211" s="12">
        <v>50000</v>
      </c>
      <c r="V211" s="12">
        <f t="shared" si="63"/>
        <v>9000</v>
      </c>
      <c r="W211" s="12">
        <v>0</v>
      </c>
      <c r="X211" s="18">
        <v>256</v>
      </c>
      <c r="Y211" s="19" t="s">
        <v>47</v>
      </c>
      <c r="Z211" s="20">
        <f t="shared" si="67"/>
        <v>41000</v>
      </c>
      <c r="AA211" s="21">
        <f>(AC211/1.18)*0.08</f>
        <v>1694.9152542372883</v>
      </c>
      <c r="AB211" s="29"/>
      <c r="AC211" s="14">
        <f t="shared" si="65"/>
        <v>25000</v>
      </c>
      <c r="AD211" s="12"/>
      <c r="AE211" s="12"/>
      <c r="AF211" s="59" t="s">
        <v>186</v>
      </c>
      <c r="AG211" s="23">
        <v>8</v>
      </c>
      <c r="AH211" s="30">
        <v>20</v>
      </c>
      <c r="AI211" s="25" t="s">
        <v>230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U21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'Б-100167-13',date'2015-03-04',3, 11, 11, 'RUR', 1, 18, date'2015-03-06', date'2015-03-07', 1001671, 1, to_date('2016-08-07 00:00:00','YYYY-MM-DD HH24:MI:SS'), 50000, 9000, 0, 256, 0, 'c1', 8,null);insert into xxxx_oebs_cash_payment_test (ID, INVOICE_ID, OEBS_PAYMENT, DOC_DATE, COMISS_DATE) values (s_xxxx_oebs_cash_payment_test.NEXTVAL, 100167, 25000, to_date('2016-08-07 00:00:00','YYYY-MM-DD HH24:MI:SS'), date'2015-08-07' );insert into xxxx_client_discount_m  (ID,CLIENT_ID,CLIENT_AVG_DISCOUNT,DT) values (s_xxxx_client_discount_m.NEXTVAL,256, 20, date'2016-03-05');</v>
      </c>
    </row>
    <row r="212" spans="1:47" ht="15" customHeight="1" x14ac:dyDescent="0.3">
      <c r="A212" s="45">
        <v>11</v>
      </c>
      <c r="B212" s="57"/>
      <c r="C212" s="33" t="str">
        <f t="shared" si="59"/>
        <v>100011</v>
      </c>
      <c r="D212" s="33" t="str">
        <f t="shared" si="60"/>
        <v>100011/13</v>
      </c>
      <c r="E212" s="34" t="s">
        <v>40</v>
      </c>
      <c r="F212" s="34" t="s">
        <v>41</v>
      </c>
      <c r="G212" s="12">
        <v>57</v>
      </c>
      <c r="H212" s="14">
        <v>100168</v>
      </c>
      <c r="I212" s="33" t="str">
        <f t="shared" si="61"/>
        <v>Б-100168-13</v>
      </c>
      <c r="J212" s="163">
        <v>3</v>
      </c>
      <c r="K212" s="35">
        <v>1</v>
      </c>
      <c r="L212" s="33" t="s">
        <v>42</v>
      </c>
      <c r="M212" s="36">
        <v>1</v>
      </c>
      <c r="N212" s="33">
        <v>18</v>
      </c>
      <c r="O212" s="34" t="s">
        <v>57</v>
      </c>
      <c r="P212" s="34" t="s">
        <v>44</v>
      </c>
      <c r="Q212" s="34" t="s">
        <v>45</v>
      </c>
      <c r="R212" s="37" t="str">
        <f t="shared" si="62"/>
        <v>1001681</v>
      </c>
      <c r="S212" s="33">
        <v>1</v>
      </c>
      <c r="T212" s="144" t="s">
        <v>224</v>
      </c>
      <c r="U212" s="12">
        <v>50000</v>
      </c>
      <c r="V212" s="33">
        <f t="shared" si="63"/>
        <v>9000</v>
      </c>
      <c r="W212" s="33">
        <v>0</v>
      </c>
      <c r="X212" s="18">
        <v>257</v>
      </c>
      <c r="Y212" s="38" t="s">
        <v>47</v>
      </c>
      <c r="Z212" s="20">
        <f t="shared" si="67"/>
        <v>41000</v>
      </c>
      <c r="AA212" s="21">
        <f t="shared" si="66"/>
        <v>2754.2372881355936</v>
      </c>
      <c r="AB212" s="39">
        <f>SUM(AA208:AA212)</f>
        <v>12711.864406779663</v>
      </c>
      <c r="AC212" s="40">
        <f t="shared" si="65"/>
        <v>25000</v>
      </c>
      <c r="AD212" s="33"/>
      <c r="AE212" s="33"/>
      <c r="AF212" s="59" t="s">
        <v>186</v>
      </c>
      <c r="AG212" s="41">
        <v>8</v>
      </c>
      <c r="AH212" s="42">
        <v>13</v>
      </c>
      <c r="AI212" s="43" t="s">
        <v>230</v>
      </c>
      <c r="AJ212" s="34"/>
      <c r="AK212" s="34"/>
      <c r="AL212" s="37">
        <v>0</v>
      </c>
      <c r="AM212" s="33" t="s">
        <v>50</v>
      </c>
      <c r="AN212" s="33" t="s">
        <v>51</v>
      </c>
      <c r="AO212" s="33"/>
      <c r="AP212" s="37"/>
      <c r="AQ212" s="37"/>
      <c r="AR212" s="37"/>
      <c r="AS212" s="44"/>
      <c r="AU21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'Б-100168-13',date'2015-03-05',3, 1, 1, 'RUR', 1, 18, date'2015-03-06', date'2015-03-07', 1001681, 1, to_date('2016-08-11 00:00:00','YYYY-MM-DD HH24:MI:SS'), 50000, 9000, 0, 257, 0, 'c1', 8,null);insert into xxxx_oebs_cash_payment_test (ID, INVOICE_ID, OEBS_PAYMENT, DOC_DATE, COMISS_DATE) values (s_xxxx_oebs_cash_payment_test.NEXTVAL, 100168, 25000, to_date('2016-08-11 00:00:00','YYYY-MM-DD HH24:MI:SS'), date'2015-08-07' );insert into xxxx_client_discount_m  (ID,CLIENT_ID,CLIENT_AVG_DISCOUNT,DT) values (s_xxxx_client_discount_m.NEXTVAL,257, 13, date'2016-03-05');</v>
      </c>
    </row>
    <row r="213" spans="1:47" ht="15" customHeight="1" x14ac:dyDescent="0.3">
      <c r="A213" s="45">
        <v>12</v>
      </c>
      <c r="B213" s="57"/>
      <c r="C213" s="12" t="str">
        <f t="shared" si="59"/>
        <v>100012</v>
      </c>
      <c r="D213" s="12" t="str">
        <f t="shared" si="60"/>
        <v>100012/13</v>
      </c>
      <c r="E213" s="13" t="s">
        <v>40</v>
      </c>
      <c r="F213" s="13" t="s">
        <v>41</v>
      </c>
      <c r="G213" s="12">
        <v>57</v>
      </c>
      <c r="H213" s="14">
        <v>100169</v>
      </c>
      <c r="I213" s="15" t="str">
        <f t="shared" si="61"/>
        <v>Б-100169-13</v>
      </c>
      <c r="J213" s="163">
        <v>3</v>
      </c>
      <c r="K213" s="56">
        <v>2</v>
      </c>
      <c r="L213" s="12" t="s">
        <v>42</v>
      </c>
      <c r="M213" s="16">
        <v>1</v>
      </c>
      <c r="N213" s="12">
        <v>18</v>
      </c>
      <c r="O213" s="13" t="s">
        <v>43</v>
      </c>
      <c r="P213" s="13" t="s">
        <v>44</v>
      </c>
      <c r="Q213" s="13" t="s">
        <v>45</v>
      </c>
      <c r="R213" s="17" t="str">
        <f t="shared" si="62"/>
        <v>1001691</v>
      </c>
      <c r="S213" s="15">
        <v>1</v>
      </c>
      <c r="T213" s="144" t="s">
        <v>152</v>
      </c>
      <c r="U213" s="12">
        <v>50000</v>
      </c>
      <c r="V213" s="12">
        <f t="shared" si="63"/>
        <v>9000</v>
      </c>
      <c r="W213" s="12">
        <v>0</v>
      </c>
      <c r="X213" s="18">
        <v>258</v>
      </c>
      <c r="Y213" s="19" t="s">
        <v>47</v>
      </c>
      <c r="Z213" s="20">
        <f>U213-V213</f>
        <v>41000</v>
      </c>
      <c r="AA213" s="21">
        <f>(AC213/1.18)*0.02</f>
        <v>423.72881355932208</v>
      </c>
      <c r="AB213" s="22"/>
      <c r="AC213" s="14">
        <f t="shared" si="65"/>
        <v>25000</v>
      </c>
      <c r="AD213" s="12"/>
      <c r="AE213" s="12"/>
      <c r="AF213" s="13" t="s">
        <v>172</v>
      </c>
      <c r="AG213" s="23">
        <v>8</v>
      </c>
      <c r="AH213" s="24">
        <v>13</v>
      </c>
      <c r="AI213" s="25" t="s">
        <v>230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S213" s="15" t="s">
        <v>196</v>
      </c>
      <c r="AU21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'Б-100169-13',date'2015-03-02',3, 2, 2, 'RUR', 1, 18, date'2015-03-06', date'2015-03-07', 1001691, 1, to_date('2016-06-07 00:00:00','YYYY-MM-DD HH24:MI:SS'), 50000, 9000, 0, 258, 0, 'c1', 8,null);insert into xxxx_oebs_cash_payment_test (ID, INVOICE_ID, OEBS_PAYMENT, DOC_DATE, COMISS_DATE) values (s_xxxx_oebs_cash_payment_test.NEXTVAL, 100169, 25000, to_date('2016-06-07 00:00:00','YYYY-MM-DD HH24:MI:SS'), date'2015-06-11' );insert into xxxx_client_discount_m  (ID,CLIENT_ID,CLIENT_AVG_DISCOUNT,DT) values (s_xxxx_client_discount_m.NEXTVAL,258, 13, date'2016-03-05');</v>
      </c>
    </row>
    <row r="214" spans="1:47" ht="15" customHeight="1" x14ac:dyDescent="0.3">
      <c r="A214" s="45">
        <v>12</v>
      </c>
      <c r="B214" s="57"/>
      <c r="C214" s="12" t="str">
        <f t="shared" si="59"/>
        <v>100012</v>
      </c>
      <c r="D214" s="12" t="str">
        <f t="shared" si="60"/>
        <v>100012/13</v>
      </c>
      <c r="E214" s="13" t="s">
        <v>40</v>
      </c>
      <c r="F214" s="13" t="s">
        <v>41</v>
      </c>
      <c r="G214" s="12">
        <v>57</v>
      </c>
      <c r="H214" s="14">
        <v>100170</v>
      </c>
      <c r="I214" s="15" t="str">
        <f t="shared" si="61"/>
        <v>Б-100170-13</v>
      </c>
      <c r="J214" s="163">
        <v>3</v>
      </c>
      <c r="K214" s="12">
        <v>7</v>
      </c>
      <c r="L214" s="12" t="s">
        <v>42</v>
      </c>
      <c r="M214" s="16">
        <v>1</v>
      </c>
      <c r="N214" s="12">
        <v>18</v>
      </c>
      <c r="O214" s="13" t="s">
        <v>53</v>
      </c>
      <c r="P214" s="13" t="s">
        <v>44</v>
      </c>
      <c r="Q214" s="13" t="s">
        <v>45</v>
      </c>
      <c r="R214" s="17" t="str">
        <f t="shared" si="62"/>
        <v>1001701</v>
      </c>
      <c r="S214" s="15">
        <v>1</v>
      </c>
      <c r="T214" s="144" t="s">
        <v>153</v>
      </c>
      <c r="U214" s="12">
        <v>50000</v>
      </c>
      <c r="V214" s="12">
        <f t="shared" si="63"/>
        <v>9000</v>
      </c>
      <c r="W214" s="12">
        <v>0</v>
      </c>
      <c r="X214" s="18">
        <v>259</v>
      </c>
      <c r="Y214" s="19" t="s">
        <v>47</v>
      </c>
      <c r="Z214" s="20">
        <f t="shared" ref="Z214:Z227" si="69">U214-V214</f>
        <v>41000</v>
      </c>
      <c r="AA214" s="21">
        <f t="shared" ref="AA214:AA227" si="70">(AC214/1.18)*0.02</f>
        <v>423.72881355932208</v>
      </c>
      <c r="AB214" s="26"/>
      <c r="AC214" s="14">
        <f t="shared" si="65"/>
        <v>25000</v>
      </c>
      <c r="AD214" s="12"/>
      <c r="AE214" s="12"/>
      <c r="AF214" s="13" t="s">
        <v>172</v>
      </c>
      <c r="AG214" s="23">
        <v>8</v>
      </c>
      <c r="AH214" s="27">
        <v>7</v>
      </c>
      <c r="AI214" s="25" t="s">
        <v>230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U21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'Б-100170-13',date'2015-03-03',3, 7, 7, 'RUR', 1, 18, date'2015-03-06', date'2015-03-07', 1001701, 1, to_date('2016-06-08 00:00:00','YYYY-MM-DD HH24:MI:SS'), 50000, 9000, 0, 259, 0, 'c1', 8,null);insert into xxxx_oebs_cash_payment_test (ID, INVOICE_ID, OEBS_PAYMENT, DOC_DATE, COMISS_DATE) values (s_xxxx_oebs_cash_payment_test.NEXTVAL, 100170, 25000, to_date('2016-06-08 00:00:00','YYYY-MM-DD HH24:MI:SS'), date'2015-06-11' );insert into xxxx_client_discount_m  (ID,CLIENT_ID,CLIENT_AVG_DISCOUNT,DT) values (s_xxxx_client_discount_m.NEXTVAL,259, 7, date'2016-03-05');</v>
      </c>
    </row>
    <row r="215" spans="1:47" ht="15" customHeight="1" x14ac:dyDescent="0.3">
      <c r="A215" s="45">
        <v>12</v>
      </c>
      <c r="B215" s="57"/>
      <c r="C215" s="12" t="str">
        <f t="shared" ref="C215:C246" si="71">"1000"&amp;A215</f>
        <v>100012</v>
      </c>
      <c r="D215" s="12" t="str">
        <f t="shared" ref="D215:D246" si="72">"1000"&amp;A215&amp;"/13"</f>
        <v>100012/13</v>
      </c>
      <c r="E215" s="13" t="s">
        <v>40</v>
      </c>
      <c r="F215" s="13" t="s">
        <v>41</v>
      </c>
      <c r="G215" s="12">
        <v>57</v>
      </c>
      <c r="H215" s="14">
        <v>100171</v>
      </c>
      <c r="I215" s="15" t="str">
        <f t="shared" ref="I215:I246" si="73">"Б-"&amp;H215&amp;"-13"</f>
        <v>Б-100171-13</v>
      </c>
      <c r="J215" s="163">
        <v>3</v>
      </c>
      <c r="K215" s="12">
        <v>7</v>
      </c>
      <c r="L215" s="12" t="s">
        <v>42</v>
      </c>
      <c r="M215" s="16">
        <v>1</v>
      </c>
      <c r="N215" s="12">
        <v>18</v>
      </c>
      <c r="O215" s="13" t="s">
        <v>53</v>
      </c>
      <c r="P215" s="13" t="s">
        <v>44</v>
      </c>
      <c r="Q215" s="13" t="s">
        <v>45</v>
      </c>
      <c r="R215" s="17" t="str">
        <f t="shared" ref="R215:R246" si="74">H215&amp;"1"</f>
        <v>1001711</v>
      </c>
      <c r="S215" s="15">
        <v>1</v>
      </c>
      <c r="T215" s="144" t="s">
        <v>153</v>
      </c>
      <c r="U215" s="12">
        <v>50000</v>
      </c>
      <c r="V215" s="12">
        <f t="shared" ref="V215:V246" si="75">U215*0.18</f>
        <v>9000</v>
      </c>
      <c r="W215" s="12">
        <v>0</v>
      </c>
      <c r="X215" s="18">
        <v>260</v>
      </c>
      <c r="Y215" s="19" t="s">
        <v>47</v>
      </c>
      <c r="Z215" s="20">
        <f t="shared" si="69"/>
        <v>41000</v>
      </c>
      <c r="AA215" s="21">
        <f t="shared" si="70"/>
        <v>1694.9152542372883</v>
      </c>
      <c r="AB215" s="26"/>
      <c r="AC215" s="14">
        <v>100000</v>
      </c>
      <c r="AD215" s="12"/>
      <c r="AE215" s="12"/>
      <c r="AF215" s="13" t="s">
        <v>172</v>
      </c>
      <c r="AG215" s="23">
        <v>8</v>
      </c>
      <c r="AH215" s="27">
        <v>7</v>
      </c>
      <c r="AI215" s="25" t="s">
        <v>230</v>
      </c>
      <c r="AJ215" s="13"/>
      <c r="AK215" s="13"/>
      <c r="AL215" s="17">
        <v>0</v>
      </c>
      <c r="AM215" s="15" t="s">
        <v>50</v>
      </c>
      <c r="AN215" s="12" t="s">
        <v>51</v>
      </c>
      <c r="AO215" s="12"/>
      <c r="AP215" s="17"/>
      <c r="AQ215" s="17"/>
      <c r="AR215" s="17"/>
      <c r="AU21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'Б-100171-13',date'2015-03-03',3, 7, 7, 'RUR', 1, 18, date'2015-03-06', date'2015-03-07', 1001711, 1, to_date('2016-06-08 00:00:00','YYYY-MM-DD HH24:MI:SS'), 50000, 9000, 0, 260, 0, 'c1', 8,null);insert into xxxx_oebs_cash_payment_test (ID, INVOICE_ID, OEBS_PAYMENT, DOC_DATE, COMISS_DATE) values (s_xxxx_oebs_cash_payment_test.NEXTVAL, 100171, 100000, to_date('2016-06-08 00:00:00','YYYY-MM-DD HH24:MI:SS'), date'2015-06-11' );insert into xxxx_client_discount_m  (ID,CLIENT_ID,CLIENT_AVG_DISCOUNT,DT) values (s_xxxx_client_discount_m.NEXTVAL,260, 7, date'2016-03-05');</v>
      </c>
    </row>
    <row r="216" spans="1:47" ht="15" customHeight="1" x14ac:dyDescent="0.3">
      <c r="A216" s="45">
        <v>12</v>
      </c>
      <c r="B216" s="57"/>
      <c r="C216" s="12" t="str">
        <f t="shared" si="71"/>
        <v>100012</v>
      </c>
      <c r="D216" s="12" t="str">
        <f t="shared" si="72"/>
        <v>100012/13</v>
      </c>
      <c r="E216" s="13" t="s">
        <v>40</v>
      </c>
      <c r="F216" s="13" t="s">
        <v>41</v>
      </c>
      <c r="G216" s="12">
        <v>57</v>
      </c>
      <c r="H216" s="14">
        <v>100172</v>
      </c>
      <c r="I216" s="15" t="str">
        <f t="shared" si="73"/>
        <v>Б-100172-13</v>
      </c>
      <c r="J216" s="163">
        <v>3</v>
      </c>
      <c r="K216" s="56">
        <v>11</v>
      </c>
      <c r="L216" s="12" t="s">
        <v>42</v>
      </c>
      <c r="M216" s="16">
        <v>1</v>
      </c>
      <c r="N216" s="12">
        <v>18</v>
      </c>
      <c r="O216" s="13" t="s">
        <v>55</v>
      </c>
      <c r="P216" s="13" t="s">
        <v>44</v>
      </c>
      <c r="Q216" s="13" t="s">
        <v>45</v>
      </c>
      <c r="R216" s="17" t="str">
        <f t="shared" si="74"/>
        <v>1001721</v>
      </c>
      <c r="S216" s="15">
        <v>1</v>
      </c>
      <c r="T216" s="144" t="s">
        <v>215</v>
      </c>
      <c r="U216" s="12">
        <v>50000</v>
      </c>
      <c r="V216" s="12">
        <f t="shared" si="75"/>
        <v>9000</v>
      </c>
      <c r="W216" s="12">
        <v>0</v>
      </c>
      <c r="X216" s="18">
        <v>261</v>
      </c>
      <c r="Y216" s="19" t="s">
        <v>47</v>
      </c>
      <c r="Z216" s="20">
        <f t="shared" si="69"/>
        <v>41000</v>
      </c>
      <c r="AA216" s="21">
        <f t="shared" si="70"/>
        <v>423.72881355932208</v>
      </c>
      <c r="AB216" s="29"/>
      <c r="AC216" s="14">
        <f t="shared" ref="AC216:AC225" si="76">U216*0.5</f>
        <v>25000</v>
      </c>
      <c r="AD216" s="12"/>
      <c r="AE216" s="12"/>
      <c r="AF216" s="13" t="s">
        <v>172</v>
      </c>
      <c r="AG216" s="23">
        <v>8</v>
      </c>
      <c r="AH216" s="30">
        <v>20</v>
      </c>
      <c r="AI216" s="25" t="s">
        <v>230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U21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'Б-100172-13',date'2015-03-04',3, 11, 11, 'RUR', 1, 18, date'2015-03-06', date'2015-03-07', 1001721, 1, to_date('2016-06-09 00:00:00','YYYY-MM-DD HH24:MI:SS'), 50000, 9000, 0, 261, 0, 'c1', 8,null);insert into xxxx_oebs_cash_payment_test (ID, INVOICE_ID, OEBS_PAYMENT, DOC_DATE, COMISS_DATE) values (s_xxxx_oebs_cash_payment_test.NEXTVAL, 100172, 25000, to_date('2016-06-09 00:00:00','YYYY-MM-DD HH24:MI:SS'), date'2015-06-11' );insert into xxxx_client_discount_m  (ID,CLIENT_ID,CLIENT_AVG_DISCOUNT,DT) values (s_xxxx_client_discount_m.NEXTVAL,261, 20, date'2016-03-05');</v>
      </c>
    </row>
    <row r="217" spans="1:47" ht="15" customHeight="1" x14ac:dyDescent="0.3">
      <c r="A217" s="45">
        <v>12</v>
      </c>
      <c r="B217" s="57"/>
      <c r="C217" s="12" t="str">
        <f t="shared" si="71"/>
        <v>100012</v>
      </c>
      <c r="D217" s="12" t="str">
        <f t="shared" si="72"/>
        <v>100012/13</v>
      </c>
      <c r="E217" s="13" t="s">
        <v>40</v>
      </c>
      <c r="F217" s="13" t="s">
        <v>41</v>
      </c>
      <c r="G217" s="12">
        <v>57</v>
      </c>
      <c r="H217" s="14">
        <v>100173</v>
      </c>
      <c r="I217" s="15" t="str">
        <f t="shared" si="73"/>
        <v>Б-100173-13</v>
      </c>
      <c r="J217" s="163">
        <v>3</v>
      </c>
      <c r="K217" s="28">
        <v>1</v>
      </c>
      <c r="L217" s="12" t="s">
        <v>42</v>
      </c>
      <c r="M217" s="16">
        <v>1</v>
      </c>
      <c r="N217" s="12">
        <v>18</v>
      </c>
      <c r="O217" s="13" t="s">
        <v>57</v>
      </c>
      <c r="P217" s="13" t="s">
        <v>44</v>
      </c>
      <c r="Q217" s="13" t="s">
        <v>45</v>
      </c>
      <c r="R217" s="17" t="str">
        <f t="shared" si="74"/>
        <v>1001731</v>
      </c>
      <c r="S217" s="15">
        <v>1</v>
      </c>
      <c r="T217" s="144" t="s">
        <v>216</v>
      </c>
      <c r="U217" s="12">
        <v>50000</v>
      </c>
      <c r="V217" s="12">
        <f t="shared" si="75"/>
        <v>9000</v>
      </c>
      <c r="W217" s="12">
        <v>0</v>
      </c>
      <c r="X217" s="18">
        <v>262</v>
      </c>
      <c r="Y217" s="19" t="s">
        <v>47</v>
      </c>
      <c r="Z217" s="20">
        <f t="shared" si="69"/>
        <v>41000</v>
      </c>
      <c r="AA217" s="21">
        <f t="shared" si="70"/>
        <v>423.72881355932208</v>
      </c>
      <c r="AB217" s="29">
        <f>SUM(AA213:AA217)</f>
        <v>3389.8305084745766</v>
      </c>
      <c r="AC217" s="14">
        <f t="shared" si="76"/>
        <v>25000</v>
      </c>
      <c r="AD217" s="12"/>
      <c r="AE217" s="12"/>
      <c r="AF217" s="13" t="s">
        <v>172</v>
      </c>
      <c r="AG217" s="23">
        <v>8</v>
      </c>
      <c r="AH217" s="30">
        <v>13</v>
      </c>
      <c r="AI217" s="25" t="s">
        <v>230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U21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'Б-100173-13',date'2015-03-05',3, 1, 1, 'RUR', 1, 18, date'2015-03-06', date'2015-03-07', 1001731, 1, to_date('2016-06-11 00:00:00','YYYY-MM-DD HH24:MI:SS'), 50000, 9000, 0, 262, 0, 'c1', 8,null);insert into xxxx_oebs_cash_payment_test (ID, INVOICE_ID, OEBS_PAYMENT, DOC_DATE, COMISS_DATE) values (s_xxxx_oebs_cash_payment_test.NEXTVAL, 100173, 25000, to_date('2016-06-11 00:00:00','YYYY-MM-DD HH24:MI:SS'), date'2015-06-11' );insert into xxxx_client_discount_m  (ID,CLIENT_ID,CLIENT_AVG_DISCOUNT,DT) values (s_xxxx_client_discount_m.NEXTVAL,262, 13, date'2016-03-05');</v>
      </c>
    </row>
    <row r="218" spans="1:47" ht="15" customHeight="1" x14ac:dyDescent="0.3">
      <c r="A218" s="45">
        <v>12</v>
      </c>
      <c r="B218" s="57"/>
      <c r="C218" s="12" t="str">
        <f t="shared" si="71"/>
        <v>100012</v>
      </c>
      <c r="D218" s="12" t="str">
        <f t="shared" si="72"/>
        <v>100012/13</v>
      </c>
      <c r="E218" s="13" t="s">
        <v>40</v>
      </c>
      <c r="F218" s="13" t="s">
        <v>41</v>
      </c>
      <c r="G218" s="12">
        <v>57</v>
      </c>
      <c r="H218" s="14">
        <v>100174</v>
      </c>
      <c r="I218" s="15" t="str">
        <f t="shared" si="73"/>
        <v>Б-100174-13</v>
      </c>
      <c r="J218" s="163">
        <v>3</v>
      </c>
      <c r="K218" s="12">
        <v>7</v>
      </c>
      <c r="L218" s="12" t="s">
        <v>42</v>
      </c>
      <c r="M218" s="16">
        <v>1</v>
      </c>
      <c r="N218" s="12">
        <v>18</v>
      </c>
      <c r="O218" s="13" t="s">
        <v>43</v>
      </c>
      <c r="P218" s="13" t="s">
        <v>44</v>
      </c>
      <c r="Q218" s="13" t="s">
        <v>45</v>
      </c>
      <c r="R218" s="17" t="str">
        <f t="shared" si="74"/>
        <v>1001741</v>
      </c>
      <c r="S218" s="15">
        <v>1</v>
      </c>
      <c r="T218" s="144" t="s">
        <v>217</v>
      </c>
      <c r="U218" s="12">
        <v>50000</v>
      </c>
      <c r="V218" s="12">
        <f t="shared" si="75"/>
        <v>9000</v>
      </c>
      <c r="W218" s="12">
        <v>0</v>
      </c>
      <c r="X218" s="18">
        <v>263</v>
      </c>
      <c r="Y218" s="19" t="s">
        <v>47</v>
      </c>
      <c r="Z218" s="20">
        <f t="shared" si="69"/>
        <v>41000</v>
      </c>
      <c r="AA218" s="21">
        <f t="shared" si="70"/>
        <v>423.72881355932208</v>
      </c>
      <c r="AB218" s="22"/>
      <c r="AC218" s="14">
        <f t="shared" si="76"/>
        <v>25000</v>
      </c>
      <c r="AD218" s="12"/>
      <c r="AE218" s="12"/>
      <c r="AF218" s="58" t="s">
        <v>181</v>
      </c>
      <c r="AG218" s="23">
        <v>8</v>
      </c>
      <c r="AH218" s="24">
        <v>13</v>
      </c>
      <c r="AI218" s="25" t="s">
        <v>230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U21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'Б-100174-13',date'2015-03-02',3, 7, 7, 'RUR', 1, 18, date'2015-03-06', date'2015-03-07', 1001741, 1, to_date('2016-07-07 00:00:00','YYYY-MM-DD HH24:MI:SS'), 50000, 9000, 0, 263, 0, 'c1', 8,null);insert into xxxx_oebs_cash_payment_test (ID, INVOICE_ID, OEBS_PAYMENT, DOC_DATE, COMISS_DATE) values (s_xxxx_oebs_cash_payment_test.NEXTVAL, 100174, 25000, to_date('2016-07-07 00:00:00','YYYY-MM-DD HH24:MI:SS'), date'2015-07-11' );insert into xxxx_client_discount_m  (ID,CLIENT_ID,CLIENT_AVG_DISCOUNT,DT) values (s_xxxx_client_discount_m.NEXTVAL,263, 13, date'2016-03-05');</v>
      </c>
    </row>
    <row r="219" spans="1:47" ht="14.25" customHeight="1" x14ac:dyDescent="0.3">
      <c r="A219" s="45">
        <v>12</v>
      </c>
      <c r="B219" s="57"/>
      <c r="C219" s="12" t="str">
        <f t="shared" si="71"/>
        <v>100012</v>
      </c>
      <c r="D219" s="12" t="str">
        <f t="shared" si="72"/>
        <v>100012/13</v>
      </c>
      <c r="E219" s="13" t="s">
        <v>40</v>
      </c>
      <c r="F219" s="13" t="s">
        <v>41</v>
      </c>
      <c r="G219" s="12">
        <v>57</v>
      </c>
      <c r="H219" s="14">
        <v>100175</v>
      </c>
      <c r="I219" s="15" t="str">
        <f t="shared" si="73"/>
        <v>Б-100175-13</v>
      </c>
      <c r="J219" s="163">
        <v>3</v>
      </c>
      <c r="K219" s="28">
        <v>12</v>
      </c>
      <c r="L219" s="12" t="s">
        <v>42</v>
      </c>
      <c r="M219" s="16">
        <v>1</v>
      </c>
      <c r="N219" s="12">
        <v>18</v>
      </c>
      <c r="O219" s="13" t="s">
        <v>53</v>
      </c>
      <c r="P219" s="13" t="s">
        <v>44</v>
      </c>
      <c r="Q219" s="13" t="s">
        <v>45</v>
      </c>
      <c r="R219" s="17" t="str">
        <f t="shared" si="74"/>
        <v>1001751</v>
      </c>
      <c r="S219" s="15">
        <v>1</v>
      </c>
      <c r="T219" s="144" t="s">
        <v>217</v>
      </c>
      <c r="U219" s="12">
        <v>50000</v>
      </c>
      <c r="V219" s="12">
        <f t="shared" si="75"/>
        <v>9000</v>
      </c>
      <c r="W219" s="12">
        <v>0</v>
      </c>
      <c r="X219" s="18">
        <v>264</v>
      </c>
      <c r="Y219" s="19" t="s">
        <v>47</v>
      </c>
      <c r="Z219" s="20"/>
      <c r="AA219" s="21"/>
      <c r="AB219" s="26"/>
      <c r="AC219" s="14">
        <f t="shared" si="76"/>
        <v>25000</v>
      </c>
      <c r="AD219" s="12"/>
      <c r="AE219" s="12"/>
      <c r="AF219" s="58" t="s">
        <v>181</v>
      </c>
      <c r="AG219" s="23">
        <v>8</v>
      </c>
      <c r="AH219" s="27">
        <v>7</v>
      </c>
      <c r="AI219" s="25" t="s">
        <v>230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U21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'Б-100175-13',date'2015-03-03',3, 12, 12, 'RUR', 1, 18, date'2015-03-06', date'2015-03-07', 1001751, 1, to_date('2016-07-07 00:00:00','YYYY-MM-DD HH24:MI:SS'), 50000, 9000, 0, 264, 0, 'c1', 8,null);insert into xxxx_oebs_cash_payment_test (ID, INVOICE_ID, OEBS_PAYMENT, DOC_DATE, COMISS_DATE) values (s_xxxx_oebs_cash_payment_test.NEXTVAL, 100175, 25000, to_date('2016-07-07 00:00:00','YYYY-MM-DD HH24:MI:SS'), date'2015-07-11' );insert into xxxx_client_discount_m  (ID,CLIENT_ID,CLIENT_AVG_DISCOUNT,DT) values (s_xxxx_client_discount_m.NEXTVAL,264, 7, date'2016-03-05');</v>
      </c>
    </row>
    <row r="220" spans="1:47" ht="15" customHeight="1" x14ac:dyDescent="0.3">
      <c r="A220" s="45">
        <v>12</v>
      </c>
      <c r="B220" s="57"/>
      <c r="C220" s="12" t="str">
        <f t="shared" si="71"/>
        <v>100012</v>
      </c>
      <c r="D220" s="12" t="str">
        <f t="shared" si="72"/>
        <v>100012/13</v>
      </c>
      <c r="E220" s="13" t="s">
        <v>40</v>
      </c>
      <c r="F220" s="13" t="s">
        <v>41</v>
      </c>
      <c r="G220" s="12">
        <v>57</v>
      </c>
      <c r="H220" s="14">
        <v>100176</v>
      </c>
      <c r="I220" s="15" t="str">
        <f t="shared" si="73"/>
        <v>Б-100176-13</v>
      </c>
      <c r="J220" s="163">
        <v>3</v>
      </c>
      <c r="K220" s="12">
        <v>7</v>
      </c>
      <c r="L220" s="12" t="s">
        <v>42</v>
      </c>
      <c r="M220" s="16">
        <v>1</v>
      </c>
      <c r="N220" s="12">
        <v>18</v>
      </c>
      <c r="O220" s="13" t="s">
        <v>53</v>
      </c>
      <c r="P220" s="13" t="s">
        <v>44</v>
      </c>
      <c r="Q220" s="13" t="s">
        <v>45</v>
      </c>
      <c r="R220" s="17" t="str">
        <f t="shared" si="74"/>
        <v>1001761</v>
      </c>
      <c r="S220" s="15">
        <v>1</v>
      </c>
      <c r="T220" s="144" t="s">
        <v>217</v>
      </c>
      <c r="U220" s="12">
        <v>50000</v>
      </c>
      <c r="V220" s="12">
        <f t="shared" si="75"/>
        <v>9000</v>
      </c>
      <c r="W220" s="12">
        <v>0</v>
      </c>
      <c r="X220" s="18">
        <v>265</v>
      </c>
      <c r="Y220" s="19" t="s">
        <v>47</v>
      </c>
      <c r="Z220" s="20">
        <f t="shared" si="69"/>
        <v>41000</v>
      </c>
      <c r="AA220" s="21">
        <f t="shared" si="70"/>
        <v>423.72881355932208</v>
      </c>
      <c r="AB220" s="26"/>
      <c r="AC220" s="14">
        <f t="shared" si="76"/>
        <v>25000</v>
      </c>
      <c r="AD220" s="12"/>
      <c r="AE220" s="12"/>
      <c r="AF220" s="58" t="s">
        <v>181</v>
      </c>
      <c r="AG220" s="23">
        <v>8</v>
      </c>
      <c r="AH220" s="27">
        <v>7</v>
      </c>
      <c r="AI220" s="25" t="s">
        <v>230</v>
      </c>
      <c r="AJ220" s="13"/>
      <c r="AK220" s="13"/>
      <c r="AL220" s="17">
        <v>0</v>
      </c>
      <c r="AM220" s="15" t="s">
        <v>50</v>
      </c>
      <c r="AN220" s="12" t="s">
        <v>51</v>
      </c>
      <c r="AO220" s="12"/>
      <c r="AP220" s="17"/>
      <c r="AQ220" s="17"/>
      <c r="AR220" s="17"/>
      <c r="AU22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'Б-100176-13',date'2015-03-03',3, 7, 7, 'RUR', 1, 18, date'2015-03-06', date'2015-03-07', 1001761, 1, to_date('2016-07-07 00:00:00','YYYY-MM-DD HH24:MI:SS'), 50000, 9000, 0, 265, 0, 'c1', 8,null);insert into xxxx_oebs_cash_payment_test (ID, INVOICE_ID, OEBS_PAYMENT, DOC_DATE, COMISS_DATE) values (s_xxxx_oebs_cash_payment_test.NEXTVAL, 100176, 25000, to_date('2016-07-07 00:00:00','YYYY-MM-DD HH24:MI:SS'), date'2015-07-11' );insert into xxxx_client_discount_m  (ID,CLIENT_ID,CLIENT_AVG_DISCOUNT,DT) values (s_xxxx_client_discount_m.NEXTVAL,265, 7, date'2016-03-05');</v>
      </c>
    </row>
    <row r="221" spans="1:47" ht="15" customHeight="1" x14ac:dyDescent="0.3">
      <c r="A221" s="45">
        <v>12</v>
      </c>
      <c r="B221" s="57"/>
      <c r="C221" s="12" t="str">
        <f t="shared" si="71"/>
        <v>100012</v>
      </c>
      <c r="D221" s="12" t="str">
        <f t="shared" si="72"/>
        <v>100012/13</v>
      </c>
      <c r="E221" s="13" t="s">
        <v>40</v>
      </c>
      <c r="F221" s="13" t="s">
        <v>41</v>
      </c>
      <c r="G221" s="12">
        <v>57</v>
      </c>
      <c r="H221" s="14">
        <v>100177</v>
      </c>
      <c r="I221" s="15" t="str">
        <f t="shared" si="73"/>
        <v>Б-100177-13</v>
      </c>
      <c r="J221" s="163">
        <v>3</v>
      </c>
      <c r="K221" s="28">
        <v>11</v>
      </c>
      <c r="L221" s="12" t="s">
        <v>42</v>
      </c>
      <c r="M221" s="16">
        <v>1</v>
      </c>
      <c r="N221" s="12">
        <v>18</v>
      </c>
      <c r="O221" s="13" t="s">
        <v>55</v>
      </c>
      <c r="P221" s="13" t="s">
        <v>44</v>
      </c>
      <c r="Q221" s="13" t="s">
        <v>45</v>
      </c>
      <c r="R221" s="17" t="str">
        <f t="shared" si="74"/>
        <v>1001771</v>
      </c>
      <c r="S221" s="15">
        <v>1</v>
      </c>
      <c r="T221" s="144" t="s">
        <v>217</v>
      </c>
      <c r="U221" s="12">
        <v>50000</v>
      </c>
      <c r="V221" s="12">
        <f t="shared" si="75"/>
        <v>9000</v>
      </c>
      <c r="W221" s="12">
        <v>0</v>
      </c>
      <c r="X221" s="18">
        <v>266</v>
      </c>
      <c r="Y221" s="19" t="s">
        <v>47</v>
      </c>
      <c r="Z221" s="20">
        <f t="shared" si="69"/>
        <v>41000</v>
      </c>
      <c r="AA221" s="21">
        <f t="shared" si="70"/>
        <v>423.72881355932208</v>
      </c>
      <c r="AB221" s="29"/>
      <c r="AC221" s="14">
        <f t="shared" si="76"/>
        <v>25000</v>
      </c>
      <c r="AD221" s="12"/>
      <c r="AE221" s="12"/>
      <c r="AF221" s="58" t="s">
        <v>181</v>
      </c>
      <c r="AG221" s="23">
        <v>8</v>
      </c>
      <c r="AH221" s="30">
        <v>20</v>
      </c>
      <c r="AI221" s="25" t="s">
        <v>230</v>
      </c>
      <c r="AJ221" s="13"/>
      <c r="AK221" s="13"/>
      <c r="AL221" s="17">
        <v>0</v>
      </c>
      <c r="AM221" s="15" t="s">
        <v>50</v>
      </c>
      <c r="AN221" s="12" t="s">
        <v>51</v>
      </c>
      <c r="AO221" s="12"/>
      <c r="AP221" s="17"/>
      <c r="AQ221" s="17"/>
      <c r="AR221" s="17"/>
      <c r="AU22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'Б-100177-13',date'2015-03-04',3, 11, 11, 'RUR', 1, 18, date'2015-03-06', date'2015-03-07', 1001771, 1, to_date('2016-07-07 00:00:00','YYYY-MM-DD HH24:MI:SS'), 50000, 9000, 0, 266, 0, 'c1', 8,null);insert into xxxx_oebs_cash_payment_test (ID, INVOICE_ID, OEBS_PAYMENT, DOC_DATE, COMISS_DATE) values (s_xxxx_oebs_cash_payment_test.NEXTVAL, 100177, 25000, to_date('2016-07-07 00:00:00','YYYY-MM-DD HH24:MI:SS'), date'2015-07-11' );insert into xxxx_client_discount_m  (ID,CLIENT_ID,CLIENT_AVG_DISCOUNT,DT) values (s_xxxx_client_discount_m.NEXTVAL,266, 20, date'2016-03-05');</v>
      </c>
    </row>
    <row r="222" spans="1:47" ht="15" customHeight="1" x14ac:dyDescent="0.3">
      <c r="A222" s="45">
        <v>12</v>
      </c>
      <c r="B222" s="57"/>
      <c r="C222" s="12" t="str">
        <f t="shared" si="71"/>
        <v>100012</v>
      </c>
      <c r="D222" s="12" t="str">
        <f t="shared" si="72"/>
        <v>100012/13</v>
      </c>
      <c r="E222" s="13" t="s">
        <v>40</v>
      </c>
      <c r="F222" s="13" t="s">
        <v>41</v>
      </c>
      <c r="G222" s="12">
        <v>57</v>
      </c>
      <c r="H222" s="14">
        <v>100178</v>
      </c>
      <c r="I222" s="15" t="str">
        <f t="shared" si="73"/>
        <v>Б-100178-13</v>
      </c>
      <c r="J222" s="163">
        <v>3</v>
      </c>
      <c r="K222" s="28">
        <v>1</v>
      </c>
      <c r="L222" s="12" t="s">
        <v>42</v>
      </c>
      <c r="M222" s="16">
        <v>1</v>
      </c>
      <c r="N222" s="12">
        <v>18</v>
      </c>
      <c r="O222" s="13" t="s">
        <v>57</v>
      </c>
      <c r="P222" s="13" t="s">
        <v>44</v>
      </c>
      <c r="Q222" s="13" t="s">
        <v>45</v>
      </c>
      <c r="R222" s="17" t="str">
        <f t="shared" si="74"/>
        <v>1001781</v>
      </c>
      <c r="S222" s="15">
        <v>1</v>
      </c>
      <c r="T222" s="144" t="s">
        <v>217</v>
      </c>
      <c r="U222" s="12">
        <v>50000</v>
      </c>
      <c r="V222" s="12">
        <f t="shared" si="75"/>
        <v>9000</v>
      </c>
      <c r="W222" s="12">
        <v>0</v>
      </c>
      <c r="X222" s="18">
        <v>267</v>
      </c>
      <c r="Y222" s="19" t="s">
        <v>47</v>
      </c>
      <c r="Z222" s="20">
        <f t="shared" si="69"/>
        <v>41000</v>
      </c>
      <c r="AA222" s="21">
        <f t="shared" si="70"/>
        <v>423.72881355932208</v>
      </c>
      <c r="AB222" s="29">
        <f>SUM(AA218:AA222)</f>
        <v>1694.9152542372883</v>
      </c>
      <c r="AC222" s="14">
        <f t="shared" si="76"/>
        <v>25000</v>
      </c>
      <c r="AD222" s="12"/>
      <c r="AE222" s="12"/>
      <c r="AF222" s="58" t="s">
        <v>181</v>
      </c>
      <c r="AG222" s="23">
        <v>8</v>
      </c>
      <c r="AH222" s="30">
        <v>13</v>
      </c>
      <c r="AI222" s="25" t="s">
        <v>230</v>
      </c>
      <c r="AJ222" s="13"/>
      <c r="AK222" s="13"/>
      <c r="AL222" s="17">
        <v>0</v>
      </c>
      <c r="AM222" s="15" t="s">
        <v>50</v>
      </c>
      <c r="AN222" s="12" t="s">
        <v>51</v>
      </c>
      <c r="AO222" s="12"/>
      <c r="AP222" s="17"/>
      <c r="AQ222" s="17"/>
      <c r="AR222" s="17"/>
      <c r="AU22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'Б-100178-13',date'2015-03-05',3, 1, 1, 'RUR', 1, 18, date'2015-03-06', date'2015-03-07', 1001781, 1, to_date('2016-07-07 00:00:00','YYYY-MM-DD HH24:MI:SS'), 50000, 9000, 0, 267, 0, 'c1', 8,null);insert into xxxx_oebs_cash_payment_test (ID, INVOICE_ID, OEBS_PAYMENT, DOC_DATE, COMISS_DATE) values (s_xxxx_oebs_cash_payment_test.NEXTVAL, 100178, 25000, to_date('2016-07-07 00:00:00','YYYY-MM-DD HH24:MI:SS'), date'2015-07-11' );insert into xxxx_client_discount_m  (ID,CLIENT_ID,CLIENT_AVG_DISCOUNT,DT) values (s_xxxx_client_discount_m.NEXTVAL,267, 13, date'2016-03-05');</v>
      </c>
    </row>
    <row r="223" spans="1:47" ht="15" customHeight="1" x14ac:dyDescent="0.3">
      <c r="A223" s="45">
        <v>12</v>
      </c>
      <c r="B223" s="57"/>
      <c r="C223" s="12" t="str">
        <f t="shared" si="71"/>
        <v>100012</v>
      </c>
      <c r="D223" s="12" t="str">
        <f t="shared" si="72"/>
        <v>100012/13</v>
      </c>
      <c r="E223" s="13" t="s">
        <v>40</v>
      </c>
      <c r="F223" s="13" t="s">
        <v>41</v>
      </c>
      <c r="G223" s="12">
        <v>57</v>
      </c>
      <c r="H223" s="14">
        <v>100179</v>
      </c>
      <c r="I223" s="15" t="str">
        <f t="shared" si="73"/>
        <v>Б-100179-13</v>
      </c>
      <c r="J223" s="163">
        <v>3</v>
      </c>
      <c r="K223" s="12">
        <v>7</v>
      </c>
      <c r="L223" s="12" t="s">
        <v>42</v>
      </c>
      <c r="M223" s="16">
        <v>1</v>
      </c>
      <c r="N223" s="12">
        <v>18</v>
      </c>
      <c r="O223" s="13" t="s">
        <v>43</v>
      </c>
      <c r="P223" s="13" t="s">
        <v>44</v>
      </c>
      <c r="Q223" s="13" t="s">
        <v>45</v>
      </c>
      <c r="R223" s="17" t="str">
        <f t="shared" si="74"/>
        <v>1001791</v>
      </c>
      <c r="S223" s="15">
        <v>1</v>
      </c>
      <c r="T223" s="144" t="s">
        <v>221</v>
      </c>
      <c r="U223" s="12">
        <v>50000</v>
      </c>
      <c r="V223" s="12">
        <f t="shared" si="75"/>
        <v>9000</v>
      </c>
      <c r="W223" s="12">
        <v>0</v>
      </c>
      <c r="X223" s="18">
        <v>268</v>
      </c>
      <c r="Y223" s="19" t="s">
        <v>47</v>
      </c>
      <c r="Z223" s="20">
        <f t="shared" si="69"/>
        <v>41000</v>
      </c>
      <c r="AA223" s="21">
        <f t="shared" si="70"/>
        <v>423.72881355932208</v>
      </c>
      <c r="AB223" s="22"/>
      <c r="AC223" s="14">
        <f t="shared" si="76"/>
        <v>25000</v>
      </c>
      <c r="AD223" s="12"/>
      <c r="AE223" s="12"/>
      <c r="AF223" s="59" t="s">
        <v>186</v>
      </c>
      <c r="AG223" s="23">
        <v>8</v>
      </c>
      <c r="AH223" s="24">
        <v>13</v>
      </c>
      <c r="AI223" s="25" t="s">
        <v>230</v>
      </c>
      <c r="AJ223" s="13"/>
      <c r="AK223" s="13"/>
      <c r="AL223" s="17">
        <v>0</v>
      </c>
      <c r="AM223" s="15" t="s">
        <v>50</v>
      </c>
      <c r="AN223" s="12" t="s">
        <v>51</v>
      </c>
      <c r="AO223" s="12"/>
      <c r="AP223" s="17"/>
      <c r="AQ223" s="17"/>
      <c r="AR223" s="17"/>
      <c r="AU22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'Б-100179-13',date'2015-03-02',3, 7, 7, 'RUR', 1, 18, date'2015-03-06', date'2015-03-07', 1001791, 1, to_date('2016-08-07 00:00:00','YYYY-MM-DD HH24:MI:SS'), 50000, 9000, 0, 268, 0, 'c1', 8,null);insert into xxxx_oebs_cash_payment_test (ID, INVOICE_ID, OEBS_PAYMENT, DOC_DATE, COMISS_DATE) values (s_xxxx_oebs_cash_payment_test.NEXTVAL, 100179, 25000, to_date('2016-08-07 00:00:00','YYYY-MM-DD HH24:MI:SS'), date'2015-08-07' );insert into xxxx_client_discount_m  (ID,CLIENT_ID,CLIENT_AVG_DISCOUNT,DT) values (s_xxxx_client_discount_m.NEXTVAL,268, 13, date'2016-03-05');</v>
      </c>
    </row>
    <row r="224" spans="1:47" ht="15" customHeight="1" x14ac:dyDescent="0.3">
      <c r="A224" s="45">
        <v>12</v>
      </c>
      <c r="B224" s="57"/>
      <c r="C224" s="12" t="str">
        <f t="shared" si="71"/>
        <v>100012</v>
      </c>
      <c r="D224" s="12" t="str">
        <f t="shared" si="72"/>
        <v>100012/13</v>
      </c>
      <c r="E224" s="13" t="s">
        <v>40</v>
      </c>
      <c r="F224" s="13" t="s">
        <v>41</v>
      </c>
      <c r="G224" s="12">
        <v>57</v>
      </c>
      <c r="H224" s="14">
        <v>100180</v>
      </c>
      <c r="I224" s="15" t="str">
        <f t="shared" si="73"/>
        <v>Б-100180-13</v>
      </c>
      <c r="J224" s="163">
        <v>3</v>
      </c>
      <c r="K224" s="56">
        <v>3</v>
      </c>
      <c r="L224" s="12" t="s">
        <v>42</v>
      </c>
      <c r="M224" s="16">
        <v>1</v>
      </c>
      <c r="N224" s="12">
        <v>18</v>
      </c>
      <c r="O224" s="13" t="s">
        <v>53</v>
      </c>
      <c r="P224" s="13" t="s">
        <v>44</v>
      </c>
      <c r="Q224" s="13" t="s">
        <v>45</v>
      </c>
      <c r="R224" s="17" t="str">
        <f t="shared" si="74"/>
        <v>1001801</v>
      </c>
      <c r="S224" s="15">
        <v>1</v>
      </c>
      <c r="T224" s="144" t="s">
        <v>221</v>
      </c>
      <c r="U224" s="12">
        <v>50000</v>
      </c>
      <c r="V224" s="12">
        <f t="shared" si="75"/>
        <v>9000</v>
      </c>
      <c r="W224" s="12">
        <v>0</v>
      </c>
      <c r="X224" s="18">
        <v>269</v>
      </c>
      <c r="Y224" s="19" t="s">
        <v>47</v>
      </c>
      <c r="Z224" s="20">
        <f t="shared" si="69"/>
        <v>41000</v>
      </c>
      <c r="AA224" s="21">
        <f t="shared" si="70"/>
        <v>423.72881355932208</v>
      </c>
      <c r="AB224" s="26"/>
      <c r="AC224" s="14">
        <f t="shared" si="76"/>
        <v>25000</v>
      </c>
      <c r="AD224" s="12"/>
      <c r="AE224" s="12"/>
      <c r="AF224" s="59" t="s">
        <v>186</v>
      </c>
      <c r="AG224" s="23">
        <v>8</v>
      </c>
      <c r="AH224" s="27">
        <v>7</v>
      </c>
      <c r="AI224" s="25" t="s">
        <v>230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U22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'Б-100180-13',date'2015-03-03',3, 3, 3, 'RUR', 1, 18, date'2015-03-06', date'2015-03-07', 1001801, 1, to_date('2016-08-07 00:00:00','YYYY-MM-DD HH24:MI:SS'), 50000, 9000, 0, 269, 0, 'c1', 8,null);insert into xxxx_oebs_cash_payment_test (ID, INVOICE_ID, OEBS_PAYMENT, DOC_DATE, COMISS_DATE) values (s_xxxx_oebs_cash_payment_test.NEXTVAL, 100180, 25000, to_date('2016-08-07 00:00:00','YYYY-MM-DD HH24:MI:SS'), date'2015-08-07' );insert into xxxx_client_discount_m  (ID,CLIENT_ID,CLIENT_AVG_DISCOUNT,DT) values (s_xxxx_client_discount_m.NEXTVAL,269, 7, date'2016-03-05');</v>
      </c>
    </row>
    <row r="225" spans="1:47" ht="15" customHeight="1" x14ac:dyDescent="0.3">
      <c r="A225" s="45">
        <v>12</v>
      </c>
      <c r="B225" s="57"/>
      <c r="C225" s="12" t="str">
        <f t="shared" si="71"/>
        <v>100012</v>
      </c>
      <c r="D225" s="12" t="str">
        <f t="shared" si="72"/>
        <v>100012/13</v>
      </c>
      <c r="E225" s="13" t="s">
        <v>40</v>
      </c>
      <c r="F225" s="13" t="s">
        <v>41</v>
      </c>
      <c r="G225" s="12">
        <v>57</v>
      </c>
      <c r="H225" s="14">
        <v>100181</v>
      </c>
      <c r="I225" s="15" t="str">
        <f t="shared" si="73"/>
        <v>Б-100181-13</v>
      </c>
      <c r="J225" s="163">
        <v>3</v>
      </c>
      <c r="K225" s="12">
        <v>7</v>
      </c>
      <c r="L225" s="12" t="s">
        <v>42</v>
      </c>
      <c r="M225" s="16">
        <v>1</v>
      </c>
      <c r="N225" s="12">
        <v>18</v>
      </c>
      <c r="O225" s="13" t="s">
        <v>53</v>
      </c>
      <c r="P225" s="13" t="s">
        <v>44</v>
      </c>
      <c r="Q225" s="13" t="s">
        <v>45</v>
      </c>
      <c r="R225" s="17" t="str">
        <f t="shared" si="74"/>
        <v>1001811</v>
      </c>
      <c r="S225" s="15">
        <v>1</v>
      </c>
      <c r="T225" s="144" t="s">
        <v>221</v>
      </c>
      <c r="U225" s="12">
        <v>50000</v>
      </c>
      <c r="V225" s="12">
        <f t="shared" si="75"/>
        <v>9000</v>
      </c>
      <c r="W225" s="12">
        <v>0</v>
      </c>
      <c r="X225" s="18">
        <v>270</v>
      </c>
      <c r="Y225" s="19" t="s">
        <v>47</v>
      </c>
      <c r="Z225" s="20">
        <f t="shared" si="69"/>
        <v>41000</v>
      </c>
      <c r="AA225" s="21">
        <f t="shared" si="70"/>
        <v>423.72881355932208</v>
      </c>
      <c r="AB225" s="26"/>
      <c r="AC225" s="14">
        <f t="shared" si="76"/>
        <v>25000</v>
      </c>
      <c r="AD225" s="12"/>
      <c r="AE225" s="12"/>
      <c r="AF225" s="59" t="s">
        <v>186</v>
      </c>
      <c r="AG225" s="23">
        <v>8</v>
      </c>
      <c r="AH225" s="27">
        <v>7</v>
      </c>
      <c r="AI225" s="25" t="s">
        <v>230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U22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'Б-100181-13',date'2015-03-03',3, 7, 7, 'RUR', 1, 18, date'2015-03-06', date'2015-03-07', 1001811, 1, to_date('2016-08-07 00:00:00','YYYY-MM-DD HH24:MI:SS'), 50000, 9000, 0, 270, 0, 'c1', 8,null);insert into xxxx_oebs_cash_payment_test (ID, INVOICE_ID, OEBS_PAYMENT, DOC_DATE, COMISS_DATE) values (s_xxxx_oebs_cash_payment_test.NEXTVAL, 100181, 25000, to_date('2016-08-07 00:00:00','YYYY-MM-DD HH24:MI:SS'), date'2015-08-07' );insert into xxxx_client_discount_m  (ID,CLIENT_ID,CLIENT_AVG_DISCOUNT,DT) values (s_xxxx_client_discount_m.NEXTVAL,270, 7, date'2016-03-05');</v>
      </c>
    </row>
    <row r="226" spans="1:47" ht="15" customHeight="1" x14ac:dyDescent="0.3">
      <c r="A226" s="45">
        <v>12</v>
      </c>
      <c r="B226" s="57"/>
      <c r="C226" s="12" t="str">
        <f t="shared" si="71"/>
        <v>100012</v>
      </c>
      <c r="D226" s="12" t="str">
        <f t="shared" si="72"/>
        <v>100012/13</v>
      </c>
      <c r="E226" s="13" t="s">
        <v>40</v>
      </c>
      <c r="F226" s="13" t="s">
        <v>41</v>
      </c>
      <c r="G226" s="12">
        <v>57</v>
      </c>
      <c r="H226" s="14">
        <v>100182</v>
      </c>
      <c r="I226" s="15" t="str">
        <f t="shared" si="73"/>
        <v>Б-100182-13</v>
      </c>
      <c r="J226" s="163">
        <v>3</v>
      </c>
      <c r="K226" s="28">
        <v>11</v>
      </c>
      <c r="L226" s="12" t="s">
        <v>42</v>
      </c>
      <c r="M226" s="16">
        <v>1</v>
      </c>
      <c r="N226" s="12">
        <v>18</v>
      </c>
      <c r="O226" s="13" t="s">
        <v>55</v>
      </c>
      <c r="P226" s="13" t="s">
        <v>44</v>
      </c>
      <c r="Q226" s="13" t="s">
        <v>45</v>
      </c>
      <c r="R226" s="17" t="str">
        <f t="shared" si="74"/>
        <v>1001821</v>
      </c>
      <c r="S226" s="15">
        <v>1</v>
      </c>
      <c r="T226" s="144" t="s">
        <v>221</v>
      </c>
      <c r="U226" s="12">
        <v>50000</v>
      </c>
      <c r="V226" s="12">
        <f t="shared" si="75"/>
        <v>9000</v>
      </c>
      <c r="W226" s="12">
        <v>0</v>
      </c>
      <c r="X226" s="18">
        <v>271</v>
      </c>
      <c r="Y226" s="19" t="s">
        <v>47</v>
      </c>
      <c r="Z226" s="20">
        <f t="shared" si="69"/>
        <v>41000</v>
      </c>
      <c r="AA226" s="21">
        <f t="shared" si="70"/>
        <v>6779.6610169491532</v>
      </c>
      <c r="AB226" s="29"/>
      <c r="AC226" s="14">
        <v>400000</v>
      </c>
      <c r="AD226" s="12"/>
      <c r="AE226" s="12"/>
      <c r="AF226" s="59" t="s">
        <v>186</v>
      </c>
      <c r="AG226" s="23">
        <v>8</v>
      </c>
      <c r="AH226" s="30">
        <v>20</v>
      </c>
      <c r="AI226" s="25" t="s">
        <v>230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U22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'Б-100182-13',date'2015-03-04',3, 11, 11, 'RUR', 1, 18, date'2015-03-06', date'2015-03-07', 1001821, 1, to_date('2016-08-07 00:00:00','YYYY-MM-DD HH24:MI:SS'), 50000, 9000, 0, 271, 0, 'c1', 8,null);insert into xxxx_oebs_cash_payment_test (ID, INVOICE_ID, OEBS_PAYMENT, DOC_DATE, COMISS_DATE) values (s_xxxx_oebs_cash_payment_test.NEXTVAL, 100182, 400000, to_date('2016-08-07 00:00:00','YYYY-MM-DD HH24:MI:SS'), date'2015-08-07' );insert into xxxx_client_discount_m  (ID,CLIENT_ID,CLIENT_AVG_DISCOUNT,DT) values (s_xxxx_client_discount_m.NEXTVAL,271, 20, date'2016-03-05');</v>
      </c>
    </row>
    <row r="227" spans="1:47" ht="15" customHeight="1" x14ac:dyDescent="0.3">
      <c r="A227" s="45">
        <v>12</v>
      </c>
      <c r="B227" s="57"/>
      <c r="C227" s="33" t="str">
        <f t="shared" si="71"/>
        <v>100012</v>
      </c>
      <c r="D227" s="33" t="str">
        <f t="shared" si="72"/>
        <v>100012/13</v>
      </c>
      <c r="E227" s="34" t="s">
        <v>40</v>
      </c>
      <c r="F227" s="34" t="s">
        <v>41</v>
      </c>
      <c r="G227" s="12">
        <v>57</v>
      </c>
      <c r="H227" s="14">
        <v>100183</v>
      </c>
      <c r="I227" s="33" t="str">
        <f t="shared" si="73"/>
        <v>Б-100183-13</v>
      </c>
      <c r="J227" s="163">
        <v>3</v>
      </c>
      <c r="K227" s="35">
        <v>1</v>
      </c>
      <c r="L227" s="33" t="s">
        <v>42</v>
      </c>
      <c r="M227" s="36">
        <v>1</v>
      </c>
      <c r="N227" s="33">
        <v>18</v>
      </c>
      <c r="O227" s="34" t="s">
        <v>57</v>
      </c>
      <c r="P227" s="34" t="s">
        <v>44</v>
      </c>
      <c r="Q227" s="34" t="s">
        <v>45</v>
      </c>
      <c r="R227" s="37" t="str">
        <f t="shared" si="74"/>
        <v>1001831</v>
      </c>
      <c r="S227" s="33">
        <v>1</v>
      </c>
      <c r="T227" s="144" t="s">
        <v>221</v>
      </c>
      <c r="U227" s="12">
        <v>50000</v>
      </c>
      <c r="V227" s="33">
        <f t="shared" si="75"/>
        <v>9000</v>
      </c>
      <c r="W227" s="33">
        <v>0</v>
      </c>
      <c r="X227" s="18">
        <v>272</v>
      </c>
      <c r="Y227" s="38" t="s">
        <v>47</v>
      </c>
      <c r="Z227" s="20">
        <f t="shared" si="69"/>
        <v>41000</v>
      </c>
      <c r="AA227" s="21">
        <f t="shared" si="70"/>
        <v>423.72881355932208</v>
      </c>
      <c r="AB227" s="39">
        <f>SUM(AA223:AA227)</f>
        <v>8474.5762711864409</v>
      </c>
      <c r="AC227" s="40">
        <f>U227*0.5</f>
        <v>25000</v>
      </c>
      <c r="AD227" s="33"/>
      <c r="AE227" s="33"/>
      <c r="AF227" s="59" t="s">
        <v>186</v>
      </c>
      <c r="AG227" s="41">
        <v>8</v>
      </c>
      <c r="AH227" s="42">
        <v>13</v>
      </c>
      <c r="AI227" s="43" t="s">
        <v>230</v>
      </c>
      <c r="AJ227" s="34"/>
      <c r="AK227" s="34"/>
      <c r="AL227" s="37">
        <v>0</v>
      </c>
      <c r="AM227" s="33" t="s">
        <v>50</v>
      </c>
      <c r="AN227" s="33" t="s">
        <v>51</v>
      </c>
      <c r="AO227" s="33"/>
      <c r="AP227" s="37"/>
      <c r="AQ227" s="37"/>
      <c r="AR227" s="37"/>
      <c r="AS227" s="44"/>
      <c r="AU22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'Б-100183-13',date'2015-03-05',3, 1, 1, 'RUR', 1, 18, date'2015-03-06', date'2015-03-07', 1001831, 1, to_date('2016-08-07 00:00:00','YYYY-MM-DD HH24:MI:SS'), 50000, 9000, 0, 272, 0, 'c1', 8,null);insert into xxxx_oebs_cash_payment_test (ID, INVOICE_ID, OEBS_PAYMENT, DOC_DATE, COMISS_DATE) values (s_xxxx_oebs_cash_payment_test.NEXTVAL, 100183, 25000, to_date('2016-08-07 00:00:00','YYYY-MM-DD HH24:MI:SS'), date'2015-08-07' );insert into xxxx_client_discount_m  (ID,CLIENT_ID,CLIENT_AVG_DISCOUNT,DT) values (s_xxxx_client_discount_m.NEXTVAL,272, 13, date'2016-03-05');</v>
      </c>
    </row>
    <row r="228" spans="1:47" ht="15" customHeight="1" x14ac:dyDescent="0.3">
      <c r="A228" s="45">
        <v>13</v>
      </c>
      <c r="B228" s="57"/>
      <c r="C228" s="12" t="str">
        <f t="shared" si="71"/>
        <v>100013</v>
      </c>
      <c r="D228" s="12" t="str">
        <f t="shared" si="72"/>
        <v>100013/13</v>
      </c>
      <c r="E228" s="13" t="s">
        <v>40</v>
      </c>
      <c r="F228" s="13" t="s">
        <v>41</v>
      </c>
      <c r="G228" s="12">
        <v>57</v>
      </c>
      <c r="H228" s="14">
        <v>100184</v>
      </c>
      <c r="I228" s="15" t="str">
        <f t="shared" si="73"/>
        <v>Б-100184-13</v>
      </c>
      <c r="J228" s="163">
        <v>3</v>
      </c>
      <c r="K228" s="56">
        <v>2</v>
      </c>
      <c r="L228" s="12" t="s">
        <v>42</v>
      </c>
      <c r="M228" s="16">
        <v>1</v>
      </c>
      <c r="N228" s="12">
        <v>18</v>
      </c>
      <c r="O228" s="13" t="s">
        <v>43</v>
      </c>
      <c r="P228" s="13" t="s">
        <v>44</v>
      </c>
      <c r="Q228" s="13" t="s">
        <v>45</v>
      </c>
      <c r="R228" s="17" t="str">
        <f t="shared" si="74"/>
        <v>1001841</v>
      </c>
      <c r="S228" s="15">
        <v>1</v>
      </c>
      <c r="T228" s="144" t="s">
        <v>152</v>
      </c>
      <c r="U228" s="12">
        <v>50000</v>
      </c>
      <c r="V228" s="12">
        <f t="shared" si="75"/>
        <v>9000</v>
      </c>
      <c r="W228" s="12">
        <v>0</v>
      </c>
      <c r="X228" s="18">
        <v>273</v>
      </c>
      <c r="Y228" s="19" t="s">
        <v>47</v>
      </c>
      <c r="Z228" s="20">
        <f>U228-V228</f>
        <v>41000</v>
      </c>
      <c r="AA228" s="21"/>
      <c r="AB228" s="22"/>
      <c r="AC228" s="14">
        <f>U228*0.5</f>
        <v>25000</v>
      </c>
      <c r="AD228" s="12"/>
      <c r="AE228" s="12"/>
      <c r="AF228" s="13" t="s">
        <v>172</v>
      </c>
      <c r="AG228" s="23">
        <v>8</v>
      </c>
      <c r="AH228" s="24">
        <v>13</v>
      </c>
      <c r="AI228" s="25" t="s">
        <v>230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S228" s="15" t="s">
        <v>196</v>
      </c>
      <c r="AU22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'Б-100184-13',date'2015-03-02',3, 2, 2, 'RUR', 1, 18, date'2015-03-06', date'2015-03-07', 1001841, 1, to_date('2016-06-07 00:00:00','YYYY-MM-DD HH24:MI:SS'), 50000, 9000, 0, 273, 0, 'c1', 8,null);insert into xxxx_oebs_cash_payment_test (ID, INVOICE_ID, OEBS_PAYMENT, DOC_DATE, COMISS_DATE) values (s_xxxx_oebs_cash_payment_test.NEXTVAL, 100184, 25000, to_date('2016-06-07 00:00:00','YYYY-MM-DD HH24:MI:SS'), date'2015-06-11' );insert into xxxx_client_discount_m  (ID,CLIENT_ID,CLIENT_AVG_DISCOUNT,DT) values (s_xxxx_client_discount_m.NEXTVAL,273, 13, date'2016-03-05');</v>
      </c>
    </row>
    <row r="229" spans="1:47" ht="15" customHeight="1" x14ac:dyDescent="0.3">
      <c r="A229" s="45">
        <v>13</v>
      </c>
      <c r="B229" s="57"/>
      <c r="C229" s="12" t="str">
        <f t="shared" si="71"/>
        <v>100013</v>
      </c>
      <c r="D229" s="12" t="str">
        <f t="shared" si="72"/>
        <v>100013/13</v>
      </c>
      <c r="E229" s="13" t="s">
        <v>40</v>
      </c>
      <c r="F229" s="13" t="s">
        <v>41</v>
      </c>
      <c r="G229" s="12">
        <v>57</v>
      </c>
      <c r="H229" s="14">
        <v>100185</v>
      </c>
      <c r="I229" s="15" t="str">
        <f t="shared" si="73"/>
        <v>Б-100185-13</v>
      </c>
      <c r="J229" s="163">
        <v>3</v>
      </c>
      <c r="K229" s="12">
        <v>7</v>
      </c>
      <c r="L229" s="12" t="s">
        <v>42</v>
      </c>
      <c r="M229" s="16">
        <v>1</v>
      </c>
      <c r="N229" s="12">
        <v>18</v>
      </c>
      <c r="O229" s="13" t="s">
        <v>53</v>
      </c>
      <c r="P229" s="13" t="s">
        <v>44</v>
      </c>
      <c r="Q229" s="13" t="s">
        <v>45</v>
      </c>
      <c r="R229" s="17" t="str">
        <f t="shared" si="74"/>
        <v>1001851</v>
      </c>
      <c r="S229" s="15">
        <v>1</v>
      </c>
      <c r="T229" s="144" t="s">
        <v>153</v>
      </c>
      <c r="U229" s="12">
        <v>50000</v>
      </c>
      <c r="V229" s="12">
        <f t="shared" si="75"/>
        <v>9000</v>
      </c>
      <c r="W229" s="12">
        <v>0</v>
      </c>
      <c r="X229" s="18">
        <v>274</v>
      </c>
      <c r="Y229" s="19" t="s">
        <v>47</v>
      </c>
      <c r="Z229" s="20">
        <f t="shared" ref="Z229:Z242" si="77">U229-V229</f>
        <v>41000</v>
      </c>
      <c r="AA229" s="21"/>
      <c r="AB229" s="26"/>
      <c r="AC229" s="14">
        <f>U229*0.5</f>
        <v>25000</v>
      </c>
      <c r="AD229" s="12"/>
      <c r="AE229" s="12"/>
      <c r="AF229" s="58" t="s">
        <v>197</v>
      </c>
      <c r="AG229" s="23">
        <v>8</v>
      </c>
      <c r="AH229" s="27">
        <v>7</v>
      </c>
      <c r="AI229" s="25" t="s">
        <v>230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U22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'Б-100185-13',date'2015-03-03',3, 7, 7, 'RUR', 1, 18, date'2015-03-06', date'2015-03-07', 1001851, 1, to_date('2016-06-08 00:00:00','YYYY-MM-DD HH24:MI:SS'), 50000, 9000, 0, 274, 0, 'c1', 8,null);insert into xxxx_oebs_cash_payment_test (ID, INVOICE_ID, OEBS_PAYMENT, DOC_DATE, COMISS_DATE) values (s_xxxx_oebs_cash_payment_test.NEXTVAL, 100185, 25000, to_date('2016-06-08 00:00:00','YYYY-MM-DD HH24:MI:SS'), date'2015-09-11' );insert into xxxx_client_discount_m  (ID,CLIENT_ID,CLIENT_AVG_DISCOUNT,DT) values (s_xxxx_client_discount_m.NEXTVAL,274, 7, date'2016-03-05');</v>
      </c>
    </row>
    <row r="230" spans="1:47" ht="15" customHeight="1" x14ac:dyDescent="0.3">
      <c r="A230" s="45">
        <v>13</v>
      </c>
      <c r="B230" s="57"/>
      <c r="C230" s="12" t="str">
        <f t="shared" si="71"/>
        <v>100013</v>
      </c>
      <c r="D230" s="12" t="str">
        <f t="shared" si="72"/>
        <v>100013/13</v>
      </c>
      <c r="E230" s="13" t="s">
        <v>40</v>
      </c>
      <c r="F230" s="13" t="s">
        <v>41</v>
      </c>
      <c r="G230" s="12">
        <v>57</v>
      </c>
      <c r="H230" s="14">
        <v>100186</v>
      </c>
      <c r="I230" s="15" t="str">
        <f t="shared" si="73"/>
        <v>Б-100186-13</v>
      </c>
      <c r="J230" s="163">
        <v>3</v>
      </c>
      <c r="K230" s="12">
        <v>7</v>
      </c>
      <c r="L230" s="12" t="s">
        <v>42</v>
      </c>
      <c r="M230" s="16">
        <v>1</v>
      </c>
      <c r="N230" s="12">
        <v>18</v>
      </c>
      <c r="O230" s="13" t="s">
        <v>53</v>
      </c>
      <c r="P230" s="13" t="s">
        <v>44</v>
      </c>
      <c r="Q230" s="13" t="s">
        <v>45</v>
      </c>
      <c r="R230" s="17" t="str">
        <f t="shared" si="74"/>
        <v>1001861</v>
      </c>
      <c r="S230" s="15">
        <v>1</v>
      </c>
      <c r="T230" s="144" t="s">
        <v>153</v>
      </c>
      <c r="U230" s="12">
        <v>50000</v>
      </c>
      <c r="V230" s="12">
        <f t="shared" si="75"/>
        <v>9000</v>
      </c>
      <c r="W230" s="12">
        <v>0</v>
      </c>
      <c r="X230" s="18">
        <v>275</v>
      </c>
      <c r="Y230" s="19" t="s">
        <v>47</v>
      </c>
      <c r="Z230" s="20">
        <f t="shared" si="77"/>
        <v>41000</v>
      </c>
      <c r="AA230" s="21"/>
      <c r="AB230" s="26"/>
      <c r="AC230" s="14">
        <v>100000</v>
      </c>
      <c r="AD230" s="12"/>
      <c r="AE230" s="12"/>
      <c r="AF230" s="13" t="s">
        <v>172</v>
      </c>
      <c r="AG230" s="23">
        <v>8</v>
      </c>
      <c r="AH230" s="27">
        <v>7</v>
      </c>
      <c r="AI230" s="25" t="s">
        <v>230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U23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'Б-100186-13',date'2015-03-03',3, 7, 7, 'RUR', 1, 18, date'2015-03-06', date'2015-03-07', 1001861, 1, to_date('2016-06-08 00:00:00','YYYY-MM-DD HH24:MI:SS'), 50000, 9000, 0, 275, 0, 'c1', 8,null);insert into xxxx_oebs_cash_payment_test (ID, INVOICE_ID, OEBS_PAYMENT, DOC_DATE, COMISS_DATE) values (s_xxxx_oebs_cash_payment_test.NEXTVAL, 100186, 100000, to_date('2016-06-08 00:00:00','YYYY-MM-DD HH24:MI:SS'), date'2015-06-11' );insert into xxxx_client_discount_m  (ID,CLIENT_ID,CLIENT_AVG_DISCOUNT,DT) values (s_xxxx_client_discount_m.NEXTVAL,275, 7, date'2016-03-05');</v>
      </c>
    </row>
    <row r="231" spans="1:47" ht="15" customHeight="1" x14ac:dyDescent="0.3">
      <c r="A231" s="45">
        <v>13</v>
      </c>
      <c r="B231" s="57"/>
      <c r="C231" s="12" t="str">
        <f t="shared" si="71"/>
        <v>100013</v>
      </c>
      <c r="D231" s="12" t="str">
        <f t="shared" si="72"/>
        <v>100013/13</v>
      </c>
      <c r="E231" s="13" t="s">
        <v>40</v>
      </c>
      <c r="F231" s="13" t="s">
        <v>41</v>
      </c>
      <c r="G231" s="12">
        <v>57</v>
      </c>
      <c r="H231" s="14">
        <v>100187</v>
      </c>
      <c r="I231" s="15" t="str">
        <f t="shared" si="73"/>
        <v>Б-100187-13</v>
      </c>
      <c r="J231" s="163">
        <v>3</v>
      </c>
      <c r="K231" s="56">
        <v>11</v>
      </c>
      <c r="L231" s="12" t="s">
        <v>42</v>
      </c>
      <c r="M231" s="16">
        <v>1</v>
      </c>
      <c r="N231" s="12">
        <v>18</v>
      </c>
      <c r="O231" s="13" t="s">
        <v>55</v>
      </c>
      <c r="P231" s="13" t="s">
        <v>44</v>
      </c>
      <c r="Q231" s="13" t="s">
        <v>45</v>
      </c>
      <c r="R231" s="17" t="str">
        <f t="shared" si="74"/>
        <v>1001871</v>
      </c>
      <c r="S231" s="15">
        <v>1</v>
      </c>
      <c r="T231" s="144" t="s">
        <v>215</v>
      </c>
      <c r="U231" s="12">
        <v>50000</v>
      </c>
      <c r="V231" s="12">
        <f t="shared" si="75"/>
        <v>9000</v>
      </c>
      <c r="W231" s="12">
        <v>0</v>
      </c>
      <c r="X231" s="18">
        <v>276</v>
      </c>
      <c r="Y231" s="19" t="s">
        <v>47</v>
      </c>
      <c r="Z231" s="20">
        <f t="shared" si="77"/>
        <v>41000</v>
      </c>
      <c r="AA231" s="29"/>
      <c r="AB231" s="29"/>
      <c r="AC231" s="14">
        <f>U231*0.5</f>
        <v>25000</v>
      </c>
      <c r="AD231" s="12"/>
      <c r="AE231" s="12"/>
      <c r="AF231" s="58" t="s">
        <v>197</v>
      </c>
      <c r="AG231" s="23">
        <v>8</v>
      </c>
      <c r="AH231" s="30">
        <v>20</v>
      </c>
      <c r="AI231" s="25" t="s">
        <v>230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U23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'Б-100187-13',date'2015-03-04',3, 11, 11, 'RUR', 1, 18, date'2015-03-06', date'2015-03-07', 1001871, 1, to_date('2016-06-09 00:00:00','YYYY-MM-DD HH24:MI:SS'), 50000, 9000, 0, 276, 0, 'c1', 8,null);insert into xxxx_oebs_cash_payment_test (ID, INVOICE_ID, OEBS_PAYMENT, DOC_DATE, COMISS_DATE) values (s_xxxx_oebs_cash_payment_test.NEXTVAL, 100187, 25000, to_date('2016-06-09 00:00:00','YYYY-MM-DD HH24:MI:SS'), date'2015-09-11' );insert into xxxx_client_discount_m  (ID,CLIENT_ID,CLIENT_AVG_DISCOUNT,DT) values (s_xxxx_client_discount_m.NEXTVAL,276, 20, date'2016-03-05');</v>
      </c>
    </row>
    <row r="232" spans="1:47" ht="15" customHeight="1" x14ac:dyDescent="0.3">
      <c r="A232" s="45">
        <v>13</v>
      </c>
      <c r="B232" s="57"/>
      <c r="C232" s="12" t="str">
        <f t="shared" si="71"/>
        <v>100013</v>
      </c>
      <c r="D232" s="12" t="str">
        <f t="shared" si="72"/>
        <v>100013/13</v>
      </c>
      <c r="E232" s="13" t="s">
        <v>40</v>
      </c>
      <c r="F232" s="13" t="s">
        <v>41</v>
      </c>
      <c r="G232" s="12">
        <v>57</v>
      </c>
      <c r="H232" s="14">
        <v>100188</v>
      </c>
      <c r="I232" s="15" t="str">
        <f t="shared" si="73"/>
        <v>Б-100188-13</v>
      </c>
      <c r="J232" s="163">
        <v>3</v>
      </c>
      <c r="K232" s="28">
        <v>1</v>
      </c>
      <c r="L232" s="12" t="s">
        <v>42</v>
      </c>
      <c r="M232" s="16">
        <v>1</v>
      </c>
      <c r="N232" s="12">
        <v>18</v>
      </c>
      <c r="O232" s="13" t="s">
        <v>57</v>
      </c>
      <c r="P232" s="13" t="s">
        <v>44</v>
      </c>
      <c r="Q232" s="13" t="s">
        <v>45</v>
      </c>
      <c r="R232" s="17" t="str">
        <f t="shared" si="74"/>
        <v>1001881</v>
      </c>
      <c r="S232" s="15">
        <v>1</v>
      </c>
      <c r="T232" s="144" t="s">
        <v>216</v>
      </c>
      <c r="U232" s="12">
        <v>50000</v>
      </c>
      <c r="V232" s="12">
        <f t="shared" si="75"/>
        <v>9000</v>
      </c>
      <c r="W232" s="12">
        <v>0</v>
      </c>
      <c r="X232" s="18">
        <v>277</v>
      </c>
      <c r="Y232" s="19" t="s">
        <v>47</v>
      </c>
      <c r="Z232" s="20">
        <f t="shared" si="77"/>
        <v>41000</v>
      </c>
      <c r="AA232" s="29">
        <f>(AC228+AC230+AC232)/1.18</f>
        <v>127118.64406779662</v>
      </c>
      <c r="AB232" s="29">
        <f>Z232-AA232</f>
        <v>-86118.644067796617</v>
      </c>
      <c r="AC232" s="14">
        <f>U232*0.5</f>
        <v>25000</v>
      </c>
      <c r="AD232" s="12"/>
      <c r="AE232" s="12"/>
      <c r="AF232" s="13" t="s">
        <v>172</v>
      </c>
      <c r="AG232" s="23">
        <v>8</v>
      </c>
      <c r="AH232" s="30">
        <v>13</v>
      </c>
      <c r="AI232" s="25" t="s">
        <v>230</v>
      </c>
      <c r="AJ232" s="13"/>
      <c r="AK232" s="13"/>
      <c r="AL232" s="17">
        <v>0</v>
      </c>
      <c r="AM232" s="15" t="s">
        <v>50</v>
      </c>
      <c r="AN232" s="12" t="s">
        <v>51</v>
      </c>
      <c r="AO232" s="12"/>
      <c r="AP232" s="17"/>
      <c r="AQ232" s="17"/>
      <c r="AR232" s="17"/>
      <c r="AU23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'Б-100188-13',date'2015-03-05',3, 1, 1, 'RUR', 1, 18, date'2015-03-06', date'2015-03-07', 1001881, 1, to_date('2016-06-11 00:00:00','YYYY-MM-DD HH24:MI:SS'), 50000, 9000, 0, 277, 0, 'c1', 8,null);insert into xxxx_oebs_cash_payment_test (ID, INVOICE_ID, OEBS_PAYMENT, DOC_DATE, COMISS_DATE) values (s_xxxx_oebs_cash_payment_test.NEXTVAL, 100188, 25000, to_date('2016-06-11 00:00:00','YYYY-MM-DD HH24:MI:SS'), date'2015-06-11' );insert into xxxx_client_discount_m  (ID,CLIENT_ID,CLIENT_AVG_DISCOUNT,DT) values (s_xxxx_client_discount_m.NEXTVAL,277, 13, date'2016-03-05');</v>
      </c>
    </row>
    <row r="233" spans="1:47" ht="15" customHeight="1" x14ac:dyDescent="0.3">
      <c r="A233" s="45">
        <v>13</v>
      </c>
      <c r="B233" s="57"/>
      <c r="C233" s="12" t="str">
        <f t="shared" si="71"/>
        <v>100013</v>
      </c>
      <c r="D233" s="12" t="str">
        <f t="shared" si="72"/>
        <v>100013/13</v>
      </c>
      <c r="E233" s="13" t="s">
        <v>40</v>
      </c>
      <c r="F233" s="13" t="s">
        <v>41</v>
      </c>
      <c r="G233" s="12">
        <v>57</v>
      </c>
      <c r="H233" s="14">
        <v>100189</v>
      </c>
      <c r="I233" s="15" t="str">
        <f t="shared" si="73"/>
        <v>Б-100189-13</v>
      </c>
      <c r="J233" s="163">
        <v>3</v>
      </c>
      <c r="K233" s="12">
        <v>7</v>
      </c>
      <c r="L233" s="12" t="s">
        <v>42</v>
      </c>
      <c r="M233" s="16">
        <v>1</v>
      </c>
      <c r="N233" s="12">
        <v>18</v>
      </c>
      <c r="O233" s="13" t="s">
        <v>43</v>
      </c>
      <c r="P233" s="13" t="s">
        <v>44</v>
      </c>
      <c r="Q233" s="13" t="s">
        <v>45</v>
      </c>
      <c r="R233" s="17" t="str">
        <f t="shared" si="74"/>
        <v>1001891</v>
      </c>
      <c r="S233" s="15">
        <v>1</v>
      </c>
      <c r="T233" s="144" t="s">
        <v>217</v>
      </c>
      <c r="U233" s="12">
        <v>50000</v>
      </c>
      <c r="V233" s="12">
        <f t="shared" si="75"/>
        <v>9000</v>
      </c>
      <c r="W233" s="12">
        <v>0</v>
      </c>
      <c r="X233" s="18">
        <v>278</v>
      </c>
      <c r="Y233" s="19" t="s">
        <v>47</v>
      </c>
      <c r="Z233" s="20">
        <f t="shared" si="77"/>
        <v>41000</v>
      </c>
      <c r="AA233" s="21"/>
      <c r="AB233" s="22"/>
      <c r="AC233" s="14">
        <f>U233*0.5</f>
        <v>25000</v>
      </c>
      <c r="AD233" s="12"/>
      <c r="AE233" s="12"/>
      <c r="AF233" s="59" t="s">
        <v>198</v>
      </c>
      <c r="AG233" s="23">
        <v>8</v>
      </c>
      <c r="AH233" s="24">
        <v>13</v>
      </c>
      <c r="AI233" s="25" t="s">
        <v>230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U23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'Б-100189-13',date'2015-03-02',3, 7, 7, 'RUR', 1, 18, date'2015-03-06', date'2015-03-07', 1001891, 1, to_date('2016-07-07 00:00:00','YYYY-MM-DD HH24:MI:SS'), 50000, 9000, 0, 278, 0, 'c1', 8,null);insert into xxxx_oebs_cash_payment_test (ID, INVOICE_ID, OEBS_PAYMENT, DOC_DATE, COMISS_DATE) values (s_xxxx_oebs_cash_payment_test.NEXTVAL, 100189, 25000, to_date('2016-07-07 00:00:00','YYYY-MM-DD HH24:MI:SS'), date'2015-07-07' );insert into xxxx_client_discount_m  (ID,CLIENT_ID,CLIENT_AVG_DISCOUNT,DT) values (s_xxxx_client_discount_m.NEXTVAL,278, 13, date'2016-03-05');</v>
      </c>
    </row>
    <row r="234" spans="1:47" ht="15" customHeight="1" x14ac:dyDescent="0.3">
      <c r="A234" s="45">
        <v>13</v>
      </c>
      <c r="B234" s="57"/>
      <c r="C234" s="12" t="str">
        <f t="shared" si="71"/>
        <v>100013</v>
      </c>
      <c r="D234" s="12" t="str">
        <f t="shared" si="72"/>
        <v>100013/13</v>
      </c>
      <c r="E234" s="13" t="s">
        <v>40</v>
      </c>
      <c r="F234" s="13" t="s">
        <v>41</v>
      </c>
      <c r="G234" s="12">
        <v>57</v>
      </c>
      <c r="H234" s="14">
        <v>100190</v>
      </c>
      <c r="I234" s="15" t="str">
        <f t="shared" si="73"/>
        <v>Б-100190-13</v>
      </c>
      <c r="J234" s="163">
        <v>3</v>
      </c>
      <c r="K234" s="28">
        <v>12</v>
      </c>
      <c r="L234" s="12" t="s">
        <v>42</v>
      </c>
      <c r="M234" s="16">
        <v>1</v>
      </c>
      <c r="N234" s="12">
        <v>18</v>
      </c>
      <c r="O234" s="13" t="s">
        <v>53</v>
      </c>
      <c r="P234" s="13" t="s">
        <v>44</v>
      </c>
      <c r="Q234" s="13" t="s">
        <v>45</v>
      </c>
      <c r="R234" s="17" t="str">
        <f t="shared" si="74"/>
        <v>1001901</v>
      </c>
      <c r="S234" s="15">
        <v>1</v>
      </c>
      <c r="T234" s="144" t="s">
        <v>217</v>
      </c>
      <c r="U234" s="12">
        <v>50000</v>
      </c>
      <c r="V234" s="12">
        <f t="shared" si="75"/>
        <v>9000</v>
      </c>
      <c r="W234" s="12">
        <v>0</v>
      </c>
      <c r="X234" s="18">
        <v>279</v>
      </c>
      <c r="Y234" s="19" t="s">
        <v>47</v>
      </c>
      <c r="Z234" s="20"/>
      <c r="AA234" s="21"/>
      <c r="AB234" s="26"/>
      <c r="AC234" s="14"/>
      <c r="AD234" s="12"/>
      <c r="AE234" s="12"/>
      <c r="AF234" s="59" t="s">
        <v>198</v>
      </c>
      <c r="AG234" s="23">
        <v>8</v>
      </c>
      <c r="AH234" s="27">
        <v>7</v>
      </c>
      <c r="AI234" s="25" t="s">
        <v>230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U23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'Б-100190-13',date'2015-03-03',3, 12, 12, 'RUR', 1, 18, date'2015-03-06', date'2015-03-07', 1001901, 1, to_date('2016-07-07 00:00:00','YYYY-MM-DD HH24:MI:SS'), 50000, 9000, 0, 279, 0, 'c1', 8,null);insert into xxxx_client_discount_m  (ID,CLIENT_ID,CLIENT_AVG_DISCOUNT,DT) values (s_xxxx_client_discount_m.NEXTVAL,279, 7, date'2016-03-05');</v>
      </c>
    </row>
    <row r="235" spans="1:47" x14ac:dyDescent="0.3">
      <c r="A235" s="45">
        <v>13</v>
      </c>
      <c r="B235" s="57"/>
      <c r="C235" s="12" t="str">
        <f t="shared" si="71"/>
        <v>100013</v>
      </c>
      <c r="D235" s="12" t="str">
        <f t="shared" si="72"/>
        <v>100013/13</v>
      </c>
      <c r="E235" s="13" t="s">
        <v>40</v>
      </c>
      <c r="F235" s="13" t="s">
        <v>41</v>
      </c>
      <c r="G235" s="12">
        <v>57</v>
      </c>
      <c r="H235" s="14">
        <v>100191</v>
      </c>
      <c r="I235" s="15" t="str">
        <f t="shared" si="73"/>
        <v>Б-100191-13</v>
      </c>
      <c r="J235" s="163">
        <v>3</v>
      </c>
      <c r="K235" s="12">
        <v>7</v>
      </c>
      <c r="L235" s="12" t="s">
        <v>42</v>
      </c>
      <c r="M235" s="16">
        <v>1</v>
      </c>
      <c r="N235" s="12">
        <v>18</v>
      </c>
      <c r="O235" s="13" t="s">
        <v>53</v>
      </c>
      <c r="P235" s="13" t="s">
        <v>44</v>
      </c>
      <c r="Q235" s="13" t="s">
        <v>45</v>
      </c>
      <c r="R235" s="17" t="str">
        <f t="shared" si="74"/>
        <v>1001911</v>
      </c>
      <c r="S235" s="15">
        <v>1</v>
      </c>
      <c r="T235" s="144" t="s">
        <v>217</v>
      </c>
      <c r="U235" s="12">
        <v>50000</v>
      </c>
      <c r="V235" s="12">
        <f t="shared" si="75"/>
        <v>9000</v>
      </c>
      <c r="W235" s="12">
        <v>0</v>
      </c>
      <c r="X235" s="18">
        <v>280</v>
      </c>
      <c r="Y235" s="19" t="s">
        <v>47</v>
      </c>
      <c r="Z235" s="20">
        <f t="shared" si="77"/>
        <v>41000</v>
      </c>
      <c r="AA235" s="21"/>
      <c r="AB235" s="26"/>
      <c r="AC235" s="14">
        <f t="shared" ref="AC235:AC240" si="78">U235*0.5</f>
        <v>25000</v>
      </c>
      <c r="AD235" s="12"/>
      <c r="AE235" s="12"/>
      <c r="AF235" s="58" t="s">
        <v>199</v>
      </c>
      <c r="AG235" s="23">
        <v>8</v>
      </c>
      <c r="AH235" s="27">
        <v>7</v>
      </c>
      <c r="AI235" s="25" t="s">
        <v>230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U23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'Б-100191-13',date'2015-03-03',3, 7, 7, 'RUR', 1, 18, date'2015-03-06', date'2015-03-07', 1001911, 1, to_date('2016-07-07 00:00:00','YYYY-MM-DD HH24:MI:SS'), 50000, 9000, 0, 280, 0, 'c1', 8,null);insert into xxxx_oebs_cash_payment_test (ID, INVOICE_ID, OEBS_PAYMENT, DOC_DATE, COMISS_DATE) values (s_xxxx_oebs_cash_payment_test.NEXTVAL, 100191, 25000, to_date('2016-07-07 00:00:00','YYYY-MM-DD HH24:MI:SS'), date'2015-08-11' );insert into xxxx_client_discount_m  (ID,CLIENT_ID,CLIENT_AVG_DISCOUNT,DT) values (s_xxxx_client_discount_m.NEXTVAL,280, 7, date'2016-03-05');</v>
      </c>
    </row>
    <row r="236" spans="1:47" ht="17.25" customHeight="1" x14ac:dyDescent="0.3">
      <c r="A236" s="45">
        <v>13</v>
      </c>
      <c r="B236" s="57"/>
      <c r="C236" s="12" t="str">
        <f t="shared" si="71"/>
        <v>100013</v>
      </c>
      <c r="D236" s="12" t="str">
        <f t="shared" si="72"/>
        <v>100013/13</v>
      </c>
      <c r="E236" s="13" t="s">
        <v>40</v>
      </c>
      <c r="F236" s="13" t="s">
        <v>41</v>
      </c>
      <c r="G236" s="12">
        <v>57</v>
      </c>
      <c r="H236" s="14">
        <v>100192</v>
      </c>
      <c r="I236" s="15" t="str">
        <f t="shared" si="73"/>
        <v>Б-100192-13</v>
      </c>
      <c r="J236" s="163">
        <v>3</v>
      </c>
      <c r="K236" s="28">
        <v>11</v>
      </c>
      <c r="L236" s="12" t="s">
        <v>42</v>
      </c>
      <c r="M236" s="16">
        <v>1</v>
      </c>
      <c r="N236" s="12">
        <v>18</v>
      </c>
      <c r="O236" s="13" t="s">
        <v>55</v>
      </c>
      <c r="P236" s="13" t="s">
        <v>44</v>
      </c>
      <c r="Q236" s="13" t="s">
        <v>45</v>
      </c>
      <c r="R236" s="17" t="str">
        <f t="shared" si="74"/>
        <v>1001921</v>
      </c>
      <c r="S236" s="15">
        <v>1</v>
      </c>
      <c r="T236" s="144" t="s">
        <v>217</v>
      </c>
      <c r="U236" s="12">
        <v>50000</v>
      </c>
      <c r="V236" s="12">
        <f t="shared" si="75"/>
        <v>9000</v>
      </c>
      <c r="W236" s="12">
        <v>0</v>
      </c>
      <c r="X236" s="18">
        <v>281</v>
      </c>
      <c r="Y236" s="19" t="s">
        <v>47</v>
      </c>
      <c r="Z236" s="20">
        <f t="shared" si="77"/>
        <v>41000</v>
      </c>
      <c r="AA236" s="29"/>
      <c r="AB236" s="29"/>
      <c r="AC236" s="14">
        <f t="shared" si="78"/>
        <v>25000</v>
      </c>
      <c r="AD236" s="12"/>
      <c r="AE236" s="12"/>
      <c r="AF236" s="58" t="s">
        <v>199</v>
      </c>
      <c r="AG236" s="23">
        <v>8</v>
      </c>
      <c r="AH236" s="30">
        <v>20</v>
      </c>
      <c r="AI236" s="25" t="s">
        <v>230</v>
      </c>
      <c r="AJ236" s="13"/>
      <c r="AK236" s="13"/>
      <c r="AL236" s="17">
        <v>0</v>
      </c>
      <c r="AM236" s="15" t="s">
        <v>50</v>
      </c>
      <c r="AN236" s="12" t="s">
        <v>51</v>
      </c>
      <c r="AO236" s="12"/>
      <c r="AP236" s="17"/>
      <c r="AQ236" s="17"/>
      <c r="AR236" s="17"/>
      <c r="AU23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'Б-100192-13',date'2015-03-04',3, 11, 11, 'RUR', 1, 18, date'2015-03-06', date'2015-03-07', 1001921, 1, to_date('2016-07-07 00:00:00','YYYY-MM-DD HH24:MI:SS'), 50000, 9000, 0, 281, 0, 'c1', 8,null);insert into xxxx_oebs_cash_payment_test (ID, INVOICE_ID, OEBS_PAYMENT, DOC_DATE, COMISS_DATE) values (s_xxxx_oebs_cash_payment_test.NEXTVAL, 100192, 25000, to_date('2016-07-07 00:00:00','YYYY-MM-DD HH24:MI:SS'), date'2015-08-11' );insert into xxxx_client_discount_m  (ID,CLIENT_ID,CLIENT_AVG_DISCOUNT,DT) values (s_xxxx_client_discount_m.NEXTVAL,281, 20, date'2016-03-05');</v>
      </c>
    </row>
    <row r="237" spans="1:47" ht="16.5" customHeight="1" x14ac:dyDescent="0.3">
      <c r="A237" s="45">
        <v>13</v>
      </c>
      <c r="B237" s="57"/>
      <c r="C237" s="12" t="str">
        <f t="shared" si="71"/>
        <v>100013</v>
      </c>
      <c r="D237" s="12" t="str">
        <f t="shared" si="72"/>
        <v>100013/13</v>
      </c>
      <c r="E237" s="13" t="s">
        <v>40</v>
      </c>
      <c r="F237" s="13" t="s">
        <v>41</v>
      </c>
      <c r="G237" s="12">
        <v>57</v>
      </c>
      <c r="H237" s="14">
        <v>100193</v>
      </c>
      <c r="I237" s="15" t="str">
        <f t="shared" si="73"/>
        <v>Б-100193-13</v>
      </c>
      <c r="J237" s="163">
        <v>3</v>
      </c>
      <c r="K237" s="28">
        <v>1</v>
      </c>
      <c r="L237" s="12" t="s">
        <v>42</v>
      </c>
      <c r="M237" s="16">
        <v>1</v>
      </c>
      <c r="N237" s="12">
        <v>18</v>
      </c>
      <c r="O237" s="13" t="s">
        <v>57</v>
      </c>
      <c r="P237" s="13" t="s">
        <v>44</v>
      </c>
      <c r="Q237" s="13" t="s">
        <v>45</v>
      </c>
      <c r="R237" s="17" t="str">
        <f t="shared" si="74"/>
        <v>1001931</v>
      </c>
      <c r="S237" s="15">
        <v>1</v>
      </c>
      <c r="T237" s="144" t="s">
        <v>217</v>
      </c>
      <c r="U237" s="12">
        <v>50000</v>
      </c>
      <c r="V237" s="12">
        <f t="shared" si="75"/>
        <v>9000</v>
      </c>
      <c r="W237" s="12">
        <v>0</v>
      </c>
      <c r="X237" s="18">
        <v>282</v>
      </c>
      <c r="Y237" s="19" t="s">
        <v>47</v>
      </c>
      <c r="Z237" s="20">
        <f t="shared" si="77"/>
        <v>41000</v>
      </c>
      <c r="AA237" s="29">
        <f>(AC237+AC234+AC233)/1.18</f>
        <v>42372.881355932208</v>
      </c>
      <c r="AB237" s="29">
        <f>Z237-AA237</f>
        <v>-1372.881355932208</v>
      </c>
      <c r="AC237" s="14">
        <f t="shared" si="78"/>
        <v>25000</v>
      </c>
      <c r="AD237" s="12"/>
      <c r="AE237" s="12"/>
      <c r="AF237" s="59" t="s">
        <v>198</v>
      </c>
      <c r="AG237" s="23">
        <v>8</v>
      </c>
      <c r="AH237" s="30">
        <v>13</v>
      </c>
      <c r="AI237" s="25" t="s">
        <v>230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U23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'Б-100193-13',date'2015-03-05',3, 1, 1, 'RUR', 1, 18, date'2015-03-06', date'2015-03-07', 1001931, 1, to_date('2016-07-07 00:00:00','YYYY-MM-DD HH24:MI:SS'), 50000, 9000, 0, 282, 0, 'c1', 8,null);insert into xxxx_oebs_cash_payment_test (ID, INVOICE_ID, OEBS_PAYMENT, DOC_DATE, COMISS_DATE) values (s_xxxx_oebs_cash_payment_test.NEXTVAL, 100193, 25000, to_date('2016-07-07 00:00:00','YYYY-MM-DD HH24:MI:SS'), date'2015-07-07' );insert into xxxx_client_discount_m  (ID,CLIENT_ID,CLIENT_AVG_DISCOUNT,DT) values (s_xxxx_client_discount_m.NEXTVAL,282, 13, date'2016-03-05');</v>
      </c>
    </row>
    <row r="238" spans="1:47" ht="17.25" customHeight="1" x14ac:dyDescent="0.3">
      <c r="A238" s="45">
        <v>13</v>
      </c>
      <c r="B238" s="57"/>
      <c r="C238" s="12" t="str">
        <f t="shared" si="71"/>
        <v>100013</v>
      </c>
      <c r="D238" s="12" t="str">
        <f t="shared" si="72"/>
        <v>100013/13</v>
      </c>
      <c r="E238" s="13" t="s">
        <v>40</v>
      </c>
      <c r="F238" s="13" t="s">
        <v>41</v>
      </c>
      <c r="G238" s="12">
        <v>57</v>
      </c>
      <c r="H238" s="14">
        <v>100194</v>
      </c>
      <c r="I238" s="15" t="str">
        <f t="shared" si="73"/>
        <v>Б-100194-13</v>
      </c>
      <c r="J238" s="163">
        <v>3</v>
      </c>
      <c r="K238" s="12">
        <v>7</v>
      </c>
      <c r="L238" s="12" t="s">
        <v>42</v>
      </c>
      <c r="M238" s="16">
        <v>1</v>
      </c>
      <c r="N238" s="12">
        <v>18</v>
      </c>
      <c r="O238" s="13" t="s">
        <v>43</v>
      </c>
      <c r="P238" s="13" t="s">
        <v>44</v>
      </c>
      <c r="Q238" s="13" t="s">
        <v>45</v>
      </c>
      <c r="R238" s="17" t="str">
        <f t="shared" si="74"/>
        <v>1001941</v>
      </c>
      <c r="S238" s="15">
        <v>1</v>
      </c>
      <c r="T238" s="144" t="s">
        <v>224</v>
      </c>
      <c r="U238" s="12">
        <v>50000</v>
      </c>
      <c r="V238" s="12">
        <f t="shared" si="75"/>
        <v>9000</v>
      </c>
      <c r="W238" s="12">
        <v>0</v>
      </c>
      <c r="X238" s="18">
        <v>283</v>
      </c>
      <c r="Y238" s="19" t="s">
        <v>47</v>
      </c>
      <c r="Z238" s="20">
        <f t="shared" si="77"/>
        <v>41000</v>
      </c>
      <c r="AA238" s="21"/>
      <c r="AB238" s="22"/>
      <c r="AC238" s="14">
        <f t="shared" si="78"/>
        <v>25000</v>
      </c>
      <c r="AD238" s="12"/>
      <c r="AE238" s="12"/>
      <c r="AF238" s="58" t="s">
        <v>199</v>
      </c>
      <c r="AG238" s="23">
        <v>8</v>
      </c>
      <c r="AH238" s="24">
        <v>13</v>
      </c>
      <c r="AI238" s="25" t="s">
        <v>230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U23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'Б-100194-13',date'2015-03-02',3, 7, 7, 'RUR', 1, 18, date'2015-03-06', date'2015-03-07', 1001941, 1, to_date('2016-08-11 00:00:00','YYYY-MM-DD HH24:MI:SS'), 50000, 9000, 0, 283, 0, 'c1', 8,null);insert into xxxx_oebs_cash_payment_test (ID, INVOICE_ID, OEBS_PAYMENT, DOC_DATE, COMISS_DATE) values (s_xxxx_oebs_cash_payment_test.NEXTVAL, 100194, 25000, to_date('2016-08-11 00:00:00','YYYY-MM-DD HH24:MI:SS'), date'2015-08-11' );insert into xxxx_client_discount_m  (ID,CLIENT_ID,CLIENT_AVG_DISCOUNT,DT) values (s_xxxx_client_discount_m.NEXTVAL,283, 13, date'2016-03-05');</v>
      </c>
    </row>
    <row r="239" spans="1:47" x14ac:dyDescent="0.3">
      <c r="A239" s="45">
        <v>13</v>
      </c>
      <c r="B239" s="57"/>
      <c r="C239" s="12" t="str">
        <f t="shared" si="71"/>
        <v>100013</v>
      </c>
      <c r="D239" s="12" t="str">
        <f t="shared" si="72"/>
        <v>100013/13</v>
      </c>
      <c r="E239" s="13" t="s">
        <v>40</v>
      </c>
      <c r="F239" s="13" t="s">
        <v>41</v>
      </c>
      <c r="G239" s="12">
        <v>57</v>
      </c>
      <c r="H239" s="14">
        <v>100195</v>
      </c>
      <c r="I239" s="15" t="str">
        <f t="shared" si="73"/>
        <v>Б-100195-13</v>
      </c>
      <c r="J239" s="163">
        <v>3</v>
      </c>
      <c r="K239" s="56">
        <v>3</v>
      </c>
      <c r="L239" s="12" t="s">
        <v>42</v>
      </c>
      <c r="M239" s="16">
        <v>1</v>
      </c>
      <c r="N239" s="12">
        <v>18</v>
      </c>
      <c r="O239" s="13" t="s">
        <v>53</v>
      </c>
      <c r="P239" s="13" t="s">
        <v>44</v>
      </c>
      <c r="Q239" s="13" t="s">
        <v>45</v>
      </c>
      <c r="R239" s="17" t="str">
        <f t="shared" si="74"/>
        <v>1001951</v>
      </c>
      <c r="S239" s="15">
        <v>1</v>
      </c>
      <c r="T239" s="144" t="s">
        <v>221</v>
      </c>
      <c r="U239" s="12">
        <v>50000</v>
      </c>
      <c r="V239" s="12">
        <f t="shared" si="75"/>
        <v>9000</v>
      </c>
      <c r="W239" s="12">
        <v>0</v>
      </c>
      <c r="X239" s="18">
        <v>284</v>
      </c>
      <c r="Y239" s="19" t="s">
        <v>47</v>
      </c>
      <c r="Z239" s="20">
        <f t="shared" si="77"/>
        <v>41000</v>
      </c>
      <c r="AA239" s="21"/>
      <c r="AB239" s="26"/>
      <c r="AC239" s="14">
        <f t="shared" si="78"/>
        <v>25000</v>
      </c>
      <c r="AD239" s="12"/>
      <c r="AE239" s="12"/>
      <c r="AF239" s="58" t="s">
        <v>199</v>
      </c>
      <c r="AG239" s="23">
        <v>8</v>
      </c>
      <c r="AH239" s="27">
        <v>7</v>
      </c>
      <c r="AI239" s="25" t="s">
        <v>230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U23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'Б-100195-13',date'2015-03-03',3, 3, 3, 'RUR', 1, 18, date'2015-03-06', date'2015-03-07', 1001951, 1, to_date('2016-08-07 00:00:00','YYYY-MM-DD HH24:MI:SS'), 50000, 9000, 0, 284, 0, 'c1', 8,null);insert into xxxx_oebs_cash_payment_test (ID, INVOICE_ID, OEBS_PAYMENT, DOC_DATE, COMISS_DATE) values (s_xxxx_oebs_cash_payment_test.NEXTVAL, 100195, 25000, to_date('2016-08-07 00:00:00','YYYY-MM-DD HH24:MI:SS'), date'2015-08-11' );insert into xxxx_client_discount_m  (ID,CLIENT_ID,CLIENT_AVG_DISCOUNT,DT) values (s_xxxx_client_discount_m.NEXTVAL,284, 7, date'2016-03-05');</v>
      </c>
    </row>
    <row r="240" spans="1:47" x14ac:dyDescent="0.3">
      <c r="A240" s="45">
        <v>13</v>
      </c>
      <c r="B240" s="57"/>
      <c r="C240" s="12" t="str">
        <f t="shared" si="71"/>
        <v>100013</v>
      </c>
      <c r="D240" s="12" t="str">
        <f t="shared" si="72"/>
        <v>100013/13</v>
      </c>
      <c r="E240" s="13" t="s">
        <v>40</v>
      </c>
      <c r="F240" s="13" t="s">
        <v>41</v>
      </c>
      <c r="G240" s="12">
        <v>57</v>
      </c>
      <c r="H240" s="14">
        <v>100196</v>
      </c>
      <c r="I240" s="15" t="str">
        <f t="shared" si="73"/>
        <v>Б-100196-13</v>
      </c>
      <c r="J240" s="163">
        <v>3</v>
      </c>
      <c r="K240" s="12">
        <v>7</v>
      </c>
      <c r="L240" s="12" t="s">
        <v>42</v>
      </c>
      <c r="M240" s="16">
        <v>1</v>
      </c>
      <c r="N240" s="12">
        <v>18</v>
      </c>
      <c r="O240" s="13" t="s">
        <v>53</v>
      </c>
      <c r="P240" s="13" t="s">
        <v>44</v>
      </c>
      <c r="Q240" s="13" t="s">
        <v>45</v>
      </c>
      <c r="R240" s="17" t="str">
        <f t="shared" si="74"/>
        <v>1001961</v>
      </c>
      <c r="S240" s="15">
        <v>1</v>
      </c>
      <c r="T240" s="144" t="s">
        <v>221</v>
      </c>
      <c r="U240" s="12">
        <v>50000</v>
      </c>
      <c r="V240" s="12">
        <f t="shared" si="75"/>
        <v>9000</v>
      </c>
      <c r="W240" s="12">
        <v>0</v>
      </c>
      <c r="X240" s="18">
        <v>285</v>
      </c>
      <c r="Y240" s="19" t="s">
        <v>47</v>
      </c>
      <c r="Z240" s="20">
        <f t="shared" si="77"/>
        <v>41000</v>
      </c>
      <c r="AA240" s="21"/>
      <c r="AB240" s="26"/>
      <c r="AC240" s="14">
        <f t="shared" si="78"/>
        <v>25000</v>
      </c>
      <c r="AD240" s="12"/>
      <c r="AE240" s="12"/>
      <c r="AF240" s="58" t="s">
        <v>199</v>
      </c>
      <c r="AG240" s="23">
        <v>8</v>
      </c>
      <c r="AH240" s="27">
        <v>7</v>
      </c>
      <c r="AI240" s="25" t="s">
        <v>230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U24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'Б-100196-13',date'2015-03-03',3, 7, 7, 'RUR', 1, 18, date'2015-03-06', date'2015-03-07', 1001961, 1, to_date('2016-08-07 00:00:00','YYYY-MM-DD HH24:MI:SS'), 50000, 9000, 0, 285, 0, 'c1', 8,null);insert into xxxx_oebs_cash_payment_test (ID, INVOICE_ID, OEBS_PAYMENT, DOC_DATE, COMISS_DATE) values (s_xxxx_oebs_cash_payment_test.NEXTVAL, 100196, 25000, to_date('2016-08-07 00:00:00','YYYY-MM-DD HH24:MI:SS'), date'2015-08-11' );insert into xxxx_client_discount_m  (ID,CLIENT_ID,CLIENT_AVG_DISCOUNT,DT) values (s_xxxx_client_discount_m.NEXTVAL,285, 7, date'2016-03-05');</v>
      </c>
    </row>
    <row r="241" spans="1:47" x14ac:dyDescent="0.3">
      <c r="A241" s="45">
        <v>13</v>
      </c>
      <c r="B241" s="57"/>
      <c r="C241" s="12" t="str">
        <f t="shared" si="71"/>
        <v>100013</v>
      </c>
      <c r="D241" s="12" t="str">
        <f t="shared" si="72"/>
        <v>100013/13</v>
      </c>
      <c r="E241" s="13" t="s">
        <v>40</v>
      </c>
      <c r="F241" s="13" t="s">
        <v>41</v>
      </c>
      <c r="G241" s="12">
        <v>57</v>
      </c>
      <c r="H241" s="14">
        <v>100197</v>
      </c>
      <c r="I241" s="15" t="str">
        <f t="shared" si="73"/>
        <v>Б-100197-13</v>
      </c>
      <c r="J241" s="163">
        <v>3</v>
      </c>
      <c r="K241" s="28">
        <v>11</v>
      </c>
      <c r="L241" s="12" t="s">
        <v>42</v>
      </c>
      <c r="M241" s="16">
        <v>1</v>
      </c>
      <c r="N241" s="12">
        <v>18</v>
      </c>
      <c r="O241" s="13" t="s">
        <v>55</v>
      </c>
      <c r="P241" s="13" t="s">
        <v>44</v>
      </c>
      <c r="Q241" s="13" t="s">
        <v>45</v>
      </c>
      <c r="R241" s="17" t="str">
        <f t="shared" si="74"/>
        <v>1001971</v>
      </c>
      <c r="S241" s="15">
        <v>1</v>
      </c>
      <c r="T241" s="144" t="s">
        <v>221</v>
      </c>
      <c r="U241" s="12">
        <v>50000</v>
      </c>
      <c r="V241" s="12">
        <f t="shared" si="75"/>
        <v>9000</v>
      </c>
      <c r="W241" s="12">
        <v>0</v>
      </c>
      <c r="X241" s="18">
        <v>286</v>
      </c>
      <c r="Y241" s="19" t="s">
        <v>47</v>
      </c>
      <c r="Z241" s="20">
        <f t="shared" si="77"/>
        <v>41000</v>
      </c>
      <c r="AA241" s="29"/>
      <c r="AB241" s="29"/>
      <c r="AC241" s="14">
        <v>400000</v>
      </c>
      <c r="AD241" s="12"/>
      <c r="AE241" s="12"/>
      <c r="AF241" s="58" t="s">
        <v>197</v>
      </c>
      <c r="AG241" s="23">
        <v>8</v>
      </c>
      <c r="AH241" s="30">
        <v>20</v>
      </c>
      <c r="AI241" s="25" t="s">
        <v>230</v>
      </c>
      <c r="AJ241" s="13"/>
      <c r="AK241" s="13"/>
      <c r="AL241" s="17">
        <v>0</v>
      </c>
      <c r="AM241" s="15" t="s">
        <v>50</v>
      </c>
      <c r="AN241" s="12" t="s">
        <v>51</v>
      </c>
      <c r="AO241" s="12"/>
      <c r="AP241" s="17"/>
      <c r="AQ241" s="17"/>
      <c r="AR241" s="17"/>
      <c r="AU24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'Б-100197-13',date'2015-03-04',3, 11, 11, 'RUR', 1, 18, date'2015-03-06', date'2015-03-07', 1001971, 1, to_date('2016-08-07 00:00:00','YYYY-MM-DD HH24:MI:SS'), 50000, 9000, 0, 286, 0, 'c1', 8,null);insert into xxxx_oebs_cash_payment_test (ID, INVOICE_ID, OEBS_PAYMENT, DOC_DATE, COMISS_DATE) values (s_xxxx_oebs_cash_payment_test.NEXTVAL, 100197, 400000, to_date('2016-08-07 00:00:00','YYYY-MM-DD HH24:MI:SS'), date'2015-09-11' );insert into xxxx_client_discount_m  (ID,CLIENT_ID,CLIENT_AVG_DISCOUNT,DT) values (s_xxxx_client_discount_m.NEXTVAL,286, 20, date'2016-03-05');</v>
      </c>
    </row>
    <row r="242" spans="1:47" x14ac:dyDescent="0.3">
      <c r="A242" s="45">
        <v>13</v>
      </c>
      <c r="B242" s="57"/>
      <c r="C242" s="33" t="str">
        <f t="shared" si="71"/>
        <v>100013</v>
      </c>
      <c r="D242" s="33" t="str">
        <f t="shared" si="72"/>
        <v>100013/13</v>
      </c>
      <c r="E242" s="34" t="s">
        <v>40</v>
      </c>
      <c r="F242" s="34" t="s">
        <v>41</v>
      </c>
      <c r="G242" s="12">
        <v>57</v>
      </c>
      <c r="H242" s="14">
        <v>100198</v>
      </c>
      <c r="I242" s="33" t="str">
        <f t="shared" si="73"/>
        <v>Б-100198-13</v>
      </c>
      <c r="J242" s="163">
        <v>3</v>
      </c>
      <c r="K242" s="35">
        <v>1</v>
      </c>
      <c r="L242" s="33" t="s">
        <v>42</v>
      </c>
      <c r="M242" s="36">
        <v>1</v>
      </c>
      <c r="N242" s="33">
        <v>18</v>
      </c>
      <c r="O242" s="34" t="s">
        <v>57</v>
      </c>
      <c r="P242" s="34" t="s">
        <v>44</v>
      </c>
      <c r="Q242" s="34" t="s">
        <v>45</v>
      </c>
      <c r="R242" s="37" t="str">
        <f t="shared" si="74"/>
        <v>1001981</v>
      </c>
      <c r="S242" s="33">
        <v>1</v>
      </c>
      <c r="T242" s="144" t="s">
        <v>221</v>
      </c>
      <c r="U242" s="12">
        <v>50000</v>
      </c>
      <c r="V242" s="33">
        <f t="shared" si="75"/>
        <v>9000</v>
      </c>
      <c r="W242" s="33">
        <v>0</v>
      </c>
      <c r="X242" s="18">
        <v>287</v>
      </c>
      <c r="Y242" s="38" t="s">
        <v>47</v>
      </c>
      <c r="Z242" s="20">
        <f t="shared" si="77"/>
        <v>41000</v>
      </c>
      <c r="AA242" s="39">
        <f>(AC235+AC236+AC238+AC239+AC240)/1.18</f>
        <v>105932.20338983051</v>
      </c>
      <c r="AB242" s="39"/>
      <c r="AC242" s="40">
        <f>U242*0.5</f>
        <v>25000</v>
      </c>
      <c r="AD242" s="33"/>
      <c r="AE242" s="33"/>
      <c r="AF242" s="58" t="s">
        <v>200</v>
      </c>
      <c r="AG242" s="41">
        <v>8</v>
      </c>
      <c r="AH242" s="42">
        <v>13</v>
      </c>
      <c r="AI242" s="43" t="s">
        <v>230</v>
      </c>
      <c r="AJ242" s="34"/>
      <c r="AK242" s="34"/>
      <c r="AL242" s="37">
        <v>0</v>
      </c>
      <c r="AM242" s="33" t="s">
        <v>50</v>
      </c>
      <c r="AN242" s="33" t="s">
        <v>51</v>
      </c>
      <c r="AO242" s="33"/>
      <c r="AP242" s="37"/>
      <c r="AQ242" s="37"/>
      <c r="AR242" s="37"/>
      <c r="AS242" s="44"/>
      <c r="AU24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'Б-100198-13',date'2015-03-05',3, 1, 1, 'RUR', 1, 18, date'2015-03-06', date'2015-03-07', 1001981, 1, to_date('2016-08-07 00:00:00','YYYY-MM-DD HH24:MI:SS'), 50000, 9000, 0, 287, 0, 'c1', 8,null);insert into xxxx_oebs_cash_payment_test (ID, INVOICE_ID, OEBS_PAYMENT, DOC_DATE, COMISS_DATE) values (s_xxxx_oebs_cash_payment_test.NEXTVAL, 100198, 25000, to_date('2016-08-07 00:00:00','YYYY-MM-DD HH24:MI:SS'), date'2015-10-11' );insert into xxxx_client_discount_m  (ID,CLIENT_ID,CLIENT_AVG_DISCOUNT,DT) values (s_xxxx_client_discount_m.NEXTVAL,287, 13, date'2016-03-05');</v>
      </c>
    </row>
    <row r="243" spans="1:47" x14ac:dyDescent="0.3">
      <c r="A243" s="45">
        <v>14</v>
      </c>
      <c r="B243" s="57"/>
      <c r="C243" s="12" t="str">
        <f t="shared" si="71"/>
        <v>100014</v>
      </c>
      <c r="D243" s="12" t="str">
        <f t="shared" si="72"/>
        <v>100014/13</v>
      </c>
      <c r="E243" s="13" t="s">
        <v>40</v>
      </c>
      <c r="F243" s="13" t="s">
        <v>41</v>
      </c>
      <c r="G243" s="12">
        <v>57</v>
      </c>
      <c r="H243" s="14">
        <v>100199</v>
      </c>
      <c r="I243" s="15" t="str">
        <f t="shared" si="73"/>
        <v>Б-100199-13</v>
      </c>
      <c r="J243" s="163">
        <v>3</v>
      </c>
      <c r="K243" s="56">
        <v>2</v>
      </c>
      <c r="L243" s="12" t="s">
        <v>42</v>
      </c>
      <c r="M243" s="16">
        <v>1</v>
      </c>
      <c r="N243" s="12">
        <v>18</v>
      </c>
      <c r="O243" s="13" t="s">
        <v>43</v>
      </c>
      <c r="P243" s="13" t="s">
        <v>44</v>
      </c>
      <c r="Q243" s="13" t="s">
        <v>45</v>
      </c>
      <c r="R243" s="17" t="str">
        <f t="shared" si="74"/>
        <v>1001991</v>
      </c>
      <c r="S243" s="15">
        <v>1</v>
      </c>
      <c r="T243" s="144" t="s">
        <v>152</v>
      </c>
      <c r="U243" s="12">
        <v>50000</v>
      </c>
      <c r="V243" s="12">
        <f t="shared" si="75"/>
        <v>9000</v>
      </c>
      <c r="W243" s="12">
        <v>0</v>
      </c>
      <c r="X243" s="18">
        <v>288</v>
      </c>
      <c r="Y243" s="19" t="s">
        <v>47</v>
      </c>
      <c r="Z243" s="20"/>
      <c r="AA243" s="21"/>
      <c r="AB243" s="22"/>
      <c r="AC243" s="14">
        <f>U243*0.5</f>
        <v>25000</v>
      </c>
      <c r="AD243" s="12"/>
      <c r="AE243" s="12"/>
      <c r="AF243" s="58" t="s">
        <v>197</v>
      </c>
      <c r="AG243" s="23">
        <v>8</v>
      </c>
      <c r="AH243" s="24">
        <v>13</v>
      </c>
      <c r="AI243" s="25" t="s">
        <v>230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5" t="s">
        <v>196</v>
      </c>
      <c r="AU24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'Б-100199-13',date'2015-03-02',3, 2, 2, 'RUR', 1, 18, date'2015-03-06', date'2015-03-07', 1001991, 1, to_date('2016-06-07 00:00:00','YYYY-MM-DD HH24:MI:SS'), 50000, 9000, 0, 288, 0, 'c1', 8,null);insert into xxxx_oebs_cash_payment_test (ID, INVOICE_ID, OEBS_PAYMENT, DOC_DATE, COMISS_DATE) values (s_xxxx_oebs_cash_payment_test.NEXTVAL, 100199, 25000, to_date('2016-06-07 00:00:00','YYYY-MM-DD HH24:MI:SS'), date'2015-09-11' );insert into xxxx_client_discount_m  (ID,CLIENT_ID,CLIENT_AVG_DISCOUNT,DT) values (s_xxxx_client_discount_m.NEXTVAL,288, 13, date'2016-03-05');</v>
      </c>
    </row>
    <row r="244" spans="1:47" x14ac:dyDescent="0.3">
      <c r="A244" s="45">
        <v>14</v>
      </c>
      <c r="B244" s="57"/>
      <c r="C244" s="12" t="str">
        <f t="shared" si="71"/>
        <v>100014</v>
      </c>
      <c r="D244" s="12" t="str">
        <f t="shared" si="72"/>
        <v>100014/13</v>
      </c>
      <c r="E244" s="13" t="s">
        <v>40</v>
      </c>
      <c r="F244" s="13" t="s">
        <v>41</v>
      </c>
      <c r="G244" s="12">
        <v>57</v>
      </c>
      <c r="H244" s="14">
        <v>100200</v>
      </c>
      <c r="I244" s="15" t="str">
        <f t="shared" si="73"/>
        <v>Б-100200-13</v>
      </c>
      <c r="J244" s="163">
        <v>3</v>
      </c>
      <c r="K244" s="12">
        <v>7</v>
      </c>
      <c r="L244" s="12" t="s">
        <v>42</v>
      </c>
      <c r="M244" s="16">
        <v>1</v>
      </c>
      <c r="N244" s="12">
        <v>18</v>
      </c>
      <c r="O244" s="13" t="s">
        <v>53</v>
      </c>
      <c r="P244" s="13" t="s">
        <v>44</v>
      </c>
      <c r="Q244" s="13" t="s">
        <v>45</v>
      </c>
      <c r="R244" s="17" t="str">
        <f t="shared" si="74"/>
        <v>1002001</v>
      </c>
      <c r="S244" s="15">
        <v>1</v>
      </c>
      <c r="T244" s="144" t="s">
        <v>153</v>
      </c>
      <c r="U244" s="12">
        <v>50000</v>
      </c>
      <c r="V244" s="12">
        <f t="shared" si="75"/>
        <v>9000</v>
      </c>
      <c r="W244" s="12">
        <v>0</v>
      </c>
      <c r="X244" s="18">
        <v>289</v>
      </c>
      <c r="Y244" s="19" t="s">
        <v>47</v>
      </c>
      <c r="Z244" s="20"/>
      <c r="AA244" s="21"/>
      <c r="AB244" s="26"/>
      <c r="AC244" s="14">
        <f>U244*0.5</f>
        <v>25000</v>
      </c>
      <c r="AD244" s="12"/>
      <c r="AE244" s="12"/>
      <c r="AF244" s="58" t="s">
        <v>197</v>
      </c>
      <c r="AG244" s="23">
        <v>8</v>
      </c>
      <c r="AH244" s="27">
        <v>7</v>
      </c>
      <c r="AI244" s="25" t="s">
        <v>230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U24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'Б-100200-13',date'2015-03-03',3, 7, 7, 'RUR', 1, 18, date'2015-03-06', date'2015-03-07', 1002001, 1, to_date('2016-06-08 00:00:00','YYYY-MM-DD HH24:MI:SS'), 50000, 9000, 0, 289, 0, 'c1', 8,null);insert into xxxx_oebs_cash_payment_test (ID, INVOICE_ID, OEBS_PAYMENT, DOC_DATE, COMISS_DATE) values (s_xxxx_oebs_cash_payment_test.NEXTVAL, 100200, 25000, to_date('2016-06-08 00:00:00','YYYY-MM-DD HH24:MI:SS'), date'2015-09-11' );insert into xxxx_client_discount_m  (ID,CLIENT_ID,CLIENT_AVG_DISCOUNT,DT) values (s_xxxx_client_discount_m.NEXTVAL,289, 7, date'2016-03-05');</v>
      </c>
    </row>
    <row r="245" spans="1:47" x14ac:dyDescent="0.3">
      <c r="A245" s="45">
        <v>14</v>
      </c>
      <c r="B245" s="57"/>
      <c r="C245" s="12" t="str">
        <f t="shared" si="71"/>
        <v>100014</v>
      </c>
      <c r="D245" s="12" t="str">
        <f t="shared" si="72"/>
        <v>100014/13</v>
      </c>
      <c r="E245" s="13" t="s">
        <v>40</v>
      </c>
      <c r="F245" s="13" t="s">
        <v>41</v>
      </c>
      <c r="G245" s="12">
        <v>57</v>
      </c>
      <c r="H245" s="14">
        <v>100201</v>
      </c>
      <c r="I245" s="15" t="str">
        <f t="shared" si="73"/>
        <v>Б-100201-13</v>
      </c>
      <c r="J245" s="163">
        <v>3</v>
      </c>
      <c r="K245" s="12">
        <v>7</v>
      </c>
      <c r="L245" s="12" t="s">
        <v>42</v>
      </c>
      <c r="M245" s="16">
        <v>1</v>
      </c>
      <c r="N245" s="12">
        <v>18</v>
      </c>
      <c r="O245" s="13" t="s">
        <v>53</v>
      </c>
      <c r="P245" s="13" t="s">
        <v>44</v>
      </c>
      <c r="Q245" s="13" t="s">
        <v>45</v>
      </c>
      <c r="R245" s="17" t="str">
        <f t="shared" si="74"/>
        <v>1002011</v>
      </c>
      <c r="S245" s="15">
        <v>1</v>
      </c>
      <c r="T245" s="144" t="s">
        <v>153</v>
      </c>
      <c r="U245" s="12">
        <v>50000</v>
      </c>
      <c r="V245" s="12">
        <f t="shared" si="75"/>
        <v>9000</v>
      </c>
      <c r="W245" s="12">
        <v>0</v>
      </c>
      <c r="X245" s="18">
        <v>290</v>
      </c>
      <c r="Y245" s="19" t="s">
        <v>47</v>
      </c>
      <c r="Z245" s="20"/>
      <c r="AA245" s="21"/>
      <c r="AB245" s="26"/>
      <c r="AC245" s="14">
        <v>100000</v>
      </c>
      <c r="AD245" s="12"/>
      <c r="AE245" s="12"/>
      <c r="AF245" s="58" t="s">
        <v>197</v>
      </c>
      <c r="AG245" s="23">
        <v>8</v>
      </c>
      <c r="AH245" s="27">
        <v>7</v>
      </c>
      <c r="AI245" s="25" t="s">
        <v>230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U24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'Б-100201-13',date'2015-03-03',3, 7, 7, 'RUR', 1, 18, date'2015-03-06', date'2015-03-07', 1002011, 1, to_date('2016-06-08 00:00:00','YYYY-MM-DD HH24:MI:SS'), 50000, 9000, 0, 290, 0, 'c1', 8,null);insert into xxxx_oebs_cash_payment_test (ID, INVOICE_ID, OEBS_PAYMENT, DOC_DATE, COMISS_DATE) values (s_xxxx_oebs_cash_payment_test.NEXTVAL, 100201, 100000, to_date('2016-06-08 00:00:00','YYYY-MM-DD HH24:MI:SS'), date'2015-09-11' );insert into xxxx_client_discount_m  (ID,CLIENT_ID,CLIENT_AVG_DISCOUNT,DT) values (s_xxxx_client_discount_m.NEXTVAL,290, 7, date'2016-03-05');</v>
      </c>
    </row>
    <row r="246" spans="1:47" x14ac:dyDescent="0.3">
      <c r="A246" s="45">
        <v>14</v>
      </c>
      <c r="B246" s="57"/>
      <c r="C246" s="12" t="str">
        <f t="shared" si="71"/>
        <v>100014</v>
      </c>
      <c r="D246" s="12" t="str">
        <f t="shared" si="72"/>
        <v>100014/13</v>
      </c>
      <c r="E246" s="13" t="s">
        <v>40</v>
      </c>
      <c r="F246" s="13" t="s">
        <v>41</v>
      </c>
      <c r="G246" s="12">
        <v>57</v>
      </c>
      <c r="H246" s="14">
        <v>100202</v>
      </c>
      <c r="I246" s="15" t="str">
        <f t="shared" si="73"/>
        <v>Б-100202-13</v>
      </c>
      <c r="J246" s="163">
        <v>3</v>
      </c>
      <c r="K246" s="56">
        <v>11</v>
      </c>
      <c r="L246" s="12" t="s">
        <v>42</v>
      </c>
      <c r="M246" s="16">
        <v>1</v>
      </c>
      <c r="N246" s="12">
        <v>18</v>
      </c>
      <c r="O246" s="13" t="s">
        <v>55</v>
      </c>
      <c r="P246" s="13" t="s">
        <v>44</v>
      </c>
      <c r="Q246" s="13" t="s">
        <v>45</v>
      </c>
      <c r="R246" s="17" t="str">
        <f t="shared" si="74"/>
        <v>1002021</v>
      </c>
      <c r="S246" s="15">
        <v>1</v>
      </c>
      <c r="T246" s="144" t="s">
        <v>215</v>
      </c>
      <c r="U246" s="12">
        <v>50000</v>
      </c>
      <c r="V246" s="12">
        <f t="shared" si="75"/>
        <v>9000</v>
      </c>
      <c r="W246" s="12">
        <v>0</v>
      </c>
      <c r="X246" s="18">
        <v>291</v>
      </c>
      <c r="Y246" s="19" t="s">
        <v>47</v>
      </c>
      <c r="Z246" s="20"/>
      <c r="AA246" s="29">
        <f>SUM(AC243:AC247)/1.18</f>
        <v>169491.52542372883</v>
      </c>
      <c r="AB246" s="29"/>
      <c r="AC246" s="14">
        <f t="shared" ref="AC246:AC255" si="79">U246*0.5</f>
        <v>25000</v>
      </c>
      <c r="AD246" s="12"/>
      <c r="AE246" s="12"/>
      <c r="AF246" s="58" t="s">
        <v>197</v>
      </c>
      <c r="AG246" s="23">
        <v>8</v>
      </c>
      <c r="AH246" s="30">
        <v>20</v>
      </c>
      <c r="AI246" s="25" t="s">
        <v>230</v>
      </c>
      <c r="AJ246" s="13"/>
      <c r="AK246" s="13"/>
      <c r="AL246" s="17">
        <v>0</v>
      </c>
      <c r="AM246" s="15" t="s">
        <v>50</v>
      </c>
      <c r="AN246" s="12" t="s">
        <v>51</v>
      </c>
      <c r="AO246" s="12"/>
      <c r="AP246" s="17"/>
      <c r="AQ246" s="17"/>
      <c r="AR246" s="17"/>
      <c r="AU24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'Б-100202-13',date'2015-03-04',3, 11, 11, 'RUR', 1, 18, date'2015-03-06', date'2015-03-07', 1002021, 1, to_date('2016-06-09 00:00:00','YYYY-MM-DD HH24:MI:SS'), 50000, 9000, 0, 291, 0, 'c1', 8,null);insert into xxxx_oebs_cash_payment_test (ID, INVOICE_ID, OEBS_PAYMENT, DOC_DATE, COMISS_DATE) values (s_xxxx_oebs_cash_payment_test.NEXTVAL, 100202, 25000, to_date('2016-06-09 00:00:00','YYYY-MM-DD HH24:MI:SS'), date'2015-09-11' );insert into xxxx_client_discount_m  (ID,CLIENT_ID,CLIENT_AVG_DISCOUNT,DT) values (s_xxxx_client_discount_m.NEXTVAL,291, 20, date'2016-03-05');</v>
      </c>
    </row>
    <row r="247" spans="1:47" x14ac:dyDescent="0.3">
      <c r="A247" s="45">
        <v>14</v>
      </c>
      <c r="B247" s="57"/>
      <c r="C247" s="12" t="str">
        <f t="shared" ref="C247:C253" si="80">"1000"&amp;A247</f>
        <v>100014</v>
      </c>
      <c r="D247" s="12" t="str">
        <f t="shared" ref="D247:D253" si="81">"1000"&amp;A247&amp;"/13"</f>
        <v>100014/13</v>
      </c>
      <c r="E247" s="13" t="s">
        <v>40</v>
      </c>
      <c r="F247" s="13" t="s">
        <v>41</v>
      </c>
      <c r="G247" s="12">
        <v>57</v>
      </c>
      <c r="H247" s="14">
        <v>100203</v>
      </c>
      <c r="I247" s="15" t="str">
        <f t="shared" ref="I247:I253" si="82">"Б-"&amp;H247&amp;"-13"</f>
        <v>Б-100203-13</v>
      </c>
      <c r="J247" s="163">
        <v>3</v>
      </c>
      <c r="K247" s="28">
        <v>1</v>
      </c>
      <c r="L247" s="12" t="s">
        <v>42</v>
      </c>
      <c r="M247" s="16">
        <v>1</v>
      </c>
      <c r="N247" s="12">
        <v>18</v>
      </c>
      <c r="O247" s="13" t="s">
        <v>57</v>
      </c>
      <c r="P247" s="13" t="s">
        <v>44</v>
      </c>
      <c r="Q247" s="13" t="s">
        <v>45</v>
      </c>
      <c r="R247" s="17" t="str">
        <f t="shared" ref="R247:R253" si="83">H247&amp;"1"</f>
        <v>1002031</v>
      </c>
      <c r="S247" s="15">
        <v>1</v>
      </c>
      <c r="T247" s="144" t="s">
        <v>216</v>
      </c>
      <c r="U247" s="12">
        <v>50000</v>
      </c>
      <c r="V247" s="12">
        <f t="shared" ref="V247:V253" si="84">U247*0.18</f>
        <v>9000</v>
      </c>
      <c r="W247" s="12">
        <v>0</v>
      </c>
      <c r="X247" s="18">
        <v>292</v>
      </c>
      <c r="Y247" s="19" t="s">
        <v>47</v>
      </c>
      <c r="Z247" s="20">
        <f>SUM(U243:U247)-SUM(V243:V247)</f>
        <v>205000</v>
      </c>
      <c r="AA247" s="29">
        <v>169491</v>
      </c>
      <c r="AB247" s="29">
        <f>Z247-AA247</f>
        <v>35509</v>
      </c>
      <c r="AC247" s="14">
        <f t="shared" si="79"/>
        <v>25000</v>
      </c>
      <c r="AD247" s="12"/>
      <c r="AE247" s="12"/>
      <c r="AF247" s="58" t="s">
        <v>197</v>
      </c>
      <c r="AG247" s="23">
        <v>8</v>
      </c>
      <c r="AH247" s="30">
        <v>13</v>
      </c>
      <c r="AI247" s="25" t="s">
        <v>230</v>
      </c>
      <c r="AJ247" s="13"/>
      <c r="AK247" s="13"/>
      <c r="AL247" s="17">
        <v>0</v>
      </c>
      <c r="AM247" s="15" t="s">
        <v>50</v>
      </c>
      <c r="AN247" s="12" t="s">
        <v>51</v>
      </c>
      <c r="AO247" s="12"/>
      <c r="AP247" s="17"/>
      <c r="AQ247" s="17"/>
      <c r="AR247" s="17"/>
      <c r="AU24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'Б-100203-13',date'2015-03-05',3, 1, 1, 'RUR', 1, 18, date'2015-03-06', date'2015-03-07', 1002031, 1, to_date('2016-06-11 00:00:00','YYYY-MM-DD HH24:MI:SS'), 50000, 9000, 0, 292, 0, 'c1', 8,null);insert into xxxx_oebs_cash_payment_test (ID, INVOICE_ID, OEBS_PAYMENT, DOC_DATE, COMISS_DATE) values (s_xxxx_oebs_cash_payment_test.NEXTVAL, 100203, 25000, to_date('2016-06-11 00:00:00','YYYY-MM-DD HH24:MI:SS'), date'2015-09-11' );insert into xxxx_client_discount_m  (ID,CLIENT_ID,CLIENT_AVG_DISCOUNT,DT) values (s_xxxx_client_discount_m.NEXTVAL,292, 13, date'2016-03-05');</v>
      </c>
    </row>
    <row r="248" spans="1:47" x14ac:dyDescent="0.3">
      <c r="A248" s="45">
        <v>14</v>
      </c>
      <c r="B248" s="57"/>
      <c r="C248" s="12" t="str">
        <f t="shared" si="80"/>
        <v>100014</v>
      </c>
      <c r="D248" s="12" t="str">
        <f t="shared" si="81"/>
        <v>100014/13</v>
      </c>
      <c r="E248" s="13" t="s">
        <v>40</v>
      </c>
      <c r="F248" s="13" t="s">
        <v>41</v>
      </c>
      <c r="G248" s="12">
        <v>57</v>
      </c>
      <c r="H248" s="14">
        <v>100204</v>
      </c>
      <c r="I248" s="15" t="str">
        <f t="shared" si="82"/>
        <v>Б-100204-13</v>
      </c>
      <c r="J248" s="163">
        <v>3</v>
      </c>
      <c r="K248" s="12">
        <v>7</v>
      </c>
      <c r="L248" s="12" t="s">
        <v>42</v>
      </c>
      <c r="M248" s="16">
        <v>1</v>
      </c>
      <c r="N248" s="12">
        <v>18</v>
      </c>
      <c r="O248" s="13" t="s">
        <v>43</v>
      </c>
      <c r="P248" s="13" t="s">
        <v>44</v>
      </c>
      <c r="Q248" s="13" t="s">
        <v>45</v>
      </c>
      <c r="R248" s="17" t="str">
        <f t="shared" si="83"/>
        <v>1002041</v>
      </c>
      <c r="S248" s="15">
        <v>1</v>
      </c>
      <c r="T248" s="144" t="s">
        <v>217</v>
      </c>
      <c r="U248" s="12">
        <v>50000</v>
      </c>
      <c r="V248" s="12">
        <f t="shared" si="84"/>
        <v>9000</v>
      </c>
      <c r="W248" s="12">
        <v>0</v>
      </c>
      <c r="X248" s="18">
        <v>293</v>
      </c>
      <c r="Y248" s="19" t="s">
        <v>47</v>
      </c>
      <c r="Z248" s="20"/>
      <c r="AA248" s="21"/>
      <c r="AB248" s="22"/>
      <c r="AC248" s="14">
        <f t="shared" si="79"/>
        <v>25000</v>
      </c>
      <c r="AD248" s="12"/>
      <c r="AE248" s="12"/>
      <c r="AF248" s="59" t="s">
        <v>201</v>
      </c>
      <c r="AG248" s="23">
        <v>8</v>
      </c>
      <c r="AH248" s="24">
        <v>13</v>
      </c>
      <c r="AI248" s="25" t="s">
        <v>230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U24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'Б-100204-13',date'2015-03-02',3, 7, 7, 'RUR', 1, 18, date'2015-03-06', date'2015-03-07', 1002041, 1, to_date('2016-07-07 00:00:00','YYYY-MM-DD HH24:MI:SS'), 50000, 9000, 0, 293, 0, 'c1', 8,null);insert into xxxx_oebs_cash_payment_test (ID, INVOICE_ID, OEBS_PAYMENT, DOC_DATE, COMISS_DATE) values (s_xxxx_oebs_cash_payment_test.NEXTVAL, 100204, 25000, to_date('2016-07-07 00:00:00','YYYY-MM-DD HH24:MI:SS'), date'2015-10-07' );insert into xxxx_client_discount_m  (ID,CLIENT_ID,CLIENT_AVG_DISCOUNT,DT) values (s_xxxx_client_discount_m.NEXTVAL,293, 13, date'2016-03-05');</v>
      </c>
    </row>
    <row r="249" spans="1:47" x14ac:dyDescent="0.3">
      <c r="A249" s="45">
        <v>14</v>
      </c>
      <c r="B249" s="57"/>
      <c r="C249" s="12" t="str">
        <f t="shared" si="80"/>
        <v>100014</v>
      </c>
      <c r="D249" s="12" t="str">
        <f t="shared" si="81"/>
        <v>100014/13</v>
      </c>
      <c r="E249" s="13" t="s">
        <v>40</v>
      </c>
      <c r="F249" s="13" t="s">
        <v>41</v>
      </c>
      <c r="G249" s="12">
        <v>57</v>
      </c>
      <c r="H249" s="14">
        <v>100205</v>
      </c>
      <c r="I249" s="15" t="str">
        <f t="shared" si="82"/>
        <v>Б-100205-13</v>
      </c>
      <c r="J249" s="163">
        <v>3</v>
      </c>
      <c r="K249" s="28">
        <v>12</v>
      </c>
      <c r="L249" s="12" t="s">
        <v>42</v>
      </c>
      <c r="M249" s="16">
        <v>1</v>
      </c>
      <c r="N249" s="12">
        <v>18</v>
      </c>
      <c r="O249" s="13" t="s">
        <v>53</v>
      </c>
      <c r="P249" s="13" t="s">
        <v>44</v>
      </c>
      <c r="Q249" s="13" t="s">
        <v>45</v>
      </c>
      <c r="R249" s="17" t="str">
        <f t="shared" si="83"/>
        <v>1002051</v>
      </c>
      <c r="S249" s="15">
        <v>1</v>
      </c>
      <c r="T249" s="144" t="s">
        <v>217</v>
      </c>
      <c r="U249" s="12">
        <v>50000</v>
      </c>
      <c r="V249" s="12">
        <f t="shared" si="84"/>
        <v>9000</v>
      </c>
      <c r="W249" s="12">
        <v>0</v>
      </c>
      <c r="X249" s="18">
        <v>294</v>
      </c>
      <c r="Y249" s="19" t="s">
        <v>47</v>
      </c>
      <c r="Z249" s="20"/>
      <c r="AA249" s="21"/>
      <c r="AB249" s="26"/>
      <c r="AC249" s="14">
        <f t="shared" si="79"/>
        <v>25000</v>
      </c>
      <c r="AD249" s="12"/>
      <c r="AE249" s="12"/>
      <c r="AF249" s="59" t="s">
        <v>201</v>
      </c>
      <c r="AG249" s="23">
        <v>8</v>
      </c>
      <c r="AH249" s="27">
        <v>7</v>
      </c>
      <c r="AI249" s="25" t="s">
        <v>230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U24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'Б-100205-13',date'2015-03-03',3, 12, 12, 'RUR', 1, 18, date'2015-03-06', date'2015-03-07', 1002051, 1, to_date('2016-07-07 00:00:00','YYYY-MM-DD HH24:MI:SS'), 50000, 9000, 0, 294, 0, 'c1', 8,null);insert into xxxx_oebs_cash_payment_test (ID, INVOICE_ID, OEBS_PAYMENT, DOC_DATE, COMISS_DATE) values (s_xxxx_oebs_cash_payment_test.NEXTVAL, 100205, 25000, to_date('2016-07-07 00:00:00','YYYY-MM-DD HH24:MI:SS'), date'2015-10-07' );insert into xxxx_client_discount_m  (ID,CLIENT_ID,CLIENT_AVG_DISCOUNT,DT) values (s_xxxx_client_discount_m.NEXTVAL,294, 7, date'2016-03-05');</v>
      </c>
    </row>
    <row r="250" spans="1:47" x14ac:dyDescent="0.3">
      <c r="A250" s="45">
        <v>14</v>
      </c>
      <c r="B250" s="57"/>
      <c r="C250" s="12" t="str">
        <f t="shared" si="80"/>
        <v>100014</v>
      </c>
      <c r="D250" s="12" t="str">
        <f t="shared" si="81"/>
        <v>100014/13</v>
      </c>
      <c r="E250" s="13" t="s">
        <v>40</v>
      </c>
      <c r="F250" s="13" t="s">
        <v>41</v>
      </c>
      <c r="G250" s="12">
        <v>57</v>
      </c>
      <c r="H250" s="14">
        <v>100206</v>
      </c>
      <c r="I250" s="15" t="str">
        <f t="shared" si="82"/>
        <v>Б-100206-13</v>
      </c>
      <c r="J250" s="163">
        <v>3</v>
      </c>
      <c r="K250" s="12">
        <v>7</v>
      </c>
      <c r="L250" s="12" t="s">
        <v>42</v>
      </c>
      <c r="M250" s="16">
        <v>1</v>
      </c>
      <c r="N250" s="12">
        <v>18</v>
      </c>
      <c r="O250" s="13" t="s">
        <v>53</v>
      </c>
      <c r="P250" s="13" t="s">
        <v>44</v>
      </c>
      <c r="Q250" s="13" t="s">
        <v>45</v>
      </c>
      <c r="R250" s="17" t="str">
        <f t="shared" si="83"/>
        <v>1002061</v>
      </c>
      <c r="S250" s="15">
        <v>1</v>
      </c>
      <c r="T250" s="144" t="s">
        <v>217</v>
      </c>
      <c r="U250" s="12">
        <v>50000</v>
      </c>
      <c r="V250" s="12">
        <f t="shared" si="84"/>
        <v>9000</v>
      </c>
      <c r="W250" s="12">
        <v>0</v>
      </c>
      <c r="X250" s="18">
        <v>295</v>
      </c>
      <c r="Y250" s="19" t="s">
        <v>47</v>
      </c>
      <c r="Z250" s="20"/>
      <c r="AA250" s="21"/>
      <c r="AB250" s="26"/>
      <c r="AC250" s="14">
        <f t="shared" si="79"/>
        <v>25000</v>
      </c>
      <c r="AD250" s="12"/>
      <c r="AE250" s="12"/>
      <c r="AF250" s="59" t="s">
        <v>201</v>
      </c>
      <c r="AG250" s="23">
        <v>8</v>
      </c>
      <c r="AH250" s="27">
        <v>7</v>
      </c>
      <c r="AI250" s="25" t="s">
        <v>230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U25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'Б-100206-13',date'2015-03-03',3, 7, 7, 'RUR', 1, 18, date'2015-03-06', date'2015-03-07', 1002061, 1, to_date('2016-07-07 00:00:00','YYYY-MM-DD HH24:MI:SS'), 50000, 9000, 0, 295, 0, 'c1', 8,null);insert into xxxx_oebs_cash_payment_test (ID, INVOICE_ID, OEBS_PAYMENT, DOC_DATE, COMISS_DATE) values (s_xxxx_oebs_cash_payment_test.NEXTVAL, 100206, 25000, to_date('2016-07-07 00:00:00','YYYY-MM-DD HH24:MI:SS'), date'2015-10-07' );insert into xxxx_client_discount_m  (ID,CLIENT_ID,CLIENT_AVG_DISCOUNT,DT) values (s_xxxx_client_discount_m.NEXTVAL,295, 7, date'2016-03-05');</v>
      </c>
    </row>
    <row r="251" spans="1:47" x14ac:dyDescent="0.3">
      <c r="A251" s="45">
        <v>14</v>
      </c>
      <c r="B251" s="57"/>
      <c r="C251" s="12" t="str">
        <f t="shared" si="80"/>
        <v>100014</v>
      </c>
      <c r="D251" s="12" t="str">
        <f t="shared" si="81"/>
        <v>100014/13</v>
      </c>
      <c r="E251" s="13" t="s">
        <v>40</v>
      </c>
      <c r="F251" s="13" t="s">
        <v>41</v>
      </c>
      <c r="G251" s="12">
        <v>57</v>
      </c>
      <c r="H251" s="14">
        <v>100207</v>
      </c>
      <c r="I251" s="15" t="str">
        <f t="shared" si="82"/>
        <v>Б-100207-13</v>
      </c>
      <c r="J251" s="163">
        <v>3</v>
      </c>
      <c r="K251" s="28">
        <v>11</v>
      </c>
      <c r="L251" s="12" t="s">
        <v>42</v>
      </c>
      <c r="M251" s="16">
        <v>1</v>
      </c>
      <c r="N251" s="12">
        <v>18</v>
      </c>
      <c r="O251" s="13" t="s">
        <v>55</v>
      </c>
      <c r="P251" s="13" t="s">
        <v>44</v>
      </c>
      <c r="Q251" s="13" t="s">
        <v>45</v>
      </c>
      <c r="R251" s="17" t="str">
        <f t="shared" si="83"/>
        <v>1002071</v>
      </c>
      <c r="S251" s="15">
        <v>1</v>
      </c>
      <c r="T251" s="144" t="s">
        <v>217</v>
      </c>
      <c r="U251" s="12">
        <v>50000</v>
      </c>
      <c r="V251" s="12">
        <f t="shared" si="84"/>
        <v>9000</v>
      </c>
      <c r="W251" s="12">
        <v>0</v>
      </c>
      <c r="X251" s="18">
        <v>296</v>
      </c>
      <c r="Y251" s="19" t="s">
        <v>47</v>
      </c>
      <c r="Z251" s="20"/>
      <c r="AA251" s="29">
        <f>SUM(AC248:AC252)/1.18</f>
        <v>105932.20338983051</v>
      </c>
      <c r="AB251" s="29"/>
      <c r="AC251" s="14">
        <f t="shared" si="79"/>
        <v>25000</v>
      </c>
      <c r="AD251" s="12"/>
      <c r="AE251" s="12"/>
      <c r="AF251" s="59" t="s">
        <v>201</v>
      </c>
      <c r="AG251" s="23">
        <v>8</v>
      </c>
      <c r="AH251" s="30">
        <v>20</v>
      </c>
      <c r="AI251" s="25" t="s">
        <v>230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U25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'Б-100207-13',date'2015-03-04',3, 11, 11, 'RUR', 1, 18, date'2015-03-06', date'2015-03-07', 1002071, 1, to_date('2016-07-07 00:00:00','YYYY-MM-DD HH24:MI:SS'), 50000, 9000, 0, 296, 0, 'c1', 8,null);insert into xxxx_oebs_cash_payment_test (ID, INVOICE_ID, OEBS_PAYMENT, DOC_DATE, COMISS_DATE) values (s_xxxx_oebs_cash_payment_test.NEXTVAL, 100207, 25000, to_date('2016-07-07 00:00:00','YYYY-MM-DD HH24:MI:SS'), date'2015-10-07' );insert into xxxx_client_discount_m  (ID,CLIENT_ID,CLIENT_AVG_DISCOUNT,DT) values (s_xxxx_client_discount_m.NEXTVAL,296, 20, date'2016-03-05');</v>
      </c>
    </row>
    <row r="252" spans="1:47" x14ac:dyDescent="0.3">
      <c r="A252" s="45">
        <v>14</v>
      </c>
      <c r="B252" s="57"/>
      <c r="C252" s="12" t="str">
        <f t="shared" si="80"/>
        <v>100014</v>
      </c>
      <c r="D252" s="12" t="str">
        <f t="shared" si="81"/>
        <v>100014/13</v>
      </c>
      <c r="E252" s="13" t="s">
        <v>40</v>
      </c>
      <c r="F252" s="13" t="s">
        <v>41</v>
      </c>
      <c r="G252" s="12">
        <v>57</v>
      </c>
      <c r="H252" s="14">
        <v>100208</v>
      </c>
      <c r="I252" s="15" t="str">
        <f t="shared" si="82"/>
        <v>Б-100208-13</v>
      </c>
      <c r="J252" s="163">
        <v>3</v>
      </c>
      <c r="K252" s="28">
        <v>1</v>
      </c>
      <c r="L252" s="12" t="s">
        <v>42</v>
      </c>
      <c r="M252" s="16">
        <v>1</v>
      </c>
      <c r="N252" s="12">
        <v>18</v>
      </c>
      <c r="O252" s="13" t="s">
        <v>57</v>
      </c>
      <c r="P252" s="13" t="s">
        <v>44</v>
      </c>
      <c r="Q252" s="13" t="s">
        <v>45</v>
      </c>
      <c r="R252" s="17" t="str">
        <f t="shared" si="83"/>
        <v>1002081</v>
      </c>
      <c r="S252" s="15">
        <v>1</v>
      </c>
      <c r="T252" s="144" t="s">
        <v>217</v>
      </c>
      <c r="U252" s="12">
        <v>50000</v>
      </c>
      <c r="V252" s="12">
        <f t="shared" si="84"/>
        <v>9000</v>
      </c>
      <c r="W252" s="12">
        <v>0</v>
      </c>
      <c r="X252" s="18">
        <v>297</v>
      </c>
      <c r="Y252" s="19" t="s">
        <v>47</v>
      </c>
      <c r="Z252" s="20">
        <f>SUM(U248:U252)-SUM(V248:V252)</f>
        <v>205000</v>
      </c>
      <c r="AA252" s="21">
        <v>105932.20338983051</v>
      </c>
      <c r="AB252" s="29">
        <f>Z252-AA252</f>
        <v>99067.796610169491</v>
      </c>
      <c r="AC252" s="14">
        <f t="shared" si="79"/>
        <v>25000</v>
      </c>
      <c r="AD252" s="12"/>
      <c r="AE252" s="12"/>
      <c r="AF252" s="59" t="s">
        <v>201</v>
      </c>
      <c r="AG252" s="23">
        <v>8</v>
      </c>
      <c r="AH252" s="30">
        <v>13</v>
      </c>
      <c r="AI252" s="25" t="s">
        <v>230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U25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'Б-100208-13',date'2015-03-05',3, 1, 1, 'RUR', 1, 18, date'2015-03-06', date'2015-03-07', 1002081, 1, to_date('2016-07-07 00:00:00','YYYY-MM-DD HH24:MI:SS'), 50000, 9000, 0, 297, 0, 'c1', 8,null);insert into xxxx_oebs_cash_payment_test (ID, INVOICE_ID, OEBS_PAYMENT, DOC_DATE, COMISS_DATE) values (s_xxxx_oebs_cash_payment_test.NEXTVAL, 100208, 25000, to_date('2016-07-07 00:00:00','YYYY-MM-DD HH24:MI:SS'), date'2015-10-07' );insert into xxxx_client_discount_m  (ID,CLIENT_ID,CLIENT_AVG_DISCOUNT,DT) values (s_xxxx_client_discount_m.NEXTVAL,297, 13, date'2016-03-05');</v>
      </c>
    </row>
    <row r="253" spans="1:47" x14ac:dyDescent="0.3">
      <c r="A253" s="45">
        <v>14</v>
      </c>
      <c r="B253" s="57"/>
      <c r="C253" s="12" t="str">
        <f t="shared" si="80"/>
        <v>100014</v>
      </c>
      <c r="D253" s="12" t="str">
        <f t="shared" si="81"/>
        <v>100014/13</v>
      </c>
      <c r="E253" s="13" t="s">
        <v>40</v>
      </c>
      <c r="F253" s="13" t="s">
        <v>41</v>
      </c>
      <c r="G253" s="12">
        <v>57</v>
      </c>
      <c r="H253" s="14">
        <v>100209</v>
      </c>
      <c r="I253" s="15" t="str">
        <f t="shared" si="82"/>
        <v>Б-100209-13</v>
      </c>
      <c r="J253" s="163">
        <v>3</v>
      </c>
      <c r="K253" s="12">
        <v>7</v>
      </c>
      <c r="L253" s="12" t="s">
        <v>42</v>
      </c>
      <c r="M253" s="16">
        <v>1</v>
      </c>
      <c r="N253" s="12">
        <v>18</v>
      </c>
      <c r="O253" s="13" t="s">
        <v>43</v>
      </c>
      <c r="P253" s="13" t="s">
        <v>44</v>
      </c>
      <c r="Q253" s="13" t="s">
        <v>45</v>
      </c>
      <c r="R253" s="17" t="str">
        <f t="shared" si="83"/>
        <v>1002091</v>
      </c>
      <c r="S253" s="15">
        <v>1</v>
      </c>
      <c r="T253" s="144" t="s">
        <v>221</v>
      </c>
      <c r="U253" s="12">
        <v>50000</v>
      </c>
      <c r="V253" s="12">
        <f t="shared" si="84"/>
        <v>9000</v>
      </c>
      <c r="W253" s="12">
        <v>0</v>
      </c>
      <c r="X253" s="18">
        <v>298</v>
      </c>
      <c r="Y253" s="19" t="s">
        <v>47</v>
      </c>
      <c r="Z253" s="20"/>
      <c r="AA253" s="21"/>
      <c r="AB253" s="22"/>
      <c r="AC253" s="14">
        <f t="shared" si="79"/>
        <v>25000</v>
      </c>
      <c r="AD253" s="12"/>
      <c r="AE253" s="12"/>
      <c r="AF253" s="58" t="s">
        <v>202</v>
      </c>
      <c r="AG253" s="23">
        <v>8</v>
      </c>
      <c r="AH253" s="24">
        <v>13</v>
      </c>
      <c r="AI253" s="25" t="s">
        <v>230</v>
      </c>
      <c r="AJ253" s="13"/>
      <c r="AK253" s="13"/>
      <c r="AL253" s="17">
        <v>0</v>
      </c>
      <c r="AM253" s="15" t="s">
        <v>50</v>
      </c>
      <c r="AN253" s="12" t="s">
        <v>51</v>
      </c>
      <c r="AO253" s="12"/>
      <c r="AP253" s="17"/>
      <c r="AQ253" s="17"/>
      <c r="AR253" s="17"/>
      <c r="AU25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'Б-100209-13',date'2015-03-02',3, 7, 7, 'RUR', 1, 18, date'2015-03-06', date'2015-03-07', 1002091, 1, to_date('2016-08-07 00:00:00','YYYY-MM-DD HH24:MI:SS'), 50000, 9000, 0, 298, 0, 'c1', 8,null);insert into xxxx_oebs_cash_payment_test (ID, INVOICE_ID, OEBS_PAYMENT, DOC_DATE, COMISS_DATE) values (s_xxxx_oebs_cash_payment_test.NEXTVAL, 100209, 25000, to_date('2016-08-07 00:00:00','YYYY-MM-DD HH24:MI:SS'), date'2015-11-11' );insert into xxxx_client_discount_m  (ID,CLIENT_ID,CLIENT_AVG_DISCOUNT,DT) values (s_xxxx_client_discount_m.NEXTVAL,298, 13, date'2016-03-05');</v>
      </c>
    </row>
    <row r="254" spans="1:47" x14ac:dyDescent="0.3">
      <c r="A254" s="45">
        <v>14</v>
      </c>
      <c r="B254" s="57"/>
      <c r="C254" s="12" t="str">
        <f t="shared" ref="C254:C261" si="85">"1000"&amp;A254</f>
        <v>100014</v>
      </c>
      <c r="D254" s="12" t="str">
        <f t="shared" ref="D254:D261" si="86">"1000"&amp;A254&amp;"/13"</f>
        <v>100014/13</v>
      </c>
      <c r="E254" s="13" t="s">
        <v>40</v>
      </c>
      <c r="F254" s="13" t="s">
        <v>41</v>
      </c>
      <c r="G254" s="12">
        <v>57</v>
      </c>
      <c r="H254" s="14">
        <v>100210</v>
      </c>
      <c r="I254" s="15" t="str">
        <f t="shared" ref="I254:I261" si="87">"Б-"&amp;H254&amp;"-13"</f>
        <v>Б-100210-13</v>
      </c>
      <c r="J254" s="163">
        <v>3</v>
      </c>
      <c r="K254" s="56">
        <v>3</v>
      </c>
      <c r="L254" s="12" t="s">
        <v>42</v>
      </c>
      <c r="M254" s="16">
        <v>1</v>
      </c>
      <c r="N254" s="12">
        <v>18</v>
      </c>
      <c r="O254" s="13" t="s">
        <v>53</v>
      </c>
      <c r="P254" s="13" t="s">
        <v>44</v>
      </c>
      <c r="Q254" s="13" t="s">
        <v>45</v>
      </c>
      <c r="R254" s="17" t="str">
        <f t="shared" ref="R254:R261" si="88">H254&amp;"1"</f>
        <v>1002101</v>
      </c>
      <c r="S254" s="15">
        <v>1</v>
      </c>
      <c r="T254" s="144" t="s">
        <v>221</v>
      </c>
      <c r="U254" s="12">
        <v>50000</v>
      </c>
      <c r="V254" s="12">
        <f t="shared" ref="V254:V261" si="89">U254*0.18</f>
        <v>9000</v>
      </c>
      <c r="W254" s="12">
        <v>0</v>
      </c>
      <c r="X254" s="18">
        <v>299</v>
      </c>
      <c r="Y254" s="19" t="s">
        <v>47</v>
      </c>
      <c r="Z254" s="20"/>
      <c r="AA254" s="21"/>
      <c r="AB254" s="26"/>
      <c r="AC254" s="14">
        <f t="shared" si="79"/>
        <v>25000</v>
      </c>
      <c r="AD254" s="12"/>
      <c r="AE254" s="12"/>
      <c r="AF254" s="58" t="s">
        <v>202</v>
      </c>
      <c r="AG254" s="23">
        <v>8</v>
      </c>
      <c r="AH254" s="27">
        <v>7</v>
      </c>
      <c r="AI254" s="25" t="s">
        <v>230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U25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'Б-100210-13',date'2015-03-03',3, 3, 3, 'RUR', 1, 18, date'2015-03-06', date'2015-03-07', 1002101, 1, to_date('2016-08-07 00:00:00','YYYY-MM-DD HH24:MI:SS'), 50000, 9000, 0, 299, 0, 'c1', 8,null);insert into xxxx_oebs_cash_payment_test (ID, INVOICE_ID, OEBS_PAYMENT, DOC_DATE, COMISS_DATE) values (s_xxxx_oebs_cash_payment_test.NEXTVAL, 100210, 25000, to_date('2016-08-07 00:00:00','YYYY-MM-DD HH24:MI:SS'), date'2015-11-11' );insert into xxxx_client_discount_m  (ID,CLIENT_ID,CLIENT_AVG_DISCOUNT,DT) values (s_xxxx_client_discount_m.NEXTVAL,299, 7, date'2016-03-05');</v>
      </c>
    </row>
    <row r="255" spans="1:47" x14ac:dyDescent="0.3">
      <c r="A255" s="45">
        <v>14</v>
      </c>
      <c r="B255" s="57"/>
      <c r="C255" s="12" t="str">
        <f t="shared" si="85"/>
        <v>100014</v>
      </c>
      <c r="D255" s="12" t="str">
        <f t="shared" si="86"/>
        <v>100014/13</v>
      </c>
      <c r="E255" s="13" t="s">
        <v>40</v>
      </c>
      <c r="F255" s="13" t="s">
        <v>41</v>
      </c>
      <c r="G255" s="12">
        <v>57</v>
      </c>
      <c r="H255" s="14">
        <v>100211</v>
      </c>
      <c r="I255" s="15" t="str">
        <f t="shared" si="87"/>
        <v>Б-100211-13</v>
      </c>
      <c r="J255" s="163">
        <v>3</v>
      </c>
      <c r="K255" s="12">
        <v>7</v>
      </c>
      <c r="L255" s="12" t="s">
        <v>42</v>
      </c>
      <c r="M255" s="16">
        <v>1</v>
      </c>
      <c r="N255" s="12">
        <v>18</v>
      </c>
      <c r="O255" s="13" t="s">
        <v>53</v>
      </c>
      <c r="P255" s="13" t="s">
        <v>44</v>
      </c>
      <c r="Q255" s="13" t="s">
        <v>45</v>
      </c>
      <c r="R255" s="17" t="str">
        <f t="shared" si="88"/>
        <v>1002111</v>
      </c>
      <c r="S255" s="15">
        <v>1</v>
      </c>
      <c r="T255" s="144" t="s">
        <v>221</v>
      </c>
      <c r="U255" s="12">
        <v>50000</v>
      </c>
      <c r="V255" s="12">
        <f t="shared" si="89"/>
        <v>9000</v>
      </c>
      <c r="W255" s="12">
        <v>0</v>
      </c>
      <c r="X255" s="18">
        <v>300</v>
      </c>
      <c r="Y255" s="19" t="s">
        <v>47</v>
      </c>
      <c r="Z255" s="20"/>
      <c r="AA255" s="21"/>
      <c r="AB255" s="26"/>
      <c r="AC255" s="14">
        <f t="shared" si="79"/>
        <v>25000</v>
      </c>
      <c r="AD255" s="12"/>
      <c r="AE255" s="12"/>
      <c r="AF255" s="58" t="s">
        <v>202</v>
      </c>
      <c r="AG255" s="23">
        <v>8</v>
      </c>
      <c r="AH255" s="27">
        <v>7</v>
      </c>
      <c r="AI255" s="25" t="s">
        <v>230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U25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'Б-100211-13',date'2015-03-03',3, 7, 7, 'RUR', 1, 18, date'2015-03-06', date'2015-03-07', 1002111, 1, to_date('2016-08-07 00:00:00','YYYY-MM-DD HH24:MI:SS'), 50000, 9000, 0, 300, 0, 'c1', 8,null);insert into xxxx_oebs_cash_payment_test (ID, INVOICE_ID, OEBS_PAYMENT, DOC_DATE, COMISS_DATE) values (s_xxxx_oebs_cash_payment_test.NEXTVAL, 100211, 25000, to_date('2016-08-07 00:00:00','YYYY-MM-DD HH24:MI:SS'), date'2015-11-11' );insert into xxxx_client_discount_m  (ID,CLIENT_ID,CLIENT_AVG_DISCOUNT,DT) values (s_xxxx_client_discount_m.NEXTVAL,300, 7, date'2016-03-05');</v>
      </c>
    </row>
    <row r="256" spans="1:47" x14ac:dyDescent="0.3">
      <c r="A256" s="45">
        <v>14</v>
      </c>
      <c r="B256" s="57"/>
      <c r="C256" s="12" t="str">
        <f t="shared" si="85"/>
        <v>100014</v>
      </c>
      <c r="D256" s="12" t="str">
        <f t="shared" si="86"/>
        <v>100014/13</v>
      </c>
      <c r="E256" s="13" t="s">
        <v>40</v>
      </c>
      <c r="F256" s="13" t="s">
        <v>41</v>
      </c>
      <c r="G256" s="12">
        <v>57</v>
      </c>
      <c r="H256" s="14">
        <v>100212</v>
      </c>
      <c r="I256" s="15" t="str">
        <f t="shared" si="87"/>
        <v>Б-100212-13</v>
      </c>
      <c r="J256" s="163">
        <v>3</v>
      </c>
      <c r="K256" s="28">
        <v>11</v>
      </c>
      <c r="L256" s="12" t="s">
        <v>42</v>
      </c>
      <c r="M256" s="16">
        <v>1</v>
      </c>
      <c r="N256" s="12">
        <v>18</v>
      </c>
      <c r="O256" s="13" t="s">
        <v>55</v>
      </c>
      <c r="P256" s="13" t="s">
        <v>44</v>
      </c>
      <c r="Q256" s="13" t="s">
        <v>45</v>
      </c>
      <c r="R256" s="17" t="str">
        <f t="shared" si="88"/>
        <v>1002121</v>
      </c>
      <c r="S256" s="15">
        <v>1</v>
      </c>
      <c r="T256" s="144" t="s">
        <v>221</v>
      </c>
      <c r="U256" s="12">
        <v>50000</v>
      </c>
      <c r="V256" s="12">
        <f t="shared" si="89"/>
        <v>9000</v>
      </c>
      <c r="W256" s="12">
        <v>0</v>
      </c>
      <c r="X256" s="18">
        <v>301</v>
      </c>
      <c r="Y256" s="19" t="s">
        <v>47</v>
      </c>
      <c r="Z256" s="20"/>
      <c r="AA256" s="29">
        <f>SUM(AC253:AC257)/1.18</f>
        <v>254237.28813559323</v>
      </c>
      <c r="AB256" s="29"/>
      <c r="AC256" s="14">
        <v>200000</v>
      </c>
      <c r="AD256" s="12"/>
      <c r="AE256" s="12"/>
      <c r="AF256" s="58" t="s">
        <v>202</v>
      </c>
      <c r="AG256" s="23">
        <v>8</v>
      </c>
      <c r="AH256" s="30">
        <v>20</v>
      </c>
      <c r="AI256" s="25" t="s">
        <v>230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U25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'Б-100212-13',date'2015-03-04',3, 11, 11, 'RUR', 1, 18, date'2015-03-06', date'2015-03-07', 1002121, 1, to_date('2016-08-07 00:00:00','YYYY-MM-DD HH24:MI:SS'), 50000, 9000, 0, 301, 0, 'c1', 8,null);insert into xxxx_oebs_cash_payment_test (ID, INVOICE_ID, OEBS_PAYMENT, DOC_DATE, COMISS_DATE) values (s_xxxx_oebs_cash_payment_test.NEXTVAL, 100212, 200000, to_date('2016-08-07 00:00:00','YYYY-MM-DD HH24:MI:SS'), date'2015-11-11' );insert into xxxx_client_discount_m  (ID,CLIENT_ID,CLIENT_AVG_DISCOUNT,DT) values (s_xxxx_client_discount_m.NEXTVAL,301, 20, date'2016-03-05');</v>
      </c>
    </row>
    <row r="257" spans="1:47" x14ac:dyDescent="0.3">
      <c r="A257" s="45">
        <v>14</v>
      </c>
      <c r="B257" s="57"/>
      <c r="C257" s="33" t="str">
        <f t="shared" si="85"/>
        <v>100014</v>
      </c>
      <c r="D257" s="33" t="str">
        <f t="shared" si="86"/>
        <v>100014/13</v>
      </c>
      <c r="E257" s="34" t="s">
        <v>40</v>
      </c>
      <c r="F257" s="34" t="s">
        <v>41</v>
      </c>
      <c r="G257" s="12">
        <v>57</v>
      </c>
      <c r="H257" s="14">
        <v>100213</v>
      </c>
      <c r="I257" s="33" t="str">
        <f t="shared" si="87"/>
        <v>Б-100213-13</v>
      </c>
      <c r="J257" s="163">
        <v>3</v>
      </c>
      <c r="K257" s="35">
        <v>1</v>
      </c>
      <c r="L257" s="33" t="s">
        <v>42</v>
      </c>
      <c r="M257" s="36">
        <v>1</v>
      </c>
      <c r="N257" s="33">
        <v>18</v>
      </c>
      <c r="O257" s="34" t="s">
        <v>57</v>
      </c>
      <c r="P257" s="34" t="s">
        <v>44</v>
      </c>
      <c r="Q257" s="34" t="s">
        <v>45</v>
      </c>
      <c r="R257" s="37" t="str">
        <f t="shared" si="88"/>
        <v>1002131</v>
      </c>
      <c r="S257" s="33">
        <v>1</v>
      </c>
      <c r="T257" s="144" t="s">
        <v>221</v>
      </c>
      <c r="U257" s="12">
        <v>50000</v>
      </c>
      <c r="V257" s="33">
        <f t="shared" si="89"/>
        <v>9000</v>
      </c>
      <c r="W257" s="33">
        <v>0</v>
      </c>
      <c r="X257" s="18">
        <v>302</v>
      </c>
      <c r="Y257" s="38" t="s">
        <v>47</v>
      </c>
      <c r="Z257" s="20">
        <f>SUM(U253:U257)-SUM(V253:V257)</f>
        <v>205000</v>
      </c>
      <c r="AA257" s="39"/>
      <c r="AB257" s="39"/>
      <c r="AC257" s="40">
        <f>U257*0.5</f>
        <v>25000</v>
      </c>
      <c r="AD257" s="33"/>
      <c r="AE257" s="33"/>
      <c r="AF257" s="58" t="s">
        <v>202</v>
      </c>
      <c r="AG257" s="41">
        <v>8</v>
      </c>
      <c r="AH257" s="42">
        <v>13</v>
      </c>
      <c r="AI257" s="43" t="s">
        <v>230</v>
      </c>
      <c r="AJ257" s="34"/>
      <c r="AK257" s="34"/>
      <c r="AL257" s="37">
        <v>0</v>
      </c>
      <c r="AM257" s="33" t="s">
        <v>50</v>
      </c>
      <c r="AN257" s="33" t="s">
        <v>51</v>
      </c>
      <c r="AO257" s="33"/>
      <c r="AP257" s="37"/>
      <c r="AQ257" s="37"/>
      <c r="AR257" s="37"/>
      <c r="AS257" s="44"/>
      <c r="AU25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'Б-100213-13',date'2015-03-05',3, 1, 1, 'RUR', 1, 18, date'2015-03-06', date'2015-03-07', 1002131, 1, to_date('2016-08-07 00:00:00','YYYY-MM-DD HH24:MI:SS'), 50000, 9000, 0, 302, 0, 'c1', 8,null);insert into xxxx_oebs_cash_payment_test (ID, INVOICE_ID, OEBS_PAYMENT, DOC_DATE, COMISS_DATE) values (s_xxxx_oebs_cash_payment_test.NEXTVAL, 100213, 25000, to_date('2016-08-07 00:00:00','YYYY-MM-DD HH24:MI:SS'), date'2015-11-11' );insert into xxxx_client_discount_m  (ID,CLIENT_ID,CLIENT_AVG_DISCOUNT,DT) values (s_xxxx_client_discount_m.NEXTVAL,302, 13, date'2016-03-05');</v>
      </c>
    </row>
    <row r="258" spans="1:47" ht="15" customHeight="1" x14ac:dyDescent="0.3">
      <c r="A258" s="45">
        <v>15</v>
      </c>
      <c r="B258" s="57"/>
      <c r="C258" s="12" t="str">
        <f t="shared" si="85"/>
        <v>100015</v>
      </c>
      <c r="D258" s="12" t="str">
        <f t="shared" si="86"/>
        <v>100015/13</v>
      </c>
      <c r="E258" s="13" t="s">
        <v>40</v>
      </c>
      <c r="F258" s="13" t="s">
        <v>41</v>
      </c>
      <c r="G258" s="12">
        <v>57</v>
      </c>
      <c r="H258" s="14">
        <v>100214</v>
      </c>
      <c r="I258" s="15" t="str">
        <f t="shared" si="87"/>
        <v>Б-100214-13</v>
      </c>
      <c r="J258" s="163">
        <v>3</v>
      </c>
      <c r="K258" s="12">
        <v>7</v>
      </c>
      <c r="L258" s="12" t="s">
        <v>42</v>
      </c>
      <c r="M258" s="16">
        <v>1</v>
      </c>
      <c r="N258" s="12">
        <v>18</v>
      </c>
      <c r="O258" s="13" t="s">
        <v>53</v>
      </c>
      <c r="P258" s="13" t="s">
        <v>44</v>
      </c>
      <c r="Q258" s="13" t="s">
        <v>45</v>
      </c>
      <c r="R258" s="17" t="str">
        <f t="shared" si="88"/>
        <v>1002141</v>
      </c>
      <c r="S258" s="15">
        <v>1</v>
      </c>
      <c r="T258" s="144" t="s">
        <v>153</v>
      </c>
      <c r="U258" s="12">
        <v>1000</v>
      </c>
      <c r="V258" s="12">
        <f t="shared" si="89"/>
        <v>180</v>
      </c>
      <c r="W258" s="12">
        <v>0</v>
      </c>
      <c r="X258" s="18">
        <v>303</v>
      </c>
      <c r="Y258" s="19" t="s">
        <v>47</v>
      </c>
      <c r="Z258" s="20">
        <f t="shared" ref="Z258:Z275" si="90">U258-V258</f>
        <v>820</v>
      </c>
      <c r="AA258" s="21">
        <f t="shared" ref="AA258:AA277" si="91">(AC258/1.18)*0.13</f>
        <v>55.084745762711869</v>
      </c>
      <c r="AB258" s="26"/>
      <c r="AC258" s="14">
        <f>U258*0.5</f>
        <v>500</v>
      </c>
      <c r="AD258" s="12"/>
      <c r="AE258" s="12"/>
      <c r="AF258" s="13" t="s">
        <v>172</v>
      </c>
      <c r="AG258" s="23">
        <v>8</v>
      </c>
      <c r="AH258" s="27">
        <v>7</v>
      </c>
      <c r="AI258" s="25" t="s">
        <v>230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S258" s="17" t="s">
        <v>205</v>
      </c>
      <c r="AU25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100214, 'Б-100214-13',date'2015-03-03',3, 7, 7, 'RUR', 1, 18, date'2015-03-06', date'2015-03-07', 1002141, 1, to_date('2016-06-08 00:00:00','YYYY-MM-DD HH24:MI:SS'), 1000, 180, 0, 303, 0, 'c1', 8,null);insert into xxxx_oebs_cash_payment_test (ID, INVOICE_ID, OEBS_PAYMENT, DOC_DATE, COMISS_DATE) values (s_xxxx_oebs_cash_payment_test.NEXTVAL, 100214, 500, to_date('2016-06-08 00:00:00','YYYY-MM-DD HH24:MI:SS'), date'2015-06-11' );insert into xxxx_client_discount_m  (ID,CLIENT_ID,CLIENT_AVG_DISCOUNT,DT) values (s_xxxx_client_discount_m.NEXTVAL,303, 7, date'2016-03-05');</v>
      </c>
    </row>
    <row r="259" spans="1:47" ht="15" customHeight="1" x14ac:dyDescent="0.3">
      <c r="A259" s="45">
        <v>15</v>
      </c>
      <c r="B259" s="57"/>
      <c r="C259" s="12" t="str">
        <f t="shared" si="85"/>
        <v>100015</v>
      </c>
      <c r="D259" s="12" t="str">
        <f t="shared" si="86"/>
        <v>100015/13</v>
      </c>
      <c r="E259" s="13" t="s">
        <v>40</v>
      </c>
      <c r="F259" s="13" t="s">
        <v>41</v>
      </c>
      <c r="G259" s="12">
        <v>57</v>
      </c>
      <c r="H259" s="14">
        <v>100215</v>
      </c>
      <c r="I259" s="15" t="str">
        <f t="shared" si="87"/>
        <v>Б-100215-13</v>
      </c>
      <c r="J259" s="163">
        <v>3</v>
      </c>
      <c r="K259" s="12">
        <v>7</v>
      </c>
      <c r="L259" s="12" t="s">
        <v>42</v>
      </c>
      <c r="M259" s="16">
        <v>1</v>
      </c>
      <c r="N259" s="12">
        <v>18</v>
      </c>
      <c r="O259" s="13" t="s">
        <v>53</v>
      </c>
      <c r="P259" s="13" t="s">
        <v>44</v>
      </c>
      <c r="Q259" s="13" t="s">
        <v>45</v>
      </c>
      <c r="R259" s="17" t="str">
        <f t="shared" si="88"/>
        <v>1002151</v>
      </c>
      <c r="S259" s="15">
        <v>1</v>
      </c>
      <c r="T259" s="144" t="s">
        <v>153</v>
      </c>
      <c r="U259" s="12">
        <v>1000</v>
      </c>
      <c r="V259" s="12">
        <f t="shared" si="89"/>
        <v>180</v>
      </c>
      <c r="W259" s="12">
        <v>0</v>
      </c>
      <c r="X259" s="18">
        <v>304</v>
      </c>
      <c r="Y259" s="19" t="s">
        <v>47</v>
      </c>
      <c r="Z259" s="20">
        <f t="shared" si="90"/>
        <v>820</v>
      </c>
      <c r="AA259" s="21">
        <f t="shared" si="91"/>
        <v>55.084745762711869</v>
      </c>
      <c r="AB259" s="26"/>
      <c r="AC259" s="14">
        <f>U259*0.5</f>
        <v>500</v>
      </c>
      <c r="AD259" s="12"/>
      <c r="AE259" s="12"/>
      <c r="AF259" s="13" t="s">
        <v>172</v>
      </c>
      <c r="AG259" s="23">
        <v>8</v>
      </c>
      <c r="AH259" s="27">
        <v>7</v>
      </c>
      <c r="AI259" s="25" t="s">
        <v>230</v>
      </c>
      <c r="AJ259" s="13"/>
      <c r="AK259" s="13"/>
      <c r="AL259" s="17">
        <v>0</v>
      </c>
      <c r="AM259" s="15" t="s">
        <v>50</v>
      </c>
      <c r="AN259" s="12" t="s">
        <v>51</v>
      </c>
      <c r="AO259" s="12"/>
      <c r="AP259" s="17"/>
      <c r="AQ259" s="17"/>
      <c r="AR259" s="17"/>
      <c r="AS259" s="17"/>
      <c r="AU25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100215, 'Б-100215-13',date'2015-03-03',3, 7, 7, 'RUR', 1, 18, date'2015-03-06', date'2015-03-07', 1002151, 1, to_date('2016-06-08 00:00:00','YYYY-MM-DD HH24:MI:SS'), 1000, 180, 0, 304, 0, 'c1', 8,null);insert into xxxx_oebs_cash_payment_test (ID, INVOICE_ID, OEBS_PAYMENT, DOC_DATE, COMISS_DATE) values (s_xxxx_oebs_cash_payment_test.NEXTVAL, 100215, 500, to_date('2016-06-08 00:00:00','YYYY-MM-DD HH24:MI:SS'), date'2015-06-11' );insert into xxxx_client_discount_m  (ID,CLIENT_ID,CLIENT_AVG_DISCOUNT,DT) values (s_xxxx_client_discount_m.NEXTVAL,304, 7, date'2016-03-05');</v>
      </c>
    </row>
    <row r="260" spans="1:47" ht="15" customHeight="1" x14ac:dyDescent="0.3">
      <c r="A260" s="45">
        <v>15</v>
      </c>
      <c r="B260" s="57"/>
      <c r="C260" s="12" t="str">
        <f t="shared" si="85"/>
        <v>100015</v>
      </c>
      <c r="D260" s="12" t="str">
        <f t="shared" si="86"/>
        <v>100015/13</v>
      </c>
      <c r="E260" s="13" t="s">
        <v>40</v>
      </c>
      <c r="F260" s="13" t="s">
        <v>41</v>
      </c>
      <c r="G260" s="12">
        <v>57</v>
      </c>
      <c r="H260" s="14">
        <v>100216</v>
      </c>
      <c r="I260" s="15" t="str">
        <f t="shared" si="87"/>
        <v>Б-100216-13</v>
      </c>
      <c r="J260" s="163">
        <v>3</v>
      </c>
      <c r="K260" s="12">
        <v>7</v>
      </c>
      <c r="L260" s="12" t="s">
        <v>42</v>
      </c>
      <c r="M260" s="16">
        <v>1</v>
      </c>
      <c r="N260" s="12">
        <v>18</v>
      </c>
      <c r="O260" s="13" t="s">
        <v>55</v>
      </c>
      <c r="P260" s="13" t="s">
        <v>44</v>
      </c>
      <c r="Q260" s="13" t="s">
        <v>45</v>
      </c>
      <c r="R260" s="17" t="str">
        <f t="shared" si="88"/>
        <v>1002161</v>
      </c>
      <c r="S260" s="15">
        <v>1</v>
      </c>
      <c r="T260" s="144" t="s">
        <v>215</v>
      </c>
      <c r="U260" s="12">
        <v>1000</v>
      </c>
      <c r="V260" s="12">
        <f t="shared" si="89"/>
        <v>180</v>
      </c>
      <c r="W260" s="12">
        <v>0</v>
      </c>
      <c r="X260" s="18">
        <v>305</v>
      </c>
      <c r="Y260" s="19" t="s">
        <v>47</v>
      </c>
      <c r="Z260" s="20">
        <f t="shared" si="90"/>
        <v>820</v>
      </c>
      <c r="AA260" s="21">
        <f t="shared" si="91"/>
        <v>55.084745762711869</v>
      </c>
      <c r="AB260" s="29"/>
      <c r="AC260" s="14">
        <f>U260*0.5</f>
        <v>500</v>
      </c>
      <c r="AD260" s="12"/>
      <c r="AE260" s="12"/>
      <c r="AF260" s="13" t="s">
        <v>172</v>
      </c>
      <c r="AG260" s="23">
        <v>8</v>
      </c>
      <c r="AH260" s="30">
        <v>20</v>
      </c>
      <c r="AI260" s="25" t="s">
        <v>230</v>
      </c>
      <c r="AJ260" s="13"/>
      <c r="AK260" s="13"/>
      <c r="AL260" s="17">
        <v>0</v>
      </c>
      <c r="AM260" s="15" t="s">
        <v>50</v>
      </c>
      <c r="AN260" s="12" t="s">
        <v>51</v>
      </c>
      <c r="AO260" s="12"/>
      <c r="AP260" s="17"/>
      <c r="AQ260" s="17"/>
      <c r="AR260" s="17"/>
      <c r="AS260" s="17"/>
      <c r="AU26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100216, 'Б-100216-13',date'2015-03-04',3, 7, 7, 'RUR', 1, 18, date'2015-03-06', date'2015-03-07', 1002161, 1, to_date('2016-06-09 00:00:00','YYYY-MM-DD HH24:MI:SS'), 1000, 180, 0, 305, 0, 'c1', 8,null);insert into xxxx_oebs_cash_payment_test (ID, INVOICE_ID, OEBS_PAYMENT, DOC_DATE, COMISS_DATE) values (s_xxxx_oebs_cash_payment_test.NEXTVAL, 100216, 500, to_date('2016-06-09 00:00:00','YYYY-MM-DD HH24:MI:SS'), date'2015-06-11' );insert into xxxx_client_discount_m  (ID,CLIENT_ID,CLIENT_AVG_DISCOUNT,DT) values (s_xxxx_client_discount_m.NEXTVAL,305, 20, date'2016-03-05');</v>
      </c>
    </row>
    <row r="261" spans="1:47" s="47" customFormat="1" ht="15" customHeight="1" x14ac:dyDescent="0.3">
      <c r="A261" s="45">
        <v>15</v>
      </c>
      <c r="B261" s="55"/>
      <c r="C261" s="15" t="str">
        <f t="shared" si="85"/>
        <v>100015</v>
      </c>
      <c r="D261" s="15" t="str">
        <f t="shared" si="86"/>
        <v>100015/13</v>
      </c>
      <c r="E261" s="147" t="s">
        <v>40</v>
      </c>
      <c r="F261" s="147" t="s">
        <v>41</v>
      </c>
      <c r="G261" s="15">
        <v>57</v>
      </c>
      <c r="H261" s="14">
        <v>100217</v>
      </c>
      <c r="I261" s="15" t="str">
        <f t="shared" si="87"/>
        <v>Б-100217-13</v>
      </c>
      <c r="J261" s="164">
        <v>3</v>
      </c>
      <c r="K261" s="15">
        <v>7</v>
      </c>
      <c r="L261" s="15" t="s">
        <v>42</v>
      </c>
      <c r="M261" s="149">
        <v>1</v>
      </c>
      <c r="N261" s="15">
        <v>18</v>
      </c>
      <c r="O261" s="147" t="s">
        <v>57</v>
      </c>
      <c r="P261" s="147" t="s">
        <v>44</v>
      </c>
      <c r="Q261" s="147" t="s">
        <v>45</v>
      </c>
      <c r="R261" s="15" t="str">
        <f t="shared" si="88"/>
        <v>1002171</v>
      </c>
      <c r="S261" s="15">
        <v>1</v>
      </c>
      <c r="T261" s="151" t="s">
        <v>216</v>
      </c>
      <c r="U261" s="15">
        <v>1000</v>
      </c>
      <c r="V261" s="15">
        <f t="shared" si="89"/>
        <v>180</v>
      </c>
      <c r="W261" s="15">
        <v>0</v>
      </c>
      <c r="X261" s="18">
        <v>306</v>
      </c>
      <c r="Y261" s="152" t="s">
        <v>47</v>
      </c>
      <c r="Z261" s="153">
        <f t="shared" si="90"/>
        <v>820</v>
      </c>
      <c r="AA261" s="165">
        <f t="shared" si="91"/>
        <v>55.084745762711869</v>
      </c>
      <c r="AB261" s="154">
        <f>SUM(AA258:AA261)</f>
        <v>220.33898305084747</v>
      </c>
      <c r="AC261" s="148">
        <f>U261*0.5</f>
        <v>500</v>
      </c>
      <c r="AD261" s="15"/>
      <c r="AE261" s="15"/>
      <c r="AF261" s="147" t="s">
        <v>172</v>
      </c>
      <c r="AG261" s="155">
        <v>8</v>
      </c>
      <c r="AH261" s="156">
        <v>13</v>
      </c>
      <c r="AI261" s="157" t="s">
        <v>230</v>
      </c>
      <c r="AJ261" s="147"/>
      <c r="AK261" s="147"/>
      <c r="AL261" s="15">
        <v>0</v>
      </c>
      <c r="AM261" s="15" t="s">
        <v>50</v>
      </c>
      <c r="AN261" s="15" t="s">
        <v>51</v>
      </c>
      <c r="AO261" s="15"/>
      <c r="AP261" s="15"/>
      <c r="AQ261" s="15"/>
      <c r="AR261" s="15"/>
      <c r="AS261" s="15"/>
      <c r="AU261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100217, 'Б-100217-13',date'2015-03-05',3, 7, 7, 'RUR', 1, 18, date'2015-03-06', date'2015-03-07', 1002171, 1, to_date('2016-06-11 00:00:00','YYYY-MM-DD HH24:MI:SS'), 1000, 180, 0, 306, 0, 'c1', 8,null);insert into xxxx_oebs_cash_payment_test (ID, INVOICE_ID, OEBS_PAYMENT, DOC_DATE, COMISS_DATE) values (s_xxxx_oebs_cash_payment_test.NEXTVAL, 100217, 500, to_date('2016-06-11 00:00:00','YYYY-MM-DD HH24:MI:SS'), date'2015-06-11' );insert into xxxx_client_discount_m  (ID,CLIENT_ID,CLIENT_AVG_DISCOUNT,DT) values (s_xxxx_client_discount_m.NEXTVAL,306, 13, date'2016-03-05');</v>
      </c>
    </row>
    <row r="262" spans="1:47" s="47" customFormat="1" ht="15" customHeight="1" x14ac:dyDescent="0.3">
      <c r="A262" s="45">
        <v>15</v>
      </c>
      <c r="B262" s="55"/>
      <c r="C262" s="15" t="str">
        <f t="shared" ref="C262:C272" si="92">"1000"&amp;A262</f>
        <v>100015</v>
      </c>
      <c r="D262" s="15" t="str">
        <f t="shared" ref="D262:D276" si="93">"1000"&amp;A262&amp;"/13"</f>
        <v>100015/13</v>
      </c>
      <c r="E262" s="147" t="s">
        <v>40</v>
      </c>
      <c r="F262" s="147" t="s">
        <v>41</v>
      </c>
      <c r="G262" s="15">
        <v>57</v>
      </c>
      <c r="H262" s="14">
        <v>100218</v>
      </c>
      <c r="I262" s="15" t="str">
        <f t="shared" ref="I262:I276" si="94">"Б-"&amp;H262&amp;"-13"</f>
        <v>Б-100218-13</v>
      </c>
      <c r="J262" s="164">
        <v>3</v>
      </c>
      <c r="K262" s="15">
        <v>7</v>
      </c>
      <c r="L262" s="15" t="s">
        <v>42</v>
      </c>
      <c r="M262" s="149">
        <v>1</v>
      </c>
      <c r="N262" s="15">
        <v>18</v>
      </c>
      <c r="O262" s="147" t="s">
        <v>43</v>
      </c>
      <c r="P262" s="147" t="s">
        <v>44</v>
      </c>
      <c r="Q262" s="147" t="s">
        <v>45</v>
      </c>
      <c r="R262" s="15" t="str">
        <f t="shared" ref="R262:R272" si="95">H262&amp;"1"</f>
        <v>1002181</v>
      </c>
      <c r="S262" s="15">
        <v>1</v>
      </c>
      <c r="T262" s="151" t="s">
        <v>217</v>
      </c>
      <c r="U262" s="15">
        <v>1000</v>
      </c>
      <c r="V262" s="15">
        <f t="shared" ref="V262:V278" si="96">U262*0.18</f>
        <v>180</v>
      </c>
      <c r="W262" s="15">
        <v>0</v>
      </c>
      <c r="X262" s="18">
        <v>307</v>
      </c>
      <c r="Y262" s="152" t="s">
        <v>47</v>
      </c>
      <c r="Z262" s="153">
        <f t="shared" si="90"/>
        <v>820</v>
      </c>
      <c r="AA262" s="165">
        <f t="shared" si="91"/>
        <v>0</v>
      </c>
      <c r="AB262" s="166"/>
      <c r="AC262" s="148">
        <v>0</v>
      </c>
      <c r="AD262" s="15"/>
      <c r="AE262" s="15"/>
      <c r="AF262" s="147" t="s">
        <v>50</v>
      </c>
      <c r="AG262" s="155">
        <v>8</v>
      </c>
      <c r="AH262" s="156">
        <v>13</v>
      </c>
      <c r="AI262" s="157" t="s">
        <v>230</v>
      </c>
      <c r="AJ262" s="147"/>
      <c r="AK262" s="147"/>
      <c r="AL262" s="15">
        <v>0</v>
      </c>
      <c r="AM262" s="15" t="s">
        <v>50</v>
      </c>
      <c r="AN262" s="15" t="s">
        <v>51</v>
      </c>
      <c r="AO262" s="15"/>
      <c r="AP262" s="15"/>
      <c r="AQ262" s="15"/>
      <c r="AR262" s="15"/>
      <c r="AS262" s="65"/>
      <c r="AU262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100218, 'Б-100218-13',date'2015-03-02',3, 7, 7, 'RUR', 1, 18, date'2015-03-06', date'2015-03-07', 1002181, 1, to_date('2016-07-07 00:00:00','YYYY-MM-DD HH24:MI:SS'), 1000, 180, 0, 307, 0, 'c1', 8,null);insert into xxxx_oebs_cash_payment_test (ID, INVOICE_ID, OEBS_PAYMENT, DOC_DATE, COMISS_DATE) values (s_xxxx_oebs_cash_payment_test.NEXTVAL, 100218, 0, to_date('2016-07-07 00:00:00','YYYY-MM-DD HH24:MI:SS'), null );insert into xxxx_client_discount_m  (ID,CLIENT_ID,CLIENT_AVG_DISCOUNT,DT) values (s_xxxx_client_discount_m.NEXTVAL,307, 13, date'2016-03-05');</v>
      </c>
    </row>
    <row r="263" spans="1:47" s="47" customFormat="1" ht="15" customHeight="1" x14ac:dyDescent="0.3">
      <c r="A263" s="45">
        <v>15</v>
      </c>
      <c r="B263" s="55"/>
      <c r="C263" s="15" t="str">
        <f t="shared" si="92"/>
        <v>100015</v>
      </c>
      <c r="D263" s="15" t="str">
        <f t="shared" si="93"/>
        <v>100015/13</v>
      </c>
      <c r="E263" s="147" t="s">
        <v>40</v>
      </c>
      <c r="F263" s="147" t="s">
        <v>41</v>
      </c>
      <c r="G263" s="15">
        <v>57</v>
      </c>
      <c r="H263" s="14">
        <v>100219</v>
      </c>
      <c r="I263" s="15" t="str">
        <f t="shared" si="94"/>
        <v>Б-100219-13</v>
      </c>
      <c r="J263" s="164">
        <v>3</v>
      </c>
      <c r="K263" s="15">
        <v>7</v>
      </c>
      <c r="L263" s="15" t="s">
        <v>42</v>
      </c>
      <c r="M263" s="149">
        <v>1</v>
      </c>
      <c r="N263" s="15">
        <v>18</v>
      </c>
      <c r="O263" s="147" t="s">
        <v>53</v>
      </c>
      <c r="P263" s="147" t="s">
        <v>44</v>
      </c>
      <c r="Q263" s="147" t="s">
        <v>45</v>
      </c>
      <c r="R263" s="15" t="str">
        <f t="shared" si="95"/>
        <v>1002191</v>
      </c>
      <c r="S263" s="15">
        <v>1</v>
      </c>
      <c r="T263" s="151" t="s">
        <v>217</v>
      </c>
      <c r="U263" s="15">
        <v>1000</v>
      </c>
      <c r="V263" s="15">
        <f t="shared" si="96"/>
        <v>180</v>
      </c>
      <c r="W263" s="15">
        <v>0</v>
      </c>
      <c r="X263" s="18">
        <v>308</v>
      </c>
      <c r="Y263" s="152" t="s">
        <v>47</v>
      </c>
      <c r="Z263" s="153">
        <f t="shared" si="90"/>
        <v>820</v>
      </c>
      <c r="AA263" s="165">
        <f t="shared" si="91"/>
        <v>0</v>
      </c>
      <c r="AB263" s="167"/>
      <c r="AC263" s="148">
        <v>0</v>
      </c>
      <c r="AD263" s="15"/>
      <c r="AE263" s="15"/>
      <c r="AF263" s="147" t="s">
        <v>50</v>
      </c>
      <c r="AG263" s="155">
        <v>8</v>
      </c>
      <c r="AH263" s="168">
        <v>7</v>
      </c>
      <c r="AI263" s="157" t="s">
        <v>230</v>
      </c>
      <c r="AJ263" s="147"/>
      <c r="AK263" s="147"/>
      <c r="AL263" s="15">
        <v>0</v>
      </c>
      <c r="AM263" s="15" t="s">
        <v>50</v>
      </c>
      <c r="AN263" s="15" t="s">
        <v>51</v>
      </c>
      <c r="AO263" s="15"/>
      <c r="AP263" s="15"/>
      <c r="AQ263" s="15"/>
      <c r="AR263" s="15"/>
      <c r="AS263" s="15"/>
      <c r="AU263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100219, 'Б-100219-13',date'2015-03-03',3, 7, 7, 'RUR', 1, 18, date'2015-03-06', date'2015-03-07', 1002191, 1, to_date('2016-07-07 00:00:00','YYYY-MM-DD HH24:MI:SS'), 1000, 180, 0, 308, 0, 'c1', 8,null);insert into xxxx_oebs_cash_payment_test (ID, INVOICE_ID, OEBS_PAYMENT, DOC_DATE, COMISS_DATE) values (s_xxxx_oebs_cash_payment_test.NEXTVAL, 100219, 0, to_date('2016-07-07 00:00:00','YYYY-MM-DD HH24:MI:SS'), null );insert into xxxx_client_discount_m  (ID,CLIENT_ID,CLIENT_AVG_DISCOUNT,DT) values (s_xxxx_client_discount_m.NEXTVAL,308, 7, date'2016-03-05');</v>
      </c>
    </row>
    <row r="264" spans="1:47" s="47" customFormat="1" ht="15" customHeight="1" x14ac:dyDescent="0.3">
      <c r="A264" s="45">
        <v>15</v>
      </c>
      <c r="B264" s="55"/>
      <c r="C264" s="15" t="str">
        <f t="shared" si="92"/>
        <v>100015</v>
      </c>
      <c r="D264" s="15" t="str">
        <f t="shared" si="93"/>
        <v>100015/13</v>
      </c>
      <c r="E264" s="147" t="s">
        <v>40</v>
      </c>
      <c r="F264" s="147" t="s">
        <v>41</v>
      </c>
      <c r="G264" s="15">
        <v>57</v>
      </c>
      <c r="H264" s="14">
        <v>100220</v>
      </c>
      <c r="I264" s="15" t="str">
        <f t="shared" si="94"/>
        <v>Б-100220-13</v>
      </c>
      <c r="J264" s="164">
        <v>3</v>
      </c>
      <c r="K264" s="15">
        <v>7</v>
      </c>
      <c r="L264" s="15" t="s">
        <v>42</v>
      </c>
      <c r="M264" s="149">
        <v>1</v>
      </c>
      <c r="N264" s="15">
        <v>18</v>
      </c>
      <c r="O264" s="147" t="s">
        <v>53</v>
      </c>
      <c r="P264" s="147" t="s">
        <v>44</v>
      </c>
      <c r="Q264" s="147" t="s">
        <v>45</v>
      </c>
      <c r="R264" s="15" t="str">
        <f t="shared" si="95"/>
        <v>1002201</v>
      </c>
      <c r="S264" s="15">
        <v>1</v>
      </c>
      <c r="T264" s="151" t="s">
        <v>217</v>
      </c>
      <c r="U264" s="15">
        <v>1000</v>
      </c>
      <c r="V264" s="15">
        <f t="shared" si="96"/>
        <v>180</v>
      </c>
      <c r="W264" s="15">
        <v>0</v>
      </c>
      <c r="X264" s="18">
        <v>309</v>
      </c>
      <c r="Y264" s="152" t="s">
        <v>47</v>
      </c>
      <c r="Z264" s="153">
        <f t="shared" si="90"/>
        <v>820</v>
      </c>
      <c r="AA264" s="165">
        <f t="shared" si="91"/>
        <v>0</v>
      </c>
      <c r="AB264" s="167"/>
      <c r="AC264" s="148">
        <v>0</v>
      </c>
      <c r="AD264" s="15"/>
      <c r="AE264" s="15"/>
      <c r="AF264" s="147" t="s">
        <v>50</v>
      </c>
      <c r="AG264" s="155">
        <v>8</v>
      </c>
      <c r="AH264" s="168">
        <v>7</v>
      </c>
      <c r="AI264" s="157" t="s">
        <v>230</v>
      </c>
      <c r="AJ264" s="147"/>
      <c r="AK264" s="147"/>
      <c r="AL264" s="15">
        <v>0</v>
      </c>
      <c r="AM264" s="15" t="s">
        <v>50</v>
      </c>
      <c r="AN264" s="15" t="s">
        <v>51</v>
      </c>
      <c r="AO264" s="15"/>
      <c r="AP264" s="15"/>
      <c r="AQ264" s="15"/>
      <c r="AR264" s="15"/>
      <c r="AS264" s="15"/>
      <c r="AU264" s="47" t="str">
        <f t="shared" ref="AU264:AU275" si="9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"&amp;A264&amp;", "&amp;C264&amp;", '"&amp;D264&amp;"', date'"&amp;E264&amp;"', date'"&amp;F264&amp;"', "&amp;G264&amp;", "&amp;H264&amp;", '"&amp;I264&amp;"',date'"&amp;O264&amp;"',"&amp;J264&amp;", "&amp;K264&amp;", "&amp;K264&amp;", '"&amp;L264&amp;"', "&amp;M264&amp;", "&amp;N264&amp;", date'"&amp;P264&amp;"', date'"&amp;Q264&amp;"', "&amp;R264&amp;", "&amp;S264&amp;", to_date('"&amp;T264&amp;"','YYYY-MM-DD HH24:MI:SS'), "&amp;U264&amp;", "&amp;V264&amp;", "&amp;W264&amp;", "&amp;X264&amp;", "&amp;AL264&amp;", '"&amp;AN264&amp;"', "&amp;AG264&amp;","&amp;AM264&amp;");"&amp;
IF(LEN(AC264)&gt;0,"insert into xxxx_oebs_cash_payment_test (ID, INVOICE_ID, OEBS_PAYMENT, DOC_DATE, COMISS_DATE) values (s_xxxx_oebs_cash_payment_test.NEXTVAL, "&amp;H264&amp;", "&amp;AC264&amp;", to_date('"&amp;T264&amp;"','YYYY-MM-DD HH24:MI:SS'), "&amp;AF264&amp;" );","")&amp;
IF(LEN(AD264)&gt;0,"insert into xxxx_oebs_cash_payment_test (ID, INVOICE_ID, OEBS_PAYMENT, DOC_DATE, COMISS_DATE) values (s_xxxx_oebs_cash_payment_test.NEXTVAL, "&amp;H264&amp;", "&amp;AD264&amp;", to_date('"&amp;T264&amp;"','YYYY-MM-DD HH24:MI:SS'), "&amp;AF264&amp;" );","")&amp;
IF(LEN(AE264)&gt;0,"insert into xxxx_oebs_cash_payment_test (ID, INVOICE_ID, OEBS_PAYMENT, DOC_DATE, COMISS_DATE) values (s_xxxx_oebs_cash_payment_test.NEXTVAL, "&amp;H264&amp;", "&amp;AE264&amp;", to_date('"&amp;T264&amp;"','YYYY-MM-DD HH24:MI:SS'), "&amp;AF264&amp;" );","")&amp;
IF(LEN(AH264)&gt;0,"insert into xxxx_client_discount_m  (ID,CLIENT_ID,CLIENT_AVG_DISCOUNT,DT) values (s_xxxx_client_discount_m.NEXTVAL,"&amp;X264&amp;", "&amp;AH264&amp;", "&amp;AI264&amp;");","")&amp;
IF(LEN(AJ264)&gt;0,"insert into xxxx_client_discount_m  (ID,CLIENT_ID,CLIENT_AVG_DISCOUNT,DT) values (s_xxxx_client_discount_m.NEXTVAL,"&amp;X264&amp;", "&amp;AJ264&amp;", "&amp;AK264&amp;");","")&amp;
IF(LEN(AO264)&gt;0,"insert into xxxx_contract_signed_attr (ID, CONTRACT_ID, CODE, KEY_NUM) values (s_xxxx_contract_signed_attr.NEXTVAL, "&amp;C264&amp;", 'SUPERCOMMISSION_BONUS' , "&amp;AO264&amp;" );","")&amp;
IF(LEN(AP264)&gt;0,"insert into xxxx_loyal_clients_contr_attr (ID, CONTRACT_ID, CLIENT_ID, LC_TURNOVER, COLLATERAL_FIRST_DT, COLLATERAL_END_DT) values (s_xxxx_loyal_clients_contr_atr.NEXTVAL, "&amp;C264&amp;", "&amp;X264&amp;", "&amp;AP264&amp;", "&amp;AQ264&amp;", "&amp;AR264&amp;"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100220, 'Б-100220-13',date'2015-03-03',3, 7, 7, 'RUR', 1, 18, date'2015-03-06', date'2015-03-07', 1002201, 1, to_date('2016-07-07 00:00:00','YYYY-MM-DD HH24:MI:SS'), 1000, 180, 0, 309, 0, 'c1', 8,null);insert into xxxx_oebs_cash_payment_test (ID, INVOICE_ID, OEBS_PAYMENT, DOC_DATE, COMISS_DATE) values (s_xxxx_oebs_cash_payment_test.NEXTVAL, 100220, 0, to_date('2016-07-07 00:00:00','YYYY-MM-DD HH24:MI:SS'), null );insert into xxxx_client_discount_m  (ID,CLIENT_ID,CLIENT_AVG_DISCOUNT,DT) values (s_xxxx_client_discount_m.NEXTVAL,309, 7, date'2016-03-05');</v>
      </c>
    </row>
    <row r="265" spans="1:47" s="47" customFormat="1" ht="15" customHeight="1" x14ac:dyDescent="0.3">
      <c r="A265" s="45">
        <v>15</v>
      </c>
      <c r="B265" s="55"/>
      <c r="C265" s="15" t="str">
        <f t="shared" si="92"/>
        <v>100015</v>
      </c>
      <c r="D265" s="15" t="str">
        <f t="shared" si="93"/>
        <v>100015/13</v>
      </c>
      <c r="E265" s="147" t="s">
        <v>40</v>
      </c>
      <c r="F265" s="147" t="s">
        <v>41</v>
      </c>
      <c r="G265" s="15">
        <v>57</v>
      </c>
      <c r="H265" s="14">
        <v>100221</v>
      </c>
      <c r="I265" s="15" t="str">
        <f t="shared" si="94"/>
        <v>Б-100221-13</v>
      </c>
      <c r="J265" s="164">
        <v>3</v>
      </c>
      <c r="K265" s="15">
        <v>7</v>
      </c>
      <c r="L265" s="15" t="s">
        <v>42</v>
      </c>
      <c r="M265" s="149">
        <v>1</v>
      </c>
      <c r="N265" s="15">
        <v>18</v>
      </c>
      <c r="O265" s="147" t="s">
        <v>55</v>
      </c>
      <c r="P265" s="147" t="s">
        <v>44</v>
      </c>
      <c r="Q265" s="147" t="s">
        <v>45</v>
      </c>
      <c r="R265" s="15" t="str">
        <f t="shared" si="95"/>
        <v>1002211</v>
      </c>
      <c r="S265" s="15">
        <v>1</v>
      </c>
      <c r="T265" s="151" t="s">
        <v>217</v>
      </c>
      <c r="U265" s="15">
        <v>1000</v>
      </c>
      <c r="V265" s="15">
        <f t="shared" si="96"/>
        <v>180</v>
      </c>
      <c r="W265" s="15">
        <v>0</v>
      </c>
      <c r="X265" s="18">
        <v>310</v>
      </c>
      <c r="Y265" s="152" t="s">
        <v>47</v>
      </c>
      <c r="Z265" s="153">
        <f t="shared" si="90"/>
        <v>820</v>
      </c>
      <c r="AA265" s="165">
        <f t="shared" si="91"/>
        <v>0</v>
      </c>
      <c r="AB265" s="154"/>
      <c r="AC265" s="148">
        <v>0</v>
      </c>
      <c r="AD265" s="15"/>
      <c r="AE265" s="15"/>
      <c r="AF265" s="147" t="s">
        <v>50</v>
      </c>
      <c r="AG265" s="155">
        <v>8</v>
      </c>
      <c r="AH265" s="169">
        <v>20</v>
      </c>
      <c r="AI265" s="157" t="s">
        <v>230</v>
      </c>
      <c r="AJ265" s="147"/>
      <c r="AK265" s="147"/>
      <c r="AL265" s="15">
        <v>0</v>
      </c>
      <c r="AM265" s="15" t="s">
        <v>50</v>
      </c>
      <c r="AN265" s="15" t="s">
        <v>51</v>
      </c>
      <c r="AO265" s="15"/>
      <c r="AP265" s="15"/>
      <c r="AQ265" s="15"/>
      <c r="AR265" s="15"/>
      <c r="AS265" s="15"/>
      <c r="AU265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100221, 'Б-100221-13',date'2015-03-04',3, 7, 7, 'RUR', 1, 18, date'2015-03-06', date'2015-03-07', 1002211, 1, to_date('2016-07-07 00:00:00','YYYY-MM-DD HH24:MI:SS'), 1000, 180, 0, 310, 0, 'c1', 8,null);insert into xxxx_oebs_cash_payment_test (ID, INVOICE_ID, OEBS_PAYMENT, DOC_DATE, COMISS_DATE) values (s_xxxx_oebs_cash_payment_test.NEXTVAL, 100221, 0, to_date('2016-07-07 00:00:00','YYYY-MM-DD HH24:MI:SS'), null );insert into xxxx_client_discount_m  (ID,CLIENT_ID,CLIENT_AVG_DISCOUNT,DT) values (s_xxxx_client_discount_m.NEXTVAL,310, 20, date'2016-03-05');</v>
      </c>
    </row>
    <row r="266" spans="1:47" s="47" customFormat="1" ht="15" customHeight="1" x14ac:dyDescent="0.3">
      <c r="A266" s="45">
        <v>15</v>
      </c>
      <c r="B266" s="55"/>
      <c r="C266" s="15" t="str">
        <f t="shared" si="92"/>
        <v>100015</v>
      </c>
      <c r="D266" s="15" t="str">
        <f t="shared" si="93"/>
        <v>100015/13</v>
      </c>
      <c r="E266" s="147" t="s">
        <v>40</v>
      </c>
      <c r="F266" s="147" t="s">
        <v>41</v>
      </c>
      <c r="G266" s="15">
        <v>57</v>
      </c>
      <c r="H266" s="14">
        <v>100222</v>
      </c>
      <c r="I266" s="15" t="str">
        <f t="shared" si="94"/>
        <v>Б-100222-13</v>
      </c>
      <c r="J266" s="164">
        <v>3</v>
      </c>
      <c r="K266" s="15">
        <v>7</v>
      </c>
      <c r="L266" s="15" t="s">
        <v>42</v>
      </c>
      <c r="M266" s="149">
        <v>1</v>
      </c>
      <c r="N266" s="15">
        <v>18</v>
      </c>
      <c r="O266" s="147" t="s">
        <v>57</v>
      </c>
      <c r="P266" s="147" t="s">
        <v>44</v>
      </c>
      <c r="Q266" s="147" t="s">
        <v>45</v>
      </c>
      <c r="R266" s="15" t="str">
        <f t="shared" si="95"/>
        <v>1002221</v>
      </c>
      <c r="S266" s="15">
        <v>1</v>
      </c>
      <c r="T266" s="151" t="s">
        <v>220</v>
      </c>
      <c r="U266" s="15">
        <v>1000</v>
      </c>
      <c r="V266" s="15">
        <f t="shared" si="96"/>
        <v>180</v>
      </c>
      <c r="W266" s="15">
        <v>0</v>
      </c>
      <c r="X266" s="18">
        <v>311</v>
      </c>
      <c r="Y266" s="152" t="s">
        <v>47</v>
      </c>
      <c r="Z266" s="153">
        <f t="shared" si="90"/>
        <v>820</v>
      </c>
      <c r="AA266" s="165">
        <f t="shared" si="91"/>
        <v>0</v>
      </c>
      <c r="AB266" s="154">
        <f>SUM(AA262:AA266)</f>
        <v>0</v>
      </c>
      <c r="AC266" s="148">
        <v>0</v>
      </c>
      <c r="AD266" s="15"/>
      <c r="AE266" s="15"/>
      <c r="AF266" s="147" t="s">
        <v>50</v>
      </c>
      <c r="AG266" s="155">
        <v>8</v>
      </c>
      <c r="AH266" s="156">
        <v>13</v>
      </c>
      <c r="AI266" s="157" t="s">
        <v>230</v>
      </c>
      <c r="AJ266" s="147"/>
      <c r="AK266" s="147"/>
      <c r="AL266" s="15">
        <v>0</v>
      </c>
      <c r="AM266" s="15" t="s">
        <v>50</v>
      </c>
      <c r="AN266" s="15" t="s">
        <v>51</v>
      </c>
      <c r="AO266" s="15"/>
      <c r="AP266" s="15"/>
      <c r="AQ266" s="15"/>
      <c r="AR266" s="15"/>
      <c r="AS266" s="15"/>
      <c r="AU266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100222, 'Б-100222-13',date'2015-03-05',3, 7, 7, 'RUR', 1, 18, date'2015-03-06', date'2015-03-07', 1002221, 1, to_date('2016-07-11 00:00:00','YYYY-MM-DD HH24:MI:SS'), 1000, 180, 0, 311, 0, 'c1', 8,null);insert into xxxx_oebs_cash_payment_test (ID, INVOICE_ID, OEBS_PAYMENT, DOC_DATE, COMISS_DATE) values (s_xxxx_oebs_cash_payment_test.NEXTVAL, 100222, 0, to_date('2016-07-11 00:00:00','YYYY-MM-DD HH24:MI:SS'), null );insert into xxxx_client_discount_m  (ID,CLIENT_ID,CLIENT_AVG_DISCOUNT,DT) values (s_xxxx_client_discount_m.NEXTVAL,311, 13, date'2016-03-05');</v>
      </c>
    </row>
    <row r="267" spans="1:47" s="47" customFormat="1" ht="15" customHeight="1" x14ac:dyDescent="0.3">
      <c r="A267" s="45">
        <v>15</v>
      </c>
      <c r="B267" s="55"/>
      <c r="C267" s="15" t="str">
        <f t="shared" si="92"/>
        <v>100015</v>
      </c>
      <c r="D267" s="15" t="str">
        <f t="shared" si="93"/>
        <v>100015/13</v>
      </c>
      <c r="E267" s="147" t="s">
        <v>40</v>
      </c>
      <c r="F267" s="147" t="s">
        <v>41</v>
      </c>
      <c r="G267" s="15">
        <v>57</v>
      </c>
      <c r="H267" s="14">
        <v>100223</v>
      </c>
      <c r="I267" s="15" t="str">
        <f t="shared" si="94"/>
        <v>Б-100223-13</v>
      </c>
      <c r="J267" s="164">
        <v>3</v>
      </c>
      <c r="K267" s="15">
        <v>7</v>
      </c>
      <c r="L267" s="15" t="s">
        <v>42</v>
      </c>
      <c r="M267" s="149">
        <v>1</v>
      </c>
      <c r="N267" s="15">
        <v>18</v>
      </c>
      <c r="O267" s="147" t="s">
        <v>43</v>
      </c>
      <c r="P267" s="147" t="s">
        <v>44</v>
      </c>
      <c r="Q267" s="147" t="s">
        <v>45</v>
      </c>
      <c r="R267" s="15" t="str">
        <f t="shared" si="95"/>
        <v>1002231</v>
      </c>
      <c r="S267" s="15">
        <v>1</v>
      </c>
      <c r="T267" s="151" t="s">
        <v>221</v>
      </c>
      <c r="U267" s="15">
        <v>1000</v>
      </c>
      <c r="V267" s="15">
        <f t="shared" si="96"/>
        <v>180</v>
      </c>
      <c r="W267" s="15">
        <v>0</v>
      </c>
      <c r="X267" s="18">
        <v>312</v>
      </c>
      <c r="Y267" s="152" t="s">
        <v>47</v>
      </c>
      <c r="Z267" s="153">
        <f t="shared" si="90"/>
        <v>820</v>
      </c>
      <c r="AA267" s="165">
        <f t="shared" si="91"/>
        <v>330.50847457627123</v>
      </c>
      <c r="AB267" s="166"/>
      <c r="AC267" s="148">
        <f>3000</f>
        <v>3000</v>
      </c>
      <c r="AD267" s="15"/>
      <c r="AE267" s="15"/>
      <c r="AF267" s="147" t="s">
        <v>199</v>
      </c>
      <c r="AG267" s="155">
        <v>8</v>
      </c>
      <c r="AH267" s="156">
        <v>13</v>
      </c>
      <c r="AI267" s="157" t="s">
        <v>230</v>
      </c>
      <c r="AJ267" s="147"/>
      <c r="AK267" s="147"/>
      <c r="AL267" s="15">
        <v>0</v>
      </c>
      <c r="AM267" s="15" t="s">
        <v>50</v>
      </c>
      <c r="AN267" s="15" t="s">
        <v>51</v>
      </c>
      <c r="AO267" s="15"/>
      <c r="AP267" s="15"/>
      <c r="AQ267" s="15"/>
      <c r="AR267" s="15"/>
      <c r="AS267" s="65"/>
      <c r="AU267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100223, 'Б-100223-13',date'2015-03-02',3, 7, 7, 'RUR', 1, 18, date'2015-03-06', date'2015-03-07', 1002231, 1, to_date('2016-08-07 00:00:00','YYYY-MM-DD HH24:MI:SS'), 1000, 180, 0, 312, 0, 'c1', 8,null);insert into xxxx_oebs_cash_payment_test (ID, INVOICE_ID, OEBS_PAYMENT, DOC_DATE, COMISS_DATE) values (s_xxxx_oebs_cash_payment_test.NEXTVAL, 100223, 3000, to_date('2016-08-07 00:00:00','YYYY-MM-DD HH24:MI:SS'), date'2015-08-11' );insert into xxxx_client_discount_m  (ID,CLIENT_ID,CLIENT_AVG_DISCOUNT,DT) values (s_xxxx_client_discount_m.NEXTVAL,312, 13, date'2016-03-05');</v>
      </c>
    </row>
    <row r="268" spans="1:47" s="47" customFormat="1" ht="15" customHeight="1" x14ac:dyDescent="0.3">
      <c r="A268" s="45">
        <v>15</v>
      </c>
      <c r="B268" s="55"/>
      <c r="C268" s="15" t="str">
        <f t="shared" si="92"/>
        <v>100015</v>
      </c>
      <c r="D268" s="15" t="str">
        <f t="shared" si="93"/>
        <v>100015/13</v>
      </c>
      <c r="E268" s="147" t="s">
        <v>40</v>
      </c>
      <c r="F268" s="147" t="s">
        <v>41</v>
      </c>
      <c r="G268" s="15">
        <v>57</v>
      </c>
      <c r="H268" s="14">
        <v>100224</v>
      </c>
      <c r="I268" s="15" t="str">
        <f t="shared" si="94"/>
        <v>Б-100224-13</v>
      </c>
      <c r="J268" s="164">
        <v>3</v>
      </c>
      <c r="K268" s="15">
        <v>7</v>
      </c>
      <c r="L268" s="15" t="s">
        <v>42</v>
      </c>
      <c r="M268" s="149">
        <v>1</v>
      </c>
      <c r="N268" s="15">
        <v>18</v>
      </c>
      <c r="O268" s="147" t="s">
        <v>53</v>
      </c>
      <c r="P268" s="147" t="s">
        <v>44</v>
      </c>
      <c r="Q268" s="147" t="s">
        <v>45</v>
      </c>
      <c r="R268" s="15" t="str">
        <f t="shared" si="95"/>
        <v>1002241</v>
      </c>
      <c r="S268" s="15">
        <v>1</v>
      </c>
      <c r="T268" s="151" t="s">
        <v>222</v>
      </c>
      <c r="U268" s="15">
        <v>1000</v>
      </c>
      <c r="V268" s="15">
        <f t="shared" si="96"/>
        <v>180</v>
      </c>
      <c r="W268" s="15">
        <v>0</v>
      </c>
      <c r="X268" s="18">
        <v>313</v>
      </c>
      <c r="Y268" s="152" t="s">
        <v>47</v>
      </c>
      <c r="Z268" s="153">
        <f t="shared" si="90"/>
        <v>820</v>
      </c>
      <c r="AA268" s="165">
        <f t="shared" si="91"/>
        <v>330.50847457627123</v>
      </c>
      <c r="AB268" s="167"/>
      <c r="AC268" s="148">
        <f>3000</f>
        <v>3000</v>
      </c>
      <c r="AD268" s="15"/>
      <c r="AE268" s="15"/>
      <c r="AF268" s="147" t="s">
        <v>199</v>
      </c>
      <c r="AG268" s="155">
        <v>8</v>
      </c>
      <c r="AH268" s="168">
        <v>7</v>
      </c>
      <c r="AI268" s="157" t="s">
        <v>230</v>
      </c>
      <c r="AJ268" s="147"/>
      <c r="AK268" s="147"/>
      <c r="AL268" s="15">
        <v>0</v>
      </c>
      <c r="AM268" s="15" t="s">
        <v>50</v>
      </c>
      <c r="AN268" s="15" t="s">
        <v>51</v>
      </c>
      <c r="AO268" s="15"/>
      <c r="AP268" s="15"/>
      <c r="AQ268" s="15"/>
      <c r="AR268" s="15"/>
      <c r="AS268" s="15"/>
      <c r="AU268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100224, 'Б-100224-13',date'2015-03-03',3, 7, 7, 'RUR', 1, 18, date'2015-03-06', date'2015-03-07', 1002241, 1, to_date('2016-08-08 00:00:00','YYYY-MM-DD HH24:MI:SS'), 1000, 180, 0, 313, 0, 'c1', 8,null);insert into xxxx_oebs_cash_payment_test (ID, INVOICE_ID, OEBS_PAYMENT, DOC_DATE, COMISS_DATE) values (s_xxxx_oebs_cash_payment_test.NEXTVAL, 100224, 3000, to_date('2016-08-08 00:00:00','YYYY-MM-DD HH24:MI:SS'), date'2015-08-11' );insert into xxxx_client_discount_m  (ID,CLIENT_ID,CLIENT_AVG_DISCOUNT,DT) values (s_xxxx_client_discount_m.NEXTVAL,313, 7, date'2016-03-05');</v>
      </c>
    </row>
    <row r="269" spans="1:47" s="47" customFormat="1" ht="15" customHeight="1" x14ac:dyDescent="0.3">
      <c r="A269" s="45">
        <v>15</v>
      </c>
      <c r="B269" s="55"/>
      <c r="C269" s="15" t="str">
        <f t="shared" si="92"/>
        <v>100015</v>
      </c>
      <c r="D269" s="15" t="str">
        <f t="shared" si="93"/>
        <v>100015/13</v>
      </c>
      <c r="E269" s="147" t="s">
        <v>40</v>
      </c>
      <c r="F269" s="147" t="s">
        <v>41</v>
      </c>
      <c r="G269" s="15">
        <v>57</v>
      </c>
      <c r="H269" s="14">
        <v>100225</v>
      </c>
      <c r="I269" s="15" t="str">
        <f t="shared" si="94"/>
        <v>Б-100225-13</v>
      </c>
      <c r="J269" s="164">
        <v>3</v>
      </c>
      <c r="K269" s="15">
        <v>7</v>
      </c>
      <c r="L269" s="15" t="s">
        <v>42</v>
      </c>
      <c r="M269" s="149">
        <v>1</v>
      </c>
      <c r="N269" s="15">
        <v>18</v>
      </c>
      <c r="O269" s="147" t="s">
        <v>53</v>
      </c>
      <c r="P269" s="147" t="s">
        <v>44</v>
      </c>
      <c r="Q269" s="147" t="s">
        <v>45</v>
      </c>
      <c r="R269" s="15" t="str">
        <f t="shared" si="95"/>
        <v>1002251</v>
      </c>
      <c r="S269" s="15">
        <v>1</v>
      </c>
      <c r="T269" s="151" t="s">
        <v>222</v>
      </c>
      <c r="U269" s="15">
        <v>1000</v>
      </c>
      <c r="V269" s="15">
        <f t="shared" si="96"/>
        <v>180</v>
      </c>
      <c r="W269" s="15">
        <v>0</v>
      </c>
      <c r="X269" s="18">
        <v>314</v>
      </c>
      <c r="Y269" s="152" t="s">
        <v>47</v>
      </c>
      <c r="Z269" s="153">
        <f t="shared" si="90"/>
        <v>820</v>
      </c>
      <c r="AA269" s="165">
        <f t="shared" si="91"/>
        <v>330.50847457627123</v>
      </c>
      <c r="AB269" s="167"/>
      <c r="AC269" s="148">
        <f>3000</f>
        <v>3000</v>
      </c>
      <c r="AD269" s="15"/>
      <c r="AE269" s="15"/>
      <c r="AF269" s="147" t="s">
        <v>199</v>
      </c>
      <c r="AG269" s="155">
        <v>8</v>
      </c>
      <c r="AH269" s="168">
        <v>7</v>
      </c>
      <c r="AI269" s="157" t="s">
        <v>230</v>
      </c>
      <c r="AJ269" s="147"/>
      <c r="AK269" s="147"/>
      <c r="AL269" s="15">
        <v>0</v>
      </c>
      <c r="AM269" s="15" t="s">
        <v>50</v>
      </c>
      <c r="AN269" s="15" t="s">
        <v>51</v>
      </c>
      <c r="AO269" s="15"/>
      <c r="AP269" s="15"/>
      <c r="AQ269" s="15"/>
      <c r="AR269" s="15"/>
      <c r="AS269" s="15"/>
      <c r="AU269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100225, 'Б-100225-13',date'2015-03-03',3, 7, 7, 'RUR', 1, 18, date'2015-03-06', date'2015-03-07', 1002251, 1, to_date('2016-08-08 00:00:00','YYYY-MM-DD HH24:MI:SS'), 1000, 180, 0, 314, 0, 'c1', 8,null);insert into xxxx_oebs_cash_payment_test (ID, INVOICE_ID, OEBS_PAYMENT, DOC_DATE, COMISS_DATE) values (s_xxxx_oebs_cash_payment_test.NEXTVAL, 100225, 3000, to_date('2016-08-08 00:00:00','YYYY-MM-DD HH24:MI:SS'), date'2015-08-11' );insert into xxxx_client_discount_m  (ID,CLIENT_ID,CLIENT_AVG_DISCOUNT,DT) values (s_xxxx_client_discount_m.NEXTVAL,314, 7, date'2016-03-05');</v>
      </c>
    </row>
    <row r="270" spans="1:47" s="47" customFormat="1" ht="15" customHeight="1" x14ac:dyDescent="0.3">
      <c r="A270" s="45">
        <v>15</v>
      </c>
      <c r="B270" s="55"/>
      <c r="C270" s="15" t="str">
        <f t="shared" si="92"/>
        <v>100015</v>
      </c>
      <c r="D270" s="15" t="str">
        <f t="shared" si="93"/>
        <v>100015/13</v>
      </c>
      <c r="E270" s="147" t="s">
        <v>40</v>
      </c>
      <c r="F270" s="147" t="s">
        <v>41</v>
      </c>
      <c r="G270" s="15">
        <v>57</v>
      </c>
      <c r="H270" s="14">
        <v>100226</v>
      </c>
      <c r="I270" s="15" t="str">
        <f t="shared" si="94"/>
        <v>Б-100226-13</v>
      </c>
      <c r="J270" s="164">
        <v>3</v>
      </c>
      <c r="K270" s="15">
        <v>7</v>
      </c>
      <c r="L270" s="15" t="s">
        <v>42</v>
      </c>
      <c r="M270" s="149">
        <v>1</v>
      </c>
      <c r="N270" s="15">
        <v>18</v>
      </c>
      <c r="O270" s="147" t="s">
        <v>55</v>
      </c>
      <c r="P270" s="147" t="s">
        <v>44</v>
      </c>
      <c r="Q270" s="147" t="s">
        <v>45</v>
      </c>
      <c r="R270" s="15" t="str">
        <f t="shared" si="95"/>
        <v>1002261</v>
      </c>
      <c r="S270" s="15">
        <v>1</v>
      </c>
      <c r="T270" s="151" t="s">
        <v>223</v>
      </c>
      <c r="U270" s="15">
        <v>1000</v>
      </c>
      <c r="V270" s="15">
        <f t="shared" si="96"/>
        <v>180</v>
      </c>
      <c r="W270" s="15">
        <v>0</v>
      </c>
      <c r="X270" s="18">
        <v>315</v>
      </c>
      <c r="Y270" s="152" t="s">
        <v>47</v>
      </c>
      <c r="Z270" s="153">
        <f t="shared" si="90"/>
        <v>820</v>
      </c>
      <c r="AA270" s="165">
        <f t="shared" si="91"/>
        <v>330.50847457627123</v>
      </c>
      <c r="AB270" s="154"/>
      <c r="AC270" s="148">
        <f>3000</f>
        <v>3000</v>
      </c>
      <c r="AD270" s="15"/>
      <c r="AE270" s="15"/>
      <c r="AF270" s="147" t="s">
        <v>199</v>
      </c>
      <c r="AG270" s="155">
        <v>8</v>
      </c>
      <c r="AH270" s="169">
        <v>20</v>
      </c>
      <c r="AI270" s="157" t="s">
        <v>230</v>
      </c>
      <c r="AJ270" s="147"/>
      <c r="AK270" s="147"/>
      <c r="AL270" s="15">
        <v>0</v>
      </c>
      <c r="AM270" s="15" t="s">
        <v>50</v>
      </c>
      <c r="AN270" s="15" t="s">
        <v>51</v>
      </c>
      <c r="AO270" s="15"/>
      <c r="AP270" s="15"/>
      <c r="AQ270" s="15"/>
      <c r="AR270" s="15"/>
      <c r="AS270" s="15"/>
      <c r="AU270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100226, 'Б-100226-13',date'2015-03-04',3, 7, 7, 'RUR', 1, 18, date'2015-03-06', date'2015-03-07', 1002261, 1, to_date('2016-08-09 00:00:00','YYYY-MM-DD HH24:MI:SS'), 1000, 180, 0, 315, 0, 'c1', 8,null);insert into xxxx_oebs_cash_payment_test (ID, INVOICE_ID, OEBS_PAYMENT, DOC_DATE, COMISS_DATE) values (s_xxxx_oebs_cash_payment_test.NEXTVAL, 100226, 3000, to_date('2016-08-09 00:00:00','YYYY-MM-DD HH24:MI:SS'), date'2015-08-11' );insert into xxxx_client_discount_m  (ID,CLIENT_ID,CLIENT_AVG_DISCOUNT,DT) values (s_xxxx_client_discount_m.NEXTVAL,315, 20, date'2016-03-05');</v>
      </c>
    </row>
    <row r="271" spans="1:47" s="47" customFormat="1" ht="15" customHeight="1" x14ac:dyDescent="0.3">
      <c r="A271" s="45">
        <v>15</v>
      </c>
      <c r="B271" s="55"/>
      <c r="C271" s="15" t="str">
        <f t="shared" si="92"/>
        <v>100015</v>
      </c>
      <c r="D271" s="15" t="str">
        <f t="shared" si="93"/>
        <v>100015/13</v>
      </c>
      <c r="E271" s="147" t="s">
        <v>40</v>
      </c>
      <c r="F271" s="147" t="s">
        <v>41</v>
      </c>
      <c r="G271" s="15">
        <v>57</v>
      </c>
      <c r="H271" s="14">
        <v>100227</v>
      </c>
      <c r="I271" s="15" t="str">
        <f t="shared" si="94"/>
        <v>Б-100227-13</v>
      </c>
      <c r="J271" s="164">
        <v>3</v>
      </c>
      <c r="K271" s="15">
        <v>7</v>
      </c>
      <c r="L271" s="15" t="s">
        <v>42</v>
      </c>
      <c r="M271" s="149">
        <v>1</v>
      </c>
      <c r="N271" s="15">
        <v>18</v>
      </c>
      <c r="O271" s="147" t="s">
        <v>57</v>
      </c>
      <c r="P271" s="147" t="s">
        <v>44</v>
      </c>
      <c r="Q271" s="147" t="s">
        <v>45</v>
      </c>
      <c r="R271" s="15" t="str">
        <f t="shared" si="95"/>
        <v>1002271</v>
      </c>
      <c r="S271" s="15">
        <v>1</v>
      </c>
      <c r="T271" s="151" t="s">
        <v>224</v>
      </c>
      <c r="U271" s="15">
        <v>1000</v>
      </c>
      <c r="V271" s="15">
        <f t="shared" si="96"/>
        <v>180</v>
      </c>
      <c r="W271" s="15">
        <v>0</v>
      </c>
      <c r="X271" s="18">
        <v>316</v>
      </c>
      <c r="Y271" s="152" t="s">
        <v>47</v>
      </c>
      <c r="Z271" s="153">
        <f t="shared" si="90"/>
        <v>820</v>
      </c>
      <c r="AA271" s="165">
        <f t="shared" si="91"/>
        <v>330.50847457627123</v>
      </c>
      <c r="AB271" s="154">
        <f>SUM(AA267:AA271)</f>
        <v>1652.5423728813562</v>
      </c>
      <c r="AC271" s="148">
        <f>3000</f>
        <v>3000</v>
      </c>
      <c r="AD271" s="15"/>
      <c r="AE271" s="15"/>
      <c r="AF271" s="147" t="s">
        <v>199</v>
      </c>
      <c r="AG271" s="155">
        <v>8</v>
      </c>
      <c r="AH271" s="156">
        <v>13</v>
      </c>
      <c r="AI271" s="157" t="s">
        <v>230</v>
      </c>
      <c r="AJ271" s="147"/>
      <c r="AK271" s="147"/>
      <c r="AL271" s="15">
        <v>0</v>
      </c>
      <c r="AM271" s="15" t="s">
        <v>50</v>
      </c>
      <c r="AN271" s="15" t="s">
        <v>51</v>
      </c>
      <c r="AO271" s="15"/>
      <c r="AP271" s="15"/>
      <c r="AQ271" s="15"/>
      <c r="AR271" s="15"/>
      <c r="AS271" s="15"/>
      <c r="AU271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100227, 'Б-100227-13',date'2015-03-05',3, 7, 7, 'RUR', 1, 18, date'2015-03-06', date'2015-03-07', 1002271, 1, to_date('2016-08-11 00:00:00','YYYY-MM-DD HH24:MI:SS'), 1000, 180, 0, 316, 0, 'c1', 8,null);insert into xxxx_oebs_cash_payment_test (ID, INVOICE_ID, OEBS_PAYMENT, DOC_DATE, COMISS_DATE) values (s_xxxx_oebs_cash_payment_test.NEXTVAL, 100227, 3000, to_date('2016-08-11 00:00:00','YYYY-MM-DD HH24:MI:SS'), date'2015-08-11' );insert into xxxx_client_discount_m  (ID,CLIENT_ID,CLIENT_AVG_DISCOUNT,DT) values (s_xxxx_client_discount_m.NEXTVAL,316, 13, date'2016-03-05');</v>
      </c>
    </row>
    <row r="272" spans="1:47" s="47" customFormat="1" ht="15" customHeight="1" x14ac:dyDescent="0.3">
      <c r="A272" s="45">
        <v>15</v>
      </c>
      <c r="B272" s="55"/>
      <c r="C272" s="15" t="str">
        <f t="shared" si="92"/>
        <v>100015</v>
      </c>
      <c r="D272" s="15" t="str">
        <f t="shared" si="93"/>
        <v>100015/13</v>
      </c>
      <c r="E272" s="147" t="s">
        <v>40</v>
      </c>
      <c r="F272" s="147" t="s">
        <v>41</v>
      </c>
      <c r="G272" s="15">
        <v>57</v>
      </c>
      <c r="H272" s="14">
        <v>100228</v>
      </c>
      <c r="I272" s="15" t="str">
        <f t="shared" si="94"/>
        <v>Б-100228-13</v>
      </c>
      <c r="J272" s="164">
        <v>3</v>
      </c>
      <c r="K272" s="15">
        <v>7</v>
      </c>
      <c r="L272" s="15" t="s">
        <v>42</v>
      </c>
      <c r="M272" s="149">
        <v>1</v>
      </c>
      <c r="N272" s="15">
        <v>18</v>
      </c>
      <c r="O272" s="147" t="s">
        <v>43</v>
      </c>
      <c r="P272" s="147" t="s">
        <v>44</v>
      </c>
      <c r="Q272" s="147" t="s">
        <v>45</v>
      </c>
      <c r="R272" s="15" t="str">
        <f t="shared" si="95"/>
        <v>1002281</v>
      </c>
      <c r="S272" s="15">
        <v>1</v>
      </c>
      <c r="T272" s="151" t="s">
        <v>225</v>
      </c>
      <c r="U272" s="15">
        <v>1000</v>
      </c>
      <c r="V272" s="15">
        <f t="shared" si="96"/>
        <v>180</v>
      </c>
      <c r="W272" s="15">
        <v>0</v>
      </c>
      <c r="X272" s="18">
        <v>317</v>
      </c>
      <c r="Y272" s="152" t="s">
        <v>47</v>
      </c>
      <c r="Z272" s="153">
        <f t="shared" si="90"/>
        <v>820</v>
      </c>
      <c r="AA272" s="165">
        <f t="shared" si="91"/>
        <v>26</v>
      </c>
      <c r="AB272" s="166"/>
      <c r="AC272" s="148">
        <v>236</v>
      </c>
      <c r="AD272" s="15"/>
      <c r="AE272" s="15"/>
      <c r="AF272" s="147" t="s">
        <v>197</v>
      </c>
      <c r="AG272" s="155">
        <v>8</v>
      </c>
      <c r="AH272" s="156">
        <v>13</v>
      </c>
      <c r="AI272" s="157" t="s">
        <v>230</v>
      </c>
      <c r="AJ272" s="147"/>
      <c r="AK272" s="147"/>
      <c r="AL272" s="15">
        <v>0</v>
      </c>
      <c r="AM272" s="15" t="s">
        <v>50</v>
      </c>
      <c r="AN272" s="15" t="s">
        <v>51</v>
      </c>
      <c r="AO272" s="15"/>
      <c r="AP272" s="15"/>
      <c r="AQ272" s="15"/>
      <c r="AR272" s="15"/>
      <c r="AS272" s="65"/>
      <c r="AU272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100228, 'Б-100228-13',date'2015-03-02',3, 7, 7, 'RUR', 1, 18, date'2015-03-06', date'2015-03-07', 1002281, 1, to_date('2016-09-07 00:00:00','YYYY-MM-DD HH24:MI:SS'), 1000, 180, 0, 317, 0, 'c1', 8,null);insert into xxxx_oebs_cash_payment_test (ID, INVOICE_ID, OEBS_PAYMENT, DOC_DATE, COMISS_DATE) values (s_xxxx_oebs_cash_payment_test.NEXTVAL, 100228, 236, to_date('2016-09-07 00:00:00','YYYY-MM-DD HH24:MI:SS'), date'2015-09-11' );insert into xxxx_client_discount_m  (ID,CLIENT_ID,CLIENT_AVG_DISCOUNT,DT) values (s_xxxx_client_discount_m.NEXTVAL,317, 13, date'2016-03-05');</v>
      </c>
    </row>
    <row r="273" spans="1:47" ht="15" customHeight="1" x14ac:dyDescent="0.3">
      <c r="A273" s="45">
        <v>15</v>
      </c>
      <c r="B273" s="57"/>
      <c r="C273" s="12" t="str">
        <f t="shared" ref="C273:C280" si="98">"1000"&amp;A273</f>
        <v>100015</v>
      </c>
      <c r="D273" s="12" t="str">
        <f t="shared" si="93"/>
        <v>100015/13</v>
      </c>
      <c r="E273" s="13" t="s">
        <v>40</v>
      </c>
      <c r="F273" s="13" t="s">
        <v>41</v>
      </c>
      <c r="G273" s="12">
        <v>57</v>
      </c>
      <c r="H273" s="14">
        <v>100229</v>
      </c>
      <c r="I273" s="15" t="str">
        <f t="shared" si="94"/>
        <v>Б-100229-13</v>
      </c>
      <c r="J273" s="163">
        <v>3</v>
      </c>
      <c r="K273" s="12">
        <v>7</v>
      </c>
      <c r="L273" s="12" t="s">
        <v>42</v>
      </c>
      <c r="M273" s="16">
        <v>1</v>
      </c>
      <c r="N273" s="12">
        <v>18</v>
      </c>
      <c r="O273" s="13" t="s">
        <v>53</v>
      </c>
      <c r="P273" s="13" t="s">
        <v>44</v>
      </c>
      <c r="Q273" s="13" t="s">
        <v>45</v>
      </c>
      <c r="R273" s="17" t="str">
        <f t="shared" ref="R273:R280" si="99">H273&amp;"1"</f>
        <v>1002291</v>
      </c>
      <c r="S273" s="15">
        <v>1</v>
      </c>
      <c r="T273" s="144" t="s">
        <v>226</v>
      </c>
      <c r="U273" s="12">
        <v>1000</v>
      </c>
      <c r="V273" s="12">
        <f t="shared" si="96"/>
        <v>180</v>
      </c>
      <c r="W273" s="12">
        <v>0</v>
      </c>
      <c r="X273" s="18">
        <v>318</v>
      </c>
      <c r="Y273" s="19" t="s">
        <v>47</v>
      </c>
      <c r="Z273" s="20">
        <f t="shared" si="90"/>
        <v>820</v>
      </c>
      <c r="AA273" s="21">
        <f t="shared" si="91"/>
        <v>26</v>
      </c>
      <c r="AB273" s="26"/>
      <c r="AC273" s="14">
        <v>236</v>
      </c>
      <c r="AD273" s="12"/>
      <c r="AE273" s="12"/>
      <c r="AF273" s="13" t="s">
        <v>197</v>
      </c>
      <c r="AG273" s="23">
        <v>8</v>
      </c>
      <c r="AH273" s="27">
        <v>7</v>
      </c>
      <c r="AI273" s="25" t="s">
        <v>230</v>
      </c>
      <c r="AJ273" s="13"/>
      <c r="AK273" s="13"/>
      <c r="AL273" s="17">
        <v>0</v>
      </c>
      <c r="AM273" s="15" t="s">
        <v>50</v>
      </c>
      <c r="AN273" s="12" t="s">
        <v>51</v>
      </c>
      <c r="AO273" s="12"/>
      <c r="AP273" s="17"/>
      <c r="AQ273" s="17"/>
      <c r="AR273" s="17"/>
      <c r="AS273" s="17"/>
      <c r="AU273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100229, 'Б-100229-13',date'2015-03-03',3, 7, 7, 'RUR', 1, 18, date'2015-03-06', date'2015-03-07', 1002291, 1, to_date('2016-09-08 00:00:00','YYYY-MM-DD HH24:MI:SS'), 1000, 180, 0, 318, 0, 'c1', 8,null);insert into xxxx_oebs_cash_payment_test (ID, INVOICE_ID, OEBS_PAYMENT, DOC_DATE, COMISS_DATE) values (s_xxxx_oebs_cash_payment_test.NEXTVAL, 100229, 236, to_date('2016-09-08 00:00:00','YYYY-MM-DD HH24:MI:SS'), date'2015-09-11' );insert into xxxx_client_discount_m  (ID,CLIENT_ID,CLIENT_AVG_DISCOUNT,DT) values (s_xxxx_client_discount_m.NEXTVAL,318, 7, date'2016-03-05');</v>
      </c>
    </row>
    <row r="274" spans="1:47" ht="15" customHeight="1" x14ac:dyDescent="0.3">
      <c r="A274" s="45">
        <v>15</v>
      </c>
      <c r="B274" s="57"/>
      <c r="C274" s="12" t="str">
        <f t="shared" si="98"/>
        <v>100015</v>
      </c>
      <c r="D274" s="12" t="str">
        <f t="shared" si="93"/>
        <v>100015/13</v>
      </c>
      <c r="E274" s="13" t="s">
        <v>40</v>
      </c>
      <c r="F274" s="13" t="s">
        <v>41</v>
      </c>
      <c r="G274" s="12">
        <v>57</v>
      </c>
      <c r="H274" s="14">
        <v>100230</v>
      </c>
      <c r="I274" s="15" t="str">
        <f t="shared" si="94"/>
        <v>Б-100230-13</v>
      </c>
      <c r="J274" s="163">
        <v>3</v>
      </c>
      <c r="K274" s="12">
        <v>7</v>
      </c>
      <c r="L274" s="12" t="s">
        <v>42</v>
      </c>
      <c r="M274" s="16">
        <v>1</v>
      </c>
      <c r="N274" s="12">
        <v>18</v>
      </c>
      <c r="O274" s="13" t="s">
        <v>53</v>
      </c>
      <c r="P274" s="13" t="s">
        <v>44</v>
      </c>
      <c r="Q274" s="13" t="s">
        <v>45</v>
      </c>
      <c r="R274" s="17" t="str">
        <f t="shared" si="99"/>
        <v>1002301</v>
      </c>
      <c r="S274" s="15">
        <v>1</v>
      </c>
      <c r="T274" s="144" t="s">
        <v>226</v>
      </c>
      <c r="U274" s="12">
        <v>1000</v>
      </c>
      <c r="V274" s="12">
        <f t="shared" si="96"/>
        <v>180</v>
      </c>
      <c r="W274" s="12">
        <v>0</v>
      </c>
      <c r="X274" s="18">
        <v>319</v>
      </c>
      <c r="Y274" s="19" t="s">
        <v>47</v>
      </c>
      <c r="Z274" s="20">
        <f t="shared" si="90"/>
        <v>820</v>
      </c>
      <c r="AA274" s="21">
        <f t="shared" si="91"/>
        <v>26</v>
      </c>
      <c r="AB274" s="26"/>
      <c r="AC274" s="14">
        <v>236</v>
      </c>
      <c r="AD274" s="12"/>
      <c r="AE274" s="12"/>
      <c r="AF274" s="13" t="s">
        <v>197</v>
      </c>
      <c r="AG274" s="23">
        <v>8</v>
      </c>
      <c r="AH274" s="27">
        <v>7</v>
      </c>
      <c r="AI274" s="25" t="s">
        <v>230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/>
      <c r="AU274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100230, 'Б-100230-13',date'2015-03-03',3, 7, 7, 'RUR', 1, 18, date'2015-03-06', date'2015-03-07', 1002301, 1, to_date('2016-09-08 00:00:00','YYYY-MM-DD HH24:MI:SS'), 1000, 180, 0, 319, 0, 'c1', 8,null);insert into xxxx_oebs_cash_payment_test (ID, INVOICE_ID, OEBS_PAYMENT, DOC_DATE, COMISS_DATE) values (s_xxxx_oebs_cash_payment_test.NEXTVAL, 100230, 236, to_date('2016-09-08 00:00:00','YYYY-MM-DD HH24:MI:SS'), date'2015-09-11' );insert into xxxx_client_discount_m  (ID,CLIENT_ID,CLIENT_AVG_DISCOUNT,DT) values (s_xxxx_client_discount_m.NEXTVAL,319, 7, date'2016-03-05');</v>
      </c>
    </row>
    <row r="275" spans="1:47" ht="15" customHeight="1" x14ac:dyDescent="0.3">
      <c r="A275" s="45">
        <v>15</v>
      </c>
      <c r="B275" s="57"/>
      <c r="C275" s="12" t="str">
        <f t="shared" si="98"/>
        <v>100015</v>
      </c>
      <c r="D275" s="12" t="str">
        <f t="shared" si="93"/>
        <v>100015/13</v>
      </c>
      <c r="E275" s="13" t="s">
        <v>40</v>
      </c>
      <c r="F275" s="13" t="s">
        <v>41</v>
      </c>
      <c r="G275" s="12">
        <v>57</v>
      </c>
      <c r="H275" s="14">
        <v>100231</v>
      </c>
      <c r="I275" s="15" t="str">
        <f t="shared" si="94"/>
        <v>Б-100231-13</v>
      </c>
      <c r="J275" s="163">
        <v>3</v>
      </c>
      <c r="K275" s="12">
        <v>7</v>
      </c>
      <c r="L275" s="12" t="s">
        <v>42</v>
      </c>
      <c r="M275" s="16">
        <v>1</v>
      </c>
      <c r="N275" s="12">
        <v>18</v>
      </c>
      <c r="O275" s="13" t="s">
        <v>55</v>
      </c>
      <c r="P275" s="13" t="s">
        <v>44</v>
      </c>
      <c r="Q275" s="13" t="s">
        <v>45</v>
      </c>
      <c r="R275" s="17" t="str">
        <f t="shared" si="99"/>
        <v>1002311</v>
      </c>
      <c r="S275" s="15">
        <v>1</v>
      </c>
      <c r="T275" s="144" t="s">
        <v>227</v>
      </c>
      <c r="U275" s="12">
        <v>1000</v>
      </c>
      <c r="V275" s="12">
        <f t="shared" si="96"/>
        <v>180</v>
      </c>
      <c r="W275" s="12">
        <v>0</v>
      </c>
      <c r="X275" s="18">
        <v>320</v>
      </c>
      <c r="Y275" s="19" t="s">
        <v>47</v>
      </c>
      <c r="Z275" s="20">
        <f t="shared" si="90"/>
        <v>820</v>
      </c>
      <c r="AA275" s="21">
        <f t="shared" si="91"/>
        <v>26</v>
      </c>
      <c r="AB275" s="29"/>
      <c r="AC275" s="14">
        <v>236</v>
      </c>
      <c r="AD275" s="12"/>
      <c r="AE275" s="12"/>
      <c r="AF275" s="13" t="s">
        <v>197</v>
      </c>
      <c r="AG275" s="23">
        <v>8</v>
      </c>
      <c r="AH275" s="30">
        <v>20</v>
      </c>
      <c r="AI275" s="25" t="s">
        <v>230</v>
      </c>
      <c r="AJ275" s="13"/>
      <c r="AK275" s="13"/>
      <c r="AL275" s="17">
        <v>0</v>
      </c>
      <c r="AM275" s="15" t="s">
        <v>50</v>
      </c>
      <c r="AN275" s="12" t="s">
        <v>51</v>
      </c>
      <c r="AO275" s="12"/>
      <c r="AP275" s="17"/>
      <c r="AQ275" s="17"/>
      <c r="AR275" s="17"/>
      <c r="AS275" s="17"/>
      <c r="AU275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100231, 'Б-100231-13',date'2015-03-04',3, 7, 7, 'RUR', 1, 18, date'2015-03-06', date'2015-03-07', 1002311, 1, to_date('2016-09-09 00:00:00','YYYY-MM-DD HH24:MI:SS'), 1000, 180, 0, 320, 0, 'c1', 8,null);insert into xxxx_oebs_cash_payment_test (ID, INVOICE_ID, OEBS_PAYMENT, DOC_DATE, COMISS_DATE) values (s_xxxx_oebs_cash_payment_test.NEXTVAL, 100231, 236, to_date('2016-09-09 00:00:00','YYYY-MM-DD HH24:MI:SS'), date'2015-09-11' );insert into xxxx_client_discount_m  (ID,CLIENT_ID,CLIENT_AVG_DISCOUNT,DT) values (s_xxxx_client_discount_m.NEXTVAL,320, 20, date'2016-03-05');</v>
      </c>
    </row>
    <row r="276" spans="1:47" s="44" customFormat="1" ht="15" customHeight="1" x14ac:dyDescent="0.3">
      <c r="A276" s="45">
        <v>15</v>
      </c>
      <c r="B276" s="57"/>
      <c r="C276" s="33" t="str">
        <f t="shared" si="98"/>
        <v>100015</v>
      </c>
      <c r="D276" s="33" t="str">
        <f t="shared" si="93"/>
        <v>100015/13</v>
      </c>
      <c r="E276" s="34" t="s">
        <v>40</v>
      </c>
      <c r="F276" s="34" t="s">
        <v>41</v>
      </c>
      <c r="G276" s="12">
        <v>57</v>
      </c>
      <c r="H276" s="14">
        <v>100232</v>
      </c>
      <c r="I276" s="33" t="str">
        <f t="shared" si="94"/>
        <v>Б-100232-13</v>
      </c>
      <c r="J276" s="163">
        <v>3</v>
      </c>
      <c r="K276" s="12">
        <v>7</v>
      </c>
      <c r="L276" s="33" t="s">
        <v>42</v>
      </c>
      <c r="M276" s="36">
        <v>1</v>
      </c>
      <c r="N276" s="33">
        <v>18</v>
      </c>
      <c r="O276" s="34" t="s">
        <v>57</v>
      </c>
      <c r="P276" s="34" t="s">
        <v>44</v>
      </c>
      <c r="Q276" s="34" t="s">
        <v>45</v>
      </c>
      <c r="R276" s="37" t="str">
        <f t="shared" si="99"/>
        <v>1002321</v>
      </c>
      <c r="S276" s="33">
        <v>1</v>
      </c>
      <c r="T276" s="145" t="s">
        <v>228</v>
      </c>
      <c r="U276" s="9">
        <v>305.5</v>
      </c>
      <c r="V276" s="33">
        <f t="shared" si="96"/>
        <v>54.989999999999995</v>
      </c>
      <c r="W276" s="33">
        <v>0</v>
      </c>
      <c r="X276" s="18">
        <v>321</v>
      </c>
      <c r="Y276" s="38" t="s">
        <v>47</v>
      </c>
      <c r="Z276" s="20">
        <f>U276-V276</f>
        <v>250.51</v>
      </c>
      <c r="AA276" s="21">
        <f t="shared" si="91"/>
        <v>26</v>
      </c>
      <c r="AB276" s="39">
        <f>SUM(AA272:AA276)</f>
        <v>130</v>
      </c>
      <c r="AC276" s="14">
        <v>236</v>
      </c>
      <c r="AD276" s="12"/>
      <c r="AE276" s="33"/>
      <c r="AF276" s="13" t="s">
        <v>197</v>
      </c>
      <c r="AG276" s="41">
        <v>8</v>
      </c>
      <c r="AH276" s="42">
        <v>13</v>
      </c>
      <c r="AI276" s="43" t="s">
        <v>230</v>
      </c>
      <c r="AJ276" s="34"/>
      <c r="AK276" s="34"/>
      <c r="AL276" s="37">
        <v>0</v>
      </c>
      <c r="AM276" s="33" t="s">
        <v>50</v>
      </c>
      <c r="AN276" s="33" t="s">
        <v>51</v>
      </c>
      <c r="AO276" s="33"/>
      <c r="AP276" s="37"/>
      <c r="AQ276" s="37"/>
      <c r="AR276" s="37"/>
      <c r="AS276" s="37"/>
      <c r="AU27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"&amp;A276&amp;", "&amp;C276&amp;", '"&amp;D276&amp;"', date'"&amp;E276&amp;"', date'"&amp;F276&amp;"', "&amp;G276&amp;", "&amp;H276&amp;", '"&amp;I276&amp;"',date'"&amp;O276&amp;"',"&amp;J276&amp;", "&amp;K276&amp;", "&amp;K276&amp;", '"&amp;L276&amp;"', "&amp;M276&amp;", "&amp;N276&amp;", date'"&amp;P276&amp;"', date'"&amp;Q276&amp;"', "&amp;R276&amp;", "&amp;S276&amp;", to_date('"&amp;T276&amp;"','YYYY-MM-DD HH24:MI:SS'), "&amp;U276&amp;", "&amp;V276&amp;", "&amp;W276&amp;", "&amp;X276&amp;", "&amp;AL276&amp;", '"&amp;AN276&amp;"', "&amp;AG276&amp;","&amp;AM276&amp;");"&amp;
IF(LEN(AC276)&gt;0,"insert into xxxx_oebs_cash_payment_test (ID, INVOICE_ID, OEBS_PAYMENT, DOC_DATE, COMISS_DATE) values (s_xxxx_oebs_cash_payment_test.NEXTVAL, "&amp;H276&amp;", "&amp;AC276&amp;", to_date('"&amp;T276&amp;"','YYYY-MM-DD HH24:MI:SS'), "&amp;AF276&amp;" );","")&amp;
IF(LEN(AD276)&gt;0,"insert into xxxx_oebs_cash_payment_test (ID, INVOICE_ID, OEBS_PAYMENT, DOC_DATE, COMISS_DATE) values (s_xxxx_oebs_cash_payment_test.NEXTVAL, "&amp;H276&amp;", "&amp;AD276&amp;", to_date('"&amp;T276&amp;"','YYYY-MM-DD HH24:MI:SS'), "&amp;AF276&amp;" );","")&amp;
IF(LEN(AE276)&gt;0,"insert into xxxx_oebs_cash_payment_test (ID, INVOICE_ID, OEBS_PAYMENT, DOC_DATE, COMISS_DATE) values (s_xxxx_oebs_cash_payment_test.NEXTVAL, "&amp;H276&amp;", "&amp;AE276&amp;", to_date('"&amp;T276&amp;"','YYYY-MM-DD HH24:MI:SS'), "&amp;AF276&amp;" );","")&amp;
IF(LEN(AH276)&gt;0,"insert into xxxx_client_discount_m  (ID,CLIENT_ID,CLIENT_AVG_DISCOUNT,DT) values (s_xxxx_client_discount_m.NEXTVAL,"&amp;X276&amp;", "&amp;AH276&amp;", "&amp;AI276&amp;");","")&amp;
IF(LEN(AJ276)&gt;0,"insert into xxxx_client_discount_m  (ID,CLIENT_ID,CLIENT_AVG_DISCOUNT,DT) values (s_xxxx_client_discount_m.NEXTVAL,"&amp;X276&amp;", "&amp;AJ276&amp;", "&amp;AK276&amp;");","")&amp;
IF(LEN(AO276)&gt;0,"insert into xxxx_contract_signed_attr (ID, CONTRACT_ID, CODE, KEY_NUM) values (s_xxxx_contract_signed_attr.NEXTVAL, "&amp;C276&amp;", 'SUPERCOMMISSION_BONUS' , "&amp;AO276&amp;" );","")&amp;
IF(LEN(AP276)&gt;0,"insert into xxxx_loyal_clients_contr_attr (ID, CONTRACT_ID, CLIENT_ID, LC_TURNOVER, COLLATERAL_FIRST_DT, COLLATERAL_END_DT) values (s_xxxx_loyal_clients_contr_atr.NEXTVAL, "&amp;C276&amp;", "&amp;X276&amp;", "&amp;AP276&amp;", "&amp;AQ276&amp;", "&amp;AR276&amp;"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100232, 'Б-100232-13',date'2015-03-05',3, 7, 7, 'RUR', 1, 18, date'2015-03-06', date'2015-03-07', 1002321, 1, to_date('2016-09-11 00:00:00','YYYY-MM-DD HH24:MI:SS'), 305.5, 54.99, 0, 321, 0, 'c1', 8,null);insert into xxxx_oebs_cash_payment_test (ID, INVOICE_ID, OEBS_PAYMENT, DOC_DATE, COMISS_DATE) values (s_xxxx_oebs_cash_payment_test.NEXTVAL, 100232, 236, to_date('2016-09-11 00:00:00','YYYY-MM-DD HH24:MI:SS'), date'2015-09-11' );insert into xxxx_client_discount_m  (ID,CLIENT_ID,CLIENT_AVG_DISCOUNT,DT) values (s_xxxx_client_discount_m.NEXTVAL,321, 13, date'2016-03-05');</v>
      </c>
    </row>
    <row r="277" spans="1:47" ht="15" customHeight="1" x14ac:dyDescent="0.3">
      <c r="A277" s="45">
        <v>16</v>
      </c>
      <c r="B277" s="57"/>
      <c r="C277" s="12" t="str">
        <f t="shared" si="98"/>
        <v>100016</v>
      </c>
      <c r="D277" s="12" t="s">
        <v>210</v>
      </c>
      <c r="E277" s="13" t="s">
        <v>40</v>
      </c>
      <c r="F277" s="13" t="s">
        <v>41</v>
      </c>
      <c r="G277" s="12">
        <v>57</v>
      </c>
      <c r="H277" s="14">
        <v>100233</v>
      </c>
      <c r="I277" s="15" t="s">
        <v>211</v>
      </c>
      <c r="J277" s="163">
        <v>3</v>
      </c>
      <c r="K277" s="12">
        <v>7</v>
      </c>
      <c r="L277" s="12" t="s">
        <v>42</v>
      </c>
      <c r="M277" s="16">
        <v>1</v>
      </c>
      <c r="N277" s="12">
        <v>18</v>
      </c>
      <c r="O277" s="13" t="s">
        <v>43</v>
      </c>
      <c r="P277" s="13" t="s">
        <v>44</v>
      </c>
      <c r="Q277" s="13" t="s">
        <v>45</v>
      </c>
      <c r="R277" s="37" t="str">
        <f t="shared" si="99"/>
        <v>1002331</v>
      </c>
      <c r="S277" s="15">
        <v>1</v>
      </c>
      <c r="T277" s="144" t="s">
        <v>152</v>
      </c>
      <c r="U277" s="12">
        <v>1000</v>
      </c>
      <c r="V277" s="12">
        <f t="shared" si="96"/>
        <v>180</v>
      </c>
      <c r="W277" s="12">
        <v>0</v>
      </c>
      <c r="X277" s="18">
        <v>322</v>
      </c>
      <c r="Y277" s="19" t="s">
        <v>47</v>
      </c>
      <c r="Z277" s="20">
        <f>U277-V277</f>
        <v>820</v>
      </c>
      <c r="AA277" s="21">
        <f t="shared" si="91"/>
        <v>0</v>
      </c>
      <c r="AB277" s="22"/>
      <c r="AC277" s="14">
        <v>0</v>
      </c>
      <c r="AD277" s="12"/>
      <c r="AE277" s="12"/>
      <c r="AF277" s="13" t="s">
        <v>50</v>
      </c>
      <c r="AG277" s="23">
        <v>8</v>
      </c>
      <c r="AH277" s="24">
        <v>13</v>
      </c>
      <c r="AI277" s="25" t="s">
        <v>230</v>
      </c>
      <c r="AJ277" s="13"/>
      <c r="AK277" s="13"/>
      <c r="AL277" s="17">
        <v>0</v>
      </c>
      <c r="AM277" s="15" t="s">
        <v>50</v>
      </c>
      <c r="AN277" s="12" t="s">
        <v>51</v>
      </c>
      <c r="AO277" s="12"/>
      <c r="AP277" s="17"/>
      <c r="AQ277" s="17"/>
      <c r="AR277" s="17"/>
      <c r="AS277" s="17" t="s">
        <v>205</v>
      </c>
      <c r="AU2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"&amp;A277&amp;", "&amp;C277&amp;", '"&amp;D277&amp;"', date'"&amp;E277&amp;"', date'"&amp;F277&amp;"', "&amp;G277&amp;", "&amp;H277&amp;", '"&amp;I277&amp;"',date'"&amp;O277&amp;"',"&amp;J277&amp;", "&amp;K277&amp;", "&amp;K277&amp;", '"&amp;L277&amp;"', "&amp;M277&amp;", "&amp;N277&amp;", date'"&amp;P277&amp;"', date'"&amp;Q277&amp;"', "&amp;R277&amp;", "&amp;S277&amp;", to_date('"&amp;T277&amp;"','YYYY-MM-DD HH24:MI:SS'), "&amp;U277&amp;", "&amp;V277&amp;", "&amp;W277&amp;", "&amp;X277&amp;", "&amp;AL277&amp;", '"&amp;AN277&amp;"', "&amp;AG277&amp;","&amp;AM277&amp;");"&amp;
IF(LEN(AC277)&gt;0,"insert into xxxx_oebs_cash_payment_test (ID, INVOICE_ID, OEBS_PAYMENT, DOC_DATE, COMISS_DATE) values (s_xxxx_oebs_cash_payment_test.NEXTVAL, "&amp;H277&amp;", "&amp;AC277&amp;", to_date('"&amp;T277&amp;"','YYYY-MM-DD HH24:MI:SS'), "&amp;AF277&amp;" );","")&amp;
IF(LEN(AD277)&gt;0,"insert into xxxx_oebs_cash_payment_test (ID, INVOICE_ID, OEBS_PAYMENT, DOC_DATE, COMISS_DATE) values (s_xxxx_oebs_cash_payment_test.NEXTVAL, "&amp;H277&amp;", "&amp;AD277&amp;", to_date('"&amp;T277&amp;"','YYYY-MM-DD HH24:MI:SS'), "&amp;AF277&amp;" );","")&amp;
IF(LEN(AE277)&gt;0,"insert into xxxx_oebs_cash_payment_test (ID, INVOICE_ID, OEBS_PAYMENT, DOC_DATE, COMISS_DATE) values (s_xxxx_oebs_cash_payment_test.NEXTVAL, "&amp;H277&amp;", "&amp;AE277&amp;", to_date('"&amp;T277&amp;"','YYYY-MM-DD HH24:MI:SS'), "&amp;AF277&amp;" );","")&amp;
IF(LEN(AH277)&gt;0,"insert into xxxx_client_discount_m  (ID,CLIENT_ID,CLIENT_AVG_DISCOUNT,DT) values (s_xxxx_client_discount_m.NEXTVAL,"&amp;X277&amp;", "&amp;AH277&amp;", "&amp;AI277&amp;");","")&amp;
IF(LEN(AJ277)&gt;0,"insert into xxxx_client_discount_m  (ID,CLIENT_ID,CLIENT_AVG_DISCOUNT,DT) values (s_xxxx_client_discount_m.NEXTVAL,"&amp;X277&amp;", "&amp;AJ277&amp;", "&amp;AK277&amp;");","")&amp;
IF(LEN(AO277)&gt;0,"insert into xxxx_contract_signed_attr (ID, CONTRACT_ID, CODE, KEY_NUM) values (s_xxxx_contract_signed_attr.NEXTVAL, "&amp;C277&amp;", 'SUPERCOMMISSION_BONUS' , "&amp;AO277&amp;" );","")&amp;
IF(LEN(AP277)&gt;0,"insert into xxxx_loyal_clients_contr_attr (ID, CONTRACT_ID, CLIENT_ID, LC_TURNOVER, COLLATERAL_FIRST_DT, COLLATERAL_END_DT) values (s_xxxx_loyal_clients_contr_atr.NEXTVAL, "&amp;C277&amp;", "&amp;X277&amp;", "&amp;AP277&amp;", "&amp;AQ277&amp;", "&amp;AR277&amp;"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100233, 'Б-100059-13',date'2015-03-02',3, 7, 7, 'RUR', 1, 18, date'2015-03-06', date'2015-03-07', 1002331, 1, to_date('2016-06-07 00:00:00','YYYY-MM-DD HH24:MI:SS'), 1000, 180, 0, 322, 0, 'c1', 8,null);insert into xxxx_oebs_cash_payment_test (ID, INVOICE_ID, OEBS_PAYMENT, DOC_DATE, COMISS_DATE) values (s_xxxx_oebs_cash_payment_test.NEXTVAL, 100233, 0, to_date('2016-06-07 00:00:00','YYYY-MM-DD HH24:MI:SS'), null );insert into xxxx_client_discount_m  (ID,CLIENT_ID,CLIENT_AVG_DISCOUNT,DT) values (s_xxxx_client_discount_m.NEXTVAL,322, 13, date'2016-03-05');</v>
      </c>
    </row>
    <row r="278" spans="1:47" s="47" customFormat="1" ht="15" customHeight="1" x14ac:dyDescent="0.3">
      <c r="A278" s="45">
        <v>16</v>
      </c>
      <c r="B278" s="55"/>
      <c r="C278" s="12" t="str">
        <f t="shared" si="98"/>
        <v>100016</v>
      </c>
      <c r="D278" s="15" t="s">
        <v>210</v>
      </c>
      <c r="E278" s="147" t="s">
        <v>40</v>
      </c>
      <c r="F278" s="147" t="s">
        <v>41</v>
      </c>
      <c r="G278" s="15">
        <v>57</v>
      </c>
      <c r="H278" s="14">
        <v>100234</v>
      </c>
      <c r="I278" s="15" t="s">
        <v>212</v>
      </c>
      <c r="J278" s="164">
        <v>3</v>
      </c>
      <c r="K278" s="15">
        <v>7</v>
      </c>
      <c r="L278" s="15" t="s">
        <v>42</v>
      </c>
      <c r="M278" s="149">
        <v>1</v>
      </c>
      <c r="N278" s="15">
        <v>18</v>
      </c>
      <c r="O278" s="147" t="s">
        <v>43</v>
      </c>
      <c r="P278" s="147" t="s">
        <v>44</v>
      </c>
      <c r="Q278" s="147" t="s">
        <v>45</v>
      </c>
      <c r="R278" s="15" t="str">
        <f t="shared" si="99"/>
        <v>1002341</v>
      </c>
      <c r="S278" s="15">
        <v>1</v>
      </c>
      <c r="T278" s="151" t="s">
        <v>217</v>
      </c>
      <c r="U278" s="15">
        <v>2000</v>
      </c>
      <c r="V278" s="12">
        <f t="shared" si="96"/>
        <v>360</v>
      </c>
      <c r="W278" s="15">
        <v>0</v>
      </c>
      <c r="X278" s="18">
        <v>323</v>
      </c>
      <c r="Y278" s="152" t="s">
        <v>47</v>
      </c>
      <c r="Z278" s="20">
        <f>U278-V278</f>
        <v>1640</v>
      </c>
      <c r="AA278" s="21">
        <f>(AC278/1.18)*0.02</f>
        <v>8.4745762711864412</v>
      </c>
      <c r="AB278" s="166"/>
      <c r="AC278" s="148">
        <v>500</v>
      </c>
      <c r="AD278" s="12"/>
      <c r="AE278" s="15"/>
      <c r="AF278" s="147" t="s">
        <v>198</v>
      </c>
      <c r="AG278" s="155">
        <v>8</v>
      </c>
      <c r="AH278" s="156">
        <v>13</v>
      </c>
      <c r="AI278" s="157" t="s">
        <v>230</v>
      </c>
      <c r="AJ278" s="147"/>
      <c r="AK278" s="147"/>
      <c r="AL278" s="15">
        <v>0</v>
      </c>
      <c r="AM278" s="15" t="s">
        <v>50</v>
      </c>
      <c r="AN278" s="15" t="s">
        <v>51</v>
      </c>
      <c r="AO278" s="15"/>
      <c r="AP278" s="15"/>
      <c r="AQ278" s="15"/>
      <c r="AR278" s="15"/>
      <c r="AS278" s="65"/>
      <c r="AU27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"&amp;A278&amp;", "&amp;C278&amp;", '"&amp;D278&amp;"', date'"&amp;E278&amp;"', date'"&amp;F278&amp;"', "&amp;G278&amp;", "&amp;H278&amp;", '"&amp;I278&amp;"',date'"&amp;O278&amp;"',"&amp;J278&amp;", "&amp;K278&amp;", "&amp;K278&amp;", '"&amp;L278&amp;"', "&amp;M278&amp;", "&amp;N278&amp;", date'"&amp;P278&amp;"', date'"&amp;Q278&amp;"', "&amp;R278&amp;", "&amp;S278&amp;", to_date('"&amp;T278&amp;"','YYYY-MM-DD HH24:MI:SS'), "&amp;U278&amp;", "&amp;V278&amp;", "&amp;W278&amp;", "&amp;X278&amp;", "&amp;AL278&amp;", '"&amp;AN278&amp;"', "&amp;AG278&amp;","&amp;AM278&amp;");"&amp;
IF(LEN(AC278)&gt;0,"insert into xxxx_oebs_cash_payment_test (ID, INVOICE_ID, OEBS_PAYMENT, DOC_DATE, COMISS_DATE) values (s_xxxx_oebs_cash_payment_test.NEXTVAL, "&amp;H278&amp;", "&amp;AC278&amp;", to_date('"&amp;T278&amp;"','YYYY-MM-DD HH24:MI:SS'), "&amp;AF278&amp;" );","")&amp;
IF(LEN(AD278)&gt;0,"insert into xxxx_oebs_cash_payment_test (ID, INVOICE_ID, OEBS_PAYMENT, DOC_DATE, COMISS_DATE) values (s_xxxx_oebs_cash_payment_test.NEXTVAL, "&amp;H278&amp;", "&amp;AD278&amp;", to_date('"&amp;T278&amp;"','YYYY-MM-DD HH24:MI:SS'), "&amp;AF278&amp;" );","")&amp;
IF(LEN(AE278)&gt;0,"insert into xxxx_oebs_cash_payment_test (ID, INVOICE_ID, OEBS_PAYMENT, DOC_DATE, COMISS_DATE) values (s_xxxx_oebs_cash_payment_test.NEXTVAL, "&amp;H278&amp;", "&amp;AE278&amp;", to_date('"&amp;T278&amp;"','YYYY-MM-DD HH24:MI:SS'), "&amp;AF278&amp;" );","")&amp;
IF(LEN(AH278)&gt;0,"insert into xxxx_client_discount_m  (ID,CLIENT_ID,CLIENT_AVG_DISCOUNT,DT) values (s_xxxx_client_discount_m.NEXTVAL,"&amp;X278&amp;", "&amp;AH278&amp;", "&amp;AI278&amp;");","")&amp;
IF(LEN(AJ278)&gt;0,"insert into xxxx_client_discount_m  (ID,CLIENT_ID,CLIENT_AVG_DISCOUNT,DT) values (s_xxxx_client_discount_m.NEXTVAL,"&amp;X278&amp;", "&amp;AJ278&amp;", "&amp;AK278&amp;");","")&amp;
IF(LEN(AO278)&gt;0,"insert into xxxx_contract_signed_attr (ID, CONTRACT_ID, CODE, KEY_NUM) values (s_xxxx_contract_signed_attr.NEXTVAL, "&amp;C278&amp;", 'SUPERCOMMISSION_BONUS' , "&amp;AO278&amp;" );","")&amp;
IF(LEN(AP278)&gt;0,"insert into xxxx_loyal_clients_contr_attr (ID, CONTRACT_ID, CLIENT_ID, LC_TURNOVER, COLLATERAL_FIRST_DT, COLLATERAL_END_DT) values (s_xxxx_loyal_clients_contr_atr.NEXTVAL, "&amp;C278&amp;", "&amp;X278&amp;", "&amp;AP278&amp;", "&amp;AQ278&amp;", "&amp;AR278&amp;"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100234, 'Б-100064-13',date'2015-03-02',3, 7, 7, 'RUR', 1, 18, date'2015-03-06', date'2015-03-07', 1002341, 1, to_date('2016-07-07 00:00:00','YYYY-MM-DD HH24:MI:SS'), 2000, 360, 0, 323, 0, 'c1', 8,null);insert into xxxx_oebs_cash_payment_test (ID, INVOICE_ID, OEBS_PAYMENT, DOC_DATE, COMISS_DATE) values (s_xxxx_oebs_cash_payment_test.NEXTVAL, 100234, 500, to_date('2016-07-07 00:00:00','YYYY-MM-DD HH24:MI:SS'), date'2015-07-07' );insert into xxxx_client_discount_m  (ID,CLIENT_ID,CLIENT_AVG_DISCOUNT,DT) values (s_xxxx_client_discount_m.NEXTVAL,323, 13, date'2016-03-05');</v>
      </c>
    </row>
    <row r="279" spans="1:47" s="47" customFormat="1" ht="15" customHeight="1" x14ac:dyDescent="0.3">
      <c r="A279" s="45">
        <v>16</v>
      </c>
      <c r="B279" s="55"/>
      <c r="C279" s="12" t="str">
        <f t="shared" si="98"/>
        <v>100016</v>
      </c>
      <c r="D279" s="15" t="s">
        <v>210</v>
      </c>
      <c r="E279" s="147" t="s">
        <v>40</v>
      </c>
      <c r="F279" s="147" t="s">
        <v>41</v>
      </c>
      <c r="G279" s="15">
        <v>57</v>
      </c>
      <c r="H279" s="14">
        <v>100235</v>
      </c>
      <c r="I279" s="15" t="s">
        <v>213</v>
      </c>
      <c r="J279" s="164">
        <v>3</v>
      </c>
      <c r="K279" s="15">
        <v>7</v>
      </c>
      <c r="L279" s="15" t="s">
        <v>42</v>
      </c>
      <c r="M279" s="149">
        <v>1</v>
      </c>
      <c r="N279" s="15">
        <v>18</v>
      </c>
      <c r="O279" s="147" t="s">
        <v>53</v>
      </c>
      <c r="P279" s="147" t="s">
        <v>44</v>
      </c>
      <c r="Q279" s="147" t="s">
        <v>45</v>
      </c>
      <c r="R279" s="15" t="str">
        <f t="shared" si="99"/>
        <v>1002351</v>
      </c>
      <c r="S279" s="15">
        <v>1</v>
      </c>
      <c r="T279" s="151" t="s">
        <v>224</v>
      </c>
      <c r="U279" s="15" t="s">
        <v>50</v>
      </c>
      <c r="V279" s="15" t="s">
        <v>50</v>
      </c>
      <c r="W279" s="15">
        <v>0</v>
      </c>
      <c r="X279" s="18">
        <v>324</v>
      </c>
      <c r="Y279" s="152" t="s">
        <v>47</v>
      </c>
      <c r="Z279" s="20" t="s">
        <v>50</v>
      </c>
      <c r="AA279" s="21">
        <f>(AC279/1.18)*0.02</f>
        <v>93.220338983050866</v>
      </c>
      <c r="AB279" s="167"/>
      <c r="AC279" s="148">
        <v>5500</v>
      </c>
      <c r="AD279" s="12"/>
      <c r="AE279" s="15"/>
      <c r="AF279" s="147" t="s">
        <v>199</v>
      </c>
      <c r="AG279" s="155">
        <v>8</v>
      </c>
      <c r="AH279" s="168">
        <v>7</v>
      </c>
      <c r="AI279" s="157" t="s">
        <v>230</v>
      </c>
      <c r="AJ279" s="147"/>
      <c r="AK279" s="147"/>
      <c r="AL279" s="15">
        <v>0</v>
      </c>
      <c r="AM279" s="15" t="s">
        <v>50</v>
      </c>
      <c r="AN279" s="15" t="s">
        <v>51</v>
      </c>
      <c r="AO279" s="15"/>
      <c r="AP279" s="15"/>
      <c r="AQ279" s="15"/>
      <c r="AR279" s="15"/>
      <c r="AS279" s="15"/>
      <c r="AU27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"&amp;A279&amp;", "&amp;C279&amp;", '"&amp;D279&amp;"', date'"&amp;E279&amp;"', date'"&amp;F279&amp;"', "&amp;G279&amp;", "&amp;H279&amp;", '"&amp;I279&amp;"',date'"&amp;O279&amp;"',"&amp;J279&amp;", "&amp;K279&amp;", "&amp;K279&amp;", '"&amp;L279&amp;"', "&amp;M279&amp;", "&amp;N279&amp;", date'"&amp;P279&amp;"', date'"&amp;Q279&amp;"', "&amp;R279&amp;", "&amp;S279&amp;", to_date('"&amp;T279&amp;"','YYYY-MM-DD HH24:MI:SS'), "&amp;U279&amp;", "&amp;V279&amp;", "&amp;W279&amp;", "&amp;X279&amp;", "&amp;AL279&amp;", '"&amp;AN279&amp;"', "&amp;AG279&amp;","&amp;AM279&amp;");"&amp;
IF(LEN(AC279)&gt;0,"insert into xxxx_oebs_cash_payment_test (ID, INVOICE_ID, OEBS_PAYMENT, DOC_DATE, COMISS_DATE) values (s_xxxx_oebs_cash_payment_test.NEXTVAL, "&amp;H279&amp;", "&amp;AC279&amp;", to_date('"&amp;T279&amp;"','YYYY-MM-DD HH24:MI:SS'), "&amp;AF279&amp;" );","")&amp;
IF(LEN(AD279)&gt;0,"insert into xxxx_oebs_cash_payment_test (ID, INVOICE_ID, OEBS_PAYMENT, DOC_DATE, COMISS_DATE) values (s_xxxx_oebs_cash_payment_test.NEXTVAL, "&amp;H279&amp;", "&amp;AD279&amp;", to_date('"&amp;T279&amp;"','YYYY-MM-DD HH24:MI:SS'), "&amp;AF279&amp;" );","")&amp;
IF(LEN(AE279)&gt;0,"insert into xxxx_oebs_cash_payment_test (ID, INVOICE_ID, OEBS_PAYMENT, DOC_DATE, COMISS_DATE) values (s_xxxx_oebs_cash_payment_test.NEXTVAL, "&amp;H279&amp;", "&amp;AE279&amp;", to_date('"&amp;T279&amp;"','YYYY-MM-DD HH24:MI:SS'), "&amp;AF279&amp;" );","")&amp;
IF(LEN(AH279)&gt;0,"insert into xxxx_client_discount_m  (ID,CLIENT_ID,CLIENT_AVG_DISCOUNT,DT) values (s_xxxx_client_discount_m.NEXTVAL,"&amp;X279&amp;", "&amp;AH279&amp;", "&amp;AI279&amp;");","")&amp;
IF(LEN(AJ279)&gt;0,"insert into xxxx_client_discount_m  (ID,CLIENT_ID,CLIENT_AVG_DISCOUNT,DT) values (s_xxxx_client_discount_m.NEXTVAL,"&amp;X279&amp;", "&amp;AJ279&amp;", "&amp;AK279&amp;");","")&amp;
IF(LEN(AO279)&gt;0,"insert into xxxx_contract_signed_attr (ID, CONTRACT_ID, CODE, KEY_NUM) values (s_xxxx_contract_signed_attr.NEXTVAL, "&amp;C279&amp;", 'SUPERCOMMISSION_BONUS' , "&amp;AO279&amp;" );","")&amp;
IF(LEN(AP279)&gt;0,"insert into xxxx_loyal_clients_contr_attr (ID, CONTRACT_ID, CLIENT_ID, LC_TURNOVER, COLLATERAL_FIRST_DT, COLLATERAL_END_DT) values (s_xxxx_loyal_clients_contr_atr.NEXTVAL, "&amp;C279&amp;", "&amp;X279&amp;", "&amp;AP279&amp;", "&amp;AQ279&amp;", "&amp;AR279&amp;"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100235, 'Б-100070-13',date'2015-03-03',3, 7, 7, 'RUR', 1, 18, date'2015-03-06', date'2015-03-07', 1002351, 1, to_date('2016-08-11 00:00:00','YYYY-MM-DD HH24:MI:SS'), null, null, 0, 324, 0, 'c1', 8,null);insert into xxxx_oebs_cash_payment_test (ID, INVOICE_ID, OEBS_PAYMENT, DOC_DATE, COMISS_DATE) values (s_xxxx_oebs_cash_payment_test.NEXTVAL, 100235, 5500, to_date('2016-08-11 00:00:00','YYYY-MM-DD HH24:MI:SS'), date'2015-08-11' );insert into xxxx_client_discount_m  (ID,CLIENT_ID,CLIENT_AVG_DISCOUNT,DT) values (s_xxxx_client_discount_m.NEXTVAL,324, 7, date'2016-03-05');</v>
      </c>
    </row>
    <row r="280" spans="1:47" ht="15" customHeight="1" x14ac:dyDescent="0.3">
      <c r="A280" s="45">
        <v>16</v>
      </c>
      <c r="B280" s="57"/>
      <c r="C280" s="12" t="str">
        <f t="shared" si="98"/>
        <v>100016</v>
      </c>
      <c r="D280" s="12" t="s">
        <v>210</v>
      </c>
      <c r="E280" s="13" t="s">
        <v>40</v>
      </c>
      <c r="F280" s="13" t="s">
        <v>41</v>
      </c>
      <c r="G280" s="12">
        <v>57</v>
      </c>
      <c r="H280" s="14">
        <v>100236</v>
      </c>
      <c r="I280" s="15" t="s">
        <v>214</v>
      </c>
      <c r="J280" s="163">
        <v>3</v>
      </c>
      <c r="K280" s="12">
        <v>7</v>
      </c>
      <c r="L280" s="12" t="s">
        <v>42</v>
      </c>
      <c r="M280" s="16">
        <v>1</v>
      </c>
      <c r="N280" s="12">
        <v>18</v>
      </c>
      <c r="O280" s="13" t="s">
        <v>53</v>
      </c>
      <c r="P280" s="13" t="s">
        <v>44</v>
      </c>
      <c r="Q280" s="13" t="s">
        <v>45</v>
      </c>
      <c r="R280" s="17" t="str">
        <f t="shared" si="99"/>
        <v>1002361</v>
      </c>
      <c r="S280" s="15">
        <v>1</v>
      </c>
      <c r="T280" s="144" t="s">
        <v>226</v>
      </c>
      <c r="U280" s="12">
        <v>2981.3969999999999</v>
      </c>
      <c r="V280" s="12">
        <f>U280*0.18</f>
        <v>536.65145999999993</v>
      </c>
      <c r="W280" s="12">
        <v>0</v>
      </c>
      <c r="X280" s="18">
        <v>325</v>
      </c>
      <c r="Y280" s="19" t="s">
        <v>47</v>
      </c>
      <c r="Z280" s="20">
        <f>U280-V280</f>
        <v>2444.7455399999999</v>
      </c>
      <c r="AA280" s="21">
        <f>(AC280/1.18)*0.13</f>
        <v>0</v>
      </c>
      <c r="AB280" s="26"/>
      <c r="AC280" s="14">
        <v>0</v>
      </c>
      <c r="AD280" s="12"/>
      <c r="AE280" s="12"/>
      <c r="AF280" s="13" t="s">
        <v>197</v>
      </c>
      <c r="AG280" s="23">
        <v>8</v>
      </c>
      <c r="AH280" s="27">
        <v>7</v>
      </c>
      <c r="AI280" s="25" t="s">
        <v>230</v>
      </c>
      <c r="AJ280" s="13"/>
      <c r="AK280" s="13"/>
      <c r="AL280" s="17">
        <v>0</v>
      </c>
      <c r="AM280" s="15" t="s">
        <v>50</v>
      </c>
      <c r="AN280" s="12" t="s">
        <v>51</v>
      </c>
      <c r="AO280" s="12"/>
      <c r="AP280" s="17"/>
      <c r="AQ280" s="17"/>
      <c r="AR280" s="17"/>
      <c r="AS280" s="17"/>
      <c r="AU28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"&amp;A280&amp;", "&amp;C280&amp;", '"&amp;D280&amp;"', date'"&amp;E280&amp;"', date'"&amp;F280&amp;"', "&amp;G280&amp;", "&amp;H280&amp;", '"&amp;I280&amp;"',date'"&amp;O280&amp;"',"&amp;J280&amp;", "&amp;K280&amp;", "&amp;K280&amp;", '"&amp;L280&amp;"', "&amp;M280&amp;", "&amp;N280&amp;", date'"&amp;P280&amp;"', date'"&amp;Q280&amp;"', "&amp;R280&amp;", "&amp;S280&amp;", to_date('"&amp;T280&amp;"','YYYY-MM-DD HH24:MI:SS'), "&amp;U280&amp;", "&amp;V280&amp;", "&amp;W280&amp;", "&amp;X280&amp;", "&amp;AL280&amp;", '"&amp;AN280&amp;"', "&amp;AG280&amp;","&amp;AM280&amp;");"&amp;
IF(LEN(AC280)&gt;0,"insert into xxxx_oebs_cash_payment_test (ID, INVOICE_ID, OEBS_PAYMENT, DOC_DATE, COMISS_DATE) values (s_xxxx_oebs_cash_payment_test.NEXTVAL, "&amp;H280&amp;", "&amp;AC280&amp;", to_date('"&amp;T280&amp;"','YYYY-MM-DD HH24:MI:SS'), "&amp;AF280&amp;" );","")&amp;
IF(LEN(AD280)&gt;0,"insert into xxxx_oebs_cash_payment_test (ID, INVOICE_ID, OEBS_PAYMENT, DOC_DATE, COMISS_DATE) values (s_xxxx_oebs_cash_payment_test.NEXTVAL, "&amp;H280&amp;", "&amp;AD280&amp;", to_date('"&amp;T280&amp;"','YYYY-MM-DD HH24:MI:SS'), "&amp;AF280&amp;" );","")&amp;
IF(LEN(AE280)&gt;0,"insert into xxxx_oebs_cash_payment_test (ID, INVOICE_ID, OEBS_PAYMENT, DOC_DATE, COMISS_DATE) values (s_xxxx_oebs_cash_payment_test.NEXTVAL, "&amp;H280&amp;", "&amp;AE280&amp;", to_date('"&amp;T280&amp;"','YYYY-MM-DD HH24:MI:SS'), "&amp;AF280&amp;" );","")&amp;
IF(LEN(AH280)&gt;0,"insert into xxxx_client_discount_m  (ID,CLIENT_ID,CLIENT_AVG_DISCOUNT,DT) values (s_xxxx_client_discount_m.NEXTVAL,"&amp;X280&amp;", "&amp;AH280&amp;", "&amp;AI280&amp;");","")&amp;
IF(LEN(AJ280)&gt;0,"insert into xxxx_client_discount_m  (ID,CLIENT_ID,CLIENT_AVG_DISCOUNT,DT) values (s_xxxx_client_discount_m.NEXTVAL,"&amp;X280&amp;", "&amp;AJ280&amp;", "&amp;AK280&amp;");","")&amp;
IF(LEN(AO280)&gt;0,"insert into xxxx_contract_signed_attr (ID, CONTRACT_ID, CODE, KEY_NUM) values (s_xxxx_contract_signed_attr.NEXTVAL, "&amp;C280&amp;", 'SUPERCOMMISSION_BONUS' , "&amp;AO280&amp;" );","")&amp;
IF(LEN(AP280)&gt;0,"insert into xxxx_loyal_clients_contr_attr (ID, CONTRACT_ID, CLIENT_ID, LC_TURNOVER, COLLATERAL_FIRST_DT, COLLATERAL_END_DT) values (s_xxxx_loyal_clients_contr_atr.NEXTVAL, "&amp;C280&amp;", "&amp;X280&amp;", "&amp;AP280&amp;", "&amp;AQ280&amp;", "&amp;AR280&amp;"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100236, 'Б-100075-13',date'2015-03-03',3, 7, 7, 'RUR', 1, 18, date'2015-03-06', date'2015-03-07', 1002361, 1, to_date('2016-09-08 00:00:00','YYYY-MM-DD HH24:MI:SS'), 2981.397, 536.65146, 0, 325, 0, 'c1', 8,null);insert into xxxx_oebs_cash_payment_test (ID, INVOICE_ID, OEBS_PAYMENT, DOC_DATE, COMISS_DATE) values (s_xxxx_oebs_cash_payment_test.NEXTVAL, 100236, 0, to_date('2016-09-08 00:00:00','YYYY-MM-DD HH24:MI:SS'), date'2015-09-11' );insert into xxxx_client_discount_m  (ID,CLIENT_ID,CLIENT_AVG_DISCOUNT,DT) values (s_xxxx_client_discount_m.NEXTVAL,325, 7, date'2016-03-05');</v>
      </c>
    </row>
    <row r="281" spans="1:47" x14ac:dyDescent="0.3">
      <c r="Z281" s="12">
        <f>Z280*0.13</f>
        <v>317.81692019999997</v>
      </c>
    </row>
    <row r="283" spans="1:47" x14ac:dyDescent="0.3">
      <c r="AF283" s="16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AU283"/>
  <sheetViews>
    <sheetView zoomScale="70" zoomScaleNormal="70" workbookViewId="0">
      <selection activeCell="AA135" sqref="AA135:AA139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6.5546875" style="9" bestFit="1" customWidth="1"/>
    <col min="6" max="6" width="19.109375" style="9" bestFit="1" customWidth="1"/>
    <col min="7" max="7" width="7.6640625" style="9" bestFit="1" customWidth="1"/>
    <col min="8" max="8" width="9.109375" style="9"/>
    <col min="9" max="9" width="12.33203125" style="9" customWidth="1"/>
    <col min="10" max="10" width="4.44140625" style="9" customWidth="1"/>
    <col min="11" max="11" width="5.6640625" style="9" customWidth="1"/>
    <col min="12" max="12" width="5" style="9" customWidth="1"/>
    <col min="13" max="13" width="4" style="9" customWidth="1"/>
    <col min="14" max="14" width="3.33203125" style="9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146" customWidth="1"/>
    <col min="21" max="24" width="9.109375" style="9"/>
    <col min="25" max="25" width="3.5546875" style="9" customWidth="1"/>
    <col min="26" max="26" width="9.109375" style="12"/>
    <col min="27" max="27" width="13" style="12" bestFit="1" customWidth="1"/>
    <col min="28" max="28" width="9.109375" style="12"/>
    <col min="29" max="29" width="9.109375" style="9"/>
    <col min="30" max="30" width="13.5546875" style="9" customWidth="1"/>
    <col min="31" max="31" width="20.109375" style="9" bestFit="1" customWidth="1"/>
    <col min="32" max="32" width="21.109375" style="9" customWidth="1"/>
    <col min="33" max="42" width="9.109375" style="9"/>
    <col min="43" max="44" width="15" style="9" bestFit="1" customWidth="1"/>
    <col min="45" max="45" width="34" style="9" customWidth="1"/>
    <col min="46" max="46" width="7.88671875" style="9" customWidth="1"/>
    <col min="47" max="16384" width="9.109375" style="9"/>
  </cols>
  <sheetData>
    <row r="2" spans="1:47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43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7"/>
      <c r="AU2" s="8" t="s">
        <v>39</v>
      </c>
    </row>
    <row r="3" spans="1:47" x14ac:dyDescent="0.3">
      <c r="A3" s="10">
        <v>1</v>
      </c>
      <c r="B3" s="11"/>
      <c r="C3" s="12" t="str">
        <f>"1000"&amp;A3</f>
        <v>10001</v>
      </c>
      <c r="D3" s="12" t="str">
        <f>"1000"&amp;A3&amp;"/13"</f>
        <v>10001/13</v>
      </c>
      <c r="E3" s="13" t="s">
        <v>40</v>
      </c>
      <c r="F3" s="13" t="s">
        <v>41</v>
      </c>
      <c r="G3" s="12">
        <v>57</v>
      </c>
      <c r="H3" s="14">
        <v>100011</v>
      </c>
      <c r="I3" s="15" t="str">
        <f>"Б-"&amp;H3&amp;"-13"</f>
        <v>Б-100011-13</v>
      </c>
      <c r="J3" s="16">
        <v>2</v>
      </c>
      <c r="K3" s="12">
        <v>7</v>
      </c>
      <c r="L3" s="12" t="s">
        <v>42</v>
      </c>
      <c r="M3" s="16">
        <v>1</v>
      </c>
      <c r="N3" s="12">
        <v>18</v>
      </c>
      <c r="O3" s="144" t="s">
        <v>167</v>
      </c>
      <c r="P3" s="13" t="s">
        <v>44</v>
      </c>
      <c r="Q3" s="13" t="s">
        <v>45</v>
      </c>
      <c r="R3" s="17" t="str">
        <f>H3&amp;"1"</f>
        <v>1000111</v>
      </c>
      <c r="S3" s="15">
        <v>1</v>
      </c>
      <c r="T3" s="144" t="s">
        <v>152</v>
      </c>
      <c r="U3" s="12">
        <v>100000</v>
      </c>
      <c r="V3" s="12">
        <f>U3*0.18</f>
        <v>18000</v>
      </c>
      <c r="W3" s="12">
        <v>0</v>
      </c>
      <c r="X3" s="18">
        <v>100</v>
      </c>
      <c r="Y3" s="19" t="s">
        <v>47</v>
      </c>
      <c r="Z3" s="20">
        <f>U3-V3</f>
        <v>82000</v>
      </c>
      <c r="AA3" s="21"/>
      <c r="AB3" s="22"/>
      <c r="AC3" s="14">
        <f t="shared" ref="AC3:AC16" si="0">U3*0.5</f>
        <v>50000</v>
      </c>
      <c r="AD3" s="12"/>
      <c r="AE3" s="12"/>
      <c r="AF3" s="13" t="s">
        <v>172</v>
      </c>
      <c r="AG3" s="23">
        <v>8</v>
      </c>
      <c r="AH3" s="24">
        <v>13</v>
      </c>
      <c r="AI3" s="25" t="s">
        <v>230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52</v>
      </c>
      <c r="AU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'Б-100011-13',date'2016-03-02',2, 7, 7, 'RUR', 1, 18, date'2015-03-06', date'2015-03-07', 1000111, 1, to_date('2016-06-07 00:00:00','YYYY-MM-DD HH24:MI:SS'), 100000, 18000, 0, 100, 0, 'c1', 8,null);insert into xxxx_oebs_cash_payment_test (ID, INVOICE_ID, OEBS_PAYMENT, DOC_DATE, COMISS_DATE) values (s_xxxx_oebs_cash_payment_test.NEXTVAL, 100011, 50000, to_date('2016-06-07 00:00:00','YYYY-MM-DD HH24:MI:SS'), date'2015-06-11' );insert into xxxx_client_discount_m  (ID,CLIENT_ID,CLIENT_AVG_DISCOUNT,DT) values (s_xxxx_client_discount_m.NEXTVAL,100, 13, date'2016-03-05');</v>
      </c>
    </row>
    <row r="4" spans="1:47" ht="15" customHeight="1" x14ac:dyDescent="0.3">
      <c r="A4" s="10">
        <v>1</v>
      </c>
      <c r="B4" s="11"/>
      <c r="C4" s="12" t="str">
        <f t="shared" ref="C4:C12" si="1">"1000"&amp;A4</f>
        <v>10001</v>
      </c>
      <c r="D4" s="12" t="str">
        <f t="shared" ref="D4:D12" si="2">"1000"&amp;A4&amp;"/13"</f>
        <v>10001/13</v>
      </c>
      <c r="E4" s="13" t="s">
        <v>40</v>
      </c>
      <c r="F4" s="13" t="s">
        <v>41</v>
      </c>
      <c r="G4" s="12">
        <v>57</v>
      </c>
      <c r="H4" s="14">
        <v>100012</v>
      </c>
      <c r="I4" s="15" t="str">
        <f t="shared" ref="I4:I60" si="3">"Б-"&amp;H4&amp;"-13"</f>
        <v>Б-100012-13</v>
      </c>
      <c r="J4" s="16">
        <v>2</v>
      </c>
      <c r="K4" s="12">
        <v>7</v>
      </c>
      <c r="L4" s="12" t="s">
        <v>42</v>
      </c>
      <c r="M4" s="16">
        <v>1</v>
      </c>
      <c r="N4" s="12">
        <v>18</v>
      </c>
      <c r="O4" s="144" t="s">
        <v>168</v>
      </c>
      <c r="P4" s="13" t="s">
        <v>44</v>
      </c>
      <c r="Q4" s="13" t="s">
        <v>45</v>
      </c>
      <c r="R4" s="17" t="str">
        <f t="shared" ref="R4:R12" si="4">H4&amp;"1"</f>
        <v>1000121</v>
      </c>
      <c r="S4" s="15">
        <v>1</v>
      </c>
      <c r="T4" s="144" t="s">
        <v>153</v>
      </c>
      <c r="U4" s="12">
        <v>90000</v>
      </c>
      <c r="V4" s="12">
        <f t="shared" ref="V4:V60" si="5">U4*0.18</f>
        <v>16200</v>
      </c>
      <c r="W4" s="12">
        <v>0</v>
      </c>
      <c r="X4" s="18">
        <v>101</v>
      </c>
      <c r="Y4" s="19" t="s">
        <v>47</v>
      </c>
      <c r="Z4" s="20">
        <f t="shared" ref="Z4:Z67" si="6">U4-V4</f>
        <v>73800</v>
      </c>
      <c r="AA4" s="21"/>
      <c r="AB4" s="26"/>
      <c r="AC4" s="14">
        <f t="shared" si="0"/>
        <v>45000</v>
      </c>
      <c r="AD4" s="12"/>
      <c r="AE4" s="12"/>
      <c r="AF4" s="13" t="s">
        <v>172</v>
      </c>
      <c r="AG4" s="23">
        <v>8</v>
      </c>
      <c r="AH4" s="27">
        <v>7</v>
      </c>
      <c r="AI4" s="25" t="s">
        <v>230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/>
      <c r="AU4" s="9" t="str">
        <f t="shared" ref="AU4:AU67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'Б-100012-13',date'2016-03-03',2, 7, 7, 'RUR', 1, 18, date'2015-03-06', date'2015-03-07', 1000121, 1, to_date('2016-06-08 00:00:00','YYYY-MM-DD HH24:MI:SS'), 90000, 16200, 0, 101, 0, 'c1', 8,null);insert into xxxx_oebs_cash_payment_test (ID, INVOICE_ID, OEBS_PAYMENT, DOC_DATE, COMISS_DATE) values (s_xxxx_oebs_cash_payment_test.NEXTVAL, 100012, 45000, to_date('2016-06-08 00:00:00','YYYY-MM-DD HH24:MI:SS'), date'2015-06-11' );insert into xxxx_client_discount_m  (ID,CLIENT_ID,CLIENT_AVG_DISCOUNT,DT) values (s_xxxx_client_discount_m.NEXTVAL,101, 7, date'2016-03-05');</v>
      </c>
    </row>
    <row r="5" spans="1:47" ht="15" customHeight="1" x14ac:dyDescent="0.3">
      <c r="A5" s="10">
        <v>1</v>
      </c>
      <c r="B5" s="11"/>
      <c r="C5" s="12" t="str">
        <f t="shared" si="1"/>
        <v>10001</v>
      </c>
      <c r="D5" s="12" t="str">
        <f t="shared" si="2"/>
        <v>10001/13</v>
      </c>
      <c r="E5" s="13" t="s">
        <v>40</v>
      </c>
      <c r="F5" s="13" t="s">
        <v>41</v>
      </c>
      <c r="G5" s="12">
        <v>57</v>
      </c>
      <c r="H5" s="14">
        <v>100013</v>
      </c>
      <c r="I5" s="15" t="str">
        <f t="shared" si="3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44" t="s">
        <v>168</v>
      </c>
      <c r="P5" s="13" t="s">
        <v>44</v>
      </c>
      <c r="Q5" s="13" t="s">
        <v>45</v>
      </c>
      <c r="R5" s="17" t="str">
        <f t="shared" si="4"/>
        <v>1000131</v>
      </c>
      <c r="S5" s="15">
        <v>1</v>
      </c>
      <c r="T5" s="144" t="s">
        <v>153</v>
      </c>
      <c r="U5" s="12">
        <v>90000</v>
      </c>
      <c r="V5" s="12">
        <f t="shared" si="5"/>
        <v>16200</v>
      </c>
      <c r="W5" s="12">
        <v>0</v>
      </c>
      <c r="X5" s="18">
        <v>102</v>
      </c>
      <c r="Y5" s="19" t="s">
        <v>47</v>
      </c>
      <c r="Z5" s="20">
        <f t="shared" si="6"/>
        <v>73800</v>
      </c>
      <c r="AA5" s="21"/>
      <c r="AB5" s="26"/>
      <c r="AC5" s="14">
        <f t="shared" si="0"/>
        <v>45000</v>
      </c>
      <c r="AD5" s="12"/>
      <c r="AE5" s="12"/>
      <c r="AF5" s="13" t="s">
        <v>172</v>
      </c>
      <c r="AG5" s="23">
        <v>8</v>
      </c>
      <c r="AH5" s="27">
        <v>7</v>
      </c>
      <c r="AI5" s="25" t="s">
        <v>230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"/>
      <c r="AU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'Б-100013-13',date'2016-03-03',2, 7, 7, 'RUR', 1, 18, date'2015-03-06', date'2015-03-07', 1000131, 1, to_date('2016-06-08 00:00:00','YYYY-MM-DD HH24:MI:SS'), 90000, 16200, 0, 102, 0, 'c1', 8,null);insert into xxxx_oebs_cash_payment_test (ID, INVOICE_ID, OEBS_PAYMENT, DOC_DATE, COMISS_DATE) values (s_xxxx_oebs_cash_payment_test.NEXTVAL, 100013, 45000, to_date('2016-06-08 00:00:00','YYYY-MM-DD HH24:MI:SS'), date'2015-06-11' );insert into xxxx_client_discount_m  (ID,CLIENT_ID,CLIENT_AVG_DISCOUNT,DT) values (s_xxxx_client_discount_m.NEXTVAL,102, 7, date'2016-03-05');</v>
      </c>
    </row>
    <row r="6" spans="1:47" ht="15" customHeight="1" x14ac:dyDescent="0.3">
      <c r="A6" s="10">
        <v>1</v>
      </c>
      <c r="B6" s="11"/>
      <c r="C6" s="12" t="str">
        <f t="shared" si="1"/>
        <v>10001</v>
      </c>
      <c r="D6" s="12" t="str">
        <f t="shared" si="2"/>
        <v>10001/13</v>
      </c>
      <c r="E6" s="13" t="s">
        <v>40</v>
      </c>
      <c r="F6" s="13" t="s">
        <v>41</v>
      </c>
      <c r="G6" s="12">
        <v>57</v>
      </c>
      <c r="H6" s="14">
        <v>100014</v>
      </c>
      <c r="I6" s="15" t="str">
        <f t="shared" si="3"/>
        <v>Б-100014-13</v>
      </c>
      <c r="J6" s="16">
        <v>2</v>
      </c>
      <c r="K6" s="28">
        <v>11</v>
      </c>
      <c r="L6" s="12" t="s">
        <v>42</v>
      </c>
      <c r="M6" s="16">
        <v>1</v>
      </c>
      <c r="N6" s="12">
        <v>18</v>
      </c>
      <c r="O6" s="144" t="s">
        <v>169</v>
      </c>
      <c r="P6" s="13" t="s">
        <v>44</v>
      </c>
      <c r="Q6" s="13" t="s">
        <v>45</v>
      </c>
      <c r="R6" s="17" t="str">
        <f t="shared" si="4"/>
        <v>1000141</v>
      </c>
      <c r="S6" s="15">
        <v>1</v>
      </c>
      <c r="T6" s="144" t="s">
        <v>215</v>
      </c>
      <c r="U6" s="12">
        <v>80000</v>
      </c>
      <c r="V6" s="12">
        <f t="shared" si="5"/>
        <v>14400</v>
      </c>
      <c r="W6" s="12">
        <v>0</v>
      </c>
      <c r="X6" s="18">
        <v>103</v>
      </c>
      <c r="Y6" s="19" t="s">
        <v>47</v>
      </c>
      <c r="Z6" s="20">
        <f t="shared" si="6"/>
        <v>65600</v>
      </c>
      <c r="AA6" s="21"/>
      <c r="AB6" s="29"/>
      <c r="AC6" s="14">
        <f t="shared" si="0"/>
        <v>40000</v>
      </c>
      <c r="AD6" s="12"/>
      <c r="AE6" s="12"/>
      <c r="AF6" s="13" t="s">
        <v>172</v>
      </c>
      <c r="AG6" s="23">
        <v>8</v>
      </c>
      <c r="AH6" s="30">
        <v>20</v>
      </c>
      <c r="AI6" s="25" t="s">
        <v>230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U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'Б-100014-13',date'2016-03-04',2, 11, 11, 'RUR', 1, 18, date'2015-03-06', date'2015-03-07', 1000141, 1, to_date('2016-06-09 00:00:00','YYYY-MM-DD HH24:MI:SS'), 80000, 14400, 0, 103, 0, 'c1', 8,null);insert into xxxx_oebs_cash_payment_test (ID, INVOICE_ID, OEBS_PAYMENT, DOC_DATE, COMISS_DATE) values (s_xxxx_oebs_cash_payment_test.NEXTVAL, 100014, 40000, to_date('2016-06-09 00:00:00','YYYY-MM-DD HH24:MI:SS'), date'2015-06-11' );insert into xxxx_client_discount_m  (ID,CLIENT_ID,CLIENT_AVG_DISCOUNT,DT) values (s_xxxx_client_discount_m.NEXTVAL,103, 20, date'2016-03-05');</v>
      </c>
    </row>
    <row r="7" spans="1:47" s="44" customFormat="1" ht="15" customHeight="1" x14ac:dyDescent="0.3">
      <c r="A7" s="31">
        <v>1</v>
      </c>
      <c r="B7" s="32"/>
      <c r="C7" s="33" t="str">
        <f t="shared" si="1"/>
        <v>10001</v>
      </c>
      <c r="D7" s="33" t="str">
        <f t="shared" si="2"/>
        <v>10001/13</v>
      </c>
      <c r="E7" s="34" t="s">
        <v>40</v>
      </c>
      <c r="F7" s="34" t="s">
        <v>41</v>
      </c>
      <c r="G7" s="12">
        <v>57</v>
      </c>
      <c r="H7" s="14">
        <v>100015</v>
      </c>
      <c r="I7" s="33" t="str">
        <f t="shared" si="3"/>
        <v>Б-100015-13</v>
      </c>
      <c r="J7" s="16">
        <v>2</v>
      </c>
      <c r="K7" s="35">
        <v>1</v>
      </c>
      <c r="L7" s="33" t="s">
        <v>42</v>
      </c>
      <c r="M7" s="36">
        <v>1</v>
      </c>
      <c r="N7" s="33">
        <v>18</v>
      </c>
      <c r="O7" s="145" t="s">
        <v>170</v>
      </c>
      <c r="P7" s="34" t="s">
        <v>44</v>
      </c>
      <c r="Q7" s="34" t="s">
        <v>45</v>
      </c>
      <c r="R7" s="37" t="str">
        <f t="shared" si="4"/>
        <v>1000151</v>
      </c>
      <c r="S7" s="33">
        <v>1</v>
      </c>
      <c r="T7" s="145" t="s">
        <v>216</v>
      </c>
      <c r="U7" s="33">
        <v>60000</v>
      </c>
      <c r="V7" s="33">
        <f t="shared" si="5"/>
        <v>10800</v>
      </c>
      <c r="W7" s="33">
        <v>0</v>
      </c>
      <c r="X7" s="18">
        <v>104</v>
      </c>
      <c r="Y7" s="38" t="s">
        <v>47</v>
      </c>
      <c r="Z7" s="20">
        <f t="shared" si="6"/>
        <v>49200</v>
      </c>
      <c r="AA7" s="39"/>
      <c r="AB7" s="39"/>
      <c r="AC7" s="40">
        <f t="shared" si="0"/>
        <v>30000</v>
      </c>
      <c r="AD7" s="33"/>
      <c r="AE7" s="33"/>
      <c r="AF7" s="13" t="s">
        <v>172</v>
      </c>
      <c r="AG7" s="41">
        <v>8</v>
      </c>
      <c r="AH7" s="42">
        <v>13</v>
      </c>
      <c r="AI7" s="43" t="s">
        <v>230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37"/>
      <c r="AU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'Б-100015-13',date'2016-03-05',2, 1, 1, 'RUR', 1, 18, date'2015-03-06', date'2015-03-07', 1000151, 1, to_date('2016-06-11 00:00:00','YYYY-MM-DD HH24:MI:SS'), 60000, 10800, 0, 104, 0, 'c1', 8,null);insert into xxxx_oebs_cash_payment_test (ID, INVOICE_ID, OEBS_PAYMENT, DOC_DATE, COMISS_DATE) values (s_xxxx_oebs_cash_payment_test.NEXTVAL, 100015, 30000, to_date('2016-06-11 00:00:00','YYYY-MM-DD HH24:MI:SS'), date'2015-06-11' );insert into xxxx_client_discount_m  (ID,CLIENT_ID,CLIENT_AVG_DISCOUNT,DT) values (s_xxxx_client_discount_m.NEXTVAL,104, 13, date'2016-03-05');</v>
      </c>
    </row>
    <row r="8" spans="1:47" ht="15" customHeight="1" x14ac:dyDescent="0.3">
      <c r="A8" s="45">
        <v>2</v>
      </c>
      <c r="B8" s="46"/>
      <c r="C8" s="12" t="str">
        <f t="shared" si="1"/>
        <v>10002</v>
      </c>
      <c r="D8" s="12" t="str">
        <f t="shared" si="2"/>
        <v>10002/13</v>
      </c>
      <c r="E8" s="13" t="s">
        <v>40</v>
      </c>
      <c r="F8" s="13" t="s">
        <v>41</v>
      </c>
      <c r="G8" s="162">
        <v>58</v>
      </c>
      <c r="H8" s="14">
        <v>100016</v>
      </c>
      <c r="I8" s="15" t="str">
        <f t="shared" si="3"/>
        <v>Б-100016-13</v>
      </c>
      <c r="J8" s="16">
        <v>2</v>
      </c>
      <c r="K8" s="12">
        <v>7</v>
      </c>
      <c r="L8" s="12" t="s">
        <v>42</v>
      </c>
      <c r="M8" s="16">
        <v>1</v>
      </c>
      <c r="N8" s="12">
        <v>18</v>
      </c>
      <c r="O8" s="144" t="s">
        <v>167</v>
      </c>
      <c r="P8" s="13" t="s">
        <v>44</v>
      </c>
      <c r="Q8" s="13" t="s">
        <v>45</v>
      </c>
      <c r="R8" s="17" t="str">
        <f t="shared" si="4"/>
        <v>1000161</v>
      </c>
      <c r="S8" s="15">
        <v>1</v>
      </c>
      <c r="T8" s="144" t="s">
        <v>152</v>
      </c>
      <c r="U8" s="12">
        <v>100000</v>
      </c>
      <c r="V8" s="12">
        <f>U8*0.18</f>
        <v>18000</v>
      </c>
      <c r="W8" s="12">
        <v>0</v>
      </c>
      <c r="X8" s="18">
        <v>105</v>
      </c>
      <c r="Y8" s="19" t="s">
        <v>47</v>
      </c>
      <c r="Z8" s="20">
        <f t="shared" si="6"/>
        <v>82000</v>
      </c>
      <c r="AA8" s="21"/>
      <c r="AB8" s="22"/>
      <c r="AC8" s="14">
        <f t="shared" si="0"/>
        <v>50000</v>
      </c>
      <c r="AD8" s="12"/>
      <c r="AE8" s="12"/>
      <c r="AF8" s="13" t="s">
        <v>172</v>
      </c>
      <c r="AG8" s="23">
        <v>8</v>
      </c>
      <c r="AH8" s="24">
        <v>13</v>
      </c>
      <c r="AI8" s="25" t="s">
        <v>230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17" t="s">
        <v>59</v>
      </c>
      <c r="AT8" s="47"/>
      <c r="AU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'Б-100016-13',date'2016-03-02',2, 7, 7, 'RUR', 1, 18, date'2015-03-06', date'2015-03-07', 1000161, 1, to_date('2016-06-07 00:00:00','YYYY-MM-DD HH24:MI:SS'), 100000, 18000, 0, 105, 0, 'c1', 8,null);insert into xxxx_oebs_cash_payment_test (ID, INVOICE_ID, OEBS_PAYMENT, DOC_DATE, COMISS_DATE) values (s_xxxx_oebs_cash_payment_test.NEXTVAL, 100016, 50000, to_date('2016-06-07 00:00:00','YYYY-MM-DD HH24:MI:SS'), date'2015-06-11' );insert into xxxx_client_discount_m  (ID,CLIENT_ID,CLIENT_AVG_DISCOUNT,DT) values (s_xxxx_client_discount_m.NEXTVAL,105, 13, date'2016-03-05');</v>
      </c>
    </row>
    <row r="9" spans="1:47" ht="15" customHeight="1" x14ac:dyDescent="0.3">
      <c r="A9" s="45">
        <v>2</v>
      </c>
      <c r="B9" s="46"/>
      <c r="C9" s="12" t="str">
        <f t="shared" si="1"/>
        <v>10002</v>
      </c>
      <c r="D9" s="12" t="str">
        <f t="shared" si="2"/>
        <v>10002/13</v>
      </c>
      <c r="E9" s="13" t="s">
        <v>40</v>
      </c>
      <c r="F9" s="13" t="s">
        <v>41</v>
      </c>
      <c r="G9" s="162">
        <v>58</v>
      </c>
      <c r="H9" s="14">
        <v>100017</v>
      </c>
      <c r="I9" s="15" t="str">
        <f t="shared" si="3"/>
        <v>Б-100017-13</v>
      </c>
      <c r="J9" s="16">
        <v>2</v>
      </c>
      <c r="K9" s="12">
        <v>7</v>
      </c>
      <c r="L9" s="12" t="s">
        <v>42</v>
      </c>
      <c r="M9" s="16">
        <v>1</v>
      </c>
      <c r="N9" s="12">
        <v>18</v>
      </c>
      <c r="O9" s="144" t="s">
        <v>168</v>
      </c>
      <c r="P9" s="13" t="s">
        <v>44</v>
      </c>
      <c r="Q9" s="13" t="s">
        <v>45</v>
      </c>
      <c r="R9" s="17" t="str">
        <f t="shared" si="4"/>
        <v>1000171</v>
      </c>
      <c r="S9" s="15">
        <v>1</v>
      </c>
      <c r="T9" s="144" t="s">
        <v>153</v>
      </c>
      <c r="U9" s="12">
        <v>90000</v>
      </c>
      <c r="V9" s="12">
        <f t="shared" si="5"/>
        <v>16200</v>
      </c>
      <c r="W9" s="12">
        <v>0</v>
      </c>
      <c r="X9" s="18">
        <v>106</v>
      </c>
      <c r="Y9" s="19" t="s">
        <v>47</v>
      </c>
      <c r="Z9" s="20">
        <f t="shared" si="6"/>
        <v>73800</v>
      </c>
      <c r="AA9" s="21"/>
      <c r="AB9" s="26"/>
      <c r="AC9" s="14">
        <f t="shared" si="0"/>
        <v>45000</v>
      </c>
      <c r="AD9" s="12"/>
      <c r="AE9" s="12"/>
      <c r="AF9" s="13" t="s">
        <v>172</v>
      </c>
      <c r="AG9" s="23">
        <v>8</v>
      </c>
      <c r="AH9" s="27">
        <v>7</v>
      </c>
      <c r="AI9" s="25" t="s">
        <v>230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17" t="s">
        <v>175</v>
      </c>
      <c r="AT9" s="47"/>
      <c r="AU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'Б-100017-13',date'2016-03-03',2, 7, 7, 'RUR', 1, 18, date'2015-03-06', date'2015-03-07', 1000171, 1, to_date('2016-06-08 00:00:00','YYYY-MM-DD HH24:MI:SS'), 90000, 16200, 0, 106, 0, 'c1', 8,null);insert into xxxx_oebs_cash_payment_test (ID, INVOICE_ID, OEBS_PAYMENT, DOC_DATE, COMISS_DATE) values (s_xxxx_oebs_cash_payment_test.NEXTVAL, 100017, 45000, to_date('2016-06-08 00:00:00','YYYY-MM-DD HH24:MI:SS'), date'2015-06-11' );insert into xxxx_client_discount_m  (ID,CLIENT_ID,CLIENT_AVG_DISCOUNT,DT) values (s_xxxx_client_discount_m.NEXTVAL,106, 7, date'2016-03-05');</v>
      </c>
    </row>
    <row r="10" spans="1:47" ht="15" customHeight="1" x14ac:dyDescent="0.3">
      <c r="A10" s="45">
        <v>2</v>
      </c>
      <c r="B10" s="46"/>
      <c r="C10" s="12" t="str">
        <f t="shared" si="1"/>
        <v>10002</v>
      </c>
      <c r="D10" s="12" t="str">
        <f t="shared" si="2"/>
        <v>10002/13</v>
      </c>
      <c r="E10" s="13" t="s">
        <v>40</v>
      </c>
      <c r="F10" s="13" t="s">
        <v>41</v>
      </c>
      <c r="G10" s="162">
        <v>58</v>
      </c>
      <c r="H10" s="14">
        <v>100018</v>
      </c>
      <c r="I10" s="15" t="str">
        <f t="shared" si="3"/>
        <v>Б-100018-13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44" t="s">
        <v>168</v>
      </c>
      <c r="P10" s="13" t="s">
        <v>44</v>
      </c>
      <c r="Q10" s="13" t="s">
        <v>45</v>
      </c>
      <c r="R10" s="17" t="str">
        <f t="shared" si="4"/>
        <v>1000181</v>
      </c>
      <c r="S10" s="15">
        <v>1</v>
      </c>
      <c r="T10" s="144" t="s">
        <v>153</v>
      </c>
      <c r="U10" s="12">
        <v>90000</v>
      </c>
      <c r="V10" s="12">
        <f t="shared" si="5"/>
        <v>16200</v>
      </c>
      <c r="W10" s="12">
        <v>0</v>
      </c>
      <c r="X10" s="18">
        <v>107</v>
      </c>
      <c r="Y10" s="19" t="s">
        <v>47</v>
      </c>
      <c r="Z10" s="20">
        <f t="shared" si="6"/>
        <v>73800</v>
      </c>
      <c r="AA10" s="21"/>
      <c r="AB10" s="26"/>
      <c r="AC10" s="14">
        <f t="shared" si="0"/>
        <v>45000</v>
      </c>
      <c r="AD10" s="12"/>
      <c r="AE10" s="12"/>
      <c r="AF10" s="13" t="s">
        <v>172</v>
      </c>
      <c r="AG10" s="23">
        <v>8</v>
      </c>
      <c r="AH10" s="27">
        <v>7</v>
      </c>
      <c r="AI10" s="25" t="s">
        <v>230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17"/>
      <c r="AT10" s="47"/>
      <c r="AU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'Б-100018-13',date'2016-03-03',2, 7, 7, 'RUR', 1, 18, date'2015-03-06', date'2015-03-07', 1000181, 1, to_date('2016-06-08 00:00:00','YYYY-MM-DD HH24:MI:SS'), 90000, 16200, 0, 107, 0, 'c1', 8,null);insert into xxxx_oebs_cash_payment_test (ID, INVOICE_ID, OEBS_PAYMENT, DOC_DATE, COMISS_DATE) values (s_xxxx_oebs_cash_payment_test.NEXTVAL, 100018, 45000, to_date('2016-06-08 00:00:00','YYYY-MM-DD HH24:MI:SS'), date'2015-06-11' );insert into xxxx_client_discount_m  (ID,CLIENT_ID,CLIENT_AVG_DISCOUNT,DT) values (s_xxxx_client_discount_m.NEXTVAL,107, 7, date'2016-03-05');</v>
      </c>
    </row>
    <row r="11" spans="1:47" ht="15" customHeight="1" x14ac:dyDescent="0.3">
      <c r="A11" s="45">
        <v>2</v>
      </c>
      <c r="B11" s="46"/>
      <c r="C11" s="12" t="str">
        <f t="shared" si="1"/>
        <v>10002</v>
      </c>
      <c r="D11" s="12" t="str">
        <f t="shared" si="2"/>
        <v>10002/13</v>
      </c>
      <c r="E11" s="13" t="s">
        <v>40</v>
      </c>
      <c r="F11" s="13" t="s">
        <v>41</v>
      </c>
      <c r="G11" s="162">
        <v>58</v>
      </c>
      <c r="H11" s="14">
        <v>100019</v>
      </c>
      <c r="I11" s="15" t="str">
        <f t="shared" si="3"/>
        <v>Б-100019-13</v>
      </c>
      <c r="J11" s="16">
        <v>2</v>
      </c>
      <c r="K11" s="28">
        <v>11</v>
      </c>
      <c r="L11" s="12" t="s">
        <v>42</v>
      </c>
      <c r="M11" s="16">
        <v>1</v>
      </c>
      <c r="N11" s="12">
        <v>18</v>
      </c>
      <c r="O11" s="144" t="s">
        <v>169</v>
      </c>
      <c r="P11" s="13" t="s">
        <v>44</v>
      </c>
      <c r="Q11" s="13" t="s">
        <v>45</v>
      </c>
      <c r="R11" s="17" t="str">
        <f t="shared" si="4"/>
        <v>1000191</v>
      </c>
      <c r="S11" s="15">
        <v>1</v>
      </c>
      <c r="T11" s="144" t="s">
        <v>215</v>
      </c>
      <c r="U11" s="12">
        <v>80000</v>
      </c>
      <c r="V11" s="12">
        <f t="shared" si="5"/>
        <v>14400</v>
      </c>
      <c r="W11" s="12">
        <v>0</v>
      </c>
      <c r="X11" s="18">
        <v>108</v>
      </c>
      <c r="Y11" s="19" t="s">
        <v>47</v>
      </c>
      <c r="Z11" s="20">
        <f t="shared" si="6"/>
        <v>65600</v>
      </c>
      <c r="AA11" s="21"/>
      <c r="AB11" s="29"/>
      <c r="AC11" s="14">
        <f t="shared" si="0"/>
        <v>40000</v>
      </c>
      <c r="AD11" s="12"/>
      <c r="AE11" s="12"/>
      <c r="AF11" s="13" t="s">
        <v>172</v>
      </c>
      <c r="AG11" s="23">
        <v>8</v>
      </c>
      <c r="AH11" s="30">
        <v>20</v>
      </c>
      <c r="AI11" s="25" t="s">
        <v>230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/>
      <c r="AT11" s="47"/>
      <c r="AU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'Б-100019-13',date'2016-03-04',2, 11, 11, 'RUR', 1, 18, date'2015-03-06', date'2015-03-07', 1000191, 1, to_date('2016-06-09 00:00:00','YYYY-MM-DD HH24:MI:SS'), 80000, 14400, 0, 108, 0, 'c1', 8,null);insert into xxxx_oebs_cash_payment_test (ID, INVOICE_ID, OEBS_PAYMENT, DOC_DATE, COMISS_DATE) values (s_xxxx_oebs_cash_payment_test.NEXTVAL, 100019, 40000, to_date('2016-06-09 00:00:00','YYYY-MM-DD HH24:MI:SS'), date'2015-06-11' );insert into xxxx_client_discount_m  (ID,CLIENT_ID,CLIENT_AVG_DISCOUNT,DT) values (s_xxxx_client_discount_m.NEXTVAL,108, 20, date'2016-03-05');</v>
      </c>
    </row>
    <row r="12" spans="1:47" s="44" customFormat="1" ht="15" customHeight="1" x14ac:dyDescent="0.3">
      <c r="A12" s="31">
        <v>2</v>
      </c>
      <c r="B12" s="48"/>
      <c r="C12" s="33" t="str">
        <f t="shared" si="1"/>
        <v>10002</v>
      </c>
      <c r="D12" s="33" t="str">
        <f t="shared" si="2"/>
        <v>10002/13</v>
      </c>
      <c r="E12" s="34" t="s">
        <v>40</v>
      </c>
      <c r="F12" s="34" t="s">
        <v>41</v>
      </c>
      <c r="G12" s="162">
        <v>58</v>
      </c>
      <c r="H12" s="14">
        <v>100020</v>
      </c>
      <c r="I12" s="33" t="str">
        <f t="shared" si="3"/>
        <v>Б-100020-13</v>
      </c>
      <c r="J12" s="16">
        <v>2</v>
      </c>
      <c r="K12" s="35">
        <v>1</v>
      </c>
      <c r="L12" s="33" t="s">
        <v>42</v>
      </c>
      <c r="M12" s="36">
        <v>1</v>
      </c>
      <c r="N12" s="33">
        <v>18</v>
      </c>
      <c r="O12" s="145" t="s">
        <v>170</v>
      </c>
      <c r="P12" s="34" t="s">
        <v>44</v>
      </c>
      <c r="Q12" s="34" t="s">
        <v>45</v>
      </c>
      <c r="R12" s="37" t="str">
        <f t="shared" si="4"/>
        <v>1000201</v>
      </c>
      <c r="S12" s="33">
        <v>1</v>
      </c>
      <c r="T12" s="145" t="s">
        <v>216</v>
      </c>
      <c r="U12" s="33">
        <v>60000</v>
      </c>
      <c r="V12" s="33">
        <f t="shared" si="5"/>
        <v>10800</v>
      </c>
      <c r="W12" s="33">
        <v>0</v>
      </c>
      <c r="X12" s="18">
        <v>109</v>
      </c>
      <c r="Y12" s="38" t="s">
        <v>47</v>
      </c>
      <c r="Z12" s="20">
        <f t="shared" si="6"/>
        <v>49200</v>
      </c>
      <c r="AA12" s="39"/>
      <c r="AB12" s="39"/>
      <c r="AC12" s="40">
        <f t="shared" si="0"/>
        <v>30000</v>
      </c>
      <c r="AD12" s="33"/>
      <c r="AE12" s="33"/>
      <c r="AF12" s="13" t="s">
        <v>172</v>
      </c>
      <c r="AG12" s="41">
        <v>8</v>
      </c>
      <c r="AH12" s="42">
        <v>13</v>
      </c>
      <c r="AI12" s="43" t="s">
        <v>230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37"/>
      <c r="AU1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'Б-100020-13',date'2016-03-05',2, 1, 1, 'RUR', 1, 18, date'2015-03-06', date'2015-03-07', 1000201, 1, to_date('2016-06-11 00:00:00','YYYY-MM-DD HH24:MI:SS'), 60000, 10800, 0, 109, 0, 'c1', 8,null);insert into xxxx_oebs_cash_payment_test (ID, INVOICE_ID, OEBS_PAYMENT, DOC_DATE, COMISS_DATE) values (s_xxxx_oebs_cash_payment_test.NEXTVAL, 100020, 30000, to_date('2016-06-11 00:00:00','YYYY-MM-DD HH24:MI:SS'), date'2015-06-11' );insert into xxxx_client_discount_m  (ID,CLIENT_ID,CLIENT_AVG_DISCOUNT,DT) values (s_xxxx_client_discount_m.NEXTVAL,109, 13, date'2016-03-05');</v>
      </c>
    </row>
    <row r="13" spans="1:47" ht="15" customHeight="1" x14ac:dyDescent="0.3">
      <c r="A13" s="10">
        <v>3</v>
      </c>
      <c r="B13" s="11"/>
      <c r="C13" s="12" t="str">
        <f t="shared" ref="C13:C42" si="8">"1000"&amp;A13</f>
        <v>10003</v>
      </c>
      <c r="D13" s="12" t="str">
        <f t="shared" ref="D13:D42" si="9">"1000"&amp;A13&amp;"/13"</f>
        <v>10003/13</v>
      </c>
      <c r="E13" s="13" t="s">
        <v>40</v>
      </c>
      <c r="F13" s="13" t="s">
        <v>41</v>
      </c>
      <c r="G13" s="12">
        <v>57</v>
      </c>
      <c r="H13" s="14">
        <v>100021</v>
      </c>
      <c r="I13" s="15" t="str">
        <f>"Б-"&amp;H13&amp;"-13"</f>
        <v>Б-100021-13</v>
      </c>
      <c r="J13" s="16">
        <v>2</v>
      </c>
      <c r="K13" s="12">
        <v>7</v>
      </c>
      <c r="L13" s="12" t="s">
        <v>42</v>
      </c>
      <c r="M13" s="16">
        <v>1</v>
      </c>
      <c r="N13" s="12">
        <v>18</v>
      </c>
      <c r="O13" s="144" t="s">
        <v>167</v>
      </c>
      <c r="P13" s="13" t="s">
        <v>44</v>
      </c>
      <c r="Q13" s="13" t="s">
        <v>45</v>
      </c>
      <c r="R13" s="17" t="str">
        <f t="shared" ref="R13:R42" si="10">H13&amp;"1"</f>
        <v>1000211</v>
      </c>
      <c r="S13" s="15">
        <v>1</v>
      </c>
      <c r="T13" s="144" t="s">
        <v>152</v>
      </c>
      <c r="U13" s="12">
        <v>100000</v>
      </c>
      <c r="V13" s="12">
        <f>U13*0.18</f>
        <v>18000</v>
      </c>
      <c r="W13" s="12">
        <v>0</v>
      </c>
      <c r="X13" s="18">
        <v>110</v>
      </c>
      <c r="Y13" s="19" t="s">
        <v>47</v>
      </c>
      <c r="Z13" s="20">
        <f t="shared" si="6"/>
        <v>82000</v>
      </c>
      <c r="AA13" s="21"/>
      <c r="AB13" s="22"/>
      <c r="AC13" s="14">
        <f t="shared" si="0"/>
        <v>50000</v>
      </c>
      <c r="AD13" s="12"/>
      <c r="AE13" s="12"/>
      <c r="AF13" s="13" t="s">
        <v>172</v>
      </c>
      <c r="AG13" s="23">
        <v>8</v>
      </c>
      <c r="AH13" s="24">
        <v>13</v>
      </c>
      <c r="AI13" s="25" t="s">
        <v>230</v>
      </c>
      <c r="AJ13" s="13"/>
      <c r="AK13" s="13"/>
      <c r="AL13" s="17">
        <v>0</v>
      </c>
      <c r="AM13" s="15" t="s">
        <v>50</v>
      </c>
      <c r="AN13" s="12" t="s">
        <v>51</v>
      </c>
      <c r="AO13" s="12"/>
      <c r="AP13" s="17"/>
      <c r="AQ13" s="17"/>
      <c r="AR13" s="17"/>
      <c r="AS13" s="17" t="s">
        <v>176</v>
      </c>
      <c r="AT13" s="47"/>
      <c r="AU1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'Б-100021-13',date'2016-03-02',2, 7, 7, 'RUR', 1, 18, date'2015-03-06', date'2015-03-07', 1000211, 1, to_date('2016-06-07 00:00:00','YYYY-MM-DD HH24:MI:SS'), 100000, 18000, 0, 110, 0, 'c1', 8,null);insert into xxxx_oebs_cash_payment_test (ID, INVOICE_ID, OEBS_PAYMENT, DOC_DATE, COMISS_DATE) values (s_xxxx_oebs_cash_payment_test.NEXTVAL, 100021, 50000, to_date('2016-06-07 00:00:00','YYYY-MM-DD HH24:MI:SS'), date'2015-06-11' );insert into xxxx_client_discount_m  (ID,CLIENT_ID,CLIENT_AVG_DISCOUNT,DT) values (s_xxxx_client_discount_m.NEXTVAL,110, 13, date'2016-03-05');</v>
      </c>
    </row>
    <row r="14" spans="1:47" ht="15" customHeight="1" x14ac:dyDescent="0.3">
      <c r="A14" s="10">
        <v>3</v>
      </c>
      <c r="B14" s="11"/>
      <c r="C14" s="12" t="str">
        <f t="shared" si="8"/>
        <v>10003</v>
      </c>
      <c r="D14" s="12" t="str">
        <f t="shared" si="9"/>
        <v>10003/13</v>
      </c>
      <c r="E14" s="13" t="s">
        <v>40</v>
      </c>
      <c r="F14" s="13" t="s">
        <v>41</v>
      </c>
      <c r="G14" s="12">
        <v>57</v>
      </c>
      <c r="H14" s="14">
        <v>100022</v>
      </c>
      <c r="I14" s="15" t="str">
        <f t="shared" si="3"/>
        <v>Б-100022-13</v>
      </c>
      <c r="J14" s="16">
        <v>2</v>
      </c>
      <c r="K14" s="12">
        <v>7</v>
      </c>
      <c r="L14" s="12" t="s">
        <v>42</v>
      </c>
      <c r="M14" s="16">
        <v>1</v>
      </c>
      <c r="N14" s="12">
        <v>18</v>
      </c>
      <c r="O14" s="144" t="s">
        <v>168</v>
      </c>
      <c r="P14" s="13" t="s">
        <v>44</v>
      </c>
      <c r="Q14" s="13" t="s">
        <v>45</v>
      </c>
      <c r="R14" s="17" t="str">
        <f t="shared" si="10"/>
        <v>1000221</v>
      </c>
      <c r="S14" s="15">
        <v>1</v>
      </c>
      <c r="T14" s="144" t="s">
        <v>153</v>
      </c>
      <c r="U14" s="12">
        <v>90000</v>
      </c>
      <c r="V14" s="12">
        <f t="shared" si="5"/>
        <v>16200</v>
      </c>
      <c r="W14" s="12">
        <v>0</v>
      </c>
      <c r="X14" s="18">
        <v>111</v>
      </c>
      <c r="Y14" s="19" t="s">
        <v>47</v>
      </c>
      <c r="Z14" s="20">
        <f t="shared" si="6"/>
        <v>73800</v>
      </c>
      <c r="AA14" s="21"/>
      <c r="AB14" s="26"/>
      <c r="AC14" s="14">
        <f t="shared" si="0"/>
        <v>45000</v>
      </c>
      <c r="AD14" s="12"/>
      <c r="AE14" s="12"/>
      <c r="AF14" s="13" t="s">
        <v>172</v>
      </c>
      <c r="AG14" s="23">
        <v>8</v>
      </c>
      <c r="AH14" s="27">
        <v>7</v>
      </c>
      <c r="AI14" s="25" t="s">
        <v>230</v>
      </c>
      <c r="AJ14" s="13"/>
      <c r="AK14" s="13"/>
      <c r="AL14" s="17">
        <v>0</v>
      </c>
      <c r="AM14" s="15" t="s">
        <v>50</v>
      </c>
      <c r="AN14" s="12" t="s">
        <v>51</v>
      </c>
      <c r="AO14" s="12"/>
      <c r="AP14" s="17"/>
      <c r="AQ14" s="17"/>
      <c r="AR14" s="17"/>
      <c r="AS14" s="17"/>
      <c r="AT14" s="47"/>
      <c r="AU1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'Б-100022-13',date'2016-03-03',2, 7, 7, 'RUR', 1, 18, date'2015-03-06', date'2015-03-07', 1000221, 1, to_date('2016-06-08 00:00:00','YYYY-MM-DD HH24:MI:SS'), 90000, 16200, 0, 111, 0, 'c1', 8,null);insert into xxxx_oebs_cash_payment_test (ID, INVOICE_ID, OEBS_PAYMENT, DOC_DATE, COMISS_DATE) values (s_xxxx_oebs_cash_payment_test.NEXTVAL, 100022, 45000, to_date('2016-06-08 00:00:00','YYYY-MM-DD HH24:MI:SS'), date'2015-06-11' );insert into xxxx_client_discount_m  (ID,CLIENT_ID,CLIENT_AVG_DISCOUNT,DT) values (s_xxxx_client_discount_m.NEXTVAL,111, 7, date'2016-03-05');</v>
      </c>
    </row>
    <row r="15" spans="1:47" ht="15" customHeight="1" x14ac:dyDescent="0.3">
      <c r="A15" s="10">
        <v>3</v>
      </c>
      <c r="B15" s="11"/>
      <c r="C15" s="12" t="str">
        <f t="shared" si="8"/>
        <v>10003</v>
      </c>
      <c r="D15" s="12" t="str">
        <f t="shared" si="9"/>
        <v>10003/13</v>
      </c>
      <c r="E15" s="13" t="s">
        <v>40</v>
      </c>
      <c r="F15" s="13" t="s">
        <v>41</v>
      </c>
      <c r="G15" s="12">
        <v>57</v>
      </c>
      <c r="H15" s="14">
        <v>100023</v>
      </c>
      <c r="I15" s="15" t="str">
        <f t="shared" si="3"/>
        <v>Б-100023-13</v>
      </c>
      <c r="J15" s="16">
        <v>2</v>
      </c>
      <c r="K15" s="12">
        <v>7</v>
      </c>
      <c r="L15" s="12" t="s">
        <v>42</v>
      </c>
      <c r="M15" s="16">
        <v>1</v>
      </c>
      <c r="N15" s="12">
        <v>18</v>
      </c>
      <c r="O15" s="144" t="s">
        <v>168</v>
      </c>
      <c r="P15" s="13" t="s">
        <v>44</v>
      </c>
      <c r="Q15" s="13" t="s">
        <v>45</v>
      </c>
      <c r="R15" s="17" t="str">
        <f t="shared" si="10"/>
        <v>1000231</v>
      </c>
      <c r="S15" s="15">
        <v>1</v>
      </c>
      <c r="T15" s="144" t="s">
        <v>153</v>
      </c>
      <c r="U15" s="12">
        <v>90000</v>
      </c>
      <c r="V15" s="12">
        <f t="shared" si="5"/>
        <v>16200</v>
      </c>
      <c r="W15" s="12">
        <v>0</v>
      </c>
      <c r="X15" s="18">
        <v>112</v>
      </c>
      <c r="Y15" s="19" t="s">
        <v>47</v>
      </c>
      <c r="Z15" s="20">
        <f t="shared" si="6"/>
        <v>73800</v>
      </c>
      <c r="AA15" s="21"/>
      <c r="AB15" s="26"/>
      <c r="AC15" s="14">
        <f t="shared" si="0"/>
        <v>45000</v>
      </c>
      <c r="AD15" s="12"/>
      <c r="AE15" s="12"/>
      <c r="AF15" s="13" t="s">
        <v>172</v>
      </c>
      <c r="AG15" s="23">
        <v>8</v>
      </c>
      <c r="AH15" s="27">
        <v>7</v>
      </c>
      <c r="AI15" s="25" t="s">
        <v>230</v>
      </c>
      <c r="AJ15" s="13"/>
      <c r="AK15" s="13"/>
      <c r="AL15" s="17">
        <v>0</v>
      </c>
      <c r="AM15" s="15" t="s">
        <v>50</v>
      </c>
      <c r="AN15" s="12" t="s">
        <v>51</v>
      </c>
      <c r="AO15" s="12"/>
      <c r="AP15" s="17"/>
      <c r="AQ15" s="17"/>
      <c r="AR15" s="17"/>
      <c r="AS15" s="17"/>
      <c r="AT15" s="47"/>
      <c r="AU1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'Б-100023-13',date'2016-03-03',2, 7, 7, 'RUR', 1, 18, date'2015-03-06', date'2015-03-07', 1000231, 1, to_date('2016-06-08 00:00:00','YYYY-MM-DD HH24:MI:SS'), 90000, 16200, 0, 112, 0, 'c1', 8,null);insert into xxxx_oebs_cash_payment_test (ID, INVOICE_ID, OEBS_PAYMENT, DOC_DATE, COMISS_DATE) values (s_xxxx_oebs_cash_payment_test.NEXTVAL, 100023, 45000, to_date('2016-06-08 00:00:00','YYYY-MM-DD HH24:MI:SS'), date'2015-06-11' );insert into xxxx_client_discount_m  (ID,CLIENT_ID,CLIENT_AVG_DISCOUNT,DT) values (s_xxxx_client_discount_m.NEXTVAL,112, 7, date'2016-03-05');</v>
      </c>
    </row>
    <row r="16" spans="1:47" s="44" customFormat="1" ht="15" customHeight="1" x14ac:dyDescent="0.3">
      <c r="A16" s="31">
        <v>3</v>
      </c>
      <c r="B16" s="11"/>
      <c r="C16" s="33" t="str">
        <f t="shared" si="8"/>
        <v>10003</v>
      </c>
      <c r="D16" s="33" t="str">
        <f t="shared" si="9"/>
        <v>10003/13</v>
      </c>
      <c r="E16" s="34" t="s">
        <v>40</v>
      </c>
      <c r="F16" s="34" t="s">
        <v>41</v>
      </c>
      <c r="G16" s="12">
        <v>57</v>
      </c>
      <c r="H16" s="14">
        <v>100024</v>
      </c>
      <c r="I16" s="33" t="str">
        <f t="shared" si="3"/>
        <v>Б-100024-13</v>
      </c>
      <c r="J16" s="16">
        <v>2</v>
      </c>
      <c r="K16" s="51">
        <v>11</v>
      </c>
      <c r="L16" s="33" t="s">
        <v>42</v>
      </c>
      <c r="M16" s="36">
        <v>1</v>
      </c>
      <c r="N16" s="33">
        <v>18</v>
      </c>
      <c r="O16" s="145" t="s">
        <v>169</v>
      </c>
      <c r="P16" s="34" t="s">
        <v>44</v>
      </c>
      <c r="Q16" s="34" t="s">
        <v>45</v>
      </c>
      <c r="R16" s="37" t="str">
        <f t="shared" si="10"/>
        <v>1000241</v>
      </c>
      <c r="S16" s="33">
        <v>1</v>
      </c>
      <c r="T16" s="144" t="s">
        <v>215</v>
      </c>
      <c r="U16" s="33">
        <v>80000</v>
      </c>
      <c r="V16" s="33">
        <f t="shared" si="5"/>
        <v>14400</v>
      </c>
      <c r="W16" s="33">
        <v>0</v>
      </c>
      <c r="X16" s="18">
        <v>113</v>
      </c>
      <c r="Y16" s="38" t="s">
        <v>47</v>
      </c>
      <c r="Z16" s="20">
        <f t="shared" si="6"/>
        <v>65600</v>
      </c>
      <c r="AA16" s="52"/>
      <c r="AB16" s="39"/>
      <c r="AC16" s="40">
        <f t="shared" si="0"/>
        <v>40000</v>
      </c>
      <c r="AD16" s="33"/>
      <c r="AE16" s="33"/>
      <c r="AF16" s="13" t="s">
        <v>172</v>
      </c>
      <c r="AG16" s="41">
        <v>8</v>
      </c>
      <c r="AH16" s="53">
        <v>20</v>
      </c>
      <c r="AI16" s="43" t="s">
        <v>230</v>
      </c>
      <c r="AJ16" s="34"/>
      <c r="AK16" s="34"/>
      <c r="AL16" s="37">
        <v>0</v>
      </c>
      <c r="AM16" s="33" t="s">
        <v>50</v>
      </c>
      <c r="AN16" s="33" t="s">
        <v>51</v>
      </c>
      <c r="AO16" s="33"/>
      <c r="AP16" s="37"/>
      <c r="AQ16" s="37"/>
      <c r="AR16" s="37"/>
      <c r="AS16" s="37"/>
      <c r="AU1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'Б-100024-13',date'2016-03-04',2, 11, 11, 'RUR', 1, 18, date'2015-03-06', date'2015-03-07', 1000241, 1, to_date('2016-06-09 00:00:00','YYYY-MM-DD HH24:MI:SS'), 80000, 14400, 0, 113, 0, 'c1', 8,null);insert into xxxx_oebs_cash_payment_test (ID, INVOICE_ID, OEBS_PAYMENT, DOC_DATE, COMISS_DATE) values (s_xxxx_oebs_cash_payment_test.NEXTVAL, 100024, 40000, to_date('2016-06-09 00:00:00','YYYY-MM-DD HH24:MI:SS'), date'2015-06-11' );insert into xxxx_client_discount_m  (ID,CLIENT_ID,CLIENT_AVG_DISCOUNT,DT) values (s_xxxx_client_discount_m.NEXTVAL,113, 20, date'2016-03-05');</v>
      </c>
    </row>
    <row r="17" spans="1:47" ht="15" customHeight="1" x14ac:dyDescent="0.3">
      <c r="A17" s="45">
        <v>4</v>
      </c>
      <c r="B17" s="55"/>
      <c r="C17" s="12" t="str">
        <f t="shared" si="8"/>
        <v>10004</v>
      </c>
      <c r="D17" s="12" t="str">
        <f t="shared" si="9"/>
        <v>10004/13</v>
      </c>
      <c r="E17" s="13" t="s">
        <v>40</v>
      </c>
      <c r="F17" s="13" t="s">
        <v>41</v>
      </c>
      <c r="G17" s="12">
        <v>57</v>
      </c>
      <c r="H17" s="14">
        <v>100025</v>
      </c>
      <c r="I17" s="15" t="str">
        <f>"Б-"&amp;H17&amp;"-13"</f>
        <v>Б-100025-13</v>
      </c>
      <c r="J17" s="16">
        <v>2</v>
      </c>
      <c r="K17" s="12">
        <v>7</v>
      </c>
      <c r="L17" s="12" t="s">
        <v>42</v>
      </c>
      <c r="M17" s="16">
        <v>1</v>
      </c>
      <c r="N17" s="12">
        <v>18</v>
      </c>
      <c r="O17" s="144" t="s">
        <v>167</v>
      </c>
      <c r="P17" s="13" t="s">
        <v>44</v>
      </c>
      <c r="Q17" s="13" t="s">
        <v>45</v>
      </c>
      <c r="R17" s="17" t="str">
        <f t="shared" si="10"/>
        <v>1000251</v>
      </c>
      <c r="S17" s="54">
        <v>4</v>
      </c>
      <c r="T17" s="144" t="s">
        <v>152</v>
      </c>
      <c r="U17" s="12">
        <v>100000</v>
      </c>
      <c r="V17" s="12">
        <f>U17*0.18</f>
        <v>18000</v>
      </c>
      <c r="W17" s="12">
        <v>0</v>
      </c>
      <c r="X17" s="18">
        <v>114</v>
      </c>
      <c r="Y17" s="19" t="s">
        <v>47</v>
      </c>
      <c r="Z17" s="20">
        <f t="shared" si="6"/>
        <v>82000</v>
      </c>
      <c r="AA17" s="21"/>
      <c r="AB17" s="22"/>
      <c r="AC17" s="14"/>
      <c r="AD17" s="12"/>
      <c r="AE17" s="12"/>
      <c r="AF17" s="13"/>
      <c r="AG17" s="23">
        <v>8</v>
      </c>
      <c r="AH17" s="24">
        <v>13</v>
      </c>
      <c r="AI17" s="25" t="s">
        <v>230</v>
      </c>
      <c r="AJ17" s="13"/>
      <c r="AK17" s="13"/>
      <c r="AL17" s="17">
        <v>0</v>
      </c>
      <c r="AM17" s="15" t="s">
        <v>50</v>
      </c>
      <c r="AN17" s="12" t="s">
        <v>51</v>
      </c>
      <c r="AO17" s="12"/>
      <c r="AP17" s="17"/>
      <c r="AQ17" s="17"/>
      <c r="AR17" s="17"/>
      <c r="AS17" s="17" t="s">
        <v>61</v>
      </c>
      <c r="AT17" s="47"/>
      <c r="AU1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'Б-100025-13',date'2016-03-02',2, 7, 7, 'RUR', 1, 18, date'2015-03-06', date'2015-03-07', 1000251, 4, to_date('2016-06-07 00:00:00','YYYY-MM-DD HH24:MI:SS'), 100000, 18000, 0, 114, 0, 'c1', 8,null);insert into xxxx_client_discount_m  (ID,CLIENT_ID,CLIENT_AVG_DISCOUNT,DT) values (s_xxxx_client_discount_m.NEXTVAL,114, 13, date'2016-03-05');</v>
      </c>
    </row>
    <row r="18" spans="1:47" ht="15" customHeight="1" x14ac:dyDescent="0.3">
      <c r="A18" s="45">
        <v>4</v>
      </c>
      <c r="B18" s="55"/>
      <c r="C18" s="12" t="str">
        <f t="shared" si="8"/>
        <v>10004</v>
      </c>
      <c r="D18" s="12" t="str">
        <f t="shared" si="9"/>
        <v>10004/13</v>
      </c>
      <c r="E18" s="13" t="s">
        <v>40</v>
      </c>
      <c r="F18" s="13" t="s">
        <v>41</v>
      </c>
      <c r="G18" s="12">
        <v>57</v>
      </c>
      <c r="H18" s="14">
        <v>100026</v>
      </c>
      <c r="I18" s="15" t="str">
        <f t="shared" si="3"/>
        <v>Б-100026-13</v>
      </c>
      <c r="J18" s="16">
        <v>2</v>
      </c>
      <c r="K18" s="12">
        <v>7</v>
      </c>
      <c r="L18" s="12" t="s">
        <v>42</v>
      </c>
      <c r="M18" s="16">
        <v>1</v>
      </c>
      <c r="N18" s="12">
        <v>18</v>
      </c>
      <c r="O18" s="144" t="s">
        <v>168</v>
      </c>
      <c r="P18" s="13" t="s">
        <v>44</v>
      </c>
      <c r="Q18" s="13" t="s">
        <v>45</v>
      </c>
      <c r="R18" s="17" t="str">
        <f t="shared" si="10"/>
        <v>1000261</v>
      </c>
      <c r="S18" s="15">
        <v>1</v>
      </c>
      <c r="T18" s="144" t="s">
        <v>153</v>
      </c>
      <c r="U18" s="12">
        <v>90000</v>
      </c>
      <c r="V18" s="12">
        <f t="shared" si="5"/>
        <v>16200</v>
      </c>
      <c r="W18" s="12">
        <v>0</v>
      </c>
      <c r="X18" s="18">
        <v>115</v>
      </c>
      <c r="Y18" s="19" t="s">
        <v>47</v>
      </c>
      <c r="Z18" s="20">
        <f t="shared" si="6"/>
        <v>73800</v>
      </c>
      <c r="AA18" s="21"/>
      <c r="AB18" s="26"/>
      <c r="AC18" s="14">
        <f t="shared" ref="AC18:AC23" si="11">U18*0.5</f>
        <v>45000</v>
      </c>
      <c r="AD18" s="12"/>
      <c r="AE18" s="12"/>
      <c r="AF18" s="13" t="s">
        <v>172</v>
      </c>
      <c r="AG18" s="23">
        <v>8</v>
      </c>
      <c r="AH18" s="27">
        <v>7</v>
      </c>
      <c r="AI18" s="25" t="s">
        <v>230</v>
      </c>
      <c r="AJ18" s="13"/>
      <c r="AK18" s="13"/>
      <c r="AL18" s="17">
        <v>0</v>
      </c>
      <c r="AM18" s="15" t="s">
        <v>50</v>
      </c>
      <c r="AN18" s="12" t="s">
        <v>51</v>
      </c>
      <c r="AO18" s="12"/>
      <c r="AP18" s="17"/>
      <c r="AQ18" s="17"/>
      <c r="AR18" s="17"/>
      <c r="AS18" s="17" t="s">
        <v>62</v>
      </c>
      <c r="AT18" s="47"/>
      <c r="AU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'Б-100026-13',date'2016-03-03',2, 7, 7, 'RUR', 1, 18, date'2015-03-06', date'2015-03-07', 1000261, 1, to_date('2016-06-08 00:00:00','YYYY-MM-DD HH24:MI:SS'), 90000, 16200, 0, 115, 0, 'c1', 8,null);insert into xxxx_oebs_cash_payment_test (ID, INVOICE_ID, OEBS_PAYMENT, DOC_DATE, COMISS_DATE) values (s_xxxx_oebs_cash_payment_test.NEXTVAL, 100026, 45000, to_date('2016-06-08 00:00:00','YYYY-MM-DD HH24:MI:SS'), date'2015-06-11' );insert into xxxx_client_discount_m  (ID,CLIENT_ID,CLIENT_AVG_DISCOUNT,DT) values (s_xxxx_client_discount_m.NEXTVAL,115, 7, date'2016-03-05');</v>
      </c>
    </row>
    <row r="19" spans="1:47" ht="15" customHeight="1" x14ac:dyDescent="0.3">
      <c r="A19" s="45">
        <v>4</v>
      </c>
      <c r="B19" s="55"/>
      <c r="C19" s="12" t="str">
        <f t="shared" si="8"/>
        <v>10004</v>
      </c>
      <c r="D19" s="12" t="str">
        <f t="shared" si="9"/>
        <v>10004/13</v>
      </c>
      <c r="E19" s="13" t="s">
        <v>40</v>
      </c>
      <c r="F19" s="13" t="s">
        <v>41</v>
      </c>
      <c r="G19" s="12">
        <v>57</v>
      </c>
      <c r="H19" s="14">
        <v>100027</v>
      </c>
      <c r="I19" s="15" t="str">
        <f t="shared" si="3"/>
        <v>Б-100027-13</v>
      </c>
      <c r="J19" s="16">
        <v>2</v>
      </c>
      <c r="K19" s="12">
        <v>7</v>
      </c>
      <c r="L19" s="12" t="s">
        <v>42</v>
      </c>
      <c r="M19" s="16">
        <v>1</v>
      </c>
      <c r="N19" s="12">
        <v>18</v>
      </c>
      <c r="O19" s="144" t="s">
        <v>168</v>
      </c>
      <c r="P19" s="13" t="s">
        <v>44</v>
      </c>
      <c r="Q19" s="13" t="s">
        <v>45</v>
      </c>
      <c r="R19" s="17" t="str">
        <f t="shared" si="10"/>
        <v>1000271</v>
      </c>
      <c r="S19" s="15">
        <v>1</v>
      </c>
      <c r="T19" s="144" t="s">
        <v>153</v>
      </c>
      <c r="U19" s="12">
        <v>90000</v>
      </c>
      <c r="V19" s="12">
        <f t="shared" si="5"/>
        <v>16200</v>
      </c>
      <c r="W19" s="12">
        <v>0</v>
      </c>
      <c r="X19" s="18">
        <v>116</v>
      </c>
      <c r="Y19" s="19" t="s">
        <v>47</v>
      </c>
      <c r="Z19" s="20">
        <f t="shared" si="6"/>
        <v>73800</v>
      </c>
      <c r="AA19" s="21"/>
      <c r="AB19" s="26"/>
      <c r="AC19" s="14">
        <f t="shared" si="11"/>
        <v>45000</v>
      </c>
      <c r="AD19" s="12"/>
      <c r="AE19" s="12"/>
      <c r="AF19" s="13" t="s">
        <v>172</v>
      </c>
      <c r="AG19" s="23">
        <v>8</v>
      </c>
      <c r="AH19" s="27">
        <v>7</v>
      </c>
      <c r="AI19" s="25" t="s">
        <v>230</v>
      </c>
      <c r="AJ19" s="13"/>
      <c r="AK19" s="13"/>
      <c r="AL19" s="17">
        <v>0</v>
      </c>
      <c r="AM19" s="15" t="s">
        <v>50</v>
      </c>
      <c r="AN19" s="12" t="s">
        <v>51</v>
      </c>
      <c r="AO19" s="12"/>
      <c r="AP19" s="17"/>
      <c r="AQ19" s="17"/>
      <c r="AR19" s="17"/>
      <c r="AS19" s="17" t="s">
        <v>177</v>
      </c>
      <c r="AT19" s="47"/>
      <c r="AU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'Б-100027-13',date'2016-03-03',2, 7, 7, 'RUR', 1, 18, date'2015-03-06', date'2015-03-07', 1000271, 1, to_date('2016-06-08 00:00:00','YYYY-MM-DD HH24:MI:SS'), 90000, 16200, 0, 116, 0, 'c1', 8,null);insert into xxxx_oebs_cash_payment_test (ID, INVOICE_ID, OEBS_PAYMENT, DOC_DATE, COMISS_DATE) values (s_xxxx_oebs_cash_payment_test.NEXTVAL, 100027, 45000, to_date('2016-06-08 00:00:00','YYYY-MM-DD HH24:MI:SS'), date'2015-06-11' );insert into xxxx_client_discount_m  (ID,CLIENT_ID,CLIENT_AVG_DISCOUNT,DT) values (s_xxxx_client_discount_m.NEXTVAL,116, 7, date'2016-03-05');</v>
      </c>
    </row>
    <row r="20" spans="1:47" ht="15" customHeight="1" x14ac:dyDescent="0.3">
      <c r="A20" s="45">
        <v>4</v>
      </c>
      <c r="B20" s="55"/>
      <c r="C20" s="12" t="str">
        <f t="shared" si="8"/>
        <v>10004</v>
      </c>
      <c r="D20" s="12" t="str">
        <f t="shared" si="9"/>
        <v>10004/13</v>
      </c>
      <c r="E20" s="13" t="s">
        <v>40</v>
      </c>
      <c r="F20" s="13" t="s">
        <v>41</v>
      </c>
      <c r="G20" s="12">
        <v>57</v>
      </c>
      <c r="H20" s="14">
        <v>100028</v>
      </c>
      <c r="I20" s="15" t="str">
        <f t="shared" si="3"/>
        <v>Б-100028-13</v>
      </c>
      <c r="J20" s="16">
        <v>2</v>
      </c>
      <c r="K20" s="28">
        <v>11</v>
      </c>
      <c r="L20" s="12" t="s">
        <v>42</v>
      </c>
      <c r="M20" s="16">
        <v>1</v>
      </c>
      <c r="N20" s="12">
        <v>18</v>
      </c>
      <c r="O20" s="144" t="s">
        <v>169</v>
      </c>
      <c r="P20" s="13" t="s">
        <v>44</v>
      </c>
      <c r="Q20" s="13" t="s">
        <v>45</v>
      </c>
      <c r="R20" s="17" t="str">
        <f t="shared" si="10"/>
        <v>1000281</v>
      </c>
      <c r="S20" s="15">
        <v>1</v>
      </c>
      <c r="T20" s="144" t="s">
        <v>215</v>
      </c>
      <c r="U20" s="12">
        <v>80000</v>
      </c>
      <c r="V20" s="12">
        <f t="shared" si="5"/>
        <v>14400</v>
      </c>
      <c r="W20" s="12">
        <v>0</v>
      </c>
      <c r="X20" s="18">
        <v>117</v>
      </c>
      <c r="Y20" s="19" t="s">
        <v>47</v>
      </c>
      <c r="Z20" s="20">
        <f t="shared" si="6"/>
        <v>65600</v>
      </c>
      <c r="AA20" s="21"/>
      <c r="AB20" s="29"/>
      <c r="AC20" s="14">
        <f t="shared" si="11"/>
        <v>40000</v>
      </c>
      <c r="AD20" s="12"/>
      <c r="AE20" s="12"/>
      <c r="AF20" s="13" t="s">
        <v>172</v>
      </c>
      <c r="AG20" s="23">
        <v>8</v>
      </c>
      <c r="AH20" s="30">
        <v>20</v>
      </c>
      <c r="AI20" s="25" t="s">
        <v>230</v>
      </c>
      <c r="AJ20" s="13"/>
      <c r="AK20" s="13"/>
      <c r="AL20" s="17">
        <v>0</v>
      </c>
      <c r="AM20" s="15" t="s">
        <v>50</v>
      </c>
      <c r="AN20" s="12" t="s">
        <v>51</v>
      </c>
      <c r="AO20" s="12"/>
      <c r="AP20" s="17"/>
      <c r="AQ20" s="17"/>
      <c r="AR20" s="17"/>
      <c r="AS20" s="17"/>
      <c r="AT20" s="47"/>
      <c r="AU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'Б-100028-13',date'2016-03-04',2, 11, 11, 'RUR', 1, 18, date'2015-03-06', date'2015-03-07', 1000281, 1, to_date('2016-06-09 00:00:00','YYYY-MM-DD HH24:MI:SS'), 80000, 14400, 0, 117, 0, 'c1', 8,null);insert into xxxx_oebs_cash_payment_test (ID, INVOICE_ID, OEBS_PAYMENT, DOC_DATE, COMISS_DATE) values (s_xxxx_oebs_cash_payment_test.NEXTVAL, 100028, 40000, to_date('2016-06-09 00:00:00','YYYY-MM-DD HH24:MI:SS'), date'2015-06-11' );insert into xxxx_client_discount_m  (ID,CLIENT_ID,CLIENT_AVG_DISCOUNT,DT) values (s_xxxx_client_discount_m.NEXTVAL,117, 20, date'2016-03-05');</v>
      </c>
    </row>
    <row r="21" spans="1:47" s="44" customFormat="1" ht="15" customHeight="1" x14ac:dyDescent="0.3">
      <c r="A21" s="31">
        <v>4</v>
      </c>
      <c r="B21" s="60"/>
      <c r="C21" s="33" t="str">
        <f t="shared" si="8"/>
        <v>10004</v>
      </c>
      <c r="D21" s="33" t="str">
        <f t="shared" si="9"/>
        <v>10004/13</v>
      </c>
      <c r="E21" s="34" t="s">
        <v>40</v>
      </c>
      <c r="F21" s="34" t="s">
        <v>41</v>
      </c>
      <c r="G21" s="12">
        <v>57</v>
      </c>
      <c r="H21" s="14">
        <v>100029</v>
      </c>
      <c r="I21" s="33" t="str">
        <f t="shared" si="3"/>
        <v>Б-100029-13</v>
      </c>
      <c r="J21" s="16">
        <v>2</v>
      </c>
      <c r="K21" s="35">
        <v>1</v>
      </c>
      <c r="L21" s="33" t="s">
        <v>42</v>
      </c>
      <c r="M21" s="36">
        <v>1</v>
      </c>
      <c r="N21" s="33">
        <v>18</v>
      </c>
      <c r="O21" s="145" t="s">
        <v>170</v>
      </c>
      <c r="P21" s="34" t="s">
        <v>44</v>
      </c>
      <c r="Q21" s="34" t="s">
        <v>45</v>
      </c>
      <c r="R21" s="37" t="str">
        <f t="shared" si="10"/>
        <v>1000291</v>
      </c>
      <c r="S21" s="33">
        <v>1</v>
      </c>
      <c r="T21" s="145" t="s">
        <v>216</v>
      </c>
      <c r="U21" s="33">
        <v>60000</v>
      </c>
      <c r="V21" s="33">
        <f t="shared" si="5"/>
        <v>10800</v>
      </c>
      <c r="W21" s="33">
        <v>0</v>
      </c>
      <c r="X21" s="18">
        <v>118</v>
      </c>
      <c r="Y21" s="38" t="s">
        <v>47</v>
      </c>
      <c r="Z21" s="20">
        <f t="shared" si="6"/>
        <v>49200</v>
      </c>
      <c r="AA21" s="39"/>
      <c r="AB21" s="39"/>
      <c r="AC21" s="40">
        <f t="shared" si="11"/>
        <v>30000</v>
      </c>
      <c r="AD21" s="33"/>
      <c r="AE21" s="33"/>
      <c r="AF21" s="13" t="s">
        <v>172</v>
      </c>
      <c r="AG21" s="41">
        <v>8</v>
      </c>
      <c r="AH21" s="42">
        <v>13</v>
      </c>
      <c r="AI21" s="43" t="s">
        <v>230</v>
      </c>
      <c r="AJ21" s="34"/>
      <c r="AK21" s="34"/>
      <c r="AL21" s="37">
        <v>0</v>
      </c>
      <c r="AM21" s="33" t="s">
        <v>50</v>
      </c>
      <c r="AN21" s="33" t="s">
        <v>51</v>
      </c>
      <c r="AO21" s="33"/>
      <c r="AP21" s="37"/>
      <c r="AQ21" s="37"/>
      <c r="AR21" s="37"/>
      <c r="AS21" s="37"/>
      <c r="AU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'Б-100029-13',date'2016-03-05',2, 1, 1, 'RUR', 1, 18, date'2015-03-06', date'2015-03-07', 1000291, 1, to_date('2016-06-11 00:00:00','YYYY-MM-DD HH24:MI:SS'), 60000, 10800, 0, 118, 0, 'c1', 8,null);insert into xxxx_oebs_cash_payment_test (ID, INVOICE_ID, OEBS_PAYMENT, DOC_DATE, COMISS_DATE) values (s_xxxx_oebs_cash_payment_test.NEXTVAL, 100029, 30000, to_date('2016-06-11 00:00:00','YYYY-MM-DD HH24:MI:SS'), date'2015-06-11' );insert into xxxx_client_discount_m  (ID,CLIENT_ID,CLIENT_AVG_DISCOUNT,DT) values (s_xxxx_client_discount_m.NEXTVAL,118, 13, date'2016-03-05');</v>
      </c>
    </row>
    <row r="22" spans="1:47" ht="15" customHeight="1" x14ac:dyDescent="0.3">
      <c r="A22" s="45">
        <v>5</v>
      </c>
      <c r="B22" s="55"/>
      <c r="C22" s="12" t="str">
        <f t="shared" si="8"/>
        <v>10005</v>
      </c>
      <c r="D22" s="12" t="str">
        <f t="shared" si="9"/>
        <v>10005/13</v>
      </c>
      <c r="E22" s="13" t="s">
        <v>40</v>
      </c>
      <c r="F22" s="13" t="s">
        <v>41</v>
      </c>
      <c r="G22" s="12">
        <v>57</v>
      </c>
      <c r="H22" s="14">
        <v>100030</v>
      </c>
      <c r="I22" s="15" t="str">
        <f>"Б-"&amp;H22&amp;"-13"</f>
        <v>Б-100030-13</v>
      </c>
      <c r="J22" s="16">
        <v>2</v>
      </c>
      <c r="K22" s="12">
        <v>7</v>
      </c>
      <c r="L22" s="12" t="s">
        <v>42</v>
      </c>
      <c r="M22" s="16">
        <v>1</v>
      </c>
      <c r="N22" s="12">
        <v>18</v>
      </c>
      <c r="O22" s="144" t="s">
        <v>167</v>
      </c>
      <c r="P22" s="13" t="s">
        <v>44</v>
      </c>
      <c r="Q22" s="13" t="s">
        <v>45</v>
      </c>
      <c r="R22" s="17" t="str">
        <f t="shared" si="10"/>
        <v>1000301</v>
      </c>
      <c r="S22" s="54">
        <v>4</v>
      </c>
      <c r="T22" s="144" t="s">
        <v>152</v>
      </c>
      <c r="U22" s="12">
        <v>100000</v>
      </c>
      <c r="V22" s="12">
        <f>U22*0.18</f>
        <v>18000</v>
      </c>
      <c r="W22" s="12">
        <v>0</v>
      </c>
      <c r="X22" s="18">
        <v>119</v>
      </c>
      <c r="Y22" s="19" t="s">
        <v>47</v>
      </c>
      <c r="Z22" s="20">
        <f t="shared" si="6"/>
        <v>82000</v>
      </c>
      <c r="AA22" s="21"/>
      <c r="AB22" s="22"/>
      <c r="AC22" s="14">
        <f t="shared" si="11"/>
        <v>50000</v>
      </c>
      <c r="AD22" s="12"/>
      <c r="AE22" s="12"/>
      <c r="AF22" s="13" t="s">
        <v>172</v>
      </c>
      <c r="AG22" s="23">
        <v>8</v>
      </c>
      <c r="AH22" s="24">
        <v>13</v>
      </c>
      <c r="AI22" s="25" t="s">
        <v>230</v>
      </c>
      <c r="AJ22" s="13"/>
      <c r="AK22" s="13"/>
      <c r="AL22" s="17">
        <v>0</v>
      </c>
      <c r="AM22" s="15" t="s">
        <v>50</v>
      </c>
      <c r="AN22" s="12" t="s">
        <v>51</v>
      </c>
      <c r="AO22" s="12"/>
      <c r="AP22" s="17"/>
      <c r="AQ22" s="17"/>
      <c r="AR22" s="17"/>
      <c r="AS22" s="17" t="s">
        <v>63</v>
      </c>
      <c r="AT22" s="47"/>
      <c r="AU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'Б-100030-13',date'2016-03-02',2, 7, 7, 'RUR', 1, 18, date'2015-03-06', date'2015-03-07', 1000301, 4, to_date('2016-06-07 00:00:00','YYYY-MM-DD HH24:MI:SS'), 100000, 18000, 0, 119, 0, 'c1', 8,null);insert into xxxx_oebs_cash_payment_test (ID, INVOICE_ID, OEBS_PAYMENT, DOC_DATE, COMISS_DATE) values (s_xxxx_oebs_cash_payment_test.NEXTVAL, 100030, 50000, to_date('2016-06-07 00:00:00','YYYY-MM-DD HH24:MI:SS'), date'2015-06-11' );insert into xxxx_client_discount_m  (ID,CLIENT_ID,CLIENT_AVG_DISCOUNT,DT) values (s_xxxx_client_discount_m.NEXTVAL,119, 13, date'2016-03-05');</v>
      </c>
    </row>
    <row r="23" spans="1:47" ht="15" customHeight="1" x14ac:dyDescent="0.3">
      <c r="A23" s="45">
        <v>5</v>
      </c>
      <c r="B23" s="55"/>
      <c r="C23" s="12" t="str">
        <f t="shared" si="8"/>
        <v>10005</v>
      </c>
      <c r="D23" s="12" t="str">
        <f t="shared" si="9"/>
        <v>10005/13</v>
      </c>
      <c r="E23" s="13" t="s">
        <v>40</v>
      </c>
      <c r="F23" s="13" t="s">
        <v>41</v>
      </c>
      <c r="G23" s="12">
        <v>57</v>
      </c>
      <c r="H23" s="14">
        <v>100031</v>
      </c>
      <c r="I23" s="15" t="str">
        <f t="shared" si="3"/>
        <v>Б-100031-13</v>
      </c>
      <c r="J23" s="16">
        <v>2</v>
      </c>
      <c r="K23" s="12">
        <v>7</v>
      </c>
      <c r="L23" s="12" t="s">
        <v>42</v>
      </c>
      <c r="M23" s="16">
        <v>1</v>
      </c>
      <c r="N23" s="12">
        <v>18</v>
      </c>
      <c r="O23" s="144" t="s">
        <v>168</v>
      </c>
      <c r="P23" s="13" t="s">
        <v>44</v>
      </c>
      <c r="Q23" s="13" t="s">
        <v>45</v>
      </c>
      <c r="R23" s="17" t="str">
        <f t="shared" si="10"/>
        <v>1000311</v>
      </c>
      <c r="S23" s="15">
        <v>1</v>
      </c>
      <c r="T23" s="144" t="s">
        <v>153</v>
      </c>
      <c r="U23" s="12">
        <v>90000</v>
      </c>
      <c r="V23" s="12">
        <f t="shared" si="5"/>
        <v>16200</v>
      </c>
      <c r="W23" s="12">
        <v>0</v>
      </c>
      <c r="X23" s="18">
        <v>120</v>
      </c>
      <c r="Y23" s="19" t="s">
        <v>47</v>
      </c>
      <c r="Z23" s="20">
        <f t="shared" si="6"/>
        <v>73800</v>
      </c>
      <c r="AA23" s="21"/>
      <c r="AB23" s="26"/>
      <c r="AC23" s="14">
        <f t="shared" si="11"/>
        <v>45000</v>
      </c>
      <c r="AD23" s="12"/>
      <c r="AE23" s="12"/>
      <c r="AF23" s="13" t="s">
        <v>172</v>
      </c>
      <c r="AG23" s="23">
        <v>8</v>
      </c>
      <c r="AH23" s="27">
        <v>7</v>
      </c>
      <c r="AI23" s="25" t="s">
        <v>230</v>
      </c>
      <c r="AJ23" s="13"/>
      <c r="AK23" s="13"/>
      <c r="AL23" s="17">
        <v>0</v>
      </c>
      <c r="AM23" s="15" t="s">
        <v>50</v>
      </c>
      <c r="AN23" s="12" t="s">
        <v>51</v>
      </c>
      <c r="AO23" s="12"/>
      <c r="AP23" s="17"/>
      <c r="AQ23" s="17"/>
      <c r="AR23" s="17"/>
      <c r="AS23" s="17" t="s">
        <v>64</v>
      </c>
      <c r="AT23" s="47"/>
      <c r="AU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'Б-100031-13',date'2016-03-03',2, 7, 7, 'RUR', 1, 18, date'2015-03-06', date'2015-03-07', 1000311, 1, to_date('2016-06-08 00:00:00','YYYY-MM-DD HH24:MI:SS'), 90000, 16200, 0, 120, 0, 'c1', 8,null);insert into xxxx_oebs_cash_payment_test (ID, INVOICE_ID, OEBS_PAYMENT, DOC_DATE, COMISS_DATE) values (s_xxxx_oebs_cash_payment_test.NEXTVAL, 100031, 45000, to_date('2016-06-08 00:00:00','YYYY-MM-DD HH24:MI:SS'), date'2015-06-11' );insert into xxxx_client_discount_m  (ID,CLIENT_ID,CLIENT_AVG_DISCOUNT,DT) values (s_xxxx_client_discount_m.NEXTVAL,120, 7, date'2016-03-05');</v>
      </c>
    </row>
    <row r="24" spans="1:47" ht="15" customHeight="1" x14ac:dyDescent="0.3">
      <c r="A24" s="45">
        <v>5</v>
      </c>
      <c r="B24" s="55"/>
      <c r="C24" s="12" t="str">
        <f t="shared" si="8"/>
        <v>10005</v>
      </c>
      <c r="D24" s="12" t="str">
        <f t="shared" si="9"/>
        <v>10005/13</v>
      </c>
      <c r="E24" s="13" t="s">
        <v>40</v>
      </c>
      <c r="F24" s="13" t="s">
        <v>41</v>
      </c>
      <c r="G24" s="12">
        <v>57</v>
      </c>
      <c r="H24" s="14">
        <v>100032</v>
      </c>
      <c r="I24" s="15" t="str">
        <f t="shared" si="3"/>
        <v>Б-100032-13</v>
      </c>
      <c r="J24" s="16">
        <v>2</v>
      </c>
      <c r="K24" s="12">
        <v>7</v>
      </c>
      <c r="L24" s="12" t="s">
        <v>42</v>
      </c>
      <c r="M24" s="16">
        <v>1</v>
      </c>
      <c r="N24" s="12">
        <v>18</v>
      </c>
      <c r="O24" s="144" t="s">
        <v>168</v>
      </c>
      <c r="P24" s="13" t="s">
        <v>44</v>
      </c>
      <c r="Q24" s="13" t="s">
        <v>45</v>
      </c>
      <c r="R24" s="17" t="str">
        <f t="shared" si="10"/>
        <v>1000321</v>
      </c>
      <c r="S24" s="15">
        <v>1</v>
      </c>
      <c r="T24" s="144" t="s">
        <v>153</v>
      </c>
      <c r="U24" s="12">
        <v>90000</v>
      </c>
      <c r="V24" s="12">
        <f t="shared" si="5"/>
        <v>16200</v>
      </c>
      <c r="W24" s="12">
        <v>0</v>
      </c>
      <c r="X24" s="18">
        <v>121</v>
      </c>
      <c r="Y24" s="19" t="s">
        <v>47</v>
      </c>
      <c r="Z24" s="20">
        <f t="shared" si="6"/>
        <v>73800</v>
      </c>
      <c r="AA24" s="21"/>
      <c r="AB24" s="26"/>
      <c r="AC24" s="14"/>
      <c r="AD24" s="12"/>
      <c r="AE24" s="12"/>
      <c r="AF24" s="13"/>
      <c r="AG24" s="23">
        <v>8</v>
      </c>
      <c r="AH24" s="27">
        <v>7</v>
      </c>
      <c r="AI24" s="25" t="s">
        <v>230</v>
      </c>
      <c r="AJ24" s="13"/>
      <c r="AK24" s="13"/>
      <c r="AL24" s="17">
        <v>0</v>
      </c>
      <c r="AM24" s="15" t="s">
        <v>50</v>
      </c>
      <c r="AN24" s="12" t="s">
        <v>51</v>
      </c>
      <c r="AO24" s="12"/>
      <c r="AP24" s="17"/>
      <c r="AQ24" s="17"/>
      <c r="AR24" s="17"/>
      <c r="AS24" s="17" t="s">
        <v>178</v>
      </c>
      <c r="AT24" s="47"/>
      <c r="AU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'Б-100032-13',date'2016-03-03',2, 7, 7, 'RUR', 1, 18, date'2015-03-06', date'2015-03-07', 1000321, 1, to_date('2016-06-08 00:00:00','YYYY-MM-DD HH24:MI:SS'), 90000, 16200, 0, 121, 0, 'c1', 8,null);insert into xxxx_client_discount_m  (ID,CLIENT_ID,CLIENT_AVG_DISCOUNT,DT) values (s_xxxx_client_discount_m.NEXTVAL,121, 7, date'2016-03-05');</v>
      </c>
    </row>
    <row r="25" spans="1:47" ht="15" customHeight="1" x14ac:dyDescent="0.3">
      <c r="A25" s="45">
        <v>5</v>
      </c>
      <c r="B25" s="55"/>
      <c r="C25" s="12" t="str">
        <f t="shared" si="8"/>
        <v>10005</v>
      </c>
      <c r="D25" s="12" t="str">
        <f t="shared" si="9"/>
        <v>10005/13</v>
      </c>
      <c r="E25" s="13" t="s">
        <v>40</v>
      </c>
      <c r="F25" s="13" t="s">
        <v>41</v>
      </c>
      <c r="G25" s="12">
        <v>57</v>
      </c>
      <c r="H25" s="14">
        <v>100033</v>
      </c>
      <c r="I25" s="15" t="str">
        <f t="shared" si="3"/>
        <v>Б-100033-13</v>
      </c>
      <c r="J25" s="16">
        <v>2</v>
      </c>
      <c r="K25" s="28">
        <v>11</v>
      </c>
      <c r="L25" s="12" t="s">
        <v>42</v>
      </c>
      <c r="M25" s="16">
        <v>1</v>
      </c>
      <c r="N25" s="12">
        <v>18</v>
      </c>
      <c r="O25" s="144" t="s">
        <v>169</v>
      </c>
      <c r="P25" s="13" t="s">
        <v>44</v>
      </c>
      <c r="Q25" s="13" t="s">
        <v>45</v>
      </c>
      <c r="R25" s="17" t="str">
        <f t="shared" si="10"/>
        <v>1000331</v>
      </c>
      <c r="S25" s="15">
        <v>1</v>
      </c>
      <c r="T25" s="144" t="s">
        <v>215</v>
      </c>
      <c r="U25" s="12">
        <v>80000</v>
      </c>
      <c r="V25" s="12">
        <f t="shared" si="5"/>
        <v>14400</v>
      </c>
      <c r="W25" s="12">
        <v>0</v>
      </c>
      <c r="X25" s="18">
        <v>122</v>
      </c>
      <c r="Y25" s="19" t="s">
        <v>47</v>
      </c>
      <c r="Z25" s="20">
        <f t="shared" si="6"/>
        <v>65600</v>
      </c>
      <c r="AA25" s="21"/>
      <c r="AB25" s="29"/>
      <c r="AC25" s="14">
        <f t="shared" ref="AC25:AC42" si="12">U25*0.5</f>
        <v>40000</v>
      </c>
      <c r="AD25" s="12"/>
      <c r="AE25" s="12"/>
      <c r="AF25" s="13" t="s">
        <v>172</v>
      </c>
      <c r="AG25" s="23">
        <v>8</v>
      </c>
      <c r="AH25" s="30">
        <v>20</v>
      </c>
      <c r="AI25" s="25" t="s">
        <v>230</v>
      </c>
      <c r="AJ25" s="13"/>
      <c r="AK25" s="13"/>
      <c r="AL25" s="17">
        <v>0</v>
      </c>
      <c r="AM25" s="15" t="s">
        <v>50</v>
      </c>
      <c r="AN25" s="12" t="s">
        <v>51</v>
      </c>
      <c r="AO25" s="12"/>
      <c r="AP25" s="17"/>
      <c r="AQ25" s="17"/>
      <c r="AR25" s="17"/>
      <c r="AS25" s="17"/>
      <c r="AT25" s="47"/>
      <c r="AU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'Б-100033-13',date'2016-03-04',2, 11, 11, 'RUR', 1, 18, date'2015-03-06', date'2015-03-07', 1000331, 1, to_date('2016-06-09 00:00:00','YYYY-MM-DD HH24:MI:SS'), 80000, 14400, 0, 122, 0, 'c1', 8,null);insert into xxxx_oebs_cash_payment_test (ID, INVOICE_ID, OEBS_PAYMENT, DOC_DATE, COMISS_DATE) values (s_xxxx_oebs_cash_payment_test.NEXTVAL, 100033, 40000, to_date('2016-06-09 00:00:00','YYYY-MM-DD HH24:MI:SS'), date'2015-06-11' );insert into xxxx_client_discount_m  (ID,CLIENT_ID,CLIENT_AVG_DISCOUNT,DT) values (s_xxxx_client_discount_m.NEXTVAL,122, 20, date'2016-03-05');</v>
      </c>
    </row>
    <row r="26" spans="1:47" ht="15" customHeight="1" x14ac:dyDescent="0.3">
      <c r="A26" s="45">
        <v>5</v>
      </c>
      <c r="B26" s="60"/>
      <c r="C26" s="33" t="str">
        <f t="shared" si="8"/>
        <v>10005</v>
      </c>
      <c r="D26" s="33" t="str">
        <f t="shared" si="9"/>
        <v>10005/13</v>
      </c>
      <c r="E26" s="34" t="s">
        <v>40</v>
      </c>
      <c r="F26" s="34" t="s">
        <v>41</v>
      </c>
      <c r="G26" s="12">
        <v>57</v>
      </c>
      <c r="H26" s="14">
        <v>100034</v>
      </c>
      <c r="I26" s="33" t="str">
        <f t="shared" si="3"/>
        <v>Б-100034-13</v>
      </c>
      <c r="J26" s="16">
        <v>2</v>
      </c>
      <c r="K26" s="35">
        <v>1</v>
      </c>
      <c r="L26" s="33" t="s">
        <v>42</v>
      </c>
      <c r="M26" s="36">
        <v>1</v>
      </c>
      <c r="N26" s="33">
        <v>18</v>
      </c>
      <c r="O26" s="145" t="s">
        <v>170</v>
      </c>
      <c r="P26" s="34" t="s">
        <v>44</v>
      </c>
      <c r="Q26" s="34" t="s">
        <v>45</v>
      </c>
      <c r="R26" s="37" t="str">
        <f t="shared" si="10"/>
        <v>1000341</v>
      </c>
      <c r="S26" s="33">
        <v>1</v>
      </c>
      <c r="T26" s="145" t="s">
        <v>216</v>
      </c>
      <c r="U26" s="33">
        <v>60000</v>
      </c>
      <c r="V26" s="33">
        <f t="shared" si="5"/>
        <v>10800</v>
      </c>
      <c r="W26" s="33">
        <v>0</v>
      </c>
      <c r="X26" s="18">
        <v>123</v>
      </c>
      <c r="Y26" s="38" t="s">
        <v>47</v>
      </c>
      <c r="Z26" s="20">
        <f t="shared" si="6"/>
        <v>49200</v>
      </c>
      <c r="AA26" s="39"/>
      <c r="AB26" s="39"/>
      <c r="AC26" s="40">
        <f t="shared" si="12"/>
        <v>30000</v>
      </c>
      <c r="AD26" s="33"/>
      <c r="AE26" s="33"/>
      <c r="AF26" s="13" t="s">
        <v>172</v>
      </c>
      <c r="AG26" s="41">
        <v>8</v>
      </c>
      <c r="AH26" s="42">
        <v>13</v>
      </c>
      <c r="AI26" s="43" t="s">
        <v>230</v>
      </c>
      <c r="AJ26" s="34"/>
      <c r="AK26" s="34"/>
      <c r="AL26" s="37">
        <v>0</v>
      </c>
      <c r="AM26" s="33" t="s">
        <v>50</v>
      </c>
      <c r="AN26" s="33" t="s">
        <v>51</v>
      </c>
      <c r="AO26" s="33"/>
      <c r="AP26" s="37"/>
      <c r="AQ26" s="37"/>
      <c r="AR26" s="37"/>
      <c r="AS26" s="37"/>
      <c r="AT26" s="44"/>
      <c r="AU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'Б-100034-13',date'2016-03-05',2, 1, 1, 'RUR', 1, 18, date'2015-03-06', date'2015-03-07', 1000341, 1, to_date('2016-06-11 00:00:00','YYYY-MM-DD HH24:MI:SS'), 60000, 10800, 0, 123, 0, 'c1', 8,null);insert into xxxx_oebs_cash_payment_test (ID, INVOICE_ID, OEBS_PAYMENT, DOC_DATE, COMISS_DATE) values (s_xxxx_oebs_cash_payment_test.NEXTVAL, 100034, 30000, to_date('2016-06-11 00:00:00','YYYY-MM-DD HH24:MI:SS'), date'2015-06-11' );insert into xxxx_client_discount_m  (ID,CLIENT_ID,CLIENT_AVG_DISCOUNT,DT) values (s_xxxx_client_discount_m.NEXTVAL,123, 13, date'2016-03-05');</v>
      </c>
    </row>
    <row r="27" spans="1:47" ht="15" customHeight="1" x14ac:dyDescent="0.3">
      <c r="A27" s="45">
        <v>6</v>
      </c>
      <c r="B27" s="55"/>
      <c r="C27" s="12" t="str">
        <f t="shared" si="8"/>
        <v>10006</v>
      </c>
      <c r="D27" s="12" t="str">
        <f t="shared" si="9"/>
        <v>10006/13</v>
      </c>
      <c r="E27" s="13" t="s">
        <v>40</v>
      </c>
      <c r="F27" s="13" t="s">
        <v>41</v>
      </c>
      <c r="G27" s="12">
        <v>57</v>
      </c>
      <c r="H27" s="14">
        <v>100035</v>
      </c>
      <c r="I27" s="15" t="str">
        <f>"Б-"&amp;H27&amp;"-13"</f>
        <v>Б-100035-13</v>
      </c>
      <c r="J27" s="16">
        <v>2</v>
      </c>
      <c r="K27" s="56">
        <v>2</v>
      </c>
      <c r="L27" s="12" t="s">
        <v>42</v>
      </c>
      <c r="M27" s="16">
        <v>1</v>
      </c>
      <c r="N27" s="12">
        <v>18</v>
      </c>
      <c r="O27" s="144" t="s">
        <v>167</v>
      </c>
      <c r="P27" s="13" t="s">
        <v>44</v>
      </c>
      <c r="Q27" s="13" t="s">
        <v>45</v>
      </c>
      <c r="R27" s="17" t="str">
        <f t="shared" si="10"/>
        <v>1000351</v>
      </c>
      <c r="S27" s="15">
        <v>1</v>
      </c>
      <c r="T27" s="144" t="s">
        <v>152</v>
      </c>
      <c r="U27" s="12">
        <v>100000</v>
      </c>
      <c r="V27" s="12">
        <f>U27*0.18</f>
        <v>18000</v>
      </c>
      <c r="W27" s="12">
        <v>0</v>
      </c>
      <c r="X27" s="18">
        <v>124</v>
      </c>
      <c r="Y27" s="19" t="s">
        <v>47</v>
      </c>
      <c r="Z27" s="20">
        <f t="shared" si="6"/>
        <v>82000</v>
      </c>
      <c r="AA27" s="21"/>
      <c r="AB27" s="22"/>
      <c r="AC27" s="14">
        <f t="shared" si="12"/>
        <v>50000</v>
      </c>
      <c r="AD27" s="12"/>
      <c r="AE27" s="12"/>
      <c r="AF27" s="13" t="s">
        <v>172</v>
      </c>
      <c r="AG27" s="23">
        <v>8</v>
      </c>
      <c r="AH27" s="24">
        <v>13</v>
      </c>
      <c r="AI27" s="25" t="s">
        <v>230</v>
      </c>
      <c r="AJ27" s="13"/>
      <c r="AK27" s="13"/>
      <c r="AL27" s="17">
        <v>0</v>
      </c>
      <c r="AM27" s="15" t="s">
        <v>50</v>
      </c>
      <c r="AN27" s="12" t="s">
        <v>51</v>
      </c>
      <c r="AO27" s="12"/>
      <c r="AP27" s="17"/>
      <c r="AQ27" s="17"/>
      <c r="AR27" s="17"/>
      <c r="AS27" s="15" t="s">
        <v>65</v>
      </c>
      <c r="AT27" s="47"/>
      <c r="AU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'Б-100035-13',date'2016-03-02',2, 2, 2, 'RUR', 1, 18, date'2015-03-06', date'2015-03-07', 1000351, 1, to_date('2016-06-07 00:00:00','YYYY-MM-DD HH24:MI:SS'), 100000, 18000, 0, 124, 0, 'c1', 8,null);insert into xxxx_oebs_cash_payment_test (ID, INVOICE_ID, OEBS_PAYMENT, DOC_DATE, COMISS_DATE) values (s_xxxx_oebs_cash_payment_test.NEXTVAL, 100035, 50000, to_date('2016-06-07 00:00:00','YYYY-MM-DD HH24:MI:SS'), date'2015-06-11' );insert into xxxx_client_discount_m  (ID,CLIENT_ID,CLIENT_AVG_DISCOUNT,DT) values (s_xxxx_client_discount_m.NEXTVAL,124, 13, date'2016-03-05');</v>
      </c>
    </row>
    <row r="28" spans="1:47" ht="15" customHeight="1" x14ac:dyDescent="0.3">
      <c r="A28" s="45">
        <v>6</v>
      </c>
      <c r="B28" s="57"/>
      <c r="C28" s="12" t="str">
        <f t="shared" si="8"/>
        <v>10006</v>
      </c>
      <c r="D28" s="12" t="str">
        <f t="shared" si="9"/>
        <v>10006/13</v>
      </c>
      <c r="E28" s="13" t="s">
        <v>40</v>
      </c>
      <c r="F28" s="13" t="s">
        <v>41</v>
      </c>
      <c r="G28" s="12">
        <v>57</v>
      </c>
      <c r="H28" s="14">
        <v>100036</v>
      </c>
      <c r="I28" s="15" t="str">
        <f t="shared" si="3"/>
        <v>Б-100036-13</v>
      </c>
      <c r="J28" s="16">
        <v>2</v>
      </c>
      <c r="K28" s="12">
        <v>7</v>
      </c>
      <c r="L28" s="12" t="s">
        <v>42</v>
      </c>
      <c r="M28" s="16">
        <v>1</v>
      </c>
      <c r="N28" s="12">
        <v>18</v>
      </c>
      <c r="O28" s="144" t="s">
        <v>168</v>
      </c>
      <c r="P28" s="13" t="s">
        <v>44</v>
      </c>
      <c r="Q28" s="13" t="s">
        <v>45</v>
      </c>
      <c r="R28" s="17" t="str">
        <f t="shared" si="10"/>
        <v>1000361</v>
      </c>
      <c r="S28" s="15">
        <v>1</v>
      </c>
      <c r="T28" s="144" t="s">
        <v>153</v>
      </c>
      <c r="U28" s="12">
        <v>90000</v>
      </c>
      <c r="V28" s="12">
        <f t="shared" si="5"/>
        <v>16200</v>
      </c>
      <c r="W28" s="12">
        <v>0</v>
      </c>
      <c r="X28" s="18">
        <v>125</v>
      </c>
      <c r="Y28" s="19" t="s">
        <v>47</v>
      </c>
      <c r="Z28" s="20">
        <f t="shared" si="6"/>
        <v>73800</v>
      </c>
      <c r="AA28" s="21"/>
      <c r="AB28" s="26"/>
      <c r="AC28" s="14">
        <f t="shared" si="12"/>
        <v>45000</v>
      </c>
      <c r="AD28" s="12"/>
      <c r="AE28" s="12"/>
      <c r="AF28" s="13" t="s">
        <v>172</v>
      </c>
      <c r="AG28" s="23">
        <v>8</v>
      </c>
      <c r="AH28" s="27">
        <v>7</v>
      </c>
      <c r="AI28" s="25" t="s">
        <v>230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65" t="s">
        <v>179</v>
      </c>
      <c r="AU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'Б-100036-13',date'2016-03-03',2, 7, 7, 'RUR', 1, 18, date'2015-03-06', date'2015-03-07', 1000361, 1, to_date('2016-06-08 00:00:00','YYYY-MM-DD HH24:MI:SS'), 90000, 16200, 0, 125, 0, 'c1', 8,null);insert into xxxx_oebs_cash_payment_test (ID, INVOICE_ID, OEBS_PAYMENT, DOC_DATE, COMISS_DATE) values (s_xxxx_oebs_cash_payment_test.NEXTVAL, 100036, 45000, to_date('2016-06-08 00:00:00','YYYY-MM-DD HH24:MI:SS'), date'2015-06-11' );insert into xxxx_client_discount_m  (ID,CLIENT_ID,CLIENT_AVG_DISCOUNT,DT) values (s_xxxx_client_discount_m.NEXTVAL,125, 7, date'2016-03-05');</v>
      </c>
    </row>
    <row r="29" spans="1:47" ht="15" customHeight="1" x14ac:dyDescent="0.3">
      <c r="A29" s="45">
        <v>6</v>
      </c>
      <c r="B29" s="57"/>
      <c r="C29" s="12" t="str">
        <f t="shared" si="8"/>
        <v>10006</v>
      </c>
      <c r="D29" s="12" t="str">
        <f t="shared" si="9"/>
        <v>10006/13</v>
      </c>
      <c r="E29" s="13" t="s">
        <v>40</v>
      </c>
      <c r="F29" s="13" t="s">
        <v>41</v>
      </c>
      <c r="G29" s="12">
        <v>57</v>
      </c>
      <c r="H29" s="14">
        <v>100037</v>
      </c>
      <c r="I29" s="15" t="str">
        <f t="shared" si="3"/>
        <v>Б-100037-13</v>
      </c>
      <c r="J29" s="16">
        <v>2</v>
      </c>
      <c r="K29" s="12">
        <v>7</v>
      </c>
      <c r="L29" s="12" t="s">
        <v>42</v>
      </c>
      <c r="M29" s="16">
        <v>1</v>
      </c>
      <c r="N29" s="12">
        <v>18</v>
      </c>
      <c r="O29" s="144" t="s">
        <v>168</v>
      </c>
      <c r="P29" s="13" t="s">
        <v>44</v>
      </c>
      <c r="Q29" s="13" t="s">
        <v>45</v>
      </c>
      <c r="R29" s="17" t="str">
        <f t="shared" si="10"/>
        <v>1000371</v>
      </c>
      <c r="S29" s="15">
        <v>1</v>
      </c>
      <c r="T29" s="144" t="s">
        <v>153</v>
      </c>
      <c r="U29" s="12">
        <v>90000</v>
      </c>
      <c r="V29" s="12">
        <f t="shared" si="5"/>
        <v>16200</v>
      </c>
      <c r="W29" s="12">
        <v>0</v>
      </c>
      <c r="X29" s="18">
        <v>126</v>
      </c>
      <c r="Y29" s="19" t="s">
        <v>47</v>
      </c>
      <c r="Z29" s="20">
        <f t="shared" si="6"/>
        <v>73800</v>
      </c>
      <c r="AA29" s="21"/>
      <c r="AB29" s="26"/>
      <c r="AC29" s="14">
        <f t="shared" si="12"/>
        <v>45000</v>
      </c>
      <c r="AD29" s="12"/>
      <c r="AE29" s="12"/>
      <c r="AF29" s="13" t="s">
        <v>172</v>
      </c>
      <c r="AG29" s="23">
        <v>8</v>
      </c>
      <c r="AH29" s="27">
        <v>7</v>
      </c>
      <c r="AI29" s="25" t="s">
        <v>230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U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'Б-100037-13',date'2016-03-03',2, 7, 7, 'RUR', 1, 18, date'2015-03-06', date'2015-03-07', 1000371, 1, to_date('2016-06-08 00:00:00','YYYY-MM-DD HH24:MI:SS'), 90000, 16200, 0, 126, 0, 'c1', 8,null);insert into xxxx_oebs_cash_payment_test (ID, INVOICE_ID, OEBS_PAYMENT, DOC_DATE, COMISS_DATE) values (s_xxxx_oebs_cash_payment_test.NEXTVAL, 100037, 45000, to_date('2016-06-08 00:00:00','YYYY-MM-DD HH24:MI:SS'), date'2015-06-11' );insert into xxxx_client_discount_m  (ID,CLIENT_ID,CLIENT_AVG_DISCOUNT,DT) values (s_xxxx_client_discount_m.NEXTVAL,126, 7, date'2016-03-05');</v>
      </c>
    </row>
    <row r="30" spans="1:47" ht="15" customHeight="1" x14ac:dyDescent="0.3">
      <c r="A30" s="45">
        <v>6</v>
      </c>
      <c r="B30" s="57"/>
      <c r="C30" s="12" t="str">
        <f t="shared" si="8"/>
        <v>10006</v>
      </c>
      <c r="D30" s="12" t="str">
        <f t="shared" si="9"/>
        <v>10006/13</v>
      </c>
      <c r="E30" s="13" t="s">
        <v>40</v>
      </c>
      <c r="F30" s="13" t="s">
        <v>41</v>
      </c>
      <c r="G30" s="12">
        <v>57</v>
      </c>
      <c r="H30" s="14">
        <v>100038</v>
      </c>
      <c r="I30" s="15" t="str">
        <f t="shared" si="3"/>
        <v>Б-100038-13</v>
      </c>
      <c r="J30" s="16">
        <v>2</v>
      </c>
      <c r="K30" s="56">
        <v>11</v>
      </c>
      <c r="L30" s="12" t="s">
        <v>42</v>
      </c>
      <c r="M30" s="16">
        <v>1</v>
      </c>
      <c r="N30" s="12">
        <v>18</v>
      </c>
      <c r="O30" s="144" t="s">
        <v>169</v>
      </c>
      <c r="P30" s="13" t="s">
        <v>44</v>
      </c>
      <c r="Q30" s="13" t="s">
        <v>45</v>
      </c>
      <c r="R30" s="17" t="str">
        <f t="shared" si="10"/>
        <v>1000381</v>
      </c>
      <c r="S30" s="15">
        <v>1</v>
      </c>
      <c r="T30" s="144" t="s">
        <v>215</v>
      </c>
      <c r="U30" s="12">
        <v>80000</v>
      </c>
      <c r="V30" s="12">
        <f t="shared" si="5"/>
        <v>14400</v>
      </c>
      <c r="W30" s="12">
        <v>0</v>
      </c>
      <c r="X30" s="18">
        <v>127</v>
      </c>
      <c r="Y30" s="19" t="s">
        <v>47</v>
      </c>
      <c r="Z30" s="20">
        <f t="shared" si="6"/>
        <v>65600</v>
      </c>
      <c r="AA30" s="21"/>
      <c r="AB30" s="29"/>
      <c r="AC30" s="14">
        <f t="shared" si="12"/>
        <v>40000</v>
      </c>
      <c r="AD30" s="12"/>
      <c r="AE30" s="12"/>
      <c r="AF30" s="13" t="s">
        <v>172</v>
      </c>
      <c r="AG30" s="23">
        <v>8</v>
      </c>
      <c r="AH30" s="30">
        <v>20</v>
      </c>
      <c r="AI30" s="25" t="s">
        <v>230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U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'Б-100038-13',date'2016-03-04',2, 11, 11, 'RUR', 1, 18, date'2015-03-06', date'2015-03-07', 1000381, 1, to_date('2016-06-09 00:00:00','YYYY-MM-DD HH24:MI:SS'), 80000, 14400, 0, 127, 0, 'c1', 8,null);insert into xxxx_oebs_cash_payment_test (ID, INVOICE_ID, OEBS_PAYMENT, DOC_DATE, COMISS_DATE) values (s_xxxx_oebs_cash_payment_test.NEXTVAL, 100038, 40000, to_date('2016-06-09 00:00:00','YYYY-MM-DD HH24:MI:SS'), date'2015-06-11' );insert into xxxx_client_discount_m  (ID,CLIENT_ID,CLIENT_AVG_DISCOUNT,DT) values (s_xxxx_client_discount_m.NEXTVAL,127, 20, date'2016-03-05');</v>
      </c>
    </row>
    <row r="31" spans="1:47" ht="15" customHeight="1" x14ac:dyDescent="0.3">
      <c r="A31" s="45">
        <v>6</v>
      </c>
      <c r="B31" s="57"/>
      <c r="C31" s="12" t="str">
        <f t="shared" si="8"/>
        <v>10006</v>
      </c>
      <c r="D31" s="12" t="str">
        <f t="shared" si="9"/>
        <v>10006/13</v>
      </c>
      <c r="E31" s="13" t="s">
        <v>40</v>
      </c>
      <c r="F31" s="13" t="s">
        <v>41</v>
      </c>
      <c r="G31" s="12">
        <v>57</v>
      </c>
      <c r="H31" s="14">
        <v>100039</v>
      </c>
      <c r="I31" s="15" t="str">
        <f t="shared" si="3"/>
        <v>Б-100039-13</v>
      </c>
      <c r="J31" s="16">
        <v>2</v>
      </c>
      <c r="K31" s="28">
        <v>1</v>
      </c>
      <c r="L31" s="12" t="s">
        <v>42</v>
      </c>
      <c r="M31" s="16">
        <v>1</v>
      </c>
      <c r="N31" s="12">
        <v>18</v>
      </c>
      <c r="O31" s="144" t="s">
        <v>170</v>
      </c>
      <c r="P31" s="13" t="s">
        <v>44</v>
      </c>
      <c r="Q31" s="13" t="s">
        <v>45</v>
      </c>
      <c r="R31" s="17" t="str">
        <f t="shared" si="10"/>
        <v>1000391</v>
      </c>
      <c r="S31" s="15">
        <v>1</v>
      </c>
      <c r="T31" s="144" t="s">
        <v>216</v>
      </c>
      <c r="U31" s="12">
        <v>60000</v>
      </c>
      <c r="V31" s="12">
        <f t="shared" si="5"/>
        <v>10800</v>
      </c>
      <c r="W31" s="12">
        <v>0</v>
      </c>
      <c r="X31" s="18">
        <v>128</v>
      </c>
      <c r="Y31" s="19" t="s">
        <v>47</v>
      </c>
      <c r="Z31" s="20">
        <f t="shared" si="6"/>
        <v>49200</v>
      </c>
      <c r="AA31" s="21"/>
      <c r="AB31" s="29"/>
      <c r="AC31" s="14">
        <f t="shared" si="12"/>
        <v>30000</v>
      </c>
      <c r="AD31" s="12"/>
      <c r="AE31" s="12"/>
      <c r="AF31" s="13" t="s">
        <v>172</v>
      </c>
      <c r="AG31" s="23">
        <v>8</v>
      </c>
      <c r="AH31" s="30">
        <v>13</v>
      </c>
      <c r="AI31" s="25" t="s">
        <v>230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U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'Б-100039-13',date'2016-03-05',2, 1, 1, 'RUR', 1, 18, date'2015-03-06', date'2015-03-07', 1000391, 1, to_date('2016-06-11 00:00:00','YYYY-MM-DD HH24:MI:SS'), 60000, 10800, 0, 128, 0, 'c1', 8,null);insert into xxxx_oebs_cash_payment_test (ID, INVOICE_ID, OEBS_PAYMENT, DOC_DATE, COMISS_DATE) values (s_xxxx_oebs_cash_payment_test.NEXTVAL, 100039, 30000, to_date('2016-06-11 00:00:00','YYYY-MM-DD HH24:MI:SS'), date'2015-06-11' );insert into xxxx_client_discount_m  (ID,CLIENT_ID,CLIENT_AVG_DISCOUNT,DT) values (s_xxxx_client_discount_m.NEXTVAL,128, 13, date'2016-03-05');</v>
      </c>
    </row>
    <row r="32" spans="1:47" ht="15" customHeight="1" x14ac:dyDescent="0.3">
      <c r="A32" s="45">
        <v>6</v>
      </c>
      <c r="B32" s="57"/>
      <c r="C32" s="12" t="str">
        <f t="shared" si="8"/>
        <v>10006</v>
      </c>
      <c r="D32" s="12" t="str">
        <f t="shared" si="9"/>
        <v>10006/13</v>
      </c>
      <c r="E32" s="13" t="s">
        <v>40</v>
      </c>
      <c r="F32" s="13" t="s">
        <v>41</v>
      </c>
      <c r="G32" s="12">
        <v>57</v>
      </c>
      <c r="H32" s="14">
        <v>100040</v>
      </c>
      <c r="I32" s="15" t="str">
        <f>"Б-"&amp;H32&amp;"-13"</f>
        <v>Б-100040-13</v>
      </c>
      <c r="J32" s="16">
        <v>2</v>
      </c>
      <c r="K32" s="12">
        <v>7</v>
      </c>
      <c r="L32" s="12" t="s">
        <v>42</v>
      </c>
      <c r="M32" s="16">
        <v>1</v>
      </c>
      <c r="N32" s="12">
        <v>18</v>
      </c>
      <c r="O32" s="144" t="s">
        <v>167</v>
      </c>
      <c r="P32" s="13" t="s">
        <v>44</v>
      </c>
      <c r="Q32" s="13" t="s">
        <v>45</v>
      </c>
      <c r="R32" s="17" t="str">
        <f t="shared" si="10"/>
        <v>1000401</v>
      </c>
      <c r="S32" s="15">
        <v>1</v>
      </c>
      <c r="T32" s="144" t="s">
        <v>217</v>
      </c>
      <c r="U32" s="12">
        <v>100000</v>
      </c>
      <c r="V32" s="12">
        <f>U32*0.18</f>
        <v>18000</v>
      </c>
      <c r="W32" s="12">
        <v>0</v>
      </c>
      <c r="X32" s="18">
        <v>129</v>
      </c>
      <c r="Y32" s="19" t="s">
        <v>47</v>
      </c>
      <c r="Z32" s="20">
        <f t="shared" si="6"/>
        <v>82000</v>
      </c>
      <c r="AA32" s="21"/>
      <c r="AB32" s="22"/>
      <c r="AC32" s="14">
        <f t="shared" si="12"/>
        <v>50000</v>
      </c>
      <c r="AD32" s="12"/>
      <c r="AE32" s="12"/>
      <c r="AF32" s="58" t="s">
        <v>181</v>
      </c>
      <c r="AG32" s="23">
        <v>8</v>
      </c>
      <c r="AH32" s="24">
        <v>13</v>
      </c>
      <c r="AI32" s="25" t="s">
        <v>230</v>
      </c>
      <c r="AJ32" s="13"/>
      <c r="AK32" s="13"/>
      <c r="AL32" s="17">
        <v>0</v>
      </c>
      <c r="AM32" s="15" t="s">
        <v>50</v>
      </c>
      <c r="AN32" s="12" t="s">
        <v>51</v>
      </c>
      <c r="AO32" s="12"/>
      <c r="AP32" s="17"/>
      <c r="AQ32" s="17"/>
      <c r="AR32" s="17"/>
      <c r="AU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'Б-100040-13',date'2016-03-02',2, 7, 7, 'RUR', 1, 18, date'2015-03-06', date'2015-03-07', 1000401, 1, to_date('2016-07-07 00:00:00','YYYY-MM-DD HH24:MI:SS'), 100000, 18000, 0, 129, 0, 'c1', 8,null);insert into xxxx_oebs_cash_payment_test (ID, INVOICE_ID, OEBS_PAYMENT, DOC_DATE, COMISS_DATE) values (s_xxxx_oebs_cash_payment_test.NEXTVAL, 100040, 50000, to_date('2016-07-07 00:00:00','YYYY-MM-DD HH24:MI:SS'), date'2015-07-11' );insert into xxxx_client_discount_m  (ID,CLIENT_ID,CLIENT_AVG_DISCOUNT,DT) values (s_xxxx_client_discount_m.NEXTVAL,129, 13, date'2016-03-05');</v>
      </c>
    </row>
    <row r="33" spans="1:47" ht="15" customHeight="1" x14ac:dyDescent="0.3">
      <c r="A33" s="45">
        <v>6</v>
      </c>
      <c r="B33" s="57"/>
      <c r="C33" s="12" t="str">
        <f t="shared" si="8"/>
        <v>10006</v>
      </c>
      <c r="D33" s="12" t="str">
        <f t="shared" si="9"/>
        <v>10006/13</v>
      </c>
      <c r="E33" s="13" t="s">
        <v>40</v>
      </c>
      <c r="F33" s="13" t="s">
        <v>41</v>
      </c>
      <c r="G33" s="12">
        <v>57</v>
      </c>
      <c r="H33" s="14">
        <v>100041</v>
      </c>
      <c r="I33" s="15" t="str">
        <f t="shared" si="3"/>
        <v>Б-100041-13</v>
      </c>
      <c r="J33" s="16">
        <v>2</v>
      </c>
      <c r="K33" s="28">
        <v>12</v>
      </c>
      <c r="L33" s="12" t="s">
        <v>42</v>
      </c>
      <c r="M33" s="16">
        <v>1</v>
      </c>
      <c r="N33" s="12">
        <v>18</v>
      </c>
      <c r="O33" s="144" t="s">
        <v>168</v>
      </c>
      <c r="P33" s="13" t="s">
        <v>44</v>
      </c>
      <c r="Q33" s="13" t="s">
        <v>45</v>
      </c>
      <c r="R33" s="17" t="str">
        <f t="shared" si="10"/>
        <v>1000411</v>
      </c>
      <c r="S33" s="15">
        <v>1</v>
      </c>
      <c r="T33" s="144" t="s">
        <v>218</v>
      </c>
      <c r="U33" s="12">
        <v>90000</v>
      </c>
      <c r="V33" s="12">
        <f t="shared" si="5"/>
        <v>16200</v>
      </c>
      <c r="W33" s="12">
        <v>0</v>
      </c>
      <c r="X33" s="18">
        <v>130</v>
      </c>
      <c r="Y33" s="19" t="s">
        <v>47</v>
      </c>
      <c r="Z33" s="20">
        <f t="shared" si="6"/>
        <v>73800</v>
      </c>
      <c r="AA33" s="21"/>
      <c r="AB33" s="26"/>
      <c r="AC33" s="14">
        <f t="shared" si="12"/>
        <v>45000</v>
      </c>
      <c r="AD33" s="12"/>
      <c r="AE33" s="12"/>
      <c r="AF33" s="58" t="s">
        <v>181</v>
      </c>
      <c r="AG33" s="23">
        <v>8</v>
      </c>
      <c r="AH33" s="27">
        <v>7</v>
      </c>
      <c r="AI33" s="25" t="s">
        <v>230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U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'Б-100041-13',date'2016-03-03',2, 12, 12, 'RUR', 1, 18, date'2015-03-06', date'2015-03-07', 1000411, 1, to_date('2016-07-08 00:00:00','YYYY-MM-DD HH24:MI:SS'), 90000, 16200, 0, 130, 0, 'c1', 8,null);insert into xxxx_oebs_cash_payment_test (ID, INVOICE_ID, OEBS_PAYMENT, DOC_DATE, COMISS_DATE) values (s_xxxx_oebs_cash_payment_test.NEXTVAL, 100041, 45000, to_date('2016-07-08 00:00:00','YYYY-MM-DD HH24:MI:SS'), date'2015-07-11' );insert into xxxx_client_discount_m  (ID,CLIENT_ID,CLIENT_AVG_DISCOUNT,DT) values (s_xxxx_client_discount_m.NEXTVAL,130, 7, date'2016-03-05');</v>
      </c>
    </row>
    <row r="34" spans="1:47" ht="15" customHeight="1" x14ac:dyDescent="0.3">
      <c r="A34" s="45">
        <v>6</v>
      </c>
      <c r="B34" s="57"/>
      <c r="C34" s="12" t="str">
        <f t="shared" si="8"/>
        <v>10006</v>
      </c>
      <c r="D34" s="12" t="str">
        <f t="shared" si="9"/>
        <v>10006/13</v>
      </c>
      <c r="E34" s="13" t="s">
        <v>40</v>
      </c>
      <c r="F34" s="13" t="s">
        <v>41</v>
      </c>
      <c r="G34" s="12">
        <v>57</v>
      </c>
      <c r="H34" s="14">
        <v>100042</v>
      </c>
      <c r="I34" s="15" t="str">
        <f t="shared" si="3"/>
        <v>Б-100042-13</v>
      </c>
      <c r="J34" s="16">
        <v>2</v>
      </c>
      <c r="K34" s="12">
        <v>7</v>
      </c>
      <c r="L34" s="12" t="s">
        <v>42</v>
      </c>
      <c r="M34" s="16">
        <v>1</v>
      </c>
      <c r="N34" s="12">
        <v>18</v>
      </c>
      <c r="O34" s="144" t="s">
        <v>168</v>
      </c>
      <c r="P34" s="13" t="s">
        <v>44</v>
      </c>
      <c r="Q34" s="13" t="s">
        <v>45</v>
      </c>
      <c r="R34" s="17" t="str">
        <f t="shared" si="10"/>
        <v>1000421</v>
      </c>
      <c r="S34" s="15">
        <v>1</v>
      </c>
      <c r="T34" s="144" t="s">
        <v>218</v>
      </c>
      <c r="U34" s="12">
        <v>90000</v>
      </c>
      <c r="V34" s="12">
        <f t="shared" si="5"/>
        <v>16200</v>
      </c>
      <c r="W34" s="12">
        <v>0</v>
      </c>
      <c r="X34" s="18">
        <v>131</v>
      </c>
      <c r="Y34" s="19" t="s">
        <v>47</v>
      </c>
      <c r="Z34" s="20">
        <f t="shared" si="6"/>
        <v>73800</v>
      </c>
      <c r="AA34" s="21"/>
      <c r="AB34" s="26"/>
      <c r="AC34" s="14">
        <f t="shared" si="12"/>
        <v>45000</v>
      </c>
      <c r="AD34" s="12"/>
      <c r="AE34" s="12"/>
      <c r="AF34" s="58" t="s">
        <v>181</v>
      </c>
      <c r="AG34" s="23">
        <v>8</v>
      </c>
      <c r="AH34" s="27">
        <v>7</v>
      </c>
      <c r="AI34" s="25" t="s">
        <v>230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U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'Б-100042-13',date'2016-03-03',2, 7, 7, 'RUR', 1, 18, date'2015-03-06', date'2015-03-07', 1000421, 1, to_date('2016-07-08 00:00:00','YYYY-MM-DD HH24:MI:SS'), 90000, 16200, 0, 131, 0, 'c1', 8,null);insert into xxxx_oebs_cash_payment_test (ID, INVOICE_ID, OEBS_PAYMENT, DOC_DATE, COMISS_DATE) values (s_xxxx_oebs_cash_payment_test.NEXTVAL, 100042, 45000, to_date('2016-07-08 00:00:00','YYYY-MM-DD HH24:MI:SS'), date'2015-07-11' );insert into xxxx_client_discount_m  (ID,CLIENT_ID,CLIENT_AVG_DISCOUNT,DT) values (s_xxxx_client_discount_m.NEXTVAL,131, 7, date'2016-03-05');</v>
      </c>
    </row>
    <row r="35" spans="1:47" ht="15" customHeight="1" x14ac:dyDescent="0.3">
      <c r="A35" s="45">
        <v>6</v>
      </c>
      <c r="B35" s="57"/>
      <c r="C35" s="12" t="str">
        <f t="shared" si="8"/>
        <v>10006</v>
      </c>
      <c r="D35" s="12" t="str">
        <f t="shared" si="9"/>
        <v>10006/13</v>
      </c>
      <c r="E35" s="13" t="s">
        <v>40</v>
      </c>
      <c r="F35" s="13" t="s">
        <v>41</v>
      </c>
      <c r="G35" s="12">
        <v>57</v>
      </c>
      <c r="H35" s="14">
        <v>100043</v>
      </c>
      <c r="I35" s="15" t="str">
        <f t="shared" si="3"/>
        <v>Б-100043-13</v>
      </c>
      <c r="J35" s="16">
        <v>2</v>
      </c>
      <c r="K35" s="28">
        <v>11</v>
      </c>
      <c r="L35" s="12" t="s">
        <v>42</v>
      </c>
      <c r="M35" s="16">
        <v>1</v>
      </c>
      <c r="N35" s="12">
        <v>18</v>
      </c>
      <c r="O35" s="144" t="s">
        <v>169</v>
      </c>
      <c r="P35" s="13" t="s">
        <v>44</v>
      </c>
      <c r="Q35" s="13" t="s">
        <v>45</v>
      </c>
      <c r="R35" s="17" t="str">
        <f t="shared" si="10"/>
        <v>1000431</v>
      </c>
      <c r="S35" s="15">
        <v>1</v>
      </c>
      <c r="T35" s="144" t="s">
        <v>219</v>
      </c>
      <c r="U35" s="12">
        <v>80000</v>
      </c>
      <c r="V35" s="12">
        <f t="shared" si="5"/>
        <v>14400</v>
      </c>
      <c r="W35" s="12">
        <v>0</v>
      </c>
      <c r="X35" s="18">
        <v>132</v>
      </c>
      <c r="Y35" s="19" t="s">
        <v>47</v>
      </c>
      <c r="Z35" s="20">
        <f t="shared" si="6"/>
        <v>65600</v>
      </c>
      <c r="AA35" s="21"/>
      <c r="AB35" s="29"/>
      <c r="AC35" s="14">
        <f t="shared" si="12"/>
        <v>40000</v>
      </c>
      <c r="AD35" s="12"/>
      <c r="AE35" s="12"/>
      <c r="AF35" s="58" t="s">
        <v>181</v>
      </c>
      <c r="AG35" s="23">
        <v>8</v>
      </c>
      <c r="AH35" s="30">
        <v>20</v>
      </c>
      <c r="AI35" s="25" t="s">
        <v>230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U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'Б-100043-13',date'2016-03-04',2, 11, 11, 'RUR', 1, 18, date'2015-03-06', date'2015-03-07', 1000431, 1, to_date('2016-07-09 00:00:00','YYYY-MM-DD HH24:MI:SS'), 80000, 14400, 0, 132, 0, 'c1', 8,null);insert into xxxx_oebs_cash_payment_test (ID, INVOICE_ID, OEBS_PAYMENT, DOC_DATE, COMISS_DATE) values (s_xxxx_oebs_cash_payment_test.NEXTVAL, 100043, 40000, to_date('2016-07-09 00:00:00','YYYY-MM-DD HH24:MI:SS'), date'2015-07-11' );insert into xxxx_client_discount_m  (ID,CLIENT_ID,CLIENT_AVG_DISCOUNT,DT) values (s_xxxx_client_discount_m.NEXTVAL,132, 20, date'2016-03-05');</v>
      </c>
    </row>
    <row r="36" spans="1:47" ht="15.75" customHeight="1" x14ac:dyDescent="0.3">
      <c r="A36" s="45">
        <v>6</v>
      </c>
      <c r="B36" s="57"/>
      <c r="C36" s="12" t="str">
        <f t="shared" si="8"/>
        <v>10006</v>
      </c>
      <c r="D36" s="12" t="str">
        <f t="shared" si="9"/>
        <v>10006/13</v>
      </c>
      <c r="E36" s="13" t="s">
        <v>40</v>
      </c>
      <c r="F36" s="13" t="s">
        <v>41</v>
      </c>
      <c r="G36" s="12">
        <v>57</v>
      </c>
      <c r="H36" s="14">
        <v>100044</v>
      </c>
      <c r="I36" s="15" t="str">
        <f t="shared" si="3"/>
        <v>Б-100044-13</v>
      </c>
      <c r="J36" s="16">
        <v>2</v>
      </c>
      <c r="K36" s="28">
        <v>1</v>
      </c>
      <c r="L36" s="12" t="s">
        <v>42</v>
      </c>
      <c r="M36" s="16">
        <v>1</v>
      </c>
      <c r="N36" s="12">
        <v>18</v>
      </c>
      <c r="O36" s="144" t="s">
        <v>170</v>
      </c>
      <c r="P36" s="13" t="s">
        <v>44</v>
      </c>
      <c r="Q36" s="13" t="s">
        <v>45</v>
      </c>
      <c r="R36" s="17" t="str">
        <f t="shared" si="10"/>
        <v>1000441</v>
      </c>
      <c r="S36" s="15">
        <v>1</v>
      </c>
      <c r="T36" s="144" t="s">
        <v>220</v>
      </c>
      <c r="U36" s="12">
        <v>60000</v>
      </c>
      <c r="V36" s="12">
        <f t="shared" si="5"/>
        <v>10800</v>
      </c>
      <c r="W36" s="12">
        <v>0</v>
      </c>
      <c r="X36" s="18">
        <v>133</v>
      </c>
      <c r="Y36" s="19" t="s">
        <v>47</v>
      </c>
      <c r="Z36" s="20">
        <f t="shared" si="6"/>
        <v>49200</v>
      </c>
      <c r="AA36" s="21"/>
      <c r="AB36" s="29"/>
      <c r="AC36" s="14">
        <f t="shared" si="12"/>
        <v>30000</v>
      </c>
      <c r="AD36" s="12"/>
      <c r="AE36" s="12"/>
      <c r="AF36" s="58" t="s">
        <v>181</v>
      </c>
      <c r="AG36" s="23">
        <v>8</v>
      </c>
      <c r="AH36" s="30">
        <v>13</v>
      </c>
      <c r="AI36" s="25" t="s">
        <v>230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U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'Б-100044-13',date'2016-03-05',2, 1, 1, 'RUR', 1, 18, date'2015-03-06', date'2015-03-07', 1000441, 1, to_date('2016-07-11 00:00:00','YYYY-MM-DD HH24:MI:SS'), 60000, 10800, 0, 133, 0, 'c1', 8,null);insert into xxxx_oebs_cash_payment_test (ID, INVOICE_ID, OEBS_PAYMENT, DOC_DATE, COMISS_DATE) values (s_xxxx_oebs_cash_payment_test.NEXTVAL, 100044, 30000, to_date('2016-07-11 00:00:00','YYYY-MM-DD HH24:MI:SS'), date'2015-07-11' );insert into xxxx_client_discount_m  (ID,CLIENT_ID,CLIENT_AVG_DISCOUNT,DT) values (s_xxxx_client_discount_m.NEXTVAL,133, 13, date'2016-03-05');</v>
      </c>
    </row>
    <row r="37" spans="1:47" ht="15" customHeight="1" x14ac:dyDescent="0.3">
      <c r="A37" s="45">
        <v>6</v>
      </c>
      <c r="B37" s="57"/>
      <c r="C37" s="12" t="str">
        <f t="shared" si="8"/>
        <v>10006</v>
      </c>
      <c r="D37" s="12" t="str">
        <f t="shared" si="9"/>
        <v>10006/13</v>
      </c>
      <c r="E37" s="13" t="s">
        <v>40</v>
      </c>
      <c r="F37" s="13" t="s">
        <v>41</v>
      </c>
      <c r="G37" s="12">
        <v>57</v>
      </c>
      <c r="H37" s="14">
        <v>100045</v>
      </c>
      <c r="I37" s="15" t="str">
        <f>"Б-"&amp;H37&amp;"-13"</f>
        <v>Б-100045-13</v>
      </c>
      <c r="J37" s="16">
        <v>2</v>
      </c>
      <c r="K37" s="12">
        <v>7</v>
      </c>
      <c r="L37" s="12" t="s">
        <v>42</v>
      </c>
      <c r="M37" s="16">
        <v>1</v>
      </c>
      <c r="N37" s="12">
        <v>18</v>
      </c>
      <c r="O37" s="144" t="s">
        <v>167</v>
      </c>
      <c r="P37" s="13" t="s">
        <v>44</v>
      </c>
      <c r="Q37" s="13" t="s">
        <v>45</v>
      </c>
      <c r="R37" s="17" t="str">
        <f t="shared" si="10"/>
        <v>1000451</v>
      </c>
      <c r="S37" s="15">
        <v>1</v>
      </c>
      <c r="T37" s="144" t="s">
        <v>221</v>
      </c>
      <c r="U37" s="12">
        <v>100000</v>
      </c>
      <c r="V37" s="12">
        <f>U37*0.18</f>
        <v>18000</v>
      </c>
      <c r="W37" s="12">
        <v>0</v>
      </c>
      <c r="X37" s="18">
        <v>134</v>
      </c>
      <c r="Y37" s="19" t="s">
        <v>47</v>
      </c>
      <c r="Z37" s="20">
        <f t="shared" si="6"/>
        <v>82000</v>
      </c>
      <c r="AA37" s="21"/>
      <c r="AB37" s="22"/>
      <c r="AC37" s="14">
        <f t="shared" si="12"/>
        <v>50000</v>
      </c>
      <c r="AD37" s="12"/>
      <c r="AE37" s="12"/>
      <c r="AF37" s="59" t="s">
        <v>186</v>
      </c>
      <c r="AG37" s="23">
        <v>8</v>
      </c>
      <c r="AH37" s="24">
        <v>13</v>
      </c>
      <c r="AI37" s="25" t="s">
        <v>230</v>
      </c>
      <c r="AJ37" s="13"/>
      <c r="AK37" s="13"/>
      <c r="AL37" s="17">
        <v>0</v>
      </c>
      <c r="AM37" s="15" t="s">
        <v>50</v>
      </c>
      <c r="AN37" s="12" t="s">
        <v>51</v>
      </c>
      <c r="AO37" s="12"/>
      <c r="AP37" s="17"/>
      <c r="AQ37" s="17"/>
      <c r="AR37" s="17"/>
      <c r="AU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'Б-100045-13',date'2016-03-02',2, 7, 7, 'RUR', 1, 18, date'2015-03-06', date'2015-03-07', 1000451, 1, to_date('2016-08-07 00:00:00','YYYY-MM-DD HH24:MI:SS'), 100000, 18000, 0, 134, 0, 'c1', 8,null);insert into xxxx_oebs_cash_payment_test (ID, INVOICE_ID, OEBS_PAYMENT, DOC_DATE, COMISS_DATE) values (s_xxxx_oebs_cash_payment_test.NEXTVAL, 100045, 50000, to_date('2016-08-07 00:00:00','YYYY-MM-DD HH24:MI:SS'), date'2015-08-07' );insert into xxxx_client_discount_m  (ID,CLIENT_ID,CLIENT_AVG_DISCOUNT,DT) values (s_xxxx_client_discount_m.NEXTVAL,134, 13, date'2016-03-05');</v>
      </c>
    </row>
    <row r="38" spans="1:47" ht="15" customHeight="1" x14ac:dyDescent="0.3">
      <c r="A38" s="45">
        <v>6</v>
      </c>
      <c r="B38" s="57"/>
      <c r="C38" s="12" t="str">
        <f t="shared" si="8"/>
        <v>10006</v>
      </c>
      <c r="D38" s="12" t="str">
        <f t="shared" si="9"/>
        <v>10006/13</v>
      </c>
      <c r="E38" s="13" t="s">
        <v>40</v>
      </c>
      <c r="F38" s="13" t="s">
        <v>41</v>
      </c>
      <c r="G38" s="12">
        <v>57</v>
      </c>
      <c r="H38" s="14">
        <v>100046</v>
      </c>
      <c r="I38" s="15" t="str">
        <f t="shared" si="3"/>
        <v>Б-100046-13</v>
      </c>
      <c r="J38" s="16">
        <v>2</v>
      </c>
      <c r="K38" s="56">
        <v>3</v>
      </c>
      <c r="L38" s="12" t="s">
        <v>42</v>
      </c>
      <c r="M38" s="16">
        <v>1</v>
      </c>
      <c r="N38" s="12">
        <v>18</v>
      </c>
      <c r="O38" s="144" t="s">
        <v>168</v>
      </c>
      <c r="P38" s="13" t="s">
        <v>44</v>
      </c>
      <c r="Q38" s="13" t="s">
        <v>45</v>
      </c>
      <c r="R38" s="17" t="str">
        <f t="shared" si="10"/>
        <v>1000461</v>
      </c>
      <c r="S38" s="15">
        <v>1</v>
      </c>
      <c r="T38" s="144" t="s">
        <v>222</v>
      </c>
      <c r="U38" s="12">
        <v>90000</v>
      </c>
      <c r="V38" s="12">
        <f t="shared" si="5"/>
        <v>16200</v>
      </c>
      <c r="W38" s="12">
        <v>0</v>
      </c>
      <c r="X38" s="18">
        <v>135</v>
      </c>
      <c r="Y38" s="19" t="s">
        <v>47</v>
      </c>
      <c r="Z38" s="20">
        <f t="shared" si="6"/>
        <v>73800</v>
      </c>
      <c r="AA38" s="21"/>
      <c r="AB38" s="26"/>
      <c r="AC38" s="14">
        <f t="shared" si="12"/>
        <v>45000</v>
      </c>
      <c r="AD38" s="12"/>
      <c r="AE38" s="12"/>
      <c r="AF38" s="59" t="s">
        <v>186</v>
      </c>
      <c r="AG38" s="23">
        <v>8</v>
      </c>
      <c r="AH38" s="27">
        <v>7</v>
      </c>
      <c r="AI38" s="25" t="s">
        <v>230</v>
      </c>
      <c r="AJ38" s="13"/>
      <c r="AK38" s="13"/>
      <c r="AL38" s="17">
        <v>0</v>
      </c>
      <c r="AM38" s="15" t="s">
        <v>50</v>
      </c>
      <c r="AN38" s="12" t="s">
        <v>51</v>
      </c>
      <c r="AO38" s="12"/>
      <c r="AP38" s="17"/>
      <c r="AQ38" s="17"/>
      <c r="AR38" s="17"/>
      <c r="AU3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'Б-100046-13',date'2016-03-03',2, 3, 3, 'RUR', 1, 18, date'2015-03-06', date'2015-03-07', 1000461, 1, to_date('2016-08-08 00:00:00','YYYY-MM-DD HH24:MI:SS'), 90000, 16200, 0, 135, 0, 'c1', 8,null);insert into xxxx_oebs_cash_payment_test (ID, INVOICE_ID, OEBS_PAYMENT, DOC_DATE, COMISS_DATE) values (s_xxxx_oebs_cash_payment_test.NEXTVAL, 100046, 45000, to_date('2016-08-08 00:00:00','YYYY-MM-DD HH24:MI:SS'), date'2015-08-07' );insert into xxxx_client_discount_m  (ID,CLIENT_ID,CLIENT_AVG_DISCOUNT,DT) values (s_xxxx_client_discount_m.NEXTVAL,135, 7, date'2016-03-05');</v>
      </c>
    </row>
    <row r="39" spans="1:47" ht="15" customHeight="1" x14ac:dyDescent="0.3">
      <c r="A39" s="45">
        <v>6</v>
      </c>
      <c r="B39" s="57"/>
      <c r="C39" s="12" t="str">
        <f t="shared" si="8"/>
        <v>10006</v>
      </c>
      <c r="D39" s="12" t="str">
        <f t="shared" si="9"/>
        <v>10006/13</v>
      </c>
      <c r="E39" s="13" t="s">
        <v>40</v>
      </c>
      <c r="F39" s="13" t="s">
        <v>41</v>
      </c>
      <c r="G39" s="12">
        <v>57</v>
      </c>
      <c r="H39" s="14">
        <v>100047</v>
      </c>
      <c r="I39" s="15" t="str">
        <f t="shared" si="3"/>
        <v>Б-100047-13</v>
      </c>
      <c r="J39" s="16">
        <v>2</v>
      </c>
      <c r="K39" s="12">
        <v>7</v>
      </c>
      <c r="L39" s="12" t="s">
        <v>42</v>
      </c>
      <c r="M39" s="16">
        <v>1</v>
      </c>
      <c r="N39" s="12">
        <v>18</v>
      </c>
      <c r="O39" s="144" t="s">
        <v>168</v>
      </c>
      <c r="P39" s="13" t="s">
        <v>44</v>
      </c>
      <c r="Q39" s="13" t="s">
        <v>45</v>
      </c>
      <c r="R39" s="17" t="str">
        <f t="shared" si="10"/>
        <v>1000471</v>
      </c>
      <c r="S39" s="15">
        <v>1</v>
      </c>
      <c r="T39" s="144" t="s">
        <v>222</v>
      </c>
      <c r="U39" s="12">
        <v>90000</v>
      </c>
      <c r="V39" s="12">
        <f t="shared" si="5"/>
        <v>16200</v>
      </c>
      <c r="W39" s="12">
        <v>0</v>
      </c>
      <c r="X39" s="18">
        <v>136</v>
      </c>
      <c r="Y39" s="19" t="s">
        <v>47</v>
      </c>
      <c r="Z39" s="20">
        <f t="shared" si="6"/>
        <v>73800</v>
      </c>
      <c r="AA39" s="21"/>
      <c r="AB39" s="26"/>
      <c r="AC39" s="14">
        <f t="shared" si="12"/>
        <v>45000</v>
      </c>
      <c r="AD39" s="12"/>
      <c r="AE39" s="12"/>
      <c r="AF39" s="59" t="s">
        <v>186</v>
      </c>
      <c r="AG39" s="23">
        <v>8</v>
      </c>
      <c r="AH39" s="27">
        <v>7</v>
      </c>
      <c r="AI39" s="25" t="s">
        <v>230</v>
      </c>
      <c r="AJ39" s="13"/>
      <c r="AK39" s="13"/>
      <c r="AL39" s="17">
        <v>0</v>
      </c>
      <c r="AM39" s="15" t="s">
        <v>50</v>
      </c>
      <c r="AN39" s="12" t="s">
        <v>51</v>
      </c>
      <c r="AO39" s="12"/>
      <c r="AP39" s="17"/>
      <c r="AQ39" s="17"/>
      <c r="AR39" s="17"/>
      <c r="AU3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'Б-100047-13',date'2016-03-03',2, 7, 7, 'RUR', 1, 18, date'2015-03-06', date'2015-03-07', 1000471, 1, to_date('2016-08-08 00:00:00','YYYY-MM-DD HH24:MI:SS'), 90000, 16200, 0, 136, 0, 'c1', 8,null);insert into xxxx_oebs_cash_payment_test (ID, INVOICE_ID, OEBS_PAYMENT, DOC_DATE, COMISS_DATE) values (s_xxxx_oebs_cash_payment_test.NEXTVAL, 100047, 45000, to_date('2016-08-08 00:00:00','YYYY-MM-DD HH24:MI:SS'), date'2015-08-07' );insert into xxxx_client_discount_m  (ID,CLIENT_ID,CLIENT_AVG_DISCOUNT,DT) values (s_xxxx_client_discount_m.NEXTVAL,136, 7, date'2016-03-05');</v>
      </c>
    </row>
    <row r="40" spans="1:47" ht="15" customHeight="1" x14ac:dyDescent="0.3">
      <c r="A40" s="45">
        <v>6</v>
      </c>
      <c r="B40" s="57"/>
      <c r="C40" s="12" t="str">
        <f t="shared" si="8"/>
        <v>10006</v>
      </c>
      <c r="D40" s="12" t="str">
        <f t="shared" si="9"/>
        <v>10006/13</v>
      </c>
      <c r="E40" s="13" t="s">
        <v>40</v>
      </c>
      <c r="F40" s="13" t="s">
        <v>41</v>
      </c>
      <c r="G40" s="12">
        <v>57</v>
      </c>
      <c r="H40" s="14">
        <v>100048</v>
      </c>
      <c r="I40" s="15" t="str">
        <f t="shared" si="3"/>
        <v>Б-100048-13</v>
      </c>
      <c r="J40" s="16">
        <v>2</v>
      </c>
      <c r="K40" s="28">
        <v>11</v>
      </c>
      <c r="L40" s="12" t="s">
        <v>42</v>
      </c>
      <c r="M40" s="16">
        <v>1</v>
      </c>
      <c r="N40" s="12">
        <v>18</v>
      </c>
      <c r="O40" s="144" t="s">
        <v>169</v>
      </c>
      <c r="P40" s="13" t="s">
        <v>44</v>
      </c>
      <c r="Q40" s="13" t="s">
        <v>45</v>
      </c>
      <c r="R40" s="17" t="str">
        <f t="shared" si="10"/>
        <v>1000481</v>
      </c>
      <c r="S40" s="15">
        <v>1</v>
      </c>
      <c r="T40" s="144" t="s">
        <v>223</v>
      </c>
      <c r="U40" s="12">
        <v>80000</v>
      </c>
      <c r="V40" s="12">
        <f t="shared" si="5"/>
        <v>14400</v>
      </c>
      <c r="W40" s="12">
        <v>0</v>
      </c>
      <c r="X40" s="18">
        <v>137</v>
      </c>
      <c r="Y40" s="19" t="s">
        <v>47</v>
      </c>
      <c r="Z40" s="20">
        <f t="shared" si="6"/>
        <v>65600</v>
      </c>
      <c r="AA40" s="21"/>
      <c r="AB40" s="29"/>
      <c r="AC40" s="14">
        <f t="shared" si="12"/>
        <v>40000</v>
      </c>
      <c r="AD40" s="12"/>
      <c r="AE40" s="12"/>
      <c r="AF40" s="59" t="s">
        <v>186</v>
      </c>
      <c r="AG40" s="23">
        <v>8</v>
      </c>
      <c r="AH40" s="30">
        <v>20</v>
      </c>
      <c r="AI40" s="25" t="s">
        <v>230</v>
      </c>
      <c r="AJ40" s="13"/>
      <c r="AK40" s="13"/>
      <c r="AL40" s="17">
        <v>0</v>
      </c>
      <c r="AM40" s="15" t="s">
        <v>50</v>
      </c>
      <c r="AN40" s="12" t="s">
        <v>51</v>
      </c>
      <c r="AO40" s="12"/>
      <c r="AP40" s="17"/>
      <c r="AQ40" s="17"/>
      <c r="AR40" s="17"/>
      <c r="AU4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'Б-100048-13',date'2016-03-04',2, 11, 11, 'RUR', 1, 18, date'2015-03-06', date'2015-03-07', 1000481, 1, to_date('2016-08-09 00:00:00','YYYY-MM-DD HH24:MI:SS'), 80000, 14400, 0, 137, 0, 'c1', 8,null);insert into xxxx_oebs_cash_payment_test (ID, INVOICE_ID, OEBS_PAYMENT, DOC_DATE, COMISS_DATE) values (s_xxxx_oebs_cash_payment_test.NEXTVAL, 100048, 40000, to_date('2016-08-09 00:00:00','YYYY-MM-DD HH24:MI:SS'), date'2015-08-07' );insert into xxxx_client_discount_m  (ID,CLIENT_ID,CLIENT_AVG_DISCOUNT,DT) values (s_xxxx_client_discount_m.NEXTVAL,137, 20, date'2016-03-05');</v>
      </c>
    </row>
    <row r="41" spans="1:47" s="44" customFormat="1" ht="15" customHeight="1" x14ac:dyDescent="0.3">
      <c r="A41" s="31">
        <v>6</v>
      </c>
      <c r="B41" s="60"/>
      <c r="C41" s="33" t="str">
        <f t="shared" si="8"/>
        <v>10006</v>
      </c>
      <c r="D41" s="33" t="str">
        <f t="shared" si="9"/>
        <v>10006/13</v>
      </c>
      <c r="E41" s="34" t="s">
        <v>40</v>
      </c>
      <c r="F41" s="34" t="s">
        <v>41</v>
      </c>
      <c r="G41" s="12">
        <v>57</v>
      </c>
      <c r="H41" s="14">
        <v>100049</v>
      </c>
      <c r="I41" s="33" t="str">
        <f t="shared" si="3"/>
        <v>Б-100049-13</v>
      </c>
      <c r="J41" s="16">
        <v>2</v>
      </c>
      <c r="K41" s="35">
        <v>1</v>
      </c>
      <c r="L41" s="33" t="s">
        <v>42</v>
      </c>
      <c r="M41" s="36">
        <v>1</v>
      </c>
      <c r="N41" s="33">
        <v>18</v>
      </c>
      <c r="O41" s="145" t="s">
        <v>170</v>
      </c>
      <c r="P41" s="34" t="s">
        <v>44</v>
      </c>
      <c r="Q41" s="34" t="s">
        <v>45</v>
      </c>
      <c r="R41" s="37" t="str">
        <f t="shared" si="10"/>
        <v>1000491</v>
      </c>
      <c r="S41" s="33">
        <v>1</v>
      </c>
      <c r="T41" s="145" t="s">
        <v>224</v>
      </c>
      <c r="U41" s="33">
        <v>60000</v>
      </c>
      <c r="V41" s="33">
        <f t="shared" si="5"/>
        <v>10800</v>
      </c>
      <c r="W41" s="33">
        <v>0</v>
      </c>
      <c r="X41" s="18">
        <v>138</v>
      </c>
      <c r="Y41" s="38" t="s">
        <v>47</v>
      </c>
      <c r="Z41" s="20">
        <f t="shared" si="6"/>
        <v>49200</v>
      </c>
      <c r="AA41" s="39"/>
      <c r="AB41" s="39"/>
      <c r="AC41" s="40">
        <f t="shared" si="12"/>
        <v>30000</v>
      </c>
      <c r="AD41" s="33"/>
      <c r="AE41" s="33"/>
      <c r="AF41" s="59" t="s">
        <v>186</v>
      </c>
      <c r="AG41" s="41">
        <v>8</v>
      </c>
      <c r="AH41" s="42">
        <v>13</v>
      </c>
      <c r="AI41" s="43" t="s">
        <v>230</v>
      </c>
      <c r="AJ41" s="34"/>
      <c r="AK41" s="34"/>
      <c r="AL41" s="37">
        <v>0</v>
      </c>
      <c r="AM41" s="33" t="s">
        <v>50</v>
      </c>
      <c r="AN41" s="33" t="s">
        <v>51</v>
      </c>
      <c r="AO41" s="33"/>
      <c r="AP41" s="37"/>
      <c r="AQ41" s="37"/>
      <c r="AR41" s="37"/>
      <c r="AU4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'Б-100049-13',date'2016-03-05',2, 1, 1, 'RUR', 1, 18, date'2015-03-06', date'2015-03-07', 1000491, 1, to_date('2016-08-11 00:00:00','YYYY-MM-DD HH24:MI:SS'), 60000, 10800, 0, 138, 0, 'c1', 8,null);insert into xxxx_oebs_cash_payment_test (ID, INVOICE_ID, OEBS_PAYMENT, DOC_DATE, COMISS_DATE) values (s_xxxx_oebs_cash_payment_test.NEXTVAL, 100049, 30000, to_date('2016-08-11 00:00:00','YYYY-MM-DD HH24:MI:SS'), date'2015-08-07' );insert into xxxx_client_discount_m  (ID,CLIENT_ID,CLIENT_AVG_DISCOUNT,DT) values (s_xxxx_client_discount_m.NEXTVAL,138, 13, date'2016-03-05');</v>
      </c>
    </row>
    <row r="42" spans="1:47" ht="15" customHeight="1" x14ac:dyDescent="0.3">
      <c r="A42" s="45">
        <v>7</v>
      </c>
      <c r="B42" s="57"/>
      <c r="C42" s="12" t="str">
        <f t="shared" si="8"/>
        <v>10007</v>
      </c>
      <c r="D42" s="12" t="str">
        <f t="shared" si="9"/>
        <v>10007/13</v>
      </c>
      <c r="E42" s="13" t="s">
        <v>40</v>
      </c>
      <c r="F42" s="13" t="s">
        <v>41</v>
      </c>
      <c r="G42" s="12">
        <v>57</v>
      </c>
      <c r="H42" s="14">
        <v>100050</v>
      </c>
      <c r="I42" s="15" t="str">
        <f>"Б-"&amp;H42&amp;"-13"</f>
        <v>Б-100050-13</v>
      </c>
      <c r="J42" s="16">
        <v>2</v>
      </c>
      <c r="K42" s="56">
        <v>19</v>
      </c>
      <c r="L42" s="12" t="s">
        <v>42</v>
      </c>
      <c r="M42" s="16">
        <v>1</v>
      </c>
      <c r="N42" s="12">
        <v>18</v>
      </c>
      <c r="O42" s="144" t="s">
        <v>167</v>
      </c>
      <c r="P42" s="13" t="s">
        <v>44</v>
      </c>
      <c r="Q42" s="13" t="s">
        <v>45</v>
      </c>
      <c r="R42" s="17" t="str">
        <f t="shared" si="10"/>
        <v>1000501</v>
      </c>
      <c r="S42" s="15">
        <v>1</v>
      </c>
      <c r="T42" s="144" t="s">
        <v>152</v>
      </c>
      <c r="U42" s="12">
        <v>100000</v>
      </c>
      <c r="V42" s="12">
        <f>U42*0.18</f>
        <v>18000</v>
      </c>
      <c r="W42" s="12">
        <v>0</v>
      </c>
      <c r="X42" s="18">
        <v>139</v>
      </c>
      <c r="Y42" s="19" t="s">
        <v>47</v>
      </c>
      <c r="Z42" s="20">
        <f t="shared" si="6"/>
        <v>82000</v>
      </c>
      <c r="AA42" s="21"/>
      <c r="AB42" s="22"/>
      <c r="AC42" s="14">
        <f t="shared" si="12"/>
        <v>50000</v>
      </c>
      <c r="AD42" s="12"/>
      <c r="AE42" s="12"/>
      <c r="AF42" s="13" t="s">
        <v>172</v>
      </c>
      <c r="AG42" s="23">
        <v>8</v>
      </c>
      <c r="AH42" s="24">
        <v>13</v>
      </c>
      <c r="AI42" s="25" t="s">
        <v>230</v>
      </c>
      <c r="AJ42" s="13"/>
      <c r="AK42" s="13"/>
      <c r="AL42" s="17">
        <v>0</v>
      </c>
      <c r="AM42" s="15" t="s">
        <v>50</v>
      </c>
      <c r="AN42" s="12" t="s">
        <v>51</v>
      </c>
      <c r="AO42" s="12"/>
      <c r="AP42" s="17"/>
      <c r="AQ42" s="17"/>
      <c r="AR42" s="17"/>
      <c r="AS42" s="17" t="s">
        <v>190</v>
      </c>
      <c r="AU4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'Б-100050-13',date'2016-03-02',2, 19, 19, 'RUR', 1, 18, date'2015-03-06', date'2015-03-07', 1000501, 1, to_date('2016-06-07 00:00:00','YYYY-MM-DD HH24:MI:SS'), 100000, 18000, 0, 139, 0, 'c1', 8,null);insert into xxxx_oebs_cash_payment_test (ID, INVOICE_ID, OEBS_PAYMENT, DOC_DATE, COMISS_DATE) values (s_xxxx_oebs_cash_payment_test.NEXTVAL, 100050, 50000, to_date('2016-06-07 00:00:00','YYYY-MM-DD HH24:MI:SS'), date'2015-06-11' );insert into xxxx_client_discount_m  (ID,CLIENT_ID,CLIENT_AVG_DISCOUNT,DT) values (s_xxxx_client_discount_m.NEXTVAL,139, 13, date'2016-03-05');</v>
      </c>
    </row>
    <row r="43" spans="1:47" ht="15" customHeight="1" x14ac:dyDescent="0.3">
      <c r="A43" s="45">
        <v>7</v>
      </c>
      <c r="B43" s="57"/>
      <c r="C43" s="12" t="str">
        <f t="shared" ref="C43:C50" si="13">"1000"&amp;A43</f>
        <v>10007</v>
      </c>
      <c r="D43" s="12" t="str">
        <f t="shared" ref="D43:D50" si="14">"1000"&amp;A43&amp;"/13"</f>
        <v>10007/13</v>
      </c>
      <c r="E43" s="13" t="s">
        <v>40</v>
      </c>
      <c r="F43" s="13" t="s">
        <v>41</v>
      </c>
      <c r="G43" s="12">
        <v>57</v>
      </c>
      <c r="H43" s="14">
        <v>100051</v>
      </c>
      <c r="I43" s="15" t="str">
        <f t="shared" si="3"/>
        <v>Б-100051-13</v>
      </c>
      <c r="J43" s="16">
        <v>2</v>
      </c>
      <c r="K43" s="56">
        <v>22</v>
      </c>
      <c r="L43" s="12" t="s">
        <v>42</v>
      </c>
      <c r="M43" s="16">
        <v>1</v>
      </c>
      <c r="N43" s="12">
        <v>18</v>
      </c>
      <c r="O43" s="144" t="s">
        <v>168</v>
      </c>
      <c r="P43" s="13" t="s">
        <v>44</v>
      </c>
      <c r="Q43" s="13" t="s">
        <v>45</v>
      </c>
      <c r="R43" s="17" t="str">
        <f t="shared" ref="R43:R50" si="15">H43&amp;"1"</f>
        <v>1000511</v>
      </c>
      <c r="S43" s="15">
        <v>1</v>
      </c>
      <c r="T43" s="144" t="s">
        <v>153</v>
      </c>
      <c r="U43" s="12">
        <v>90000</v>
      </c>
      <c r="V43" s="12">
        <f t="shared" si="5"/>
        <v>16200</v>
      </c>
      <c r="W43" s="12">
        <v>0</v>
      </c>
      <c r="X43" s="18">
        <v>140</v>
      </c>
      <c r="Y43" s="19" t="s">
        <v>47</v>
      </c>
      <c r="Z43" s="20">
        <f t="shared" si="6"/>
        <v>73800</v>
      </c>
      <c r="AA43" s="21"/>
      <c r="AB43" s="26"/>
      <c r="AC43" s="14">
        <f t="shared" ref="AC43:AC50" si="16">U43*0.5</f>
        <v>45000</v>
      </c>
      <c r="AD43" s="12"/>
      <c r="AE43" s="12"/>
      <c r="AF43" s="13" t="s">
        <v>172</v>
      </c>
      <c r="AG43" s="23">
        <v>8</v>
      </c>
      <c r="AH43" s="27">
        <v>7</v>
      </c>
      <c r="AI43" s="25" t="s">
        <v>230</v>
      </c>
      <c r="AJ43" s="13"/>
      <c r="AK43" s="13"/>
      <c r="AL43" s="17">
        <v>0</v>
      </c>
      <c r="AM43" s="15" t="s">
        <v>50</v>
      </c>
      <c r="AN43" s="12" t="s">
        <v>51</v>
      </c>
      <c r="AO43" s="12"/>
      <c r="AP43" s="17"/>
      <c r="AQ43" s="17"/>
      <c r="AR43" s="17"/>
      <c r="AS43" s="17" t="s">
        <v>191</v>
      </c>
      <c r="AU4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'Б-100051-13',date'2016-03-03',2, 22, 22, 'RUR', 1, 18, date'2015-03-06', date'2015-03-07', 1000511, 1, to_date('2016-06-08 00:00:00','YYYY-MM-DD HH24:MI:SS'), 90000, 16200, 0, 140, 0, 'c1', 8,null);insert into xxxx_oebs_cash_payment_test (ID, INVOICE_ID, OEBS_PAYMENT, DOC_DATE, COMISS_DATE) values (s_xxxx_oebs_cash_payment_test.NEXTVAL, 100051, 45000, to_date('2016-06-08 00:00:00','YYYY-MM-DD HH24:MI:SS'), date'2015-06-11' );insert into xxxx_client_discount_m  (ID,CLIENT_ID,CLIENT_AVG_DISCOUNT,DT) values (s_xxxx_client_discount_m.NEXTVAL,140, 7, date'2016-03-05');</v>
      </c>
    </row>
    <row r="44" spans="1:47" ht="15" customHeight="1" x14ac:dyDescent="0.3">
      <c r="A44" s="45">
        <v>7</v>
      </c>
      <c r="B44" s="57"/>
      <c r="C44" s="12" t="str">
        <f t="shared" si="13"/>
        <v>10007</v>
      </c>
      <c r="D44" s="12" t="str">
        <f t="shared" si="14"/>
        <v>10007/13</v>
      </c>
      <c r="E44" s="13" t="s">
        <v>40</v>
      </c>
      <c r="F44" s="13" t="s">
        <v>41</v>
      </c>
      <c r="G44" s="12">
        <v>57</v>
      </c>
      <c r="H44" s="14">
        <v>100052</v>
      </c>
      <c r="I44" s="15" t="str">
        <f t="shared" si="3"/>
        <v>Б-100052-13</v>
      </c>
      <c r="J44" s="16">
        <v>2</v>
      </c>
      <c r="K44" s="12">
        <v>7</v>
      </c>
      <c r="L44" s="12" t="s">
        <v>42</v>
      </c>
      <c r="M44" s="16">
        <v>1</v>
      </c>
      <c r="N44" s="12">
        <v>18</v>
      </c>
      <c r="O44" s="144" t="s">
        <v>168</v>
      </c>
      <c r="P44" s="13" t="s">
        <v>44</v>
      </c>
      <c r="Q44" s="13" t="s">
        <v>45</v>
      </c>
      <c r="R44" s="17" t="str">
        <f t="shared" si="15"/>
        <v>1000521</v>
      </c>
      <c r="S44" s="15">
        <v>1</v>
      </c>
      <c r="T44" s="144" t="s">
        <v>153</v>
      </c>
      <c r="U44" s="12">
        <v>90000</v>
      </c>
      <c r="V44" s="12">
        <f t="shared" si="5"/>
        <v>16200</v>
      </c>
      <c r="W44" s="12">
        <v>0</v>
      </c>
      <c r="X44" s="18">
        <v>141</v>
      </c>
      <c r="Y44" s="19" t="s">
        <v>47</v>
      </c>
      <c r="Z44" s="20">
        <f t="shared" si="6"/>
        <v>73800</v>
      </c>
      <c r="AA44" s="21"/>
      <c r="AB44" s="26"/>
      <c r="AC44" s="14">
        <f t="shared" si="16"/>
        <v>45000</v>
      </c>
      <c r="AD44" s="12"/>
      <c r="AE44" s="12"/>
      <c r="AF44" s="13" t="s">
        <v>172</v>
      </c>
      <c r="AG44" s="23">
        <v>8</v>
      </c>
      <c r="AH44" s="27">
        <v>7</v>
      </c>
      <c r="AI44" s="25" t="s">
        <v>230</v>
      </c>
      <c r="AJ44" s="13"/>
      <c r="AK44" s="13"/>
      <c r="AL44" s="17">
        <v>0</v>
      </c>
      <c r="AM44" s="15" t="s">
        <v>50</v>
      </c>
      <c r="AN44" s="12" t="s">
        <v>51</v>
      </c>
      <c r="AO44" s="12"/>
      <c r="AP44" s="17"/>
      <c r="AQ44" s="17"/>
      <c r="AR44" s="17"/>
      <c r="AS44" s="17"/>
      <c r="AU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'Б-100052-13',date'2016-03-03',2, 7, 7, 'RUR', 1, 18, date'2015-03-06', date'2015-03-07', 1000521, 1, to_date('2016-06-08 00:00:00','YYYY-MM-DD HH24:MI:SS'), 90000, 16200, 0, 141, 0, 'c1', 8,null);insert into xxxx_oebs_cash_payment_test (ID, INVOICE_ID, OEBS_PAYMENT, DOC_DATE, COMISS_DATE) values (s_xxxx_oebs_cash_payment_test.NEXTVAL, 100052, 45000, to_date('2016-06-08 00:00:00','YYYY-MM-DD HH24:MI:SS'), date'2015-06-11' );insert into xxxx_client_discount_m  (ID,CLIENT_ID,CLIENT_AVG_DISCOUNT,DT) values (s_xxxx_client_discount_m.NEXTVAL,141, 7, date'2016-03-05');</v>
      </c>
    </row>
    <row r="45" spans="1:47" ht="15" customHeight="1" x14ac:dyDescent="0.3">
      <c r="A45" s="45">
        <v>7</v>
      </c>
      <c r="B45" s="57"/>
      <c r="C45" s="12" t="str">
        <f t="shared" si="13"/>
        <v>10007</v>
      </c>
      <c r="D45" s="12" t="str">
        <f t="shared" si="14"/>
        <v>10007/13</v>
      </c>
      <c r="E45" s="13" t="s">
        <v>40</v>
      </c>
      <c r="F45" s="13" t="s">
        <v>41</v>
      </c>
      <c r="G45" s="12">
        <v>57</v>
      </c>
      <c r="H45" s="14">
        <v>100053</v>
      </c>
      <c r="I45" s="15" t="str">
        <f t="shared" si="3"/>
        <v>Б-100053-13</v>
      </c>
      <c r="J45" s="16">
        <v>2</v>
      </c>
      <c r="K45" s="56">
        <v>11</v>
      </c>
      <c r="L45" s="12" t="s">
        <v>42</v>
      </c>
      <c r="M45" s="16">
        <v>1</v>
      </c>
      <c r="N45" s="12">
        <v>18</v>
      </c>
      <c r="O45" s="144" t="s">
        <v>169</v>
      </c>
      <c r="P45" s="13" t="s">
        <v>44</v>
      </c>
      <c r="Q45" s="13" t="s">
        <v>45</v>
      </c>
      <c r="R45" s="17" t="str">
        <f t="shared" si="15"/>
        <v>1000531</v>
      </c>
      <c r="S45" s="15">
        <v>1</v>
      </c>
      <c r="T45" s="144" t="s">
        <v>215</v>
      </c>
      <c r="U45" s="12">
        <v>80000</v>
      </c>
      <c r="V45" s="12">
        <f t="shared" si="5"/>
        <v>14400</v>
      </c>
      <c r="W45" s="12">
        <v>0</v>
      </c>
      <c r="X45" s="18">
        <v>142</v>
      </c>
      <c r="Y45" s="19" t="s">
        <v>47</v>
      </c>
      <c r="Z45" s="20">
        <f t="shared" si="6"/>
        <v>65600</v>
      </c>
      <c r="AA45" s="21"/>
      <c r="AB45" s="29"/>
      <c r="AC45" s="14">
        <f t="shared" si="16"/>
        <v>40000</v>
      </c>
      <c r="AD45" s="12"/>
      <c r="AE45" s="12"/>
      <c r="AF45" s="13" t="s">
        <v>172</v>
      </c>
      <c r="AG45" s="23">
        <v>8</v>
      </c>
      <c r="AH45" s="30">
        <v>20</v>
      </c>
      <c r="AI45" s="25" t="s">
        <v>230</v>
      </c>
      <c r="AJ45" s="13"/>
      <c r="AK45" s="13"/>
      <c r="AL45" s="17">
        <v>0</v>
      </c>
      <c r="AM45" s="15" t="s">
        <v>50</v>
      </c>
      <c r="AN45" s="12" t="s">
        <v>51</v>
      </c>
      <c r="AO45" s="12"/>
      <c r="AP45" s="17"/>
      <c r="AQ45" s="17"/>
      <c r="AR45" s="17"/>
      <c r="AS45" s="17"/>
      <c r="AU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'Б-100053-13',date'2016-03-04',2, 11, 11, 'RUR', 1, 18, date'2015-03-06', date'2015-03-07', 1000531, 1, to_date('2016-06-09 00:00:00','YYYY-MM-DD HH24:MI:SS'), 80000, 14400, 0, 142, 0, 'c1', 8,null);insert into xxxx_oebs_cash_payment_test (ID, INVOICE_ID, OEBS_PAYMENT, DOC_DATE, COMISS_DATE) values (s_xxxx_oebs_cash_payment_test.NEXTVAL, 100053, 40000, to_date('2016-06-09 00:00:00','YYYY-MM-DD HH24:MI:SS'), date'2015-06-11' );insert into xxxx_client_discount_m  (ID,CLIENT_ID,CLIENT_AVG_DISCOUNT,DT) values (s_xxxx_client_discount_m.NEXTVAL,142, 20, date'2016-03-05');</v>
      </c>
    </row>
    <row r="46" spans="1:47" ht="15" customHeight="1" x14ac:dyDescent="0.3">
      <c r="A46" s="45">
        <v>7</v>
      </c>
      <c r="B46" s="57"/>
      <c r="C46" s="12" t="str">
        <f t="shared" si="13"/>
        <v>10007</v>
      </c>
      <c r="D46" s="12" t="str">
        <f t="shared" si="14"/>
        <v>10007/13</v>
      </c>
      <c r="E46" s="13" t="s">
        <v>40</v>
      </c>
      <c r="F46" s="13" t="s">
        <v>41</v>
      </c>
      <c r="G46" s="12">
        <v>57</v>
      </c>
      <c r="H46" s="14">
        <v>100054</v>
      </c>
      <c r="I46" s="15" t="str">
        <f t="shared" si="3"/>
        <v>Б-100054-13</v>
      </c>
      <c r="J46" s="16">
        <v>2</v>
      </c>
      <c r="K46" s="12">
        <v>7</v>
      </c>
      <c r="L46" s="12" t="s">
        <v>42</v>
      </c>
      <c r="M46" s="16">
        <v>1</v>
      </c>
      <c r="N46" s="12">
        <v>18</v>
      </c>
      <c r="O46" s="144" t="s">
        <v>168</v>
      </c>
      <c r="P46" s="13" t="s">
        <v>44</v>
      </c>
      <c r="Q46" s="13" t="s">
        <v>45</v>
      </c>
      <c r="R46" s="17" t="str">
        <f t="shared" si="15"/>
        <v>1000541</v>
      </c>
      <c r="S46" s="15">
        <v>1</v>
      </c>
      <c r="T46" s="144" t="s">
        <v>153</v>
      </c>
      <c r="U46" s="12">
        <v>90000</v>
      </c>
      <c r="V46" s="12">
        <f t="shared" si="5"/>
        <v>16200</v>
      </c>
      <c r="W46" s="12">
        <v>0</v>
      </c>
      <c r="X46" s="18">
        <v>143</v>
      </c>
      <c r="Y46" s="19" t="s">
        <v>47</v>
      </c>
      <c r="Z46" s="20">
        <f t="shared" si="6"/>
        <v>73800</v>
      </c>
      <c r="AA46" s="21"/>
      <c r="AB46" s="26"/>
      <c r="AC46" s="14">
        <f t="shared" si="16"/>
        <v>45000</v>
      </c>
      <c r="AD46" s="12"/>
      <c r="AE46" s="12"/>
      <c r="AF46" s="13" t="s">
        <v>172</v>
      </c>
      <c r="AG46" s="23">
        <v>8</v>
      </c>
      <c r="AH46" s="27">
        <v>7</v>
      </c>
      <c r="AI46" s="25" t="s">
        <v>230</v>
      </c>
      <c r="AJ46" s="13"/>
      <c r="AK46" s="13"/>
      <c r="AL46" s="17">
        <v>0</v>
      </c>
      <c r="AM46" s="15" t="s">
        <v>50</v>
      </c>
      <c r="AN46" s="12" t="s">
        <v>51</v>
      </c>
      <c r="AO46" s="12"/>
      <c r="AP46" s="17"/>
      <c r="AQ46" s="17"/>
      <c r="AR46" s="17"/>
      <c r="AS46" s="17"/>
      <c r="AU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'Б-100054-13',date'2016-03-03',2, 7, 7, 'RUR', 1, 18, date'2015-03-06', date'2015-03-07', 1000541, 1, to_date('2016-06-08 00:00:00','YYYY-MM-DD HH24:MI:SS'), 90000, 16200, 0, 143, 0, 'c1', 8,null);insert into xxxx_oebs_cash_payment_test (ID, INVOICE_ID, OEBS_PAYMENT, DOC_DATE, COMISS_DATE) values (s_xxxx_oebs_cash_payment_test.NEXTVAL, 100054, 45000, to_date('2016-06-08 00:00:00','YYYY-MM-DD HH24:MI:SS'), date'2015-06-11' );insert into xxxx_client_discount_m  (ID,CLIENT_ID,CLIENT_AVG_DISCOUNT,DT) values (s_xxxx_client_discount_m.NEXTVAL,143, 7, date'2016-03-05');</v>
      </c>
    </row>
    <row r="47" spans="1:47" ht="15" customHeight="1" x14ac:dyDescent="0.3">
      <c r="A47" s="45">
        <v>7</v>
      </c>
      <c r="B47" s="57"/>
      <c r="C47" s="12" t="str">
        <f t="shared" si="13"/>
        <v>10007</v>
      </c>
      <c r="D47" s="12" t="str">
        <f t="shared" si="14"/>
        <v>10007/13</v>
      </c>
      <c r="E47" s="13" t="s">
        <v>40</v>
      </c>
      <c r="F47" s="13" t="s">
        <v>41</v>
      </c>
      <c r="G47" s="12">
        <v>57</v>
      </c>
      <c r="H47" s="14">
        <v>100055</v>
      </c>
      <c r="I47" s="15" t="str">
        <f t="shared" si="3"/>
        <v>Б-100055-13</v>
      </c>
      <c r="J47" s="16">
        <v>2</v>
      </c>
      <c r="K47" s="12">
        <v>7</v>
      </c>
      <c r="L47" s="12" t="s">
        <v>42</v>
      </c>
      <c r="M47" s="16">
        <v>1</v>
      </c>
      <c r="N47" s="12">
        <v>18</v>
      </c>
      <c r="O47" s="144" t="s">
        <v>168</v>
      </c>
      <c r="P47" s="13" t="s">
        <v>44</v>
      </c>
      <c r="Q47" s="13" t="s">
        <v>45</v>
      </c>
      <c r="R47" s="17" t="str">
        <f t="shared" si="15"/>
        <v>1000551</v>
      </c>
      <c r="S47" s="15">
        <v>1</v>
      </c>
      <c r="T47" s="144" t="s">
        <v>153</v>
      </c>
      <c r="U47" s="12">
        <v>90000</v>
      </c>
      <c r="V47" s="12">
        <f t="shared" si="5"/>
        <v>16200</v>
      </c>
      <c r="W47" s="12">
        <v>0</v>
      </c>
      <c r="X47" s="18">
        <v>144</v>
      </c>
      <c r="Y47" s="19" t="s">
        <v>47</v>
      </c>
      <c r="Z47" s="20">
        <f t="shared" si="6"/>
        <v>73800</v>
      </c>
      <c r="AA47" s="21"/>
      <c r="AB47" s="26"/>
      <c r="AC47" s="14">
        <f t="shared" si="16"/>
        <v>45000</v>
      </c>
      <c r="AD47" s="12"/>
      <c r="AE47" s="12"/>
      <c r="AF47" s="13" t="s">
        <v>172</v>
      </c>
      <c r="AG47" s="23">
        <v>8</v>
      </c>
      <c r="AH47" s="27">
        <v>7</v>
      </c>
      <c r="AI47" s="25" t="s">
        <v>230</v>
      </c>
      <c r="AJ47" s="13"/>
      <c r="AK47" s="13"/>
      <c r="AL47" s="17">
        <v>0</v>
      </c>
      <c r="AM47" s="15" t="s">
        <v>50</v>
      </c>
      <c r="AN47" s="12" t="s">
        <v>51</v>
      </c>
      <c r="AO47" s="12"/>
      <c r="AP47" s="17"/>
      <c r="AQ47" s="17"/>
      <c r="AR47" s="17"/>
      <c r="AS47" s="17"/>
      <c r="AU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'Б-100055-13',date'2016-03-03',2, 7, 7, 'RUR', 1, 18, date'2015-03-06', date'2015-03-07', 1000551, 1, to_date('2016-06-08 00:00:00','YYYY-MM-DD HH24:MI:SS'), 90000, 16200, 0, 144, 0, 'c1', 8,null);insert into xxxx_oebs_cash_payment_test (ID, INVOICE_ID, OEBS_PAYMENT, DOC_DATE, COMISS_DATE) values (s_xxxx_oebs_cash_payment_test.NEXTVAL, 100055, 45000, to_date('2016-06-08 00:00:00','YYYY-MM-DD HH24:MI:SS'), date'2015-06-11' );insert into xxxx_client_discount_m  (ID,CLIENT_ID,CLIENT_AVG_DISCOUNT,DT) values (s_xxxx_client_discount_m.NEXTVAL,144, 7, date'2016-03-05');</v>
      </c>
    </row>
    <row r="48" spans="1:47" ht="15" customHeight="1" x14ac:dyDescent="0.3">
      <c r="A48" s="45">
        <v>7</v>
      </c>
      <c r="B48" s="57"/>
      <c r="C48" s="12" t="str">
        <f t="shared" si="13"/>
        <v>10007</v>
      </c>
      <c r="D48" s="12" t="str">
        <f t="shared" si="14"/>
        <v>10007/13</v>
      </c>
      <c r="E48" s="13" t="s">
        <v>40</v>
      </c>
      <c r="F48" s="13" t="s">
        <v>41</v>
      </c>
      <c r="G48" s="12">
        <v>57</v>
      </c>
      <c r="H48" s="14">
        <v>100056</v>
      </c>
      <c r="I48" s="15" t="str">
        <f t="shared" si="3"/>
        <v>Б-100056-13</v>
      </c>
      <c r="J48" s="16">
        <v>2</v>
      </c>
      <c r="K48" s="56">
        <v>11</v>
      </c>
      <c r="L48" s="12" t="s">
        <v>42</v>
      </c>
      <c r="M48" s="16">
        <v>1</v>
      </c>
      <c r="N48" s="12">
        <v>18</v>
      </c>
      <c r="O48" s="144" t="s">
        <v>169</v>
      </c>
      <c r="P48" s="13" t="s">
        <v>44</v>
      </c>
      <c r="Q48" s="13" t="s">
        <v>45</v>
      </c>
      <c r="R48" s="17" t="str">
        <f t="shared" si="15"/>
        <v>1000561</v>
      </c>
      <c r="S48" s="15">
        <v>1</v>
      </c>
      <c r="T48" s="144" t="s">
        <v>215</v>
      </c>
      <c r="U48" s="12">
        <v>80000</v>
      </c>
      <c r="V48" s="12">
        <f t="shared" si="5"/>
        <v>14400</v>
      </c>
      <c r="W48" s="12">
        <v>0</v>
      </c>
      <c r="X48" s="18">
        <v>145</v>
      </c>
      <c r="Y48" s="19" t="s">
        <v>47</v>
      </c>
      <c r="Z48" s="20">
        <f t="shared" si="6"/>
        <v>65600</v>
      </c>
      <c r="AA48" s="21"/>
      <c r="AB48" s="29"/>
      <c r="AC48" s="14">
        <f t="shared" si="16"/>
        <v>40000</v>
      </c>
      <c r="AD48" s="12"/>
      <c r="AE48" s="12"/>
      <c r="AF48" s="13" t="s">
        <v>172</v>
      </c>
      <c r="AG48" s="23">
        <v>8</v>
      </c>
      <c r="AH48" s="30">
        <v>20</v>
      </c>
      <c r="AI48" s="25" t="s">
        <v>230</v>
      </c>
      <c r="AJ48" s="13"/>
      <c r="AK48" s="13"/>
      <c r="AL48" s="17">
        <v>0</v>
      </c>
      <c r="AM48" s="15" t="s">
        <v>50</v>
      </c>
      <c r="AN48" s="12" t="s">
        <v>51</v>
      </c>
      <c r="AO48" s="12"/>
      <c r="AP48" s="17"/>
      <c r="AQ48" s="17"/>
      <c r="AR48" s="17"/>
      <c r="AS48" s="17"/>
      <c r="AU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'Б-100056-13',date'2016-03-04',2, 11, 11, 'RUR', 1, 18, date'2015-03-06', date'2015-03-07', 1000561, 1, to_date('2016-06-09 00:00:00','YYYY-MM-DD HH24:MI:SS'), 80000, 14400, 0, 145, 0, 'c1', 8,null);insert into xxxx_oebs_cash_payment_test (ID, INVOICE_ID, OEBS_PAYMENT, DOC_DATE, COMISS_DATE) values (s_xxxx_oebs_cash_payment_test.NEXTVAL, 100056, 40000, to_date('2016-06-09 00:00:00','YYYY-MM-DD HH24:MI:SS'), date'2015-06-11' );insert into xxxx_client_discount_m  (ID,CLIENT_ID,CLIENT_AVG_DISCOUNT,DT) values (s_xxxx_client_discount_m.NEXTVAL,145, 20, date'2016-03-05');</v>
      </c>
    </row>
    <row r="49" spans="1:47" ht="15" customHeight="1" x14ac:dyDescent="0.3">
      <c r="A49" s="45">
        <v>7</v>
      </c>
      <c r="B49" s="57"/>
      <c r="C49" s="12" t="str">
        <f t="shared" si="13"/>
        <v>10007</v>
      </c>
      <c r="D49" s="12" t="str">
        <f t="shared" si="14"/>
        <v>10007/13</v>
      </c>
      <c r="E49" s="13" t="s">
        <v>40</v>
      </c>
      <c r="F49" s="13" t="s">
        <v>41</v>
      </c>
      <c r="G49" s="12">
        <v>57</v>
      </c>
      <c r="H49" s="14">
        <v>100057</v>
      </c>
      <c r="I49" s="15" t="str">
        <f t="shared" si="3"/>
        <v>Б-100057-13</v>
      </c>
      <c r="J49" s="16">
        <v>2</v>
      </c>
      <c r="K49" s="28">
        <v>14</v>
      </c>
      <c r="L49" s="12" t="s">
        <v>42</v>
      </c>
      <c r="M49" s="16">
        <v>1</v>
      </c>
      <c r="N49" s="12">
        <v>18</v>
      </c>
      <c r="O49" s="144" t="s">
        <v>169</v>
      </c>
      <c r="P49" s="13" t="s">
        <v>44</v>
      </c>
      <c r="Q49" s="13" t="s">
        <v>45</v>
      </c>
      <c r="R49" s="17" t="str">
        <f t="shared" si="15"/>
        <v>1000571</v>
      </c>
      <c r="S49" s="15">
        <v>1</v>
      </c>
      <c r="T49" s="144" t="s">
        <v>216</v>
      </c>
      <c r="U49" s="12">
        <v>80000</v>
      </c>
      <c r="V49" s="12">
        <f t="shared" si="5"/>
        <v>14400</v>
      </c>
      <c r="W49" s="12">
        <v>0</v>
      </c>
      <c r="X49" s="18">
        <v>146</v>
      </c>
      <c r="Y49" s="19" t="s">
        <v>47</v>
      </c>
      <c r="Z49" s="20">
        <f t="shared" si="6"/>
        <v>65600</v>
      </c>
      <c r="AA49" s="21"/>
      <c r="AB49" s="29"/>
      <c r="AC49" s="14">
        <f t="shared" si="16"/>
        <v>40000</v>
      </c>
      <c r="AD49" s="12"/>
      <c r="AE49" s="12"/>
      <c r="AF49" s="13" t="s">
        <v>172</v>
      </c>
      <c r="AG49" s="23">
        <v>8</v>
      </c>
      <c r="AH49" s="30">
        <v>20</v>
      </c>
      <c r="AI49" s="25" t="s">
        <v>230</v>
      </c>
      <c r="AJ49" s="13"/>
      <c r="AK49" s="13"/>
      <c r="AL49" s="17">
        <v>0</v>
      </c>
      <c r="AM49" s="15" t="s">
        <v>50</v>
      </c>
      <c r="AN49" s="12" t="s">
        <v>51</v>
      </c>
      <c r="AO49" s="12"/>
      <c r="AP49" s="17"/>
      <c r="AQ49" s="17"/>
      <c r="AR49" s="17"/>
      <c r="AS49" s="17"/>
      <c r="AU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'Б-100057-13',date'2016-03-04',2, 14, 14, 'RUR', 1, 18, date'2015-03-06', date'2015-03-07', 1000571, 1, to_date('2016-06-11 00:00:00','YYYY-MM-DD HH24:MI:SS'), 80000, 14400, 0, 146, 0, 'c1', 8,null);insert into xxxx_oebs_cash_payment_test (ID, INVOICE_ID, OEBS_PAYMENT, DOC_DATE, COMISS_DATE) values (s_xxxx_oebs_cash_payment_test.NEXTVAL, 100057, 40000, to_date('2016-06-11 00:00:00','YYYY-MM-DD HH24:MI:SS'), date'2015-06-11' );insert into xxxx_client_discount_m  (ID,CLIENT_ID,CLIENT_AVG_DISCOUNT,DT) values (s_xxxx_client_discount_m.NEXTVAL,146, 20, date'2016-03-05');</v>
      </c>
    </row>
    <row r="50" spans="1:47" s="44" customFormat="1" ht="15" customHeight="1" x14ac:dyDescent="0.3">
      <c r="A50" s="31">
        <v>7</v>
      </c>
      <c r="B50" s="60"/>
      <c r="C50" s="33" t="str">
        <f t="shared" si="13"/>
        <v>10007</v>
      </c>
      <c r="D50" s="33" t="str">
        <f t="shared" si="14"/>
        <v>10007/13</v>
      </c>
      <c r="E50" s="34" t="s">
        <v>40</v>
      </c>
      <c r="F50" s="34" t="s">
        <v>41</v>
      </c>
      <c r="G50" s="12">
        <v>57</v>
      </c>
      <c r="H50" s="14">
        <v>100058</v>
      </c>
      <c r="I50" s="33" t="str">
        <f t="shared" si="3"/>
        <v>Б-100058-13</v>
      </c>
      <c r="J50" s="16">
        <v>2</v>
      </c>
      <c r="K50" s="51">
        <v>8</v>
      </c>
      <c r="L50" s="33" t="s">
        <v>42</v>
      </c>
      <c r="M50" s="36">
        <v>1</v>
      </c>
      <c r="N50" s="33">
        <v>18</v>
      </c>
      <c r="O50" s="145" t="s">
        <v>168</v>
      </c>
      <c r="P50" s="34" t="s">
        <v>44</v>
      </c>
      <c r="Q50" s="34" t="s">
        <v>45</v>
      </c>
      <c r="R50" s="37" t="str">
        <f t="shared" si="15"/>
        <v>1000581</v>
      </c>
      <c r="S50" s="33">
        <v>1</v>
      </c>
      <c r="T50" s="145" t="s">
        <v>153</v>
      </c>
      <c r="U50" s="33">
        <v>90000</v>
      </c>
      <c r="V50" s="33">
        <f t="shared" si="5"/>
        <v>16200</v>
      </c>
      <c r="W50" s="33">
        <v>0</v>
      </c>
      <c r="X50" s="18">
        <v>147</v>
      </c>
      <c r="Y50" s="38" t="s">
        <v>47</v>
      </c>
      <c r="Z50" s="20">
        <f t="shared" si="6"/>
        <v>73800</v>
      </c>
      <c r="AA50" s="52"/>
      <c r="AB50" s="62"/>
      <c r="AC50" s="40">
        <f t="shared" si="16"/>
        <v>45000</v>
      </c>
      <c r="AD50" s="33"/>
      <c r="AE50" s="33"/>
      <c r="AF50" s="13" t="s">
        <v>172</v>
      </c>
      <c r="AG50" s="41">
        <v>8</v>
      </c>
      <c r="AH50" s="63">
        <v>7</v>
      </c>
      <c r="AI50" s="43" t="s">
        <v>230</v>
      </c>
      <c r="AJ50" s="34"/>
      <c r="AK50" s="34"/>
      <c r="AL50" s="37">
        <v>0</v>
      </c>
      <c r="AM50" s="33" t="s">
        <v>50</v>
      </c>
      <c r="AN50" s="33" t="s">
        <v>51</v>
      </c>
      <c r="AO50" s="33"/>
      <c r="AP50" s="37"/>
      <c r="AQ50" s="37"/>
      <c r="AR50" s="37"/>
      <c r="AS50" s="37"/>
      <c r="AU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'Б-100058-13',date'2016-03-03',2, 8, 8, 'RUR', 1, 18, date'2015-03-06', date'2015-03-07', 1000581, 1, to_date('2016-06-08 00:00:00','YYYY-MM-DD HH24:MI:SS'), 90000, 16200, 0, 147, 0, 'c1', 8,null);insert into xxxx_oebs_cash_payment_test (ID, INVOICE_ID, OEBS_PAYMENT, DOC_DATE, COMISS_DATE) values (s_xxxx_oebs_cash_payment_test.NEXTVAL, 100058, 45000, to_date('2016-06-08 00:00:00','YYYY-MM-DD HH24:MI:SS'), date'2015-06-11' );insert into xxxx_client_discount_m  (ID,CLIENT_ID,CLIENT_AVG_DISCOUNT,DT) values (s_xxxx_client_discount_m.NEXTVAL,147, 7, date'2016-03-05');</v>
      </c>
    </row>
    <row r="51" spans="1:47" ht="15" customHeight="1" x14ac:dyDescent="0.3">
      <c r="A51" s="45">
        <v>8</v>
      </c>
      <c r="B51" s="57"/>
      <c r="C51" s="12" t="str">
        <f t="shared" ref="C51:C82" si="17">"1000"&amp;A51</f>
        <v>10008</v>
      </c>
      <c r="D51" s="12" t="str">
        <f t="shared" ref="D51:D82" si="18">"1000"&amp;A51&amp;"/13"</f>
        <v>10008/13</v>
      </c>
      <c r="E51" s="13" t="s">
        <v>40</v>
      </c>
      <c r="F51" s="13" t="s">
        <v>41</v>
      </c>
      <c r="G51" s="12">
        <v>57</v>
      </c>
      <c r="H51" s="14">
        <v>100059</v>
      </c>
      <c r="I51" s="15" t="str">
        <f>"Б-"&amp;H51&amp;"-13"</f>
        <v>Б-100059-13</v>
      </c>
      <c r="J51" s="16">
        <v>2</v>
      </c>
      <c r="K51" s="12">
        <v>7</v>
      </c>
      <c r="L51" s="12" t="s">
        <v>42</v>
      </c>
      <c r="M51" s="16">
        <v>1</v>
      </c>
      <c r="N51" s="12">
        <v>18</v>
      </c>
      <c r="O51" s="144" t="s">
        <v>167</v>
      </c>
      <c r="P51" s="13" t="s">
        <v>44</v>
      </c>
      <c r="Q51" s="13" t="s">
        <v>45</v>
      </c>
      <c r="R51" s="17" t="str">
        <f t="shared" ref="R51:R82" si="19">H51&amp;"1"</f>
        <v>1000591</v>
      </c>
      <c r="S51" s="15">
        <v>1</v>
      </c>
      <c r="T51" s="144" t="s">
        <v>152</v>
      </c>
      <c r="U51" s="12">
        <v>30000</v>
      </c>
      <c r="V51" s="12">
        <f>U51*0.18</f>
        <v>5400</v>
      </c>
      <c r="W51" s="12">
        <v>0</v>
      </c>
      <c r="X51" s="18">
        <v>148</v>
      </c>
      <c r="Y51" s="19" t="s">
        <v>47</v>
      </c>
      <c r="Z51" s="20">
        <f t="shared" si="6"/>
        <v>24600</v>
      </c>
      <c r="AA51" s="21"/>
      <c r="AB51" s="22"/>
      <c r="AC51" s="14">
        <f t="shared" ref="AC51:AC82" si="20">U51*0.5</f>
        <v>15000</v>
      </c>
      <c r="AD51" s="12"/>
      <c r="AE51" s="12"/>
      <c r="AF51" s="13" t="s">
        <v>172</v>
      </c>
      <c r="AG51" s="23">
        <v>8</v>
      </c>
      <c r="AH51" s="24">
        <v>13</v>
      </c>
      <c r="AI51" s="25" t="s">
        <v>230</v>
      </c>
      <c r="AJ51" s="13"/>
      <c r="AK51" s="13"/>
      <c r="AL51" s="17">
        <v>0</v>
      </c>
      <c r="AM51" s="15" t="s">
        <v>50</v>
      </c>
      <c r="AN51" s="12" t="s">
        <v>51</v>
      </c>
      <c r="AO51" s="12"/>
      <c r="AP51" s="17"/>
      <c r="AQ51" s="17"/>
      <c r="AR51" s="17"/>
      <c r="AS51" s="65" t="s">
        <v>192</v>
      </c>
      <c r="AU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'Б-100059-13',date'2016-03-02',2, 7, 7, 'RUR', 1, 18, date'2015-03-06', date'2015-03-07', 1000591, 1, to_date('2016-06-07 00:00:00','YYYY-MM-DD HH24:MI:SS'), 30000, 5400, 0, 148, 0, 'c1', 8,null);insert into xxxx_oebs_cash_payment_test (ID, INVOICE_ID, OEBS_PAYMENT, DOC_DATE, COMISS_DATE) values (s_xxxx_oebs_cash_payment_test.NEXTVAL, 100059, 15000, to_date('2016-06-07 00:00:00','YYYY-MM-DD HH24:MI:SS'), date'2015-06-11' );insert into xxxx_client_discount_m  (ID,CLIENT_ID,CLIENT_AVG_DISCOUNT,DT) values (s_xxxx_client_discount_m.NEXTVAL,148, 13, date'2016-03-05');</v>
      </c>
    </row>
    <row r="52" spans="1:47" ht="15" customHeight="1" x14ac:dyDescent="0.3">
      <c r="A52" s="45">
        <v>8</v>
      </c>
      <c r="B52" s="57"/>
      <c r="C52" s="12" t="str">
        <f t="shared" si="17"/>
        <v>10008</v>
      </c>
      <c r="D52" s="12" t="str">
        <f t="shared" si="18"/>
        <v>10008/13</v>
      </c>
      <c r="E52" s="13" t="s">
        <v>40</v>
      </c>
      <c r="F52" s="13" t="s">
        <v>41</v>
      </c>
      <c r="G52" s="12">
        <v>57</v>
      </c>
      <c r="H52" s="14">
        <v>100060</v>
      </c>
      <c r="I52" s="15" t="str">
        <f t="shared" si="3"/>
        <v>Б-100060-13</v>
      </c>
      <c r="J52" s="16">
        <v>2</v>
      </c>
      <c r="K52" s="12">
        <v>7</v>
      </c>
      <c r="L52" s="12" t="s">
        <v>42</v>
      </c>
      <c r="M52" s="16">
        <v>1</v>
      </c>
      <c r="N52" s="12">
        <v>18</v>
      </c>
      <c r="O52" s="144" t="s">
        <v>168</v>
      </c>
      <c r="P52" s="13" t="s">
        <v>44</v>
      </c>
      <c r="Q52" s="13" t="s">
        <v>45</v>
      </c>
      <c r="R52" s="17" t="str">
        <f t="shared" si="19"/>
        <v>1000601</v>
      </c>
      <c r="S52" s="15">
        <v>1</v>
      </c>
      <c r="T52" s="144" t="s">
        <v>153</v>
      </c>
      <c r="U52" s="12">
        <v>30000</v>
      </c>
      <c r="V52" s="12">
        <f t="shared" si="5"/>
        <v>5400</v>
      </c>
      <c r="W52" s="12">
        <v>0</v>
      </c>
      <c r="X52" s="18">
        <v>149</v>
      </c>
      <c r="Y52" s="19" t="s">
        <v>47</v>
      </c>
      <c r="Z52" s="20">
        <f t="shared" si="6"/>
        <v>24600</v>
      </c>
      <c r="AA52" s="21"/>
      <c r="AB52" s="26"/>
      <c r="AC52" s="14">
        <f t="shared" si="20"/>
        <v>15000</v>
      </c>
      <c r="AD52" s="12"/>
      <c r="AE52" s="12"/>
      <c r="AF52" s="13" t="s">
        <v>172</v>
      </c>
      <c r="AG52" s="23">
        <v>8</v>
      </c>
      <c r="AH52" s="27">
        <v>7</v>
      </c>
      <c r="AI52" s="25" t="s">
        <v>230</v>
      </c>
      <c r="AJ52" s="13"/>
      <c r="AK52" s="13"/>
      <c r="AL52" s="17">
        <v>0</v>
      </c>
      <c r="AM52" s="15" t="s">
        <v>50</v>
      </c>
      <c r="AN52" s="12" t="s">
        <v>51</v>
      </c>
      <c r="AO52" s="12"/>
      <c r="AP52" s="17"/>
      <c r="AQ52" s="17"/>
      <c r="AR52" s="17"/>
      <c r="AS52" s="17" t="s">
        <v>193</v>
      </c>
      <c r="AU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'Б-100060-13',date'2016-03-03',2, 7, 7, 'RUR', 1, 18, date'2015-03-06', date'2015-03-07', 1000601, 1, to_date('2016-06-08 00:00:00','YYYY-MM-DD HH24:MI:SS'), 30000, 5400, 0, 149, 0, 'c1', 8,null);insert into xxxx_oebs_cash_payment_test (ID, INVOICE_ID, OEBS_PAYMENT, DOC_DATE, COMISS_DATE) values (s_xxxx_oebs_cash_payment_test.NEXTVAL, 100060, 15000, to_date('2016-06-08 00:00:00','YYYY-MM-DD HH24:MI:SS'), date'2015-06-11' );insert into xxxx_client_discount_m  (ID,CLIENT_ID,CLIENT_AVG_DISCOUNT,DT) values (s_xxxx_client_discount_m.NEXTVAL,149, 7, date'2016-03-05');</v>
      </c>
    </row>
    <row r="53" spans="1:47" ht="15" customHeight="1" x14ac:dyDescent="0.3">
      <c r="A53" s="45">
        <v>8</v>
      </c>
      <c r="B53" s="57"/>
      <c r="C53" s="12" t="str">
        <f t="shared" si="17"/>
        <v>10008</v>
      </c>
      <c r="D53" s="12" t="str">
        <f t="shared" si="18"/>
        <v>10008/13</v>
      </c>
      <c r="E53" s="13" t="s">
        <v>40</v>
      </c>
      <c r="F53" s="13" t="s">
        <v>41</v>
      </c>
      <c r="G53" s="12">
        <v>57</v>
      </c>
      <c r="H53" s="14">
        <v>100061</v>
      </c>
      <c r="I53" s="15" t="str">
        <f t="shared" si="3"/>
        <v>Б-100061-13</v>
      </c>
      <c r="J53" s="16">
        <v>2</v>
      </c>
      <c r="K53" s="12">
        <v>7</v>
      </c>
      <c r="L53" s="12" t="s">
        <v>42</v>
      </c>
      <c r="M53" s="16">
        <v>1</v>
      </c>
      <c r="N53" s="12">
        <v>18</v>
      </c>
      <c r="O53" s="144" t="s">
        <v>168</v>
      </c>
      <c r="P53" s="13" t="s">
        <v>44</v>
      </c>
      <c r="Q53" s="13" t="s">
        <v>45</v>
      </c>
      <c r="R53" s="17" t="str">
        <f t="shared" si="19"/>
        <v>1000611</v>
      </c>
      <c r="S53" s="15">
        <v>1</v>
      </c>
      <c r="T53" s="144" t="s">
        <v>153</v>
      </c>
      <c r="U53" s="12">
        <v>20000</v>
      </c>
      <c r="V53" s="12">
        <f t="shared" si="5"/>
        <v>3600</v>
      </c>
      <c r="W53" s="12">
        <v>0</v>
      </c>
      <c r="X53" s="18">
        <v>150</v>
      </c>
      <c r="Y53" s="19" t="s">
        <v>47</v>
      </c>
      <c r="Z53" s="20">
        <f t="shared" si="6"/>
        <v>16400</v>
      </c>
      <c r="AA53" s="21"/>
      <c r="AB53" s="26"/>
      <c r="AC53" s="14">
        <f t="shared" si="20"/>
        <v>10000</v>
      </c>
      <c r="AD53" s="12"/>
      <c r="AE53" s="12"/>
      <c r="AF53" s="13" t="s">
        <v>172</v>
      </c>
      <c r="AG53" s="23">
        <v>8</v>
      </c>
      <c r="AH53" s="27">
        <v>7</v>
      </c>
      <c r="AI53" s="25" t="s">
        <v>230</v>
      </c>
      <c r="AJ53" s="13"/>
      <c r="AK53" s="13"/>
      <c r="AL53" s="17">
        <v>0</v>
      </c>
      <c r="AM53" s="15" t="s">
        <v>50</v>
      </c>
      <c r="AN53" s="12" t="s">
        <v>51</v>
      </c>
      <c r="AO53" s="12"/>
      <c r="AP53" s="17"/>
      <c r="AQ53" s="17"/>
      <c r="AR53" s="17"/>
      <c r="AS53" s="17"/>
      <c r="AU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'Б-100061-13',date'2016-03-03',2, 7, 7, 'RUR', 1, 18, date'2015-03-06', date'2015-03-07', 1000611, 1, to_date('2016-06-08 00:00:00','YYYY-MM-DD HH24:MI:SS'), 20000, 3600, 0, 150, 0, 'c1', 8,null);insert into xxxx_oebs_cash_payment_test (ID, INVOICE_ID, OEBS_PAYMENT, DOC_DATE, COMISS_DATE) values (s_xxxx_oebs_cash_payment_test.NEXTVAL, 100061, 10000, to_date('2016-06-08 00:00:00','YYYY-MM-DD HH24:MI:SS'), date'2015-06-11' );insert into xxxx_client_discount_m  (ID,CLIENT_ID,CLIENT_AVG_DISCOUNT,DT) values (s_xxxx_client_discount_m.NEXTVAL,150, 7, date'2016-03-05');</v>
      </c>
    </row>
    <row r="54" spans="1:47" ht="15" customHeight="1" x14ac:dyDescent="0.3">
      <c r="A54" s="45">
        <v>8</v>
      </c>
      <c r="B54" s="57"/>
      <c r="C54" s="12" t="str">
        <f t="shared" si="17"/>
        <v>10008</v>
      </c>
      <c r="D54" s="12" t="str">
        <f t="shared" si="18"/>
        <v>10008/13</v>
      </c>
      <c r="E54" s="13" t="s">
        <v>40</v>
      </c>
      <c r="F54" s="13" t="s">
        <v>41</v>
      </c>
      <c r="G54" s="12">
        <v>57</v>
      </c>
      <c r="H54" s="14">
        <v>100062</v>
      </c>
      <c r="I54" s="15" t="str">
        <f t="shared" si="3"/>
        <v>Б-100062-13</v>
      </c>
      <c r="J54" s="16">
        <v>2</v>
      </c>
      <c r="K54" s="12">
        <v>7</v>
      </c>
      <c r="L54" s="12" t="s">
        <v>42</v>
      </c>
      <c r="M54" s="16">
        <v>1</v>
      </c>
      <c r="N54" s="12">
        <v>18</v>
      </c>
      <c r="O54" s="144" t="s">
        <v>169</v>
      </c>
      <c r="P54" s="13" t="s">
        <v>44</v>
      </c>
      <c r="Q54" s="13" t="s">
        <v>45</v>
      </c>
      <c r="R54" s="17" t="str">
        <f t="shared" si="19"/>
        <v>1000621</v>
      </c>
      <c r="S54" s="15">
        <v>1</v>
      </c>
      <c r="T54" s="144" t="s">
        <v>215</v>
      </c>
      <c r="U54" s="12">
        <v>30000</v>
      </c>
      <c r="V54" s="12">
        <f t="shared" si="5"/>
        <v>5400</v>
      </c>
      <c r="W54" s="12">
        <v>0</v>
      </c>
      <c r="X54" s="18">
        <v>151</v>
      </c>
      <c r="Y54" s="19" t="s">
        <v>47</v>
      </c>
      <c r="Z54" s="20">
        <f t="shared" si="6"/>
        <v>24600</v>
      </c>
      <c r="AA54" s="21"/>
      <c r="AB54" s="29"/>
      <c r="AC54" s="14">
        <f t="shared" si="20"/>
        <v>15000</v>
      </c>
      <c r="AD54" s="12"/>
      <c r="AE54" s="12"/>
      <c r="AF54" s="13" t="s">
        <v>172</v>
      </c>
      <c r="AG54" s="23">
        <v>8</v>
      </c>
      <c r="AH54" s="30">
        <v>20</v>
      </c>
      <c r="AI54" s="25" t="s">
        <v>230</v>
      </c>
      <c r="AJ54" s="13"/>
      <c r="AK54" s="13"/>
      <c r="AL54" s="17">
        <v>0</v>
      </c>
      <c r="AM54" s="15" t="s">
        <v>50</v>
      </c>
      <c r="AN54" s="12" t="s">
        <v>51</v>
      </c>
      <c r="AO54" s="12"/>
      <c r="AP54" s="17"/>
      <c r="AQ54" s="17"/>
      <c r="AR54" s="17"/>
      <c r="AS54" s="17"/>
      <c r="AU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'Б-100062-13',date'2016-03-04',2, 7, 7, 'RUR', 1, 18, date'2015-03-06', date'2015-03-07', 1000621, 1, to_date('2016-06-09 00:00:00','YYYY-MM-DD HH24:MI:SS'), 30000, 5400, 0, 151, 0, 'c1', 8,null);insert into xxxx_oebs_cash_payment_test (ID, INVOICE_ID, OEBS_PAYMENT, DOC_DATE, COMISS_DATE) values (s_xxxx_oebs_cash_payment_test.NEXTVAL, 100062, 15000, to_date('2016-06-09 00:00:00','YYYY-MM-DD HH24:MI:SS'), date'2015-06-11' );insert into xxxx_client_discount_m  (ID,CLIENT_ID,CLIENT_AVG_DISCOUNT,DT) values (s_xxxx_client_discount_m.NEXTVAL,151, 20, date'2016-03-05');</v>
      </c>
    </row>
    <row r="55" spans="1:47" s="44" customFormat="1" ht="15" customHeight="1" x14ac:dyDescent="0.3">
      <c r="A55" s="31">
        <v>8</v>
      </c>
      <c r="B55" s="57"/>
      <c r="C55" s="33" t="str">
        <f t="shared" si="17"/>
        <v>10008</v>
      </c>
      <c r="D55" s="33" t="str">
        <f t="shared" si="18"/>
        <v>10008/13</v>
      </c>
      <c r="E55" s="34" t="s">
        <v>40</v>
      </c>
      <c r="F55" s="34" t="s">
        <v>41</v>
      </c>
      <c r="G55" s="12">
        <v>57</v>
      </c>
      <c r="H55" s="14">
        <v>100063</v>
      </c>
      <c r="I55" s="33" t="str">
        <f t="shared" si="3"/>
        <v>Б-100063-13</v>
      </c>
      <c r="J55" s="16">
        <v>2</v>
      </c>
      <c r="K55" s="12">
        <v>7</v>
      </c>
      <c r="L55" s="33" t="s">
        <v>42</v>
      </c>
      <c r="M55" s="36">
        <v>1</v>
      </c>
      <c r="N55" s="33">
        <v>18</v>
      </c>
      <c r="O55" s="145" t="s">
        <v>170</v>
      </c>
      <c r="P55" s="34" t="s">
        <v>44</v>
      </c>
      <c r="Q55" s="34" t="s">
        <v>45</v>
      </c>
      <c r="R55" s="37" t="str">
        <f t="shared" si="19"/>
        <v>1000631</v>
      </c>
      <c r="S55" s="33">
        <v>1</v>
      </c>
      <c r="T55" s="145" t="s">
        <v>216</v>
      </c>
      <c r="U55" s="33">
        <v>11951</v>
      </c>
      <c r="V55" s="33">
        <f t="shared" si="5"/>
        <v>2151.1799999999998</v>
      </c>
      <c r="W55" s="33">
        <v>0</v>
      </c>
      <c r="X55" s="18">
        <v>152</v>
      </c>
      <c r="Y55" s="38" t="s">
        <v>47</v>
      </c>
      <c r="Z55" s="20">
        <f t="shared" si="6"/>
        <v>9799.82</v>
      </c>
      <c r="AA55" s="39"/>
      <c r="AB55" s="39"/>
      <c r="AC55" s="40">
        <f t="shared" si="20"/>
        <v>5975.5</v>
      </c>
      <c r="AD55" s="33"/>
      <c r="AE55" s="33"/>
      <c r="AF55" s="13" t="s">
        <v>172</v>
      </c>
      <c r="AG55" s="41">
        <v>8</v>
      </c>
      <c r="AH55" s="42">
        <v>13</v>
      </c>
      <c r="AI55" s="43" t="s">
        <v>230</v>
      </c>
      <c r="AJ55" s="34"/>
      <c r="AK55" s="34"/>
      <c r="AL55" s="37">
        <v>0</v>
      </c>
      <c r="AM55" s="33" t="s">
        <v>50</v>
      </c>
      <c r="AN55" s="33" t="s">
        <v>51</v>
      </c>
      <c r="AO55" s="33"/>
      <c r="AP55" s="37"/>
      <c r="AQ55" s="37"/>
      <c r="AR55" s="37"/>
      <c r="AS55" s="37"/>
      <c r="AU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'Б-100063-13',date'2016-03-05',2, 7, 7, 'RUR', 1, 18, date'2015-03-06', date'2015-03-07', 1000631, 1, to_date('2016-06-11 00:00:00','YYYY-MM-DD HH24:MI:SS'), 11951, 2151.18, 0, 152, 0, 'c1', 8,null);insert into xxxx_oebs_cash_payment_test (ID, INVOICE_ID, OEBS_PAYMENT, DOC_DATE, COMISS_DATE) values (s_xxxx_oebs_cash_payment_test.NEXTVAL, 100063, 5975.5, to_date('2016-06-11 00:00:00','YYYY-MM-DD HH24:MI:SS'), date'2015-06-11' );insert into xxxx_client_discount_m  (ID,CLIENT_ID,CLIENT_AVG_DISCOUNT,DT) values (s_xxxx_client_discount_m.NEXTVAL,152, 13, date'2016-03-05');</v>
      </c>
    </row>
    <row r="56" spans="1:47" ht="15" customHeight="1" x14ac:dyDescent="0.3">
      <c r="A56" s="45">
        <v>9</v>
      </c>
      <c r="B56" s="57"/>
      <c r="C56" s="12" t="str">
        <f t="shared" si="17"/>
        <v>10009</v>
      </c>
      <c r="D56" s="12" t="str">
        <f t="shared" si="18"/>
        <v>10009/13</v>
      </c>
      <c r="E56" s="13" t="s">
        <v>40</v>
      </c>
      <c r="F56" s="13" t="s">
        <v>41</v>
      </c>
      <c r="G56" s="12">
        <v>57</v>
      </c>
      <c r="H56" s="14">
        <v>100064</v>
      </c>
      <c r="I56" s="15" t="str">
        <f>"Б-"&amp;H56&amp;"-13"</f>
        <v>Б-100064-13</v>
      </c>
      <c r="J56" s="16">
        <v>2</v>
      </c>
      <c r="K56" s="12">
        <v>7</v>
      </c>
      <c r="L56" s="162" t="s">
        <v>91</v>
      </c>
      <c r="M56" s="16">
        <v>1</v>
      </c>
      <c r="N56" s="12">
        <v>18</v>
      </c>
      <c r="O56" s="144" t="s">
        <v>167</v>
      </c>
      <c r="P56" s="13" t="s">
        <v>44</v>
      </c>
      <c r="Q56" s="13" t="s">
        <v>45</v>
      </c>
      <c r="R56" s="17" t="str">
        <f t="shared" si="19"/>
        <v>1000641</v>
      </c>
      <c r="S56" s="15">
        <v>1</v>
      </c>
      <c r="T56" s="144" t="s">
        <v>152</v>
      </c>
      <c r="U56" s="12">
        <v>30000</v>
      </c>
      <c r="V56" s="12">
        <f>U56*0.18</f>
        <v>5400</v>
      </c>
      <c r="W56" s="12">
        <v>0</v>
      </c>
      <c r="X56" s="18">
        <v>153</v>
      </c>
      <c r="Y56" s="19" t="s">
        <v>47</v>
      </c>
      <c r="Z56" s="20">
        <f t="shared" si="6"/>
        <v>24600</v>
      </c>
      <c r="AA56" s="21"/>
      <c r="AB56" s="22"/>
      <c r="AC56" s="14">
        <f t="shared" si="20"/>
        <v>15000</v>
      </c>
      <c r="AD56" s="12"/>
      <c r="AE56" s="12"/>
      <c r="AF56" s="13" t="s">
        <v>172</v>
      </c>
      <c r="AG56" s="23">
        <v>8</v>
      </c>
      <c r="AH56" s="24">
        <v>13</v>
      </c>
      <c r="AI56" s="25" t="s">
        <v>230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65" t="s">
        <v>194</v>
      </c>
      <c r="AU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'Б-100064-13',date'2016-03-02',2, 7, 7, 'USD', 1, 18, date'2015-03-06', date'2015-03-07', 1000641, 1, to_date('2016-06-07 00:00:00','YYYY-MM-DD HH24:MI:SS'), 30000, 5400, 0, 153, 0, 'c1', 8,null);insert into xxxx_oebs_cash_payment_test (ID, INVOICE_ID, OEBS_PAYMENT, DOC_DATE, COMISS_DATE) values (s_xxxx_oebs_cash_payment_test.NEXTVAL, 100064, 15000, to_date('2016-06-07 00:00:00','YYYY-MM-DD HH24:MI:SS'), date'2015-06-11' );insert into xxxx_client_discount_m  (ID,CLIENT_ID,CLIENT_AVG_DISCOUNT,DT) values (s_xxxx_client_discount_m.NEXTVAL,153, 13, date'2016-03-05');</v>
      </c>
    </row>
    <row r="57" spans="1:47" ht="15" customHeight="1" x14ac:dyDescent="0.3">
      <c r="A57" s="45">
        <v>9</v>
      </c>
      <c r="B57" s="57"/>
      <c r="C57" s="12" t="str">
        <f t="shared" si="17"/>
        <v>10009</v>
      </c>
      <c r="D57" s="12" t="str">
        <f t="shared" si="18"/>
        <v>10009/13</v>
      </c>
      <c r="E57" s="13" t="s">
        <v>40</v>
      </c>
      <c r="F57" s="13" t="s">
        <v>41</v>
      </c>
      <c r="G57" s="12">
        <v>57</v>
      </c>
      <c r="H57" s="14">
        <v>100065</v>
      </c>
      <c r="I57" s="15" t="str">
        <f t="shared" si="3"/>
        <v>Б-100065-13</v>
      </c>
      <c r="J57" s="16">
        <v>2</v>
      </c>
      <c r="K57" s="12">
        <v>7</v>
      </c>
      <c r="L57" s="162" t="s">
        <v>91</v>
      </c>
      <c r="M57" s="16">
        <v>1</v>
      </c>
      <c r="N57" s="12">
        <v>18</v>
      </c>
      <c r="O57" s="144" t="s">
        <v>168</v>
      </c>
      <c r="P57" s="13" t="s">
        <v>44</v>
      </c>
      <c r="Q57" s="13" t="s">
        <v>45</v>
      </c>
      <c r="R57" s="17" t="str">
        <f t="shared" si="19"/>
        <v>1000651</v>
      </c>
      <c r="S57" s="15">
        <v>1</v>
      </c>
      <c r="T57" s="144" t="s">
        <v>153</v>
      </c>
      <c r="U57" s="12">
        <v>30000</v>
      </c>
      <c r="V57" s="12">
        <f t="shared" si="5"/>
        <v>5400</v>
      </c>
      <c r="W57" s="12">
        <v>0</v>
      </c>
      <c r="X57" s="18">
        <v>154</v>
      </c>
      <c r="Y57" s="19" t="s">
        <v>47</v>
      </c>
      <c r="Z57" s="20">
        <f t="shared" si="6"/>
        <v>24600</v>
      </c>
      <c r="AA57" s="21"/>
      <c r="AB57" s="26"/>
      <c r="AC57" s="14">
        <f t="shared" si="20"/>
        <v>15000</v>
      </c>
      <c r="AD57" s="12"/>
      <c r="AE57" s="12"/>
      <c r="AF57" s="13" t="s">
        <v>172</v>
      </c>
      <c r="AG57" s="23">
        <v>8</v>
      </c>
      <c r="AH57" s="27">
        <v>7</v>
      </c>
      <c r="AI57" s="25" t="s">
        <v>230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17"/>
      <c r="AU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'Б-100065-13',date'2016-03-03',2, 7, 7, 'USD', 1, 18, date'2015-03-06', date'2015-03-07', 1000651, 1, to_date('2016-06-08 00:00:00','YYYY-MM-DD HH24:MI:SS'), 30000, 5400, 0, 154, 0, 'c1', 8,null);insert into xxxx_oebs_cash_payment_test (ID, INVOICE_ID, OEBS_PAYMENT, DOC_DATE, COMISS_DATE) values (s_xxxx_oebs_cash_payment_test.NEXTVAL, 100065, 15000, to_date('2016-06-08 00:00:00','YYYY-MM-DD HH24:MI:SS'), date'2015-06-11' );insert into xxxx_client_discount_m  (ID,CLIENT_ID,CLIENT_AVG_DISCOUNT,DT) values (s_xxxx_client_discount_m.NEXTVAL,154, 7, date'2016-03-05');</v>
      </c>
    </row>
    <row r="58" spans="1:47" ht="15" customHeight="1" x14ac:dyDescent="0.3">
      <c r="A58" s="45">
        <v>9</v>
      </c>
      <c r="B58" s="57"/>
      <c r="C58" s="12" t="str">
        <f t="shared" si="17"/>
        <v>10009</v>
      </c>
      <c r="D58" s="12" t="str">
        <f t="shared" si="18"/>
        <v>10009/13</v>
      </c>
      <c r="E58" s="13" t="s">
        <v>40</v>
      </c>
      <c r="F58" s="13" t="s">
        <v>41</v>
      </c>
      <c r="G58" s="12">
        <v>57</v>
      </c>
      <c r="H58" s="14">
        <v>100066</v>
      </c>
      <c r="I58" s="15" t="str">
        <f t="shared" si="3"/>
        <v>Б-100066-13</v>
      </c>
      <c r="J58" s="16">
        <v>2</v>
      </c>
      <c r="K58" s="12">
        <v>7</v>
      </c>
      <c r="L58" s="162" t="s">
        <v>91</v>
      </c>
      <c r="M58" s="16">
        <v>1</v>
      </c>
      <c r="N58" s="12">
        <v>18</v>
      </c>
      <c r="O58" s="144" t="s">
        <v>168</v>
      </c>
      <c r="P58" s="13" t="s">
        <v>44</v>
      </c>
      <c r="Q58" s="13" t="s">
        <v>45</v>
      </c>
      <c r="R58" s="17" t="str">
        <f t="shared" si="19"/>
        <v>1000661</v>
      </c>
      <c r="S58" s="15">
        <v>1</v>
      </c>
      <c r="T58" s="144" t="s">
        <v>153</v>
      </c>
      <c r="U58" s="12">
        <v>20000</v>
      </c>
      <c r="V58" s="12">
        <f t="shared" si="5"/>
        <v>3600</v>
      </c>
      <c r="W58" s="12">
        <v>0</v>
      </c>
      <c r="X58" s="18">
        <v>155</v>
      </c>
      <c r="Y58" s="19" t="s">
        <v>47</v>
      </c>
      <c r="Z58" s="20">
        <f t="shared" si="6"/>
        <v>16400</v>
      </c>
      <c r="AA58" s="21"/>
      <c r="AB58" s="26"/>
      <c r="AC58" s="14">
        <f t="shared" si="20"/>
        <v>10000</v>
      </c>
      <c r="AD58" s="12"/>
      <c r="AE58" s="12"/>
      <c r="AF58" s="13" t="s">
        <v>172</v>
      </c>
      <c r="AG58" s="23">
        <v>8</v>
      </c>
      <c r="AH58" s="27">
        <v>7</v>
      </c>
      <c r="AI58" s="25" t="s">
        <v>230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17"/>
      <c r="AU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'Б-100066-13',date'2016-03-03',2, 7, 7, 'USD', 1, 18, date'2015-03-06', date'2015-03-07', 1000661, 1, to_date('2016-06-08 00:00:00','YYYY-MM-DD HH24:MI:SS'), 20000, 3600, 0, 155, 0, 'c1', 8,null);insert into xxxx_oebs_cash_payment_test (ID, INVOICE_ID, OEBS_PAYMENT, DOC_DATE, COMISS_DATE) values (s_xxxx_oebs_cash_payment_test.NEXTVAL, 100066, 10000, to_date('2016-06-08 00:00:00','YYYY-MM-DD HH24:MI:SS'), date'2015-06-11' );insert into xxxx_client_discount_m  (ID,CLIENT_ID,CLIENT_AVG_DISCOUNT,DT) values (s_xxxx_client_discount_m.NEXTVAL,155, 7, date'2016-03-05');</v>
      </c>
    </row>
    <row r="59" spans="1:47" ht="15" customHeight="1" x14ac:dyDescent="0.3">
      <c r="A59" s="45">
        <v>9</v>
      </c>
      <c r="B59" s="57"/>
      <c r="C59" s="12" t="str">
        <f t="shared" si="17"/>
        <v>10009</v>
      </c>
      <c r="D59" s="12" t="str">
        <f t="shared" si="18"/>
        <v>10009/13</v>
      </c>
      <c r="E59" s="13" t="s">
        <v>40</v>
      </c>
      <c r="F59" s="13" t="s">
        <v>41</v>
      </c>
      <c r="G59" s="12">
        <v>57</v>
      </c>
      <c r="H59" s="14">
        <v>100067</v>
      </c>
      <c r="I59" s="15" t="str">
        <f t="shared" si="3"/>
        <v>Б-100067-13</v>
      </c>
      <c r="J59" s="16">
        <v>2</v>
      </c>
      <c r="K59" s="28">
        <v>11</v>
      </c>
      <c r="L59" s="162" t="s">
        <v>91</v>
      </c>
      <c r="M59" s="16">
        <v>1</v>
      </c>
      <c r="N59" s="12">
        <v>18</v>
      </c>
      <c r="O59" s="144" t="s">
        <v>169</v>
      </c>
      <c r="P59" s="13" t="s">
        <v>44</v>
      </c>
      <c r="Q59" s="13" t="s">
        <v>45</v>
      </c>
      <c r="R59" s="17" t="str">
        <f t="shared" si="19"/>
        <v>1000671</v>
      </c>
      <c r="S59" s="15">
        <v>1</v>
      </c>
      <c r="T59" s="144" t="s">
        <v>215</v>
      </c>
      <c r="U59" s="12">
        <v>30000</v>
      </c>
      <c r="V59" s="12">
        <f t="shared" si="5"/>
        <v>5400</v>
      </c>
      <c r="W59" s="12">
        <v>0</v>
      </c>
      <c r="X59" s="18">
        <v>156</v>
      </c>
      <c r="Y59" s="19" t="s">
        <v>47</v>
      </c>
      <c r="Z59" s="20">
        <f t="shared" si="6"/>
        <v>24600</v>
      </c>
      <c r="AA59" s="21"/>
      <c r="AB59" s="29"/>
      <c r="AC59" s="14">
        <f t="shared" si="20"/>
        <v>15000</v>
      </c>
      <c r="AD59" s="12"/>
      <c r="AE59" s="12"/>
      <c r="AF59" s="13" t="s">
        <v>172</v>
      </c>
      <c r="AG59" s="23">
        <v>8</v>
      </c>
      <c r="AH59" s="30">
        <v>20</v>
      </c>
      <c r="AI59" s="25" t="s">
        <v>230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17"/>
      <c r="AU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'Б-100067-13',date'2016-03-04',2, 11, 11, 'USD', 1, 18, date'2015-03-06', date'2015-03-07', 1000671, 1, to_date('2016-06-09 00:00:00','YYYY-MM-DD HH24:MI:SS'), 30000, 5400, 0, 156, 0, 'c1', 8,null);insert into xxxx_oebs_cash_payment_test (ID, INVOICE_ID, OEBS_PAYMENT, DOC_DATE, COMISS_DATE) values (s_xxxx_oebs_cash_payment_test.NEXTVAL, 100067, 15000, to_date('2016-06-09 00:00:00','YYYY-MM-DD HH24:MI:SS'), date'2015-06-11' );insert into xxxx_client_discount_m  (ID,CLIENT_ID,CLIENT_AVG_DISCOUNT,DT) values (s_xxxx_client_discount_m.NEXTVAL,156, 20, date'2016-03-05');</v>
      </c>
    </row>
    <row r="60" spans="1:47" s="44" customFormat="1" ht="15" customHeight="1" x14ac:dyDescent="0.3">
      <c r="A60" s="31">
        <v>9</v>
      </c>
      <c r="B60" s="60"/>
      <c r="C60" s="33" t="str">
        <f t="shared" si="17"/>
        <v>10009</v>
      </c>
      <c r="D60" s="33" t="str">
        <f t="shared" si="18"/>
        <v>10009/13</v>
      </c>
      <c r="E60" s="34" t="s">
        <v>40</v>
      </c>
      <c r="F60" s="34" t="s">
        <v>41</v>
      </c>
      <c r="G60" s="12">
        <v>57</v>
      </c>
      <c r="H60" s="14">
        <v>100068</v>
      </c>
      <c r="I60" s="33" t="str">
        <f t="shared" si="3"/>
        <v>Б-100068-13</v>
      </c>
      <c r="J60" s="16">
        <v>2</v>
      </c>
      <c r="K60" s="35">
        <v>1</v>
      </c>
      <c r="L60" s="162" t="s">
        <v>91</v>
      </c>
      <c r="M60" s="36">
        <v>1</v>
      </c>
      <c r="N60" s="33">
        <v>18</v>
      </c>
      <c r="O60" s="145" t="s">
        <v>170</v>
      </c>
      <c r="P60" s="34" t="s">
        <v>44</v>
      </c>
      <c r="Q60" s="34" t="s">
        <v>45</v>
      </c>
      <c r="R60" s="37" t="str">
        <f t="shared" si="19"/>
        <v>1000681</v>
      </c>
      <c r="S60" s="33">
        <v>1</v>
      </c>
      <c r="T60" s="145" t="s">
        <v>216</v>
      </c>
      <c r="U60" s="33">
        <v>11952</v>
      </c>
      <c r="V60" s="33">
        <f t="shared" si="5"/>
        <v>2151.36</v>
      </c>
      <c r="W60" s="33">
        <v>0</v>
      </c>
      <c r="X60" s="18">
        <v>157</v>
      </c>
      <c r="Y60" s="38" t="s">
        <v>47</v>
      </c>
      <c r="Z60" s="20">
        <f t="shared" si="6"/>
        <v>9800.64</v>
      </c>
      <c r="AA60" s="39"/>
      <c r="AB60" s="39"/>
      <c r="AC60" s="40">
        <f t="shared" si="20"/>
        <v>5976</v>
      </c>
      <c r="AD60" s="33"/>
      <c r="AE60" s="33"/>
      <c r="AF60" s="13" t="s">
        <v>172</v>
      </c>
      <c r="AG60" s="41">
        <v>8</v>
      </c>
      <c r="AH60" s="42">
        <v>13</v>
      </c>
      <c r="AI60" s="43" t="s">
        <v>230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S60" s="37"/>
      <c r="AU60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'Б-100068-13',date'2016-03-05',2, 1, 1, 'USD', 1, 18, date'2015-03-06', date'2015-03-07', 1000681, 1, to_date('2016-06-11 00:00:00','YYYY-MM-DD HH24:MI:SS'), 11952, 2151.36, 0, 157, 0, 'c1', 8,null);insert into xxxx_oebs_cash_payment_test (ID, INVOICE_ID, OEBS_PAYMENT, DOC_DATE, COMISS_DATE) values (s_xxxx_oebs_cash_payment_test.NEXTVAL, 100068, 5976, to_date('2016-06-11 00:00:00','YYYY-MM-DD HH24:MI:SS'), date'2015-06-11' );insert into xxxx_client_discount_m  (ID,CLIENT_ID,CLIENT_AVG_DISCOUNT,DT) values (s_xxxx_client_discount_m.NEXTVAL,157, 13, date'2016-03-05');</v>
      </c>
    </row>
    <row r="61" spans="1:47" ht="15" customHeight="1" x14ac:dyDescent="0.3">
      <c r="A61" s="45">
        <v>10</v>
      </c>
      <c r="B61" s="57"/>
      <c r="C61" s="12" t="str">
        <f t="shared" si="17"/>
        <v>100010</v>
      </c>
      <c r="D61" s="12" t="str">
        <f t="shared" si="18"/>
        <v>100010/13</v>
      </c>
      <c r="E61" s="13" t="s">
        <v>40</v>
      </c>
      <c r="F61" s="13" t="s">
        <v>41</v>
      </c>
      <c r="G61" s="12">
        <v>57</v>
      </c>
      <c r="H61" s="14">
        <v>100099</v>
      </c>
      <c r="I61" s="15" t="str">
        <f t="shared" ref="I61:I92" si="21">"Б-"&amp;H61&amp;"-13"</f>
        <v>Б-100099-13</v>
      </c>
      <c r="J61" s="16">
        <v>2</v>
      </c>
      <c r="K61" s="12">
        <v>7</v>
      </c>
      <c r="L61" s="12" t="s">
        <v>42</v>
      </c>
      <c r="M61" s="16">
        <v>1</v>
      </c>
      <c r="N61" s="12">
        <v>18</v>
      </c>
      <c r="O61" s="144" t="s">
        <v>167</v>
      </c>
      <c r="P61" s="13" t="s">
        <v>44</v>
      </c>
      <c r="Q61" s="13" t="s">
        <v>45</v>
      </c>
      <c r="R61" s="17" t="str">
        <f t="shared" si="19"/>
        <v>1000991</v>
      </c>
      <c r="S61" s="15">
        <v>1</v>
      </c>
      <c r="T61" s="144" t="s">
        <v>152</v>
      </c>
      <c r="U61" s="12">
        <v>100000</v>
      </c>
      <c r="V61" s="12">
        <f t="shared" ref="V61:V92" si="22">U61*0.18</f>
        <v>18000</v>
      </c>
      <c r="W61" s="12">
        <v>0</v>
      </c>
      <c r="X61" s="18">
        <v>188</v>
      </c>
      <c r="Y61" s="19" t="s">
        <v>47</v>
      </c>
      <c r="Z61" s="20">
        <f t="shared" si="6"/>
        <v>82000</v>
      </c>
      <c r="AA61" s="21"/>
      <c r="AB61" s="22"/>
      <c r="AC61" s="14">
        <f t="shared" si="20"/>
        <v>50000</v>
      </c>
      <c r="AD61" s="12"/>
      <c r="AE61" s="12"/>
      <c r="AF61" s="13" t="s">
        <v>172</v>
      </c>
      <c r="AG61" s="23">
        <v>8</v>
      </c>
      <c r="AH61" s="24">
        <v>13</v>
      </c>
      <c r="AI61" s="25" t="s">
        <v>230</v>
      </c>
      <c r="AJ61" s="13"/>
      <c r="AK61" s="13"/>
      <c r="AL61" s="17">
        <v>0</v>
      </c>
      <c r="AM61" s="15" t="s">
        <v>50</v>
      </c>
      <c r="AN61" s="12" t="s">
        <v>51</v>
      </c>
      <c r="AO61" s="12"/>
      <c r="AP61" s="17"/>
      <c r="AQ61" s="17"/>
      <c r="AR61" s="17"/>
      <c r="AS61" s="9" t="s">
        <v>89</v>
      </c>
      <c r="AU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'Б-100099-13',date'2016-03-02',2, 7, 7, 'RUR', 1, 18, date'2015-03-06', date'2015-03-07', 1000991, 1, to_date('2016-06-07 00:00:00','YYYY-MM-DD HH24:MI:SS'), 100000, 18000, 0, 188, 0, 'c1', 8,null);insert into xxxx_oebs_cash_payment_test (ID, INVOICE_ID, OEBS_PAYMENT, DOC_DATE, COMISS_DATE) values (s_xxxx_oebs_cash_payment_test.NEXTVAL, 100099, 50000, to_date('2016-06-07 00:00:00','YYYY-MM-DD HH24:MI:SS'), date'2015-06-11' );insert into xxxx_client_discount_m  (ID,CLIENT_ID,CLIENT_AVG_DISCOUNT,DT) values (s_xxxx_client_discount_m.NEXTVAL,188, 13, date'2016-03-05');</v>
      </c>
    </row>
    <row r="62" spans="1:47" ht="15" customHeight="1" x14ac:dyDescent="0.3">
      <c r="A62" s="45">
        <v>10</v>
      </c>
      <c r="B62" s="57"/>
      <c r="C62" s="12" t="str">
        <f t="shared" si="17"/>
        <v>100010</v>
      </c>
      <c r="D62" s="12" t="str">
        <f t="shared" si="18"/>
        <v>100010/13</v>
      </c>
      <c r="E62" s="13" t="s">
        <v>40</v>
      </c>
      <c r="F62" s="13" t="s">
        <v>41</v>
      </c>
      <c r="G62" s="12">
        <v>57</v>
      </c>
      <c r="H62" s="14">
        <v>100100</v>
      </c>
      <c r="I62" s="15" t="str">
        <f t="shared" si="21"/>
        <v>Б-100100-13</v>
      </c>
      <c r="J62" s="16">
        <v>2</v>
      </c>
      <c r="K62" s="12">
        <v>7</v>
      </c>
      <c r="L62" s="12" t="s">
        <v>42</v>
      </c>
      <c r="M62" s="76">
        <v>0</v>
      </c>
      <c r="N62" s="12">
        <v>18</v>
      </c>
      <c r="O62" s="144" t="s">
        <v>168</v>
      </c>
      <c r="P62" s="13" t="s">
        <v>44</v>
      </c>
      <c r="Q62" s="13" t="s">
        <v>45</v>
      </c>
      <c r="R62" s="17" t="str">
        <f t="shared" si="19"/>
        <v>1001001</v>
      </c>
      <c r="S62" s="15">
        <v>1</v>
      </c>
      <c r="T62" s="144" t="s">
        <v>153</v>
      </c>
      <c r="U62" s="12">
        <v>90000</v>
      </c>
      <c r="V62" s="12">
        <f t="shared" si="22"/>
        <v>16200</v>
      </c>
      <c r="W62" s="12">
        <v>0</v>
      </c>
      <c r="X62" s="18">
        <v>189</v>
      </c>
      <c r="Y62" s="19" t="s">
        <v>47</v>
      </c>
      <c r="Z62" s="20">
        <f t="shared" si="6"/>
        <v>73800</v>
      </c>
      <c r="AA62" s="21"/>
      <c r="AB62" s="26"/>
      <c r="AC62" s="14">
        <f t="shared" si="20"/>
        <v>45000</v>
      </c>
      <c r="AD62" s="12"/>
      <c r="AE62" s="12"/>
      <c r="AF62" s="13" t="s">
        <v>172</v>
      </c>
      <c r="AG62" s="23">
        <v>8</v>
      </c>
      <c r="AH62" s="27">
        <v>7</v>
      </c>
      <c r="AI62" s="25" t="s">
        <v>230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9" t="s">
        <v>90</v>
      </c>
      <c r="AU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'Б-100100-13',date'2016-03-03',2, 7, 7, 'RUR', 0, 18, date'2015-03-06', date'2015-03-07', 1001001, 1, to_date('2016-06-08 00:00:00','YYYY-MM-DD HH24:MI:SS'), 90000, 16200, 0, 189, 0, 'c1', 8,null);insert into xxxx_oebs_cash_payment_test (ID, INVOICE_ID, OEBS_PAYMENT, DOC_DATE, COMISS_DATE) values (s_xxxx_oebs_cash_payment_test.NEXTVAL, 100100, 45000, to_date('2016-06-08 00:00:00','YYYY-MM-DD HH24:MI:SS'), date'2015-06-11' );insert into xxxx_client_discount_m  (ID,CLIENT_ID,CLIENT_AVG_DISCOUNT,DT) values (s_xxxx_client_discount_m.NEXTVAL,189, 7, date'2016-03-05');</v>
      </c>
    </row>
    <row r="63" spans="1:47" ht="15" customHeight="1" x14ac:dyDescent="0.3">
      <c r="A63" s="45">
        <v>10</v>
      </c>
      <c r="B63" s="57"/>
      <c r="C63" s="12" t="str">
        <f t="shared" si="17"/>
        <v>100010</v>
      </c>
      <c r="D63" s="12" t="str">
        <f t="shared" si="18"/>
        <v>100010/13</v>
      </c>
      <c r="E63" s="13" t="s">
        <v>40</v>
      </c>
      <c r="F63" s="13" t="s">
        <v>41</v>
      </c>
      <c r="G63" s="12">
        <v>57</v>
      </c>
      <c r="H63" s="14">
        <v>100101</v>
      </c>
      <c r="I63" s="15" t="str">
        <f t="shared" si="21"/>
        <v>Б-100101-13</v>
      </c>
      <c r="J63" s="16">
        <v>2</v>
      </c>
      <c r="K63" s="12">
        <v>7</v>
      </c>
      <c r="L63" s="56" t="s">
        <v>91</v>
      </c>
      <c r="M63" s="16">
        <v>1</v>
      </c>
      <c r="N63" s="12">
        <v>18</v>
      </c>
      <c r="O63" s="144" t="s">
        <v>168</v>
      </c>
      <c r="P63" s="13" t="s">
        <v>44</v>
      </c>
      <c r="Q63" s="13" t="s">
        <v>45</v>
      </c>
      <c r="R63" s="17" t="str">
        <f t="shared" si="19"/>
        <v>1001011</v>
      </c>
      <c r="S63" s="15">
        <v>1</v>
      </c>
      <c r="T63" s="144" t="s">
        <v>153</v>
      </c>
      <c r="U63" s="12">
        <v>1300</v>
      </c>
      <c r="V63" s="12">
        <f t="shared" si="22"/>
        <v>234</v>
      </c>
      <c r="W63" s="12">
        <v>0</v>
      </c>
      <c r="X63" s="18">
        <v>190</v>
      </c>
      <c r="Y63" s="19" t="s">
        <v>47</v>
      </c>
      <c r="Z63" s="20">
        <f t="shared" si="6"/>
        <v>1066</v>
      </c>
      <c r="AA63" s="21"/>
      <c r="AB63" s="26"/>
      <c r="AC63" s="14">
        <f t="shared" si="20"/>
        <v>650</v>
      </c>
      <c r="AD63" s="12"/>
      <c r="AE63" s="12"/>
      <c r="AF63" s="13" t="s">
        <v>172</v>
      </c>
      <c r="AG63" s="23">
        <v>8</v>
      </c>
      <c r="AH63" s="27">
        <v>7</v>
      </c>
      <c r="AI63" s="25" t="s">
        <v>230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U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'Б-100101-13',date'2016-03-03',2, 7, 7, 'USD', 1, 18, date'2015-03-06', date'2015-03-07', 1001011, 1, to_date('2016-06-08 00:00:00','YYYY-MM-DD HH24:MI:SS'), 1300, 234, 0, 190, 0, 'c1', 8,null);insert into xxxx_oebs_cash_payment_test (ID, INVOICE_ID, OEBS_PAYMENT, DOC_DATE, COMISS_DATE) values (s_xxxx_oebs_cash_payment_test.NEXTVAL, 100101, 650, to_date('2016-06-08 00:00:00','YYYY-MM-DD HH24:MI:SS'), date'2015-06-11' );insert into xxxx_client_discount_m  (ID,CLIENT_ID,CLIENT_AVG_DISCOUNT,DT) values (s_xxxx_client_discount_m.NEXTVAL,190, 7, date'2016-03-05');</v>
      </c>
    </row>
    <row r="64" spans="1:47" ht="15" customHeight="1" x14ac:dyDescent="0.3">
      <c r="A64" s="45">
        <v>10</v>
      </c>
      <c r="B64" s="57"/>
      <c r="C64" s="12" t="str">
        <f t="shared" si="17"/>
        <v>100010</v>
      </c>
      <c r="D64" s="12" t="str">
        <f t="shared" si="18"/>
        <v>100010/13</v>
      </c>
      <c r="E64" s="13" t="s">
        <v>40</v>
      </c>
      <c r="F64" s="13" t="s">
        <v>41</v>
      </c>
      <c r="G64" s="12">
        <v>57</v>
      </c>
      <c r="H64" s="14">
        <v>100102</v>
      </c>
      <c r="I64" s="15" t="str">
        <f t="shared" si="21"/>
        <v>Б-100102-13</v>
      </c>
      <c r="J64" s="16">
        <v>2</v>
      </c>
      <c r="K64" s="28">
        <v>11</v>
      </c>
      <c r="L64" s="12" t="s">
        <v>42</v>
      </c>
      <c r="M64" s="16">
        <v>1</v>
      </c>
      <c r="N64" s="12">
        <v>18</v>
      </c>
      <c r="O64" s="144" t="s">
        <v>169</v>
      </c>
      <c r="P64" s="13" t="s">
        <v>44</v>
      </c>
      <c r="Q64" s="13" t="s">
        <v>45</v>
      </c>
      <c r="R64" s="17" t="str">
        <f t="shared" si="19"/>
        <v>1001021</v>
      </c>
      <c r="S64" s="15">
        <v>1</v>
      </c>
      <c r="T64" s="144" t="s">
        <v>215</v>
      </c>
      <c r="U64" s="12">
        <v>80000</v>
      </c>
      <c r="V64" s="12">
        <f t="shared" si="22"/>
        <v>14400</v>
      </c>
      <c r="W64" s="12">
        <v>0</v>
      </c>
      <c r="X64" s="18">
        <v>191</v>
      </c>
      <c r="Y64" s="19" t="s">
        <v>47</v>
      </c>
      <c r="Z64" s="20">
        <f t="shared" si="6"/>
        <v>65600</v>
      </c>
      <c r="AA64" s="21"/>
      <c r="AB64" s="29"/>
      <c r="AC64" s="14">
        <f t="shared" si="20"/>
        <v>40000</v>
      </c>
      <c r="AD64" s="12"/>
      <c r="AE64" s="12"/>
      <c r="AF64" s="13" t="s">
        <v>172</v>
      </c>
      <c r="AG64" s="23">
        <v>8</v>
      </c>
      <c r="AH64" s="30">
        <v>20</v>
      </c>
      <c r="AI64" s="25" t="s">
        <v>230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U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'Б-100102-13',date'2016-03-04',2, 11, 11, 'RUR', 1, 18, date'2015-03-06', date'2015-03-07', 1001021, 1, to_date('2016-06-09 00:00:00','YYYY-MM-DD HH24:MI:SS'), 80000, 14400, 0, 191, 0, 'c1', 8,null);insert into xxxx_oebs_cash_payment_test (ID, INVOICE_ID, OEBS_PAYMENT, DOC_DATE, COMISS_DATE) values (s_xxxx_oebs_cash_payment_test.NEXTVAL, 100102, 40000, to_date('2016-06-09 00:00:00','YYYY-MM-DD HH24:MI:SS'), date'2015-06-11' );insert into xxxx_client_discount_m  (ID,CLIENT_ID,CLIENT_AVG_DISCOUNT,DT) values (s_xxxx_client_discount_m.NEXTVAL,191, 20, date'2016-03-05');</v>
      </c>
    </row>
    <row r="65" spans="1:47" s="44" customFormat="1" ht="15" customHeight="1" x14ac:dyDescent="0.3">
      <c r="A65" s="45">
        <v>10</v>
      </c>
      <c r="B65" s="60"/>
      <c r="C65" s="33" t="str">
        <f t="shared" si="17"/>
        <v>100010</v>
      </c>
      <c r="D65" s="33" t="str">
        <f t="shared" si="18"/>
        <v>100010/13</v>
      </c>
      <c r="E65" s="34" t="s">
        <v>40</v>
      </c>
      <c r="F65" s="34" t="s">
        <v>41</v>
      </c>
      <c r="G65" s="12">
        <v>57</v>
      </c>
      <c r="H65" s="14">
        <v>100103</v>
      </c>
      <c r="I65" s="33" t="str">
        <f t="shared" si="21"/>
        <v>Б-100103-13</v>
      </c>
      <c r="J65" s="16">
        <v>2</v>
      </c>
      <c r="K65" s="35">
        <v>1</v>
      </c>
      <c r="L65" s="33" t="s">
        <v>42</v>
      </c>
      <c r="M65" s="36">
        <v>1</v>
      </c>
      <c r="N65" s="33">
        <v>18</v>
      </c>
      <c r="O65" s="145" t="s">
        <v>170</v>
      </c>
      <c r="P65" s="34" t="s">
        <v>44</v>
      </c>
      <c r="Q65" s="34" t="s">
        <v>45</v>
      </c>
      <c r="R65" s="37" t="str">
        <f t="shared" si="19"/>
        <v>1001031</v>
      </c>
      <c r="S65" s="33">
        <v>1</v>
      </c>
      <c r="T65" s="145" t="s">
        <v>216</v>
      </c>
      <c r="U65" s="33">
        <v>60000</v>
      </c>
      <c r="V65" s="33">
        <f t="shared" si="22"/>
        <v>10800</v>
      </c>
      <c r="W65" s="33">
        <v>0</v>
      </c>
      <c r="X65" s="18">
        <v>192</v>
      </c>
      <c r="Y65" s="38" t="s">
        <v>47</v>
      </c>
      <c r="Z65" s="20">
        <f t="shared" si="6"/>
        <v>49200</v>
      </c>
      <c r="AA65" s="39"/>
      <c r="AB65" s="39"/>
      <c r="AC65" s="40">
        <f t="shared" si="20"/>
        <v>30000</v>
      </c>
      <c r="AD65" s="33"/>
      <c r="AE65" s="33"/>
      <c r="AF65" s="13" t="s">
        <v>172</v>
      </c>
      <c r="AG65" s="41">
        <v>8</v>
      </c>
      <c r="AH65" s="42">
        <v>13</v>
      </c>
      <c r="AI65" s="43" t="s">
        <v>230</v>
      </c>
      <c r="AJ65" s="34"/>
      <c r="AK65" s="34"/>
      <c r="AL65" s="37">
        <v>0</v>
      </c>
      <c r="AM65" s="33" t="s">
        <v>50</v>
      </c>
      <c r="AN65" s="33" t="s">
        <v>51</v>
      </c>
      <c r="AO65" s="33"/>
      <c r="AP65" s="37"/>
      <c r="AQ65" s="37"/>
      <c r="AR65" s="37"/>
      <c r="AU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'Б-100103-13',date'2016-03-05',2, 1, 1, 'RUR', 1, 18, date'2015-03-06', date'2015-03-07', 1001031, 1, to_date('2016-06-11 00:00:00','YYYY-MM-DD HH24:MI:SS'), 60000, 10800, 0, 192, 0, 'c1', 8,null);insert into xxxx_oebs_cash_payment_test (ID, INVOICE_ID, OEBS_PAYMENT, DOC_DATE, COMISS_DATE) values (s_xxxx_oebs_cash_payment_test.NEXTVAL, 100103, 30000, to_date('2016-06-11 00:00:00','YYYY-MM-DD HH24:MI:SS'), date'2015-06-11' );insert into xxxx_client_discount_m  (ID,CLIENT_ID,CLIENT_AVG_DISCOUNT,DT) values (s_xxxx_client_discount_m.NEXTVAL,192, 13, date'2016-03-05');</v>
      </c>
    </row>
    <row r="66" spans="1:47" ht="15" customHeight="1" x14ac:dyDescent="0.3">
      <c r="A66" s="45">
        <v>11</v>
      </c>
      <c r="B66" s="57"/>
      <c r="C66" s="12" t="str">
        <f t="shared" si="17"/>
        <v>100011</v>
      </c>
      <c r="D66" s="12" t="str">
        <f t="shared" si="18"/>
        <v>100011/13</v>
      </c>
      <c r="E66" s="13" t="s">
        <v>40</v>
      </c>
      <c r="F66" s="13" t="s">
        <v>41</v>
      </c>
      <c r="G66" s="12">
        <v>57</v>
      </c>
      <c r="H66" s="14">
        <v>100154</v>
      </c>
      <c r="I66" s="15" t="str">
        <f t="shared" si="21"/>
        <v>Б-100154-13</v>
      </c>
      <c r="J66" s="16">
        <v>2</v>
      </c>
      <c r="K66" s="56">
        <v>2</v>
      </c>
      <c r="L66" s="56" t="s">
        <v>91</v>
      </c>
      <c r="M66" s="16">
        <v>1</v>
      </c>
      <c r="N66" s="12">
        <v>18</v>
      </c>
      <c r="O66" s="144" t="s">
        <v>167</v>
      </c>
      <c r="P66" s="13" t="s">
        <v>44</v>
      </c>
      <c r="Q66" s="13" t="s">
        <v>45</v>
      </c>
      <c r="R66" s="17" t="str">
        <f t="shared" si="19"/>
        <v>1001541</v>
      </c>
      <c r="S66" s="15">
        <v>1</v>
      </c>
      <c r="T66" s="144" t="s">
        <v>152</v>
      </c>
      <c r="U66" s="12">
        <v>50000</v>
      </c>
      <c r="V66" s="12">
        <f t="shared" si="22"/>
        <v>9000</v>
      </c>
      <c r="W66" s="12">
        <v>0</v>
      </c>
      <c r="X66" s="18">
        <v>243</v>
      </c>
      <c r="Y66" s="19" t="s">
        <v>47</v>
      </c>
      <c r="Z66" s="20">
        <f t="shared" si="6"/>
        <v>41000</v>
      </c>
      <c r="AA66" s="21"/>
      <c r="AB66" s="22"/>
      <c r="AC66" s="14">
        <f t="shared" si="20"/>
        <v>25000</v>
      </c>
      <c r="AD66" s="12"/>
      <c r="AE66" s="12"/>
      <c r="AF66" s="13" t="s">
        <v>172</v>
      </c>
      <c r="AG66" s="23">
        <v>8</v>
      </c>
      <c r="AH66" s="24">
        <v>13</v>
      </c>
      <c r="AI66" s="25" t="s">
        <v>230</v>
      </c>
      <c r="AJ66" s="13"/>
      <c r="AK66" s="13"/>
      <c r="AL66" s="17">
        <v>0</v>
      </c>
      <c r="AM66" s="15" t="s">
        <v>50</v>
      </c>
      <c r="AN66" s="12" t="s">
        <v>51</v>
      </c>
      <c r="AO66" s="12"/>
      <c r="AP66" s="17"/>
      <c r="AQ66" s="17"/>
      <c r="AR66" s="17"/>
      <c r="AS66" s="15" t="s">
        <v>99</v>
      </c>
      <c r="AU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'Б-100154-13',date'2016-03-02',2, 2, 2, 'USD', 1, 18, date'2015-03-06', date'2015-03-07', 1001541, 1, to_date('2016-06-07 00:00:00','YYYY-MM-DD HH24:MI:SS'), 50000, 9000, 0, 243, 0, 'c1', 8,null);insert into xxxx_oebs_cash_payment_test (ID, INVOICE_ID, OEBS_PAYMENT, DOC_DATE, COMISS_DATE) values (s_xxxx_oebs_cash_payment_test.NEXTVAL, 100154, 25000, to_date('2016-06-07 00:00:00','YYYY-MM-DD HH24:MI:SS'), date'2015-06-11' );insert into xxxx_client_discount_m  (ID,CLIENT_ID,CLIENT_AVG_DISCOUNT,DT) values (s_xxxx_client_discount_m.NEXTVAL,243, 13, date'2016-03-05');</v>
      </c>
    </row>
    <row r="67" spans="1:47" ht="15" customHeight="1" x14ac:dyDescent="0.3">
      <c r="A67" s="45">
        <v>11</v>
      </c>
      <c r="B67" s="57"/>
      <c r="C67" s="12" t="str">
        <f t="shared" si="17"/>
        <v>100011</v>
      </c>
      <c r="D67" s="12" t="str">
        <f t="shared" si="18"/>
        <v>100011/13</v>
      </c>
      <c r="E67" s="13" t="s">
        <v>40</v>
      </c>
      <c r="F67" s="13" t="s">
        <v>41</v>
      </c>
      <c r="G67" s="12">
        <v>57</v>
      </c>
      <c r="H67" s="14">
        <v>100155</v>
      </c>
      <c r="I67" s="15" t="str">
        <f t="shared" si="21"/>
        <v>Б-100155-13</v>
      </c>
      <c r="J67" s="16">
        <v>2</v>
      </c>
      <c r="K67" s="12">
        <v>7</v>
      </c>
      <c r="L67" s="56" t="s">
        <v>91</v>
      </c>
      <c r="M67" s="16">
        <v>1</v>
      </c>
      <c r="N67" s="12">
        <v>18</v>
      </c>
      <c r="O67" s="144" t="s">
        <v>168</v>
      </c>
      <c r="P67" s="13" t="s">
        <v>44</v>
      </c>
      <c r="Q67" s="13" t="s">
        <v>45</v>
      </c>
      <c r="R67" s="17" t="str">
        <f t="shared" si="19"/>
        <v>1001551</v>
      </c>
      <c r="S67" s="15">
        <v>1</v>
      </c>
      <c r="T67" s="144" t="s">
        <v>153</v>
      </c>
      <c r="U67" s="12">
        <v>50000</v>
      </c>
      <c r="V67" s="12">
        <f t="shared" si="22"/>
        <v>9000</v>
      </c>
      <c r="W67" s="12">
        <v>0</v>
      </c>
      <c r="X67" s="18">
        <v>244</v>
      </c>
      <c r="Y67" s="19" t="s">
        <v>47</v>
      </c>
      <c r="Z67" s="20">
        <f t="shared" si="6"/>
        <v>41000</v>
      </c>
      <c r="AA67" s="21"/>
      <c r="AB67" s="26"/>
      <c r="AC67" s="14">
        <f t="shared" si="20"/>
        <v>25000</v>
      </c>
      <c r="AD67" s="12"/>
      <c r="AE67" s="12"/>
      <c r="AF67" s="13" t="s">
        <v>172</v>
      </c>
      <c r="AG67" s="23">
        <v>8</v>
      </c>
      <c r="AH67" s="27">
        <v>7</v>
      </c>
      <c r="AI67" s="25" t="s">
        <v>230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9" t="s">
        <v>100</v>
      </c>
      <c r="AU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'Б-100155-13',date'2016-03-03',2, 7, 7, 'USD', 1, 18, date'2015-03-06', date'2015-03-07', 1001551, 1, to_date('2016-06-08 00:00:00','YYYY-MM-DD HH24:MI:SS'), 50000, 9000, 0, 244, 0, 'c1', 8,null);insert into xxxx_oebs_cash_payment_test (ID, INVOICE_ID, OEBS_PAYMENT, DOC_DATE, COMISS_DATE) values (s_xxxx_oebs_cash_payment_test.NEXTVAL, 100155, 25000, to_date('2016-06-08 00:00:00','YYYY-MM-DD HH24:MI:SS'), date'2015-06-11' );insert into xxxx_client_discount_m  (ID,CLIENT_ID,CLIENT_AVG_DISCOUNT,DT) values (s_xxxx_client_discount_m.NEXTVAL,244, 7, date'2016-03-05');</v>
      </c>
    </row>
    <row r="68" spans="1:47" ht="15" customHeight="1" x14ac:dyDescent="0.3">
      <c r="A68" s="45">
        <v>11</v>
      </c>
      <c r="B68" s="57"/>
      <c r="C68" s="12" t="str">
        <f t="shared" si="17"/>
        <v>100011</v>
      </c>
      <c r="D68" s="12" t="str">
        <f t="shared" si="18"/>
        <v>100011/13</v>
      </c>
      <c r="E68" s="13" t="s">
        <v>40</v>
      </c>
      <c r="F68" s="13" t="s">
        <v>41</v>
      </c>
      <c r="G68" s="12">
        <v>57</v>
      </c>
      <c r="H68" s="14">
        <v>100156</v>
      </c>
      <c r="I68" s="15" t="str">
        <f t="shared" si="21"/>
        <v>Б-100156-13</v>
      </c>
      <c r="J68" s="16">
        <v>2</v>
      </c>
      <c r="K68" s="12">
        <v>7</v>
      </c>
      <c r="L68" s="56" t="s">
        <v>91</v>
      </c>
      <c r="M68" s="16">
        <v>1</v>
      </c>
      <c r="N68" s="12">
        <v>18</v>
      </c>
      <c r="O68" s="144" t="s">
        <v>168</v>
      </c>
      <c r="P68" s="13" t="s">
        <v>44</v>
      </c>
      <c r="Q68" s="13" t="s">
        <v>45</v>
      </c>
      <c r="R68" s="17" t="str">
        <f t="shared" si="19"/>
        <v>1001561</v>
      </c>
      <c r="S68" s="15">
        <v>1</v>
      </c>
      <c r="T68" s="144" t="s">
        <v>153</v>
      </c>
      <c r="U68" s="12">
        <v>50000</v>
      </c>
      <c r="V68" s="12">
        <f t="shared" si="22"/>
        <v>9000</v>
      </c>
      <c r="W68" s="12">
        <v>0</v>
      </c>
      <c r="X68" s="18">
        <v>245</v>
      </c>
      <c r="Y68" s="19" t="s">
        <v>47</v>
      </c>
      <c r="Z68" s="20">
        <f t="shared" ref="Z68:Z80" si="23">U68-V68</f>
        <v>41000</v>
      </c>
      <c r="AA68" s="21"/>
      <c r="AB68" s="26"/>
      <c r="AC68" s="14">
        <f t="shared" si="20"/>
        <v>25000</v>
      </c>
      <c r="AD68" s="12"/>
      <c r="AE68" s="12"/>
      <c r="AF68" s="13" t="s">
        <v>172</v>
      </c>
      <c r="AG68" s="23">
        <v>8</v>
      </c>
      <c r="AH68" s="27">
        <v>7</v>
      </c>
      <c r="AI68" s="25" t="s">
        <v>230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9" t="s">
        <v>89</v>
      </c>
      <c r="AU68" s="9" t="str">
        <f t="shared" ref="AU68:AU125" si="2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"&amp;A68&amp;", "&amp;C68&amp;", '"&amp;D68&amp;"', date'"&amp;E68&amp;"', date'"&amp;F68&amp;"', "&amp;G68&amp;", "&amp;H68&amp;", '"&amp;I68&amp;"',date'"&amp;O68&amp;"',"&amp;J68&amp;", "&amp;K68&amp;", "&amp;K68&amp;", '"&amp;L68&amp;"', "&amp;M68&amp;", "&amp;N68&amp;", date'"&amp;P68&amp;"', date'"&amp;Q68&amp;"', "&amp;R68&amp;", "&amp;S68&amp;", to_date('"&amp;T68&amp;"','YYYY-MM-DD HH24:MI:SS'), "&amp;U68&amp;", "&amp;V68&amp;", "&amp;W68&amp;", "&amp;X68&amp;", "&amp;AL68&amp;", '"&amp;AN68&amp;"', "&amp;AG68&amp;","&amp;AM68&amp;");"&amp;
IF(LEN(AC68)&gt;0,"insert into xxxx_oebs_cash_payment_test (ID, INVOICE_ID, OEBS_PAYMENT, DOC_DATE, COMISS_DATE) values (s_xxxx_oebs_cash_payment_test.NEXTVAL, "&amp;H68&amp;", "&amp;AC68&amp;", to_date('"&amp;T68&amp;"','YYYY-MM-DD HH24:MI:SS'), "&amp;AF68&amp;" );","")&amp;
IF(LEN(AD68)&gt;0,"insert into xxxx_oebs_cash_payment_test (ID, INVOICE_ID, OEBS_PAYMENT, DOC_DATE, COMISS_DATE) values (s_xxxx_oebs_cash_payment_test.NEXTVAL, "&amp;H68&amp;", "&amp;AD68&amp;", to_date('"&amp;T68&amp;"','YYYY-MM-DD HH24:MI:SS'), "&amp;AF68&amp;" );","")&amp;
IF(LEN(AE68)&gt;0,"insert into xxxx_oebs_cash_payment_test (ID, INVOICE_ID, OEBS_PAYMENT, DOC_DATE, COMISS_DATE) values (s_xxxx_oebs_cash_payment_test.NEXTVAL, "&amp;H68&amp;", "&amp;AE68&amp;", to_date('"&amp;T68&amp;"','YYYY-MM-DD HH24:MI:SS'), "&amp;AF68&amp;" );","")&amp;
IF(LEN(AH68)&gt;0,"insert into xxxx_client_discount_m  (ID,CLIENT_ID,CLIENT_AVG_DISCOUNT,DT) values (s_xxxx_client_discount_m.NEXTVAL,"&amp;X68&amp;", "&amp;AH68&amp;", "&amp;AI68&amp;");","")&amp;
IF(LEN(AJ68)&gt;0,"insert into xxxx_client_discount_m  (ID,CLIENT_ID,CLIENT_AVG_DISCOUNT,DT) values (s_xxxx_client_discount_m.NEXTVAL,"&amp;X68&amp;", "&amp;AJ68&amp;", "&amp;AK68&amp;");","")&amp;
IF(LEN(AO68)&gt;0,"insert into xxxx_contract_signed_attr (ID, CONTRACT_ID, CODE, KEY_NUM) values (s_xxxx_contract_signed_attr.NEXTVAL, "&amp;C68&amp;", 'SUPERCOMMISSION_BONUS' , "&amp;AO68&amp;" );","")&amp;
IF(LEN(AP68)&gt;0,"insert into xxxx_loyal_clients_contr_attr (ID, CONTRACT_ID, CLIENT_ID, LC_TURNOVER, COLLATERAL_FIRST_DT, COLLATERAL_END_DT) values (s_xxxx_loyal_clients_contr_atr.NEXTVAL, "&amp;C68&amp;", "&amp;X68&amp;", "&amp;AP68&amp;", "&amp;AQ68&amp;", "&amp;AR68&amp;"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'Б-100156-13',date'2016-03-03',2, 7, 7, 'USD', 1, 18, date'2015-03-06', date'2015-03-07', 1001561, 1, to_date('2016-06-08 00:00:00','YYYY-MM-DD HH24:MI:SS'), 50000, 9000, 0, 245, 0, 'c1', 8,null);insert into xxxx_oebs_cash_payment_test (ID, INVOICE_ID, OEBS_PAYMENT, DOC_DATE, COMISS_DATE) values (s_xxxx_oebs_cash_payment_test.NEXTVAL, 100156, 25000, to_date('2016-06-08 00:00:00','YYYY-MM-DD HH24:MI:SS'), date'2015-06-11' );insert into xxxx_client_discount_m  (ID,CLIENT_ID,CLIENT_AVG_DISCOUNT,DT) values (s_xxxx_client_discount_m.NEXTVAL,245, 7, date'2016-03-05');</v>
      </c>
    </row>
    <row r="69" spans="1:47" ht="15" customHeight="1" x14ac:dyDescent="0.3">
      <c r="A69" s="45">
        <v>11</v>
      </c>
      <c r="B69" s="57"/>
      <c r="C69" s="12" t="str">
        <f t="shared" si="17"/>
        <v>100011</v>
      </c>
      <c r="D69" s="12" t="str">
        <f t="shared" si="18"/>
        <v>100011/13</v>
      </c>
      <c r="E69" s="13" t="s">
        <v>40</v>
      </c>
      <c r="F69" s="13" t="s">
        <v>41</v>
      </c>
      <c r="G69" s="12">
        <v>57</v>
      </c>
      <c r="H69" s="14">
        <v>100157</v>
      </c>
      <c r="I69" s="15" t="str">
        <f t="shared" si="21"/>
        <v>Б-100157-13</v>
      </c>
      <c r="J69" s="16">
        <v>2</v>
      </c>
      <c r="K69" s="56">
        <v>11</v>
      </c>
      <c r="L69" s="56" t="s">
        <v>91</v>
      </c>
      <c r="M69" s="16">
        <v>1</v>
      </c>
      <c r="N69" s="12">
        <v>18</v>
      </c>
      <c r="O69" s="144" t="s">
        <v>169</v>
      </c>
      <c r="P69" s="13" t="s">
        <v>44</v>
      </c>
      <c r="Q69" s="13" t="s">
        <v>45</v>
      </c>
      <c r="R69" s="17" t="str">
        <f t="shared" si="19"/>
        <v>1001571</v>
      </c>
      <c r="S69" s="15">
        <v>1</v>
      </c>
      <c r="T69" s="144" t="s">
        <v>215</v>
      </c>
      <c r="U69" s="12">
        <v>50000</v>
      </c>
      <c r="V69" s="12">
        <f t="shared" si="22"/>
        <v>9000</v>
      </c>
      <c r="W69" s="12">
        <v>0</v>
      </c>
      <c r="X69" s="18">
        <v>246</v>
      </c>
      <c r="Y69" s="19" t="s">
        <v>47</v>
      </c>
      <c r="Z69" s="20">
        <f t="shared" si="23"/>
        <v>41000</v>
      </c>
      <c r="AA69" s="21"/>
      <c r="AB69" s="29"/>
      <c r="AC69" s="14">
        <f t="shared" si="20"/>
        <v>25000</v>
      </c>
      <c r="AD69" s="12"/>
      <c r="AE69" s="12"/>
      <c r="AF69" s="13" t="s">
        <v>172</v>
      </c>
      <c r="AG69" s="23">
        <v>8</v>
      </c>
      <c r="AH69" s="30">
        <v>20</v>
      </c>
      <c r="AI69" s="25" t="s">
        <v>230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9" t="s">
        <v>195</v>
      </c>
      <c r="AU6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'Б-100157-13',date'2016-03-04',2, 11, 11, 'USD', 1, 18, date'2015-03-06', date'2015-03-07', 1001571, 1, to_date('2016-06-09 00:00:00','YYYY-MM-DD HH24:MI:SS'), 50000, 9000, 0, 246, 0, 'c1', 8,null);insert into xxxx_oebs_cash_payment_test (ID, INVOICE_ID, OEBS_PAYMENT, DOC_DATE, COMISS_DATE) values (s_xxxx_oebs_cash_payment_test.NEXTVAL, 100157, 25000, to_date('2016-06-09 00:00:00','YYYY-MM-DD HH24:MI:SS'), date'2015-06-11' );insert into xxxx_client_discount_m  (ID,CLIENT_ID,CLIENT_AVG_DISCOUNT,DT) values (s_xxxx_client_discount_m.NEXTVAL,246, 20, date'2016-03-05');</v>
      </c>
    </row>
    <row r="70" spans="1:47" ht="15" customHeight="1" x14ac:dyDescent="0.3">
      <c r="A70" s="45">
        <v>11</v>
      </c>
      <c r="B70" s="57"/>
      <c r="C70" s="12" t="str">
        <f t="shared" si="17"/>
        <v>100011</v>
      </c>
      <c r="D70" s="12" t="str">
        <f t="shared" si="18"/>
        <v>100011/13</v>
      </c>
      <c r="E70" s="13" t="s">
        <v>40</v>
      </c>
      <c r="F70" s="13" t="s">
        <v>41</v>
      </c>
      <c r="G70" s="12">
        <v>57</v>
      </c>
      <c r="H70" s="14">
        <v>100158</v>
      </c>
      <c r="I70" s="15" t="str">
        <f t="shared" si="21"/>
        <v>Б-100158-13</v>
      </c>
      <c r="J70" s="16">
        <v>2</v>
      </c>
      <c r="K70" s="28">
        <v>1</v>
      </c>
      <c r="L70" s="56" t="s">
        <v>91</v>
      </c>
      <c r="M70" s="16">
        <v>1</v>
      </c>
      <c r="N70" s="12">
        <v>18</v>
      </c>
      <c r="O70" s="144" t="s">
        <v>170</v>
      </c>
      <c r="P70" s="13" t="s">
        <v>44</v>
      </c>
      <c r="Q70" s="13" t="s">
        <v>45</v>
      </c>
      <c r="R70" s="17" t="str">
        <f t="shared" si="19"/>
        <v>1001581</v>
      </c>
      <c r="S70" s="15">
        <v>1</v>
      </c>
      <c r="T70" s="144" t="s">
        <v>216</v>
      </c>
      <c r="U70" s="12">
        <v>50000</v>
      </c>
      <c r="V70" s="12">
        <f t="shared" si="22"/>
        <v>9000</v>
      </c>
      <c r="W70" s="12">
        <v>0</v>
      </c>
      <c r="X70" s="18">
        <v>247</v>
      </c>
      <c r="Y70" s="19" t="s">
        <v>47</v>
      </c>
      <c r="Z70" s="20">
        <f t="shared" si="23"/>
        <v>41000</v>
      </c>
      <c r="AA70" s="21"/>
      <c r="AB70" s="29"/>
      <c r="AC70" s="14">
        <f t="shared" si="20"/>
        <v>25000</v>
      </c>
      <c r="AD70" s="12"/>
      <c r="AE70" s="12"/>
      <c r="AF70" s="13" t="s">
        <v>172</v>
      </c>
      <c r="AG70" s="23">
        <v>8</v>
      </c>
      <c r="AH70" s="30">
        <v>13</v>
      </c>
      <c r="AI70" s="25" t="s">
        <v>230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U7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'Б-100158-13',date'2016-03-05',2, 1, 1, 'USD', 1, 18, date'2015-03-06', date'2015-03-07', 1001581, 1, to_date('2016-06-11 00:00:00','YYYY-MM-DD HH24:MI:SS'), 50000, 9000, 0, 247, 0, 'c1', 8,null);insert into xxxx_oebs_cash_payment_test (ID, INVOICE_ID, OEBS_PAYMENT, DOC_DATE, COMISS_DATE) values (s_xxxx_oebs_cash_payment_test.NEXTVAL, 100158, 25000, to_date('2016-06-11 00:00:00','YYYY-MM-DD HH24:MI:SS'), date'2015-06-11' );insert into xxxx_client_discount_m  (ID,CLIENT_ID,CLIENT_AVG_DISCOUNT,DT) values (s_xxxx_client_discount_m.NEXTVAL,247, 13, date'2016-03-05');</v>
      </c>
    </row>
    <row r="71" spans="1:47" ht="15" customHeight="1" x14ac:dyDescent="0.3">
      <c r="A71" s="45">
        <v>11</v>
      </c>
      <c r="B71" s="57"/>
      <c r="C71" s="12" t="str">
        <f t="shared" si="17"/>
        <v>100011</v>
      </c>
      <c r="D71" s="12" t="str">
        <f t="shared" si="18"/>
        <v>100011/13</v>
      </c>
      <c r="E71" s="13" t="s">
        <v>40</v>
      </c>
      <c r="F71" s="13" t="s">
        <v>41</v>
      </c>
      <c r="G71" s="12">
        <v>57</v>
      </c>
      <c r="H71" s="14">
        <v>100159</v>
      </c>
      <c r="I71" s="15" t="str">
        <f t="shared" si="21"/>
        <v>Б-100159-13</v>
      </c>
      <c r="J71" s="16">
        <v>2</v>
      </c>
      <c r="K71" s="12">
        <v>7</v>
      </c>
      <c r="L71" s="12" t="s">
        <v>42</v>
      </c>
      <c r="M71" s="16">
        <v>1</v>
      </c>
      <c r="N71" s="12">
        <v>18</v>
      </c>
      <c r="O71" s="144" t="s">
        <v>167</v>
      </c>
      <c r="P71" s="13" t="s">
        <v>44</v>
      </c>
      <c r="Q71" s="13" t="s">
        <v>45</v>
      </c>
      <c r="R71" s="17" t="str">
        <f t="shared" si="19"/>
        <v>1001591</v>
      </c>
      <c r="S71" s="15">
        <v>1</v>
      </c>
      <c r="T71" s="144" t="s">
        <v>217</v>
      </c>
      <c r="U71" s="12">
        <v>50000</v>
      </c>
      <c r="V71" s="12">
        <f t="shared" si="22"/>
        <v>9000</v>
      </c>
      <c r="W71" s="12">
        <v>0</v>
      </c>
      <c r="X71" s="18">
        <v>248</v>
      </c>
      <c r="Y71" s="19" t="s">
        <v>47</v>
      </c>
      <c r="Z71" s="20">
        <f t="shared" si="23"/>
        <v>41000</v>
      </c>
      <c r="AA71" s="21"/>
      <c r="AB71" s="22"/>
      <c r="AC71" s="14">
        <f t="shared" si="20"/>
        <v>25000</v>
      </c>
      <c r="AD71" s="12"/>
      <c r="AE71" s="12"/>
      <c r="AF71" s="58" t="s">
        <v>181</v>
      </c>
      <c r="AG71" s="23">
        <v>8</v>
      </c>
      <c r="AH71" s="24">
        <v>13</v>
      </c>
      <c r="AI71" s="25" t="s">
        <v>230</v>
      </c>
      <c r="AJ71" s="13"/>
      <c r="AK71" s="13"/>
      <c r="AL71" s="17">
        <v>0</v>
      </c>
      <c r="AM71" s="15" t="s">
        <v>50</v>
      </c>
      <c r="AN71" s="12" t="s">
        <v>51</v>
      </c>
      <c r="AO71" s="12"/>
      <c r="AP71" s="17"/>
      <c r="AQ71" s="17"/>
      <c r="AR71" s="17"/>
      <c r="AU7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'Б-100159-13',date'2016-03-02',2, 7, 7, 'RUR', 1, 18, date'2015-03-06', date'2015-03-07', 1001591, 1, to_date('2016-07-07 00:00:00','YYYY-MM-DD HH24:MI:SS'), 50000, 9000, 0, 248, 0, 'c1', 8,null);insert into xxxx_oebs_cash_payment_test (ID, INVOICE_ID, OEBS_PAYMENT, DOC_DATE, COMISS_DATE) values (s_xxxx_oebs_cash_payment_test.NEXTVAL, 100159, 25000, to_date('2016-07-07 00:00:00','YYYY-MM-DD HH24:MI:SS'), date'2015-07-11' );insert into xxxx_client_discount_m  (ID,CLIENT_ID,CLIENT_AVG_DISCOUNT,DT) values (s_xxxx_client_discount_m.NEXTVAL,248, 13, date'2016-03-05');</v>
      </c>
    </row>
    <row r="72" spans="1:47" ht="15" customHeight="1" x14ac:dyDescent="0.3">
      <c r="A72" s="45">
        <v>11</v>
      </c>
      <c r="B72" s="57"/>
      <c r="C72" s="12" t="str">
        <f t="shared" si="17"/>
        <v>100011</v>
      </c>
      <c r="D72" s="12" t="str">
        <f t="shared" si="18"/>
        <v>100011/13</v>
      </c>
      <c r="E72" s="13" t="s">
        <v>40</v>
      </c>
      <c r="F72" s="13" t="s">
        <v>41</v>
      </c>
      <c r="G72" s="12">
        <v>57</v>
      </c>
      <c r="H72" s="14">
        <v>100160</v>
      </c>
      <c r="I72" s="15" t="str">
        <f t="shared" si="21"/>
        <v>Б-100160-13</v>
      </c>
      <c r="J72" s="16">
        <v>2</v>
      </c>
      <c r="K72" s="28">
        <v>12</v>
      </c>
      <c r="L72" s="12" t="s">
        <v>42</v>
      </c>
      <c r="M72" s="16">
        <v>1</v>
      </c>
      <c r="N72" s="12">
        <v>18</v>
      </c>
      <c r="O72" s="144" t="s">
        <v>168</v>
      </c>
      <c r="P72" s="13" t="s">
        <v>44</v>
      </c>
      <c r="Q72" s="13" t="s">
        <v>45</v>
      </c>
      <c r="R72" s="17" t="str">
        <f t="shared" si="19"/>
        <v>1001601</v>
      </c>
      <c r="S72" s="15">
        <v>1</v>
      </c>
      <c r="T72" s="144" t="s">
        <v>217</v>
      </c>
      <c r="U72" s="12">
        <v>50000</v>
      </c>
      <c r="V72" s="12">
        <f t="shared" si="22"/>
        <v>9000</v>
      </c>
      <c r="W72" s="12">
        <v>0</v>
      </c>
      <c r="X72" s="18">
        <v>249</v>
      </c>
      <c r="Y72" s="19" t="s">
        <v>47</v>
      </c>
      <c r="Z72" s="20">
        <f t="shared" si="23"/>
        <v>41000</v>
      </c>
      <c r="AA72" s="21"/>
      <c r="AB72" s="26"/>
      <c r="AC72" s="14">
        <f t="shared" si="20"/>
        <v>25000</v>
      </c>
      <c r="AD72" s="12"/>
      <c r="AE72" s="12"/>
      <c r="AF72" s="58" t="s">
        <v>181</v>
      </c>
      <c r="AG72" s="23">
        <v>8</v>
      </c>
      <c r="AH72" s="27">
        <v>7</v>
      </c>
      <c r="AI72" s="25" t="s">
        <v>230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U7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'Б-100160-13',date'2016-03-03',2, 12, 12, 'RUR', 1, 18, date'2015-03-06', date'2015-03-07', 1001601, 1, to_date('2016-07-07 00:00:00','YYYY-MM-DD HH24:MI:SS'), 50000, 9000, 0, 249, 0, 'c1', 8,null);insert into xxxx_oebs_cash_payment_test (ID, INVOICE_ID, OEBS_PAYMENT, DOC_DATE, COMISS_DATE) values (s_xxxx_oebs_cash_payment_test.NEXTVAL, 100160, 25000, to_date('2016-07-07 00:00:00','YYYY-MM-DD HH24:MI:SS'), date'2015-07-11' );insert into xxxx_client_discount_m  (ID,CLIENT_ID,CLIENT_AVG_DISCOUNT,DT) values (s_xxxx_client_discount_m.NEXTVAL,249, 7, date'2016-03-05');</v>
      </c>
    </row>
    <row r="73" spans="1:47" ht="15" customHeight="1" x14ac:dyDescent="0.3">
      <c r="A73" s="45">
        <v>11</v>
      </c>
      <c r="B73" s="57"/>
      <c r="C73" s="12" t="str">
        <f t="shared" si="17"/>
        <v>100011</v>
      </c>
      <c r="D73" s="12" t="str">
        <f t="shared" si="18"/>
        <v>100011/13</v>
      </c>
      <c r="E73" s="13" t="s">
        <v>40</v>
      </c>
      <c r="F73" s="13" t="s">
        <v>41</v>
      </c>
      <c r="G73" s="12">
        <v>57</v>
      </c>
      <c r="H73" s="14">
        <v>100161</v>
      </c>
      <c r="I73" s="15" t="str">
        <f t="shared" si="21"/>
        <v>Б-100161-13</v>
      </c>
      <c r="J73" s="16">
        <v>2</v>
      </c>
      <c r="K73" s="12">
        <v>7</v>
      </c>
      <c r="L73" s="12" t="s">
        <v>42</v>
      </c>
      <c r="M73" s="76">
        <v>0</v>
      </c>
      <c r="N73" s="12">
        <v>18</v>
      </c>
      <c r="O73" s="144" t="s">
        <v>168</v>
      </c>
      <c r="P73" s="13" t="s">
        <v>44</v>
      </c>
      <c r="Q73" s="13" t="s">
        <v>45</v>
      </c>
      <c r="R73" s="17" t="str">
        <f t="shared" si="19"/>
        <v>1001611</v>
      </c>
      <c r="S73" s="15">
        <v>1</v>
      </c>
      <c r="T73" s="144" t="s">
        <v>217</v>
      </c>
      <c r="U73" s="12">
        <v>50000</v>
      </c>
      <c r="V73" s="12">
        <f t="shared" si="22"/>
        <v>9000</v>
      </c>
      <c r="W73" s="12">
        <v>0</v>
      </c>
      <c r="X73" s="18">
        <v>250</v>
      </c>
      <c r="Y73" s="19" t="s">
        <v>47</v>
      </c>
      <c r="Z73" s="20">
        <f t="shared" si="23"/>
        <v>41000</v>
      </c>
      <c r="AA73" s="21"/>
      <c r="AB73" s="26"/>
      <c r="AC73" s="14">
        <f t="shared" si="20"/>
        <v>25000</v>
      </c>
      <c r="AD73" s="12"/>
      <c r="AE73" s="12"/>
      <c r="AF73" s="58" t="s">
        <v>181</v>
      </c>
      <c r="AG73" s="23">
        <v>8</v>
      </c>
      <c r="AH73" s="27">
        <v>7</v>
      </c>
      <c r="AI73" s="25" t="s">
        <v>230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U7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'Б-100161-13',date'2016-03-03',2, 7, 7, 'RUR', 0, 18, date'2015-03-06', date'2015-03-07', 1001611, 1, to_date('2016-07-07 00:00:00','YYYY-MM-DD HH24:MI:SS'), 50000, 9000, 0, 250, 0, 'c1', 8,null);insert into xxxx_oebs_cash_payment_test (ID, INVOICE_ID, OEBS_PAYMENT, DOC_DATE, COMISS_DATE) values (s_xxxx_oebs_cash_payment_test.NEXTVAL, 100161, 25000, to_date('2016-07-07 00:00:00','YYYY-MM-DD HH24:MI:SS'), date'2015-07-11' );insert into xxxx_client_discount_m  (ID,CLIENT_ID,CLIENT_AVG_DISCOUNT,DT) values (s_xxxx_client_discount_m.NEXTVAL,250, 7, date'2016-03-05');</v>
      </c>
    </row>
    <row r="74" spans="1:47" ht="15" customHeight="1" x14ac:dyDescent="0.3">
      <c r="A74" s="45">
        <v>11</v>
      </c>
      <c r="B74" s="57"/>
      <c r="C74" s="12" t="str">
        <f t="shared" si="17"/>
        <v>100011</v>
      </c>
      <c r="D74" s="12" t="str">
        <f t="shared" si="18"/>
        <v>100011/13</v>
      </c>
      <c r="E74" s="13" t="s">
        <v>40</v>
      </c>
      <c r="F74" s="13" t="s">
        <v>41</v>
      </c>
      <c r="G74" s="12">
        <v>57</v>
      </c>
      <c r="H74" s="14">
        <v>100162</v>
      </c>
      <c r="I74" s="15" t="str">
        <f t="shared" si="21"/>
        <v>Б-100162-13</v>
      </c>
      <c r="J74" s="16">
        <v>2</v>
      </c>
      <c r="K74" s="28">
        <v>11</v>
      </c>
      <c r="L74" s="12" t="s">
        <v>42</v>
      </c>
      <c r="M74" s="16">
        <v>1</v>
      </c>
      <c r="N74" s="12">
        <v>18</v>
      </c>
      <c r="O74" s="144" t="s">
        <v>169</v>
      </c>
      <c r="P74" s="13" t="s">
        <v>44</v>
      </c>
      <c r="Q74" s="13" t="s">
        <v>45</v>
      </c>
      <c r="R74" s="17" t="str">
        <f t="shared" si="19"/>
        <v>1001621</v>
      </c>
      <c r="S74" s="15">
        <v>1</v>
      </c>
      <c r="T74" s="144" t="s">
        <v>217</v>
      </c>
      <c r="U74" s="12">
        <v>50000</v>
      </c>
      <c r="V74" s="12">
        <f t="shared" si="22"/>
        <v>9000</v>
      </c>
      <c r="W74" s="12">
        <v>0</v>
      </c>
      <c r="X74" s="18">
        <v>251</v>
      </c>
      <c r="Y74" s="19" t="s">
        <v>47</v>
      </c>
      <c r="Z74" s="20">
        <f t="shared" si="23"/>
        <v>41000</v>
      </c>
      <c r="AA74" s="21"/>
      <c r="AB74" s="29"/>
      <c r="AC74" s="14">
        <f t="shared" si="20"/>
        <v>25000</v>
      </c>
      <c r="AD74" s="12"/>
      <c r="AE74" s="12"/>
      <c r="AF74" s="58" t="s">
        <v>181</v>
      </c>
      <c r="AG74" s="23">
        <v>8</v>
      </c>
      <c r="AH74" s="30">
        <v>20</v>
      </c>
      <c r="AI74" s="25" t="s">
        <v>230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U7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'Б-100162-13',date'2016-03-04',2, 11, 11, 'RUR', 1, 18, date'2015-03-06', date'2015-03-07', 1001621, 1, to_date('2016-07-07 00:00:00','YYYY-MM-DD HH24:MI:SS'), 50000, 9000, 0, 251, 0, 'c1', 8,null);insert into xxxx_oebs_cash_payment_test (ID, INVOICE_ID, OEBS_PAYMENT, DOC_DATE, COMISS_DATE) values (s_xxxx_oebs_cash_payment_test.NEXTVAL, 100162, 25000, to_date('2016-07-07 00:00:00','YYYY-MM-DD HH24:MI:SS'), date'2015-07-11' );insert into xxxx_client_discount_m  (ID,CLIENT_ID,CLIENT_AVG_DISCOUNT,DT) values (s_xxxx_client_discount_m.NEXTVAL,251, 20, date'2016-03-05');</v>
      </c>
    </row>
    <row r="75" spans="1:47" ht="15" customHeight="1" x14ac:dyDescent="0.3">
      <c r="A75" s="45">
        <v>11</v>
      </c>
      <c r="B75" s="57"/>
      <c r="C75" s="12" t="str">
        <f t="shared" si="17"/>
        <v>100011</v>
      </c>
      <c r="D75" s="12" t="str">
        <f t="shared" si="18"/>
        <v>100011/13</v>
      </c>
      <c r="E75" s="13" t="s">
        <v>40</v>
      </c>
      <c r="F75" s="13" t="s">
        <v>41</v>
      </c>
      <c r="G75" s="12">
        <v>57</v>
      </c>
      <c r="H75" s="14">
        <v>100163</v>
      </c>
      <c r="I75" s="15" t="str">
        <f t="shared" si="21"/>
        <v>Б-100163-13</v>
      </c>
      <c r="J75" s="16">
        <v>2</v>
      </c>
      <c r="K75" s="28">
        <v>1</v>
      </c>
      <c r="L75" s="12" t="s">
        <v>42</v>
      </c>
      <c r="M75" s="16">
        <v>1</v>
      </c>
      <c r="N75" s="12">
        <v>18</v>
      </c>
      <c r="O75" s="144" t="s">
        <v>170</v>
      </c>
      <c r="P75" s="13" t="s">
        <v>44</v>
      </c>
      <c r="Q75" s="13" t="s">
        <v>45</v>
      </c>
      <c r="R75" s="17" t="str">
        <f t="shared" si="19"/>
        <v>1001631</v>
      </c>
      <c r="S75" s="15">
        <v>1</v>
      </c>
      <c r="T75" s="144" t="s">
        <v>220</v>
      </c>
      <c r="U75" s="12">
        <v>50000</v>
      </c>
      <c r="V75" s="12">
        <f t="shared" si="22"/>
        <v>9000</v>
      </c>
      <c r="W75" s="12">
        <v>0</v>
      </c>
      <c r="X75" s="18">
        <v>252</v>
      </c>
      <c r="Y75" s="19" t="s">
        <v>47</v>
      </c>
      <c r="Z75" s="20">
        <f t="shared" si="23"/>
        <v>41000</v>
      </c>
      <c r="AA75" s="21"/>
      <c r="AB75" s="29"/>
      <c r="AC75" s="14">
        <f t="shared" si="20"/>
        <v>25000</v>
      </c>
      <c r="AD75" s="12"/>
      <c r="AE75" s="12"/>
      <c r="AF75" s="58" t="s">
        <v>181</v>
      </c>
      <c r="AG75" s="23">
        <v>8</v>
      </c>
      <c r="AH75" s="30">
        <v>13</v>
      </c>
      <c r="AI75" s="25" t="s">
        <v>230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U7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'Б-100163-13',date'2016-03-05',2, 1, 1, 'RUR', 1, 18, date'2015-03-06', date'2015-03-07', 1001631, 1, to_date('2016-07-11 00:00:00','YYYY-MM-DD HH24:MI:SS'), 50000, 9000, 0, 252, 0, 'c1', 8,null);insert into xxxx_oebs_cash_payment_test (ID, INVOICE_ID, OEBS_PAYMENT, DOC_DATE, COMISS_DATE) values (s_xxxx_oebs_cash_payment_test.NEXTVAL, 100163, 25000, to_date('2016-07-11 00:00:00','YYYY-MM-DD HH24:MI:SS'), date'2015-07-11' );insert into xxxx_client_discount_m  (ID,CLIENT_ID,CLIENT_AVG_DISCOUNT,DT) values (s_xxxx_client_discount_m.NEXTVAL,252, 13, date'2016-03-05');</v>
      </c>
    </row>
    <row r="76" spans="1:47" ht="15" customHeight="1" x14ac:dyDescent="0.3">
      <c r="A76" s="45">
        <v>11</v>
      </c>
      <c r="B76" s="57"/>
      <c r="C76" s="12" t="str">
        <f t="shared" si="17"/>
        <v>100011</v>
      </c>
      <c r="D76" s="12" t="str">
        <f t="shared" si="18"/>
        <v>100011/13</v>
      </c>
      <c r="E76" s="13" t="s">
        <v>40</v>
      </c>
      <c r="F76" s="13" t="s">
        <v>41</v>
      </c>
      <c r="G76" s="12">
        <v>57</v>
      </c>
      <c r="H76" s="14">
        <v>100164</v>
      </c>
      <c r="I76" s="15" t="str">
        <f t="shared" si="21"/>
        <v>Б-100164-13</v>
      </c>
      <c r="J76" s="16">
        <v>2</v>
      </c>
      <c r="K76" s="12">
        <v>7</v>
      </c>
      <c r="L76" s="12" t="s">
        <v>42</v>
      </c>
      <c r="M76" s="16">
        <v>1</v>
      </c>
      <c r="N76" s="12">
        <v>18</v>
      </c>
      <c r="O76" s="144" t="s">
        <v>167</v>
      </c>
      <c r="P76" s="13" t="s">
        <v>44</v>
      </c>
      <c r="Q76" s="13" t="s">
        <v>45</v>
      </c>
      <c r="R76" s="17" t="str">
        <f t="shared" si="19"/>
        <v>1001641</v>
      </c>
      <c r="S76" s="15">
        <v>1</v>
      </c>
      <c r="T76" s="144" t="s">
        <v>221</v>
      </c>
      <c r="U76" s="12">
        <v>50000</v>
      </c>
      <c r="V76" s="12">
        <f t="shared" si="22"/>
        <v>9000</v>
      </c>
      <c r="W76" s="12">
        <v>0</v>
      </c>
      <c r="X76" s="18">
        <v>253</v>
      </c>
      <c r="Y76" s="19" t="s">
        <v>47</v>
      </c>
      <c r="Z76" s="20">
        <f t="shared" si="23"/>
        <v>41000</v>
      </c>
      <c r="AA76" s="21"/>
      <c r="AB76" s="22"/>
      <c r="AC76" s="14">
        <f t="shared" si="20"/>
        <v>25000</v>
      </c>
      <c r="AD76" s="12"/>
      <c r="AE76" s="12"/>
      <c r="AF76" s="59" t="s">
        <v>186</v>
      </c>
      <c r="AG76" s="23">
        <v>8</v>
      </c>
      <c r="AH76" s="24">
        <v>13</v>
      </c>
      <c r="AI76" s="25" t="s">
        <v>230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U7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'Б-100164-13',date'2016-03-02',2, 7, 7, 'RUR', 1, 18, date'2015-03-06', date'2015-03-07', 1001641, 1, to_date('2016-08-07 00:00:00','YYYY-MM-DD HH24:MI:SS'), 50000, 9000, 0, 253, 0, 'c1', 8,null);insert into xxxx_oebs_cash_payment_test (ID, INVOICE_ID, OEBS_PAYMENT, DOC_DATE, COMISS_DATE) values (s_xxxx_oebs_cash_payment_test.NEXTVAL, 100164, 25000, to_date('2016-08-07 00:00:00','YYYY-MM-DD HH24:MI:SS'), date'2015-08-07' );insert into xxxx_client_discount_m  (ID,CLIENT_ID,CLIENT_AVG_DISCOUNT,DT) values (s_xxxx_client_discount_m.NEXTVAL,253, 13, date'2016-03-05');</v>
      </c>
    </row>
    <row r="77" spans="1:47" ht="15" customHeight="1" x14ac:dyDescent="0.3">
      <c r="A77" s="45">
        <v>11</v>
      </c>
      <c r="B77" s="57"/>
      <c r="C77" s="12" t="str">
        <f t="shared" si="17"/>
        <v>100011</v>
      </c>
      <c r="D77" s="12" t="str">
        <f t="shared" si="18"/>
        <v>100011/13</v>
      </c>
      <c r="E77" s="13" t="s">
        <v>40</v>
      </c>
      <c r="F77" s="13" t="s">
        <v>41</v>
      </c>
      <c r="G77" s="12">
        <v>57</v>
      </c>
      <c r="H77" s="14">
        <v>100165</v>
      </c>
      <c r="I77" s="15" t="str">
        <f t="shared" si="21"/>
        <v>Б-100165-13</v>
      </c>
      <c r="J77" s="16">
        <v>2</v>
      </c>
      <c r="K77" s="56">
        <v>3</v>
      </c>
      <c r="L77" s="12" t="s">
        <v>42</v>
      </c>
      <c r="M77" s="16">
        <v>1</v>
      </c>
      <c r="N77" s="12">
        <v>18</v>
      </c>
      <c r="O77" s="144" t="s">
        <v>168</v>
      </c>
      <c r="P77" s="13" t="s">
        <v>44</v>
      </c>
      <c r="Q77" s="13" t="s">
        <v>45</v>
      </c>
      <c r="R77" s="17" t="str">
        <f t="shared" si="19"/>
        <v>1001651</v>
      </c>
      <c r="S77" s="15">
        <v>1</v>
      </c>
      <c r="T77" s="144" t="s">
        <v>221</v>
      </c>
      <c r="U77" s="12">
        <v>50000</v>
      </c>
      <c r="V77" s="12">
        <f t="shared" si="22"/>
        <v>9000</v>
      </c>
      <c r="W77" s="12">
        <v>0</v>
      </c>
      <c r="X77" s="18">
        <v>254</v>
      </c>
      <c r="Y77" s="19" t="s">
        <v>47</v>
      </c>
      <c r="Z77" s="20">
        <f t="shared" si="23"/>
        <v>41000</v>
      </c>
      <c r="AA77" s="21"/>
      <c r="AB77" s="26"/>
      <c r="AC77" s="14">
        <f t="shared" si="20"/>
        <v>25000</v>
      </c>
      <c r="AD77" s="12"/>
      <c r="AE77" s="12"/>
      <c r="AF77" s="59" t="s">
        <v>186</v>
      </c>
      <c r="AG77" s="23">
        <v>8</v>
      </c>
      <c r="AH77" s="27">
        <v>7</v>
      </c>
      <c r="AI77" s="25" t="s">
        <v>230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U7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'Б-100165-13',date'2016-03-03',2, 3, 3, 'RUR', 1, 18, date'2015-03-06', date'2015-03-07', 1001651, 1, to_date('2016-08-07 00:00:00','YYYY-MM-DD HH24:MI:SS'), 50000, 9000, 0, 254, 0, 'c1', 8,null);insert into xxxx_oebs_cash_payment_test (ID, INVOICE_ID, OEBS_PAYMENT, DOC_DATE, COMISS_DATE) values (s_xxxx_oebs_cash_payment_test.NEXTVAL, 100165, 25000, to_date('2016-08-07 00:00:00','YYYY-MM-DD HH24:MI:SS'), date'2015-08-07' );insert into xxxx_client_discount_m  (ID,CLIENT_ID,CLIENT_AVG_DISCOUNT,DT) values (s_xxxx_client_discount_m.NEXTVAL,254, 7, date'2016-03-05');</v>
      </c>
    </row>
    <row r="78" spans="1:47" ht="15" customHeight="1" x14ac:dyDescent="0.3">
      <c r="A78" s="45">
        <v>11</v>
      </c>
      <c r="B78" s="57"/>
      <c r="C78" s="12" t="str">
        <f t="shared" si="17"/>
        <v>100011</v>
      </c>
      <c r="D78" s="12" t="str">
        <f t="shared" si="18"/>
        <v>100011/13</v>
      </c>
      <c r="E78" s="13" t="s">
        <v>40</v>
      </c>
      <c r="F78" s="13" t="s">
        <v>41</v>
      </c>
      <c r="G78" s="12">
        <v>57</v>
      </c>
      <c r="H78" s="14">
        <v>100166</v>
      </c>
      <c r="I78" s="15" t="str">
        <f t="shared" si="21"/>
        <v>Б-100166-13</v>
      </c>
      <c r="J78" s="16">
        <v>2</v>
      </c>
      <c r="K78" s="12">
        <v>7</v>
      </c>
      <c r="L78" s="12" t="s">
        <v>42</v>
      </c>
      <c r="M78" s="16">
        <v>1</v>
      </c>
      <c r="N78" s="12">
        <v>18</v>
      </c>
      <c r="O78" s="144" t="s">
        <v>168</v>
      </c>
      <c r="P78" s="13" t="s">
        <v>44</v>
      </c>
      <c r="Q78" s="13" t="s">
        <v>45</v>
      </c>
      <c r="R78" s="17" t="str">
        <f t="shared" si="19"/>
        <v>1001661</v>
      </c>
      <c r="S78" s="15">
        <v>1</v>
      </c>
      <c r="T78" s="144" t="s">
        <v>221</v>
      </c>
      <c r="U78" s="12">
        <v>50000</v>
      </c>
      <c r="V78" s="12">
        <f t="shared" si="22"/>
        <v>9000</v>
      </c>
      <c r="W78" s="12">
        <v>0</v>
      </c>
      <c r="X78" s="18">
        <v>255</v>
      </c>
      <c r="Y78" s="19" t="s">
        <v>47</v>
      </c>
      <c r="Z78" s="20">
        <f t="shared" si="23"/>
        <v>41000</v>
      </c>
      <c r="AA78" s="21"/>
      <c r="AB78" s="26"/>
      <c r="AC78" s="14">
        <f t="shared" si="20"/>
        <v>25000</v>
      </c>
      <c r="AD78" s="12"/>
      <c r="AE78" s="12"/>
      <c r="AF78" s="59" t="s">
        <v>186</v>
      </c>
      <c r="AG78" s="23">
        <v>8</v>
      </c>
      <c r="AH78" s="27">
        <v>7</v>
      </c>
      <c r="AI78" s="25" t="s">
        <v>230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U7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'Б-100166-13',date'2016-03-03',2, 7, 7, 'RUR', 1, 18, date'2015-03-06', date'2015-03-07', 1001661, 1, to_date('2016-08-07 00:00:00','YYYY-MM-DD HH24:MI:SS'), 50000, 9000, 0, 255, 0, 'c1', 8,null);insert into xxxx_oebs_cash_payment_test (ID, INVOICE_ID, OEBS_PAYMENT, DOC_DATE, COMISS_DATE) values (s_xxxx_oebs_cash_payment_test.NEXTVAL, 100166, 25000, to_date('2016-08-07 00:00:00','YYYY-MM-DD HH24:MI:SS'), date'2015-08-07' );insert into xxxx_client_discount_m  (ID,CLIENT_ID,CLIENT_AVG_DISCOUNT,DT) values (s_xxxx_client_discount_m.NEXTVAL,255, 7, date'2016-03-05');</v>
      </c>
    </row>
    <row r="79" spans="1:47" ht="15" customHeight="1" x14ac:dyDescent="0.3">
      <c r="A79" s="45">
        <v>11</v>
      </c>
      <c r="B79" s="57"/>
      <c r="C79" s="12" t="str">
        <f t="shared" si="17"/>
        <v>100011</v>
      </c>
      <c r="D79" s="12" t="str">
        <f t="shared" si="18"/>
        <v>100011/13</v>
      </c>
      <c r="E79" s="13" t="s">
        <v>40</v>
      </c>
      <c r="F79" s="13" t="s">
        <v>41</v>
      </c>
      <c r="G79" s="12">
        <v>57</v>
      </c>
      <c r="H79" s="14">
        <v>100167</v>
      </c>
      <c r="I79" s="15" t="str">
        <f t="shared" si="21"/>
        <v>Б-100167-13</v>
      </c>
      <c r="J79" s="16">
        <v>2</v>
      </c>
      <c r="K79" s="28">
        <v>11</v>
      </c>
      <c r="L79" s="12" t="s">
        <v>42</v>
      </c>
      <c r="M79" s="16">
        <v>1</v>
      </c>
      <c r="N79" s="12">
        <v>18</v>
      </c>
      <c r="O79" s="144" t="s">
        <v>169</v>
      </c>
      <c r="P79" s="13" t="s">
        <v>44</v>
      </c>
      <c r="Q79" s="13" t="s">
        <v>45</v>
      </c>
      <c r="R79" s="17" t="str">
        <f t="shared" si="19"/>
        <v>1001671</v>
      </c>
      <c r="S79" s="15">
        <v>1</v>
      </c>
      <c r="T79" s="144" t="s">
        <v>221</v>
      </c>
      <c r="U79" s="12">
        <v>50000</v>
      </c>
      <c r="V79" s="12">
        <f t="shared" si="22"/>
        <v>9000</v>
      </c>
      <c r="W79" s="12">
        <v>0</v>
      </c>
      <c r="X79" s="18">
        <v>256</v>
      </c>
      <c r="Y79" s="19" t="s">
        <v>47</v>
      </c>
      <c r="Z79" s="20">
        <f t="shared" si="23"/>
        <v>41000</v>
      </c>
      <c r="AA79" s="21"/>
      <c r="AB79" s="29"/>
      <c r="AC79" s="14">
        <f t="shared" si="20"/>
        <v>25000</v>
      </c>
      <c r="AD79" s="12"/>
      <c r="AE79" s="12"/>
      <c r="AF79" s="59" t="s">
        <v>186</v>
      </c>
      <c r="AG79" s="23">
        <v>8</v>
      </c>
      <c r="AH79" s="30">
        <v>20</v>
      </c>
      <c r="AI79" s="25" t="s">
        <v>230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U7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'Б-100167-13',date'2016-03-04',2, 11, 11, 'RUR', 1, 18, date'2015-03-06', date'2015-03-07', 1001671, 1, to_date('2016-08-07 00:00:00','YYYY-MM-DD HH24:MI:SS'), 50000, 9000, 0, 256, 0, 'c1', 8,null);insert into xxxx_oebs_cash_payment_test (ID, INVOICE_ID, OEBS_PAYMENT, DOC_DATE, COMISS_DATE) values (s_xxxx_oebs_cash_payment_test.NEXTVAL, 100167, 25000, to_date('2016-08-07 00:00:00','YYYY-MM-DD HH24:MI:SS'), date'2015-08-07' );insert into xxxx_client_discount_m  (ID,CLIENT_ID,CLIENT_AVG_DISCOUNT,DT) values (s_xxxx_client_discount_m.NEXTVAL,256, 20, date'2016-03-05');</v>
      </c>
    </row>
    <row r="80" spans="1:47" ht="15" customHeight="1" x14ac:dyDescent="0.3">
      <c r="A80" s="45">
        <v>11</v>
      </c>
      <c r="B80" s="57"/>
      <c r="C80" s="33" t="str">
        <f t="shared" si="17"/>
        <v>100011</v>
      </c>
      <c r="D80" s="33" t="str">
        <f t="shared" si="18"/>
        <v>100011/13</v>
      </c>
      <c r="E80" s="34" t="s">
        <v>40</v>
      </c>
      <c r="F80" s="34" t="s">
        <v>41</v>
      </c>
      <c r="G80" s="12">
        <v>57</v>
      </c>
      <c r="H80" s="14">
        <v>100168</v>
      </c>
      <c r="I80" s="33" t="str">
        <f t="shared" si="21"/>
        <v>Б-100168-13</v>
      </c>
      <c r="J80" s="16">
        <v>2</v>
      </c>
      <c r="K80" s="35">
        <v>1</v>
      </c>
      <c r="L80" s="33" t="s">
        <v>42</v>
      </c>
      <c r="M80" s="36">
        <v>1</v>
      </c>
      <c r="N80" s="33">
        <v>18</v>
      </c>
      <c r="O80" s="145" t="s">
        <v>170</v>
      </c>
      <c r="P80" s="34" t="s">
        <v>44</v>
      </c>
      <c r="Q80" s="34" t="s">
        <v>45</v>
      </c>
      <c r="R80" s="37" t="str">
        <f t="shared" si="19"/>
        <v>1001681</v>
      </c>
      <c r="S80" s="33">
        <v>1</v>
      </c>
      <c r="T80" s="144" t="s">
        <v>221</v>
      </c>
      <c r="U80" s="12">
        <v>50000</v>
      </c>
      <c r="V80" s="33">
        <f t="shared" si="22"/>
        <v>9000</v>
      </c>
      <c r="W80" s="33">
        <v>0</v>
      </c>
      <c r="X80" s="18">
        <v>257</v>
      </c>
      <c r="Y80" s="38" t="s">
        <v>47</v>
      </c>
      <c r="Z80" s="20">
        <f t="shared" si="23"/>
        <v>41000</v>
      </c>
      <c r="AA80" s="39"/>
      <c r="AB80" s="39"/>
      <c r="AC80" s="40">
        <f t="shared" si="20"/>
        <v>25000</v>
      </c>
      <c r="AD80" s="33"/>
      <c r="AE80" s="33"/>
      <c r="AF80" s="59" t="s">
        <v>186</v>
      </c>
      <c r="AG80" s="41">
        <v>8</v>
      </c>
      <c r="AH80" s="42">
        <v>13</v>
      </c>
      <c r="AI80" s="43" t="s">
        <v>230</v>
      </c>
      <c r="AJ80" s="34"/>
      <c r="AK80" s="34"/>
      <c r="AL80" s="37">
        <v>0</v>
      </c>
      <c r="AM80" s="33" t="s">
        <v>50</v>
      </c>
      <c r="AN80" s="33" t="s">
        <v>51</v>
      </c>
      <c r="AO80" s="33"/>
      <c r="AP80" s="37"/>
      <c r="AQ80" s="37"/>
      <c r="AR80" s="37"/>
      <c r="AS80" s="44"/>
      <c r="AU8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'Б-100168-13',date'2016-03-05',2, 1, 1, 'RUR', 1, 18, date'2015-03-06', date'2015-03-07', 1001681, 1, to_date('2016-08-07 00:00:00','YYYY-MM-DD HH24:MI:SS'), 50000, 9000, 0, 257, 0, 'c1', 8,null);insert into xxxx_oebs_cash_payment_test (ID, INVOICE_ID, OEBS_PAYMENT, DOC_DATE, COMISS_DATE) values (s_xxxx_oebs_cash_payment_test.NEXTVAL, 100168, 25000, to_date('2016-08-07 00:00:00','YYYY-MM-DD HH24:MI:SS'), date'2015-08-07' );insert into xxxx_client_discount_m  (ID,CLIENT_ID,CLIENT_AVG_DISCOUNT,DT) values (s_xxxx_client_discount_m.NEXTVAL,257, 13, date'2016-03-05');</v>
      </c>
    </row>
    <row r="81" spans="1:47" ht="15" customHeight="1" x14ac:dyDescent="0.3">
      <c r="A81" s="45">
        <v>12</v>
      </c>
      <c r="B81" s="57"/>
      <c r="C81" s="12" t="str">
        <f t="shared" si="17"/>
        <v>100012</v>
      </c>
      <c r="D81" s="12" t="str">
        <f t="shared" si="18"/>
        <v>100012/13</v>
      </c>
      <c r="E81" s="13" t="s">
        <v>40</v>
      </c>
      <c r="F81" s="13" t="s">
        <v>41</v>
      </c>
      <c r="G81" s="12">
        <v>57</v>
      </c>
      <c r="H81" s="14">
        <v>100169</v>
      </c>
      <c r="I81" s="15" t="str">
        <f t="shared" si="21"/>
        <v>Б-100169-13</v>
      </c>
      <c r="J81" s="16">
        <v>2</v>
      </c>
      <c r="K81" s="56">
        <v>2</v>
      </c>
      <c r="L81" s="12" t="s">
        <v>42</v>
      </c>
      <c r="M81" s="16">
        <v>1</v>
      </c>
      <c r="N81" s="12">
        <v>18</v>
      </c>
      <c r="O81" s="144" t="s">
        <v>167</v>
      </c>
      <c r="P81" s="13" t="s">
        <v>44</v>
      </c>
      <c r="Q81" s="13" t="s">
        <v>45</v>
      </c>
      <c r="R81" s="17" t="str">
        <f t="shared" si="19"/>
        <v>1001691</v>
      </c>
      <c r="S81" s="15">
        <v>1</v>
      </c>
      <c r="T81" s="144" t="s">
        <v>152</v>
      </c>
      <c r="U81" s="12">
        <v>50000</v>
      </c>
      <c r="V81" s="12">
        <f t="shared" si="22"/>
        <v>9000</v>
      </c>
      <c r="W81" s="12">
        <v>0</v>
      </c>
      <c r="X81" s="18">
        <v>258</v>
      </c>
      <c r="Y81" s="19" t="s">
        <v>47</v>
      </c>
      <c r="Z81" s="20"/>
      <c r="AA81" s="21"/>
      <c r="AB81" s="22"/>
      <c r="AC81" s="14">
        <f t="shared" si="20"/>
        <v>25000</v>
      </c>
      <c r="AD81" s="12"/>
      <c r="AE81" s="12"/>
      <c r="AF81" s="13" t="s">
        <v>172</v>
      </c>
      <c r="AG81" s="23">
        <v>8</v>
      </c>
      <c r="AH81" s="24">
        <v>13</v>
      </c>
      <c r="AI81" s="25" t="s">
        <v>230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5" t="s">
        <v>196</v>
      </c>
      <c r="AU8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'Б-100169-13',date'2016-03-02',2, 2, 2, 'RUR', 1, 18, date'2015-03-06', date'2015-03-07', 1001691, 1, to_date('2016-06-07 00:00:00','YYYY-MM-DD HH24:MI:SS'), 50000, 9000, 0, 258, 0, 'c1', 8,null);insert into xxxx_oebs_cash_payment_test (ID, INVOICE_ID, OEBS_PAYMENT, DOC_DATE, COMISS_DATE) values (s_xxxx_oebs_cash_payment_test.NEXTVAL, 100169, 25000, to_date('2016-06-07 00:00:00','YYYY-MM-DD HH24:MI:SS'), date'2015-06-11' );insert into xxxx_client_discount_m  (ID,CLIENT_ID,CLIENT_AVG_DISCOUNT,DT) values (s_xxxx_client_discount_m.NEXTVAL,258, 13, date'2016-03-05');</v>
      </c>
    </row>
    <row r="82" spans="1:47" ht="15" customHeight="1" x14ac:dyDescent="0.3">
      <c r="A82" s="45">
        <v>12</v>
      </c>
      <c r="B82" s="57"/>
      <c r="C82" s="12" t="str">
        <f t="shared" si="17"/>
        <v>100012</v>
      </c>
      <c r="D82" s="12" t="str">
        <f t="shared" si="18"/>
        <v>100012/13</v>
      </c>
      <c r="E82" s="13" t="s">
        <v>40</v>
      </c>
      <c r="F82" s="13" t="s">
        <v>41</v>
      </c>
      <c r="G82" s="12">
        <v>57</v>
      </c>
      <c r="H82" s="14">
        <v>100170</v>
      </c>
      <c r="I82" s="15" t="str">
        <f t="shared" si="21"/>
        <v>Б-100170-13</v>
      </c>
      <c r="J82" s="16">
        <v>2</v>
      </c>
      <c r="K82" s="12">
        <v>7</v>
      </c>
      <c r="L82" s="12" t="s">
        <v>42</v>
      </c>
      <c r="M82" s="16">
        <v>1</v>
      </c>
      <c r="N82" s="12">
        <v>18</v>
      </c>
      <c r="O82" s="144" t="s">
        <v>168</v>
      </c>
      <c r="P82" s="13" t="s">
        <v>44</v>
      </c>
      <c r="Q82" s="13" t="s">
        <v>45</v>
      </c>
      <c r="R82" s="17" t="str">
        <f t="shared" si="19"/>
        <v>1001701</v>
      </c>
      <c r="S82" s="15">
        <v>1</v>
      </c>
      <c r="T82" s="144" t="s">
        <v>153</v>
      </c>
      <c r="U82" s="12">
        <v>50000</v>
      </c>
      <c r="V82" s="12">
        <f t="shared" si="22"/>
        <v>9000</v>
      </c>
      <c r="W82" s="12">
        <v>0</v>
      </c>
      <c r="X82" s="18">
        <v>259</v>
      </c>
      <c r="Y82" s="19" t="s">
        <v>47</v>
      </c>
      <c r="Z82" s="20"/>
      <c r="AA82" s="21"/>
      <c r="AB82" s="26"/>
      <c r="AC82" s="14">
        <f t="shared" si="20"/>
        <v>25000</v>
      </c>
      <c r="AD82" s="12"/>
      <c r="AE82" s="12"/>
      <c r="AF82" s="13" t="s">
        <v>172</v>
      </c>
      <c r="AG82" s="23">
        <v>8</v>
      </c>
      <c r="AH82" s="27">
        <v>7</v>
      </c>
      <c r="AI82" s="25" t="s">
        <v>230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U8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'Б-100170-13',date'2016-03-03',2, 7, 7, 'RUR', 1, 18, date'2015-03-06', date'2015-03-07', 1001701, 1, to_date('2016-06-08 00:00:00','YYYY-MM-DD HH24:MI:SS'), 50000, 9000, 0, 259, 0, 'c1', 8,null);insert into xxxx_oebs_cash_payment_test (ID, INVOICE_ID, OEBS_PAYMENT, DOC_DATE, COMISS_DATE) values (s_xxxx_oebs_cash_payment_test.NEXTVAL, 100170, 25000, to_date('2016-06-08 00:00:00','YYYY-MM-DD HH24:MI:SS'), date'2015-06-11' );insert into xxxx_client_discount_m  (ID,CLIENT_ID,CLIENT_AVG_DISCOUNT,DT) values (s_xxxx_client_discount_m.NEXTVAL,259, 7, date'2016-03-05');</v>
      </c>
    </row>
    <row r="83" spans="1:47" ht="15" customHeight="1" x14ac:dyDescent="0.3">
      <c r="A83" s="45">
        <v>12</v>
      </c>
      <c r="B83" s="57"/>
      <c r="C83" s="12" t="str">
        <f t="shared" ref="C83:C114" si="25">"1000"&amp;A83</f>
        <v>100012</v>
      </c>
      <c r="D83" s="12" t="str">
        <f t="shared" ref="D83:D114" si="26">"1000"&amp;A83&amp;"/13"</f>
        <v>100012/13</v>
      </c>
      <c r="E83" s="13" t="s">
        <v>40</v>
      </c>
      <c r="F83" s="13" t="s">
        <v>41</v>
      </c>
      <c r="G83" s="12">
        <v>57</v>
      </c>
      <c r="H83" s="14">
        <v>100171</v>
      </c>
      <c r="I83" s="15" t="str">
        <f t="shared" si="21"/>
        <v>Б-100171-13</v>
      </c>
      <c r="J83" s="16">
        <v>2</v>
      </c>
      <c r="K83" s="12">
        <v>7</v>
      </c>
      <c r="L83" s="12" t="s">
        <v>42</v>
      </c>
      <c r="M83" s="16">
        <v>1</v>
      </c>
      <c r="N83" s="12">
        <v>18</v>
      </c>
      <c r="O83" s="144" t="s">
        <v>168</v>
      </c>
      <c r="P83" s="13" t="s">
        <v>44</v>
      </c>
      <c r="Q83" s="13" t="s">
        <v>45</v>
      </c>
      <c r="R83" s="17" t="str">
        <f t="shared" ref="R83:R114" si="27">H83&amp;"1"</f>
        <v>1001711</v>
      </c>
      <c r="S83" s="15">
        <v>1</v>
      </c>
      <c r="T83" s="144" t="s">
        <v>153</v>
      </c>
      <c r="U83" s="12">
        <v>50000</v>
      </c>
      <c r="V83" s="12">
        <f t="shared" si="22"/>
        <v>9000</v>
      </c>
      <c r="W83" s="12">
        <v>0</v>
      </c>
      <c r="X83" s="18">
        <v>260</v>
      </c>
      <c r="Y83" s="19" t="s">
        <v>47</v>
      </c>
      <c r="Z83" s="20"/>
      <c r="AA83" s="21"/>
      <c r="AB83" s="26"/>
      <c r="AC83" s="14">
        <v>100000</v>
      </c>
      <c r="AD83" s="12"/>
      <c r="AE83" s="12"/>
      <c r="AF83" s="13" t="s">
        <v>172</v>
      </c>
      <c r="AG83" s="23">
        <v>8</v>
      </c>
      <c r="AH83" s="27">
        <v>7</v>
      </c>
      <c r="AI83" s="25" t="s">
        <v>230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U8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'Б-100171-13',date'2016-03-03',2, 7, 7, 'RUR', 1, 18, date'2015-03-06', date'2015-03-07', 1001711, 1, to_date('2016-06-08 00:00:00','YYYY-MM-DD HH24:MI:SS'), 50000, 9000, 0, 260, 0, 'c1', 8,null);insert into xxxx_oebs_cash_payment_test (ID, INVOICE_ID, OEBS_PAYMENT, DOC_DATE, COMISS_DATE) values (s_xxxx_oebs_cash_payment_test.NEXTVAL, 100171, 100000, to_date('2016-06-08 00:00:00','YYYY-MM-DD HH24:MI:SS'), date'2015-06-11' );insert into xxxx_client_discount_m  (ID,CLIENT_ID,CLIENT_AVG_DISCOUNT,DT) values (s_xxxx_client_discount_m.NEXTVAL,260, 7, date'2016-03-05');</v>
      </c>
    </row>
    <row r="84" spans="1:47" ht="15" customHeight="1" x14ac:dyDescent="0.3">
      <c r="A84" s="45">
        <v>12</v>
      </c>
      <c r="B84" s="57"/>
      <c r="C84" s="12" t="str">
        <f t="shared" si="25"/>
        <v>100012</v>
      </c>
      <c r="D84" s="12" t="str">
        <f t="shared" si="26"/>
        <v>100012/13</v>
      </c>
      <c r="E84" s="13" t="s">
        <v>40</v>
      </c>
      <c r="F84" s="13" t="s">
        <v>41</v>
      </c>
      <c r="G84" s="12">
        <v>57</v>
      </c>
      <c r="H84" s="14">
        <v>100172</v>
      </c>
      <c r="I84" s="15" t="str">
        <f t="shared" si="21"/>
        <v>Б-100172-13</v>
      </c>
      <c r="J84" s="16">
        <v>2</v>
      </c>
      <c r="K84" s="56">
        <v>11</v>
      </c>
      <c r="L84" s="12" t="s">
        <v>42</v>
      </c>
      <c r="M84" s="16">
        <v>1</v>
      </c>
      <c r="N84" s="12">
        <v>18</v>
      </c>
      <c r="O84" s="144" t="s">
        <v>169</v>
      </c>
      <c r="P84" s="13" t="s">
        <v>44</v>
      </c>
      <c r="Q84" s="13" t="s">
        <v>45</v>
      </c>
      <c r="R84" s="17" t="str">
        <f t="shared" si="27"/>
        <v>1001721</v>
      </c>
      <c r="S84" s="15">
        <v>1</v>
      </c>
      <c r="T84" s="144" t="s">
        <v>215</v>
      </c>
      <c r="U84" s="12">
        <v>50000</v>
      </c>
      <c r="V84" s="12">
        <f t="shared" si="22"/>
        <v>9000</v>
      </c>
      <c r="W84" s="12">
        <v>0</v>
      </c>
      <c r="X84" s="18">
        <v>261</v>
      </c>
      <c r="Y84" s="19" t="s">
        <v>47</v>
      </c>
      <c r="Z84" s="20"/>
      <c r="AA84" s="29">
        <f>SUM(AC81:AC85)/1.18</f>
        <v>169491.52542372883</v>
      </c>
      <c r="AB84" s="29"/>
      <c r="AC84" s="14">
        <f t="shared" ref="AC84:AC93" si="28">U84*0.5</f>
        <v>25000</v>
      </c>
      <c r="AD84" s="12"/>
      <c r="AE84" s="12"/>
      <c r="AF84" s="13" t="s">
        <v>172</v>
      </c>
      <c r="AG84" s="23">
        <v>8</v>
      </c>
      <c r="AH84" s="30">
        <v>20</v>
      </c>
      <c r="AI84" s="25" t="s">
        <v>230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U8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'Б-100172-13',date'2016-03-04',2, 11, 11, 'RUR', 1, 18, date'2015-03-06', date'2015-03-07', 1001721, 1, to_date('2016-06-09 00:00:00','YYYY-MM-DD HH24:MI:SS'), 50000, 9000, 0, 261, 0, 'c1', 8,null);insert into xxxx_oebs_cash_payment_test (ID, INVOICE_ID, OEBS_PAYMENT, DOC_DATE, COMISS_DATE) values (s_xxxx_oebs_cash_payment_test.NEXTVAL, 100172, 25000, to_date('2016-06-09 00:00:00','YYYY-MM-DD HH24:MI:SS'), date'2015-06-11' );insert into xxxx_client_discount_m  (ID,CLIENT_ID,CLIENT_AVG_DISCOUNT,DT) values (s_xxxx_client_discount_m.NEXTVAL,261, 20, date'2016-03-05');</v>
      </c>
    </row>
    <row r="85" spans="1:47" ht="15" customHeight="1" x14ac:dyDescent="0.3">
      <c r="A85" s="45">
        <v>12</v>
      </c>
      <c r="B85" s="57"/>
      <c r="C85" s="12" t="str">
        <f t="shared" si="25"/>
        <v>100012</v>
      </c>
      <c r="D85" s="12" t="str">
        <f t="shared" si="26"/>
        <v>100012/13</v>
      </c>
      <c r="E85" s="13" t="s">
        <v>40</v>
      </c>
      <c r="F85" s="13" t="s">
        <v>41</v>
      </c>
      <c r="G85" s="12">
        <v>57</v>
      </c>
      <c r="H85" s="14">
        <v>100173</v>
      </c>
      <c r="I85" s="15" t="str">
        <f t="shared" si="21"/>
        <v>Б-100173-13</v>
      </c>
      <c r="J85" s="16">
        <v>2</v>
      </c>
      <c r="K85" s="28">
        <v>1</v>
      </c>
      <c r="L85" s="12" t="s">
        <v>42</v>
      </c>
      <c r="M85" s="16">
        <v>1</v>
      </c>
      <c r="N85" s="12">
        <v>18</v>
      </c>
      <c r="O85" s="144" t="s">
        <v>170</v>
      </c>
      <c r="P85" s="13" t="s">
        <v>44</v>
      </c>
      <c r="Q85" s="13" t="s">
        <v>45</v>
      </c>
      <c r="R85" s="17" t="str">
        <f t="shared" si="27"/>
        <v>1001731</v>
      </c>
      <c r="S85" s="15">
        <v>1</v>
      </c>
      <c r="T85" s="144" t="s">
        <v>216</v>
      </c>
      <c r="U85" s="12">
        <v>50000</v>
      </c>
      <c r="V85" s="12">
        <f t="shared" si="22"/>
        <v>9000</v>
      </c>
      <c r="W85" s="12">
        <v>0</v>
      </c>
      <c r="X85" s="18">
        <v>262</v>
      </c>
      <c r="Y85" s="19" t="s">
        <v>47</v>
      </c>
      <c r="Z85" s="20">
        <f>SUM(U81:U85)-SUM(V81:V85)</f>
        <v>205000</v>
      </c>
      <c r="AA85" s="29">
        <v>169491</v>
      </c>
      <c r="AB85" s="29">
        <f>Z85-AA85</f>
        <v>35509</v>
      </c>
      <c r="AC85" s="14">
        <f t="shared" si="28"/>
        <v>25000</v>
      </c>
      <c r="AD85" s="12"/>
      <c r="AE85" s="12"/>
      <c r="AF85" s="13" t="s">
        <v>172</v>
      </c>
      <c r="AG85" s="23">
        <v>8</v>
      </c>
      <c r="AH85" s="30">
        <v>13</v>
      </c>
      <c r="AI85" s="25" t="s">
        <v>230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U8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'Б-100173-13',date'2016-03-05',2, 1, 1, 'RUR', 1, 18, date'2015-03-06', date'2015-03-07', 1001731, 1, to_date('2016-06-11 00:00:00','YYYY-MM-DD HH24:MI:SS'), 50000, 9000, 0, 262, 0, 'c1', 8,null);insert into xxxx_oebs_cash_payment_test (ID, INVOICE_ID, OEBS_PAYMENT, DOC_DATE, COMISS_DATE) values (s_xxxx_oebs_cash_payment_test.NEXTVAL, 100173, 25000, to_date('2016-06-11 00:00:00','YYYY-MM-DD HH24:MI:SS'), date'2015-06-11' );insert into xxxx_client_discount_m  (ID,CLIENT_ID,CLIENT_AVG_DISCOUNT,DT) values (s_xxxx_client_discount_m.NEXTVAL,262, 13, date'2016-03-05');</v>
      </c>
    </row>
    <row r="86" spans="1:47" ht="15" customHeight="1" x14ac:dyDescent="0.3">
      <c r="A86" s="45">
        <v>12</v>
      </c>
      <c r="B86" s="57"/>
      <c r="C86" s="12" t="str">
        <f t="shared" si="25"/>
        <v>100012</v>
      </c>
      <c r="D86" s="12" t="str">
        <f t="shared" si="26"/>
        <v>100012/13</v>
      </c>
      <c r="E86" s="13" t="s">
        <v>40</v>
      </c>
      <c r="F86" s="13" t="s">
        <v>41</v>
      </c>
      <c r="G86" s="12">
        <v>57</v>
      </c>
      <c r="H86" s="14">
        <v>100174</v>
      </c>
      <c r="I86" s="15" t="str">
        <f t="shared" si="21"/>
        <v>Б-100174-13</v>
      </c>
      <c r="J86" s="16">
        <v>2</v>
      </c>
      <c r="K86" s="12">
        <v>7</v>
      </c>
      <c r="L86" s="12" t="s">
        <v>42</v>
      </c>
      <c r="M86" s="16">
        <v>1</v>
      </c>
      <c r="N86" s="12">
        <v>18</v>
      </c>
      <c r="O86" s="144" t="s">
        <v>167</v>
      </c>
      <c r="P86" s="13" t="s">
        <v>44</v>
      </c>
      <c r="Q86" s="13" t="s">
        <v>45</v>
      </c>
      <c r="R86" s="17" t="str">
        <f t="shared" si="27"/>
        <v>1001741</v>
      </c>
      <c r="S86" s="15">
        <v>1</v>
      </c>
      <c r="T86" s="144" t="s">
        <v>217</v>
      </c>
      <c r="U86" s="12">
        <v>50000</v>
      </c>
      <c r="V86" s="12">
        <f t="shared" si="22"/>
        <v>9000</v>
      </c>
      <c r="W86" s="12">
        <v>0</v>
      </c>
      <c r="X86" s="18">
        <v>263</v>
      </c>
      <c r="Y86" s="19" t="s">
        <v>47</v>
      </c>
      <c r="Z86" s="20"/>
      <c r="AA86" s="21"/>
      <c r="AB86" s="22"/>
      <c r="AC86" s="14">
        <f t="shared" si="28"/>
        <v>25000</v>
      </c>
      <c r="AD86" s="12"/>
      <c r="AE86" s="12"/>
      <c r="AF86" s="58" t="s">
        <v>181</v>
      </c>
      <c r="AG86" s="23">
        <v>8</v>
      </c>
      <c r="AH86" s="24">
        <v>13</v>
      </c>
      <c r="AI86" s="25" t="s">
        <v>230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U8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'Б-100174-13',date'2016-03-02',2, 7, 7, 'RUR', 1, 18, date'2015-03-06', date'2015-03-07', 1001741, 1, to_date('2016-07-07 00:00:00','YYYY-MM-DD HH24:MI:SS'), 50000, 9000, 0, 263, 0, 'c1', 8,null);insert into xxxx_oebs_cash_payment_test (ID, INVOICE_ID, OEBS_PAYMENT, DOC_DATE, COMISS_DATE) values (s_xxxx_oebs_cash_payment_test.NEXTVAL, 100174, 25000, to_date('2016-07-07 00:00:00','YYYY-MM-DD HH24:MI:SS'), date'2015-07-11' );insert into xxxx_client_discount_m  (ID,CLIENT_ID,CLIENT_AVG_DISCOUNT,DT) values (s_xxxx_client_discount_m.NEXTVAL,263, 13, date'2016-03-05');</v>
      </c>
    </row>
    <row r="87" spans="1:47" ht="15" customHeight="1" x14ac:dyDescent="0.3">
      <c r="A87" s="45">
        <v>12</v>
      </c>
      <c r="B87" s="57"/>
      <c r="C87" s="12" t="str">
        <f t="shared" si="25"/>
        <v>100012</v>
      </c>
      <c r="D87" s="12" t="str">
        <f t="shared" si="26"/>
        <v>100012/13</v>
      </c>
      <c r="E87" s="13" t="s">
        <v>40</v>
      </c>
      <c r="F87" s="13" t="s">
        <v>41</v>
      </c>
      <c r="G87" s="12">
        <v>57</v>
      </c>
      <c r="H87" s="14">
        <v>100175</v>
      </c>
      <c r="I87" s="15" t="str">
        <f t="shared" si="21"/>
        <v>Б-100175-13</v>
      </c>
      <c r="J87" s="16">
        <v>2</v>
      </c>
      <c r="K87" s="28">
        <v>12</v>
      </c>
      <c r="L87" s="12" t="s">
        <v>42</v>
      </c>
      <c r="M87" s="16">
        <v>1</v>
      </c>
      <c r="N87" s="12">
        <v>18</v>
      </c>
      <c r="O87" s="144" t="s">
        <v>168</v>
      </c>
      <c r="P87" s="13" t="s">
        <v>44</v>
      </c>
      <c r="Q87" s="13" t="s">
        <v>45</v>
      </c>
      <c r="R87" s="17" t="str">
        <f t="shared" si="27"/>
        <v>1001751</v>
      </c>
      <c r="S87" s="15">
        <v>1</v>
      </c>
      <c r="T87" s="144" t="s">
        <v>217</v>
      </c>
      <c r="U87" s="12">
        <v>50000</v>
      </c>
      <c r="V87" s="12">
        <f t="shared" si="22"/>
        <v>9000</v>
      </c>
      <c r="W87" s="12">
        <v>0</v>
      </c>
      <c r="X87" s="18">
        <v>264</v>
      </c>
      <c r="Y87" s="19" t="s">
        <v>47</v>
      </c>
      <c r="Z87" s="20"/>
      <c r="AA87" s="21"/>
      <c r="AB87" s="26"/>
      <c r="AC87" s="14">
        <f t="shared" si="28"/>
        <v>25000</v>
      </c>
      <c r="AD87" s="12"/>
      <c r="AE87" s="12"/>
      <c r="AF87" s="58" t="s">
        <v>181</v>
      </c>
      <c r="AG87" s="23">
        <v>8</v>
      </c>
      <c r="AH87" s="27">
        <v>7</v>
      </c>
      <c r="AI87" s="25" t="s">
        <v>230</v>
      </c>
      <c r="AJ87" s="13"/>
      <c r="AK87" s="13"/>
      <c r="AL87" s="17">
        <v>0</v>
      </c>
      <c r="AM87" s="15" t="s">
        <v>50</v>
      </c>
      <c r="AN87" s="12" t="s">
        <v>51</v>
      </c>
      <c r="AO87" s="12"/>
      <c r="AP87" s="17"/>
      <c r="AQ87" s="17"/>
      <c r="AR87" s="17"/>
      <c r="AU8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'Б-100175-13',date'2016-03-03',2, 12, 12, 'RUR', 1, 18, date'2015-03-06', date'2015-03-07', 1001751, 1, to_date('2016-07-07 00:00:00','YYYY-MM-DD HH24:MI:SS'), 50000, 9000, 0, 264, 0, 'c1', 8,null);insert into xxxx_oebs_cash_payment_test (ID, INVOICE_ID, OEBS_PAYMENT, DOC_DATE, COMISS_DATE) values (s_xxxx_oebs_cash_payment_test.NEXTVAL, 100175, 25000, to_date('2016-07-07 00:00:00','YYYY-MM-DD HH24:MI:SS'), date'2015-07-11' );insert into xxxx_client_discount_m  (ID,CLIENT_ID,CLIENT_AVG_DISCOUNT,DT) values (s_xxxx_client_discount_m.NEXTVAL,264, 7, date'2016-03-05');</v>
      </c>
    </row>
    <row r="88" spans="1:47" ht="15" customHeight="1" x14ac:dyDescent="0.3">
      <c r="A88" s="45">
        <v>12</v>
      </c>
      <c r="B88" s="57"/>
      <c r="C88" s="12" t="str">
        <f t="shared" si="25"/>
        <v>100012</v>
      </c>
      <c r="D88" s="12" t="str">
        <f t="shared" si="26"/>
        <v>100012/13</v>
      </c>
      <c r="E88" s="13" t="s">
        <v>40</v>
      </c>
      <c r="F88" s="13" t="s">
        <v>41</v>
      </c>
      <c r="G88" s="12">
        <v>57</v>
      </c>
      <c r="H88" s="14">
        <v>100176</v>
      </c>
      <c r="I88" s="15" t="str">
        <f t="shared" si="21"/>
        <v>Б-100176-13</v>
      </c>
      <c r="J88" s="16">
        <v>2</v>
      </c>
      <c r="K88" s="12">
        <v>7</v>
      </c>
      <c r="L88" s="12" t="s">
        <v>42</v>
      </c>
      <c r="M88" s="16">
        <v>1</v>
      </c>
      <c r="N88" s="12">
        <v>18</v>
      </c>
      <c r="O88" s="144" t="s">
        <v>168</v>
      </c>
      <c r="P88" s="13" t="s">
        <v>44</v>
      </c>
      <c r="Q88" s="13" t="s">
        <v>45</v>
      </c>
      <c r="R88" s="17" t="str">
        <f t="shared" si="27"/>
        <v>1001761</v>
      </c>
      <c r="S88" s="15">
        <v>1</v>
      </c>
      <c r="T88" s="144" t="s">
        <v>217</v>
      </c>
      <c r="U88" s="12">
        <v>50000</v>
      </c>
      <c r="V88" s="12">
        <f t="shared" si="22"/>
        <v>9000</v>
      </c>
      <c r="W88" s="12">
        <v>0</v>
      </c>
      <c r="X88" s="18">
        <v>265</v>
      </c>
      <c r="Y88" s="19" t="s">
        <v>47</v>
      </c>
      <c r="Z88" s="20"/>
      <c r="AA88" s="21"/>
      <c r="AB88" s="26"/>
      <c r="AC88" s="14">
        <f t="shared" si="28"/>
        <v>25000</v>
      </c>
      <c r="AD88" s="12"/>
      <c r="AE88" s="12"/>
      <c r="AF88" s="58" t="s">
        <v>181</v>
      </c>
      <c r="AG88" s="23">
        <v>8</v>
      </c>
      <c r="AH88" s="27">
        <v>7</v>
      </c>
      <c r="AI88" s="25" t="s">
        <v>230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U8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'Б-100176-13',date'2016-03-03',2, 7, 7, 'RUR', 1, 18, date'2015-03-06', date'2015-03-07', 1001761, 1, to_date('2016-07-07 00:00:00','YYYY-MM-DD HH24:MI:SS'), 50000, 9000, 0, 265, 0, 'c1', 8,null);insert into xxxx_oebs_cash_payment_test (ID, INVOICE_ID, OEBS_PAYMENT, DOC_DATE, COMISS_DATE) values (s_xxxx_oebs_cash_payment_test.NEXTVAL, 100176, 25000, to_date('2016-07-07 00:00:00','YYYY-MM-DD HH24:MI:SS'), date'2015-07-11' );insert into xxxx_client_discount_m  (ID,CLIENT_ID,CLIENT_AVG_DISCOUNT,DT) values (s_xxxx_client_discount_m.NEXTVAL,265, 7, date'2016-03-05');</v>
      </c>
    </row>
    <row r="89" spans="1:47" ht="15" customHeight="1" x14ac:dyDescent="0.3">
      <c r="A89" s="45">
        <v>12</v>
      </c>
      <c r="B89" s="57"/>
      <c r="C89" s="12" t="str">
        <f t="shared" si="25"/>
        <v>100012</v>
      </c>
      <c r="D89" s="12" t="str">
        <f t="shared" si="26"/>
        <v>100012/13</v>
      </c>
      <c r="E89" s="13" t="s">
        <v>40</v>
      </c>
      <c r="F89" s="13" t="s">
        <v>41</v>
      </c>
      <c r="G89" s="12">
        <v>57</v>
      </c>
      <c r="H89" s="14">
        <v>100177</v>
      </c>
      <c r="I89" s="15" t="str">
        <f t="shared" si="21"/>
        <v>Б-100177-13</v>
      </c>
      <c r="J89" s="16">
        <v>2</v>
      </c>
      <c r="K89" s="28">
        <v>11</v>
      </c>
      <c r="L89" s="12" t="s">
        <v>42</v>
      </c>
      <c r="M89" s="16">
        <v>1</v>
      </c>
      <c r="N89" s="12">
        <v>18</v>
      </c>
      <c r="O89" s="144" t="s">
        <v>169</v>
      </c>
      <c r="P89" s="13" t="s">
        <v>44</v>
      </c>
      <c r="Q89" s="13" t="s">
        <v>45</v>
      </c>
      <c r="R89" s="17" t="str">
        <f t="shared" si="27"/>
        <v>1001771</v>
      </c>
      <c r="S89" s="15">
        <v>1</v>
      </c>
      <c r="T89" s="144" t="s">
        <v>217</v>
      </c>
      <c r="U89" s="12">
        <v>50000</v>
      </c>
      <c r="V89" s="12">
        <f t="shared" si="22"/>
        <v>9000</v>
      </c>
      <c r="W89" s="12">
        <v>0</v>
      </c>
      <c r="X89" s="18">
        <v>266</v>
      </c>
      <c r="Y89" s="19" t="s">
        <v>47</v>
      </c>
      <c r="Z89" s="20"/>
      <c r="AA89" s="29">
        <f>SUM(AC86:AC90)/1.18</f>
        <v>105932.20338983051</v>
      </c>
      <c r="AB89" s="29"/>
      <c r="AC89" s="14">
        <f t="shared" si="28"/>
        <v>25000</v>
      </c>
      <c r="AD89" s="12"/>
      <c r="AE89" s="12"/>
      <c r="AF89" s="58" t="s">
        <v>181</v>
      </c>
      <c r="AG89" s="23">
        <v>8</v>
      </c>
      <c r="AH89" s="30">
        <v>20</v>
      </c>
      <c r="AI89" s="25" t="s">
        <v>230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U8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'Б-100177-13',date'2016-03-04',2, 11, 11, 'RUR', 1, 18, date'2015-03-06', date'2015-03-07', 1001771, 1, to_date('2016-07-07 00:00:00','YYYY-MM-DD HH24:MI:SS'), 50000, 9000, 0, 266, 0, 'c1', 8,null);insert into xxxx_oebs_cash_payment_test (ID, INVOICE_ID, OEBS_PAYMENT, DOC_DATE, COMISS_DATE) values (s_xxxx_oebs_cash_payment_test.NEXTVAL, 100177, 25000, to_date('2016-07-07 00:00:00','YYYY-MM-DD HH24:MI:SS'), date'2015-07-11' );insert into xxxx_client_discount_m  (ID,CLIENT_ID,CLIENT_AVG_DISCOUNT,DT) values (s_xxxx_client_discount_m.NEXTVAL,266, 20, date'2016-03-05');</v>
      </c>
    </row>
    <row r="90" spans="1:47" ht="15" customHeight="1" x14ac:dyDescent="0.3">
      <c r="A90" s="45">
        <v>12</v>
      </c>
      <c r="B90" s="57"/>
      <c r="C90" s="12" t="str">
        <f t="shared" si="25"/>
        <v>100012</v>
      </c>
      <c r="D90" s="12" t="str">
        <f t="shared" si="26"/>
        <v>100012/13</v>
      </c>
      <c r="E90" s="13" t="s">
        <v>40</v>
      </c>
      <c r="F90" s="13" t="s">
        <v>41</v>
      </c>
      <c r="G90" s="12">
        <v>57</v>
      </c>
      <c r="H90" s="14">
        <v>100178</v>
      </c>
      <c r="I90" s="15" t="str">
        <f t="shared" si="21"/>
        <v>Б-100178-13</v>
      </c>
      <c r="J90" s="16">
        <v>2</v>
      </c>
      <c r="K90" s="28">
        <v>1</v>
      </c>
      <c r="L90" s="12" t="s">
        <v>42</v>
      </c>
      <c r="M90" s="16">
        <v>1</v>
      </c>
      <c r="N90" s="12">
        <v>18</v>
      </c>
      <c r="O90" s="144" t="s">
        <v>170</v>
      </c>
      <c r="P90" s="13" t="s">
        <v>44</v>
      </c>
      <c r="Q90" s="13" t="s">
        <v>45</v>
      </c>
      <c r="R90" s="17" t="str">
        <f t="shared" si="27"/>
        <v>1001781</v>
      </c>
      <c r="S90" s="15">
        <v>1</v>
      </c>
      <c r="T90" s="144" t="s">
        <v>220</v>
      </c>
      <c r="U90" s="12">
        <v>50000</v>
      </c>
      <c r="V90" s="12">
        <f t="shared" si="22"/>
        <v>9000</v>
      </c>
      <c r="W90" s="12">
        <v>0</v>
      </c>
      <c r="X90" s="18">
        <v>267</v>
      </c>
      <c r="Y90" s="19" t="s">
        <v>47</v>
      </c>
      <c r="Z90" s="20">
        <f>SUM(U86:U90)-SUM(V86:V90)</f>
        <v>205000</v>
      </c>
      <c r="AA90" s="21">
        <v>105932.20338983051</v>
      </c>
      <c r="AB90" s="29">
        <f>Z90-AA90</f>
        <v>99067.796610169491</v>
      </c>
      <c r="AC90" s="14">
        <f t="shared" si="28"/>
        <v>25000</v>
      </c>
      <c r="AD90" s="12"/>
      <c r="AE90" s="12"/>
      <c r="AF90" s="58" t="s">
        <v>181</v>
      </c>
      <c r="AG90" s="23">
        <v>8</v>
      </c>
      <c r="AH90" s="30">
        <v>13</v>
      </c>
      <c r="AI90" s="25" t="s">
        <v>230</v>
      </c>
      <c r="AJ90" s="13"/>
      <c r="AK90" s="13"/>
      <c r="AL90" s="17">
        <v>0</v>
      </c>
      <c r="AM90" s="15" t="s">
        <v>50</v>
      </c>
      <c r="AN90" s="12" t="s">
        <v>51</v>
      </c>
      <c r="AO90" s="12"/>
      <c r="AP90" s="17"/>
      <c r="AQ90" s="17"/>
      <c r="AR90" s="17"/>
      <c r="AU9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'Б-100178-13',date'2016-03-05',2, 1, 1, 'RUR', 1, 18, date'2015-03-06', date'2015-03-07', 1001781, 1, to_date('2016-07-11 00:00:00','YYYY-MM-DD HH24:MI:SS'), 50000, 9000, 0, 267, 0, 'c1', 8,null);insert into xxxx_oebs_cash_payment_test (ID, INVOICE_ID, OEBS_PAYMENT, DOC_DATE, COMISS_DATE) values (s_xxxx_oebs_cash_payment_test.NEXTVAL, 100178, 25000, to_date('2016-07-11 00:00:00','YYYY-MM-DD HH24:MI:SS'), date'2015-07-11' );insert into xxxx_client_discount_m  (ID,CLIENT_ID,CLIENT_AVG_DISCOUNT,DT) values (s_xxxx_client_discount_m.NEXTVAL,267, 13, date'2016-03-05');</v>
      </c>
    </row>
    <row r="91" spans="1:47" ht="15" customHeight="1" x14ac:dyDescent="0.3">
      <c r="A91" s="45">
        <v>12</v>
      </c>
      <c r="B91" s="57"/>
      <c r="C91" s="12" t="str">
        <f t="shared" si="25"/>
        <v>100012</v>
      </c>
      <c r="D91" s="12" t="str">
        <f t="shared" si="26"/>
        <v>100012/13</v>
      </c>
      <c r="E91" s="13" t="s">
        <v>40</v>
      </c>
      <c r="F91" s="13" t="s">
        <v>41</v>
      </c>
      <c r="G91" s="12">
        <v>57</v>
      </c>
      <c r="H91" s="14">
        <v>100179</v>
      </c>
      <c r="I91" s="15" t="str">
        <f t="shared" si="21"/>
        <v>Б-100179-13</v>
      </c>
      <c r="J91" s="16">
        <v>2</v>
      </c>
      <c r="K91" s="12">
        <v>7</v>
      </c>
      <c r="L91" s="12" t="s">
        <v>42</v>
      </c>
      <c r="M91" s="16">
        <v>1</v>
      </c>
      <c r="N91" s="12">
        <v>18</v>
      </c>
      <c r="O91" s="144" t="s">
        <v>167</v>
      </c>
      <c r="P91" s="13" t="s">
        <v>44</v>
      </c>
      <c r="Q91" s="13" t="s">
        <v>45</v>
      </c>
      <c r="R91" s="17" t="str">
        <f t="shared" si="27"/>
        <v>1001791</v>
      </c>
      <c r="S91" s="15">
        <v>1</v>
      </c>
      <c r="T91" s="144" t="s">
        <v>221</v>
      </c>
      <c r="U91" s="12">
        <v>50000</v>
      </c>
      <c r="V91" s="12">
        <f t="shared" si="22"/>
        <v>9000</v>
      </c>
      <c r="W91" s="12">
        <v>0</v>
      </c>
      <c r="X91" s="18">
        <v>268</v>
      </c>
      <c r="Y91" s="19" t="s">
        <v>47</v>
      </c>
      <c r="Z91" s="20"/>
      <c r="AA91" s="21"/>
      <c r="AB91" s="22"/>
      <c r="AC91" s="14">
        <f t="shared" si="28"/>
        <v>25000</v>
      </c>
      <c r="AD91" s="12"/>
      <c r="AE91" s="12"/>
      <c r="AF91" s="59" t="s">
        <v>186</v>
      </c>
      <c r="AG91" s="23">
        <v>8</v>
      </c>
      <c r="AH91" s="24">
        <v>13</v>
      </c>
      <c r="AI91" s="25" t="s">
        <v>230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U9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'Б-100179-13',date'2016-03-02',2, 7, 7, 'RUR', 1, 18, date'2015-03-06', date'2015-03-07', 1001791, 1, to_date('2016-08-07 00:00:00','YYYY-MM-DD HH24:MI:SS'), 50000, 9000, 0, 268, 0, 'c1', 8,null);insert into xxxx_oebs_cash_payment_test (ID, INVOICE_ID, OEBS_PAYMENT, DOC_DATE, COMISS_DATE) values (s_xxxx_oebs_cash_payment_test.NEXTVAL, 100179, 25000, to_date('2016-08-07 00:00:00','YYYY-MM-DD HH24:MI:SS'), date'2015-08-07' );insert into xxxx_client_discount_m  (ID,CLIENT_ID,CLIENT_AVG_DISCOUNT,DT) values (s_xxxx_client_discount_m.NEXTVAL,268, 13, date'2016-03-05');</v>
      </c>
    </row>
    <row r="92" spans="1:47" ht="15" customHeight="1" x14ac:dyDescent="0.3">
      <c r="A92" s="45">
        <v>12</v>
      </c>
      <c r="B92" s="57"/>
      <c r="C92" s="12" t="str">
        <f t="shared" si="25"/>
        <v>100012</v>
      </c>
      <c r="D92" s="12" t="str">
        <f t="shared" si="26"/>
        <v>100012/13</v>
      </c>
      <c r="E92" s="13" t="s">
        <v>40</v>
      </c>
      <c r="F92" s="13" t="s">
        <v>41</v>
      </c>
      <c r="G92" s="12">
        <v>57</v>
      </c>
      <c r="H92" s="14">
        <v>100180</v>
      </c>
      <c r="I92" s="15" t="str">
        <f t="shared" si="21"/>
        <v>Б-100180-13</v>
      </c>
      <c r="J92" s="16">
        <v>2</v>
      </c>
      <c r="K92" s="56">
        <v>3</v>
      </c>
      <c r="L92" s="12" t="s">
        <v>42</v>
      </c>
      <c r="M92" s="16">
        <v>1</v>
      </c>
      <c r="N92" s="12">
        <v>18</v>
      </c>
      <c r="O92" s="144" t="s">
        <v>168</v>
      </c>
      <c r="P92" s="13" t="s">
        <v>44</v>
      </c>
      <c r="Q92" s="13" t="s">
        <v>45</v>
      </c>
      <c r="R92" s="17" t="str">
        <f t="shared" si="27"/>
        <v>1001801</v>
      </c>
      <c r="S92" s="15">
        <v>1</v>
      </c>
      <c r="T92" s="144" t="s">
        <v>221</v>
      </c>
      <c r="U92" s="12">
        <v>50000</v>
      </c>
      <c r="V92" s="12">
        <f t="shared" si="22"/>
        <v>9000</v>
      </c>
      <c r="W92" s="12">
        <v>0</v>
      </c>
      <c r="X92" s="18">
        <v>269</v>
      </c>
      <c r="Y92" s="19" t="s">
        <v>47</v>
      </c>
      <c r="Z92" s="20"/>
      <c r="AA92" s="21"/>
      <c r="AB92" s="26"/>
      <c r="AC92" s="14">
        <f t="shared" si="28"/>
        <v>25000</v>
      </c>
      <c r="AD92" s="12"/>
      <c r="AE92" s="12"/>
      <c r="AF92" s="59" t="s">
        <v>186</v>
      </c>
      <c r="AG92" s="23">
        <v>8</v>
      </c>
      <c r="AH92" s="27">
        <v>7</v>
      </c>
      <c r="AI92" s="25" t="s">
        <v>230</v>
      </c>
      <c r="AJ92" s="13"/>
      <c r="AK92" s="13"/>
      <c r="AL92" s="17">
        <v>0</v>
      </c>
      <c r="AM92" s="15" t="s">
        <v>50</v>
      </c>
      <c r="AN92" s="12" t="s">
        <v>51</v>
      </c>
      <c r="AO92" s="12"/>
      <c r="AP92" s="17"/>
      <c r="AQ92" s="17"/>
      <c r="AR92" s="17"/>
      <c r="AU9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'Б-100180-13',date'2016-03-03',2, 3, 3, 'RUR', 1, 18, date'2015-03-06', date'2015-03-07', 1001801, 1, to_date('2016-08-07 00:00:00','YYYY-MM-DD HH24:MI:SS'), 50000, 9000, 0, 269, 0, 'c1', 8,null);insert into xxxx_oebs_cash_payment_test (ID, INVOICE_ID, OEBS_PAYMENT, DOC_DATE, COMISS_DATE) values (s_xxxx_oebs_cash_payment_test.NEXTVAL, 100180, 25000, to_date('2016-08-07 00:00:00','YYYY-MM-DD HH24:MI:SS'), date'2015-08-07' );insert into xxxx_client_discount_m  (ID,CLIENT_ID,CLIENT_AVG_DISCOUNT,DT) values (s_xxxx_client_discount_m.NEXTVAL,269, 7, date'2016-03-05');</v>
      </c>
    </row>
    <row r="93" spans="1:47" ht="15" customHeight="1" x14ac:dyDescent="0.3">
      <c r="A93" s="45">
        <v>12</v>
      </c>
      <c r="B93" s="57"/>
      <c r="C93" s="12" t="str">
        <f t="shared" si="25"/>
        <v>100012</v>
      </c>
      <c r="D93" s="12" t="str">
        <f t="shared" si="26"/>
        <v>100012/13</v>
      </c>
      <c r="E93" s="13" t="s">
        <v>40</v>
      </c>
      <c r="F93" s="13" t="s">
        <v>41</v>
      </c>
      <c r="G93" s="12">
        <v>57</v>
      </c>
      <c r="H93" s="14">
        <v>100181</v>
      </c>
      <c r="I93" s="15" t="str">
        <f t="shared" ref="I93:I124" si="29">"Б-"&amp;H93&amp;"-13"</f>
        <v>Б-100181-13</v>
      </c>
      <c r="J93" s="16">
        <v>2</v>
      </c>
      <c r="K93" s="12">
        <v>7</v>
      </c>
      <c r="L93" s="12" t="s">
        <v>42</v>
      </c>
      <c r="M93" s="16">
        <v>1</v>
      </c>
      <c r="N93" s="12">
        <v>18</v>
      </c>
      <c r="O93" s="144" t="s">
        <v>168</v>
      </c>
      <c r="P93" s="13" t="s">
        <v>44</v>
      </c>
      <c r="Q93" s="13" t="s">
        <v>45</v>
      </c>
      <c r="R93" s="17" t="str">
        <f t="shared" si="27"/>
        <v>1001811</v>
      </c>
      <c r="S93" s="15">
        <v>1</v>
      </c>
      <c r="T93" s="144" t="s">
        <v>221</v>
      </c>
      <c r="U93" s="12">
        <v>50000</v>
      </c>
      <c r="V93" s="12">
        <f t="shared" ref="V93:V124" si="30">U93*0.18</f>
        <v>9000</v>
      </c>
      <c r="W93" s="12">
        <v>0</v>
      </c>
      <c r="X93" s="18">
        <v>270</v>
      </c>
      <c r="Y93" s="19" t="s">
        <v>47</v>
      </c>
      <c r="Z93" s="20"/>
      <c r="AA93" s="21"/>
      <c r="AB93" s="26"/>
      <c r="AC93" s="14">
        <f t="shared" si="28"/>
        <v>25000</v>
      </c>
      <c r="AD93" s="12"/>
      <c r="AE93" s="12"/>
      <c r="AF93" s="59" t="s">
        <v>186</v>
      </c>
      <c r="AG93" s="23">
        <v>8</v>
      </c>
      <c r="AH93" s="27">
        <v>7</v>
      </c>
      <c r="AI93" s="25" t="s">
        <v>230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U9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'Б-100181-13',date'2016-03-03',2, 7, 7, 'RUR', 1, 18, date'2015-03-06', date'2015-03-07', 1001811, 1, to_date('2016-08-07 00:00:00','YYYY-MM-DD HH24:MI:SS'), 50000, 9000, 0, 270, 0, 'c1', 8,null);insert into xxxx_oebs_cash_payment_test (ID, INVOICE_ID, OEBS_PAYMENT, DOC_DATE, COMISS_DATE) values (s_xxxx_oebs_cash_payment_test.NEXTVAL, 100181, 25000, to_date('2016-08-07 00:00:00','YYYY-MM-DD HH24:MI:SS'), date'2015-08-07' );insert into xxxx_client_discount_m  (ID,CLIENT_ID,CLIENT_AVG_DISCOUNT,DT) values (s_xxxx_client_discount_m.NEXTVAL,270, 7, date'2016-03-05');</v>
      </c>
    </row>
    <row r="94" spans="1:47" ht="15" customHeight="1" x14ac:dyDescent="0.3">
      <c r="A94" s="45">
        <v>12</v>
      </c>
      <c r="B94" s="57"/>
      <c r="C94" s="12" t="str">
        <f t="shared" si="25"/>
        <v>100012</v>
      </c>
      <c r="D94" s="12" t="str">
        <f t="shared" si="26"/>
        <v>100012/13</v>
      </c>
      <c r="E94" s="13" t="s">
        <v>40</v>
      </c>
      <c r="F94" s="13" t="s">
        <v>41</v>
      </c>
      <c r="G94" s="12">
        <v>57</v>
      </c>
      <c r="H94" s="14">
        <v>100182</v>
      </c>
      <c r="I94" s="15" t="str">
        <f t="shared" si="29"/>
        <v>Б-100182-13</v>
      </c>
      <c r="J94" s="16">
        <v>2</v>
      </c>
      <c r="K94" s="28">
        <v>11</v>
      </c>
      <c r="L94" s="12" t="s">
        <v>42</v>
      </c>
      <c r="M94" s="16">
        <v>1</v>
      </c>
      <c r="N94" s="12">
        <v>18</v>
      </c>
      <c r="O94" s="144" t="s">
        <v>169</v>
      </c>
      <c r="P94" s="13" t="s">
        <v>44</v>
      </c>
      <c r="Q94" s="13" t="s">
        <v>45</v>
      </c>
      <c r="R94" s="17" t="str">
        <f t="shared" si="27"/>
        <v>1001821</v>
      </c>
      <c r="S94" s="15">
        <v>1</v>
      </c>
      <c r="T94" s="144" t="s">
        <v>221</v>
      </c>
      <c r="U94" s="12">
        <v>50000</v>
      </c>
      <c r="V94" s="12">
        <f t="shared" si="30"/>
        <v>9000</v>
      </c>
      <c r="W94" s="12">
        <v>0</v>
      </c>
      <c r="X94" s="18">
        <v>271</v>
      </c>
      <c r="Y94" s="19" t="s">
        <v>47</v>
      </c>
      <c r="Z94" s="20"/>
      <c r="AA94" s="29">
        <f>SUM(AC91:AC95)/1.18</f>
        <v>423728.81355932204</v>
      </c>
      <c r="AB94" s="29"/>
      <c r="AC94" s="14">
        <v>400000</v>
      </c>
      <c r="AD94" s="12"/>
      <c r="AE94" s="12"/>
      <c r="AF94" s="59" t="s">
        <v>186</v>
      </c>
      <c r="AG94" s="23">
        <v>8</v>
      </c>
      <c r="AH94" s="30">
        <v>20</v>
      </c>
      <c r="AI94" s="25" t="s">
        <v>230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U9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'Б-100182-13',date'2016-03-04',2, 11, 11, 'RUR', 1, 18, date'2015-03-06', date'2015-03-07', 1001821, 1, to_date('2016-08-07 00:00:00','YYYY-MM-DD HH24:MI:SS'), 50000, 9000, 0, 271, 0, 'c1', 8,null);insert into xxxx_oebs_cash_payment_test (ID, INVOICE_ID, OEBS_PAYMENT, DOC_DATE, COMISS_DATE) values (s_xxxx_oebs_cash_payment_test.NEXTVAL, 100182, 400000, to_date('2016-08-07 00:00:00','YYYY-MM-DD HH24:MI:SS'), date'2015-08-07' );insert into xxxx_client_discount_m  (ID,CLIENT_ID,CLIENT_AVG_DISCOUNT,DT) values (s_xxxx_client_discount_m.NEXTVAL,271, 20, date'2016-03-05');</v>
      </c>
    </row>
    <row r="95" spans="1:47" ht="15" customHeight="1" x14ac:dyDescent="0.3">
      <c r="A95" s="45">
        <v>12</v>
      </c>
      <c r="B95" s="57"/>
      <c r="C95" s="33" t="str">
        <f t="shared" si="25"/>
        <v>100012</v>
      </c>
      <c r="D95" s="33" t="str">
        <f t="shared" si="26"/>
        <v>100012/13</v>
      </c>
      <c r="E95" s="34" t="s">
        <v>40</v>
      </c>
      <c r="F95" s="34" t="s">
        <v>41</v>
      </c>
      <c r="G95" s="12">
        <v>57</v>
      </c>
      <c r="H95" s="14">
        <v>100183</v>
      </c>
      <c r="I95" s="33" t="str">
        <f t="shared" si="29"/>
        <v>Б-100183-13</v>
      </c>
      <c r="J95" s="16">
        <v>2</v>
      </c>
      <c r="K95" s="35">
        <v>1</v>
      </c>
      <c r="L95" s="33" t="s">
        <v>42</v>
      </c>
      <c r="M95" s="36">
        <v>1</v>
      </c>
      <c r="N95" s="33">
        <v>18</v>
      </c>
      <c r="O95" s="145" t="s">
        <v>170</v>
      </c>
      <c r="P95" s="34" t="s">
        <v>44</v>
      </c>
      <c r="Q95" s="34" t="s">
        <v>45</v>
      </c>
      <c r="R95" s="37" t="str">
        <f t="shared" si="27"/>
        <v>1001831</v>
      </c>
      <c r="S95" s="33">
        <v>1</v>
      </c>
      <c r="T95" s="144" t="s">
        <v>221</v>
      </c>
      <c r="U95" s="12">
        <v>50000</v>
      </c>
      <c r="V95" s="33">
        <f t="shared" si="30"/>
        <v>9000</v>
      </c>
      <c r="W95" s="33">
        <v>0</v>
      </c>
      <c r="X95" s="18">
        <v>272</v>
      </c>
      <c r="Y95" s="38" t="s">
        <v>47</v>
      </c>
      <c r="Z95" s="20">
        <f>SUM(U91:U95)-SUM(V91:V95)</f>
        <v>205000</v>
      </c>
      <c r="AA95" s="39"/>
      <c r="AB95" s="39"/>
      <c r="AC95" s="40">
        <f>U95*0.5</f>
        <v>25000</v>
      </c>
      <c r="AD95" s="33"/>
      <c r="AE95" s="33"/>
      <c r="AF95" s="59" t="s">
        <v>186</v>
      </c>
      <c r="AG95" s="41">
        <v>8</v>
      </c>
      <c r="AH95" s="42">
        <v>13</v>
      </c>
      <c r="AI95" s="43" t="s">
        <v>230</v>
      </c>
      <c r="AJ95" s="34"/>
      <c r="AK95" s="34"/>
      <c r="AL95" s="37">
        <v>0</v>
      </c>
      <c r="AM95" s="33" t="s">
        <v>50</v>
      </c>
      <c r="AN95" s="33" t="s">
        <v>51</v>
      </c>
      <c r="AO95" s="33"/>
      <c r="AP95" s="37"/>
      <c r="AQ95" s="37"/>
      <c r="AR95" s="37"/>
      <c r="AS95" s="44"/>
      <c r="AU9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'Б-100183-13',date'2016-03-05',2, 1, 1, 'RUR', 1, 18, date'2015-03-06', date'2015-03-07', 1001831, 1, to_date('2016-08-07 00:00:00','YYYY-MM-DD HH24:MI:SS'), 50000, 9000, 0, 272, 0, 'c1', 8,null);insert into xxxx_oebs_cash_payment_test (ID, INVOICE_ID, OEBS_PAYMENT, DOC_DATE, COMISS_DATE) values (s_xxxx_oebs_cash_payment_test.NEXTVAL, 100183, 25000, to_date('2016-08-07 00:00:00','YYYY-MM-DD HH24:MI:SS'), date'2015-08-07' );insert into xxxx_client_discount_m  (ID,CLIENT_ID,CLIENT_AVG_DISCOUNT,DT) values (s_xxxx_client_discount_m.NEXTVAL,272, 13, date'2016-03-05');</v>
      </c>
    </row>
    <row r="96" spans="1:47" ht="15" customHeight="1" x14ac:dyDescent="0.3">
      <c r="A96" s="45">
        <v>13</v>
      </c>
      <c r="B96" s="57"/>
      <c r="C96" s="12" t="str">
        <f t="shared" si="25"/>
        <v>100013</v>
      </c>
      <c r="D96" s="12" t="str">
        <f t="shared" si="26"/>
        <v>100013/13</v>
      </c>
      <c r="E96" s="13" t="s">
        <v>40</v>
      </c>
      <c r="F96" s="13" t="s">
        <v>41</v>
      </c>
      <c r="G96" s="12">
        <v>57</v>
      </c>
      <c r="H96" s="14">
        <v>100184</v>
      </c>
      <c r="I96" s="15" t="str">
        <f t="shared" si="29"/>
        <v>Б-100184-13</v>
      </c>
      <c r="J96" s="16">
        <v>2</v>
      </c>
      <c r="K96" s="56">
        <v>2</v>
      </c>
      <c r="L96" s="12" t="s">
        <v>42</v>
      </c>
      <c r="M96" s="16">
        <v>1</v>
      </c>
      <c r="N96" s="12">
        <v>18</v>
      </c>
      <c r="O96" s="144" t="s">
        <v>167</v>
      </c>
      <c r="P96" s="13" t="s">
        <v>44</v>
      </c>
      <c r="Q96" s="13" t="s">
        <v>45</v>
      </c>
      <c r="R96" s="17" t="str">
        <f t="shared" si="27"/>
        <v>1001841</v>
      </c>
      <c r="S96" s="15">
        <v>1</v>
      </c>
      <c r="T96" s="144" t="s">
        <v>152</v>
      </c>
      <c r="U96" s="12">
        <v>50000</v>
      </c>
      <c r="V96" s="12">
        <f t="shared" si="30"/>
        <v>9000</v>
      </c>
      <c r="W96" s="12">
        <v>0</v>
      </c>
      <c r="X96" s="18">
        <v>273</v>
      </c>
      <c r="Y96" s="19" t="s">
        <v>47</v>
      </c>
      <c r="Z96" s="20"/>
      <c r="AA96" s="21"/>
      <c r="AB96" s="22"/>
      <c r="AC96" s="14">
        <f>U96*0.5</f>
        <v>25000</v>
      </c>
      <c r="AD96" s="12"/>
      <c r="AE96" s="12"/>
      <c r="AF96" s="13" t="s">
        <v>172</v>
      </c>
      <c r="AG96" s="23">
        <v>8</v>
      </c>
      <c r="AH96" s="24">
        <v>13</v>
      </c>
      <c r="AI96" s="25" t="s">
        <v>230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15" t="s">
        <v>196</v>
      </c>
      <c r="AU9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'Б-100184-13',date'2016-03-02',2, 2, 2, 'RUR', 1, 18, date'2015-03-06', date'2015-03-07', 1001841, 1, to_date('2016-06-07 00:00:00','YYYY-MM-DD HH24:MI:SS'), 50000, 9000, 0, 273, 0, 'c1', 8,null);insert into xxxx_oebs_cash_payment_test (ID, INVOICE_ID, OEBS_PAYMENT, DOC_DATE, COMISS_DATE) values (s_xxxx_oebs_cash_payment_test.NEXTVAL, 100184, 25000, to_date('2016-06-07 00:00:00','YYYY-MM-DD HH24:MI:SS'), date'2015-06-11' );insert into xxxx_client_discount_m  (ID,CLIENT_ID,CLIENT_AVG_DISCOUNT,DT) values (s_xxxx_client_discount_m.NEXTVAL,273, 13, date'2016-03-05');</v>
      </c>
    </row>
    <row r="97" spans="1:47" ht="15" customHeight="1" x14ac:dyDescent="0.3">
      <c r="A97" s="45">
        <v>13</v>
      </c>
      <c r="B97" s="57"/>
      <c r="C97" s="12" t="str">
        <f t="shared" si="25"/>
        <v>100013</v>
      </c>
      <c r="D97" s="12" t="str">
        <f t="shared" si="26"/>
        <v>100013/13</v>
      </c>
      <c r="E97" s="13" t="s">
        <v>40</v>
      </c>
      <c r="F97" s="13" t="s">
        <v>41</v>
      </c>
      <c r="G97" s="12">
        <v>57</v>
      </c>
      <c r="H97" s="14">
        <v>100185</v>
      </c>
      <c r="I97" s="15" t="str">
        <f t="shared" si="29"/>
        <v>Б-100185-13</v>
      </c>
      <c r="J97" s="16">
        <v>2</v>
      </c>
      <c r="K97" s="12">
        <v>7</v>
      </c>
      <c r="L97" s="12" t="s">
        <v>42</v>
      </c>
      <c r="M97" s="16">
        <v>1</v>
      </c>
      <c r="N97" s="12">
        <v>18</v>
      </c>
      <c r="O97" s="144" t="s">
        <v>168</v>
      </c>
      <c r="P97" s="13" t="s">
        <v>44</v>
      </c>
      <c r="Q97" s="13" t="s">
        <v>45</v>
      </c>
      <c r="R97" s="17" t="str">
        <f t="shared" si="27"/>
        <v>1001851</v>
      </c>
      <c r="S97" s="15">
        <v>1</v>
      </c>
      <c r="T97" s="144" t="s">
        <v>153</v>
      </c>
      <c r="U97" s="12">
        <v>50000</v>
      </c>
      <c r="V97" s="12">
        <f t="shared" si="30"/>
        <v>9000</v>
      </c>
      <c r="W97" s="12">
        <v>0</v>
      </c>
      <c r="X97" s="18">
        <v>274</v>
      </c>
      <c r="Y97" s="19" t="s">
        <v>47</v>
      </c>
      <c r="Z97" s="20"/>
      <c r="AA97" s="21"/>
      <c r="AB97" s="26"/>
      <c r="AC97" s="14">
        <f>U97*0.5</f>
        <v>25000</v>
      </c>
      <c r="AD97" s="12"/>
      <c r="AE97" s="12"/>
      <c r="AF97" s="58" t="s">
        <v>197</v>
      </c>
      <c r="AG97" s="23">
        <v>8</v>
      </c>
      <c r="AH97" s="27">
        <v>7</v>
      </c>
      <c r="AI97" s="25" t="s">
        <v>230</v>
      </c>
      <c r="AJ97" s="13"/>
      <c r="AK97" s="13"/>
      <c r="AL97" s="17">
        <v>0</v>
      </c>
      <c r="AM97" s="15" t="s">
        <v>50</v>
      </c>
      <c r="AN97" s="12" t="s">
        <v>51</v>
      </c>
      <c r="AO97" s="12"/>
      <c r="AP97" s="17"/>
      <c r="AQ97" s="17"/>
      <c r="AR97" s="17"/>
      <c r="AU9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'Б-100185-13',date'2016-03-03',2, 7, 7, 'RUR', 1, 18, date'2015-03-06', date'2015-03-07', 1001851, 1, to_date('2016-06-08 00:00:00','YYYY-MM-DD HH24:MI:SS'), 50000, 9000, 0, 274, 0, 'c1', 8,null);insert into xxxx_oebs_cash_payment_test (ID, INVOICE_ID, OEBS_PAYMENT, DOC_DATE, COMISS_DATE) values (s_xxxx_oebs_cash_payment_test.NEXTVAL, 100185, 25000, to_date('2016-06-08 00:00:00','YYYY-MM-DD HH24:MI:SS'), date'2015-09-11' );insert into xxxx_client_discount_m  (ID,CLIENT_ID,CLIENT_AVG_DISCOUNT,DT) values (s_xxxx_client_discount_m.NEXTVAL,274, 7, date'2016-03-05');</v>
      </c>
    </row>
    <row r="98" spans="1:47" ht="15" customHeight="1" x14ac:dyDescent="0.3">
      <c r="A98" s="45">
        <v>13</v>
      </c>
      <c r="B98" s="57"/>
      <c r="C98" s="12" t="str">
        <f t="shared" si="25"/>
        <v>100013</v>
      </c>
      <c r="D98" s="12" t="str">
        <f t="shared" si="26"/>
        <v>100013/13</v>
      </c>
      <c r="E98" s="13" t="s">
        <v>40</v>
      </c>
      <c r="F98" s="13" t="s">
        <v>41</v>
      </c>
      <c r="G98" s="12">
        <v>57</v>
      </c>
      <c r="H98" s="14">
        <v>100186</v>
      </c>
      <c r="I98" s="15" t="str">
        <f t="shared" si="29"/>
        <v>Б-100186-13</v>
      </c>
      <c r="J98" s="16">
        <v>2</v>
      </c>
      <c r="K98" s="12">
        <v>7</v>
      </c>
      <c r="L98" s="12" t="s">
        <v>42</v>
      </c>
      <c r="M98" s="16">
        <v>1</v>
      </c>
      <c r="N98" s="12">
        <v>18</v>
      </c>
      <c r="O98" s="144" t="s">
        <v>168</v>
      </c>
      <c r="P98" s="13" t="s">
        <v>44</v>
      </c>
      <c r="Q98" s="13" t="s">
        <v>45</v>
      </c>
      <c r="R98" s="17" t="str">
        <f t="shared" si="27"/>
        <v>1001861</v>
      </c>
      <c r="S98" s="15">
        <v>1</v>
      </c>
      <c r="T98" s="144" t="s">
        <v>153</v>
      </c>
      <c r="U98" s="12">
        <v>50000</v>
      </c>
      <c r="V98" s="12">
        <f t="shared" si="30"/>
        <v>9000</v>
      </c>
      <c r="W98" s="12">
        <v>0</v>
      </c>
      <c r="X98" s="18">
        <v>275</v>
      </c>
      <c r="Y98" s="19" t="s">
        <v>47</v>
      </c>
      <c r="Z98" s="20"/>
      <c r="AA98" s="21"/>
      <c r="AB98" s="26"/>
      <c r="AC98" s="14">
        <v>100000</v>
      </c>
      <c r="AD98" s="12"/>
      <c r="AE98" s="12"/>
      <c r="AF98" s="13" t="s">
        <v>172</v>
      </c>
      <c r="AG98" s="23">
        <v>8</v>
      </c>
      <c r="AH98" s="27">
        <v>7</v>
      </c>
      <c r="AI98" s="25" t="s">
        <v>230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U9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'Б-100186-13',date'2016-03-03',2, 7, 7, 'RUR', 1, 18, date'2015-03-06', date'2015-03-07', 1001861, 1, to_date('2016-06-08 00:00:00','YYYY-MM-DD HH24:MI:SS'), 50000, 9000, 0, 275, 0, 'c1', 8,null);insert into xxxx_oebs_cash_payment_test (ID, INVOICE_ID, OEBS_PAYMENT, DOC_DATE, COMISS_DATE) values (s_xxxx_oebs_cash_payment_test.NEXTVAL, 100186, 100000, to_date('2016-06-08 00:00:00','YYYY-MM-DD HH24:MI:SS'), date'2015-06-11' );insert into xxxx_client_discount_m  (ID,CLIENT_ID,CLIENT_AVG_DISCOUNT,DT) values (s_xxxx_client_discount_m.NEXTVAL,275, 7, date'2016-03-05');</v>
      </c>
    </row>
    <row r="99" spans="1:47" ht="15" customHeight="1" x14ac:dyDescent="0.3">
      <c r="A99" s="45">
        <v>13</v>
      </c>
      <c r="B99" s="57"/>
      <c r="C99" s="12" t="str">
        <f t="shared" si="25"/>
        <v>100013</v>
      </c>
      <c r="D99" s="12" t="str">
        <f t="shared" si="26"/>
        <v>100013/13</v>
      </c>
      <c r="E99" s="13" t="s">
        <v>40</v>
      </c>
      <c r="F99" s="13" t="s">
        <v>41</v>
      </c>
      <c r="G99" s="12">
        <v>57</v>
      </c>
      <c r="H99" s="14">
        <v>100187</v>
      </c>
      <c r="I99" s="15" t="str">
        <f t="shared" si="29"/>
        <v>Б-100187-13</v>
      </c>
      <c r="J99" s="16">
        <v>2</v>
      </c>
      <c r="K99" s="56">
        <v>11</v>
      </c>
      <c r="L99" s="12" t="s">
        <v>42</v>
      </c>
      <c r="M99" s="16">
        <v>1</v>
      </c>
      <c r="N99" s="12">
        <v>18</v>
      </c>
      <c r="O99" s="144" t="s">
        <v>169</v>
      </c>
      <c r="P99" s="13" t="s">
        <v>44</v>
      </c>
      <c r="Q99" s="13" t="s">
        <v>45</v>
      </c>
      <c r="R99" s="17" t="str">
        <f t="shared" si="27"/>
        <v>1001871</v>
      </c>
      <c r="S99" s="15">
        <v>1</v>
      </c>
      <c r="T99" s="144" t="s">
        <v>215</v>
      </c>
      <c r="U99" s="12">
        <v>50000</v>
      </c>
      <c r="V99" s="12">
        <f t="shared" si="30"/>
        <v>9000</v>
      </c>
      <c r="W99" s="12">
        <v>0</v>
      </c>
      <c r="X99" s="18">
        <v>276</v>
      </c>
      <c r="Y99" s="19" t="s">
        <v>47</v>
      </c>
      <c r="Z99" s="20"/>
      <c r="AA99" s="29"/>
      <c r="AB99" s="29"/>
      <c r="AC99" s="14">
        <f t="shared" ref="AC99:AC108" si="31">U99*0.5</f>
        <v>25000</v>
      </c>
      <c r="AD99" s="12"/>
      <c r="AE99" s="12"/>
      <c r="AF99" s="58" t="s">
        <v>197</v>
      </c>
      <c r="AG99" s="23">
        <v>8</v>
      </c>
      <c r="AH99" s="30">
        <v>20</v>
      </c>
      <c r="AI99" s="25" t="s">
        <v>230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U9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'Б-100187-13',date'2016-03-04',2, 11, 11, 'RUR', 1, 18, date'2015-03-06', date'2015-03-07', 1001871, 1, to_date('2016-06-09 00:00:00','YYYY-MM-DD HH24:MI:SS'), 50000, 9000, 0, 276, 0, 'c1', 8,null);insert into xxxx_oebs_cash_payment_test (ID, INVOICE_ID, OEBS_PAYMENT, DOC_DATE, COMISS_DATE) values (s_xxxx_oebs_cash_payment_test.NEXTVAL, 100187, 25000, to_date('2016-06-09 00:00:00','YYYY-MM-DD HH24:MI:SS'), date'2015-09-11' );insert into xxxx_client_discount_m  (ID,CLIENT_ID,CLIENT_AVG_DISCOUNT,DT) values (s_xxxx_client_discount_m.NEXTVAL,276, 20, date'2016-03-05');</v>
      </c>
    </row>
    <row r="100" spans="1:47" ht="15" customHeight="1" x14ac:dyDescent="0.3">
      <c r="A100" s="45">
        <v>13</v>
      </c>
      <c r="B100" s="57"/>
      <c r="C100" s="12" t="str">
        <f t="shared" si="25"/>
        <v>100013</v>
      </c>
      <c r="D100" s="12" t="str">
        <f t="shared" si="26"/>
        <v>100013/13</v>
      </c>
      <c r="E100" s="13" t="s">
        <v>40</v>
      </c>
      <c r="F100" s="13" t="s">
        <v>41</v>
      </c>
      <c r="G100" s="12">
        <v>57</v>
      </c>
      <c r="H100" s="14">
        <v>100188</v>
      </c>
      <c r="I100" s="15" t="str">
        <f t="shared" si="29"/>
        <v>Б-100188-13</v>
      </c>
      <c r="J100" s="16">
        <v>2</v>
      </c>
      <c r="K100" s="28">
        <v>1</v>
      </c>
      <c r="L100" s="12" t="s">
        <v>42</v>
      </c>
      <c r="M100" s="16">
        <v>1</v>
      </c>
      <c r="N100" s="12">
        <v>18</v>
      </c>
      <c r="O100" s="144" t="s">
        <v>170</v>
      </c>
      <c r="P100" s="13" t="s">
        <v>44</v>
      </c>
      <c r="Q100" s="13" t="s">
        <v>45</v>
      </c>
      <c r="R100" s="17" t="str">
        <f t="shared" si="27"/>
        <v>1001881</v>
      </c>
      <c r="S100" s="15">
        <v>1</v>
      </c>
      <c r="T100" s="144" t="s">
        <v>216</v>
      </c>
      <c r="U100" s="12">
        <v>50000</v>
      </c>
      <c r="V100" s="12">
        <f t="shared" si="30"/>
        <v>9000</v>
      </c>
      <c r="W100" s="12">
        <v>0</v>
      </c>
      <c r="X100" s="18">
        <v>277</v>
      </c>
      <c r="Y100" s="19" t="s">
        <v>47</v>
      </c>
      <c r="Z100" s="20">
        <f>SUM(U96:U100)-SUM(V96:V100)</f>
        <v>205000</v>
      </c>
      <c r="AA100" s="29">
        <f>(AC96+AC98+AC100)/1.18</f>
        <v>127118.64406779662</v>
      </c>
      <c r="AB100" s="29">
        <f>Z100-AA100</f>
        <v>77881.355932203383</v>
      </c>
      <c r="AC100" s="14">
        <f t="shared" si="31"/>
        <v>25000</v>
      </c>
      <c r="AD100" s="12"/>
      <c r="AE100" s="12"/>
      <c r="AF100" s="13" t="s">
        <v>172</v>
      </c>
      <c r="AG100" s="23">
        <v>8</v>
      </c>
      <c r="AH100" s="30">
        <v>13</v>
      </c>
      <c r="AI100" s="25" t="s">
        <v>230</v>
      </c>
      <c r="AJ100" s="13"/>
      <c r="AK100" s="13"/>
      <c r="AL100" s="17">
        <v>0</v>
      </c>
      <c r="AM100" s="15" t="s">
        <v>50</v>
      </c>
      <c r="AN100" s="12" t="s">
        <v>51</v>
      </c>
      <c r="AO100" s="12"/>
      <c r="AP100" s="17"/>
      <c r="AQ100" s="17"/>
      <c r="AR100" s="17"/>
      <c r="AU10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'Б-100188-13',date'2016-03-05',2, 1, 1, 'RUR', 1, 18, date'2015-03-06', date'2015-03-07', 1001881, 1, to_date('2016-06-11 00:00:00','YYYY-MM-DD HH24:MI:SS'), 50000, 9000, 0, 277, 0, 'c1', 8,null);insert into xxxx_oebs_cash_payment_test (ID, INVOICE_ID, OEBS_PAYMENT, DOC_DATE, COMISS_DATE) values (s_xxxx_oebs_cash_payment_test.NEXTVAL, 100188, 25000, to_date('2016-06-11 00:00:00','YYYY-MM-DD HH24:MI:SS'), date'2015-06-11' );insert into xxxx_client_discount_m  (ID,CLIENT_ID,CLIENT_AVG_DISCOUNT,DT) values (s_xxxx_client_discount_m.NEXTVAL,277, 13, date'2016-03-05');</v>
      </c>
    </row>
    <row r="101" spans="1:47" ht="15" customHeight="1" x14ac:dyDescent="0.3">
      <c r="A101" s="45">
        <v>13</v>
      </c>
      <c r="B101" s="57"/>
      <c r="C101" s="12" t="str">
        <f t="shared" si="25"/>
        <v>100013</v>
      </c>
      <c r="D101" s="12" t="str">
        <f t="shared" si="26"/>
        <v>100013/13</v>
      </c>
      <c r="E101" s="13" t="s">
        <v>40</v>
      </c>
      <c r="F101" s="13" t="s">
        <v>41</v>
      </c>
      <c r="G101" s="12">
        <v>57</v>
      </c>
      <c r="H101" s="14">
        <v>100189</v>
      </c>
      <c r="I101" s="15" t="str">
        <f t="shared" si="29"/>
        <v>Б-100189-13</v>
      </c>
      <c r="J101" s="16">
        <v>2</v>
      </c>
      <c r="K101" s="12">
        <v>7</v>
      </c>
      <c r="L101" s="12" t="s">
        <v>42</v>
      </c>
      <c r="M101" s="16">
        <v>1</v>
      </c>
      <c r="N101" s="12">
        <v>18</v>
      </c>
      <c r="O101" s="144" t="s">
        <v>167</v>
      </c>
      <c r="P101" s="13" t="s">
        <v>44</v>
      </c>
      <c r="Q101" s="13" t="s">
        <v>45</v>
      </c>
      <c r="R101" s="17" t="str">
        <f t="shared" si="27"/>
        <v>1001891</v>
      </c>
      <c r="S101" s="15">
        <v>1</v>
      </c>
      <c r="T101" s="144" t="s">
        <v>217</v>
      </c>
      <c r="U101" s="12">
        <v>50000</v>
      </c>
      <c r="V101" s="12">
        <f t="shared" si="30"/>
        <v>9000</v>
      </c>
      <c r="W101" s="12">
        <v>0</v>
      </c>
      <c r="X101" s="18">
        <v>278</v>
      </c>
      <c r="Y101" s="19" t="s">
        <v>47</v>
      </c>
      <c r="Z101" s="20"/>
      <c r="AA101" s="21"/>
      <c r="AB101" s="22"/>
      <c r="AC101" s="14">
        <f t="shared" si="31"/>
        <v>25000</v>
      </c>
      <c r="AD101" s="12"/>
      <c r="AE101" s="12"/>
      <c r="AF101" s="59" t="s">
        <v>198</v>
      </c>
      <c r="AG101" s="23">
        <v>8</v>
      </c>
      <c r="AH101" s="24">
        <v>13</v>
      </c>
      <c r="AI101" s="25" t="s">
        <v>230</v>
      </c>
      <c r="AJ101" s="13"/>
      <c r="AK101" s="13"/>
      <c r="AL101" s="17">
        <v>0</v>
      </c>
      <c r="AM101" s="15" t="s">
        <v>50</v>
      </c>
      <c r="AN101" s="12" t="s">
        <v>51</v>
      </c>
      <c r="AO101" s="12"/>
      <c r="AP101" s="17"/>
      <c r="AQ101" s="17"/>
      <c r="AR101" s="17"/>
      <c r="AU10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'Б-100189-13',date'2016-03-02',2, 7, 7, 'RUR', 1, 18, date'2015-03-06', date'2015-03-07', 1001891, 1, to_date('2016-07-07 00:00:00','YYYY-MM-DD HH24:MI:SS'), 50000, 9000, 0, 278, 0, 'c1', 8,null);insert into xxxx_oebs_cash_payment_test (ID, INVOICE_ID, OEBS_PAYMENT, DOC_DATE, COMISS_DATE) values (s_xxxx_oebs_cash_payment_test.NEXTVAL, 100189, 25000, to_date('2016-07-07 00:00:00','YYYY-MM-DD HH24:MI:SS'), date'2015-07-07' );insert into xxxx_client_discount_m  (ID,CLIENT_ID,CLIENT_AVG_DISCOUNT,DT) values (s_xxxx_client_discount_m.NEXTVAL,278, 13, date'2016-03-05');</v>
      </c>
    </row>
    <row r="102" spans="1:47" ht="15" customHeight="1" x14ac:dyDescent="0.3">
      <c r="A102" s="45">
        <v>13</v>
      </c>
      <c r="B102" s="57"/>
      <c r="C102" s="12" t="str">
        <f t="shared" si="25"/>
        <v>100013</v>
      </c>
      <c r="D102" s="12" t="str">
        <f t="shared" si="26"/>
        <v>100013/13</v>
      </c>
      <c r="E102" s="13" t="s">
        <v>40</v>
      </c>
      <c r="F102" s="13" t="s">
        <v>41</v>
      </c>
      <c r="G102" s="12">
        <v>57</v>
      </c>
      <c r="H102" s="14">
        <v>100190</v>
      </c>
      <c r="I102" s="15" t="str">
        <f t="shared" si="29"/>
        <v>Б-100190-13</v>
      </c>
      <c r="J102" s="16">
        <v>2</v>
      </c>
      <c r="K102" s="28">
        <v>12</v>
      </c>
      <c r="L102" s="12" t="s">
        <v>42</v>
      </c>
      <c r="M102" s="16">
        <v>1</v>
      </c>
      <c r="N102" s="12">
        <v>18</v>
      </c>
      <c r="O102" s="144" t="s">
        <v>168</v>
      </c>
      <c r="P102" s="13" t="s">
        <v>44</v>
      </c>
      <c r="Q102" s="13" t="s">
        <v>45</v>
      </c>
      <c r="R102" s="17" t="str">
        <f t="shared" si="27"/>
        <v>1001901</v>
      </c>
      <c r="S102" s="15">
        <v>1</v>
      </c>
      <c r="T102" s="144" t="s">
        <v>217</v>
      </c>
      <c r="U102" s="12">
        <v>50000</v>
      </c>
      <c r="V102" s="12">
        <f t="shared" si="30"/>
        <v>9000</v>
      </c>
      <c r="W102" s="12">
        <v>0</v>
      </c>
      <c r="X102" s="18">
        <v>279</v>
      </c>
      <c r="Y102" s="19" t="s">
        <v>47</v>
      </c>
      <c r="Z102" s="20"/>
      <c r="AA102" s="21"/>
      <c r="AB102" s="26"/>
      <c r="AC102" s="14">
        <f t="shared" si="31"/>
        <v>25000</v>
      </c>
      <c r="AD102" s="12"/>
      <c r="AE102" s="12"/>
      <c r="AF102" s="59" t="s">
        <v>198</v>
      </c>
      <c r="AG102" s="23">
        <v>8</v>
      </c>
      <c r="AH102" s="27">
        <v>7</v>
      </c>
      <c r="AI102" s="25" t="s">
        <v>230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U10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'Б-100190-13',date'2016-03-03',2, 12, 12, 'RUR', 1, 18, date'2015-03-06', date'2015-03-07', 1001901, 1, to_date('2016-07-07 00:00:00','YYYY-MM-DD HH24:MI:SS'), 50000, 9000, 0, 279, 0, 'c1', 8,null);insert into xxxx_oebs_cash_payment_test (ID, INVOICE_ID, OEBS_PAYMENT, DOC_DATE, COMISS_DATE) values (s_xxxx_oebs_cash_payment_test.NEXTVAL, 100190, 25000, to_date('2016-07-07 00:00:00','YYYY-MM-DD HH24:MI:SS'), date'2015-07-07' );insert into xxxx_client_discount_m  (ID,CLIENT_ID,CLIENT_AVG_DISCOUNT,DT) values (s_xxxx_client_discount_m.NEXTVAL,279, 7, date'2016-03-05');</v>
      </c>
    </row>
    <row r="103" spans="1:47" x14ac:dyDescent="0.3">
      <c r="A103" s="45">
        <v>13</v>
      </c>
      <c r="B103" s="57"/>
      <c r="C103" s="12" t="str">
        <f t="shared" si="25"/>
        <v>100013</v>
      </c>
      <c r="D103" s="12" t="str">
        <f t="shared" si="26"/>
        <v>100013/13</v>
      </c>
      <c r="E103" s="13" t="s">
        <v>40</v>
      </c>
      <c r="F103" s="13" t="s">
        <v>41</v>
      </c>
      <c r="G103" s="12">
        <v>57</v>
      </c>
      <c r="H103" s="14">
        <v>100191</v>
      </c>
      <c r="I103" s="15" t="str">
        <f t="shared" si="29"/>
        <v>Б-100191-13</v>
      </c>
      <c r="J103" s="16">
        <v>2</v>
      </c>
      <c r="K103" s="12">
        <v>7</v>
      </c>
      <c r="L103" s="12" t="s">
        <v>42</v>
      </c>
      <c r="M103" s="16">
        <v>1</v>
      </c>
      <c r="N103" s="12">
        <v>18</v>
      </c>
      <c r="O103" s="144" t="s">
        <v>168</v>
      </c>
      <c r="P103" s="13" t="s">
        <v>44</v>
      </c>
      <c r="Q103" s="13" t="s">
        <v>45</v>
      </c>
      <c r="R103" s="17" t="str">
        <f t="shared" si="27"/>
        <v>1001911</v>
      </c>
      <c r="S103" s="15">
        <v>1</v>
      </c>
      <c r="T103" s="144" t="s">
        <v>217</v>
      </c>
      <c r="U103" s="12">
        <v>50000</v>
      </c>
      <c r="V103" s="12">
        <f t="shared" si="30"/>
        <v>9000</v>
      </c>
      <c r="W103" s="12">
        <v>0</v>
      </c>
      <c r="X103" s="18">
        <v>280</v>
      </c>
      <c r="Y103" s="19" t="s">
        <v>47</v>
      </c>
      <c r="Z103" s="20"/>
      <c r="AA103" s="21"/>
      <c r="AB103" s="26"/>
      <c r="AC103" s="14">
        <f t="shared" si="31"/>
        <v>25000</v>
      </c>
      <c r="AD103" s="12"/>
      <c r="AE103" s="12"/>
      <c r="AF103" s="58" t="s">
        <v>199</v>
      </c>
      <c r="AG103" s="23">
        <v>8</v>
      </c>
      <c r="AH103" s="27">
        <v>7</v>
      </c>
      <c r="AI103" s="25" t="s">
        <v>230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U10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'Б-100191-13',date'2016-03-03',2, 7, 7, 'RUR', 1, 18, date'2015-03-06', date'2015-03-07', 1001911, 1, to_date('2016-07-07 00:00:00','YYYY-MM-DD HH24:MI:SS'), 50000, 9000, 0, 280, 0, 'c1', 8,null);insert into xxxx_oebs_cash_payment_test (ID, INVOICE_ID, OEBS_PAYMENT, DOC_DATE, COMISS_DATE) values (s_xxxx_oebs_cash_payment_test.NEXTVAL, 100191, 25000, to_date('2016-07-07 00:00:00','YYYY-MM-DD HH24:MI:SS'), date'2015-08-11' );insert into xxxx_client_discount_m  (ID,CLIENT_ID,CLIENT_AVG_DISCOUNT,DT) values (s_xxxx_client_discount_m.NEXTVAL,280, 7, date'2016-03-05');</v>
      </c>
    </row>
    <row r="104" spans="1:47" ht="17.25" customHeight="1" x14ac:dyDescent="0.3">
      <c r="A104" s="45">
        <v>13</v>
      </c>
      <c r="B104" s="57"/>
      <c r="C104" s="12" t="str">
        <f t="shared" si="25"/>
        <v>100013</v>
      </c>
      <c r="D104" s="12" t="str">
        <f t="shared" si="26"/>
        <v>100013/13</v>
      </c>
      <c r="E104" s="13" t="s">
        <v>40</v>
      </c>
      <c r="F104" s="13" t="s">
        <v>41</v>
      </c>
      <c r="G104" s="12">
        <v>57</v>
      </c>
      <c r="H104" s="14">
        <v>100192</v>
      </c>
      <c r="I104" s="15" t="str">
        <f t="shared" si="29"/>
        <v>Б-100192-13</v>
      </c>
      <c r="J104" s="16">
        <v>2</v>
      </c>
      <c r="K104" s="28">
        <v>11</v>
      </c>
      <c r="L104" s="12" t="s">
        <v>42</v>
      </c>
      <c r="M104" s="16">
        <v>1</v>
      </c>
      <c r="N104" s="12">
        <v>18</v>
      </c>
      <c r="O104" s="144" t="s">
        <v>169</v>
      </c>
      <c r="P104" s="13" t="s">
        <v>44</v>
      </c>
      <c r="Q104" s="13" t="s">
        <v>45</v>
      </c>
      <c r="R104" s="17" t="str">
        <f t="shared" si="27"/>
        <v>1001921</v>
      </c>
      <c r="S104" s="15">
        <v>1</v>
      </c>
      <c r="T104" s="144" t="s">
        <v>217</v>
      </c>
      <c r="U104" s="12">
        <v>50000</v>
      </c>
      <c r="V104" s="12">
        <f t="shared" si="30"/>
        <v>9000</v>
      </c>
      <c r="W104" s="12">
        <v>0</v>
      </c>
      <c r="X104" s="18">
        <v>281</v>
      </c>
      <c r="Y104" s="19" t="s">
        <v>47</v>
      </c>
      <c r="Z104" s="20"/>
      <c r="AA104" s="29"/>
      <c r="AB104" s="29"/>
      <c r="AC104" s="14">
        <f t="shared" si="31"/>
        <v>25000</v>
      </c>
      <c r="AD104" s="12"/>
      <c r="AE104" s="12"/>
      <c r="AF104" s="58" t="s">
        <v>199</v>
      </c>
      <c r="AG104" s="23">
        <v>8</v>
      </c>
      <c r="AH104" s="30">
        <v>20</v>
      </c>
      <c r="AI104" s="25" t="s">
        <v>230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U10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'Б-100192-13',date'2016-03-04',2, 11, 11, 'RUR', 1, 18, date'2015-03-06', date'2015-03-07', 1001921, 1, to_date('2016-07-07 00:00:00','YYYY-MM-DD HH24:MI:SS'), 50000, 9000, 0, 281, 0, 'c1', 8,null);insert into xxxx_oebs_cash_payment_test (ID, INVOICE_ID, OEBS_PAYMENT, DOC_DATE, COMISS_DATE) values (s_xxxx_oebs_cash_payment_test.NEXTVAL, 100192, 25000, to_date('2016-07-07 00:00:00','YYYY-MM-DD HH24:MI:SS'), date'2015-08-11' );insert into xxxx_client_discount_m  (ID,CLIENT_ID,CLIENT_AVG_DISCOUNT,DT) values (s_xxxx_client_discount_m.NEXTVAL,281, 20, date'2016-03-05');</v>
      </c>
    </row>
    <row r="105" spans="1:47" ht="16.5" customHeight="1" x14ac:dyDescent="0.3">
      <c r="A105" s="45">
        <v>13</v>
      </c>
      <c r="B105" s="57"/>
      <c r="C105" s="12" t="str">
        <f t="shared" si="25"/>
        <v>100013</v>
      </c>
      <c r="D105" s="12" t="str">
        <f t="shared" si="26"/>
        <v>100013/13</v>
      </c>
      <c r="E105" s="13" t="s">
        <v>40</v>
      </c>
      <c r="F105" s="13" t="s">
        <v>41</v>
      </c>
      <c r="G105" s="12">
        <v>57</v>
      </c>
      <c r="H105" s="14">
        <v>100193</v>
      </c>
      <c r="I105" s="15" t="str">
        <f t="shared" si="29"/>
        <v>Б-100193-13</v>
      </c>
      <c r="J105" s="16">
        <v>2</v>
      </c>
      <c r="K105" s="28">
        <v>1</v>
      </c>
      <c r="L105" s="12" t="s">
        <v>42</v>
      </c>
      <c r="M105" s="16">
        <v>1</v>
      </c>
      <c r="N105" s="12">
        <v>18</v>
      </c>
      <c r="O105" s="144" t="s">
        <v>170</v>
      </c>
      <c r="P105" s="13" t="s">
        <v>44</v>
      </c>
      <c r="Q105" s="13" t="s">
        <v>45</v>
      </c>
      <c r="R105" s="17" t="str">
        <f t="shared" si="27"/>
        <v>1001931</v>
      </c>
      <c r="S105" s="15">
        <v>1</v>
      </c>
      <c r="T105" s="144" t="s">
        <v>217</v>
      </c>
      <c r="U105" s="12">
        <v>50000</v>
      </c>
      <c r="V105" s="12">
        <f t="shared" si="30"/>
        <v>9000</v>
      </c>
      <c r="W105" s="12">
        <v>0</v>
      </c>
      <c r="X105" s="18">
        <v>282</v>
      </c>
      <c r="Y105" s="19" t="s">
        <v>47</v>
      </c>
      <c r="Z105" s="20">
        <f>SUM(U101:U105)-SUM(V101:V105)</f>
        <v>205000</v>
      </c>
      <c r="AA105" s="29">
        <f>(AC105+AC102+AC101)/1.18</f>
        <v>63559.322033898308</v>
      </c>
      <c r="AB105" s="29">
        <f>Z105-AA105</f>
        <v>141440.67796610168</v>
      </c>
      <c r="AC105" s="14">
        <f t="shared" si="31"/>
        <v>25000</v>
      </c>
      <c r="AD105" s="12"/>
      <c r="AE105" s="12"/>
      <c r="AF105" s="59" t="s">
        <v>198</v>
      </c>
      <c r="AG105" s="23">
        <v>8</v>
      </c>
      <c r="AH105" s="30">
        <v>13</v>
      </c>
      <c r="AI105" s="25" t="s">
        <v>230</v>
      </c>
      <c r="AJ105" s="13"/>
      <c r="AK105" s="13"/>
      <c r="AL105" s="17">
        <v>0</v>
      </c>
      <c r="AM105" s="15" t="s">
        <v>50</v>
      </c>
      <c r="AN105" s="12" t="s">
        <v>51</v>
      </c>
      <c r="AO105" s="12"/>
      <c r="AP105" s="17"/>
      <c r="AQ105" s="17"/>
      <c r="AR105" s="17"/>
      <c r="AU10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'Б-100193-13',date'2016-03-05',2, 1, 1, 'RUR', 1, 18, date'2015-03-06', date'2015-03-07', 1001931, 1, to_date('2016-07-07 00:00:00','YYYY-MM-DD HH24:MI:SS'), 50000, 9000, 0, 282, 0, 'c1', 8,null);insert into xxxx_oebs_cash_payment_test (ID, INVOICE_ID, OEBS_PAYMENT, DOC_DATE, COMISS_DATE) values (s_xxxx_oebs_cash_payment_test.NEXTVAL, 100193, 25000, to_date('2016-07-07 00:00:00','YYYY-MM-DD HH24:MI:SS'), date'2015-07-07' );insert into xxxx_client_discount_m  (ID,CLIENT_ID,CLIENT_AVG_DISCOUNT,DT) values (s_xxxx_client_discount_m.NEXTVAL,282, 13, date'2016-03-05');</v>
      </c>
    </row>
    <row r="106" spans="1:47" ht="17.25" customHeight="1" x14ac:dyDescent="0.3">
      <c r="A106" s="45">
        <v>13</v>
      </c>
      <c r="B106" s="57"/>
      <c r="C106" s="12" t="str">
        <f t="shared" si="25"/>
        <v>100013</v>
      </c>
      <c r="D106" s="12" t="str">
        <f t="shared" si="26"/>
        <v>100013/13</v>
      </c>
      <c r="E106" s="13" t="s">
        <v>40</v>
      </c>
      <c r="F106" s="13" t="s">
        <v>41</v>
      </c>
      <c r="G106" s="12">
        <v>57</v>
      </c>
      <c r="H106" s="14">
        <v>100194</v>
      </c>
      <c r="I106" s="15" t="str">
        <f t="shared" si="29"/>
        <v>Б-100194-13</v>
      </c>
      <c r="J106" s="16">
        <v>2</v>
      </c>
      <c r="K106" s="12">
        <v>7</v>
      </c>
      <c r="L106" s="12" t="s">
        <v>42</v>
      </c>
      <c r="M106" s="16">
        <v>1</v>
      </c>
      <c r="N106" s="12">
        <v>18</v>
      </c>
      <c r="O106" s="144" t="s">
        <v>167</v>
      </c>
      <c r="P106" s="13" t="s">
        <v>44</v>
      </c>
      <c r="Q106" s="13" t="s">
        <v>45</v>
      </c>
      <c r="R106" s="17" t="str">
        <f t="shared" si="27"/>
        <v>1001941</v>
      </c>
      <c r="S106" s="15">
        <v>1</v>
      </c>
      <c r="T106" s="144" t="s">
        <v>221</v>
      </c>
      <c r="U106" s="12">
        <v>50000</v>
      </c>
      <c r="V106" s="12">
        <f t="shared" si="30"/>
        <v>9000</v>
      </c>
      <c r="W106" s="12">
        <v>0</v>
      </c>
      <c r="X106" s="18">
        <v>283</v>
      </c>
      <c r="Y106" s="19" t="s">
        <v>47</v>
      </c>
      <c r="Z106" s="20"/>
      <c r="AA106" s="21"/>
      <c r="AB106" s="22"/>
      <c r="AC106" s="14">
        <f t="shared" si="31"/>
        <v>25000</v>
      </c>
      <c r="AD106" s="12"/>
      <c r="AE106" s="12"/>
      <c r="AF106" s="58" t="s">
        <v>199</v>
      </c>
      <c r="AG106" s="23">
        <v>8</v>
      </c>
      <c r="AH106" s="24">
        <v>13</v>
      </c>
      <c r="AI106" s="25" t="s">
        <v>230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U10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'Б-100194-13',date'2016-03-02',2, 7, 7, 'RUR', 1, 18, date'2015-03-06', date'2015-03-07', 1001941, 1, to_date('2016-08-07 00:00:00','YYYY-MM-DD HH24:MI:SS'), 50000, 9000, 0, 283, 0, 'c1', 8,null);insert into xxxx_oebs_cash_payment_test (ID, INVOICE_ID, OEBS_PAYMENT, DOC_DATE, COMISS_DATE) values (s_xxxx_oebs_cash_payment_test.NEXTVAL, 100194, 25000, to_date('2016-08-07 00:00:00','YYYY-MM-DD HH24:MI:SS'), date'2015-08-11' );insert into xxxx_client_discount_m  (ID,CLIENT_ID,CLIENT_AVG_DISCOUNT,DT) values (s_xxxx_client_discount_m.NEXTVAL,283, 13, date'2016-03-05');</v>
      </c>
    </row>
    <row r="107" spans="1:47" x14ac:dyDescent="0.3">
      <c r="A107" s="45">
        <v>13</v>
      </c>
      <c r="B107" s="57"/>
      <c r="C107" s="12" t="str">
        <f t="shared" si="25"/>
        <v>100013</v>
      </c>
      <c r="D107" s="12" t="str">
        <f t="shared" si="26"/>
        <v>100013/13</v>
      </c>
      <c r="E107" s="13" t="s">
        <v>40</v>
      </c>
      <c r="F107" s="13" t="s">
        <v>41</v>
      </c>
      <c r="G107" s="12">
        <v>57</v>
      </c>
      <c r="H107" s="14">
        <v>100195</v>
      </c>
      <c r="I107" s="15" t="str">
        <f t="shared" si="29"/>
        <v>Б-100195-13</v>
      </c>
      <c r="J107" s="16">
        <v>2</v>
      </c>
      <c r="K107" s="56">
        <v>3</v>
      </c>
      <c r="L107" s="12" t="s">
        <v>42</v>
      </c>
      <c r="M107" s="16">
        <v>1</v>
      </c>
      <c r="N107" s="12">
        <v>18</v>
      </c>
      <c r="O107" s="144" t="s">
        <v>168</v>
      </c>
      <c r="P107" s="13" t="s">
        <v>44</v>
      </c>
      <c r="Q107" s="13" t="s">
        <v>45</v>
      </c>
      <c r="R107" s="17" t="str">
        <f t="shared" si="27"/>
        <v>1001951</v>
      </c>
      <c r="S107" s="15">
        <v>1</v>
      </c>
      <c r="T107" s="144" t="s">
        <v>221</v>
      </c>
      <c r="U107" s="12">
        <v>50000</v>
      </c>
      <c r="V107" s="12">
        <f t="shared" si="30"/>
        <v>9000</v>
      </c>
      <c r="W107" s="12">
        <v>0</v>
      </c>
      <c r="X107" s="18">
        <v>284</v>
      </c>
      <c r="Y107" s="19" t="s">
        <v>47</v>
      </c>
      <c r="Z107" s="20"/>
      <c r="AA107" s="21"/>
      <c r="AB107" s="26"/>
      <c r="AC107" s="14">
        <f t="shared" si="31"/>
        <v>25000</v>
      </c>
      <c r="AD107" s="12"/>
      <c r="AE107" s="12"/>
      <c r="AF107" s="58" t="s">
        <v>199</v>
      </c>
      <c r="AG107" s="23">
        <v>8</v>
      </c>
      <c r="AH107" s="27">
        <v>7</v>
      </c>
      <c r="AI107" s="25" t="s">
        <v>230</v>
      </c>
      <c r="AJ107" s="13"/>
      <c r="AK107" s="13"/>
      <c r="AL107" s="17">
        <v>0</v>
      </c>
      <c r="AM107" s="15" t="s">
        <v>50</v>
      </c>
      <c r="AN107" s="12" t="s">
        <v>51</v>
      </c>
      <c r="AO107" s="12"/>
      <c r="AP107" s="17"/>
      <c r="AQ107" s="17"/>
      <c r="AR107" s="17"/>
      <c r="AU10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'Б-100195-13',date'2016-03-03',2, 3, 3, 'RUR', 1, 18, date'2015-03-06', date'2015-03-07', 1001951, 1, to_date('2016-08-07 00:00:00','YYYY-MM-DD HH24:MI:SS'), 50000, 9000, 0, 284, 0, 'c1', 8,null);insert into xxxx_oebs_cash_payment_test (ID, INVOICE_ID, OEBS_PAYMENT, DOC_DATE, COMISS_DATE) values (s_xxxx_oebs_cash_payment_test.NEXTVAL, 100195, 25000, to_date('2016-08-07 00:00:00','YYYY-MM-DD HH24:MI:SS'), date'2015-08-11' );insert into xxxx_client_discount_m  (ID,CLIENT_ID,CLIENT_AVG_DISCOUNT,DT) values (s_xxxx_client_discount_m.NEXTVAL,284, 7, date'2016-03-05');</v>
      </c>
    </row>
    <row r="108" spans="1:47" x14ac:dyDescent="0.3">
      <c r="A108" s="45">
        <v>13</v>
      </c>
      <c r="B108" s="57"/>
      <c r="C108" s="12" t="str">
        <f t="shared" si="25"/>
        <v>100013</v>
      </c>
      <c r="D108" s="12" t="str">
        <f t="shared" si="26"/>
        <v>100013/13</v>
      </c>
      <c r="E108" s="13" t="s">
        <v>40</v>
      </c>
      <c r="F108" s="13" t="s">
        <v>41</v>
      </c>
      <c r="G108" s="12">
        <v>57</v>
      </c>
      <c r="H108" s="14">
        <v>100196</v>
      </c>
      <c r="I108" s="15" t="str">
        <f t="shared" si="29"/>
        <v>Б-100196-13</v>
      </c>
      <c r="J108" s="16">
        <v>2</v>
      </c>
      <c r="K108" s="12">
        <v>7</v>
      </c>
      <c r="L108" s="12" t="s">
        <v>42</v>
      </c>
      <c r="M108" s="16">
        <v>1</v>
      </c>
      <c r="N108" s="12">
        <v>18</v>
      </c>
      <c r="O108" s="144" t="s">
        <v>168</v>
      </c>
      <c r="P108" s="13" t="s">
        <v>44</v>
      </c>
      <c r="Q108" s="13" t="s">
        <v>45</v>
      </c>
      <c r="R108" s="17" t="str">
        <f t="shared" si="27"/>
        <v>1001961</v>
      </c>
      <c r="S108" s="15">
        <v>1</v>
      </c>
      <c r="T108" s="144" t="s">
        <v>221</v>
      </c>
      <c r="U108" s="12">
        <v>50000</v>
      </c>
      <c r="V108" s="12">
        <f t="shared" si="30"/>
        <v>9000</v>
      </c>
      <c r="W108" s="12">
        <v>0</v>
      </c>
      <c r="X108" s="18">
        <v>285</v>
      </c>
      <c r="Y108" s="19" t="s">
        <v>47</v>
      </c>
      <c r="Z108" s="20"/>
      <c r="AA108" s="21"/>
      <c r="AB108" s="26"/>
      <c r="AC108" s="14">
        <f t="shared" si="31"/>
        <v>25000</v>
      </c>
      <c r="AD108" s="12"/>
      <c r="AE108" s="12"/>
      <c r="AF108" s="58" t="s">
        <v>199</v>
      </c>
      <c r="AG108" s="23">
        <v>8</v>
      </c>
      <c r="AH108" s="27">
        <v>7</v>
      </c>
      <c r="AI108" s="25" t="s">
        <v>230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U10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'Б-100196-13',date'2016-03-03',2, 7, 7, 'RUR', 1, 18, date'2015-03-06', date'2015-03-07', 1001961, 1, to_date('2016-08-07 00:00:00','YYYY-MM-DD HH24:MI:SS'), 50000, 9000, 0, 285, 0, 'c1', 8,null);insert into xxxx_oebs_cash_payment_test (ID, INVOICE_ID, OEBS_PAYMENT, DOC_DATE, COMISS_DATE) values (s_xxxx_oebs_cash_payment_test.NEXTVAL, 100196, 25000, to_date('2016-08-07 00:00:00','YYYY-MM-DD HH24:MI:SS'), date'2015-08-11' );insert into xxxx_client_discount_m  (ID,CLIENT_ID,CLIENT_AVG_DISCOUNT,DT) values (s_xxxx_client_discount_m.NEXTVAL,285, 7, date'2016-03-05');</v>
      </c>
    </row>
    <row r="109" spans="1:47" x14ac:dyDescent="0.3">
      <c r="A109" s="45">
        <v>13</v>
      </c>
      <c r="B109" s="57"/>
      <c r="C109" s="12" t="str">
        <f t="shared" si="25"/>
        <v>100013</v>
      </c>
      <c r="D109" s="12" t="str">
        <f t="shared" si="26"/>
        <v>100013/13</v>
      </c>
      <c r="E109" s="13" t="s">
        <v>40</v>
      </c>
      <c r="F109" s="13" t="s">
        <v>41</v>
      </c>
      <c r="G109" s="12">
        <v>57</v>
      </c>
      <c r="H109" s="14">
        <v>100197</v>
      </c>
      <c r="I109" s="15" t="str">
        <f t="shared" si="29"/>
        <v>Б-100197-13</v>
      </c>
      <c r="J109" s="16">
        <v>2</v>
      </c>
      <c r="K109" s="28">
        <v>11</v>
      </c>
      <c r="L109" s="12" t="s">
        <v>42</v>
      </c>
      <c r="M109" s="16">
        <v>1</v>
      </c>
      <c r="N109" s="12">
        <v>18</v>
      </c>
      <c r="O109" s="144" t="s">
        <v>169</v>
      </c>
      <c r="P109" s="13" t="s">
        <v>44</v>
      </c>
      <c r="Q109" s="13" t="s">
        <v>45</v>
      </c>
      <c r="R109" s="17" t="str">
        <f t="shared" si="27"/>
        <v>1001971</v>
      </c>
      <c r="S109" s="15">
        <v>1</v>
      </c>
      <c r="T109" s="144" t="s">
        <v>221</v>
      </c>
      <c r="U109" s="12">
        <v>50000</v>
      </c>
      <c r="V109" s="12">
        <f t="shared" si="30"/>
        <v>9000</v>
      </c>
      <c r="W109" s="12">
        <v>0</v>
      </c>
      <c r="X109" s="18">
        <v>286</v>
      </c>
      <c r="Y109" s="19" t="s">
        <v>47</v>
      </c>
      <c r="Z109" s="20"/>
      <c r="AA109" s="29"/>
      <c r="AB109" s="29"/>
      <c r="AC109" s="14">
        <v>400000</v>
      </c>
      <c r="AD109" s="12"/>
      <c r="AE109" s="12"/>
      <c r="AF109" s="58" t="s">
        <v>197</v>
      </c>
      <c r="AG109" s="23">
        <v>8</v>
      </c>
      <c r="AH109" s="30">
        <v>20</v>
      </c>
      <c r="AI109" s="25" t="s">
        <v>230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U10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'Б-100197-13',date'2016-03-04',2, 11, 11, 'RUR', 1, 18, date'2015-03-06', date'2015-03-07', 1001971, 1, to_date('2016-08-07 00:00:00','YYYY-MM-DD HH24:MI:SS'), 50000, 9000, 0, 286, 0, 'c1', 8,null);insert into xxxx_oebs_cash_payment_test (ID, INVOICE_ID, OEBS_PAYMENT, DOC_DATE, COMISS_DATE) values (s_xxxx_oebs_cash_payment_test.NEXTVAL, 100197, 400000, to_date('2016-08-07 00:00:00','YYYY-MM-DD HH24:MI:SS'), date'2015-09-11' );insert into xxxx_client_discount_m  (ID,CLIENT_ID,CLIENT_AVG_DISCOUNT,DT) values (s_xxxx_client_discount_m.NEXTVAL,286, 20, date'2016-03-05');</v>
      </c>
    </row>
    <row r="110" spans="1:47" x14ac:dyDescent="0.3">
      <c r="A110" s="45">
        <v>13</v>
      </c>
      <c r="B110" s="57"/>
      <c r="C110" s="33" t="str">
        <f t="shared" si="25"/>
        <v>100013</v>
      </c>
      <c r="D110" s="33" t="str">
        <f t="shared" si="26"/>
        <v>100013/13</v>
      </c>
      <c r="E110" s="34" t="s">
        <v>40</v>
      </c>
      <c r="F110" s="34" t="s">
        <v>41</v>
      </c>
      <c r="G110" s="12">
        <v>57</v>
      </c>
      <c r="H110" s="14">
        <v>100198</v>
      </c>
      <c r="I110" s="33" t="str">
        <f t="shared" si="29"/>
        <v>Б-100198-13</v>
      </c>
      <c r="J110" s="16">
        <v>2</v>
      </c>
      <c r="K110" s="35">
        <v>1</v>
      </c>
      <c r="L110" s="33" t="s">
        <v>42</v>
      </c>
      <c r="M110" s="36">
        <v>1</v>
      </c>
      <c r="N110" s="33">
        <v>18</v>
      </c>
      <c r="O110" s="145" t="s">
        <v>170</v>
      </c>
      <c r="P110" s="34" t="s">
        <v>44</v>
      </c>
      <c r="Q110" s="34" t="s">
        <v>45</v>
      </c>
      <c r="R110" s="37" t="str">
        <f t="shared" si="27"/>
        <v>1001981</v>
      </c>
      <c r="S110" s="33">
        <v>1</v>
      </c>
      <c r="T110" s="144" t="s">
        <v>221</v>
      </c>
      <c r="U110" s="12">
        <v>50000</v>
      </c>
      <c r="V110" s="33">
        <f t="shared" si="30"/>
        <v>9000</v>
      </c>
      <c r="W110" s="33">
        <v>0</v>
      </c>
      <c r="X110" s="18">
        <v>287</v>
      </c>
      <c r="Y110" s="38" t="s">
        <v>47</v>
      </c>
      <c r="Z110" s="20">
        <f>SUM(U106:U110)-SUM(V106:V110)</f>
        <v>205000</v>
      </c>
      <c r="AA110" s="39">
        <f>(AC103+AC104+AC106+AC107+AC108)/1.18</f>
        <v>105932.20338983051</v>
      </c>
      <c r="AB110" s="39"/>
      <c r="AC110" s="40">
        <f>U110*0.5</f>
        <v>25000</v>
      </c>
      <c r="AD110" s="33"/>
      <c r="AE110" s="33"/>
      <c r="AF110" s="58" t="s">
        <v>200</v>
      </c>
      <c r="AG110" s="41">
        <v>8</v>
      </c>
      <c r="AH110" s="42">
        <v>13</v>
      </c>
      <c r="AI110" s="43" t="s">
        <v>230</v>
      </c>
      <c r="AJ110" s="34"/>
      <c r="AK110" s="34"/>
      <c r="AL110" s="37">
        <v>0</v>
      </c>
      <c r="AM110" s="33" t="s">
        <v>50</v>
      </c>
      <c r="AN110" s="33" t="s">
        <v>51</v>
      </c>
      <c r="AO110" s="33"/>
      <c r="AP110" s="37"/>
      <c r="AQ110" s="37"/>
      <c r="AR110" s="37"/>
      <c r="AS110" s="44"/>
      <c r="AU11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'Б-100198-13',date'2016-03-05',2, 1, 1, 'RUR', 1, 18, date'2015-03-06', date'2015-03-07', 1001981, 1, to_date('2016-08-07 00:00:00','YYYY-MM-DD HH24:MI:SS'), 50000, 9000, 0, 287, 0, 'c1', 8,null);insert into xxxx_oebs_cash_payment_test (ID, INVOICE_ID, OEBS_PAYMENT, DOC_DATE, COMISS_DATE) values (s_xxxx_oebs_cash_payment_test.NEXTVAL, 100198, 25000, to_date('2016-08-07 00:00:00','YYYY-MM-DD HH24:MI:SS'), date'2015-10-11' );insert into xxxx_client_discount_m  (ID,CLIENT_ID,CLIENT_AVG_DISCOUNT,DT) values (s_xxxx_client_discount_m.NEXTVAL,287, 13, date'2016-03-05');</v>
      </c>
    </row>
    <row r="111" spans="1:47" x14ac:dyDescent="0.3">
      <c r="A111" s="45">
        <v>14</v>
      </c>
      <c r="B111" s="57"/>
      <c r="C111" s="12" t="str">
        <f t="shared" si="25"/>
        <v>100014</v>
      </c>
      <c r="D111" s="12" t="str">
        <f t="shared" si="26"/>
        <v>100014/13</v>
      </c>
      <c r="E111" s="13" t="s">
        <v>40</v>
      </c>
      <c r="F111" s="13" t="s">
        <v>41</v>
      </c>
      <c r="G111" s="12">
        <v>57</v>
      </c>
      <c r="H111" s="14">
        <v>100199</v>
      </c>
      <c r="I111" s="15" t="str">
        <f t="shared" si="29"/>
        <v>Б-100199-13</v>
      </c>
      <c r="J111" s="16">
        <v>2</v>
      </c>
      <c r="K111" s="56">
        <v>2</v>
      </c>
      <c r="L111" s="12" t="s">
        <v>42</v>
      </c>
      <c r="M111" s="16">
        <v>1</v>
      </c>
      <c r="N111" s="12">
        <v>18</v>
      </c>
      <c r="O111" s="144" t="s">
        <v>167</v>
      </c>
      <c r="P111" s="13" t="s">
        <v>44</v>
      </c>
      <c r="Q111" s="13" t="s">
        <v>45</v>
      </c>
      <c r="R111" s="17" t="str">
        <f t="shared" si="27"/>
        <v>1001991</v>
      </c>
      <c r="S111" s="15">
        <v>1</v>
      </c>
      <c r="T111" s="144" t="s">
        <v>152</v>
      </c>
      <c r="U111" s="12">
        <v>50000</v>
      </c>
      <c r="V111" s="12">
        <f t="shared" si="30"/>
        <v>9000</v>
      </c>
      <c r="W111" s="12">
        <v>0</v>
      </c>
      <c r="X111" s="18">
        <v>288</v>
      </c>
      <c r="Y111" s="19" t="s">
        <v>47</v>
      </c>
      <c r="Z111" s="20"/>
      <c r="AA111" s="21"/>
      <c r="AB111" s="22"/>
      <c r="AC111" s="14">
        <f>U111*0.5</f>
        <v>25000</v>
      </c>
      <c r="AD111" s="12"/>
      <c r="AE111" s="12"/>
      <c r="AF111" s="58" t="s">
        <v>197</v>
      </c>
      <c r="AG111" s="23">
        <v>8</v>
      </c>
      <c r="AH111" s="24">
        <v>13</v>
      </c>
      <c r="AI111" s="25" t="s">
        <v>230</v>
      </c>
      <c r="AJ111" s="13"/>
      <c r="AK111" s="13"/>
      <c r="AL111" s="17">
        <v>0</v>
      </c>
      <c r="AM111" s="15" t="s">
        <v>50</v>
      </c>
      <c r="AN111" s="12" t="s">
        <v>51</v>
      </c>
      <c r="AO111" s="12"/>
      <c r="AP111" s="17"/>
      <c r="AQ111" s="17"/>
      <c r="AR111" s="17"/>
      <c r="AS111" s="15" t="s">
        <v>196</v>
      </c>
      <c r="AU11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'Б-100199-13',date'2016-03-02',2, 2, 2, 'RUR', 1, 18, date'2015-03-06', date'2015-03-07', 1001991, 1, to_date('2016-06-07 00:00:00','YYYY-MM-DD HH24:MI:SS'), 50000, 9000, 0, 288, 0, 'c1', 8,null);insert into xxxx_oebs_cash_payment_test (ID, INVOICE_ID, OEBS_PAYMENT, DOC_DATE, COMISS_DATE) values (s_xxxx_oebs_cash_payment_test.NEXTVAL, 100199, 25000, to_date('2016-06-07 00:00:00','YYYY-MM-DD HH24:MI:SS'), date'2015-09-11' );insert into xxxx_client_discount_m  (ID,CLIENT_ID,CLIENT_AVG_DISCOUNT,DT) values (s_xxxx_client_discount_m.NEXTVAL,288, 13, date'2016-03-05');</v>
      </c>
    </row>
    <row r="112" spans="1:47" x14ac:dyDescent="0.3">
      <c r="A112" s="45">
        <v>14</v>
      </c>
      <c r="B112" s="57"/>
      <c r="C112" s="12" t="str">
        <f t="shared" si="25"/>
        <v>100014</v>
      </c>
      <c r="D112" s="12" t="str">
        <f t="shared" si="26"/>
        <v>100014/13</v>
      </c>
      <c r="E112" s="13" t="s">
        <v>40</v>
      </c>
      <c r="F112" s="13" t="s">
        <v>41</v>
      </c>
      <c r="G112" s="12">
        <v>57</v>
      </c>
      <c r="H112" s="14">
        <v>100200</v>
      </c>
      <c r="I112" s="15" t="str">
        <f t="shared" si="29"/>
        <v>Б-100200-13</v>
      </c>
      <c r="J112" s="16">
        <v>2</v>
      </c>
      <c r="K112" s="12">
        <v>7</v>
      </c>
      <c r="L112" s="12" t="s">
        <v>42</v>
      </c>
      <c r="M112" s="16">
        <v>1</v>
      </c>
      <c r="N112" s="12">
        <v>18</v>
      </c>
      <c r="O112" s="144" t="s">
        <v>168</v>
      </c>
      <c r="P112" s="13" t="s">
        <v>44</v>
      </c>
      <c r="Q112" s="13" t="s">
        <v>45</v>
      </c>
      <c r="R112" s="17" t="str">
        <f t="shared" si="27"/>
        <v>1002001</v>
      </c>
      <c r="S112" s="15">
        <v>1</v>
      </c>
      <c r="T112" s="144" t="s">
        <v>153</v>
      </c>
      <c r="U112" s="12">
        <v>50000</v>
      </c>
      <c r="V112" s="12">
        <f t="shared" si="30"/>
        <v>9000</v>
      </c>
      <c r="W112" s="12">
        <v>0</v>
      </c>
      <c r="X112" s="18">
        <v>289</v>
      </c>
      <c r="Y112" s="19" t="s">
        <v>47</v>
      </c>
      <c r="Z112" s="20"/>
      <c r="AA112" s="21"/>
      <c r="AB112" s="26"/>
      <c r="AC112" s="14">
        <f>U112*0.5</f>
        <v>25000</v>
      </c>
      <c r="AD112" s="12"/>
      <c r="AE112" s="12"/>
      <c r="AF112" s="58" t="s">
        <v>197</v>
      </c>
      <c r="AG112" s="23">
        <v>8</v>
      </c>
      <c r="AH112" s="27">
        <v>7</v>
      </c>
      <c r="AI112" s="25" t="s">
        <v>230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U11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'Б-100200-13',date'2016-03-03',2, 7, 7, 'RUR', 1, 18, date'2015-03-06', date'2015-03-07', 1002001, 1, to_date('2016-06-08 00:00:00','YYYY-MM-DD HH24:MI:SS'), 50000, 9000, 0, 289, 0, 'c1', 8,null);insert into xxxx_oebs_cash_payment_test (ID, INVOICE_ID, OEBS_PAYMENT, DOC_DATE, COMISS_DATE) values (s_xxxx_oebs_cash_payment_test.NEXTVAL, 100200, 25000, to_date('2016-06-08 00:00:00','YYYY-MM-DD HH24:MI:SS'), date'2015-09-11' );insert into xxxx_client_discount_m  (ID,CLIENT_ID,CLIENT_AVG_DISCOUNT,DT) values (s_xxxx_client_discount_m.NEXTVAL,289, 7, date'2016-03-05');</v>
      </c>
    </row>
    <row r="113" spans="1:47" x14ac:dyDescent="0.3">
      <c r="A113" s="45">
        <v>14</v>
      </c>
      <c r="B113" s="57"/>
      <c r="C113" s="12" t="str">
        <f t="shared" si="25"/>
        <v>100014</v>
      </c>
      <c r="D113" s="12" t="str">
        <f t="shared" si="26"/>
        <v>100014/13</v>
      </c>
      <c r="E113" s="13" t="s">
        <v>40</v>
      </c>
      <c r="F113" s="13" t="s">
        <v>41</v>
      </c>
      <c r="G113" s="12">
        <v>57</v>
      </c>
      <c r="H113" s="14">
        <v>100201</v>
      </c>
      <c r="I113" s="15" t="str">
        <f t="shared" si="29"/>
        <v>Б-100201-13</v>
      </c>
      <c r="J113" s="16">
        <v>2</v>
      </c>
      <c r="K113" s="12">
        <v>7</v>
      </c>
      <c r="L113" s="12" t="s">
        <v>42</v>
      </c>
      <c r="M113" s="16">
        <v>1</v>
      </c>
      <c r="N113" s="12">
        <v>18</v>
      </c>
      <c r="O113" s="144" t="s">
        <v>168</v>
      </c>
      <c r="P113" s="13" t="s">
        <v>44</v>
      </c>
      <c r="Q113" s="13" t="s">
        <v>45</v>
      </c>
      <c r="R113" s="17" t="str">
        <f t="shared" si="27"/>
        <v>1002011</v>
      </c>
      <c r="S113" s="15">
        <v>1</v>
      </c>
      <c r="T113" s="144" t="s">
        <v>153</v>
      </c>
      <c r="U113" s="12">
        <v>50000</v>
      </c>
      <c r="V113" s="12">
        <f t="shared" si="30"/>
        <v>9000</v>
      </c>
      <c r="W113" s="12">
        <v>0</v>
      </c>
      <c r="X113" s="18">
        <v>290</v>
      </c>
      <c r="Y113" s="19" t="s">
        <v>47</v>
      </c>
      <c r="Z113" s="20"/>
      <c r="AA113" s="21"/>
      <c r="AB113" s="26"/>
      <c r="AC113" s="14">
        <v>100000</v>
      </c>
      <c r="AD113" s="12"/>
      <c r="AE113" s="12"/>
      <c r="AF113" s="58" t="s">
        <v>197</v>
      </c>
      <c r="AG113" s="23">
        <v>8</v>
      </c>
      <c r="AH113" s="27">
        <v>7</v>
      </c>
      <c r="AI113" s="25" t="s">
        <v>230</v>
      </c>
      <c r="AJ113" s="13"/>
      <c r="AK113" s="13"/>
      <c r="AL113" s="17">
        <v>0</v>
      </c>
      <c r="AM113" s="15" t="s">
        <v>50</v>
      </c>
      <c r="AN113" s="12" t="s">
        <v>51</v>
      </c>
      <c r="AO113" s="12"/>
      <c r="AP113" s="17"/>
      <c r="AQ113" s="17"/>
      <c r="AR113" s="17"/>
      <c r="AU11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'Б-100201-13',date'2016-03-03',2, 7, 7, 'RUR', 1, 18, date'2015-03-06', date'2015-03-07', 1002011, 1, to_date('2016-06-08 00:00:00','YYYY-MM-DD HH24:MI:SS'), 50000, 9000, 0, 290, 0, 'c1', 8,null);insert into xxxx_oebs_cash_payment_test (ID, INVOICE_ID, OEBS_PAYMENT, DOC_DATE, COMISS_DATE) values (s_xxxx_oebs_cash_payment_test.NEXTVAL, 100201, 100000, to_date('2016-06-08 00:00:00','YYYY-MM-DD HH24:MI:SS'), date'2015-09-11' );insert into xxxx_client_discount_m  (ID,CLIENT_ID,CLIENT_AVG_DISCOUNT,DT) values (s_xxxx_client_discount_m.NEXTVAL,290, 7, date'2016-03-05');</v>
      </c>
    </row>
    <row r="114" spans="1:47" x14ac:dyDescent="0.3">
      <c r="A114" s="45">
        <v>14</v>
      </c>
      <c r="B114" s="57"/>
      <c r="C114" s="12" t="str">
        <f t="shared" si="25"/>
        <v>100014</v>
      </c>
      <c r="D114" s="12" t="str">
        <f t="shared" si="26"/>
        <v>100014/13</v>
      </c>
      <c r="E114" s="13" t="s">
        <v>40</v>
      </c>
      <c r="F114" s="13" t="s">
        <v>41</v>
      </c>
      <c r="G114" s="12">
        <v>57</v>
      </c>
      <c r="H114" s="14">
        <v>100202</v>
      </c>
      <c r="I114" s="15" t="str">
        <f t="shared" si="29"/>
        <v>Б-100202-13</v>
      </c>
      <c r="J114" s="16">
        <v>2</v>
      </c>
      <c r="K114" s="56">
        <v>11</v>
      </c>
      <c r="L114" s="12" t="s">
        <v>42</v>
      </c>
      <c r="M114" s="16">
        <v>1</v>
      </c>
      <c r="N114" s="12">
        <v>18</v>
      </c>
      <c r="O114" s="144" t="s">
        <v>169</v>
      </c>
      <c r="P114" s="13" t="s">
        <v>44</v>
      </c>
      <c r="Q114" s="13" t="s">
        <v>45</v>
      </c>
      <c r="R114" s="17" t="str">
        <f t="shared" si="27"/>
        <v>1002021</v>
      </c>
      <c r="S114" s="15">
        <v>1</v>
      </c>
      <c r="T114" s="144" t="s">
        <v>215</v>
      </c>
      <c r="U114" s="12">
        <v>50000</v>
      </c>
      <c r="V114" s="12">
        <f t="shared" si="30"/>
        <v>9000</v>
      </c>
      <c r="W114" s="12">
        <v>0</v>
      </c>
      <c r="X114" s="18">
        <v>291</v>
      </c>
      <c r="Y114" s="19" t="s">
        <v>47</v>
      </c>
      <c r="Z114" s="20"/>
      <c r="AA114" s="29">
        <f>SUM(AC111:AC115)/1.18</f>
        <v>169491.52542372883</v>
      </c>
      <c r="AB114" s="29"/>
      <c r="AC114" s="14">
        <f t="shared" ref="AC114:AC123" si="32">U114*0.5</f>
        <v>25000</v>
      </c>
      <c r="AD114" s="12"/>
      <c r="AE114" s="12"/>
      <c r="AF114" s="58" t="s">
        <v>197</v>
      </c>
      <c r="AG114" s="23">
        <v>8</v>
      </c>
      <c r="AH114" s="30">
        <v>20</v>
      </c>
      <c r="AI114" s="25" t="s">
        <v>230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U11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'Б-100202-13',date'2016-03-04',2, 11, 11, 'RUR', 1, 18, date'2015-03-06', date'2015-03-07', 1002021, 1, to_date('2016-06-09 00:00:00','YYYY-MM-DD HH24:MI:SS'), 50000, 9000, 0, 291, 0, 'c1', 8,null);insert into xxxx_oebs_cash_payment_test (ID, INVOICE_ID, OEBS_PAYMENT, DOC_DATE, COMISS_DATE) values (s_xxxx_oebs_cash_payment_test.NEXTVAL, 100202, 25000, to_date('2016-06-09 00:00:00','YYYY-MM-DD HH24:MI:SS'), date'2015-09-11' );insert into xxxx_client_discount_m  (ID,CLIENT_ID,CLIENT_AVG_DISCOUNT,DT) values (s_xxxx_client_discount_m.NEXTVAL,291, 20, date'2016-03-05');</v>
      </c>
    </row>
    <row r="115" spans="1:47" x14ac:dyDescent="0.3">
      <c r="A115" s="45">
        <v>14</v>
      </c>
      <c r="B115" s="57"/>
      <c r="C115" s="12" t="str">
        <f t="shared" ref="C115:C125" si="33">"1000"&amp;A115</f>
        <v>100014</v>
      </c>
      <c r="D115" s="12" t="str">
        <f t="shared" ref="D115:D125" si="34">"1000"&amp;A115&amp;"/13"</f>
        <v>100014/13</v>
      </c>
      <c r="E115" s="13" t="s">
        <v>40</v>
      </c>
      <c r="F115" s="13" t="s">
        <v>41</v>
      </c>
      <c r="G115" s="12">
        <v>57</v>
      </c>
      <c r="H115" s="14">
        <v>100203</v>
      </c>
      <c r="I115" s="15" t="str">
        <f t="shared" si="29"/>
        <v>Б-100203-13</v>
      </c>
      <c r="J115" s="16">
        <v>2</v>
      </c>
      <c r="K115" s="28">
        <v>1</v>
      </c>
      <c r="L115" s="12" t="s">
        <v>42</v>
      </c>
      <c r="M115" s="16">
        <v>1</v>
      </c>
      <c r="N115" s="12">
        <v>18</v>
      </c>
      <c r="O115" s="144" t="s">
        <v>170</v>
      </c>
      <c r="P115" s="13" t="s">
        <v>44</v>
      </c>
      <c r="Q115" s="13" t="s">
        <v>45</v>
      </c>
      <c r="R115" s="17" t="str">
        <f t="shared" ref="R115:R125" si="35">H115&amp;"1"</f>
        <v>1002031</v>
      </c>
      <c r="S115" s="15">
        <v>1</v>
      </c>
      <c r="T115" s="144" t="s">
        <v>216</v>
      </c>
      <c r="U115" s="12">
        <v>50000</v>
      </c>
      <c r="V115" s="12">
        <f t="shared" si="30"/>
        <v>9000</v>
      </c>
      <c r="W115" s="12">
        <v>0</v>
      </c>
      <c r="X115" s="18">
        <v>292</v>
      </c>
      <c r="Y115" s="19" t="s">
        <v>47</v>
      </c>
      <c r="Z115" s="20">
        <f>SUM(U111:U115)-SUM(V111:V115)</f>
        <v>205000</v>
      </c>
      <c r="AA115" s="29">
        <v>169491</v>
      </c>
      <c r="AB115" s="29">
        <f>Z115-AA115</f>
        <v>35509</v>
      </c>
      <c r="AC115" s="14">
        <f t="shared" si="32"/>
        <v>25000</v>
      </c>
      <c r="AD115" s="12"/>
      <c r="AE115" s="12"/>
      <c r="AF115" s="58" t="s">
        <v>197</v>
      </c>
      <c r="AG115" s="23">
        <v>8</v>
      </c>
      <c r="AH115" s="30">
        <v>13</v>
      </c>
      <c r="AI115" s="25" t="s">
        <v>230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U11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'Б-100203-13',date'2016-03-05',2, 1, 1, 'RUR', 1, 18, date'2015-03-06', date'2015-03-07', 1002031, 1, to_date('2016-06-11 00:00:00','YYYY-MM-DD HH24:MI:SS'), 50000, 9000, 0, 292, 0, 'c1', 8,null);insert into xxxx_oebs_cash_payment_test (ID, INVOICE_ID, OEBS_PAYMENT, DOC_DATE, COMISS_DATE) values (s_xxxx_oebs_cash_payment_test.NEXTVAL, 100203, 25000, to_date('2016-06-11 00:00:00','YYYY-MM-DD HH24:MI:SS'), date'2015-09-11' );insert into xxxx_client_discount_m  (ID,CLIENT_ID,CLIENT_AVG_DISCOUNT,DT) values (s_xxxx_client_discount_m.NEXTVAL,292, 13, date'2016-03-05');</v>
      </c>
    </row>
    <row r="116" spans="1:47" x14ac:dyDescent="0.3">
      <c r="A116" s="45">
        <v>14</v>
      </c>
      <c r="B116" s="57"/>
      <c r="C116" s="12" t="str">
        <f t="shared" si="33"/>
        <v>100014</v>
      </c>
      <c r="D116" s="12" t="str">
        <f t="shared" si="34"/>
        <v>100014/13</v>
      </c>
      <c r="E116" s="13" t="s">
        <v>40</v>
      </c>
      <c r="F116" s="13" t="s">
        <v>41</v>
      </c>
      <c r="G116" s="12">
        <v>57</v>
      </c>
      <c r="H116" s="14">
        <v>100204</v>
      </c>
      <c r="I116" s="15" t="str">
        <f t="shared" si="29"/>
        <v>Б-100204-13</v>
      </c>
      <c r="J116" s="16">
        <v>2</v>
      </c>
      <c r="K116" s="12">
        <v>7</v>
      </c>
      <c r="L116" s="12" t="s">
        <v>42</v>
      </c>
      <c r="M116" s="16">
        <v>1</v>
      </c>
      <c r="N116" s="12">
        <v>18</v>
      </c>
      <c r="O116" s="144" t="s">
        <v>167</v>
      </c>
      <c r="P116" s="13" t="s">
        <v>44</v>
      </c>
      <c r="Q116" s="13" t="s">
        <v>45</v>
      </c>
      <c r="R116" s="17" t="str">
        <f t="shared" si="35"/>
        <v>1002041</v>
      </c>
      <c r="S116" s="15">
        <v>1</v>
      </c>
      <c r="T116" s="144" t="s">
        <v>217</v>
      </c>
      <c r="U116" s="12">
        <v>50000</v>
      </c>
      <c r="V116" s="12">
        <f t="shared" si="30"/>
        <v>9000</v>
      </c>
      <c r="W116" s="12">
        <v>0</v>
      </c>
      <c r="X116" s="18">
        <v>293</v>
      </c>
      <c r="Y116" s="19" t="s">
        <v>47</v>
      </c>
      <c r="Z116" s="20"/>
      <c r="AA116" s="21"/>
      <c r="AB116" s="22"/>
      <c r="AC116" s="14">
        <f t="shared" si="32"/>
        <v>25000</v>
      </c>
      <c r="AD116" s="12"/>
      <c r="AE116" s="12"/>
      <c r="AF116" s="59" t="s">
        <v>201</v>
      </c>
      <c r="AG116" s="23">
        <v>8</v>
      </c>
      <c r="AH116" s="24">
        <v>13</v>
      </c>
      <c r="AI116" s="25" t="s">
        <v>230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U116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'Б-100204-13',date'2016-03-02',2, 7, 7, 'RUR', 1, 18, date'2015-03-06', date'2015-03-07', 1002041, 1, to_date('2016-07-07 00:00:00','YYYY-MM-DD HH24:MI:SS'), 50000, 9000, 0, 293, 0, 'c1', 8,null);insert into xxxx_oebs_cash_payment_test (ID, INVOICE_ID, OEBS_PAYMENT, DOC_DATE, COMISS_DATE) values (s_xxxx_oebs_cash_payment_test.NEXTVAL, 100204, 25000, to_date('2016-07-07 00:00:00','YYYY-MM-DD HH24:MI:SS'), date'2015-10-07' );insert into xxxx_client_discount_m  (ID,CLIENT_ID,CLIENT_AVG_DISCOUNT,DT) values (s_xxxx_client_discount_m.NEXTVAL,293, 13, date'2016-03-05');</v>
      </c>
    </row>
    <row r="117" spans="1:47" x14ac:dyDescent="0.3">
      <c r="A117" s="45">
        <v>14</v>
      </c>
      <c r="B117" s="57"/>
      <c r="C117" s="12" t="str">
        <f t="shared" si="33"/>
        <v>100014</v>
      </c>
      <c r="D117" s="12" t="str">
        <f t="shared" si="34"/>
        <v>100014/13</v>
      </c>
      <c r="E117" s="13" t="s">
        <v>40</v>
      </c>
      <c r="F117" s="13" t="s">
        <v>41</v>
      </c>
      <c r="G117" s="12">
        <v>57</v>
      </c>
      <c r="H117" s="14">
        <v>100205</v>
      </c>
      <c r="I117" s="15" t="str">
        <f t="shared" si="29"/>
        <v>Б-100205-13</v>
      </c>
      <c r="J117" s="16">
        <v>2</v>
      </c>
      <c r="K117" s="28">
        <v>12</v>
      </c>
      <c r="L117" s="12" t="s">
        <v>42</v>
      </c>
      <c r="M117" s="16">
        <v>1</v>
      </c>
      <c r="N117" s="12">
        <v>18</v>
      </c>
      <c r="O117" s="144" t="s">
        <v>168</v>
      </c>
      <c r="P117" s="13" t="s">
        <v>44</v>
      </c>
      <c r="Q117" s="13" t="s">
        <v>45</v>
      </c>
      <c r="R117" s="17" t="str">
        <f t="shared" si="35"/>
        <v>1002051</v>
      </c>
      <c r="S117" s="15">
        <v>1</v>
      </c>
      <c r="T117" s="144" t="s">
        <v>217</v>
      </c>
      <c r="U117" s="12">
        <v>50000</v>
      </c>
      <c r="V117" s="12">
        <f t="shared" si="30"/>
        <v>9000</v>
      </c>
      <c r="W117" s="12">
        <v>0</v>
      </c>
      <c r="X117" s="18">
        <v>294</v>
      </c>
      <c r="Y117" s="19" t="s">
        <v>47</v>
      </c>
      <c r="Z117" s="20"/>
      <c r="AA117" s="21"/>
      <c r="AB117" s="26"/>
      <c r="AC117" s="14">
        <f t="shared" si="32"/>
        <v>25000</v>
      </c>
      <c r="AD117" s="12"/>
      <c r="AE117" s="12"/>
      <c r="AF117" s="59" t="s">
        <v>201</v>
      </c>
      <c r="AG117" s="23">
        <v>8</v>
      </c>
      <c r="AH117" s="27">
        <v>7</v>
      </c>
      <c r="AI117" s="25" t="s">
        <v>230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U117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'Б-100205-13',date'2016-03-03',2, 12, 12, 'RUR', 1, 18, date'2015-03-06', date'2015-03-07', 1002051, 1, to_date('2016-07-07 00:00:00','YYYY-MM-DD HH24:MI:SS'), 50000, 9000, 0, 294, 0, 'c1', 8,null);insert into xxxx_oebs_cash_payment_test (ID, INVOICE_ID, OEBS_PAYMENT, DOC_DATE, COMISS_DATE) values (s_xxxx_oebs_cash_payment_test.NEXTVAL, 100205, 25000, to_date('2016-07-07 00:00:00','YYYY-MM-DD HH24:MI:SS'), date'2015-10-07' );insert into xxxx_client_discount_m  (ID,CLIENT_ID,CLIENT_AVG_DISCOUNT,DT) values (s_xxxx_client_discount_m.NEXTVAL,294, 7, date'2016-03-05');</v>
      </c>
    </row>
    <row r="118" spans="1:47" x14ac:dyDescent="0.3">
      <c r="A118" s="45">
        <v>14</v>
      </c>
      <c r="B118" s="57"/>
      <c r="C118" s="12" t="str">
        <f t="shared" si="33"/>
        <v>100014</v>
      </c>
      <c r="D118" s="12" t="str">
        <f t="shared" si="34"/>
        <v>100014/13</v>
      </c>
      <c r="E118" s="13" t="s">
        <v>40</v>
      </c>
      <c r="F118" s="13" t="s">
        <v>41</v>
      </c>
      <c r="G118" s="12">
        <v>57</v>
      </c>
      <c r="H118" s="14">
        <v>100206</v>
      </c>
      <c r="I118" s="15" t="str">
        <f t="shared" si="29"/>
        <v>Б-100206-13</v>
      </c>
      <c r="J118" s="16">
        <v>2</v>
      </c>
      <c r="K118" s="12">
        <v>7</v>
      </c>
      <c r="L118" s="12" t="s">
        <v>42</v>
      </c>
      <c r="M118" s="16">
        <v>1</v>
      </c>
      <c r="N118" s="12">
        <v>18</v>
      </c>
      <c r="O118" s="144" t="s">
        <v>168</v>
      </c>
      <c r="P118" s="13" t="s">
        <v>44</v>
      </c>
      <c r="Q118" s="13" t="s">
        <v>45</v>
      </c>
      <c r="R118" s="17" t="str">
        <f t="shared" si="35"/>
        <v>1002061</v>
      </c>
      <c r="S118" s="15">
        <v>1</v>
      </c>
      <c r="T118" s="144" t="s">
        <v>217</v>
      </c>
      <c r="U118" s="12">
        <v>50000</v>
      </c>
      <c r="V118" s="12">
        <f t="shared" si="30"/>
        <v>9000</v>
      </c>
      <c r="W118" s="12">
        <v>0</v>
      </c>
      <c r="X118" s="18">
        <v>295</v>
      </c>
      <c r="Y118" s="19" t="s">
        <v>47</v>
      </c>
      <c r="Z118" s="20"/>
      <c r="AA118" s="21"/>
      <c r="AB118" s="26"/>
      <c r="AC118" s="14">
        <f t="shared" si="32"/>
        <v>25000</v>
      </c>
      <c r="AD118" s="12"/>
      <c r="AE118" s="12"/>
      <c r="AF118" s="59" t="s">
        <v>201</v>
      </c>
      <c r="AG118" s="23">
        <v>8</v>
      </c>
      <c r="AH118" s="27">
        <v>7</v>
      </c>
      <c r="AI118" s="25" t="s">
        <v>230</v>
      </c>
      <c r="AJ118" s="13"/>
      <c r="AK118" s="13"/>
      <c r="AL118" s="17">
        <v>0</v>
      </c>
      <c r="AM118" s="15" t="s">
        <v>50</v>
      </c>
      <c r="AN118" s="12" t="s">
        <v>51</v>
      </c>
      <c r="AO118" s="12"/>
      <c r="AP118" s="17"/>
      <c r="AQ118" s="17"/>
      <c r="AR118" s="17"/>
      <c r="AU118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'Б-100206-13',date'2016-03-03',2, 7, 7, 'RUR', 1, 18, date'2015-03-06', date'2015-03-07', 1002061, 1, to_date('2016-07-07 00:00:00','YYYY-MM-DD HH24:MI:SS'), 50000, 9000, 0, 295, 0, 'c1', 8,null);insert into xxxx_oebs_cash_payment_test (ID, INVOICE_ID, OEBS_PAYMENT, DOC_DATE, COMISS_DATE) values (s_xxxx_oebs_cash_payment_test.NEXTVAL, 100206, 25000, to_date('2016-07-07 00:00:00','YYYY-MM-DD HH24:MI:SS'), date'2015-10-07' );insert into xxxx_client_discount_m  (ID,CLIENT_ID,CLIENT_AVG_DISCOUNT,DT) values (s_xxxx_client_discount_m.NEXTVAL,295, 7, date'2016-03-05');</v>
      </c>
    </row>
    <row r="119" spans="1:47" x14ac:dyDescent="0.3">
      <c r="A119" s="45">
        <v>14</v>
      </c>
      <c r="B119" s="57"/>
      <c r="C119" s="12" t="str">
        <f t="shared" si="33"/>
        <v>100014</v>
      </c>
      <c r="D119" s="12" t="str">
        <f t="shared" si="34"/>
        <v>100014/13</v>
      </c>
      <c r="E119" s="13" t="s">
        <v>40</v>
      </c>
      <c r="F119" s="13" t="s">
        <v>41</v>
      </c>
      <c r="G119" s="12">
        <v>57</v>
      </c>
      <c r="H119" s="14">
        <v>100207</v>
      </c>
      <c r="I119" s="15" t="str">
        <f t="shared" si="29"/>
        <v>Б-100207-13</v>
      </c>
      <c r="J119" s="16">
        <v>2</v>
      </c>
      <c r="K119" s="28">
        <v>11</v>
      </c>
      <c r="L119" s="12" t="s">
        <v>42</v>
      </c>
      <c r="M119" s="16">
        <v>1</v>
      </c>
      <c r="N119" s="12">
        <v>18</v>
      </c>
      <c r="O119" s="144" t="s">
        <v>169</v>
      </c>
      <c r="P119" s="13" t="s">
        <v>44</v>
      </c>
      <c r="Q119" s="13" t="s">
        <v>45</v>
      </c>
      <c r="R119" s="17" t="str">
        <f t="shared" si="35"/>
        <v>1002071</v>
      </c>
      <c r="S119" s="15">
        <v>1</v>
      </c>
      <c r="T119" s="144" t="s">
        <v>217</v>
      </c>
      <c r="U119" s="12">
        <v>50000</v>
      </c>
      <c r="V119" s="12">
        <f t="shared" si="30"/>
        <v>9000</v>
      </c>
      <c r="W119" s="12">
        <v>0</v>
      </c>
      <c r="X119" s="18">
        <v>296</v>
      </c>
      <c r="Y119" s="19" t="s">
        <v>47</v>
      </c>
      <c r="Z119" s="20"/>
      <c r="AA119" s="29">
        <f>SUM(AC116:AC120)/1.18</f>
        <v>105932.20338983051</v>
      </c>
      <c r="AB119" s="29"/>
      <c r="AC119" s="14">
        <f t="shared" si="32"/>
        <v>25000</v>
      </c>
      <c r="AD119" s="12"/>
      <c r="AE119" s="12"/>
      <c r="AF119" s="59" t="s">
        <v>201</v>
      </c>
      <c r="AG119" s="23">
        <v>8</v>
      </c>
      <c r="AH119" s="30">
        <v>20</v>
      </c>
      <c r="AI119" s="25" t="s">
        <v>230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U119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'Б-100207-13',date'2016-03-04',2, 11, 11, 'RUR', 1, 18, date'2015-03-06', date'2015-03-07', 1002071, 1, to_date('2016-07-07 00:00:00','YYYY-MM-DD HH24:MI:SS'), 50000, 9000, 0, 296, 0, 'c1', 8,null);insert into xxxx_oebs_cash_payment_test (ID, INVOICE_ID, OEBS_PAYMENT, DOC_DATE, COMISS_DATE) values (s_xxxx_oebs_cash_payment_test.NEXTVAL, 100207, 25000, to_date('2016-07-07 00:00:00','YYYY-MM-DD HH24:MI:SS'), date'2015-10-07' );insert into xxxx_client_discount_m  (ID,CLIENT_ID,CLIENT_AVG_DISCOUNT,DT) values (s_xxxx_client_discount_m.NEXTVAL,296, 20, date'2016-03-05');</v>
      </c>
    </row>
    <row r="120" spans="1:47" x14ac:dyDescent="0.3">
      <c r="A120" s="45">
        <v>14</v>
      </c>
      <c r="B120" s="57"/>
      <c r="C120" s="12" t="str">
        <f t="shared" si="33"/>
        <v>100014</v>
      </c>
      <c r="D120" s="12" t="str">
        <f t="shared" si="34"/>
        <v>100014/13</v>
      </c>
      <c r="E120" s="13" t="s">
        <v>40</v>
      </c>
      <c r="F120" s="13" t="s">
        <v>41</v>
      </c>
      <c r="G120" s="12">
        <v>57</v>
      </c>
      <c r="H120" s="14">
        <v>100208</v>
      </c>
      <c r="I120" s="15" t="str">
        <f t="shared" si="29"/>
        <v>Б-100208-13</v>
      </c>
      <c r="J120" s="16">
        <v>2</v>
      </c>
      <c r="K120" s="28">
        <v>1</v>
      </c>
      <c r="L120" s="12" t="s">
        <v>42</v>
      </c>
      <c r="M120" s="16">
        <v>1</v>
      </c>
      <c r="N120" s="12">
        <v>18</v>
      </c>
      <c r="O120" s="144" t="s">
        <v>170</v>
      </c>
      <c r="P120" s="13" t="s">
        <v>44</v>
      </c>
      <c r="Q120" s="13" t="s">
        <v>45</v>
      </c>
      <c r="R120" s="17" t="str">
        <f t="shared" si="35"/>
        <v>1002081</v>
      </c>
      <c r="S120" s="15">
        <v>1</v>
      </c>
      <c r="T120" s="144" t="s">
        <v>217</v>
      </c>
      <c r="U120" s="12">
        <v>50000</v>
      </c>
      <c r="V120" s="12">
        <f t="shared" si="30"/>
        <v>9000</v>
      </c>
      <c r="W120" s="12">
        <v>0</v>
      </c>
      <c r="X120" s="18">
        <v>297</v>
      </c>
      <c r="Y120" s="19" t="s">
        <v>47</v>
      </c>
      <c r="Z120" s="20">
        <f>SUM(U116:U120)-SUM(V116:V120)</f>
        <v>205000</v>
      </c>
      <c r="AA120" s="21">
        <v>105932.20338983051</v>
      </c>
      <c r="AB120" s="29">
        <f>Z120-AA120</f>
        <v>99067.796610169491</v>
      </c>
      <c r="AC120" s="14">
        <f t="shared" si="32"/>
        <v>25000</v>
      </c>
      <c r="AD120" s="12"/>
      <c r="AE120" s="12"/>
      <c r="AF120" s="59" t="s">
        <v>201</v>
      </c>
      <c r="AG120" s="23">
        <v>8</v>
      </c>
      <c r="AH120" s="30">
        <v>13</v>
      </c>
      <c r="AI120" s="25" t="s">
        <v>230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U120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'Б-100208-13',date'2016-03-05',2, 1, 1, 'RUR', 1, 18, date'2015-03-06', date'2015-03-07', 1002081, 1, to_date('2016-07-07 00:00:00','YYYY-MM-DD HH24:MI:SS'), 50000, 9000, 0, 297, 0, 'c1', 8,null);insert into xxxx_oebs_cash_payment_test (ID, INVOICE_ID, OEBS_PAYMENT, DOC_DATE, COMISS_DATE) values (s_xxxx_oebs_cash_payment_test.NEXTVAL, 100208, 25000, to_date('2016-07-07 00:00:00','YYYY-MM-DD HH24:MI:SS'), date'2015-10-07' );insert into xxxx_client_discount_m  (ID,CLIENT_ID,CLIENT_AVG_DISCOUNT,DT) values (s_xxxx_client_discount_m.NEXTVAL,297, 13, date'2016-03-05');</v>
      </c>
    </row>
    <row r="121" spans="1:47" x14ac:dyDescent="0.3">
      <c r="A121" s="45">
        <v>14</v>
      </c>
      <c r="B121" s="57"/>
      <c r="C121" s="12" t="str">
        <f t="shared" si="33"/>
        <v>100014</v>
      </c>
      <c r="D121" s="12" t="str">
        <f t="shared" si="34"/>
        <v>100014/13</v>
      </c>
      <c r="E121" s="13" t="s">
        <v>40</v>
      </c>
      <c r="F121" s="13" t="s">
        <v>41</v>
      </c>
      <c r="G121" s="12">
        <v>57</v>
      </c>
      <c r="H121" s="14">
        <v>100209</v>
      </c>
      <c r="I121" s="15" t="str">
        <f t="shared" si="29"/>
        <v>Б-100209-13</v>
      </c>
      <c r="J121" s="16">
        <v>2</v>
      </c>
      <c r="K121" s="12">
        <v>7</v>
      </c>
      <c r="L121" s="12" t="s">
        <v>42</v>
      </c>
      <c r="M121" s="16">
        <v>1</v>
      </c>
      <c r="N121" s="12">
        <v>18</v>
      </c>
      <c r="O121" s="144" t="s">
        <v>167</v>
      </c>
      <c r="P121" s="13" t="s">
        <v>44</v>
      </c>
      <c r="Q121" s="13" t="s">
        <v>45</v>
      </c>
      <c r="R121" s="17" t="str">
        <f t="shared" si="35"/>
        <v>1002091</v>
      </c>
      <c r="S121" s="15">
        <v>1</v>
      </c>
      <c r="T121" s="144" t="s">
        <v>221</v>
      </c>
      <c r="U121" s="12">
        <v>50000</v>
      </c>
      <c r="V121" s="12">
        <f t="shared" si="30"/>
        <v>9000</v>
      </c>
      <c r="W121" s="12">
        <v>0</v>
      </c>
      <c r="X121" s="18">
        <v>298</v>
      </c>
      <c r="Y121" s="19" t="s">
        <v>47</v>
      </c>
      <c r="Z121" s="20"/>
      <c r="AA121" s="21"/>
      <c r="AB121" s="22"/>
      <c r="AC121" s="14">
        <f t="shared" si="32"/>
        <v>25000</v>
      </c>
      <c r="AD121" s="12"/>
      <c r="AE121" s="12"/>
      <c r="AF121" s="58" t="s">
        <v>202</v>
      </c>
      <c r="AG121" s="23">
        <v>8</v>
      </c>
      <c r="AH121" s="24">
        <v>13</v>
      </c>
      <c r="AI121" s="25" t="s">
        <v>230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U121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'Б-100209-13',date'2016-03-02',2, 7, 7, 'RUR', 1, 18, date'2015-03-06', date'2015-03-07', 1002091, 1, to_date('2016-08-07 00:00:00','YYYY-MM-DD HH24:MI:SS'), 50000, 9000, 0, 298, 0, 'c1', 8,null);insert into xxxx_oebs_cash_payment_test (ID, INVOICE_ID, OEBS_PAYMENT, DOC_DATE, COMISS_DATE) values (s_xxxx_oebs_cash_payment_test.NEXTVAL, 100209, 25000, to_date('2016-08-07 00:00:00','YYYY-MM-DD HH24:MI:SS'), date'2015-11-11' );insert into xxxx_client_discount_m  (ID,CLIENT_ID,CLIENT_AVG_DISCOUNT,DT) values (s_xxxx_client_discount_m.NEXTVAL,298, 13, date'2016-03-05');</v>
      </c>
    </row>
    <row r="122" spans="1:47" x14ac:dyDescent="0.3">
      <c r="A122" s="45">
        <v>14</v>
      </c>
      <c r="B122" s="57"/>
      <c r="C122" s="12" t="str">
        <f t="shared" si="33"/>
        <v>100014</v>
      </c>
      <c r="D122" s="12" t="str">
        <f t="shared" si="34"/>
        <v>100014/13</v>
      </c>
      <c r="E122" s="13" t="s">
        <v>40</v>
      </c>
      <c r="F122" s="13" t="s">
        <v>41</v>
      </c>
      <c r="G122" s="12">
        <v>57</v>
      </c>
      <c r="H122" s="14">
        <v>100210</v>
      </c>
      <c r="I122" s="15" t="str">
        <f t="shared" si="29"/>
        <v>Б-100210-13</v>
      </c>
      <c r="J122" s="16">
        <v>2</v>
      </c>
      <c r="K122" s="56">
        <v>3</v>
      </c>
      <c r="L122" s="12" t="s">
        <v>42</v>
      </c>
      <c r="M122" s="16">
        <v>1</v>
      </c>
      <c r="N122" s="12">
        <v>18</v>
      </c>
      <c r="O122" s="144" t="s">
        <v>168</v>
      </c>
      <c r="P122" s="13" t="s">
        <v>44</v>
      </c>
      <c r="Q122" s="13" t="s">
        <v>45</v>
      </c>
      <c r="R122" s="17" t="str">
        <f t="shared" si="35"/>
        <v>1002101</v>
      </c>
      <c r="S122" s="15">
        <v>1</v>
      </c>
      <c r="T122" s="144" t="s">
        <v>221</v>
      </c>
      <c r="U122" s="12">
        <v>50000</v>
      </c>
      <c r="V122" s="12">
        <f t="shared" si="30"/>
        <v>9000</v>
      </c>
      <c r="W122" s="12">
        <v>0</v>
      </c>
      <c r="X122" s="18">
        <v>299</v>
      </c>
      <c r="Y122" s="19" t="s">
        <v>47</v>
      </c>
      <c r="Z122" s="20"/>
      <c r="AA122" s="21"/>
      <c r="AB122" s="26"/>
      <c r="AC122" s="14">
        <f t="shared" si="32"/>
        <v>25000</v>
      </c>
      <c r="AD122" s="12"/>
      <c r="AE122" s="12"/>
      <c r="AF122" s="58" t="s">
        <v>202</v>
      </c>
      <c r="AG122" s="23">
        <v>8</v>
      </c>
      <c r="AH122" s="27">
        <v>7</v>
      </c>
      <c r="AI122" s="25" t="s">
        <v>230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U122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'Б-100210-13',date'2016-03-03',2, 3, 3, 'RUR', 1, 18, date'2015-03-06', date'2015-03-07', 1002101, 1, to_date('2016-08-07 00:00:00','YYYY-MM-DD HH24:MI:SS'), 50000, 9000, 0, 299, 0, 'c1', 8,null);insert into xxxx_oebs_cash_payment_test (ID, INVOICE_ID, OEBS_PAYMENT, DOC_DATE, COMISS_DATE) values (s_xxxx_oebs_cash_payment_test.NEXTVAL, 100210, 25000, to_date('2016-08-07 00:00:00','YYYY-MM-DD HH24:MI:SS'), date'2015-11-11' );insert into xxxx_client_discount_m  (ID,CLIENT_ID,CLIENT_AVG_DISCOUNT,DT) values (s_xxxx_client_discount_m.NEXTVAL,299, 7, date'2016-03-05');</v>
      </c>
    </row>
    <row r="123" spans="1:47" x14ac:dyDescent="0.3">
      <c r="A123" s="45">
        <v>14</v>
      </c>
      <c r="B123" s="57"/>
      <c r="C123" s="12" t="str">
        <f t="shared" si="33"/>
        <v>100014</v>
      </c>
      <c r="D123" s="12" t="str">
        <f t="shared" si="34"/>
        <v>100014/13</v>
      </c>
      <c r="E123" s="13" t="s">
        <v>40</v>
      </c>
      <c r="F123" s="13" t="s">
        <v>41</v>
      </c>
      <c r="G123" s="12">
        <v>57</v>
      </c>
      <c r="H123" s="14">
        <v>100211</v>
      </c>
      <c r="I123" s="15" t="str">
        <f t="shared" si="29"/>
        <v>Б-100211-13</v>
      </c>
      <c r="J123" s="16">
        <v>2</v>
      </c>
      <c r="K123" s="12">
        <v>7</v>
      </c>
      <c r="L123" s="12" t="s">
        <v>42</v>
      </c>
      <c r="M123" s="16">
        <v>1</v>
      </c>
      <c r="N123" s="12">
        <v>18</v>
      </c>
      <c r="O123" s="144" t="s">
        <v>168</v>
      </c>
      <c r="P123" s="13" t="s">
        <v>44</v>
      </c>
      <c r="Q123" s="13" t="s">
        <v>45</v>
      </c>
      <c r="R123" s="17" t="str">
        <f t="shared" si="35"/>
        <v>1002111</v>
      </c>
      <c r="S123" s="15">
        <v>1</v>
      </c>
      <c r="T123" s="144" t="s">
        <v>221</v>
      </c>
      <c r="U123" s="12">
        <v>50000</v>
      </c>
      <c r="V123" s="12">
        <f t="shared" si="30"/>
        <v>9000</v>
      </c>
      <c r="W123" s="12">
        <v>0</v>
      </c>
      <c r="X123" s="18">
        <v>300</v>
      </c>
      <c r="Y123" s="19" t="s">
        <v>47</v>
      </c>
      <c r="Z123" s="20"/>
      <c r="AA123" s="21"/>
      <c r="AB123" s="26"/>
      <c r="AC123" s="14">
        <f t="shared" si="32"/>
        <v>25000</v>
      </c>
      <c r="AD123" s="12"/>
      <c r="AE123" s="12"/>
      <c r="AF123" s="58" t="s">
        <v>202</v>
      </c>
      <c r="AG123" s="23">
        <v>8</v>
      </c>
      <c r="AH123" s="27">
        <v>7</v>
      </c>
      <c r="AI123" s="25" t="s">
        <v>230</v>
      </c>
      <c r="AJ123" s="13"/>
      <c r="AK123" s="13"/>
      <c r="AL123" s="17">
        <v>0</v>
      </c>
      <c r="AM123" s="15" t="s">
        <v>50</v>
      </c>
      <c r="AN123" s="12" t="s">
        <v>51</v>
      </c>
      <c r="AO123" s="12"/>
      <c r="AP123" s="17"/>
      <c r="AQ123" s="17"/>
      <c r="AR123" s="17"/>
      <c r="AU123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'Б-100211-13',date'2016-03-03',2, 7, 7, 'RUR', 1, 18, date'2015-03-06', date'2015-03-07', 1002111, 1, to_date('2016-08-07 00:00:00','YYYY-MM-DD HH24:MI:SS'), 50000, 9000, 0, 300, 0, 'c1', 8,null);insert into xxxx_oebs_cash_payment_test (ID, INVOICE_ID, OEBS_PAYMENT, DOC_DATE, COMISS_DATE) values (s_xxxx_oebs_cash_payment_test.NEXTVAL, 100211, 25000, to_date('2016-08-07 00:00:00','YYYY-MM-DD HH24:MI:SS'), date'2015-11-11' );insert into xxxx_client_discount_m  (ID,CLIENT_ID,CLIENT_AVG_DISCOUNT,DT) values (s_xxxx_client_discount_m.NEXTVAL,300, 7, date'2016-03-05');</v>
      </c>
    </row>
    <row r="124" spans="1:47" x14ac:dyDescent="0.3">
      <c r="A124" s="45">
        <v>14</v>
      </c>
      <c r="B124" s="57"/>
      <c r="C124" s="12" t="str">
        <f t="shared" si="33"/>
        <v>100014</v>
      </c>
      <c r="D124" s="12" t="str">
        <f t="shared" si="34"/>
        <v>100014/13</v>
      </c>
      <c r="E124" s="13" t="s">
        <v>40</v>
      </c>
      <c r="F124" s="13" t="s">
        <v>41</v>
      </c>
      <c r="G124" s="12">
        <v>57</v>
      </c>
      <c r="H124" s="14">
        <v>100212</v>
      </c>
      <c r="I124" s="15" t="str">
        <f t="shared" si="29"/>
        <v>Б-100212-13</v>
      </c>
      <c r="J124" s="16">
        <v>2</v>
      </c>
      <c r="K124" s="28">
        <v>11</v>
      </c>
      <c r="L124" s="12" t="s">
        <v>42</v>
      </c>
      <c r="M124" s="16">
        <v>1</v>
      </c>
      <c r="N124" s="12">
        <v>18</v>
      </c>
      <c r="O124" s="144" t="s">
        <v>169</v>
      </c>
      <c r="P124" s="13" t="s">
        <v>44</v>
      </c>
      <c r="Q124" s="13" t="s">
        <v>45</v>
      </c>
      <c r="R124" s="17" t="str">
        <f t="shared" si="35"/>
        <v>1002121</v>
      </c>
      <c r="S124" s="15">
        <v>1</v>
      </c>
      <c r="T124" s="144" t="s">
        <v>221</v>
      </c>
      <c r="U124" s="12">
        <v>50000</v>
      </c>
      <c r="V124" s="12">
        <f t="shared" si="30"/>
        <v>9000</v>
      </c>
      <c r="W124" s="12">
        <v>0</v>
      </c>
      <c r="X124" s="18">
        <v>301</v>
      </c>
      <c r="Y124" s="19" t="s">
        <v>47</v>
      </c>
      <c r="Z124" s="20"/>
      <c r="AA124" s="29">
        <f>SUM(AC121:AC125)/1.18</f>
        <v>254237.28813559323</v>
      </c>
      <c r="AB124" s="29"/>
      <c r="AC124" s="14">
        <v>200000</v>
      </c>
      <c r="AD124" s="12"/>
      <c r="AE124" s="12"/>
      <c r="AF124" s="58" t="s">
        <v>202</v>
      </c>
      <c r="AG124" s="23">
        <v>8</v>
      </c>
      <c r="AH124" s="30">
        <v>20</v>
      </c>
      <c r="AI124" s="25" t="s">
        <v>230</v>
      </c>
      <c r="AJ124" s="13"/>
      <c r="AK124" s="13"/>
      <c r="AL124" s="17">
        <v>0</v>
      </c>
      <c r="AM124" s="15" t="s">
        <v>50</v>
      </c>
      <c r="AN124" s="12" t="s">
        <v>51</v>
      </c>
      <c r="AO124" s="12"/>
      <c r="AP124" s="17"/>
      <c r="AQ124" s="17"/>
      <c r="AR124" s="17"/>
      <c r="AU124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'Б-100212-13',date'2016-03-04',2, 11, 11, 'RUR', 1, 18, date'2015-03-06', date'2015-03-07', 1002121, 1, to_date('2016-08-07 00:00:00','YYYY-MM-DD HH24:MI:SS'), 50000, 9000, 0, 301, 0, 'c1', 8,null);insert into xxxx_oebs_cash_payment_test (ID, INVOICE_ID, OEBS_PAYMENT, DOC_DATE, COMISS_DATE) values (s_xxxx_oebs_cash_payment_test.NEXTVAL, 100212, 200000, to_date('2016-08-07 00:00:00','YYYY-MM-DD HH24:MI:SS'), date'2015-11-11' );insert into xxxx_client_discount_m  (ID,CLIENT_ID,CLIENT_AVG_DISCOUNT,DT) values (s_xxxx_client_discount_m.NEXTVAL,301, 20, date'2016-03-05');</v>
      </c>
    </row>
    <row r="125" spans="1:47" x14ac:dyDescent="0.3">
      <c r="A125" s="45">
        <v>14</v>
      </c>
      <c r="B125" s="57"/>
      <c r="C125" s="33" t="str">
        <f t="shared" si="33"/>
        <v>100014</v>
      </c>
      <c r="D125" s="33" t="str">
        <f t="shared" si="34"/>
        <v>100014/13</v>
      </c>
      <c r="E125" s="34" t="s">
        <v>40</v>
      </c>
      <c r="F125" s="34" t="s">
        <v>41</v>
      </c>
      <c r="G125" s="12">
        <v>57</v>
      </c>
      <c r="H125" s="14">
        <v>100213</v>
      </c>
      <c r="I125" s="33" t="str">
        <f t="shared" ref="I125" si="36">"Б-"&amp;H125&amp;"-13"</f>
        <v>Б-100213-13</v>
      </c>
      <c r="J125" s="16">
        <v>2</v>
      </c>
      <c r="K125" s="35">
        <v>1</v>
      </c>
      <c r="L125" s="33" t="s">
        <v>42</v>
      </c>
      <c r="M125" s="36">
        <v>1</v>
      </c>
      <c r="N125" s="33">
        <v>18</v>
      </c>
      <c r="O125" s="145" t="s">
        <v>170</v>
      </c>
      <c r="P125" s="34" t="s">
        <v>44</v>
      </c>
      <c r="Q125" s="34" t="s">
        <v>45</v>
      </c>
      <c r="R125" s="37" t="str">
        <f t="shared" si="35"/>
        <v>1002131</v>
      </c>
      <c r="S125" s="33">
        <v>1</v>
      </c>
      <c r="T125" s="144" t="s">
        <v>221</v>
      </c>
      <c r="U125" s="12">
        <v>50000</v>
      </c>
      <c r="V125" s="33">
        <f t="shared" ref="V125" si="37">U125*0.18</f>
        <v>9000</v>
      </c>
      <c r="W125" s="33">
        <v>0</v>
      </c>
      <c r="X125" s="18">
        <v>302</v>
      </c>
      <c r="Y125" s="38" t="s">
        <v>47</v>
      </c>
      <c r="Z125" s="20">
        <f>SUM(U121:U125)-SUM(V121:V125)</f>
        <v>205000</v>
      </c>
      <c r="AA125" s="39"/>
      <c r="AB125" s="39"/>
      <c r="AC125" s="40">
        <f>U125*0.5</f>
        <v>25000</v>
      </c>
      <c r="AD125" s="33"/>
      <c r="AE125" s="33"/>
      <c r="AF125" s="58" t="s">
        <v>202</v>
      </c>
      <c r="AG125" s="41">
        <v>8</v>
      </c>
      <c r="AH125" s="42">
        <v>13</v>
      </c>
      <c r="AI125" s="43" t="s">
        <v>230</v>
      </c>
      <c r="AJ125" s="34"/>
      <c r="AK125" s="34"/>
      <c r="AL125" s="37">
        <v>0</v>
      </c>
      <c r="AM125" s="33" t="s">
        <v>50</v>
      </c>
      <c r="AN125" s="33" t="s">
        <v>51</v>
      </c>
      <c r="AO125" s="33"/>
      <c r="AP125" s="37"/>
      <c r="AQ125" s="37"/>
      <c r="AR125" s="37"/>
      <c r="AS125" s="44"/>
      <c r="AU125" s="9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'Б-100213-13',date'2016-03-05',2, 1, 1, 'RUR', 1, 18, date'2015-03-06', date'2015-03-07', 1002131, 1, to_date('2016-08-07 00:00:00','YYYY-MM-DD HH24:MI:SS'), 50000, 9000, 0, 302, 0, 'c1', 8,null);insert into xxxx_oebs_cash_payment_test (ID, INVOICE_ID, OEBS_PAYMENT, DOC_DATE, COMISS_DATE) values (s_xxxx_oebs_cash_payment_test.NEXTVAL, 100213, 25000, to_date('2016-08-07 00:00:00','YYYY-MM-DD HH24:MI:SS'), date'2015-11-11' );insert into xxxx_client_discount_m  (ID,CLIENT_ID,CLIENT_AVG_DISCOUNT,DT) values (s_xxxx_client_discount_m.NEXTVAL,302, 13, date'2016-03-05');</v>
      </c>
    </row>
    <row r="126" spans="1:47" x14ac:dyDescent="0.3">
      <c r="O126" s="146"/>
    </row>
    <row r="127" spans="1:47" s="80" customFormat="1" x14ac:dyDescent="0.3">
      <c r="O127" s="146"/>
      <c r="T127" s="146"/>
      <c r="Z127" s="81"/>
      <c r="AA127" s="81"/>
      <c r="AB127" s="81"/>
    </row>
    <row r="128" spans="1:47" s="80" customFormat="1" x14ac:dyDescent="0.3">
      <c r="O128" s="146"/>
      <c r="T128" s="146"/>
      <c r="Z128" s="81"/>
      <c r="AA128" s="81"/>
      <c r="AB128" s="81"/>
    </row>
    <row r="129" spans="1:47" s="80" customFormat="1" x14ac:dyDescent="0.3">
      <c r="O129" s="146"/>
      <c r="T129" s="146"/>
      <c r="Z129" s="81"/>
      <c r="AA129" s="81"/>
      <c r="AB129" s="81"/>
    </row>
    <row r="130" spans="1:47" s="80" customFormat="1" x14ac:dyDescent="0.3">
      <c r="O130" s="146"/>
      <c r="T130" s="146"/>
      <c r="Z130" s="81"/>
      <c r="AA130" s="81"/>
      <c r="AB130" s="81"/>
    </row>
    <row r="131" spans="1:47" s="80" customFormat="1" x14ac:dyDescent="0.3">
      <c r="O131" s="146"/>
      <c r="T131" s="146"/>
      <c r="Z131" s="81"/>
      <c r="AA131" s="81"/>
      <c r="AB131" s="81"/>
    </row>
    <row r="132" spans="1:47" s="80" customFormat="1" x14ac:dyDescent="0.3">
      <c r="O132" s="146"/>
      <c r="T132" s="146"/>
      <c r="Z132" s="81"/>
      <c r="AA132" s="81"/>
      <c r="AB132" s="81"/>
    </row>
    <row r="133" spans="1:47" s="80" customFormat="1" x14ac:dyDescent="0.3">
      <c r="O133" s="146"/>
      <c r="T133" s="146"/>
      <c r="Z133" s="81"/>
      <c r="AA133" s="81"/>
      <c r="AB133" s="81"/>
    </row>
    <row r="134" spans="1:47" s="80" customFormat="1" x14ac:dyDescent="0.3">
      <c r="O134" s="146"/>
      <c r="T134" s="146"/>
      <c r="Z134" s="81"/>
      <c r="AA134" s="81"/>
      <c r="AB134" s="81"/>
    </row>
    <row r="135" spans="1:47" x14ac:dyDescent="0.3">
      <c r="A135" s="10">
        <v>1</v>
      </c>
      <c r="B135" s="11"/>
      <c r="C135" s="12" t="str">
        <f>"1000"&amp;A135</f>
        <v>10001</v>
      </c>
      <c r="D135" s="12" t="str">
        <f>"1000"&amp;A135&amp;"/13"</f>
        <v>10001/13</v>
      </c>
      <c r="E135" s="13" t="s">
        <v>40</v>
      </c>
      <c r="F135" s="13" t="s">
        <v>41</v>
      </c>
      <c r="G135" s="12">
        <v>57</v>
      </c>
      <c r="H135" s="14">
        <v>100011</v>
      </c>
      <c r="I135" s="15" t="str">
        <f>"Б-"&amp;H135&amp;"-13"</f>
        <v>Б-100011-13</v>
      </c>
      <c r="J135" s="163">
        <v>3</v>
      </c>
      <c r="K135" s="12">
        <v>7</v>
      </c>
      <c r="L135" s="12" t="s">
        <v>42</v>
      </c>
      <c r="M135" s="16">
        <v>1</v>
      </c>
      <c r="N135" s="12">
        <v>18</v>
      </c>
      <c r="O135" s="144" t="s">
        <v>167</v>
      </c>
      <c r="P135" s="13" t="s">
        <v>44</v>
      </c>
      <c r="Q135" s="13" t="s">
        <v>45</v>
      </c>
      <c r="R135" s="17" t="str">
        <f>H135&amp;"1"</f>
        <v>1000111</v>
      </c>
      <c r="S135" s="15">
        <v>1</v>
      </c>
      <c r="T135" s="144" t="s">
        <v>152</v>
      </c>
      <c r="U135" s="12">
        <v>100000</v>
      </c>
      <c r="V135" s="12">
        <f t="shared" ref="V135:V174" si="38">U135*0.18</f>
        <v>18000</v>
      </c>
      <c r="W135" s="12">
        <v>0</v>
      </c>
      <c r="X135" s="18">
        <v>100</v>
      </c>
      <c r="Y135" s="19" t="s">
        <v>47</v>
      </c>
      <c r="Z135" s="20">
        <f>U135-V135</f>
        <v>82000</v>
      </c>
      <c r="AA135" s="21">
        <f>(AC135/1.18)*0.13</f>
        <v>5508.4745762711873</v>
      </c>
      <c r="AB135" s="22"/>
      <c r="AC135" s="14">
        <f t="shared" ref="AC135:AC148" si="39">U135*0.5</f>
        <v>50000</v>
      </c>
      <c r="AD135" s="12"/>
      <c r="AE135" s="12"/>
      <c r="AF135" s="13" t="s">
        <v>172</v>
      </c>
      <c r="AG135" s="23">
        <v>8</v>
      </c>
      <c r="AH135" s="24">
        <v>13</v>
      </c>
      <c r="AI135" s="25" t="s">
        <v>230</v>
      </c>
      <c r="AJ135" s="13"/>
      <c r="AK135" s="13"/>
      <c r="AL135" s="17">
        <v>0</v>
      </c>
      <c r="AM135" s="15" t="s">
        <v>50</v>
      </c>
      <c r="AN135" s="12" t="s">
        <v>51</v>
      </c>
      <c r="AO135" s="12"/>
      <c r="AP135" s="17"/>
      <c r="AQ135" s="17"/>
      <c r="AR135" s="17"/>
      <c r="AS135" s="17" t="s">
        <v>52</v>
      </c>
      <c r="AU13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"&amp;A135&amp;", "&amp;C135&amp;", '"&amp;D135&amp;"', date'"&amp;E135&amp;"', date'"&amp;F135&amp;"', "&amp;G135&amp;", "&amp;H135&amp;", '"&amp;I135&amp;"',date'"&amp;O135&amp;"',"&amp;J135&amp;", "&amp;K135&amp;", "&amp;K135&amp;", '"&amp;L135&amp;"', "&amp;M135&amp;", "&amp;N135&amp;", date'"&amp;P135&amp;"', date'"&amp;Q135&amp;"', "&amp;R135&amp;", "&amp;S135&amp;", to_date('"&amp;T135&amp;"','YYYY-MM-DD HH24:MI:SS'), "&amp;U135&amp;", "&amp;V135&amp;", "&amp;W135&amp;", "&amp;X135&amp;", "&amp;AL135&amp;", '"&amp;AN135&amp;"', "&amp;AG135&amp;","&amp;AM135&amp;");"&amp;
IF(LEN(AC135)&gt;0,"insert into xxxx_oebs_cash_payment_test (ID, INVOICE_ID, OEBS_PAYMENT, DOC_DATE, COMISS_DATE) values (s_xxxx_oebs_cash_payment_test.NEXTVAL, "&amp;H135&amp;", "&amp;AC135&amp;", to_date('"&amp;T135&amp;"','YYYY-MM-DD HH24:MI:SS'), "&amp;AF135&amp;" );","")&amp;
IF(LEN(AD135)&gt;0,"insert into xxxx_oebs_cash_payment_test (ID, INVOICE_ID, OEBS_PAYMENT, DOC_DATE, COMISS_DATE) values (s_xxxx_oebs_cash_payment_test.NEXTVAL, "&amp;H135&amp;", "&amp;AD135&amp;", to_date('"&amp;T135&amp;"','YYYY-MM-DD HH24:MI:SS'), "&amp;AF135&amp;" );","")&amp;
IF(LEN(AE135)&gt;0,"insert into xxxx_oebs_cash_payment_test (ID, INVOICE_ID, OEBS_PAYMENT, DOC_DATE, COMISS_DATE) values (s_xxxx_oebs_cash_payment_test.NEXTVAL, "&amp;H135&amp;", "&amp;AE135&amp;", to_date('"&amp;T135&amp;"','YYYY-MM-DD HH24:MI:SS'), "&amp;AF135&amp;" );","")&amp;
IF(LEN(AH135)&gt;0,"insert into xxxx_client_discount_m  (ID,CLIENT_ID,CLIENT_AVG_DISCOUNT,DT) values (s_xxxx_client_discount_m.NEXTVAL,"&amp;X135&amp;", "&amp;AH135&amp;", "&amp;AI135&amp;");","")&amp;
IF(LEN(AJ135)&gt;0,"insert into xxxx_client_discount_m  (ID,CLIENT_ID,CLIENT_AVG_DISCOUNT,DT) values (s_xxxx_client_discount_m.NEXTVAL,"&amp;X135&amp;", "&amp;AJ135&amp;", "&amp;AK135&amp;");","")&amp;
IF(LEN(AO135)&gt;0,"insert into xxxx_contract_signed_attr (ID, CONTRACT_ID, CODE, KEY_NUM) values (s_xxxx_contract_signed_attr.NEXTVAL, "&amp;C135&amp;", 'SUPERCOMMISSION_BONUS' , "&amp;AO135&amp;" );","")&amp;
IF(LEN(AP135)&gt;0,"insert into xxxx_loyal_clients_contr_attr (ID, CONTRACT_ID, CLIENT_ID, LC_TURNOVER, COLLATERAL_FIRST_DT, COLLATERAL_END_DT) values (s_xxxx_loyal_clients_contr_atr.NEXTVAL, "&amp;C135&amp;", "&amp;X135&amp;", "&amp;AP135&amp;", "&amp;AQ135&amp;", "&amp;AR135&amp;"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100011, 'Б-100011-13',date'2016-03-02',3, 7, 7, 'RUR', 1, 18, date'2015-03-06', date'2015-03-07', 1000111, 1, to_date('2016-06-07 00:00:00','YYYY-MM-DD HH24:MI:SS'), 100000, 18000, 0, 100, 0, 'c1', 8,null);insert into xxxx_oebs_cash_payment_test (ID, INVOICE_ID, OEBS_PAYMENT, DOC_DATE, COMISS_DATE) values (s_xxxx_oebs_cash_payment_test.NEXTVAL, 100011, 50000, to_date('2016-06-07 00:00:00','YYYY-MM-DD HH24:MI:SS'), date'2015-06-11' );insert into xxxx_client_discount_m  (ID,CLIENT_ID,CLIENT_AVG_DISCOUNT,DT) values (s_xxxx_client_discount_m.NEXTVAL,100, 13, date'2016-03-05');</v>
      </c>
    </row>
    <row r="136" spans="1:47" ht="15" customHeight="1" x14ac:dyDescent="0.3">
      <c r="A136" s="10">
        <v>1</v>
      </c>
      <c r="B136" s="11"/>
      <c r="C136" s="12" t="str">
        <f t="shared" ref="C136:C144" si="40">"1000"&amp;A136</f>
        <v>10001</v>
      </c>
      <c r="D136" s="12" t="str">
        <f t="shared" ref="D136:D144" si="41">"1000"&amp;A136&amp;"/13"</f>
        <v>10001/13</v>
      </c>
      <c r="E136" s="13" t="s">
        <v>40</v>
      </c>
      <c r="F136" s="13" t="s">
        <v>41</v>
      </c>
      <c r="G136" s="12">
        <v>57</v>
      </c>
      <c r="H136" s="14">
        <v>100012</v>
      </c>
      <c r="I136" s="15" t="str">
        <f t="shared" ref="I136:I144" si="42">"Б-"&amp;H136&amp;"-13"</f>
        <v>Б-100012-13</v>
      </c>
      <c r="J136" s="163">
        <v>3</v>
      </c>
      <c r="K136" s="12">
        <v>7</v>
      </c>
      <c r="L136" s="12" t="s">
        <v>42</v>
      </c>
      <c r="M136" s="16">
        <v>1</v>
      </c>
      <c r="N136" s="12">
        <v>18</v>
      </c>
      <c r="O136" s="144" t="s">
        <v>168</v>
      </c>
      <c r="P136" s="13" t="s">
        <v>44</v>
      </c>
      <c r="Q136" s="13" t="s">
        <v>45</v>
      </c>
      <c r="R136" s="17" t="str">
        <f t="shared" ref="R136:R144" si="43">H136&amp;"1"</f>
        <v>1000121</v>
      </c>
      <c r="S136" s="15">
        <v>1</v>
      </c>
      <c r="T136" s="144" t="s">
        <v>153</v>
      </c>
      <c r="U136" s="12">
        <v>90000</v>
      </c>
      <c r="V136" s="12">
        <f t="shared" si="38"/>
        <v>16200</v>
      </c>
      <c r="W136" s="12">
        <v>0</v>
      </c>
      <c r="X136" s="18">
        <v>101</v>
      </c>
      <c r="Y136" s="19" t="s">
        <v>47</v>
      </c>
      <c r="Z136" s="20">
        <f t="shared" ref="Z136:Z199" si="44">U136-V136</f>
        <v>73800</v>
      </c>
      <c r="AA136" s="21">
        <f>(AC136/1.18)*0.13</f>
        <v>4957.6271186440681</v>
      </c>
      <c r="AB136" s="26"/>
      <c r="AC136" s="14">
        <f t="shared" si="39"/>
        <v>45000</v>
      </c>
      <c r="AD136" s="12"/>
      <c r="AE136" s="12"/>
      <c r="AF136" s="13" t="s">
        <v>172</v>
      </c>
      <c r="AG136" s="23">
        <v>8</v>
      </c>
      <c r="AH136" s="27">
        <v>7</v>
      </c>
      <c r="AI136" s="25" t="s">
        <v>230</v>
      </c>
      <c r="AJ136" s="13"/>
      <c r="AK136" s="13"/>
      <c r="AL136" s="17">
        <v>0</v>
      </c>
      <c r="AM136" s="15" t="s">
        <v>50</v>
      </c>
      <c r="AN136" s="12" t="s">
        <v>51</v>
      </c>
      <c r="AO136" s="12"/>
      <c r="AP136" s="17"/>
      <c r="AQ136" s="17"/>
      <c r="AR136" s="17"/>
      <c r="AS136" s="17"/>
      <c r="AU136" s="9" t="str">
        <f t="shared" ref="AU136:AU199" si="4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"&amp;A136&amp;", "&amp;C136&amp;", '"&amp;D136&amp;"', date'"&amp;E136&amp;"', date'"&amp;F136&amp;"', "&amp;G136&amp;", "&amp;H136&amp;", '"&amp;I136&amp;"',date'"&amp;O136&amp;"',"&amp;J136&amp;", "&amp;K136&amp;", "&amp;K136&amp;", '"&amp;L136&amp;"', "&amp;M136&amp;", "&amp;N136&amp;", date'"&amp;P136&amp;"', date'"&amp;Q136&amp;"', "&amp;R136&amp;", "&amp;S136&amp;", to_date('"&amp;T136&amp;"','YYYY-MM-DD HH24:MI:SS'), "&amp;U136&amp;", "&amp;V136&amp;", "&amp;W136&amp;", "&amp;X136&amp;", "&amp;AL136&amp;", '"&amp;AN136&amp;"', "&amp;AG136&amp;","&amp;AM136&amp;");"&amp;
IF(LEN(AC136)&gt;0,"insert into xxxx_oebs_cash_payment_test (ID, INVOICE_ID, OEBS_PAYMENT, DOC_DATE, COMISS_DATE) values (s_xxxx_oebs_cash_payment_test.NEXTVAL, "&amp;H136&amp;", "&amp;AC136&amp;", to_date('"&amp;T136&amp;"','YYYY-MM-DD HH24:MI:SS'), "&amp;AF136&amp;" );","")&amp;
IF(LEN(AD136)&gt;0,"insert into xxxx_oebs_cash_payment_test (ID, INVOICE_ID, OEBS_PAYMENT, DOC_DATE, COMISS_DATE) values (s_xxxx_oebs_cash_payment_test.NEXTVAL, "&amp;H136&amp;", "&amp;AD136&amp;", to_date('"&amp;T136&amp;"','YYYY-MM-DD HH24:MI:SS'), "&amp;AF136&amp;" );","")&amp;
IF(LEN(AE136)&gt;0,"insert into xxxx_oebs_cash_payment_test (ID, INVOICE_ID, OEBS_PAYMENT, DOC_DATE, COMISS_DATE) values (s_xxxx_oebs_cash_payment_test.NEXTVAL, "&amp;H136&amp;", "&amp;AE136&amp;", to_date('"&amp;T136&amp;"','YYYY-MM-DD HH24:MI:SS'), "&amp;AF136&amp;" );","")&amp;
IF(LEN(AH136)&gt;0,"insert into xxxx_client_discount_m  (ID,CLIENT_ID,CLIENT_AVG_DISCOUNT,DT) values (s_xxxx_client_discount_m.NEXTVAL,"&amp;X136&amp;", "&amp;AH136&amp;", "&amp;AI136&amp;");","")&amp;
IF(LEN(AJ136)&gt;0,"insert into xxxx_client_discount_m  (ID,CLIENT_ID,CLIENT_AVG_DISCOUNT,DT) values (s_xxxx_client_discount_m.NEXTVAL,"&amp;X136&amp;", "&amp;AJ136&amp;", "&amp;AK136&amp;");","")&amp;
IF(LEN(AO136)&gt;0,"insert into xxxx_contract_signed_attr (ID, CONTRACT_ID, CODE, KEY_NUM) values (s_xxxx_contract_signed_attr.NEXTVAL, "&amp;C136&amp;", 'SUPERCOMMISSION_BONUS' , "&amp;AO136&amp;" );","")&amp;
IF(LEN(AP136)&gt;0,"insert into xxxx_loyal_clients_contr_attr (ID, CONTRACT_ID, CLIENT_ID, LC_TURNOVER, COLLATERAL_FIRST_DT, COLLATERAL_END_DT) values (s_xxxx_loyal_clients_contr_atr.NEXTVAL, "&amp;C136&amp;", "&amp;X136&amp;", "&amp;AP136&amp;", "&amp;AQ136&amp;", "&amp;AR136&amp;"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100012, 'Б-100012-13',date'2016-03-03',3, 7, 7, 'RUR', 1, 18, date'2015-03-06', date'2015-03-07', 1000121, 1, to_date('2016-06-08 00:00:00','YYYY-MM-DD HH24:MI:SS'), 90000, 16200, 0, 101, 0, 'c1', 8,null);insert into xxxx_oebs_cash_payment_test (ID, INVOICE_ID, OEBS_PAYMENT, DOC_DATE, COMISS_DATE) values (s_xxxx_oebs_cash_payment_test.NEXTVAL, 100012, 45000, to_date('2016-06-08 00:00:00','YYYY-MM-DD HH24:MI:SS'), date'2015-06-11' );insert into xxxx_client_discount_m  (ID,CLIENT_ID,CLIENT_AVG_DISCOUNT,DT) values (s_xxxx_client_discount_m.NEXTVAL,101, 7, date'2016-03-05');</v>
      </c>
    </row>
    <row r="137" spans="1:47" ht="15" customHeight="1" x14ac:dyDescent="0.3">
      <c r="A137" s="10">
        <v>1</v>
      </c>
      <c r="B137" s="11"/>
      <c r="C137" s="12" t="str">
        <f t="shared" si="40"/>
        <v>10001</v>
      </c>
      <c r="D137" s="12" t="str">
        <f t="shared" si="41"/>
        <v>10001/13</v>
      </c>
      <c r="E137" s="13" t="s">
        <v>40</v>
      </c>
      <c r="F137" s="13" t="s">
        <v>41</v>
      </c>
      <c r="G137" s="12">
        <v>57</v>
      </c>
      <c r="H137" s="14">
        <v>100013</v>
      </c>
      <c r="I137" s="15" t="str">
        <f t="shared" si="42"/>
        <v>Б-100013-13</v>
      </c>
      <c r="J137" s="163">
        <v>3</v>
      </c>
      <c r="K137" s="12">
        <v>7</v>
      </c>
      <c r="L137" s="12" t="s">
        <v>42</v>
      </c>
      <c r="M137" s="16">
        <v>1</v>
      </c>
      <c r="N137" s="12">
        <v>18</v>
      </c>
      <c r="O137" s="144" t="s">
        <v>168</v>
      </c>
      <c r="P137" s="13" t="s">
        <v>44</v>
      </c>
      <c r="Q137" s="13" t="s">
        <v>45</v>
      </c>
      <c r="R137" s="17" t="str">
        <f t="shared" si="43"/>
        <v>1000131</v>
      </c>
      <c r="S137" s="15">
        <v>1</v>
      </c>
      <c r="T137" s="144" t="s">
        <v>153</v>
      </c>
      <c r="U137" s="12">
        <v>90000</v>
      </c>
      <c r="V137" s="12">
        <f t="shared" si="38"/>
        <v>16200</v>
      </c>
      <c r="W137" s="12">
        <v>0</v>
      </c>
      <c r="X137" s="18">
        <v>102</v>
      </c>
      <c r="Y137" s="19" t="s">
        <v>47</v>
      </c>
      <c r="Z137" s="20">
        <f t="shared" si="44"/>
        <v>73800</v>
      </c>
      <c r="AA137" s="21">
        <f>(AC137/1.18)*0.13</f>
        <v>4957.6271186440681</v>
      </c>
      <c r="AB137" s="26"/>
      <c r="AC137" s="14">
        <f t="shared" si="39"/>
        <v>45000</v>
      </c>
      <c r="AD137" s="12"/>
      <c r="AE137" s="12"/>
      <c r="AF137" s="13" t="s">
        <v>172</v>
      </c>
      <c r="AG137" s="23">
        <v>8</v>
      </c>
      <c r="AH137" s="27">
        <v>7</v>
      </c>
      <c r="AI137" s="25" t="s">
        <v>230</v>
      </c>
      <c r="AJ137" s="13"/>
      <c r="AK137" s="13"/>
      <c r="AL137" s="17">
        <v>0</v>
      </c>
      <c r="AM137" s="15" t="s">
        <v>50</v>
      </c>
      <c r="AN137" s="12" t="s">
        <v>51</v>
      </c>
      <c r="AO137" s="12"/>
      <c r="AP137" s="17"/>
      <c r="AQ137" s="17"/>
      <c r="AR137" s="17"/>
      <c r="AS137" s="17"/>
      <c r="AU13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100013, 'Б-100013-13',date'2016-03-03',3, 7, 7, 'RUR', 1, 18, date'2015-03-06', date'2015-03-07', 1000131, 1, to_date('2016-06-08 00:00:00','YYYY-MM-DD HH24:MI:SS'), 90000, 16200, 0, 102, 0, 'c1', 8,null);insert into xxxx_oebs_cash_payment_test (ID, INVOICE_ID, OEBS_PAYMENT, DOC_DATE, COMISS_DATE) values (s_xxxx_oebs_cash_payment_test.NEXTVAL, 100013, 45000, to_date('2016-06-08 00:00:00','YYYY-MM-DD HH24:MI:SS'), date'2015-06-11' );insert into xxxx_client_discount_m  (ID,CLIENT_ID,CLIENT_AVG_DISCOUNT,DT) values (s_xxxx_client_discount_m.NEXTVAL,102, 7, date'2016-03-05');</v>
      </c>
    </row>
    <row r="138" spans="1:47" ht="15" customHeight="1" x14ac:dyDescent="0.3">
      <c r="A138" s="10">
        <v>1</v>
      </c>
      <c r="B138" s="11"/>
      <c r="C138" s="12" t="str">
        <f t="shared" si="40"/>
        <v>10001</v>
      </c>
      <c r="D138" s="12" t="str">
        <f t="shared" si="41"/>
        <v>10001/13</v>
      </c>
      <c r="E138" s="13" t="s">
        <v>40</v>
      </c>
      <c r="F138" s="13" t="s">
        <v>41</v>
      </c>
      <c r="G138" s="12">
        <v>57</v>
      </c>
      <c r="H138" s="14">
        <v>100014</v>
      </c>
      <c r="I138" s="15" t="str">
        <f t="shared" si="42"/>
        <v>Б-100014-13</v>
      </c>
      <c r="J138" s="163">
        <v>3</v>
      </c>
      <c r="K138" s="28">
        <v>11</v>
      </c>
      <c r="L138" s="12" t="s">
        <v>42</v>
      </c>
      <c r="M138" s="16">
        <v>1</v>
      </c>
      <c r="N138" s="12">
        <v>18</v>
      </c>
      <c r="O138" s="144" t="s">
        <v>169</v>
      </c>
      <c r="P138" s="13" t="s">
        <v>44</v>
      </c>
      <c r="Q138" s="13" t="s">
        <v>45</v>
      </c>
      <c r="R138" s="17" t="str">
        <f t="shared" si="43"/>
        <v>1000141</v>
      </c>
      <c r="S138" s="15">
        <v>1</v>
      </c>
      <c r="T138" s="144" t="s">
        <v>215</v>
      </c>
      <c r="U138" s="12">
        <v>80000</v>
      </c>
      <c r="V138" s="12">
        <f t="shared" si="38"/>
        <v>14400</v>
      </c>
      <c r="W138" s="12">
        <v>0</v>
      </c>
      <c r="X138" s="18">
        <v>103</v>
      </c>
      <c r="Y138" s="19" t="s">
        <v>47</v>
      </c>
      <c r="Z138" s="20">
        <f t="shared" si="44"/>
        <v>65600</v>
      </c>
      <c r="AA138" s="21">
        <f>(AC138/1.18)*0.08</f>
        <v>2711.8644067796613</v>
      </c>
      <c r="AB138" s="29"/>
      <c r="AC138" s="14">
        <f t="shared" si="39"/>
        <v>40000</v>
      </c>
      <c r="AD138" s="12"/>
      <c r="AE138" s="12"/>
      <c r="AF138" s="13" t="s">
        <v>172</v>
      </c>
      <c r="AG138" s="23">
        <v>8</v>
      </c>
      <c r="AH138" s="30">
        <v>20</v>
      </c>
      <c r="AI138" s="25" t="s">
        <v>230</v>
      </c>
      <c r="AJ138" s="13"/>
      <c r="AK138" s="13"/>
      <c r="AL138" s="17">
        <v>0</v>
      </c>
      <c r="AM138" s="15" t="s">
        <v>50</v>
      </c>
      <c r="AN138" s="12" t="s">
        <v>51</v>
      </c>
      <c r="AO138" s="12"/>
      <c r="AP138" s="17"/>
      <c r="AQ138" s="17"/>
      <c r="AR138" s="17"/>
      <c r="AS138" s="17"/>
      <c r="AU13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100014, 'Б-100014-13',date'2016-03-04',3, 11, 11, 'RUR', 1, 18, date'2015-03-06', date'2015-03-07', 1000141, 1, to_date('2016-06-09 00:00:00','YYYY-MM-DD HH24:MI:SS'), 80000, 14400, 0, 103, 0, 'c1', 8,null);insert into xxxx_oebs_cash_payment_test (ID, INVOICE_ID, OEBS_PAYMENT, DOC_DATE, COMISS_DATE) values (s_xxxx_oebs_cash_payment_test.NEXTVAL, 100014, 40000, to_date('2016-06-09 00:00:00','YYYY-MM-DD HH24:MI:SS'), date'2015-06-11' );insert into xxxx_client_discount_m  (ID,CLIENT_ID,CLIENT_AVG_DISCOUNT,DT) values (s_xxxx_client_discount_m.NEXTVAL,103, 20, date'2016-03-05');</v>
      </c>
    </row>
    <row r="139" spans="1:47" s="44" customFormat="1" ht="15" customHeight="1" x14ac:dyDescent="0.3">
      <c r="A139" s="31">
        <v>1</v>
      </c>
      <c r="B139" s="32"/>
      <c r="C139" s="33" t="str">
        <f t="shared" si="40"/>
        <v>10001</v>
      </c>
      <c r="D139" s="33" t="str">
        <f t="shared" si="41"/>
        <v>10001/13</v>
      </c>
      <c r="E139" s="34" t="s">
        <v>40</v>
      </c>
      <c r="F139" s="34" t="s">
        <v>41</v>
      </c>
      <c r="G139" s="12">
        <v>57</v>
      </c>
      <c r="H139" s="14">
        <v>100015</v>
      </c>
      <c r="I139" s="33" t="str">
        <f t="shared" si="42"/>
        <v>Б-100015-13</v>
      </c>
      <c r="J139" s="163">
        <v>3</v>
      </c>
      <c r="K139" s="35">
        <v>1</v>
      </c>
      <c r="L139" s="33" t="s">
        <v>42</v>
      </c>
      <c r="M139" s="36">
        <v>1</v>
      </c>
      <c r="N139" s="33">
        <v>18</v>
      </c>
      <c r="O139" s="145" t="s">
        <v>170</v>
      </c>
      <c r="P139" s="34" t="s">
        <v>44</v>
      </c>
      <c r="Q139" s="34" t="s">
        <v>45</v>
      </c>
      <c r="R139" s="37" t="str">
        <f t="shared" si="43"/>
        <v>1000151</v>
      </c>
      <c r="S139" s="33">
        <v>1</v>
      </c>
      <c r="T139" s="145" t="s">
        <v>216</v>
      </c>
      <c r="U139" s="33">
        <v>60000</v>
      </c>
      <c r="V139" s="33">
        <f t="shared" si="38"/>
        <v>10800</v>
      </c>
      <c r="W139" s="33">
        <v>0</v>
      </c>
      <c r="X139" s="18">
        <v>104</v>
      </c>
      <c r="Y139" s="38" t="s">
        <v>47</v>
      </c>
      <c r="Z139" s="20">
        <f t="shared" si="44"/>
        <v>49200</v>
      </c>
      <c r="AA139" s="21">
        <f>(AC139/1.18)*0.13</f>
        <v>3305.0847457627119</v>
      </c>
      <c r="AB139" s="39">
        <f>SUM(AA135:AA139)</f>
        <v>21440.677966101695</v>
      </c>
      <c r="AC139" s="40">
        <f t="shared" si="39"/>
        <v>30000</v>
      </c>
      <c r="AD139" s="12"/>
      <c r="AE139" s="33"/>
      <c r="AF139" s="13" t="s">
        <v>172</v>
      </c>
      <c r="AG139" s="41">
        <v>8</v>
      </c>
      <c r="AH139" s="42">
        <v>13</v>
      </c>
      <c r="AI139" s="43" t="s">
        <v>230</v>
      </c>
      <c r="AJ139" s="34"/>
      <c r="AK139" s="34"/>
      <c r="AL139" s="37">
        <v>0</v>
      </c>
      <c r="AM139" s="33" t="s">
        <v>50</v>
      </c>
      <c r="AN139" s="33" t="s">
        <v>51</v>
      </c>
      <c r="AO139" s="33"/>
      <c r="AP139" s="37"/>
      <c r="AQ139" s="37"/>
      <c r="AR139" s="37"/>
      <c r="AS139" s="37"/>
      <c r="AU13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date'2015-03-01', date'2015-09-01', 57, 100015, 'Б-100015-13',date'2016-03-05',3, 1, 1, 'RUR', 1, 18, date'2015-03-06', date'2015-03-07', 1000151, 1, to_date('2016-06-11 00:00:00','YYYY-MM-DD HH24:MI:SS'), 60000, 10800, 0, 104, 0, 'c1', 8,null);insert into xxxx_oebs_cash_payment_test (ID, INVOICE_ID, OEBS_PAYMENT, DOC_DATE, COMISS_DATE) values (s_xxxx_oebs_cash_payment_test.NEXTVAL, 100015, 30000, to_date('2016-06-11 00:00:00','YYYY-MM-DD HH24:MI:SS'), date'2015-06-11' );insert into xxxx_client_discount_m  (ID,CLIENT_ID,CLIENT_AVG_DISCOUNT,DT) values (s_xxxx_client_discount_m.NEXTVAL,104, 13, date'2016-03-05');</v>
      </c>
    </row>
    <row r="140" spans="1:47" ht="15" customHeight="1" x14ac:dyDescent="0.3">
      <c r="A140" s="45">
        <v>2</v>
      </c>
      <c r="B140" s="46"/>
      <c r="C140" s="12" t="str">
        <f t="shared" si="40"/>
        <v>10002</v>
      </c>
      <c r="D140" s="12" t="str">
        <f t="shared" si="41"/>
        <v>10002/13</v>
      </c>
      <c r="E140" s="13" t="s">
        <v>40</v>
      </c>
      <c r="F140" s="13" t="s">
        <v>41</v>
      </c>
      <c r="G140" s="162">
        <v>58</v>
      </c>
      <c r="H140" s="14">
        <v>100016</v>
      </c>
      <c r="I140" s="15" t="str">
        <f t="shared" si="42"/>
        <v>Б-100016-13</v>
      </c>
      <c r="J140" s="163">
        <v>3</v>
      </c>
      <c r="K140" s="12">
        <v>7</v>
      </c>
      <c r="L140" s="12" t="s">
        <v>42</v>
      </c>
      <c r="M140" s="16">
        <v>1</v>
      </c>
      <c r="N140" s="12">
        <v>18</v>
      </c>
      <c r="O140" s="144" t="s">
        <v>167</v>
      </c>
      <c r="P140" s="13" t="s">
        <v>44</v>
      </c>
      <c r="Q140" s="13" t="s">
        <v>45</v>
      </c>
      <c r="R140" s="17" t="str">
        <f t="shared" si="43"/>
        <v>1000161</v>
      </c>
      <c r="S140" s="15">
        <v>1</v>
      </c>
      <c r="T140" s="144" t="s">
        <v>152</v>
      </c>
      <c r="U140" s="12">
        <v>100000</v>
      </c>
      <c r="V140" s="12">
        <f t="shared" si="38"/>
        <v>18000</v>
      </c>
      <c r="W140" s="12">
        <v>0</v>
      </c>
      <c r="X140" s="18">
        <v>105</v>
      </c>
      <c r="Y140" s="19" t="s">
        <v>47</v>
      </c>
      <c r="Z140" s="20">
        <f t="shared" si="44"/>
        <v>82000</v>
      </c>
      <c r="AA140" s="21"/>
      <c r="AB140" s="22"/>
      <c r="AC140" s="14">
        <f t="shared" si="39"/>
        <v>50000</v>
      </c>
      <c r="AD140" s="12"/>
      <c r="AE140" s="12"/>
      <c r="AF140" s="13" t="s">
        <v>172</v>
      </c>
      <c r="AG140" s="23">
        <v>8</v>
      </c>
      <c r="AH140" s="24">
        <v>13</v>
      </c>
      <c r="AI140" s="25" t="s">
        <v>230</v>
      </c>
      <c r="AJ140" s="13"/>
      <c r="AK140" s="13"/>
      <c r="AL140" s="17">
        <v>0</v>
      </c>
      <c r="AM140" s="15" t="s">
        <v>50</v>
      </c>
      <c r="AN140" s="12" t="s">
        <v>51</v>
      </c>
      <c r="AO140" s="12"/>
      <c r="AP140" s="17"/>
      <c r="AQ140" s="17"/>
      <c r="AR140" s="17"/>
      <c r="AS140" s="17" t="s">
        <v>59</v>
      </c>
      <c r="AT140" s="47"/>
      <c r="AU14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100016, 'Б-100016-13',date'2016-03-02',3, 7, 7, 'RUR', 1, 18, date'2015-03-06', date'2015-03-07', 1000161, 1, to_date('2016-06-07 00:00:00','YYYY-MM-DD HH24:MI:SS'), 100000, 18000, 0, 105, 0, 'c1', 8,null);insert into xxxx_oebs_cash_payment_test (ID, INVOICE_ID, OEBS_PAYMENT, DOC_DATE, COMISS_DATE) values (s_xxxx_oebs_cash_payment_test.NEXTVAL, 100016, 50000, to_date('2016-06-07 00:00:00','YYYY-MM-DD HH24:MI:SS'), date'2015-06-11' );insert into xxxx_client_discount_m  (ID,CLIENT_ID,CLIENT_AVG_DISCOUNT,DT) values (s_xxxx_client_discount_m.NEXTVAL,105, 13, date'2016-03-05');</v>
      </c>
    </row>
    <row r="141" spans="1:47" ht="15" customHeight="1" x14ac:dyDescent="0.3">
      <c r="A141" s="45">
        <v>2</v>
      </c>
      <c r="B141" s="46"/>
      <c r="C141" s="12" t="str">
        <f t="shared" si="40"/>
        <v>10002</v>
      </c>
      <c r="D141" s="12" t="str">
        <f t="shared" si="41"/>
        <v>10002/13</v>
      </c>
      <c r="E141" s="13" t="s">
        <v>40</v>
      </c>
      <c r="F141" s="13" t="s">
        <v>41</v>
      </c>
      <c r="G141" s="162">
        <v>58</v>
      </c>
      <c r="H141" s="14">
        <v>100017</v>
      </c>
      <c r="I141" s="15" t="str">
        <f t="shared" si="42"/>
        <v>Б-100017-13</v>
      </c>
      <c r="J141" s="163">
        <v>3</v>
      </c>
      <c r="K141" s="12">
        <v>7</v>
      </c>
      <c r="L141" s="12" t="s">
        <v>42</v>
      </c>
      <c r="M141" s="16">
        <v>1</v>
      </c>
      <c r="N141" s="12">
        <v>18</v>
      </c>
      <c r="O141" s="144" t="s">
        <v>168</v>
      </c>
      <c r="P141" s="13" t="s">
        <v>44</v>
      </c>
      <c r="Q141" s="13" t="s">
        <v>45</v>
      </c>
      <c r="R141" s="17" t="str">
        <f t="shared" si="43"/>
        <v>1000171</v>
      </c>
      <c r="S141" s="15">
        <v>1</v>
      </c>
      <c r="T141" s="144" t="s">
        <v>153</v>
      </c>
      <c r="U141" s="12">
        <v>90000</v>
      </c>
      <c r="V141" s="12">
        <f t="shared" si="38"/>
        <v>16200</v>
      </c>
      <c r="W141" s="12">
        <v>0</v>
      </c>
      <c r="X141" s="18">
        <v>106</v>
      </c>
      <c r="Y141" s="19" t="s">
        <v>47</v>
      </c>
      <c r="Z141" s="20">
        <f t="shared" si="44"/>
        <v>73800</v>
      </c>
      <c r="AA141" s="21"/>
      <c r="AB141" s="26"/>
      <c r="AC141" s="14">
        <f t="shared" si="39"/>
        <v>45000</v>
      </c>
      <c r="AD141" s="12"/>
      <c r="AE141" s="12"/>
      <c r="AF141" s="13" t="s">
        <v>172</v>
      </c>
      <c r="AG141" s="23">
        <v>8</v>
      </c>
      <c r="AH141" s="27">
        <v>7</v>
      </c>
      <c r="AI141" s="25" t="s">
        <v>230</v>
      </c>
      <c r="AJ141" s="13"/>
      <c r="AK141" s="13"/>
      <c r="AL141" s="17">
        <v>0</v>
      </c>
      <c r="AM141" s="15" t="s">
        <v>50</v>
      </c>
      <c r="AN141" s="12" t="s">
        <v>51</v>
      </c>
      <c r="AO141" s="12"/>
      <c r="AP141" s="17"/>
      <c r="AQ141" s="17"/>
      <c r="AR141" s="17"/>
      <c r="AS141" s="17" t="s">
        <v>203</v>
      </c>
      <c r="AT141" s="47"/>
      <c r="AU14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100017, 'Б-100017-13',date'2016-03-03',3, 7, 7, 'RUR', 1, 18, date'2015-03-06', date'2015-03-07', 1000171, 1, to_date('2016-06-08 00:00:00','YYYY-MM-DD HH24:MI:SS'), 90000, 16200, 0, 106, 0, 'c1', 8,null);insert into xxxx_oebs_cash_payment_test (ID, INVOICE_ID, OEBS_PAYMENT, DOC_DATE, COMISS_DATE) values (s_xxxx_oebs_cash_payment_test.NEXTVAL, 100017, 45000, to_date('2016-06-08 00:00:00','YYYY-MM-DD HH24:MI:SS'), date'2015-06-11' );insert into xxxx_client_discount_m  (ID,CLIENT_ID,CLIENT_AVG_DISCOUNT,DT) values (s_xxxx_client_discount_m.NEXTVAL,106, 7, date'2016-03-05');</v>
      </c>
    </row>
    <row r="142" spans="1:47" ht="15" customHeight="1" x14ac:dyDescent="0.3">
      <c r="A142" s="45">
        <v>2</v>
      </c>
      <c r="B142" s="46"/>
      <c r="C142" s="12" t="str">
        <f t="shared" si="40"/>
        <v>10002</v>
      </c>
      <c r="D142" s="12" t="str">
        <f t="shared" si="41"/>
        <v>10002/13</v>
      </c>
      <c r="E142" s="13" t="s">
        <v>40</v>
      </c>
      <c r="F142" s="13" t="s">
        <v>41</v>
      </c>
      <c r="G142" s="162">
        <v>58</v>
      </c>
      <c r="H142" s="14">
        <v>100018</v>
      </c>
      <c r="I142" s="15" t="str">
        <f t="shared" si="42"/>
        <v>Б-100018-13</v>
      </c>
      <c r="J142" s="163">
        <v>3</v>
      </c>
      <c r="K142" s="12">
        <v>7</v>
      </c>
      <c r="L142" s="12" t="s">
        <v>42</v>
      </c>
      <c r="M142" s="16">
        <v>1</v>
      </c>
      <c r="N142" s="12">
        <v>18</v>
      </c>
      <c r="O142" s="144" t="s">
        <v>168</v>
      </c>
      <c r="P142" s="13" t="s">
        <v>44</v>
      </c>
      <c r="Q142" s="13" t="s">
        <v>45</v>
      </c>
      <c r="R142" s="17" t="str">
        <f t="shared" si="43"/>
        <v>1000181</v>
      </c>
      <c r="S142" s="15">
        <v>1</v>
      </c>
      <c r="T142" s="144" t="s">
        <v>153</v>
      </c>
      <c r="U142" s="12">
        <v>90000</v>
      </c>
      <c r="V142" s="12">
        <f t="shared" si="38"/>
        <v>16200</v>
      </c>
      <c r="W142" s="12">
        <v>0</v>
      </c>
      <c r="X142" s="18">
        <v>107</v>
      </c>
      <c r="Y142" s="19" t="s">
        <v>47</v>
      </c>
      <c r="Z142" s="20">
        <f t="shared" si="44"/>
        <v>73800</v>
      </c>
      <c r="AA142" s="21"/>
      <c r="AB142" s="26"/>
      <c r="AC142" s="14">
        <f t="shared" si="39"/>
        <v>45000</v>
      </c>
      <c r="AD142" s="12"/>
      <c r="AE142" s="12"/>
      <c r="AF142" s="13" t="s">
        <v>172</v>
      </c>
      <c r="AG142" s="23">
        <v>8</v>
      </c>
      <c r="AH142" s="27">
        <v>7</v>
      </c>
      <c r="AI142" s="25" t="s">
        <v>230</v>
      </c>
      <c r="AJ142" s="13"/>
      <c r="AK142" s="13"/>
      <c r="AL142" s="17">
        <v>0</v>
      </c>
      <c r="AM142" s="15" t="s">
        <v>50</v>
      </c>
      <c r="AN142" s="12" t="s">
        <v>51</v>
      </c>
      <c r="AO142" s="12"/>
      <c r="AP142" s="17"/>
      <c r="AQ142" s="17"/>
      <c r="AR142" s="17"/>
      <c r="AS142" s="17" t="s">
        <v>204</v>
      </c>
      <c r="AT142" s="47"/>
      <c r="AU14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100018, 'Б-100018-13',date'2016-03-03',3, 7, 7, 'RUR', 1, 18, date'2015-03-06', date'2015-03-07', 1000181, 1, to_date('2016-06-08 00:00:00','YYYY-MM-DD HH24:MI:SS'), 90000, 16200, 0, 107, 0, 'c1', 8,null);insert into xxxx_oebs_cash_payment_test (ID, INVOICE_ID, OEBS_PAYMENT, DOC_DATE, COMISS_DATE) values (s_xxxx_oebs_cash_payment_test.NEXTVAL, 100018, 45000, to_date('2016-06-08 00:00:00','YYYY-MM-DD HH24:MI:SS'), date'2015-06-11' );insert into xxxx_client_discount_m  (ID,CLIENT_ID,CLIENT_AVG_DISCOUNT,DT) values (s_xxxx_client_discount_m.NEXTVAL,107, 7, date'2016-03-05');</v>
      </c>
    </row>
    <row r="143" spans="1:47" ht="15" customHeight="1" x14ac:dyDescent="0.3">
      <c r="A143" s="45">
        <v>2</v>
      </c>
      <c r="B143" s="46"/>
      <c r="C143" s="12" t="str">
        <f t="shared" si="40"/>
        <v>10002</v>
      </c>
      <c r="D143" s="12" t="str">
        <f t="shared" si="41"/>
        <v>10002/13</v>
      </c>
      <c r="E143" s="13" t="s">
        <v>40</v>
      </c>
      <c r="F143" s="13" t="s">
        <v>41</v>
      </c>
      <c r="G143" s="162">
        <v>58</v>
      </c>
      <c r="H143" s="14">
        <v>100019</v>
      </c>
      <c r="I143" s="15" t="str">
        <f t="shared" si="42"/>
        <v>Б-100019-13</v>
      </c>
      <c r="J143" s="163">
        <v>3</v>
      </c>
      <c r="K143" s="28">
        <v>11</v>
      </c>
      <c r="L143" s="12" t="s">
        <v>42</v>
      </c>
      <c r="M143" s="16">
        <v>1</v>
      </c>
      <c r="N143" s="12">
        <v>18</v>
      </c>
      <c r="O143" s="144" t="s">
        <v>169</v>
      </c>
      <c r="P143" s="13" t="s">
        <v>44</v>
      </c>
      <c r="Q143" s="13" t="s">
        <v>45</v>
      </c>
      <c r="R143" s="17" t="str">
        <f t="shared" si="43"/>
        <v>1000191</v>
      </c>
      <c r="S143" s="15">
        <v>1</v>
      </c>
      <c r="T143" s="144" t="s">
        <v>215</v>
      </c>
      <c r="U143" s="12">
        <v>80000</v>
      </c>
      <c r="V143" s="12">
        <f t="shared" si="38"/>
        <v>14400</v>
      </c>
      <c r="W143" s="12">
        <v>0</v>
      </c>
      <c r="X143" s="18">
        <v>108</v>
      </c>
      <c r="Y143" s="19" t="s">
        <v>47</v>
      </c>
      <c r="Z143" s="20">
        <f t="shared" si="44"/>
        <v>65600</v>
      </c>
      <c r="AA143" s="21"/>
      <c r="AB143" s="29"/>
      <c r="AC143" s="14">
        <f t="shared" si="39"/>
        <v>40000</v>
      </c>
      <c r="AD143" s="12"/>
      <c r="AE143" s="12"/>
      <c r="AF143" s="13" t="s">
        <v>172</v>
      </c>
      <c r="AG143" s="23">
        <v>8</v>
      </c>
      <c r="AH143" s="30">
        <v>20</v>
      </c>
      <c r="AI143" s="25" t="s">
        <v>230</v>
      </c>
      <c r="AJ143" s="13"/>
      <c r="AK143" s="13"/>
      <c r="AL143" s="17">
        <v>0</v>
      </c>
      <c r="AM143" s="15" t="s">
        <v>50</v>
      </c>
      <c r="AN143" s="12" t="s">
        <v>51</v>
      </c>
      <c r="AO143" s="12"/>
      <c r="AP143" s="17"/>
      <c r="AQ143" s="17"/>
      <c r="AR143" s="17"/>
      <c r="AS143" s="17"/>
      <c r="AT143" s="47"/>
      <c r="AU14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100019, 'Б-100019-13',date'2016-03-04',3, 11, 11, 'RUR', 1, 18, date'2015-03-06', date'2015-03-07', 1000191, 1, to_date('2016-06-09 00:00:00','YYYY-MM-DD HH24:MI:SS'), 80000, 14400, 0, 108, 0, 'c1', 8,null);insert into xxxx_oebs_cash_payment_test (ID, INVOICE_ID, OEBS_PAYMENT, DOC_DATE, COMISS_DATE) values (s_xxxx_oebs_cash_payment_test.NEXTVAL, 100019, 40000, to_date('2016-06-09 00:00:00','YYYY-MM-DD HH24:MI:SS'), date'2015-06-11' );insert into xxxx_client_discount_m  (ID,CLIENT_ID,CLIENT_AVG_DISCOUNT,DT) values (s_xxxx_client_discount_m.NEXTVAL,108, 20, date'2016-03-05');</v>
      </c>
    </row>
    <row r="144" spans="1:47" s="44" customFormat="1" ht="15" customHeight="1" x14ac:dyDescent="0.3">
      <c r="A144" s="31">
        <v>2</v>
      </c>
      <c r="B144" s="48"/>
      <c r="C144" s="33" t="str">
        <f t="shared" si="40"/>
        <v>10002</v>
      </c>
      <c r="D144" s="33" t="str">
        <f t="shared" si="41"/>
        <v>10002/13</v>
      </c>
      <c r="E144" s="34" t="s">
        <v>40</v>
      </c>
      <c r="F144" s="34" t="s">
        <v>41</v>
      </c>
      <c r="G144" s="162">
        <v>58</v>
      </c>
      <c r="H144" s="14">
        <v>100020</v>
      </c>
      <c r="I144" s="33" t="str">
        <f t="shared" si="42"/>
        <v>Б-100020-13</v>
      </c>
      <c r="J144" s="163">
        <v>3</v>
      </c>
      <c r="K144" s="35">
        <v>1</v>
      </c>
      <c r="L144" s="33" t="s">
        <v>42</v>
      </c>
      <c r="M144" s="36">
        <v>1</v>
      </c>
      <c r="N144" s="33">
        <v>18</v>
      </c>
      <c r="O144" s="145" t="s">
        <v>170</v>
      </c>
      <c r="P144" s="34" t="s">
        <v>44</v>
      </c>
      <c r="Q144" s="34" t="s">
        <v>45</v>
      </c>
      <c r="R144" s="37" t="str">
        <f t="shared" si="43"/>
        <v>1000201</v>
      </c>
      <c r="S144" s="33">
        <v>1</v>
      </c>
      <c r="T144" s="145" t="s">
        <v>216</v>
      </c>
      <c r="U144" s="33">
        <v>60000</v>
      </c>
      <c r="V144" s="33">
        <f t="shared" si="38"/>
        <v>10800</v>
      </c>
      <c r="W144" s="33">
        <v>0</v>
      </c>
      <c r="X144" s="18">
        <v>109</v>
      </c>
      <c r="Y144" s="38" t="s">
        <v>47</v>
      </c>
      <c r="Z144" s="20">
        <f t="shared" si="44"/>
        <v>49200</v>
      </c>
      <c r="AA144" s="39"/>
      <c r="AB144" s="39"/>
      <c r="AC144" s="40">
        <f t="shared" si="39"/>
        <v>30000</v>
      </c>
      <c r="AD144" s="33"/>
      <c r="AE144" s="33"/>
      <c r="AF144" s="13" t="s">
        <v>172</v>
      </c>
      <c r="AG144" s="41">
        <v>8</v>
      </c>
      <c r="AH144" s="42">
        <v>13</v>
      </c>
      <c r="AI144" s="43" t="s">
        <v>230</v>
      </c>
      <c r="AJ144" s="34"/>
      <c r="AK144" s="34"/>
      <c r="AL144" s="37">
        <v>0</v>
      </c>
      <c r="AM144" s="33" t="s">
        <v>50</v>
      </c>
      <c r="AN144" s="33" t="s">
        <v>51</v>
      </c>
      <c r="AO144" s="33"/>
      <c r="AP144" s="37"/>
      <c r="AQ144" s="37"/>
      <c r="AR144" s="37"/>
      <c r="AS144" s="37"/>
      <c r="AU14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date'2015-03-01', date'2015-09-01', 58, 100020, 'Б-100020-13',date'2016-03-05',3, 1, 1, 'RUR', 1, 18, date'2015-03-06', date'2015-03-07', 1000201, 1, to_date('2016-06-11 00:00:00','YYYY-MM-DD HH24:MI:SS'), 60000, 10800, 0, 109, 0, 'c1', 8,null);insert into xxxx_oebs_cash_payment_test (ID, INVOICE_ID, OEBS_PAYMENT, DOC_DATE, COMISS_DATE) values (s_xxxx_oebs_cash_payment_test.NEXTVAL, 100020, 30000, to_date('2016-06-11 00:00:00','YYYY-MM-DD HH24:MI:SS'), date'2015-06-11' );insert into xxxx_client_discount_m  (ID,CLIENT_ID,CLIENT_AVG_DISCOUNT,DT) values (s_xxxx_client_discount_m.NEXTVAL,109, 13, date'2016-03-05');</v>
      </c>
    </row>
    <row r="145" spans="1:47" ht="15" customHeight="1" x14ac:dyDescent="0.3">
      <c r="A145" s="10">
        <v>3</v>
      </c>
      <c r="B145" s="11"/>
      <c r="C145" s="12" t="str">
        <f t="shared" ref="C145:C174" si="46">"1000"&amp;A145</f>
        <v>10003</v>
      </c>
      <c r="D145" s="12" t="str">
        <f t="shared" ref="D145:D174" si="47">"1000"&amp;A145&amp;"/13"</f>
        <v>10003/13</v>
      </c>
      <c r="E145" s="13" t="s">
        <v>40</v>
      </c>
      <c r="F145" s="13" t="s">
        <v>41</v>
      </c>
      <c r="G145" s="12">
        <v>57</v>
      </c>
      <c r="H145" s="14">
        <v>100021</v>
      </c>
      <c r="I145" s="15" t="str">
        <f t="shared" ref="I145:I174" si="48">"Б-"&amp;H145&amp;"-13"</f>
        <v>Б-100021-13</v>
      </c>
      <c r="J145" s="163">
        <v>3</v>
      </c>
      <c r="K145" s="12">
        <v>7</v>
      </c>
      <c r="L145" s="12" t="s">
        <v>42</v>
      </c>
      <c r="M145" s="16">
        <v>1</v>
      </c>
      <c r="N145" s="12">
        <v>18</v>
      </c>
      <c r="O145" s="144" t="s">
        <v>167</v>
      </c>
      <c r="P145" s="13" t="s">
        <v>44</v>
      </c>
      <c r="Q145" s="13" t="s">
        <v>45</v>
      </c>
      <c r="R145" s="17" t="str">
        <f t="shared" ref="R145:R174" si="49">H145&amp;"1"</f>
        <v>1000211</v>
      </c>
      <c r="S145" s="15">
        <v>1</v>
      </c>
      <c r="T145" s="144" t="s">
        <v>152</v>
      </c>
      <c r="U145" s="12">
        <v>100000</v>
      </c>
      <c r="V145" s="12">
        <f t="shared" si="38"/>
        <v>18000</v>
      </c>
      <c r="W145" s="12">
        <v>0</v>
      </c>
      <c r="X145" s="18">
        <v>110</v>
      </c>
      <c r="Y145" s="19" t="s">
        <v>47</v>
      </c>
      <c r="Z145" s="20">
        <f t="shared" si="44"/>
        <v>82000</v>
      </c>
      <c r="AA145" s="21">
        <f>(AC145/1.18)*0.13</f>
        <v>5508.4745762711873</v>
      </c>
      <c r="AB145" s="22"/>
      <c r="AC145" s="14">
        <f t="shared" si="39"/>
        <v>50000</v>
      </c>
      <c r="AD145" s="12"/>
      <c r="AE145" s="12"/>
      <c r="AF145" s="13" t="s">
        <v>172</v>
      </c>
      <c r="AG145" s="23">
        <v>8</v>
      </c>
      <c r="AH145" s="24">
        <v>13</v>
      </c>
      <c r="AI145" s="25" t="s">
        <v>230</v>
      </c>
      <c r="AJ145" s="13"/>
      <c r="AK145" s="13"/>
      <c r="AL145" s="17">
        <v>0</v>
      </c>
      <c r="AM145" s="15" t="s">
        <v>50</v>
      </c>
      <c r="AN145" s="12" t="s">
        <v>51</v>
      </c>
      <c r="AO145" s="12"/>
      <c r="AP145" s="17"/>
      <c r="AQ145" s="17"/>
      <c r="AR145" s="17"/>
      <c r="AS145" s="17" t="s">
        <v>176</v>
      </c>
      <c r="AT145" s="47"/>
      <c r="AU14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100021, 'Б-100021-13',date'2016-03-02',3, 7, 7, 'RUR', 1, 18, date'2015-03-06', date'2015-03-07', 1000211, 1, to_date('2016-06-07 00:00:00','YYYY-MM-DD HH24:MI:SS'), 100000, 18000, 0, 110, 0, 'c1', 8,null);insert into xxxx_oebs_cash_payment_test (ID, INVOICE_ID, OEBS_PAYMENT, DOC_DATE, COMISS_DATE) values (s_xxxx_oebs_cash_payment_test.NEXTVAL, 100021, 50000, to_date('2016-06-07 00:00:00','YYYY-MM-DD HH24:MI:SS'), date'2015-06-11' );insert into xxxx_client_discount_m  (ID,CLIENT_ID,CLIENT_AVG_DISCOUNT,DT) values (s_xxxx_client_discount_m.NEXTVAL,110, 13, date'2016-03-05');</v>
      </c>
    </row>
    <row r="146" spans="1:47" ht="15" customHeight="1" x14ac:dyDescent="0.3">
      <c r="A146" s="10">
        <v>3</v>
      </c>
      <c r="B146" s="11"/>
      <c r="C146" s="12" t="str">
        <f t="shared" si="46"/>
        <v>10003</v>
      </c>
      <c r="D146" s="12" t="str">
        <f t="shared" si="47"/>
        <v>10003/13</v>
      </c>
      <c r="E146" s="13" t="s">
        <v>40</v>
      </c>
      <c r="F146" s="13" t="s">
        <v>41</v>
      </c>
      <c r="G146" s="12">
        <v>57</v>
      </c>
      <c r="H146" s="14">
        <v>100022</v>
      </c>
      <c r="I146" s="15" t="str">
        <f t="shared" si="48"/>
        <v>Б-100022-13</v>
      </c>
      <c r="J146" s="163">
        <v>3</v>
      </c>
      <c r="K146" s="12">
        <v>7</v>
      </c>
      <c r="L146" s="12" t="s">
        <v>42</v>
      </c>
      <c r="M146" s="16">
        <v>1</v>
      </c>
      <c r="N146" s="12">
        <v>18</v>
      </c>
      <c r="O146" s="144" t="s">
        <v>168</v>
      </c>
      <c r="P146" s="13" t="s">
        <v>44</v>
      </c>
      <c r="Q146" s="13" t="s">
        <v>45</v>
      </c>
      <c r="R146" s="17" t="str">
        <f t="shared" si="49"/>
        <v>1000221</v>
      </c>
      <c r="S146" s="15">
        <v>1</v>
      </c>
      <c r="T146" s="144" t="s">
        <v>153</v>
      </c>
      <c r="U146" s="12">
        <v>90000</v>
      </c>
      <c r="V146" s="12">
        <f t="shared" si="38"/>
        <v>16200</v>
      </c>
      <c r="W146" s="12">
        <v>0</v>
      </c>
      <c r="X146" s="18">
        <v>111</v>
      </c>
      <c r="Y146" s="19" t="s">
        <v>47</v>
      </c>
      <c r="Z146" s="20">
        <f t="shared" si="44"/>
        <v>73800</v>
      </c>
      <c r="AA146" s="21">
        <f>(AC146/1.18)*0.13</f>
        <v>4957.6271186440681</v>
      </c>
      <c r="AB146" s="26"/>
      <c r="AC146" s="14">
        <f t="shared" si="39"/>
        <v>45000</v>
      </c>
      <c r="AD146" s="12"/>
      <c r="AE146" s="12"/>
      <c r="AF146" s="13" t="s">
        <v>172</v>
      </c>
      <c r="AG146" s="23">
        <v>8</v>
      </c>
      <c r="AH146" s="27">
        <v>7</v>
      </c>
      <c r="AI146" s="25" t="s">
        <v>230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/>
      <c r="AT146" s="47"/>
      <c r="AU14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100022, 'Б-100022-13',date'2016-03-03',3, 7, 7, 'RUR', 1, 18, date'2015-03-06', date'2015-03-07', 1000221, 1, to_date('2016-06-08 00:00:00','YYYY-MM-DD HH24:MI:SS'), 90000, 16200, 0, 111, 0, 'c1', 8,null);insert into xxxx_oebs_cash_payment_test (ID, INVOICE_ID, OEBS_PAYMENT, DOC_DATE, COMISS_DATE) values (s_xxxx_oebs_cash_payment_test.NEXTVAL, 100022, 45000, to_date('2016-06-08 00:00:00','YYYY-MM-DD HH24:MI:SS'), date'2015-06-11' );insert into xxxx_client_discount_m  (ID,CLIENT_ID,CLIENT_AVG_DISCOUNT,DT) values (s_xxxx_client_discount_m.NEXTVAL,111, 7, date'2016-03-05');</v>
      </c>
    </row>
    <row r="147" spans="1:47" ht="15" customHeight="1" x14ac:dyDescent="0.3">
      <c r="A147" s="10">
        <v>3</v>
      </c>
      <c r="B147" s="11"/>
      <c r="C147" s="12" t="str">
        <f t="shared" si="46"/>
        <v>10003</v>
      </c>
      <c r="D147" s="12" t="str">
        <f t="shared" si="47"/>
        <v>10003/13</v>
      </c>
      <c r="E147" s="13" t="s">
        <v>40</v>
      </c>
      <c r="F147" s="13" t="s">
        <v>41</v>
      </c>
      <c r="G147" s="12">
        <v>57</v>
      </c>
      <c r="H147" s="14">
        <v>100023</v>
      </c>
      <c r="I147" s="15" t="str">
        <f t="shared" si="48"/>
        <v>Б-100023-13</v>
      </c>
      <c r="J147" s="163">
        <v>3</v>
      </c>
      <c r="K147" s="12">
        <v>7</v>
      </c>
      <c r="L147" s="12" t="s">
        <v>42</v>
      </c>
      <c r="M147" s="16">
        <v>1</v>
      </c>
      <c r="N147" s="12">
        <v>18</v>
      </c>
      <c r="O147" s="144" t="s">
        <v>168</v>
      </c>
      <c r="P147" s="13" t="s">
        <v>44</v>
      </c>
      <c r="Q147" s="13" t="s">
        <v>45</v>
      </c>
      <c r="R147" s="17" t="str">
        <f t="shared" si="49"/>
        <v>1000231</v>
      </c>
      <c r="S147" s="15">
        <v>1</v>
      </c>
      <c r="T147" s="144" t="s">
        <v>153</v>
      </c>
      <c r="U147" s="12">
        <v>90000</v>
      </c>
      <c r="V147" s="12">
        <f t="shared" si="38"/>
        <v>16200</v>
      </c>
      <c r="W147" s="12">
        <v>0</v>
      </c>
      <c r="X147" s="18">
        <v>112</v>
      </c>
      <c r="Y147" s="19" t="s">
        <v>47</v>
      </c>
      <c r="Z147" s="20">
        <f t="shared" si="44"/>
        <v>73800</v>
      </c>
      <c r="AA147" s="21">
        <f>(AC147/1.18)*0.08</f>
        <v>3050.8474576271187</v>
      </c>
      <c r="AB147" s="26"/>
      <c r="AC147" s="14">
        <f t="shared" si="39"/>
        <v>45000</v>
      </c>
      <c r="AD147" s="12"/>
      <c r="AE147" s="12"/>
      <c r="AF147" s="13" t="s">
        <v>172</v>
      </c>
      <c r="AG147" s="23">
        <v>8</v>
      </c>
      <c r="AH147" s="27">
        <v>7</v>
      </c>
      <c r="AI147" s="25" t="s">
        <v>230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T147" s="47"/>
      <c r="AU14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100023, 'Б-100023-13',date'2016-03-03',3, 7, 7, 'RUR', 1, 18, date'2015-03-06', date'2015-03-07', 1000231, 1, to_date('2016-06-08 00:00:00','YYYY-MM-DD HH24:MI:SS'), 90000, 16200, 0, 112, 0, 'c1', 8,null);insert into xxxx_oebs_cash_payment_test (ID, INVOICE_ID, OEBS_PAYMENT, DOC_DATE, COMISS_DATE) values (s_xxxx_oebs_cash_payment_test.NEXTVAL, 100023, 45000, to_date('2016-06-08 00:00:00','YYYY-MM-DD HH24:MI:SS'), date'2015-06-11' );insert into xxxx_client_discount_m  (ID,CLIENT_ID,CLIENT_AVG_DISCOUNT,DT) values (s_xxxx_client_discount_m.NEXTVAL,112, 7, date'2016-03-05');</v>
      </c>
    </row>
    <row r="148" spans="1:47" s="44" customFormat="1" ht="15" customHeight="1" x14ac:dyDescent="0.3">
      <c r="A148" s="31">
        <v>3</v>
      </c>
      <c r="B148" s="11"/>
      <c r="C148" s="33" t="str">
        <f t="shared" si="46"/>
        <v>10003</v>
      </c>
      <c r="D148" s="33" t="str">
        <f t="shared" si="47"/>
        <v>10003/13</v>
      </c>
      <c r="E148" s="34" t="s">
        <v>40</v>
      </c>
      <c r="F148" s="34" t="s">
        <v>41</v>
      </c>
      <c r="G148" s="12">
        <v>57</v>
      </c>
      <c r="H148" s="14">
        <v>100024</v>
      </c>
      <c r="I148" s="33" t="str">
        <f t="shared" si="48"/>
        <v>Б-100024-13</v>
      </c>
      <c r="J148" s="163">
        <v>3</v>
      </c>
      <c r="K148" s="51">
        <v>11</v>
      </c>
      <c r="L148" s="33" t="s">
        <v>42</v>
      </c>
      <c r="M148" s="36">
        <v>1</v>
      </c>
      <c r="N148" s="33">
        <v>18</v>
      </c>
      <c r="O148" s="145" t="s">
        <v>169</v>
      </c>
      <c r="P148" s="34" t="s">
        <v>44</v>
      </c>
      <c r="Q148" s="34" t="s">
        <v>45</v>
      </c>
      <c r="R148" s="37" t="str">
        <f t="shared" si="49"/>
        <v>1000241</v>
      </c>
      <c r="S148" s="33">
        <v>1</v>
      </c>
      <c r="T148" s="144" t="s">
        <v>215</v>
      </c>
      <c r="U148" s="33">
        <v>80000</v>
      </c>
      <c r="V148" s="33">
        <f t="shared" si="38"/>
        <v>14400</v>
      </c>
      <c r="W148" s="33">
        <v>0</v>
      </c>
      <c r="X148" s="18">
        <v>113</v>
      </c>
      <c r="Y148" s="38" t="s">
        <v>47</v>
      </c>
      <c r="Z148" s="20">
        <f t="shared" si="44"/>
        <v>65600</v>
      </c>
      <c r="AA148" s="21">
        <f>(AC148/1.18)*0.13</f>
        <v>4406.7796610169498</v>
      </c>
      <c r="AB148" s="39">
        <f>SUM(AA145:AA148)</f>
        <v>17923.728813559323</v>
      </c>
      <c r="AC148" s="40">
        <f t="shared" si="39"/>
        <v>40000</v>
      </c>
      <c r="AD148" s="33"/>
      <c r="AE148" s="33"/>
      <c r="AF148" s="13" t="s">
        <v>172</v>
      </c>
      <c r="AG148" s="41">
        <v>8</v>
      </c>
      <c r="AH148" s="53">
        <v>20</v>
      </c>
      <c r="AI148" s="43" t="s">
        <v>230</v>
      </c>
      <c r="AJ148" s="34"/>
      <c r="AK148" s="34"/>
      <c r="AL148" s="37">
        <v>0</v>
      </c>
      <c r="AM148" s="33" t="s">
        <v>50</v>
      </c>
      <c r="AN148" s="33" t="s">
        <v>51</v>
      </c>
      <c r="AO148" s="33"/>
      <c r="AP148" s="37"/>
      <c r="AQ148" s="37"/>
      <c r="AR148" s="37"/>
      <c r="AS148" s="37"/>
      <c r="AU14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date'2015-03-01', date'2015-09-01', 57, 100024, 'Б-100024-13',date'2016-03-04',3, 11, 11, 'RUR', 1, 18, date'2015-03-06', date'2015-03-07', 1000241, 1, to_date('2016-06-09 00:00:00','YYYY-MM-DD HH24:MI:SS'), 80000, 14400, 0, 113, 0, 'c1', 8,null);insert into xxxx_oebs_cash_payment_test (ID, INVOICE_ID, OEBS_PAYMENT, DOC_DATE, COMISS_DATE) values (s_xxxx_oebs_cash_payment_test.NEXTVAL, 100024, 40000, to_date('2016-06-09 00:00:00','YYYY-MM-DD HH24:MI:SS'), date'2015-06-11' );insert into xxxx_client_discount_m  (ID,CLIENT_ID,CLIENT_AVG_DISCOUNT,DT) values (s_xxxx_client_discount_m.NEXTVAL,113, 20, date'2016-03-05');</v>
      </c>
    </row>
    <row r="149" spans="1:47" ht="15" customHeight="1" x14ac:dyDescent="0.3">
      <c r="A149" s="45">
        <v>4</v>
      </c>
      <c r="B149" s="55"/>
      <c r="C149" s="12" t="str">
        <f t="shared" si="46"/>
        <v>10004</v>
      </c>
      <c r="D149" s="12" t="str">
        <f t="shared" si="47"/>
        <v>10004/13</v>
      </c>
      <c r="E149" s="13" t="s">
        <v>40</v>
      </c>
      <c r="F149" s="13" t="s">
        <v>41</v>
      </c>
      <c r="G149" s="12">
        <v>57</v>
      </c>
      <c r="H149" s="14">
        <v>100025</v>
      </c>
      <c r="I149" s="15" t="str">
        <f t="shared" si="48"/>
        <v>Б-100025-13</v>
      </c>
      <c r="J149" s="163">
        <v>3</v>
      </c>
      <c r="K149" s="12">
        <v>7</v>
      </c>
      <c r="L149" s="12" t="s">
        <v>42</v>
      </c>
      <c r="M149" s="16">
        <v>1</v>
      </c>
      <c r="N149" s="12">
        <v>18</v>
      </c>
      <c r="O149" s="144" t="s">
        <v>167</v>
      </c>
      <c r="P149" s="13" t="s">
        <v>44</v>
      </c>
      <c r="Q149" s="13" t="s">
        <v>45</v>
      </c>
      <c r="R149" s="17" t="str">
        <f t="shared" si="49"/>
        <v>1000251</v>
      </c>
      <c r="S149" s="54">
        <v>4</v>
      </c>
      <c r="T149" s="144" t="s">
        <v>152</v>
      </c>
      <c r="U149" s="12">
        <v>100000</v>
      </c>
      <c r="V149" s="12">
        <f t="shared" si="38"/>
        <v>18000</v>
      </c>
      <c r="W149" s="12">
        <v>0</v>
      </c>
      <c r="X149" s="18">
        <v>114</v>
      </c>
      <c r="Y149" s="19" t="s">
        <v>47</v>
      </c>
      <c r="Z149" s="20">
        <f t="shared" si="44"/>
        <v>82000</v>
      </c>
      <c r="AA149" s="21"/>
      <c r="AB149" s="22"/>
      <c r="AC149" s="14"/>
      <c r="AD149" s="12"/>
      <c r="AE149" s="12"/>
      <c r="AF149" s="13"/>
      <c r="AG149" s="23">
        <v>8</v>
      </c>
      <c r="AH149" s="24">
        <v>13</v>
      </c>
      <c r="AI149" s="25" t="s">
        <v>230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 t="s">
        <v>61</v>
      </c>
      <c r="AT149" s="47"/>
      <c r="AU14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100025, 'Б-100025-13',date'2016-03-02',3, 7, 7, 'RUR', 1, 18, date'2015-03-06', date'2015-03-07', 1000251, 4, to_date('2016-06-07 00:00:00','YYYY-MM-DD HH24:MI:SS'), 100000, 18000, 0, 114, 0, 'c1', 8,null);insert into xxxx_client_discount_m  (ID,CLIENT_ID,CLIENT_AVG_DISCOUNT,DT) values (s_xxxx_client_discount_m.NEXTVAL,114, 13, date'2016-03-05');</v>
      </c>
    </row>
    <row r="150" spans="1:47" ht="15" customHeight="1" x14ac:dyDescent="0.3">
      <c r="A150" s="45">
        <v>4</v>
      </c>
      <c r="B150" s="55"/>
      <c r="C150" s="12" t="str">
        <f t="shared" si="46"/>
        <v>10004</v>
      </c>
      <c r="D150" s="12" t="str">
        <f t="shared" si="47"/>
        <v>10004/13</v>
      </c>
      <c r="E150" s="13" t="s">
        <v>40</v>
      </c>
      <c r="F150" s="13" t="s">
        <v>41</v>
      </c>
      <c r="G150" s="12">
        <v>57</v>
      </c>
      <c r="H150" s="14">
        <v>100026</v>
      </c>
      <c r="I150" s="15" t="str">
        <f t="shared" si="48"/>
        <v>Б-100026-13</v>
      </c>
      <c r="J150" s="163">
        <v>3</v>
      </c>
      <c r="K150" s="12">
        <v>7</v>
      </c>
      <c r="L150" s="12" t="s">
        <v>42</v>
      </c>
      <c r="M150" s="16">
        <v>1</v>
      </c>
      <c r="N150" s="12">
        <v>18</v>
      </c>
      <c r="O150" s="144" t="s">
        <v>168</v>
      </c>
      <c r="P150" s="13" t="s">
        <v>44</v>
      </c>
      <c r="Q150" s="13" t="s">
        <v>45</v>
      </c>
      <c r="R150" s="17" t="str">
        <f t="shared" si="49"/>
        <v>1000261</v>
      </c>
      <c r="S150" s="15">
        <v>1</v>
      </c>
      <c r="T150" s="144" t="s">
        <v>153</v>
      </c>
      <c r="U150" s="12">
        <v>90000</v>
      </c>
      <c r="V150" s="12">
        <f t="shared" si="38"/>
        <v>16200</v>
      </c>
      <c r="W150" s="12">
        <v>0</v>
      </c>
      <c r="X150" s="18">
        <v>115</v>
      </c>
      <c r="Y150" s="19" t="s">
        <v>47</v>
      </c>
      <c r="Z150" s="20">
        <f t="shared" si="44"/>
        <v>73800</v>
      </c>
      <c r="AA150" s="21">
        <f>(AC150/1.18)*0.13</f>
        <v>4957.6271186440681</v>
      </c>
      <c r="AB150" s="26"/>
      <c r="AC150" s="14">
        <f t="shared" ref="AC150:AC155" si="50">U150*0.5</f>
        <v>45000</v>
      </c>
      <c r="AD150" s="12"/>
      <c r="AE150" s="12"/>
      <c r="AF150" s="13" t="s">
        <v>172</v>
      </c>
      <c r="AG150" s="23">
        <v>8</v>
      </c>
      <c r="AH150" s="27">
        <v>7</v>
      </c>
      <c r="AI150" s="25" t="s">
        <v>230</v>
      </c>
      <c r="AJ150" s="13"/>
      <c r="AK150" s="13"/>
      <c r="AL150" s="17">
        <v>0</v>
      </c>
      <c r="AM150" s="15" t="s">
        <v>50</v>
      </c>
      <c r="AN150" s="12" t="s">
        <v>51</v>
      </c>
      <c r="AO150" s="12"/>
      <c r="AP150" s="17"/>
      <c r="AQ150" s="17"/>
      <c r="AR150" s="17"/>
      <c r="AS150" s="17" t="s">
        <v>62</v>
      </c>
      <c r="AT150" s="47"/>
      <c r="AU15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100026, 'Б-100026-13',date'2016-03-03',3, 7, 7, 'RUR', 1, 18, date'2015-03-06', date'2015-03-07', 1000261, 1, to_date('2016-06-08 00:00:00','YYYY-MM-DD HH24:MI:SS'), 90000, 16200, 0, 115, 0, 'c1', 8,null);insert into xxxx_oebs_cash_payment_test (ID, INVOICE_ID, OEBS_PAYMENT, DOC_DATE, COMISS_DATE) values (s_xxxx_oebs_cash_payment_test.NEXTVAL, 100026, 45000, to_date('2016-06-08 00:00:00','YYYY-MM-DD HH24:MI:SS'), date'2015-06-11' );insert into xxxx_client_discount_m  (ID,CLIENT_ID,CLIENT_AVG_DISCOUNT,DT) values (s_xxxx_client_discount_m.NEXTVAL,115, 7, date'2016-03-05');</v>
      </c>
    </row>
    <row r="151" spans="1:47" ht="15" customHeight="1" x14ac:dyDescent="0.3">
      <c r="A151" s="45">
        <v>4</v>
      </c>
      <c r="B151" s="55"/>
      <c r="C151" s="12" t="str">
        <f t="shared" si="46"/>
        <v>10004</v>
      </c>
      <c r="D151" s="12" t="str">
        <f t="shared" si="47"/>
        <v>10004/13</v>
      </c>
      <c r="E151" s="13" t="s">
        <v>40</v>
      </c>
      <c r="F151" s="13" t="s">
        <v>41</v>
      </c>
      <c r="G151" s="12">
        <v>57</v>
      </c>
      <c r="H151" s="14">
        <v>100027</v>
      </c>
      <c r="I151" s="15" t="str">
        <f t="shared" si="48"/>
        <v>Б-100027-13</v>
      </c>
      <c r="J151" s="163">
        <v>3</v>
      </c>
      <c r="K151" s="12">
        <v>7</v>
      </c>
      <c r="L151" s="12" t="s">
        <v>42</v>
      </c>
      <c r="M151" s="16">
        <v>1</v>
      </c>
      <c r="N151" s="12">
        <v>18</v>
      </c>
      <c r="O151" s="144" t="s">
        <v>168</v>
      </c>
      <c r="P151" s="13" t="s">
        <v>44</v>
      </c>
      <c r="Q151" s="13" t="s">
        <v>45</v>
      </c>
      <c r="R151" s="17" t="str">
        <f t="shared" si="49"/>
        <v>1000271</v>
      </c>
      <c r="S151" s="15">
        <v>1</v>
      </c>
      <c r="T151" s="144" t="s">
        <v>153</v>
      </c>
      <c r="U151" s="12">
        <v>90000</v>
      </c>
      <c r="V151" s="12">
        <f t="shared" si="38"/>
        <v>16200</v>
      </c>
      <c r="W151" s="12">
        <v>0</v>
      </c>
      <c r="X151" s="18">
        <v>116</v>
      </c>
      <c r="Y151" s="19" t="s">
        <v>47</v>
      </c>
      <c r="Z151" s="20">
        <f t="shared" si="44"/>
        <v>73800</v>
      </c>
      <c r="AA151" s="21">
        <f>(AC151/1.18)*0.13</f>
        <v>4957.6271186440681</v>
      </c>
      <c r="AB151" s="26"/>
      <c r="AC151" s="14">
        <f t="shared" si="50"/>
        <v>45000</v>
      </c>
      <c r="AD151" s="12"/>
      <c r="AE151" s="12"/>
      <c r="AF151" s="13" t="s">
        <v>172</v>
      </c>
      <c r="AG151" s="23">
        <v>8</v>
      </c>
      <c r="AH151" s="27">
        <v>7</v>
      </c>
      <c r="AI151" s="25" t="s">
        <v>230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177</v>
      </c>
      <c r="AT151" s="47"/>
      <c r="AU15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100027, 'Б-100027-13',date'2016-03-03',3, 7, 7, 'RUR', 1, 18, date'2015-03-06', date'2015-03-07', 1000271, 1, to_date('2016-06-08 00:00:00','YYYY-MM-DD HH24:MI:SS'), 90000, 16200, 0, 116, 0, 'c1', 8,null);insert into xxxx_oebs_cash_payment_test (ID, INVOICE_ID, OEBS_PAYMENT, DOC_DATE, COMISS_DATE) values (s_xxxx_oebs_cash_payment_test.NEXTVAL, 100027, 45000, to_date('2016-06-08 00:00:00','YYYY-MM-DD HH24:MI:SS'), date'2015-06-11' );insert into xxxx_client_discount_m  (ID,CLIENT_ID,CLIENT_AVG_DISCOUNT,DT) values (s_xxxx_client_discount_m.NEXTVAL,116, 7, date'2016-03-05');</v>
      </c>
    </row>
    <row r="152" spans="1:47" ht="15" customHeight="1" x14ac:dyDescent="0.3">
      <c r="A152" s="45">
        <v>4</v>
      </c>
      <c r="B152" s="55"/>
      <c r="C152" s="12" t="str">
        <f t="shared" si="46"/>
        <v>10004</v>
      </c>
      <c r="D152" s="12" t="str">
        <f t="shared" si="47"/>
        <v>10004/13</v>
      </c>
      <c r="E152" s="13" t="s">
        <v>40</v>
      </c>
      <c r="F152" s="13" t="s">
        <v>41</v>
      </c>
      <c r="G152" s="12">
        <v>57</v>
      </c>
      <c r="H152" s="14">
        <v>100028</v>
      </c>
      <c r="I152" s="15" t="str">
        <f t="shared" si="48"/>
        <v>Б-100028-13</v>
      </c>
      <c r="J152" s="163">
        <v>3</v>
      </c>
      <c r="K152" s="28">
        <v>11</v>
      </c>
      <c r="L152" s="12" t="s">
        <v>42</v>
      </c>
      <c r="M152" s="16">
        <v>1</v>
      </c>
      <c r="N152" s="12">
        <v>18</v>
      </c>
      <c r="O152" s="144" t="s">
        <v>169</v>
      </c>
      <c r="P152" s="13" t="s">
        <v>44</v>
      </c>
      <c r="Q152" s="13" t="s">
        <v>45</v>
      </c>
      <c r="R152" s="17" t="str">
        <f t="shared" si="49"/>
        <v>1000281</v>
      </c>
      <c r="S152" s="15">
        <v>1</v>
      </c>
      <c r="T152" s="144" t="s">
        <v>215</v>
      </c>
      <c r="U152" s="12">
        <v>80000</v>
      </c>
      <c r="V152" s="12">
        <f t="shared" si="38"/>
        <v>14400</v>
      </c>
      <c r="W152" s="12">
        <v>0</v>
      </c>
      <c r="X152" s="18">
        <v>117</v>
      </c>
      <c r="Y152" s="19" t="s">
        <v>47</v>
      </c>
      <c r="Z152" s="20">
        <f t="shared" si="44"/>
        <v>65600</v>
      </c>
      <c r="AA152" s="21">
        <f>(AC152/1.18)*0.08</f>
        <v>2711.8644067796613</v>
      </c>
      <c r="AB152" s="29"/>
      <c r="AC152" s="14">
        <f t="shared" si="50"/>
        <v>40000</v>
      </c>
      <c r="AD152" s="12"/>
      <c r="AE152" s="12"/>
      <c r="AF152" s="13" t="s">
        <v>172</v>
      </c>
      <c r="AG152" s="23">
        <v>8</v>
      </c>
      <c r="AH152" s="30">
        <v>20</v>
      </c>
      <c r="AI152" s="25" t="s">
        <v>230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T152" s="47"/>
      <c r="AU15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100028, 'Б-100028-13',date'2016-03-04',3, 11, 11, 'RUR', 1, 18, date'2015-03-06', date'2015-03-07', 1000281, 1, to_date('2016-06-09 00:00:00','YYYY-MM-DD HH24:MI:SS'), 80000, 14400, 0, 117, 0, 'c1', 8,null);insert into xxxx_oebs_cash_payment_test (ID, INVOICE_ID, OEBS_PAYMENT, DOC_DATE, COMISS_DATE) values (s_xxxx_oebs_cash_payment_test.NEXTVAL, 100028, 40000, to_date('2016-06-09 00:00:00','YYYY-MM-DD HH24:MI:SS'), date'2015-06-11' );insert into xxxx_client_discount_m  (ID,CLIENT_ID,CLIENT_AVG_DISCOUNT,DT) values (s_xxxx_client_discount_m.NEXTVAL,117, 20, date'2016-03-05');</v>
      </c>
    </row>
    <row r="153" spans="1:47" s="44" customFormat="1" ht="15" customHeight="1" x14ac:dyDescent="0.3">
      <c r="A153" s="31">
        <v>4</v>
      </c>
      <c r="B153" s="60"/>
      <c r="C153" s="33" t="str">
        <f t="shared" si="46"/>
        <v>10004</v>
      </c>
      <c r="D153" s="33" t="str">
        <f t="shared" si="47"/>
        <v>10004/13</v>
      </c>
      <c r="E153" s="34" t="s">
        <v>40</v>
      </c>
      <c r="F153" s="34" t="s">
        <v>41</v>
      </c>
      <c r="G153" s="12">
        <v>57</v>
      </c>
      <c r="H153" s="14">
        <v>100029</v>
      </c>
      <c r="I153" s="33" t="str">
        <f t="shared" si="48"/>
        <v>Б-100029-13</v>
      </c>
      <c r="J153" s="163">
        <v>3</v>
      </c>
      <c r="K153" s="35">
        <v>1</v>
      </c>
      <c r="L153" s="33" t="s">
        <v>42</v>
      </c>
      <c r="M153" s="36">
        <v>1</v>
      </c>
      <c r="N153" s="33">
        <v>18</v>
      </c>
      <c r="O153" s="145" t="s">
        <v>170</v>
      </c>
      <c r="P153" s="34" t="s">
        <v>44</v>
      </c>
      <c r="Q153" s="34" t="s">
        <v>45</v>
      </c>
      <c r="R153" s="37" t="str">
        <f t="shared" si="49"/>
        <v>1000291</v>
      </c>
      <c r="S153" s="33">
        <v>1</v>
      </c>
      <c r="T153" s="145" t="s">
        <v>216</v>
      </c>
      <c r="U153" s="33">
        <v>60000</v>
      </c>
      <c r="V153" s="33">
        <f t="shared" si="38"/>
        <v>10800</v>
      </c>
      <c r="W153" s="33">
        <v>0</v>
      </c>
      <c r="X153" s="18">
        <v>118</v>
      </c>
      <c r="Y153" s="38" t="s">
        <v>47</v>
      </c>
      <c r="Z153" s="20">
        <f t="shared" si="44"/>
        <v>49200</v>
      </c>
      <c r="AA153" s="21">
        <f>(AC153/1.18)*0.13</f>
        <v>3305.0847457627119</v>
      </c>
      <c r="AB153" s="39">
        <f>SUM(AA150:AA153)</f>
        <v>15932.203389830509</v>
      </c>
      <c r="AC153" s="40">
        <f t="shared" si="50"/>
        <v>30000</v>
      </c>
      <c r="AD153" s="33"/>
      <c r="AE153" s="33"/>
      <c r="AF153" s="13" t="s">
        <v>172</v>
      </c>
      <c r="AG153" s="41">
        <v>8</v>
      </c>
      <c r="AH153" s="42">
        <v>13</v>
      </c>
      <c r="AI153" s="43" t="s">
        <v>230</v>
      </c>
      <c r="AJ153" s="34"/>
      <c r="AK153" s="34"/>
      <c r="AL153" s="37">
        <v>0</v>
      </c>
      <c r="AM153" s="33" t="s">
        <v>50</v>
      </c>
      <c r="AN153" s="33" t="s">
        <v>51</v>
      </c>
      <c r="AO153" s="33"/>
      <c r="AP153" s="37"/>
      <c r="AQ153" s="37"/>
      <c r="AR153" s="37"/>
      <c r="AS153" s="37"/>
      <c r="AU15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date'2015-03-01', date'2015-09-01', 57, 100029, 'Б-100029-13',date'2016-03-05',3, 1, 1, 'RUR', 1, 18, date'2015-03-06', date'2015-03-07', 1000291, 1, to_date('2016-06-11 00:00:00','YYYY-MM-DD HH24:MI:SS'), 60000, 10800, 0, 118, 0, 'c1', 8,null);insert into xxxx_oebs_cash_payment_test (ID, INVOICE_ID, OEBS_PAYMENT, DOC_DATE, COMISS_DATE) values (s_xxxx_oebs_cash_payment_test.NEXTVAL, 100029, 30000, to_date('2016-06-11 00:00:00','YYYY-MM-DD HH24:MI:SS'), date'2015-06-11' );insert into xxxx_client_discount_m  (ID,CLIENT_ID,CLIENT_AVG_DISCOUNT,DT) values (s_xxxx_client_discount_m.NEXTVAL,118, 13, date'2016-03-05');</v>
      </c>
    </row>
    <row r="154" spans="1:47" ht="15" customHeight="1" x14ac:dyDescent="0.3">
      <c r="A154" s="45">
        <v>5</v>
      </c>
      <c r="B154" s="55"/>
      <c r="C154" s="12" t="str">
        <f t="shared" si="46"/>
        <v>10005</v>
      </c>
      <c r="D154" s="12" t="str">
        <f t="shared" si="47"/>
        <v>10005/13</v>
      </c>
      <c r="E154" s="13" t="s">
        <v>40</v>
      </c>
      <c r="F154" s="13" t="s">
        <v>41</v>
      </c>
      <c r="G154" s="12">
        <v>57</v>
      </c>
      <c r="H154" s="14">
        <v>100030</v>
      </c>
      <c r="I154" s="15" t="str">
        <f t="shared" si="48"/>
        <v>Б-100030-13</v>
      </c>
      <c r="J154" s="163">
        <v>3</v>
      </c>
      <c r="K154" s="12">
        <v>7</v>
      </c>
      <c r="L154" s="12" t="s">
        <v>42</v>
      </c>
      <c r="M154" s="16">
        <v>1</v>
      </c>
      <c r="N154" s="12">
        <v>18</v>
      </c>
      <c r="O154" s="144" t="s">
        <v>167</v>
      </c>
      <c r="P154" s="13" t="s">
        <v>44</v>
      </c>
      <c r="Q154" s="13" t="s">
        <v>45</v>
      </c>
      <c r="R154" s="17" t="str">
        <f t="shared" si="49"/>
        <v>1000301</v>
      </c>
      <c r="S154" s="54">
        <v>4</v>
      </c>
      <c r="T154" s="144" t="s">
        <v>152</v>
      </c>
      <c r="U154" s="12">
        <v>100000</v>
      </c>
      <c r="V154" s="12">
        <f t="shared" si="38"/>
        <v>18000</v>
      </c>
      <c r="W154" s="12">
        <v>0</v>
      </c>
      <c r="X154" s="18">
        <v>119</v>
      </c>
      <c r="Y154" s="19" t="s">
        <v>47</v>
      </c>
      <c r="Z154" s="20">
        <f t="shared" si="44"/>
        <v>82000</v>
      </c>
      <c r="AA154" s="21">
        <f>(AC154/1.18)*0.13</f>
        <v>5508.4745762711873</v>
      </c>
      <c r="AB154" s="22"/>
      <c r="AC154" s="14">
        <f t="shared" si="50"/>
        <v>50000</v>
      </c>
      <c r="AD154" s="12"/>
      <c r="AE154" s="12"/>
      <c r="AF154" s="13" t="s">
        <v>172</v>
      </c>
      <c r="AG154" s="23">
        <v>8</v>
      </c>
      <c r="AH154" s="24">
        <v>13</v>
      </c>
      <c r="AI154" s="25" t="s">
        <v>230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 t="s">
        <v>63</v>
      </c>
      <c r="AT154" s="47"/>
      <c r="AU15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100030, 'Б-100030-13',date'2016-03-02',3, 7, 7, 'RUR', 1, 18, date'2015-03-06', date'2015-03-07', 1000301, 4, to_date('2016-06-07 00:00:00','YYYY-MM-DD HH24:MI:SS'), 100000, 18000, 0, 119, 0, 'c1', 8,null);insert into xxxx_oebs_cash_payment_test (ID, INVOICE_ID, OEBS_PAYMENT, DOC_DATE, COMISS_DATE) values (s_xxxx_oebs_cash_payment_test.NEXTVAL, 100030, 50000, to_date('2016-06-07 00:00:00','YYYY-MM-DD HH24:MI:SS'), date'2015-06-11' );insert into xxxx_client_discount_m  (ID,CLIENT_ID,CLIENT_AVG_DISCOUNT,DT) values (s_xxxx_client_discount_m.NEXTVAL,119, 13, date'2016-03-05');</v>
      </c>
    </row>
    <row r="155" spans="1:47" ht="15" customHeight="1" x14ac:dyDescent="0.3">
      <c r="A155" s="45">
        <v>5</v>
      </c>
      <c r="B155" s="55"/>
      <c r="C155" s="12" t="str">
        <f t="shared" si="46"/>
        <v>10005</v>
      </c>
      <c r="D155" s="12" t="str">
        <f t="shared" si="47"/>
        <v>10005/13</v>
      </c>
      <c r="E155" s="13" t="s">
        <v>40</v>
      </c>
      <c r="F155" s="13" t="s">
        <v>41</v>
      </c>
      <c r="G155" s="12">
        <v>57</v>
      </c>
      <c r="H155" s="14">
        <v>100031</v>
      </c>
      <c r="I155" s="15" t="str">
        <f t="shared" si="48"/>
        <v>Б-100031-13</v>
      </c>
      <c r="J155" s="163">
        <v>3</v>
      </c>
      <c r="K155" s="12">
        <v>7</v>
      </c>
      <c r="L155" s="12" t="s">
        <v>42</v>
      </c>
      <c r="M155" s="16">
        <v>1</v>
      </c>
      <c r="N155" s="12">
        <v>18</v>
      </c>
      <c r="O155" s="144" t="s">
        <v>168</v>
      </c>
      <c r="P155" s="13" t="s">
        <v>44</v>
      </c>
      <c r="Q155" s="13" t="s">
        <v>45</v>
      </c>
      <c r="R155" s="17" t="str">
        <f t="shared" si="49"/>
        <v>1000311</v>
      </c>
      <c r="S155" s="15">
        <v>1</v>
      </c>
      <c r="T155" s="144" t="s">
        <v>153</v>
      </c>
      <c r="U155" s="12">
        <v>90000</v>
      </c>
      <c r="V155" s="12">
        <f t="shared" si="38"/>
        <v>16200</v>
      </c>
      <c r="W155" s="12">
        <v>0</v>
      </c>
      <c r="X155" s="18">
        <v>120</v>
      </c>
      <c r="Y155" s="19" t="s">
        <v>47</v>
      </c>
      <c r="Z155" s="20">
        <f t="shared" si="44"/>
        <v>73800</v>
      </c>
      <c r="AA155" s="21">
        <f>(AC155/1.18)*0.13</f>
        <v>4957.6271186440681</v>
      </c>
      <c r="AB155" s="26"/>
      <c r="AC155" s="14">
        <f t="shared" si="50"/>
        <v>45000</v>
      </c>
      <c r="AD155" s="12"/>
      <c r="AE155" s="12"/>
      <c r="AF155" s="13" t="s">
        <v>172</v>
      </c>
      <c r="AG155" s="23">
        <v>8</v>
      </c>
      <c r="AH155" s="27">
        <v>7</v>
      </c>
      <c r="AI155" s="25" t="s">
        <v>230</v>
      </c>
      <c r="AJ155" s="13"/>
      <c r="AK155" s="13"/>
      <c r="AL155" s="17">
        <v>0</v>
      </c>
      <c r="AM155" s="15" t="s">
        <v>50</v>
      </c>
      <c r="AN155" s="12" t="s">
        <v>51</v>
      </c>
      <c r="AO155" s="12"/>
      <c r="AP155" s="17"/>
      <c r="AQ155" s="17"/>
      <c r="AR155" s="17"/>
      <c r="AS155" s="17" t="s">
        <v>64</v>
      </c>
      <c r="AT155" s="47"/>
      <c r="AU15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100031, 'Б-100031-13',date'2016-03-03',3, 7, 7, 'RUR', 1, 18, date'2015-03-06', date'2015-03-07', 1000311, 1, to_date('2016-06-08 00:00:00','YYYY-MM-DD HH24:MI:SS'), 90000, 16200, 0, 120, 0, 'c1', 8,null);insert into xxxx_oebs_cash_payment_test (ID, INVOICE_ID, OEBS_PAYMENT, DOC_DATE, COMISS_DATE) values (s_xxxx_oebs_cash_payment_test.NEXTVAL, 100031, 45000, to_date('2016-06-08 00:00:00','YYYY-MM-DD HH24:MI:SS'), date'2015-06-11' );insert into xxxx_client_discount_m  (ID,CLIENT_ID,CLIENT_AVG_DISCOUNT,DT) values (s_xxxx_client_discount_m.NEXTVAL,120, 7, date'2016-03-05');</v>
      </c>
    </row>
    <row r="156" spans="1:47" ht="15" customHeight="1" x14ac:dyDescent="0.3">
      <c r="A156" s="45">
        <v>5</v>
      </c>
      <c r="B156" s="55"/>
      <c r="C156" s="12" t="str">
        <f t="shared" si="46"/>
        <v>10005</v>
      </c>
      <c r="D156" s="12" t="str">
        <f t="shared" si="47"/>
        <v>10005/13</v>
      </c>
      <c r="E156" s="13" t="s">
        <v>40</v>
      </c>
      <c r="F156" s="13" t="s">
        <v>41</v>
      </c>
      <c r="G156" s="12">
        <v>57</v>
      </c>
      <c r="H156" s="14">
        <v>100032</v>
      </c>
      <c r="I156" s="15" t="str">
        <f t="shared" si="48"/>
        <v>Б-100032-13</v>
      </c>
      <c r="J156" s="163">
        <v>3</v>
      </c>
      <c r="K156" s="12">
        <v>7</v>
      </c>
      <c r="L156" s="12" t="s">
        <v>42</v>
      </c>
      <c r="M156" s="16">
        <v>1</v>
      </c>
      <c r="N156" s="12">
        <v>18</v>
      </c>
      <c r="O156" s="144" t="s">
        <v>168</v>
      </c>
      <c r="P156" s="13" t="s">
        <v>44</v>
      </c>
      <c r="Q156" s="13" t="s">
        <v>45</v>
      </c>
      <c r="R156" s="17" t="str">
        <f t="shared" si="49"/>
        <v>1000321</v>
      </c>
      <c r="S156" s="15">
        <v>1</v>
      </c>
      <c r="T156" s="144" t="s">
        <v>153</v>
      </c>
      <c r="U156" s="12">
        <v>90000</v>
      </c>
      <c r="V156" s="12">
        <f t="shared" si="38"/>
        <v>16200</v>
      </c>
      <c r="W156" s="12">
        <v>0</v>
      </c>
      <c r="X156" s="18">
        <v>121</v>
      </c>
      <c r="Y156" s="19" t="s">
        <v>47</v>
      </c>
      <c r="Z156" s="20">
        <f t="shared" si="44"/>
        <v>73800</v>
      </c>
      <c r="AA156" s="21"/>
      <c r="AB156" s="26"/>
      <c r="AC156" s="14"/>
      <c r="AD156" s="12"/>
      <c r="AE156" s="12"/>
      <c r="AF156" s="13"/>
      <c r="AG156" s="23">
        <v>8</v>
      </c>
      <c r="AH156" s="27">
        <v>7</v>
      </c>
      <c r="AI156" s="25" t="s">
        <v>230</v>
      </c>
      <c r="AJ156" s="13"/>
      <c r="AK156" s="13"/>
      <c r="AL156" s="17">
        <v>0</v>
      </c>
      <c r="AM156" s="15" t="s">
        <v>50</v>
      </c>
      <c r="AN156" s="12" t="s">
        <v>51</v>
      </c>
      <c r="AO156" s="12"/>
      <c r="AP156" s="17"/>
      <c r="AQ156" s="17"/>
      <c r="AR156" s="17"/>
      <c r="AS156" s="17" t="s">
        <v>178</v>
      </c>
      <c r="AT156" s="47"/>
      <c r="AU15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100032, 'Б-100032-13',date'2016-03-03',3, 7, 7, 'RUR', 1, 18, date'2015-03-06', date'2015-03-07', 1000321, 1, to_date('2016-06-08 00:00:00','YYYY-MM-DD HH24:MI:SS'), 90000, 16200, 0, 121, 0, 'c1', 8,null);insert into xxxx_client_discount_m  (ID,CLIENT_ID,CLIENT_AVG_DISCOUNT,DT) values (s_xxxx_client_discount_m.NEXTVAL,121, 7, date'2016-03-05');</v>
      </c>
    </row>
    <row r="157" spans="1:47" ht="15" customHeight="1" x14ac:dyDescent="0.3">
      <c r="A157" s="45">
        <v>5</v>
      </c>
      <c r="B157" s="55"/>
      <c r="C157" s="12" t="str">
        <f t="shared" si="46"/>
        <v>10005</v>
      </c>
      <c r="D157" s="12" t="str">
        <f t="shared" si="47"/>
        <v>10005/13</v>
      </c>
      <c r="E157" s="13" t="s">
        <v>40</v>
      </c>
      <c r="F157" s="13" t="s">
        <v>41</v>
      </c>
      <c r="G157" s="12">
        <v>57</v>
      </c>
      <c r="H157" s="14">
        <v>100033</v>
      </c>
      <c r="I157" s="15" t="str">
        <f t="shared" si="48"/>
        <v>Б-100033-13</v>
      </c>
      <c r="J157" s="163">
        <v>3</v>
      </c>
      <c r="K157" s="28">
        <v>11</v>
      </c>
      <c r="L157" s="12" t="s">
        <v>42</v>
      </c>
      <c r="M157" s="16">
        <v>1</v>
      </c>
      <c r="N157" s="12">
        <v>18</v>
      </c>
      <c r="O157" s="144" t="s">
        <v>169</v>
      </c>
      <c r="P157" s="13" t="s">
        <v>44</v>
      </c>
      <c r="Q157" s="13" t="s">
        <v>45</v>
      </c>
      <c r="R157" s="17" t="str">
        <f t="shared" si="49"/>
        <v>1000331</v>
      </c>
      <c r="S157" s="15">
        <v>1</v>
      </c>
      <c r="T157" s="144" t="s">
        <v>215</v>
      </c>
      <c r="U157" s="12">
        <v>80000</v>
      </c>
      <c r="V157" s="12">
        <f t="shared" si="38"/>
        <v>14400</v>
      </c>
      <c r="W157" s="12">
        <v>0</v>
      </c>
      <c r="X157" s="18">
        <v>122</v>
      </c>
      <c r="Y157" s="19" t="s">
        <v>47</v>
      </c>
      <c r="Z157" s="20">
        <f t="shared" si="44"/>
        <v>65600</v>
      </c>
      <c r="AA157" s="21">
        <f>(AC157/1.18)*0.08</f>
        <v>2711.8644067796613</v>
      </c>
      <c r="AB157" s="29"/>
      <c r="AC157" s="14">
        <f t="shared" ref="AC157:AC174" si="51">U157*0.5</f>
        <v>40000</v>
      </c>
      <c r="AD157" s="12"/>
      <c r="AE157" s="12"/>
      <c r="AF157" s="13" t="s">
        <v>172</v>
      </c>
      <c r="AG157" s="23">
        <v>8</v>
      </c>
      <c r="AH157" s="30">
        <v>20</v>
      </c>
      <c r="AI157" s="25" t="s">
        <v>230</v>
      </c>
      <c r="AJ157" s="13"/>
      <c r="AK157" s="13"/>
      <c r="AL157" s="17">
        <v>0</v>
      </c>
      <c r="AM157" s="15" t="s">
        <v>50</v>
      </c>
      <c r="AN157" s="12" t="s">
        <v>51</v>
      </c>
      <c r="AO157" s="12"/>
      <c r="AP157" s="17"/>
      <c r="AQ157" s="17"/>
      <c r="AR157" s="17"/>
      <c r="AS157" s="17"/>
      <c r="AT157" s="47"/>
      <c r="AU15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100033, 'Б-100033-13',date'2016-03-04',3, 11, 11, 'RUR', 1, 18, date'2015-03-06', date'2015-03-07', 1000331, 1, to_date('2016-06-09 00:00:00','YYYY-MM-DD HH24:MI:SS'), 80000, 14400, 0, 122, 0, 'c1', 8,null);insert into xxxx_oebs_cash_payment_test (ID, INVOICE_ID, OEBS_PAYMENT, DOC_DATE, COMISS_DATE) values (s_xxxx_oebs_cash_payment_test.NEXTVAL, 100033, 40000, to_date('2016-06-09 00:00:00','YYYY-MM-DD HH24:MI:SS'), date'2015-06-11' );insert into xxxx_client_discount_m  (ID,CLIENT_ID,CLIENT_AVG_DISCOUNT,DT) values (s_xxxx_client_discount_m.NEXTVAL,122, 20, date'2016-03-05');</v>
      </c>
    </row>
    <row r="158" spans="1:47" ht="15" customHeight="1" x14ac:dyDescent="0.3">
      <c r="A158" s="45">
        <v>5</v>
      </c>
      <c r="B158" s="60"/>
      <c r="C158" s="33" t="str">
        <f t="shared" si="46"/>
        <v>10005</v>
      </c>
      <c r="D158" s="33" t="str">
        <f t="shared" si="47"/>
        <v>10005/13</v>
      </c>
      <c r="E158" s="34" t="s">
        <v>40</v>
      </c>
      <c r="F158" s="34" t="s">
        <v>41</v>
      </c>
      <c r="G158" s="12">
        <v>57</v>
      </c>
      <c r="H158" s="14">
        <v>100034</v>
      </c>
      <c r="I158" s="33" t="str">
        <f t="shared" si="48"/>
        <v>Б-100034-13</v>
      </c>
      <c r="J158" s="163">
        <v>3</v>
      </c>
      <c r="K158" s="35">
        <v>1</v>
      </c>
      <c r="L158" s="33" t="s">
        <v>42</v>
      </c>
      <c r="M158" s="36">
        <v>1</v>
      </c>
      <c r="N158" s="33">
        <v>18</v>
      </c>
      <c r="O158" s="145" t="s">
        <v>170</v>
      </c>
      <c r="P158" s="34" t="s">
        <v>44</v>
      </c>
      <c r="Q158" s="34" t="s">
        <v>45</v>
      </c>
      <c r="R158" s="37" t="str">
        <f t="shared" si="49"/>
        <v>1000341</v>
      </c>
      <c r="S158" s="33">
        <v>1</v>
      </c>
      <c r="T158" s="145" t="s">
        <v>216</v>
      </c>
      <c r="U158" s="33">
        <v>60000</v>
      </c>
      <c r="V158" s="33">
        <f t="shared" si="38"/>
        <v>10800</v>
      </c>
      <c r="W158" s="33">
        <v>0</v>
      </c>
      <c r="X158" s="18">
        <v>123</v>
      </c>
      <c r="Y158" s="38" t="s">
        <v>47</v>
      </c>
      <c r="Z158" s="20">
        <f t="shared" si="44"/>
        <v>49200</v>
      </c>
      <c r="AA158" s="21">
        <f>(AC158/1.18)*0.13</f>
        <v>3305.0847457627119</v>
      </c>
      <c r="AB158" s="39">
        <f>SUM(AA154:AA158)</f>
        <v>16483.050847457627</v>
      </c>
      <c r="AC158" s="40">
        <f t="shared" si="51"/>
        <v>30000</v>
      </c>
      <c r="AD158" s="33"/>
      <c r="AE158" s="33"/>
      <c r="AF158" s="13" t="s">
        <v>172</v>
      </c>
      <c r="AG158" s="41">
        <v>8</v>
      </c>
      <c r="AH158" s="42">
        <v>13</v>
      </c>
      <c r="AI158" s="43" t="s">
        <v>230</v>
      </c>
      <c r="AJ158" s="34"/>
      <c r="AK158" s="34"/>
      <c r="AL158" s="37">
        <v>0</v>
      </c>
      <c r="AM158" s="33" t="s">
        <v>50</v>
      </c>
      <c r="AN158" s="33" t="s">
        <v>51</v>
      </c>
      <c r="AO158" s="33"/>
      <c r="AP158" s="37"/>
      <c r="AQ158" s="37"/>
      <c r="AR158" s="37"/>
      <c r="AS158" s="37"/>
      <c r="AT158" s="44"/>
      <c r="AU15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date'2015-03-01', date'2015-09-01', 57, 100034, 'Б-100034-13',date'2016-03-05',3, 1, 1, 'RUR', 1, 18, date'2015-03-06', date'2015-03-07', 1000341, 1, to_date('2016-06-11 00:00:00','YYYY-MM-DD HH24:MI:SS'), 60000, 10800, 0, 123, 0, 'c1', 8,null);insert into xxxx_oebs_cash_payment_test (ID, INVOICE_ID, OEBS_PAYMENT, DOC_DATE, COMISS_DATE) values (s_xxxx_oebs_cash_payment_test.NEXTVAL, 100034, 30000, to_date('2016-06-11 00:00:00','YYYY-MM-DD HH24:MI:SS'), date'2015-06-11' );insert into xxxx_client_discount_m  (ID,CLIENT_ID,CLIENT_AVG_DISCOUNT,DT) values (s_xxxx_client_discount_m.NEXTVAL,123, 13, date'2016-03-05');</v>
      </c>
    </row>
    <row r="159" spans="1:47" ht="15" customHeight="1" x14ac:dyDescent="0.3">
      <c r="A159" s="45">
        <v>6</v>
      </c>
      <c r="B159" s="55"/>
      <c r="C159" s="12" t="str">
        <f t="shared" si="46"/>
        <v>10006</v>
      </c>
      <c r="D159" s="12" t="str">
        <f t="shared" si="47"/>
        <v>10006/13</v>
      </c>
      <c r="E159" s="13" t="s">
        <v>40</v>
      </c>
      <c r="F159" s="13" t="s">
        <v>41</v>
      </c>
      <c r="G159" s="12">
        <v>57</v>
      </c>
      <c r="H159" s="14">
        <v>100035</v>
      </c>
      <c r="I159" s="15" t="str">
        <f t="shared" si="48"/>
        <v>Б-100035-13</v>
      </c>
      <c r="J159" s="163">
        <v>3</v>
      </c>
      <c r="K159" s="56">
        <v>2</v>
      </c>
      <c r="L159" s="12" t="s">
        <v>42</v>
      </c>
      <c r="M159" s="16">
        <v>1</v>
      </c>
      <c r="N159" s="12">
        <v>18</v>
      </c>
      <c r="O159" s="144" t="s">
        <v>167</v>
      </c>
      <c r="P159" s="13" t="s">
        <v>44</v>
      </c>
      <c r="Q159" s="13" t="s">
        <v>45</v>
      </c>
      <c r="R159" s="17" t="str">
        <f t="shared" si="49"/>
        <v>1000351</v>
      </c>
      <c r="S159" s="15">
        <v>1</v>
      </c>
      <c r="T159" s="144" t="s">
        <v>152</v>
      </c>
      <c r="U159" s="12">
        <v>100000</v>
      </c>
      <c r="V159" s="12">
        <f t="shared" si="38"/>
        <v>18000</v>
      </c>
      <c r="W159" s="12">
        <v>0</v>
      </c>
      <c r="X159" s="18">
        <v>124</v>
      </c>
      <c r="Y159" s="19" t="s">
        <v>47</v>
      </c>
      <c r="Z159" s="20">
        <f t="shared" si="44"/>
        <v>82000</v>
      </c>
      <c r="AA159" s="21">
        <f>(AC159/1.18)*0.13</f>
        <v>5508.4745762711873</v>
      </c>
      <c r="AB159" s="22"/>
      <c r="AC159" s="14">
        <f t="shared" si="51"/>
        <v>50000</v>
      </c>
      <c r="AD159" s="21"/>
      <c r="AE159" s="12"/>
      <c r="AF159" s="13" t="s">
        <v>172</v>
      </c>
      <c r="AG159" s="23">
        <v>8</v>
      </c>
      <c r="AH159" s="24">
        <v>13</v>
      </c>
      <c r="AI159" s="25" t="s">
        <v>230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5" t="s">
        <v>65</v>
      </c>
      <c r="AT159" s="47"/>
      <c r="AU15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100035, 'Б-100035-13',date'2016-03-02',3, 2, 2, 'RUR', 1, 18, date'2015-03-06', date'2015-03-07', 1000351, 1, to_date('2016-06-07 00:00:00','YYYY-MM-DD HH24:MI:SS'), 100000, 18000, 0, 124, 0, 'c1', 8,null);insert into xxxx_oebs_cash_payment_test (ID, INVOICE_ID, OEBS_PAYMENT, DOC_DATE, COMISS_DATE) values (s_xxxx_oebs_cash_payment_test.NEXTVAL, 100035, 50000, to_date('2016-06-07 00:00:00','YYYY-MM-DD HH24:MI:SS'), date'2015-06-11' );insert into xxxx_client_discount_m  (ID,CLIENT_ID,CLIENT_AVG_DISCOUNT,DT) values (s_xxxx_client_discount_m.NEXTVAL,124, 13, date'2016-03-05');</v>
      </c>
    </row>
    <row r="160" spans="1:47" ht="15" customHeight="1" x14ac:dyDescent="0.3">
      <c r="A160" s="45">
        <v>6</v>
      </c>
      <c r="B160" s="57"/>
      <c r="C160" s="12" t="str">
        <f t="shared" si="46"/>
        <v>10006</v>
      </c>
      <c r="D160" s="12" t="str">
        <f t="shared" si="47"/>
        <v>10006/13</v>
      </c>
      <c r="E160" s="13" t="s">
        <v>40</v>
      </c>
      <c r="F160" s="13" t="s">
        <v>41</v>
      </c>
      <c r="G160" s="12">
        <v>57</v>
      </c>
      <c r="H160" s="14">
        <v>100036</v>
      </c>
      <c r="I160" s="15" t="str">
        <f t="shared" si="48"/>
        <v>Б-100036-13</v>
      </c>
      <c r="J160" s="163">
        <v>3</v>
      </c>
      <c r="K160" s="12">
        <v>7</v>
      </c>
      <c r="L160" s="12" t="s">
        <v>42</v>
      </c>
      <c r="M160" s="16">
        <v>1</v>
      </c>
      <c r="N160" s="12">
        <v>18</v>
      </c>
      <c r="O160" s="144" t="s">
        <v>168</v>
      </c>
      <c r="P160" s="13" t="s">
        <v>44</v>
      </c>
      <c r="Q160" s="13" t="s">
        <v>45</v>
      </c>
      <c r="R160" s="17" t="str">
        <f t="shared" si="49"/>
        <v>1000361</v>
      </c>
      <c r="S160" s="15">
        <v>1</v>
      </c>
      <c r="T160" s="144" t="s">
        <v>153</v>
      </c>
      <c r="U160" s="12">
        <v>90000</v>
      </c>
      <c r="V160" s="12">
        <f t="shared" si="38"/>
        <v>16200</v>
      </c>
      <c r="W160" s="12">
        <v>0</v>
      </c>
      <c r="X160" s="18">
        <v>125</v>
      </c>
      <c r="Y160" s="19" t="s">
        <v>47</v>
      </c>
      <c r="Z160" s="20">
        <f t="shared" si="44"/>
        <v>73800</v>
      </c>
      <c r="AA160" s="21">
        <f t="shared" ref="AA160:AA179" si="52">(AC160/1.18)*0.13</f>
        <v>4957.6271186440681</v>
      </c>
      <c r="AB160" s="26"/>
      <c r="AC160" s="14">
        <f t="shared" si="51"/>
        <v>45000</v>
      </c>
      <c r="AD160" s="21"/>
      <c r="AE160" s="12"/>
      <c r="AF160" s="13" t="s">
        <v>172</v>
      </c>
      <c r="AG160" s="23">
        <v>8</v>
      </c>
      <c r="AH160" s="27">
        <v>7</v>
      </c>
      <c r="AI160" s="25" t="s">
        <v>230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65" t="s">
        <v>179</v>
      </c>
      <c r="AU16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100036, 'Б-100036-13',date'2016-03-03',3, 7, 7, 'RUR', 1, 18, date'2015-03-06', date'2015-03-07', 1000361, 1, to_date('2016-06-08 00:00:00','YYYY-MM-DD HH24:MI:SS'), 90000, 16200, 0, 125, 0, 'c1', 8,null);insert into xxxx_oebs_cash_payment_test (ID, INVOICE_ID, OEBS_PAYMENT, DOC_DATE, COMISS_DATE) values (s_xxxx_oebs_cash_payment_test.NEXTVAL, 100036, 45000, to_date('2016-06-08 00:00:00','YYYY-MM-DD HH24:MI:SS'), date'2015-06-11' );insert into xxxx_client_discount_m  (ID,CLIENT_ID,CLIENT_AVG_DISCOUNT,DT) values (s_xxxx_client_discount_m.NEXTVAL,125, 7, date'2016-03-05');</v>
      </c>
    </row>
    <row r="161" spans="1:47" ht="15" customHeight="1" x14ac:dyDescent="0.3">
      <c r="A161" s="45">
        <v>6</v>
      </c>
      <c r="B161" s="57"/>
      <c r="C161" s="12" t="str">
        <f t="shared" si="46"/>
        <v>10006</v>
      </c>
      <c r="D161" s="12" t="str">
        <f t="shared" si="47"/>
        <v>10006/13</v>
      </c>
      <c r="E161" s="13" t="s">
        <v>40</v>
      </c>
      <c r="F161" s="13" t="s">
        <v>41</v>
      </c>
      <c r="G161" s="12">
        <v>57</v>
      </c>
      <c r="H161" s="14">
        <v>100037</v>
      </c>
      <c r="I161" s="15" t="str">
        <f t="shared" si="48"/>
        <v>Б-100037-13</v>
      </c>
      <c r="J161" s="163">
        <v>3</v>
      </c>
      <c r="K161" s="12">
        <v>7</v>
      </c>
      <c r="L161" s="12" t="s">
        <v>42</v>
      </c>
      <c r="M161" s="16">
        <v>1</v>
      </c>
      <c r="N161" s="12">
        <v>18</v>
      </c>
      <c r="O161" s="144" t="s">
        <v>168</v>
      </c>
      <c r="P161" s="13" t="s">
        <v>44</v>
      </c>
      <c r="Q161" s="13" t="s">
        <v>45</v>
      </c>
      <c r="R161" s="17" t="str">
        <f t="shared" si="49"/>
        <v>1000371</v>
      </c>
      <c r="S161" s="15">
        <v>1</v>
      </c>
      <c r="T161" s="144" t="s">
        <v>153</v>
      </c>
      <c r="U161" s="12">
        <v>90000</v>
      </c>
      <c r="V161" s="12">
        <f t="shared" si="38"/>
        <v>16200</v>
      </c>
      <c r="W161" s="12">
        <v>0</v>
      </c>
      <c r="X161" s="18">
        <v>126</v>
      </c>
      <c r="Y161" s="19" t="s">
        <v>47</v>
      </c>
      <c r="Z161" s="20">
        <f t="shared" si="44"/>
        <v>73800</v>
      </c>
      <c r="AA161" s="21">
        <f t="shared" si="52"/>
        <v>4957.6271186440681</v>
      </c>
      <c r="AB161" s="26"/>
      <c r="AC161" s="14">
        <f t="shared" si="51"/>
        <v>45000</v>
      </c>
      <c r="AD161" s="21"/>
      <c r="AE161" s="12"/>
      <c r="AF161" s="13" t="s">
        <v>172</v>
      </c>
      <c r="AG161" s="23">
        <v>8</v>
      </c>
      <c r="AH161" s="27">
        <v>7</v>
      </c>
      <c r="AI161" s="25" t="s">
        <v>230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U16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100037, 'Б-100037-13',date'2016-03-03',3, 7, 7, 'RUR', 1, 18, date'2015-03-06', date'2015-03-07', 1000371, 1, to_date('2016-06-08 00:00:00','YYYY-MM-DD HH24:MI:SS'), 90000, 16200, 0, 126, 0, 'c1', 8,null);insert into xxxx_oebs_cash_payment_test (ID, INVOICE_ID, OEBS_PAYMENT, DOC_DATE, COMISS_DATE) values (s_xxxx_oebs_cash_payment_test.NEXTVAL, 100037, 45000, to_date('2016-06-08 00:00:00','YYYY-MM-DD HH24:MI:SS'), date'2015-06-11' );insert into xxxx_client_discount_m  (ID,CLIENT_ID,CLIENT_AVG_DISCOUNT,DT) values (s_xxxx_client_discount_m.NEXTVAL,126, 7, date'2016-03-05');</v>
      </c>
    </row>
    <row r="162" spans="1:47" ht="15" customHeight="1" x14ac:dyDescent="0.3">
      <c r="A162" s="45">
        <v>6</v>
      </c>
      <c r="B162" s="57"/>
      <c r="C162" s="12" t="str">
        <f t="shared" si="46"/>
        <v>10006</v>
      </c>
      <c r="D162" s="12" t="str">
        <f t="shared" si="47"/>
        <v>10006/13</v>
      </c>
      <c r="E162" s="13" t="s">
        <v>40</v>
      </c>
      <c r="F162" s="13" t="s">
        <v>41</v>
      </c>
      <c r="G162" s="12">
        <v>57</v>
      </c>
      <c r="H162" s="14">
        <v>100038</v>
      </c>
      <c r="I162" s="15" t="str">
        <f t="shared" si="48"/>
        <v>Б-100038-13</v>
      </c>
      <c r="J162" s="163">
        <v>3</v>
      </c>
      <c r="K162" s="56">
        <v>11</v>
      </c>
      <c r="L162" s="12" t="s">
        <v>42</v>
      </c>
      <c r="M162" s="16">
        <v>1</v>
      </c>
      <c r="N162" s="12">
        <v>18</v>
      </c>
      <c r="O162" s="144" t="s">
        <v>169</v>
      </c>
      <c r="P162" s="13" t="s">
        <v>44</v>
      </c>
      <c r="Q162" s="13" t="s">
        <v>45</v>
      </c>
      <c r="R162" s="17" t="str">
        <f t="shared" si="49"/>
        <v>1000381</v>
      </c>
      <c r="S162" s="15">
        <v>1</v>
      </c>
      <c r="T162" s="144" t="s">
        <v>215</v>
      </c>
      <c r="U162" s="12">
        <v>80000</v>
      </c>
      <c r="V162" s="12">
        <f t="shared" si="38"/>
        <v>14400</v>
      </c>
      <c r="W162" s="12">
        <v>0</v>
      </c>
      <c r="X162" s="18">
        <v>127</v>
      </c>
      <c r="Y162" s="19" t="s">
        <v>47</v>
      </c>
      <c r="Z162" s="20">
        <f t="shared" si="44"/>
        <v>65600</v>
      </c>
      <c r="AA162" s="21">
        <f>(AC162/1.18)*0.08</f>
        <v>2711.8644067796613</v>
      </c>
      <c r="AB162" s="29"/>
      <c r="AC162" s="14">
        <f t="shared" si="51"/>
        <v>40000</v>
      </c>
      <c r="AD162" s="21"/>
      <c r="AE162" s="12"/>
      <c r="AF162" s="13" t="s">
        <v>172</v>
      </c>
      <c r="AG162" s="23">
        <v>8</v>
      </c>
      <c r="AH162" s="30">
        <v>20</v>
      </c>
      <c r="AI162" s="25" t="s">
        <v>230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U16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100038, 'Б-100038-13',date'2016-03-04',3, 11, 11, 'RUR', 1, 18, date'2015-03-06', date'2015-03-07', 1000381, 1, to_date('2016-06-09 00:00:00','YYYY-MM-DD HH24:MI:SS'), 80000, 14400, 0, 127, 0, 'c1', 8,null);insert into xxxx_oebs_cash_payment_test (ID, INVOICE_ID, OEBS_PAYMENT, DOC_DATE, COMISS_DATE) values (s_xxxx_oebs_cash_payment_test.NEXTVAL, 100038, 40000, to_date('2016-06-09 00:00:00','YYYY-MM-DD HH24:MI:SS'), date'2015-06-11' );insert into xxxx_client_discount_m  (ID,CLIENT_ID,CLIENT_AVG_DISCOUNT,DT) values (s_xxxx_client_discount_m.NEXTVAL,127, 20, date'2016-03-05');</v>
      </c>
    </row>
    <row r="163" spans="1:47" ht="15" customHeight="1" x14ac:dyDescent="0.3">
      <c r="A163" s="45">
        <v>6</v>
      </c>
      <c r="B163" s="57"/>
      <c r="C163" s="12" t="str">
        <f t="shared" si="46"/>
        <v>10006</v>
      </c>
      <c r="D163" s="12" t="str">
        <f t="shared" si="47"/>
        <v>10006/13</v>
      </c>
      <c r="E163" s="13" t="s">
        <v>40</v>
      </c>
      <c r="F163" s="13" t="s">
        <v>41</v>
      </c>
      <c r="G163" s="12">
        <v>57</v>
      </c>
      <c r="H163" s="14">
        <v>100039</v>
      </c>
      <c r="I163" s="15" t="str">
        <f t="shared" si="48"/>
        <v>Б-100039-13</v>
      </c>
      <c r="J163" s="163">
        <v>3</v>
      </c>
      <c r="K163" s="28">
        <v>1</v>
      </c>
      <c r="L163" s="12" t="s">
        <v>42</v>
      </c>
      <c r="M163" s="16">
        <v>1</v>
      </c>
      <c r="N163" s="12">
        <v>18</v>
      </c>
      <c r="O163" s="144" t="s">
        <v>170</v>
      </c>
      <c r="P163" s="13" t="s">
        <v>44</v>
      </c>
      <c r="Q163" s="13" t="s">
        <v>45</v>
      </c>
      <c r="R163" s="17" t="str">
        <f t="shared" si="49"/>
        <v>1000391</v>
      </c>
      <c r="S163" s="15">
        <v>1</v>
      </c>
      <c r="T163" s="144" t="s">
        <v>216</v>
      </c>
      <c r="U163" s="12">
        <v>60000</v>
      </c>
      <c r="V163" s="12">
        <f t="shared" si="38"/>
        <v>10800</v>
      </c>
      <c r="W163" s="12">
        <v>0</v>
      </c>
      <c r="X163" s="18">
        <v>128</v>
      </c>
      <c r="Y163" s="19" t="s">
        <v>47</v>
      </c>
      <c r="Z163" s="20">
        <f t="shared" si="44"/>
        <v>49200</v>
      </c>
      <c r="AA163" s="21">
        <f t="shared" si="52"/>
        <v>3305.0847457627119</v>
      </c>
      <c r="AB163" s="29">
        <f>SUM(AA159:AA163)</f>
        <v>21440.677966101695</v>
      </c>
      <c r="AC163" s="14">
        <f t="shared" si="51"/>
        <v>30000</v>
      </c>
      <c r="AD163" s="21"/>
      <c r="AE163" s="29"/>
      <c r="AF163" s="13" t="s">
        <v>172</v>
      </c>
      <c r="AG163" s="23">
        <v>8</v>
      </c>
      <c r="AH163" s="30">
        <v>13</v>
      </c>
      <c r="AI163" s="25" t="s">
        <v>230</v>
      </c>
      <c r="AJ163" s="13"/>
      <c r="AK163" s="13"/>
      <c r="AL163" s="17">
        <v>0</v>
      </c>
      <c r="AM163" s="15" t="s">
        <v>50</v>
      </c>
      <c r="AN163" s="12" t="s">
        <v>51</v>
      </c>
      <c r="AO163" s="12"/>
      <c r="AP163" s="17"/>
      <c r="AQ163" s="17"/>
      <c r="AR163" s="17"/>
      <c r="AU16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100039, 'Б-100039-13',date'2016-03-05',3, 1, 1, 'RUR', 1, 18, date'2015-03-06', date'2015-03-07', 1000391, 1, to_date('2016-06-11 00:00:00','YYYY-MM-DD HH24:MI:SS'), 60000, 10800, 0, 128, 0, 'c1', 8,null);insert into xxxx_oebs_cash_payment_test (ID, INVOICE_ID, OEBS_PAYMENT, DOC_DATE, COMISS_DATE) values (s_xxxx_oebs_cash_payment_test.NEXTVAL, 100039, 30000, to_date('2016-06-11 00:00:00','YYYY-MM-DD HH24:MI:SS'), date'2015-06-11' );insert into xxxx_client_discount_m  (ID,CLIENT_ID,CLIENT_AVG_DISCOUNT,DT) values (s_xxxx_client_discount_m.NEXTVAL,128, 13, date'2016-03-05');</v>
      </c>
    </row>
    <row r="164" spans="1:47" ht="15" customHeight="1" x14ac:dyDescent="0.3">
      <c r="A164" s="45">
        <v>6</v>
      </c>
      <c r="B164" s="57"/>
      <c r="C164" s="12" t="str">
        <f t="shared" si="46"/>
        <v>10006</v>
      </c>
      <c r="D164" s="12" t="str">
        <f t="shared" si="47"/>
        <v>10006/13</v>
      </c>
      <c r="E164" s="13" t="s">
        <v>40</v>
      </c>
      <c r="F164" s="13" t="s">
        <v>41</v>
      </c>
      <c r="G164" s="12">
        <v>57</v>
      </c>
      <c r="H164" s="14">
        <v>100040</v>
      </c>
      <c r="I164" s="15" t="str">
        <f t="shared" si="48"/>
        <v>Б-100040-13</v>
      </c>
      <c r="J164" s="163">
        <v>3</v>
      </c>
      <c r="K164" s="12">
        <v>7</v>
      </c>
      <c r="L164" s="12" t="s">
        <v>42</v>
      </c>
      <c r="M164" s="16">
        <v>1</v>
      </c>
      <c r="N164" s="12">
        <v>18</v>
      </c>
      <c r="O164" s="144" t="s">
        <v>167</v>
      </c>
      <c r="P164" s="13" t="s">
        <v>44</v>
      </c>
      <c r="Q164" s="13" t="s">
        <v>45</v>
      </c>
      <c r="R164" s="17" t="str">
        <f t="shared" si="49"/>
        <v>1000401</v>
      </c>
      <c r="S164" s="15">
        <v>1</v>
      </c>
      <c r="T164" s="144" t="s">
        <v>217</v>
      </c>
      <c r="U164" s="12">
        <v>100000</v>
      </c>
      <c r="V164" s="12">
        <f t="shared" si="38"/>
        <v>18000</v>
      </c>
      <c r="W164" s="12">
        <v>0</v>
      </c>
      <c r="X164" s="18">
        <v>129</v>
      </c>
      <c r="Y164" s="19" t="s">
        <v>47</v>
      </c>
      <c r="Z164" s="20">
        <f t="shared" si="44"/>
        <v>82000</v>
      </c>
      <c r="AA164" s="21">
        <f t="shared" si="52"/>
        <v>5508.4745762711873</v>
      </c>
      <c r="AB164" s="22"/>
      <c r="AC164" s="14">
        <f t="shared" si="51"/>
        <v>50000</v>
      </c>
      <c r="AD164" s="21"/>
      <c r="AE164" s="12"/>
      <c r="AF164" s="58" t="s">
        <v>181</v>
      </c>
      <c r="AG164" s="23">
        <v>8</v>
      </c>
      <c r="AH164" s="24">
        <v>13</v>
      </c>
      <c r="AI164" s="25" t="s">
        <v>230</v>
      </c>
      <c r="AJ164" s="13"/>
      <c r="AK164" s="13"/>
      <c r="AL164" s="17">
        <v>0</v>
      </c>
      <c r="AM164" s="15" t="s">
        <v>50</v>
      </c>
      <c r="AN164" s="12" t="s">
        <v>51</v>
      </c>
      <c r="AO164" s="12"/>
      <c r="AP164" s="17"/>
      <c r="AQ164" s="17"/>
      <c r="AR164" s="17"/>
      <c r="AU16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100040, 'Б-100040-13',date'2016-03-02',3, 7, 7, 'RUR', 1, 18, date'2015-03-06', date'2015-03-07', 1000401, 1, to_date('2016-07-07 00:00:00','YYYY-MM-DD HH24:MI:SS'), 100000, 18000, 0, 129, 0, 'c1', 8,null);insert into xxxx_oebs_cash_payment_test (ID, INVOICE_ID, OEBS_PAYMENT, DOC_DATE, COMISS_DATE) values (s_xxxx_oebs_cash_payment_test.NEXTVAL, 100040, 50000, to_date('2016-07-07 00:00:00','YYYY-MM-DD HH24:MI:SS'), date'2015-07-11' );insert into xxxx_client_discount_m  (ID,CLIENT_ID,CLIENT_AVG_DISCOUNT,DT) values (s_xxxx_client_discount_m.NEXTVAL,129, 13, date'2016-03-05');</v>
      </c>
    </row>
    <row r="165" spans="1:47" ht="15" customHeight="1" x14ac:dyDescent="0.3">
      <c r="A165" s="45">
        <v>6</v>
      </c>
      <c r="B165" s="57"/>
      <c r="C165" s="12" t="str">
        <f t="shared" si="46"/>
        <v>10006</v>
      </c>
      <c r="D165" s="12" t="str">
        <f t="shared" si="47"/>
        <v>10006/13</v>
      </c>
      <c r="E165" s="13" t="s">
        <v>40</v>
      </c>
      <c r="F165" s="13" t="s">
        <v>41</v>
      </c>
      <c r="G165" s="12">
        <v>57</v>
      </c>
      <c r="H165" s="14">
        <v>100041</v>
      </c>
      <c r="I165" s="15" t="str">
        <f t="shared" si="48"/>
        <v>Б-100041-13</v>
      </c>
      <c r="J165" s="163">
        <v>3</v>
      </c>
      <c r="K165" s="28">
        <v>12</v>
      </c>
      <c r="L165" s="12" t="s">
        <v>42</v>
      </c>
      <c r="M165" s="16">
        <v>1</v>
      </c>
      <c r="N165" s="12">
        <v>18</v>
      </c>
      <c r="O165" s="144" t="s">
        <v>168</v>
      </c>
      <c r="P165" s="13" t="s">
        <v>44</v>
      </c>
      <c r="Q165" s="13" t="s">
        <v>45</v>
      </c>
      <c r="R165" s="17" t="str">
        <f t="shared" si="49"/>
        <v>1000411</v>
      </c>
      <c r="S165" s="15">
        <v>1</v>
      </c>
      <c r="T165" s="144" t="s">
        <v>218</v>
      </c>
      <c r="U165" s="12">
        <v>90000</v>
      </c>
      <c r="V165" s="12">
        <f t="shared" si="38"/>
        <v>16200</v>
      </c>
      <c r="W165" s="12">
        <v>0</v>
      </c>
      <c r="X165" s="18">
        <v>130</v>
      </c>
      <c r="Y165" s="19" t="s">
        <v>47</v>
      </c>
      <c r="Z165" s="20">
        <f t="shared" si="44"/>
        <v>73800</v>
      </c>
      <c r="AA165" s="21"/>
      <c r="AB165" s="26"/>
      <c r="AC165" s="14">
        <f t="shared" si="51"/>
        <v>45000</v>
      </c>
      <c r="AD165" s="21"/>
      <c r="AE165" s="12"/>
      <c r="AF165" s="58" t="s">
        <v>181</v>
      </c>
      <c r="AG165" s="23">
        <v>8</v>
      </c>
      <c r="AH165" s="27">
        <v>7</v>
      </c>
      <c r="AI165" s="25" t="s">
        <v>230</v>
      </c>
      <c r="AJ165" s="13"/>
      <c r="AK165" s="13"/>
      <c r="AL165" s="17">
        <v>0</v>
      </c>
      <c r="AM165" s="15" t="s">
        <v>50</v>
      </c>
      <c r="AN165" s="12" t="s">
        <v>51</v>
      </c>
      <c r="AO165" s="12"/>
      <c r="AP165" s="17"/>
      <c r="AQ165" s="17"/>
      <c r="AR165" s="17"/>
      <c r="AU16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100041, 'Б-100041-13',date'2016-03-03',3, 12, 12, 'RUR', 1, 18, date'2015-03-06', date'2015-03-07', 1000411, 1, to_date('2016-07-08 00:00:00','YYYY-MM-DD HH24:MI:SS'), 90000, 16200, 0, 130, 0, 'c1', 8,null);insert into xxxx_oebs_cash_payment_test (ID, INVOICE_ID, OEBS_PAYMENT, DOC_DATE, COMISS_DATE) values (s_xxxx_oebs_cash_payment_test.NEXTVAL, 100041, 45000, to_date('2016-07-08 00:00:00','YYYY-MM-DD HH24:MI:SS'), date'2015-07-11' );insert into xxxx_client_discount_m  (ID,CLIENT_ID,CLIENT_AVG_DISCOUNT,DT) values (s_xxxx_client_discount_m.NEXTVAL,130, 7, date'2016-03-05');</v>
      </c>
    </row>
    <row r="166" spans="1:47" ht="15" customHeight="1" x14ac:dyDescent="0.3">
      <c r="A166" s="45">
        <v>6</v>
      </c>
      <c r="B166" s="57"/>
      <c r="C166" s="12" t="str">
        <f t="shared" si="46"/>
        <v>10006</v>
      </c>
      <c r="D166" s="12" t="str">
        <f t="shared" si="47"/>
        <v>10006/13</v>
      </c>
      <c r="E166" s="13" t="s">
        <v>40</v>
      </c>
      <c r="F166" s="13" t="s">
        <v>41</v>
      </c>
      <c r="G166" s="12">
        <v>57</v>
      </c>
      <c r="H166" s="14">
        <v>100042</v>
      </c>
      <c r="I166" s="15" t="str">
        <f t="shared" si="48"/>
        <v>Б-100042-13</v>
      </c>
      <c r="J166" s="163">
        <v>3</v>
      </c>
      <c r="K166" s="12">
        <v>7</v>
      </c>
      <c r="L166" s="12" t="s">
        <v>42</v>
      </c>
      <c r="M166" s="16">
        <v>1</v>
      </c>
      <c r="N166" s="12">
        <v>18</v>
      </c>
      <c r="O166" s="144" t="s">
        <v>168</v>
      </c>
      <c r="P166" s="13" t="s">
        <v>44</v>
      </c>
      <c r="Q166" s="13" t="s">
        <v>45</v>
      </c>
      <c r="R166" s="17" t="str">
        <f t="shared" si="49"/>
        <v>1000421</v>
      </c>
      <c r="S166" s="15">
        <v>1</v>
      </c>
      <c r="T166" s="144" t="s">
        <v>218</v>
      </c>
      <c r="U166" s="12">
        <v>90000</v>
      </c>
      <c r="V166" s="12">
        <f t="shared" si="38"/>
        <v>16200</v>
      </c>
      <c r="W166" s="12">
        <v>0</v>
      </c>
      <c r="X166" s="18">
        <v>131</v>
      </c>
      <c r="Y166" s="19" t="s">
        <v>47</v>
      </c>
      <c r="Z166" s="20">
        <f t="shared" si="44"/>
        <v>73800</v>
      </c>
      <c r="AA166" s="21">
        <f t="shared" si="52"/>
        <v>4957.6271186440681</v>
      </c>
      <c r="AB166" s="26"/>
      <c r="AC166" s="14">
        <f t="shared" si="51"/>
        <v>45000</v>
      </c>
      <c r="AD166" s="21"/>
      <c r="AE166" s="12"/>
      <c r="AF166" s="58" t="s">
        <v>181</v>
      </c>
      <c r="AG166" s="23">
        <v>8</v>
      </c>
      <c r="AH166" s="27">
        <v>7</v>
      </c>
      <c r="AI166" s="25" t="s">
        <v>230</v>
      </c>
      <c r="AJ166" s="13"/>
      <c r="AK166" s="13"/>
      <c r="AL166" s="17">
        <v>0</v>
      </c>
      <c r="AM166" s="15" t="s">
        <v>50</v>
      </c>
      <c r="AN166" s="12" t="s">
        <v>51</v>
      </c>
      <c r="AO166" s="12"/>
      <c r="AP166" s="17"/>
      <c r="AQ166" s="17"/>
      <c r="AR166" s="17"/>
      <c r="AU16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100042, 'Б-100042-13',date'2016-03-03',3, 7, 7, 'RUR', 1, 18, date'2015-03-06', date'2015-03-07', 1000421, 1, to_date('2016-07-08 00:00:00','YYYY-MM-DD HH24:MI:SS'), 90000, 16200, 0, 131, 0, 'c1', 8,null);insert into xxxx_oebs_cash_payment_test (ID, INVOICE_ID, OEBS_PAYMENT, DOC_DATE, COMISS_DATE) values (s_xxxx_oebs_cash_payment_test.NEXTVAL, 100042, 45000, to_date('2016-07-08 00:00:00','YYYY-MM-DD HH24:MI:SS'), date'2015-07-11' );insert into xxxx_client_discount_m  (ID,CLIENT_ID,CLIENT_AVG_DISCOUNT,DT) values (s_xxxx_client_discount_m.NEXTVAL,131, 7, date'2016-03-05');</v>
      </c>
    </row>
    <row r="167" spans="1:47" ht="15" customHeight="1" x14ac:dyDescent="0.3">
      <c r="A167" s="45">
        <v>6</v>
      </c>
      <c r="B167" s="57"/>
      <c r="C167" s="12" t="str">
        <f t="shared" si="46"/>
        <v>10006</v>
      </c>
      <c r="D167" s="12" t="str">
        <f t="shared" si="47"/>
        <v>10006/13</v>
      </c>
      <c r="E167" s="13" t="s">
        <v>40</v>
      </c>
      <c r="F167" s="13" t="s">
        <v>41</v>
      </c>
      <c r="G167" s="12">
        <v>57</v>
      </c>
      <c r="H167" s="14">
        <v>100043</v>
      </c>
      <c r="I167" s="15" t="str">
        <f t="shared" si="48"/>
        <v>Б-100043-13</v>
      </c>
      <c r="J167" s="163">
        <v>3</v>
      </c>
      <c r="K167" s="28">
        <v>11</v>
      </c>
      <c r="L167" s="12" t="s">
        <v>42</v>
      </c>
      <c r="M167" s="16">
        <v>1</v>
      </c>
      <c r="N167" s="12">
        <v>18</v>
      </c>
      <c r="O167" s="144" t="s">
        <v>169</v>
      </c>
      <c r="P167" s="13" t="s">
        <v>44</v>
      </c>
      <c r="Q167" s="13" t="s">
        <v>45</v>
      </c>
      <c r="R167" s="17" t="str">
        <f t="shared" si="49"/>
        <v>1000431</v>
      </c>
      <c r="S167" s="15">
        <v>1</v>
      </c>
      <c r="T167" s="144" t="s">
        <v>219</v>
      </c>
      <c r="U167" s="12">
        <v>80000</v>
      </c>
      <c r="V167" s="12">
        <f t="shared" si="38"/>
        <v>14400</v>
      </c>
      <c r="W167" s="12">
        <v>0</v>
      </c>
      <c r="X167" s="18">
        <v>132</v>
      </c>
      <c r="Y167" s="19" t="s">
        <v>47</v>
      </c>
      <c r="Z167" s="20">
        <f t="shared" si="44"/>
        <v>65600</v>
      </c>
      <c r="AA167" s="21">
        <f>(AC167/1.18)*0.08</f>
        <v>2711.8644067796613</v>
      </c>
      <c r="AB167" s="29"/>
      <c r="AC167" s="14">
        <f t="shared" si="51"/>
        <v>40000</v>
      </c>
      <c r="AD167" s="21"/>
      <c r="AE167" s="12"/>
      <c r="AF167" s="58" t="s">
        <v>181</v>
      </c>
      <c r="AG167" s="23">
        <v>8</v>
      </c>
      <c r="AH167" s="30">
        <v>20</v>
      </c>
      <c r="AI167" s="25" t="s">
        <v>230</v>
      </c>
      <c r="AJ167" s="13"/>
      <c r="AK167" s="13"/>
      <c r="AL167" s="17">
        <v>0</v>
      </c>
      <c r="AM167" s="15" t="s">
        <v>50</v>
      </c>
      <c r="AN167" s="12" t="s">
        <v>51</v>
      </c>
      <c r="AO167" s="12"/>
      <c r="AP167" s="17"/>
      <c r="AQ167" s="17"/>
      <c r="AR167" s="17"/>
      <c r="AU16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100043, 'Б-100043-13',date'2016-03-04',3, 11, 11, 'RUR', 1, 18, date'2015-03-06', date'2015-03-07', 1000431, 1, to_date('2016-07-09 00:00:00','YYYY-MM-DD HH24:MI:SS'), 80000, 14400, 0, 132, 0, 'c1', 8,null);insert into xxxx_oebs_cash_payment_test (ID, INVOICE_ID, OEBS_PAYMENT, DOC_DATE, COMISS_DATE) values (s_xxxx_oebs_cash_payment_test.NEXTVAL, 100043, 40000, to_date('2016-07-09 00:00:00','YYYY-MM-DD HH24:MI:SS'), date'2015-07-11' );insert into xxxx_client_discount_m  (ID,CLIENT_ID,CLIENT_AVG_DISCOUNT,DT) values (s_xxxx_client_discount_m.NEXTVAL,132, 20, date'2016-03-05');</v>
      </c>
    </row>
    <row r="168" spans="1:47" ht="15.75" customHeight="1" x14ac:dyDescent="0.3">
      <c r="A168" s="45">
        <v>6</v>
      </c>
      <c r="B168" s="57"/>
      <c r="C168" s="12" t="str">
        <f t="shared" si="46"/>
        <v>10006</v>
      </c>
      <c r="D168" s="12" t="str">
        <f t="shared" si="47"/>
        <v>10006/13</v>
      </c>
      <c r="E168" s="13" t="s">
        <v>40</v>
      </c>
      <c r="F168" s="13" t="s">
        <v>41</v>
      </c>
      <c r="G168" s="12">
        <v>57</v>
      </c>
      <c r="H168" s="14">
        <v>100044</v>
      </c>
      <c r="I168" s="15" t="str">
        <f t="shared" si="48"/>
        <v>Б-100044-13</v>
      </c>
      <c r="J168" s="163">
        <v>3</v>
      </c>
      <c r="K168" s="28">
        <v>1</v>
      </c>
      <c r="L168" s="12" t="s">
        <v>42</v>
      </c>
      <c r="M168" s="16">
        <v>1</v>
      </c>
      <c r="N168" s="12">
        <v>18</v>
      </c>
      <c r="O168" s="144" t="s">
        <v>170</v>
      </c>
      <c r="P168" s="13" t="s">
        <v>44</v>
      </c>
      <c r="Q168" s="13" t="s">
        <v>45</v>
      </c>
      <c r="R168" s="17" t="str">
        <f t="shared" si="49"/>
        <v>1000441</v>
      </c>
      <c r="S168" s="15">
        <v>1</v>
      </c>
      <c r="T168" s="144" t="s">
        <v>220</v>
      </c>
      <c r="U168" s="12">
        <v>60000</v>
      </c>
      <c r="V168" s="12">
        <f t="shared" si="38"/>
        <v>10800</v>
      </c>
      <c r="W168" s="12">
        <v>0</v>
      </c>
      <c r="X168" s="18">
        <v>133</v>
      </c>
      <c r="Y168" s="19" t="s">
        <v>47</v>
      </c>
      <c r="Z168" s="20">
        <f t="shared" si="44"/>
        <v>49200</v>
      </c>
      <c r="AA168" s="21">
        <f t="shared" si="52"/>
        <v>3305.0847457627119</v>
      </c>
      <c r="AB168" s="29">
        <f>SUM(AA164:AA168)</f>
        <v>16483.050847457627</v>
      </c>
      <c r="AC168" s="14">
        <f t="shared" si="51"/>
        <v>30000</v>
      </c>
      <c r="AD168" s="21"/>
      <c r="AE168" s="29"/>
      <c r="AF168" s="58" t="s">
        <v>181</v>
      </c>
      <c r="AG168" s="23">
        <v>8</v>
      </c>
      <c r="AH168" s="30">
        <v>13</v>
      </c>
      <c r="AI168" s="25" t="s">
        <v>230</v>
      </c>
      <c r="AJ168" s="13"/>
      <c r="AK168" s="13"/>
      <c r="AL168" s="17">
        <v>0</v>
      </c>
      <c r="AM168" s="15" t="s">
        <v>50</v>
      </c>
      <c r="AN168" s="12" t="s">
        <v>51</v>
      </c>
      <c r="AO168" s="12"/>
      <c r="AP168" s="17"/>
      <c r="AQ168" s="17"/>
      <c r="AR168" s="17"/>
      <c r="AU16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100044, 'Б-100044-13',date'2016-03-05',3, 1, 1, 'RUR', 1, 18, date'2015-03-06', date'2015-03-07', 1000441, 1, to_date('2016-07-11 00:00:00','YYYY-MM-DD HH24:MI:SS'), 60000, 10800, 0, 133, 0, 'c1', 8,null);insert into xxxx_oebs_cash_payment_test (ID, INVOICE_ID, OEBS_PAYMENT, DOC_DATE, COMISS_DATE) values (s_xxxx_oebs_cash_payment_test.NEXTVAL, 100044, 30000, to_date('2016-07-11 00:00:00','YYYY-MM-DD HH24:MI:SS'), date'2015-07-11' );insert into xxxx_client_discount_m  (ID,CLIENT_ID,CLIENT_AVG_DISCOUNT,DT) values (s_xxxx_client_discount_m.NEXTVAL,133, 13, date'2016-03-05');</v>
      </c>
    </row>
    <row r="169" spans="1:47" ht="15" customHeight="1" x14ac:dyDescent="0.3">
      <c r="A169" s="45">
        <v>6</v>
      </c>
      <c r="B169" s="57"/>
      <c r="C169" s="12" t="str">
        <f t="shared" si="46"/>
        <v>10006</v>
      </c>
      <c r="D169" s="12" t="str">
        <f t="shared" si="47"/>
        <v>10006/13</v>
      </c>
      <c r="E169" s="13" t="s">
        <v>40</v>
      </c>
      <c r="F169" s="13" t="s">
        <v>41</v>
      </c>
      <c r="G169" s="12">
        <v>57</v>
      </c>
      <c r="H169" s="14">
        <v>100045</v>
      </c>
      <c r="I169" s="15" t="str">
        <f t="shared" si="48"/>
        <v>Б-100045-13</v>
      </c>
      <c r="J169" s="163">
        <v>3</v>
      </c>
      <c r="K169" s="12">
        <v>7</v>
      </c>
      <c r="L169" s="12" t="s">
        <v>42</v>
      </c>
      <c r="M169" s="16">
        <v>1</v>
      </c>
      <c r="N169" s="12">
        <v>18</v>
      </c>
      <c r="O169" s="144" t="s">
        <v>167</v>
      </c>
      <c r="P169" s="13" t="s">
        <v>44</v>
      </c>
      <c r="Q169" s="13" t="s">
        <v>45</v>
      </c>
      <c r="R169" s="17" t="str">
        <f t="shared" si="49"/>
        <v>1000451</v>
      </c>
      <c r="S169" s="15">
        <v>1</v>
      </c>
      <c r="T169" s="144" t="s">
        <v>221</v>
      </c>
      <c r="U169" s="12">
        <v>100000</v>
      </c>
      <c r="V169" s="12">
        <f t="shared" si="38"/>
        <v>18000</v>
      </c>
      <c r="W169" s="12">
        <v>0</v>
      </c>
      <c r="X169" s="18">
        <v>134</v>
      </c>
      <c r="Y169" s="19" t="s">
        <v>47</v>
      </c>
      <c r="Z169" s="20">
        <f t="shared" si="44"/>
        <v>82000</v>
      </c>
      <c r="AA169" s="21">
        <f t="shared" si="52"/>
        <v>5508.4745762711873</v>
      </c>
      <c r="AB169" s="22"/>
      <c r="AC169" s="14">
        <f t="shared" si="51"/>
        <v>50000</v>
      </c>
      <c r="AD169" s="21"/>
      <c r="AE169" s="12"/>
      <c r="AF169" s="59" t="s">
        <v>186</v>
      </c>
      <c r="AG169" s="23">
        <v>8</v>
      </c>
      <c r="AH169" s="24">
        <v>13</v>
      </c>
      <c r="AI169" s="25" t="s">
        <v>230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U16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100045, 'Б-100045-13',date'2016-03-02',3, 7, 7, 'RUR', 1, 18, date'2015-03-06', date'2015-03-07', 1000451, 1, to_date('2016-08-07 00:00:00','YYYY-MM-DD HH24:MI:SS'), 100000, 18000, 0, 134, 0, 'c1', 8,null);insert into xxxx_oebs_cash_payment_test (ID, INVOICE_ID, OEBS_PAYMENT, DOC_DATE, COMISS_DATE) values (s_xxxx_oebs_cash_payment_test.NEXTVAL, 100045, 50000, to_date('2016-08-07 00:00:00','YYYY-MM-DD HH24:MI:SS'), date'2015-08-07' );insert into xxxx_client_discount_m  (ID,CLIENT_ID,CLIENT_AVG_DISCOUNT,DT) values (s_xxxx_client_discount_m.NEXTVAL,134, 13, date'2016-03-05');</v>
      </c>
    </row>
    <row r="170" spans="1:47" ht="15" customHeight="1" x14ac:dyDescent="0.3">
      <c r="A170" s="45">
        <v>6</v>
      </c>
      <c r="B170" s="57"/>
      <c r="C170" s="12" t="str">
        <f t="shared" si="46"/>
        <v>10006</v>
      </c>
      <c r="D170" s="12" t="str">
        <f t="shared" si="47"/>
        <v>10006/13</v>
      </c>
      <c r="E170" s="13" t="s">
        <v>40</v>
      </c>
      <c r="F170" s="13" t="s">
        <v>41</v>
      </c>
      <c r="G170" s="12">
        <v>57</v>
      </c>
      <c r="H170" s="14">
        <v>100046</v>
      </c>
      <c r="I170" s="15" t="str">
        <f t="shared" si="48"/>
        <v>Б-100046-13</v>
      </c>
      <c r="J170" s="163">
        <v>3</v>
      </c>
      <c r="K170" s="56">
        <v>3</v>
      </c>
      <c r="L170" s="12" t="s">
        <v>42</v>
      </c>
      <c r="M170" s="16">
        <v>1</v>
      </c>
      <c r="N170" s="12">
        <v>18</v>
      </c>
      <c r="O170" s="144" t="s">
        <v>168</v>
      </c>
      <c r="P170" s="13" t="s">
        <v>44</v>
      </c>
      <c r="Q170" s="13" t="s">
        <v>45</v>
      </c>
      <c r="R170" s="17" t="str">
        <f t="shared" si="49"/>
        <v>1000461</v>
      </c>
      <c r="S170" s="15">
        <v>1</v>
      </c>
      <c r="T170" s="144" t="s">
        <v>222</v>
      </c>
      <c r="U170" s="12">
        <v>90000</v>
      </c>
      <c r="V170" s="12">
        <f t="shared" si="38"/>
        <v>16200</v>
      </c>
      <c r="W170" s="12">
        <v>0</v>
      </c>
      <c r="X170" s="18">
        <v>135</v>
      </c>
      <c r="Y170" s="19" t="s">
        <v>47</v>
      </c>
      <c r="Z170" s="20">
        <f t="shared" si="44"/>
        <v>73800</v>
      </c>
      <c r="AA170" s="21">
        <f t="shared" si="52"/>
        <v>4957.6271186440681</v>
      </c>
      <c r="AB170" s="26"/>
      <c r="AC170" s="14">
        <f t="shared" si="51"/>
        <v>45000</v>
      </c>
      <c r="AD170" s="21"/>
      <c r="AE170" s="12"/>
      <c r="AF170" s="59" t="s">
        <v>186</v>
      </c>
      <c r="AG170" s="23">
        <v>8</v>
      </c>
      <c r="AH170" s="27">
        <v>7</v>
      </c>
      <c r="AI170" s="25" t="s">
        <v>230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U17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100046, 'Б-100046-13',date'2016-03-03',3, 3, 3, 'RUR', 1, 18, date'2015-03-06', date'2015-03-07', 1000461, 1, to_date('2016-08-08 00:00:00','YYYY-MM-DD HH24:MI:SS'), 90000, 16200, 0, 135, 0, 'c1', 8,null);insert into xxxx_oebs_cash_payment_test (ID, INVOICE_ID, OEBS_PAYMENT, DOC_DATE, COMISS_DATE) values (s_xxxx_oebs_cash_payment_test.NEXTVAL, 100046, 45000, to_date('2016-08-08 00:00:00','YYYY-MM-DD HH24:MI:SS'), date'2015-08-07' );insert into xxxx_client_discount_m  (ID,CLIENT_ID,CLIENT_AVG_DISCOUNT,DT) values (s_xxxx_client_discount_m.NEXTVAL,135, 7, date'2016-03-05');</v>
      </c>
    </row>
    <row r="171" spans="1:47" ht="15" customHeight="1" x14ac:dyDescent="0.3">
      <c r="A171" s="45">
        <v>6</v>
      </c>
      <c r="B171" s="57"/>
      <c r="C171" s="12" t="str">
        <f t="shared" si="46"/>
        <v>10006</v>
      </c>
      <c r="D171" s="12" t="str">
        <f t="shared" si="47"/>
        <v>10006/13</v>
      </c>
      <c r="E171" s="13" t="s">
        <v>40</v>
      </c>
      <c r="F171" s="13" t="s">
        <v>41</v>
      </c>
      <c r="G171" s="12">
        <v>57</v>
      </c>
      <c r="H171" s="14">
        <v>100047</v>
      </c>
      <c r="I171" s="15" t="str">
        <f t="shared" si="48"/>
        <v>Б-100047-13</v>
      </c>
      <c r="J171" s="163">
        <v>3</v>
      </c>
      <c r="K171" s="12">
        <v>7</v>
      </c>
      <c r="L171" s="12" t="s">
        <v>42</v>
      </c>
      <c r="M171" s="16">
        <v>1</v>
      </c>
      <c r="N171" s="12">
        <v>18</v>
      </c>
      <c r="O171" s="144" t="s">
        <v>168</v>
      </c>
      <c r="P171" s="13" t="s">
        <v>44</v>
      </c>
      <c r="Q171" s="13" t="s">
        <v>45</v>
      </c>
      <c r="R171" s="17" t="str">
        <f t="shared" si="49"/>
        <v>1000471</v>
      </c>
      <c r="S171" s="15">
        <v>1</v>
      </c>
      <c r="T171" s="144" t="s">
        <v>222</v>
      </c>
      <c r="U171" s="12">
        <v>90000</v>
      </c>
      <c r="V171" s="12">
        <f t="shared" si="38"/>
        <v>16200</v>
      </c>
      <c r="W171" s="12">
        <v>0</v>
      </c>
      <c r="X171" s="18">
        <v>136</v>
      </c>
      <c r="Y171" s="19" t="s">
        <v>47</v>
      </c>
      <c r="Z171" s="20">
        <f t="shared" si="44"/>
        <v>73800</v>
      </c>
      <c r="AA171" s="21">
        <f t="shared" si="52"/>
        <v>4957.6271186440681</v>
      </c>
      <c r="AB171" s="26"/>
      <c r="AC171" s="14">
        <f t="shared" si="51"/>
        <v>45000</v>
      </c>
      <c r="AD171" s="21"/>
      <c r="AE171" s="12"/>
      <c r="AF171" s="59" t="s">
        <v>186</v>
      </c>
      <c r="AG171" s="23">
        <v>8</v>
      </c>
      <c r="AH171" s="27">
        <v>7</v>
      </c>
      <c r="AI171" s="25" t="s">
        <v>230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U17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100047, 'Б-100047-13',date'2016-03-03',3, 7, 7, 'RUR', 1, 18, date'2015-03-06', date'2015-03-07', 1000471, 1, to_date('2016-08-08 00:00:00','YYYY-MM-DD HH24:MI:SS'), 90000, 16200, 0, 136, 0, 'c1', 8,null);insert into xxxx_oebs_cash_payment_test (ID, INVOICE_ID, OEBS_PAYMENT, DOC_DATE, COMISS_DATE) values (s_xxxx_oebs_cash_payment_test.NEXTVAL, 100047, 45000, to_date('2016-08-08 00:00:00','YYYY-MM-DD HH24:MI:SS'), date'2015-08-07' );insert into xxxx_client_discount_m  (ID,CLIENT_ID,CLIENT_AVG_DISCOUNT,DT) values (s_xxxx_client_discount_m.NEXTVAL,136, 7, date'2016-03-05');</v>
      </c>
    </row>
    <row r="172" spans="1:47" ht="15" customHeight="1" x14ac:dyDescent="0.3">
      <c r="A172" s="45">
        <v>6</v>
      </c>
      <c r="B172" s="57"/>
      <c r="C172" s="12" t="str">
        <f t="shared" si="46"/>
        <v>10006</v>
      </c>
      <c r="D172" s="12" t="str">
        <f t="shared" si="47"/>
        <v>10006/13</v>
      </c>
      <c r="E172" s="13" t="s">
        <v>40</v>
      </c>
      <c r="F172" s="13" t="s">
        <v>41</v>
      </c>
      <c r="G172" s="12">
        <v>57</v>
      </c>
      <c r="H172" s="14">
        <v>100048</v>
      </c>
      <c r="I172" s="15" t="str">
        <f t="shared" si="48"/>
        <v>Б-100048-13</v>
      </c>
      <c r="J172" s="163">
        <v>3</v>
      </c>
      <c r="K172" s="28">
        <v>11</v>
      </c>
      <c r="L172" s="12" t="s">
        <v>42</v>
      </c>
      <c r="M172" s="16">
        <v>1</v>
      </c>
      <c r="N172" s="12">
        <v>18</v>
      </c>
      <c r="O172" s="144" t="s">
        <v>169</v>
      </c>
      <c r="P172" s="13" t="s">
        <v>44</v>
      </c>
      <c r="Q172" s="13" t="s">
        <v>45</v>
      </c>
      <c r="R172" s="17" t="str">
        <f t="shared" si="49"/>
        <v>1000481</v>
      </c>
      <c r="S172" s="15">
        <v>1</v>
      </c>
      <c r="T172" s="144" t="s">
        <v>223</v>
      </c>
      <c r="U172" s="12">
        <v>80000</v>
      </c>
      <c r="V172" s="12">
        <f t="shared" si="38"/>
        <v>14400</v>
      </c>
      <c r="W172" s="12">
        <v>0</v>
      </c>
      <c r="X172" s="18">
        <v>137</v>
      </c>
      <c r="Y172" s="19" t="s">
        <v>47</v>
      </c>
      <c r="Z172" s="20">
        <f t="shared" si="44"/>
        <v>65600</v>
      </c>
      <c r="AA172" s="21">
        <f>(AC172/1.18)*0.08</f>
        <v>2711.8644067796613</v>
      </c>
      <c r="AB172" s="29"/>
      <c r="AC172" s="14">
        <f t="shared" si="51"/>
        <v>40000</v>
      </c>
      <c r="AD172" s="21"/>
      <c r="AE172" s="12"/>
      <c r="AF172" s="59" t="s">
        <v>186</v>
      </c>
      <c r="AG172" s="23">
        <v>8</v>
      </c>
      <c r="AH172" s="30">
        <v>20</v>
      </c>
      <c r="AI172" s="25" t="s">
        <v>230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U17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100048, 'Б-100048-13',date'2016-03-04',3, 11, 11, 'RUR', 1, 18, date'2015-03-06', date'2015-03-07', 1000481, 1, to_date('2016-08-09 00:00:00','YYYY-MM-DD HH24:MI:SS'), 80000, 14400, 0, 137, 0, 'c1', 8,null);insert into xxxx_oebs_cash_payment_test (ID, INVOICE_ID, OEBS_PAYMENT, DOC_DATE, COMISS_DATE) values (s_xxxx_oebs_cash_payment_test.NEXTVAL, 100048, 40000, to_date('2016-08-09 00:00:00','YYYY-MM-DD HH24:MI:SS'), date'2015-08-07' );insert into xxxx_client_discount_m  (ID,CLIENT_ID,CLIENT_AVG_DISCOUNT,DT) values (s_xxxx_client_discount_m.NEXTVAL,137, 20, date'2016-03-05');</v>
      </c>
    </row>
    <row r="173" spans="1:47" s="44" customFormat="1" ht="15" customHeight="1" x14ac:dyDescent="0.3">
      <c r="A173" s="31">
        <v>6</v>
      </c>
      <c r="B173" s="60"/>
      <c r="C173" s="33" t="str">
        <f t="shared" si="46"/>
        <v>10006</v>
      </c>
      <c r="D173" s="33" t="str">
        <f t="shared" si="47"/>
        <v>10006/13</v>
      </c>
      <c r="E173" s="34" t="s">
        <v>40</v>
      </c>
      <c r="F173" s="34" t="s">
        <v>41</v>
      </c>
      <c r="G173" s="12">
        <v>57</v>
      </c>
      <c r="H173" s="14">
        <v>100049</v>
      </c>
      <c r="I173" s="33" t="str">
        <f t="shared" si="48"/>
        <v>Б-100049-13</v>
      </c>
      <c r="J173" s="163">
        <v>3</v>
      </c>
      <c r="K173" s="35">
        <v>1</v>
      </c>
      <c r="L173" s="33" t="s">
        <v>42</v>
      </c>
      <c r="M173" s="36">
        <v>1</v>
      </c>
      <c r="N173" s="33">
        <v>18</v>
      </c>
      <c r="O173" s="145" t="s">
        <v>170</v>
      </c>
      <c r="P173" s="34" t="s">
        <v>44</v>
      </c>
      <c r="Q173" s="34" t="s">
        <v>45</v>
      </c>
      <c r="R173" s="37" t="str">
        <f t="shared" si="49"/>
        <v>1000491</v>
      </c>
      <c r="S173" s="33">
        <v>1</v>
      </c>
      <c r="T173" s="145" t="s">
        <v>224</v>
      </c>
      <c r="U173" s="33">
        <v>60000</v>
      </c>
      <c r="V173" s="33">
        <f t="shared" si="38"/>
        <v>10800</v>
      </c>
      <c r="W173" s="33">
        <v>0</v>
      </c>
      <c r="X173" s="18">
        <v>138</v>
      </c>
      <c r="Y173" s="38" t="s">
        <v>47</v>
      </c>
      <c r="Z173" s="20">
        <f t="shared" si="44"/>
        <v>49200</v>
      </c>
      <c r="AA173" s="21">
        <f t="shared" si="52"/>
        <v>3305.0847457627119</v>
      </c>
      <c r="AB173" s="39">
        <f>SUM(AA169:AA173)</f>
        <v>21440.677966101695</v>
      </c>
      <c r="AC173" s="40">
        <f t="shared" si="51"/>
        <v>30000</v>
      </c>
      <c r="AD173" s="21"/>
      <c r="AE173" s="29"/>
      <c r="AF173" s="59" t="s">
        <v>186</v>
      </c>
      <c r="AG173" s="41">
        <v>8</v>
      </c>
      <c r="AH173" s="42">
        <v>13</v>
      </c>
      <c r="AI173" s="43" t="s">
        <v>230</v>
      </c>
      <c r="AJ173" s="34"/>
      <c r="AK173" s="34"/>
      <c r="AL173" s="37">
        <v>0</v>
      </c>
      <c r="AM173" s="33" t="s">
        <v>50</v>
      </c>
      <c r="AN173" s="33" t="s">
        <v>51</v>
      </c>
      <c r="AO173" s="33"/>
      <c r="AP173" s="37"/>
      <c r="AQ173" s="37"/>
      <c r="AR173" s="37"/>
      <c r="AU17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date'2015-03-01', date'2015-09-01', 57, 100049, 'Б-100049-13',date'2016-03-05',3, 1, 1, 'RUR', 1, 18, date'2015-03-06', date'2015-03-07', 1000491, 1, to_date('2016-08-11 00:00:00','YYYY-MM-DD HH24:MI:SS'), 60000, 10800, 0, 138, 0, 'c1', 8,null);insert into xxxx_oebs_cash_payment_test (ID, INVOICE_ID, OEBS_PAYMENT, DOC_DATE, COMISS_DATE) values (s_xxxx_oebs_cash_payment_test.NEXTVAL, 100049, 30000, to_date('2016-08-11 00:00:00','YYYY-MM-DD HH24:MI:SS'), date'2015-08-07' );insert into xxxx_client_discount_m  (ID,CLIENT_ID,CLIENT_AVG_DISCOUNT,DT) values (s_xxxx_client_discount_m.NEXTVAL,138, 13, date'2016-03-05');</v>
      </c>
    </row>
    <row r="174" spans="1:47" ht="15" customHeight="1" x14ac:dyDescent="0.3">
      <c r="A174" s="45">
        <v>7</v>
      </c>
      <c r="B174" s="57"/>
      <c r="C174" s="12" t="str">
        <f t="shared" si="46"/>
        <v>10007</v>
      </c>
      <c r="D174" s="12" t="str">
        <f t="shared" si="47"/>
        <v>10007/13</v>
      </c>
      <c r="E174" s="13" t="s">
        <v>40</v>
      </c>
      <c r="F174" s="13" t="s">
        <v>41</v>
      </c>
      <c r="G174" s="12">
        <v>57</v>
      </c>
      <c r="H174" s="14">
        <v>100050</v>
      </c>
      <c r="I174" s="15" t="str">
        <f t="shared" si="48"/>
        <v>Б-100050-13</v>
      </c>
      <c r="J174" s="163">
        <v>3</v>
      </c>
      <c r="K174" s="56">
        <v>19</v>
      </c>
      <c r="L174" s="12" t="s">
        <v>42</v>
      </c>
      <c r="M174" s="16">
        <v>1</v>
      </c>
      <c r="N174" s="12">
        <v>18</v>
      </c>
      <c r="O174" s="144" t="s">
        <v>167</v>
      </c>
      <c r="P174" s="13" t="s">
        <v>44</v>
      </c>
      <c r="Q174" s="13" t="s">
        <v>45</v>
      </c>
      <c r="R174" s="17" t="str">
        <f t="shared" si="49"/>
        <v>1000501</v>
      </c>
      <c r="S174" s="15">
        <v>1</v>
      </c>
      <c r="T174" s="144" t="s">
        <v>152</v>
      </c>
      <c r="U174" s="12">
        <v>100000</v>
      </c>
      <c r="V174" s="12">
        <f t="shared" si="38"/>
        <v>18000</v>
      </c>
      <c r="W174" s="12">
        <v>0</v>
      </c>
      <c r="X174" s="18">
        <v>139</v>
      </c>
      <c r="Y174" s="19" t="s">
        <v>47</v>
      </c>
      <c r="Z174" s="20">
        <f t="shared" si="44"/>
        <v>82000</v>
      </c>
      <c r="AA174" s="21">
        <f t="shared" si="52"/>
        <v>5508.4745762711873</v>
      </c>
      <c r="AB174" s="22"/>
      <c r="AC174" s="14">
        <f t="shared" si="51"/>
        <v>50000</v>
      </c>
      <c r="AD174" s="21"/>
      <c r="AE174" s="12"/>
      <c r="AF174" s="13" t="s">
        <v>172</v>
      </c>
      <c r="AG174" s="23">
        <v>8</v>
      </c>
      <c r="AH174" s="24">
        <v>13</v>
      </c>
      <c r="AI174" s="25" t="s">
        <v>230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17" t="s">
        <v>190</v>
      </c>
      <c r="AU17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"&amp;A174&amp;", "&amp;C174&amp;", '"&amp;D174&amp;"', date'"&amp;E174&amp;"', date'"&amp;F174&amp;"', "&amp;G174&amp;", "&amp;H174&amp;", '"&amp;I174&amp;"',date'"&amp;O174&amp;"',"&amp;J174&amp;", "&amp;K174&amp;", "&amp;K174&amp;", '"&amp;L174&amp;"', "&amp;M174&amp;", "&amp;N174&amp;", date'"&amp;P174&amp;"', date'"&amp;Q174&amp;"', "&amp;R174&amp;", "&amp;S174&amp;", to_date('"&amp;T174&amp;"','YYYY-MM-DD HH24:MI:SS'), "&amp;U174&amp;", "&amp;V174&amp;", "&amp;W174&amp;", "&amp;X174&amp;", "&amp;AL174&amp;", '"&amp;AN174&amp;"', "&amp;AG174&amp;","&amp;AM174&amp;");"&amp;
IF(LEN(AC174)&gt;0,"insert into xxxx_oebs_cash_payment_test (ID, INVOICE_ID, OEBS_PAYMENT, DOC_DATE, COMISS_DATE) values (s_xxxx_oebs_cash_payment_test.NEXTVAL, "&amp;H174&amp;", "&amp;AC174&amp;", to_date('"&amp;T174&amp;"','YYYY-MM-DD HH24:MI:SS'), "&amp;AF174&amp;" );","")&amp;
IF(LEN(AD174)&gt;0,"insert into xxxx_oebs_cash_payment_test (ID, INVOICE_ID, OEBS_PAYMENT, DOC_DATE, COMISS_DATE) values (s_xxxx_oebs_cash_payment_test.NEXTVAL, "&amp;H174&amp;", "&amp;AD174&amp;", to_date('"&amp;T174&amp;"','YYYY-MM-DD HH24:MI:SS'), "&amp;AF174&amp;" );","")&amp;
IF(LEN(AE174)&gt;0,"insert into xxxx_oebs_cash_payment_test (ID, INVOICE_ID, OEBS_PAYMENT, DOC_DATE, COMISS_DATE) values (s_xxxx_oebs_cash_payment_test.NEXTVAL, "&amp;H174&amp;", "&amp;AE174&amp;", to_date('"&amp;T174&amp;"','YYYY-MM-DD HH24:MI:SS'), "&amp;AF174&amp;" );","")&amp;
IF(LEN(AH174)&gt;0,"insert into xxxx_client_discount_m  (ID,CLIENT_ID,CLIENT_AVG_DISCOUNT,DT) values (s_xxxx_client_discount_m.NEXTVAL,"&amp;X174&amp;", "&amp;AH174&amp;", "&amp;AI174&amp;");","")&amp;
IF(LEN(AJ174)&gt;0,"insert into xxxx_client_discount_m  (ID,CLIENT_ID,CLIENT_AVG_DISCOUNT,DT) values (s_xxxx_client_discount_m.NEXTVAL,"&amp;X174&amp;", "&amp;AJ174&amp;", "&amp;AK174&amp;");","")&amp;
IF(LEN(AO174)&gt;0,"insert into xxxx_contract_signed_attr (ID, CONTRACT_ID, CODE, KEY_NUM) values (s_xxxx_contract_signed_attr.NEXTVAL, "&amp;C174&amp;", 'SUPERCOMMISSION_BONUS' , "&amp;AO174&amp;" );","")&amp;
IF(LEN(AP174)&gt;0,"insert into xxxx_loyal_clients_contr_attr (ID, CONTRACT_ID, CLIENT_ID, LC_TURNOVER, COLLATERAL_FIRST_DT, COLLATERAL_END_DT) values (s_xxxx_loyal_clients_contr_atr.NEXTVAL, "&amp;C174&amp;", "&amp;X174&amp;", "&amp;AP174&amp;", "&amp;AQ174&amp;", "&amp;AR174&amp;"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100050, 'Б-100050-13',date'2016-03-02',3, 19, 19, 'RUR', 1, 18, date'2015-03-06', date'2015-03-07', 1000501, 1, to_date('2016-06-07 00:00:00','YYYY-MM-DD HH24:MI:SS'), 100000, 18000, 0, 139, 0, 'c1', 8,null);insert into xxxx_oebs_cash_payment_test (ID, INVOICE_ID, OEBS_PAYMENT, DOC_DATE, COMISS_DATE) values (s_xxxx_oebs_cash_payment_test.NEXTVAL, 100050, 50000, to_date('2016-06-07 00:00:00','YYYY-MM-DD HH24:MI:SS'), date'2015-06-11' );insert into xxxx_client_discount_m  (ID,CLIENT_ID,CLIENT_AVG_DISCOUNT,DT) values (s_xxxx_client_discount_m.NEXTVAL,139, 13, date'2016-03-05');</v>
      </c>
    </row>
    <row r="175" spans="1:47" ht="15" customHeight="1" x14ac:dyDescent="0.3">
      <c r="A175" s="45">
        <v>7</v>
      </c>
      <c r="B175" s="57"/>
      <c r="C175" s="12" t="str">
        <f t="shared" ref="C175:C182" si="53">"1000"&amp;A175</f>
        <v>10007</v>
      </c>
      <c r="D175" s="12" t="str">
        <f t="shared" ref="D175:D182" si="54">"1000"&amp;A175&amp;"/13"</f>
        <v>10007/13</v>
      </c>
      <c r="E175" s="13" t="s">
        <v>40</v>
      </c>
      <c r="F175" s="13" t="s">
        <v>41</v>
      </c>
      <c r="G175" s="12">
        <v>57</v>
      </c>
      <c r="H175" s="14">
        <v>100051</v>
      </c>
      <c r="I175" s="15" t="str">
        <f t="shared" ref="I175:I182" si="55">"Б-"&amp;H175&amp;"-13"</f>
        <v>Б-100051-13</v>
      </c>
      <c r="J175" s="163">
        <v>3</v>
      </c>
      <c r="K175" s="56">
        <v>22</v>
      </c>
      <c r="L175" s="12" t="s">
        <v>42</v>
      </c>
      <c r="M175" s="16">
        <v>1</v>
      </c>
      <c r="N175" s="12">
        <v>18</v>
      </c>
      <c r="O175" s="144" t="s">
        <v>168</v>
      </c>
      <c r="P175" s="13" t="s">
        <v>44</v>
      </c>
      <c r="Q175" s="13" t="s">
        <v>45</v>
      </c>
      <c r="R175" s="17" t="str">
        <f t="shared" ref="R175:R182" si="56">H175&amp;"1"</f>
        <v>1000511</v>
      </c>
      <c r="S175" s="15">
        <v>1</v>
      </c>
      <c r="T175" s="144" t="s">
        <v>153</v>
      </c>
      <c r="U175" s="12">
        <v>90000</v>
      </c>
      <c r="V175" s="12">
        <f t="shared" ref="V175:V182" si="57">U175*0.18</f>
        <v>16200</v>
      </c>
      <c r="W175" s="12">
        <v>0</v>
      </c>
      <c r="X175" s="18">
        <v>140</v>
      </c>
      <c r="Y175" s="19" t="s">
        <v>47</v>
      </c>
      <c r="Z175" s="20">
        <f t="shared" si="44"/>
        <v>73800</v>
      </c>
      <c r="AA175" s="21"/>
      <c r="AB175" s="26"/>
      <c r="AC175" s="14">
        <f t="shared" ref="AC175:AC182" si="58">U175*0.5</f>
        <v>45000</v>
      </c>
      <c r="AD175" s="21"/>
      <c r="AE175" s="12"/>
      <c r="AF175" s="13" t="s">
        <v>172</v>
      </c>
      <c r="AG175" s="23">
        <v>8</v>
      </c>
      <c r="AH175" s="27">
        <v>7</v>
      </c>
      <c r="AI175" s="25" t="s">
        <v>230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S175" s="17" t="s">
        <v>191</v>
      </c>
      <c r="AU175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"&amp;A175&amp;", "&amp;C175&amp;", '"&amp;D175&amp;"', date'"&amp;E175&amp;"', date'"&amp;F175&amp;"', "&amp;G175&amp;", "&amp;H175&amp;", '"&amp;I175&amp;"',date'"&amp;O175&amp;"',"&amp;J175&amp;", "&amp;K175&amp;", "&amp;K175&amp;", '"&amp;L175&amp;"', "&amp;M175&amp;", "&amp;N175&amp;", date'"&amp;P175&amp;"', date'"&amp;Q175&amp;"', "&amp;R175&amp;", "&amp;S175&amp;", to_date('"&amp;T175&amp;"','YYYY-MM-DD HH24:MI:SS'), "&amp;U175&amp;", "&amp;V175&amp;", "&amp;W175&amp;", "&amp;X175&amp;", "&amp;AL175&amp;", '"&amp;AN175&amp;"', "&amp;AG175&amp;","&amp;AM175&amp;");"&amp;
IF(LEN(AC175)&gt;0,"insert into xxxx_oebs_cash_payment_test (ID, INVOICE_ID, OEBS_PAYMENT, DOC_DATE, COMISS_DATE) values (s_xxxx_oebs_cash_payment_test.NEXTVAL, "&amp;H175&amp;", "&amp;AC175&amp;", to_date('"&amp;T175&amp;"','YYYY-MM-DD HH24:MI:SS'), "&amp;AF175&amp;" );","")&amp;
IF(LEN(AD175)&gt;0,"insert into xxxx_oebs_cash_payment_test (ID, INVOICE_ID, OEBS_PAYMENT, DOC_DATE, COMISS_DATE) values (s_xxxx_oebs_cash_payment_test.NEXTVAL, "&amp;H175&amp;", "&amp;AD175&amp;", to_date('"&amp;T175&amp;"','YYYY-MM-DD HH24:MI:SS'), "&amp;AF175&amp;" );","")&amp;
IF(LEN(AE175)&gt;0,"insert into xxxx_oebs_cash_payment_test (ID, INVOICE_ID, OEBS_PAYMENT, DOC_DATE, COMISS_DATE) values (s_xxxx_oebs_cash_payment_test.NEXTVAL, "&amp;H175&amp;", "&amp;AE175&amp;", to_date('"&amp;T175&amp;"','YYYY-MM-DD HH24:MI:SS'), "&amp;AF175&amp;" );","")&amp;
IF(LEN(AH175)&gt;0,"insert into xxxx_client_discount_m  (ID,CLIENT_ID,CLIENT_AVG_DISCOUNT,DT) values (s_xxxx_client_discount_m.NEXTVAL,"&amp;X175&amp;", "&amp;AH175&amp;", "&amp;AI175&amp;");","")&amp;
IF(LEN(AJ175)&gt;0,"insert into xxxx_client_discount_m  (ID,CLIENT_ID,CLIENT_AVG_DISCOUNT,DT) values (s_xxxx_client_discount_m.NEXTVAL,"&amp;X175&amp;", "&amp;AJ175&amp;", "&amp;AK175&amp;");","")&amp;
IF(LEN(AO175)&gt;0,"insert into xxxx_contract_signed_attr (ID, CONTRACT_ID, CODE, KEY_NUM) values (s_xxxx_contract_signed_attr.NEXTVAL, "&amp;C175&amp;", 'SUPERCOMMISSION_BONUS' , "&amp;AO175&amp;" );","")&amp;
IF(LEN(AP175)&gt;0,"insert into xxxx_loyal_clients_contr_attr (ID, CONTRACT_ID, CLIENT_ID, LC_TURNOVER, COLLATERAL_FIRST_DT, COLLATERAL_END_DT) values (s_xxxx_loyal_clients_contr_atr.NEXTVAL, "&amp;C175&amp;", "&amp;X175&amp;", "&amp;AP175&amp;", "&amp;AQ175&amp;", "&amp;AR175&amp;"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100051, 'Б-100051-13',date'2016-03-03',3, 22, 22, 'RUR', 1, 18, date'2015-03-06', date'2015-03-07', 1000511, 1, to_date('2016-06-08 00:00:00','YYYY-MM-DD HH24:MI:SS'), 90000, 16200, 0, 140, 0, 'c1', 8,null);insert into xxxx_oebs_cash_payment_test (ID, INVOICE_ID, OEBS_PAYMENT, DOC_DATE, COMISS_DATE) values (s_xxxx_oebs_cash_payment_test.NEXTVAL, 100051, 45000, to_date('2016-06-08 00:00:00','YYYY-MM-DD HH24:MI:SS'), date'2015-06-11' );insert into xxxx_client_discount_m  (ID,CLIENT_ID,CLIENT_AVG_DISCOUNT,DT) values (s_xxxx_client_discount_m.NEXTVAL,140, 7, date'2016-03-05');</v>
      </c>
    </row>
    <row r="176" spans="1:47" ht="15" customHeight="1" x14ac:dyDescent="0.3">
      <c r="A176" s="45">
        <v>7</v>
      </c>
      <c r="B176" s="57"/>
      <c r="C176" s="12" t="str">
        <f t="shared" si="53"/>
        <v>10007</v>
      </c>
      <c r="D176" s="12" t="str">
        <f t="shared" si="54"/>
        <v>10007/13</v>
      </c>
      <c r="E176" s="13" t="s">
        <v>40</v>
      </c>
      <c r="F176" s="13" t="s">
        <v>41</v>
      </c>
      <c r="G176" s="12">
        <v>57</v>
      </c>
      <c r="H176" s="14">
        <v>100052</v>
      </c>
      <c r="I176" s="15" t="str">
        <f t="shared" si="55"/>
        <v>Б-100052-13</v>
      </c>
      <c r="J176" s="163">
        <v>3</v>
      </c>
      <c r="K176" s="12">
        <v>7</v>
      </c>
      <c r="L176" s="12" t="s">
        <v>42</v>
      </c>
      <c r="M176" s="16">
        <v>1</v>
      </c>
      <c r="N176" s="12">
        <v>18</v>
      </c>
      <c r="O176" s="144" t="s">
        <v>168</v>
      </c>
      <c r="P176" s="13" t="s">
        <v>44</v>
      </c>
      <c r="Q176" s="13" t="s">
        <v>45</v>
      </c>
      <c r="R176" s="17" t="str">
        <f t="shared" si="56"/>
        <v>1000521</v>
      </c>
      <c r="S176" s="15">
        <v>1</v>
      </c>
      <c r="T176" s="144" t="s">
        <v>216</v>
      </c>
      <c r="U176" s="12">
        <v>90000</v>
      </c>
      <c r="V176" s="12">
        <f t="shared" si="57"/>
        <v>16200</v>
      </c>
      <c r="W176" s="12">
        <v>0</v>
      </c>
      <c r="X176" s="18">
        <v>141</v>
      </c>
      <c r="Y176" s="19" t="s">
        <v>47</v>
      </c>
      <c r="Z176" s="20">
        <f t="shared" si="44"/>
        <v>73800</v>
      </c>
      <c r="AA176" s="21">
        <f t="shared" si="52"/>
        <v>4957.6271186440681</v>
      </c>
      <c r="AB176" s="26"/>
      <c r="AC176" s="14">
        <f t="shared" si="58"/>
        <v>45000</v>
      </c>
      <c r="AD176" s="21">
        <f>(AC176/1.18)*0.02</f>
        <v>762.71186440677968</v>
      </c>
      <c r="AE176" s="12"/>
      <c r="AF176" s="13" t="s">
        <v>172</v>
      </c>
      <c r="AG176" s="23">
        <v>8</v>
      </c>
      <c r="AH176" s="27">
        <v>7</v>
      </c>
      <c r="AI176" s="25" t="s">
        <v>230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17"/>
      <c r="AU17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100052, 'Б-100052-13',date'2016-03-03',3, 7, 7, 'RUR', 1, 18, date'2015-03-06', date'2015-03-07', 1000521, 1, to_date('2016-06-11 00:00:00','YYYY-MM-DD HH24:MI:SS'), 90000, 16200, 0, 141, 0, 'c1', 8,null);insert into xxxx_oebs_cash_payment_test (ID, INVOICE_ID, OEBS_PAYMENT, DOC_DATE, COMISS_DATE) values (s_xxxx_oebs_cash_payment_test.NEXTVAL, 100052, 45000, to_date('2016-06-11 00:00:00','YYYY-MM-DD HH24:MI:SS'), date'2015-06-11' );insert into xxxx_oebs_cash_payment_test (ID, INVOICE_ID, OEBS_PAYMENT, DOC_DATE, COMISS_DATE) values (s_xxxx_oebs_cash_payment_test.NEXTVAL, 100052, 762.71186440678, to_date('2016-06-11 00:00:00','YYYY-MM-DD HH24:MI:SS'), date'2015-06-11' );insert into xxxx_client_discount_m  (ID,CLIENT_ID,CLIENT_AVG_DISCOUNT,DT) values (s_xxxx_client_discount_m.NEXTVAL,141, 7, date'2016-03-05');</v>
      </c>
    </row>
    <row r="177" spans="1:47" ht="15" customHeight="1" x14ac:dyDescent="0.3">
      <c r="A177" s="45">
        <v>7</v>
      </c>
      <c r="B177" s="57"/>
      <c r="C177" s="12" t="str">
        <f t="shared" si="53"/>
        <v>10007</v>
      </c>
      <c r="D177" s="12" t="str">
        <f t="shared" si="54"/>
        <v>10007/13</v>
      </c>
      <c r="E177" s="13" t="s">
        <v>40</v>
      </c>
      <c r="F177" s="13" t="s">
        <v>41</v>
      </c>
      <c r="G177" s="12">
        <v>57</v>
      </c>
      <c r="H177" s="14">
        <v>100053</v>
      </c>
      <c r="I177" s="15" t="str">
        <f t="shared" si="55"/>
        <v>Б-100053-13</v>
      </c>
      <c r="J177" s="163">
        <v>3</v>
      </c>
      <c r="K177" s="56">
        <v>11</v>
      </c>
      <c r="L177" s="12" t="s">
        <v>42</v>
      </c>
      <c r="M177" s="16">
        <v>1</v>
      </c>
      <c r="N177" s="12">
        <v>18</v>
      </c>
      <c r="O177" s="144" t="s">
        <v>169</v>
      </c>
      <c r="P177" s="13" t="s">
        <v>44</v>
      </c>
      <c r="Q177" s="13" t="s">
        <v>45</v>
      </c>
      <c r="R177" s="17" t="str">
        <f t="shared" si="56"/>
        <v>1000531</v>
      </c>
      <c r="S177" s="15">
        <v>1</v>
      </c>
      <c r="T177" s="144" t="s">
        <v>215</v>
      </c>
      <c r="U177" s="12">
        <v>80000</v>
      </c>
      <c r="V177" s="12">
        <f t="shared" si="57"/>
        <v>14400</v>
      </c>
      <c r="W177" s="12">
        <v>0</v>
      </c>
      <c r="X177" s="18">
        <v>142</v>
      </c>
      <c r="Y177" s="19" t="s">
        <v>47</v>
      </c>
      <c r="Z177" s="20">
        <f t="shared" si="44"/>
        <v>65600</v>
      </c>
      <c r="AA177" s="21">
        <f>(AC177/1.18)*0.08</f>
        <v>2711.8644067796613</v>
      </c>
      <c r="AB177" s="29"/>
      <c r="AC177" s="14">
        <f t="shared" si="58"/>
        <v>40000</v>
      </c>
      <c r="AD177" s="21">
        <f>(AC177/1.18)*0.02</f>
        <v>677.96610169491532</v>
      </c>
      <c r="AE177" s="12"/>
      <c r="AF177" s="13" t="s">
        <v>172</v>
      </c>
      <c r="AG177" s="23">
        <v>8</v>
      </c>
      <c r="AH177" s="30">
        <v>20</v>
      </c>
      <c r="AI177" s="25" t="s">
        <v>230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17"/>
      <c r="AU1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"&amp;A177&amp;", "&amp;C177&amp;", '"&amp;D177&amp;"', date'"&amp;E177&amp;"', date'"&amp;F177&amp;"', "&amp;G177&amp;", "&amp;H177&amp;", '"&amp;I177&amp;"',date'"&amp;O177&amp;"',"&amp;J177&amp;", "&amp;K177&amp;", "&amp;K177&amp;", '"&amp;L177&amp;"', "&amp;M177&amp;", "&amp;N177&amp;", date'"&amp;P177&amp;"', date'"&amp;Q177&amp;"', "&amp;R177&amp;", "&amp;S177&amp;", to_date('"&amp;T177&amp;"','YYYY-MM-DD HH24:MI:SS'), "&amp;U177&amp;", "&amp;V177&amp;", "&amp;W177&amp;", "&amp;X177&amp;", "&amp;AL177&amp;", '"&amp;AN177&amp;"', "&amp;AG177&amp;","&amp;AM177&amp;");"&amp;
IF(LEN(AC177)&gt;0,"insert into xxxx_oebs_cash_payment_test (ID, INVOICE_ID, OEBS_PAYMENT, DOC_DATE, COMISS_DATE) values (s_xxxx_oebs_cash_payment_test.NEXTVAL, "&amp;H177&amp;", "&amp;AC177&amp;", to_date('"&amp;T177&amp;"','YYYY-MM-DD HH24:MI:SS'), "&amp;AF177&amp;" );","")&amp;
IF(LEN(AD177)&gt;0,"insert into xxxx_oebs_cash_payment_test (ID, INVOICE_ID, OEBS_PAYMENT, DOC_DATE, COMISS_DATE) values (s_xxxx_oebs_cash_payment_test.NEXTVAL, "&amp;H177&amp;", "&amp;AD177&amp;", to_date('"&amp;T177&amp;"','YYYY-MM-DD HH24:MI:SS'), "&amp;AF177&amp;" );","")&amp;
IF(LEN(AE177)&gt;0,"insert into xxxx_oebs_cash_payment_test (ID, INVOICE_ID, OEBS_PAYMENT, DOC_DATE, COMISS_DATE) values (s_xxxx_oebs_cash_payment_test.NEXTVAL, "&amp;H177&amp;", "&amp;AE177&amp;", to_date('"&amp;T177&amp;"','YYYY-MM-DD HH24:MI:SS'), "&amp;AF177&amp;" );","")&amp;
IF(LEN(AH177)&gt;0,"insert into xxxx_client_discount_m  (ID,CLIENT_ID,CLIENT_AVG_DISCOUNT,DT) values (s_xxxx_client_discount_m.NEXTVAL,"&amp;X177&amp;", "&amp;AH177&amp;", "&amp;AI177&amp;");","")&amp;
IF(LEN(AJ177)&gt;0,"insert into xxxx_client_discount_m  (ID,CLIENT_ID,CLIENT_AVG_DISCOUNT,DT) values (s_xxxx_client_discount_m.NEXTVAL,"&amp;X177&amp;", "&amp;AJ177&amp;", "&amp;AK177&amp;");","")&amp;
IF(LEN(AO177)&gt;0,"insert into xxxx_contract_signed_attr (ID, CONTRACT_ID, CODE, KEY_NUM) values (s_xxxx_contract_signed_attr.NEXTVAL, "&amp;C177&amp;", 'SUPERCOMMISSION_BONUS' , "&amp;AO177&amp;" );","")&amp;
IF(LEN(AP177)&gt;0,"insert into xxxx_loyal_clients_contr_attr (ID, CONTRACT_ID, CLIENT_ID, LC_TURNOVER, COLLATERAL_FIRST_DT, COLLATERAL_END_DT) values (s_xxxx_loyal_clients_contr_atr.NEXTVAL, "&amp;C177&amp;", "&amp;X177&amp;", "&amp;AP177&amp;", "&amp;AQ177&amp;", "&amp;AR177&amp;"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100053, 'Б-100053-13',date'2016-03-04',3, 11, 11, 'RUR', 1, 18, date'2015-03-06', date'2015-03-07', 1000531, 1, to_date('2016-06-09 00:00:00','YYYY-MM-DD HH24:MI:SS'), 80000, 14400, 0, 142, 0, 'c1', 8,null);insert into xxxx_oebs_cash_payment_test (ID, INVOICE_ID, OEBS_PAYMENT, DOC_DATE, COMISS_DATE) values (s_xxxx_oebs_cash_payment_test.NEXTVAL, 100053, 40000, to_date('2016-06-09 00:00:00','YYYY-MM-DD HH24:MI:SS'), date'2015-06-11' );insert into xxxx_oebs_cash_payment_test (ID, INVOICE_ID, OEBS_PAYMENT, DOC_DATE, COMISS_DATE) values (s_xxxx_oebs_cash_payment_test.NEXTVAL, 100053, 677.966101694915, to_date('2016-06-09 00:00:00','YYYY-MM-DD HH24:MI:SS'), date'2015-06-11' );insert into xxxx_client_discount_m  (ID,CLIENT_ID,CLIENT_AVG_DISCOUNT,DT) values (s_xxxx_client_discount_m.NEXTVAL,142, 20, date'2016-03-05');</v>
      </c>
    </row>
    <row r="178" spans="1:47" ht="15" customHeight="1" x14ac:dyDescent="0.3">
      <c r="A178" s="45">
        <v>7</v>
      </c>
      <c r="B178" s="57"/>
      <c r="C178" s="12" t="str">
        <f t="shared" si="53"/>
        <v>10007</v>
      </c>
      <c r="D178" s="12" t="str">
        <f t="shared" si="54"/>
        <v>10007/13</v>
      </c>
      <c r="E178" s="13" t="s">
        <v>40</v>
      </c>
      <c r="F178" s="13" t="s">
        <v>41</v>
      </c>
      <c r="G178" s="12">
        <v>57</v>
      </c>
      <c r="H178" s="14">
        <v>100054</v>
      </c>
      <c r="I178" s="15" t="str">
        <f t="shared" si="55"/>
        <v>Б-100054-13</v>
      </c>
      <c r="J178" s="163">
        <v>3</v>
      </c>
      <c r="K178" s="12">
        <v>7</v>
      </c>
      <c r="L178" s="12" t="s">
        <v>42</v>
      </c>
      <c r="M178" s="16">
        <v>1</v>
      </c>
      <c r="N178" s="12">
        <v>18</v>
      </c>
      <c r="O178" s="144" t="s">
        <v>168</v>
      </c>
      <c r="P178" s="13" t="s">
        <v>44</v>
      </c>
      <c r="Q178" s="13" t="s">
        <v>45</v>
      </c>
      <c r="R178" s="17" t="str">
        <f t="shared" si="56"/>
        <v>1000541</v>
      </c>
      <c r="S178" s="15">
        <v>1</v>
      </c>
      <c r="T178" s="144" t="s">
        <v>153</v>
      </c>
      <c r="U178" s="12">
        <v>90000</v>
      </c>
      <c r="V178" s="12">
        <f t="shared" si="57"/>
        <v>16200</v>
      </c>
      <c r="W178" s="12">
        <v>0</v>
      </c>
      <c r="X178" s="18">
        <v>143</v>
      </c>
      <c r="Y178" s="19" t="s">
        <v>47</v>
      </c>
      <c r="Z178" s="20">
        <f t="shared" si="44"/>
        <v>73800</v>
      </c>
      <c r="AA178" s="21">
        <f t="shared" si="52"/>
        <v>4957.6271186440681</v>
      </c>
      <c r="AB178" s="26"/>
      <c r="AC178" s="14">
        <f t="shared" si="58"/>
        <v>45000</v>
      </c>
      <c r="AD178" s="21">
        <f>(AC178/1.18)*0.02</f>
        <v>762.71186440677968</v>
      </c>
      <c r="AE178" s="12"/>
      <c r="AF178" s="13" t="s">
        <v>172</v>
      </c>
      <c r="AG178" s="23">
        <v>8</v>
      </c>
      <c r="AH178" s="27">
        <v>7</v>
      </c>
      <c r="AI178" s="25" t="s">
        <v>230</v>
      </c>
      <c r="AJ178" s="13"/>
      <c r="AK178" s="13"/>
      <c r="AL178" s="17">
        <v>0</v>
      </c>
      <c r="AM178" s="15" t="s">
        <v>50</v>
      </c>
      <c r="AN178" s="12" t="s">
        <v>51</v>
      </c>
      <c r="AO178" s="12"/>
      <c r="AP178" s="17"/>
      <c r="AQ178" s="17"/>
      <c r="AR178" s="17"/>
      <c r="AS178" s="17"/>
      <c r="AU17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100054, 'Б-100054-13',date'2016-03-03',3, 7, 7, 'RUR', 1, 18, date'2015-03-06', date'2015-03-07', 1000541, 1, to_date('2016-06-08 00:00:00','YYYY-MM-DD HH24:MI:SS'), 90000, 16200, 0, 143, 0, 'c1', 8,null);insert into xxxx_oebs_cash_payment_test (ID, INVOICE_ID, OEBS_PAYMENT, DOC_DATE, COMISS_DATE) values (s_xxxx_oebs_cash_payment_test.NEXTVAL, 100054, 45000, to_date('2016-06-08 00:00:00','YYYY-MM-DD HH24:MI:SS'), date'2015-06-11' );insert into xxxx_oebs_cash_payment_test (ID, INVOICE_ID, OEBS_PAYMENT, DOC_DATE, COMISS_DATE) values (s_xxxx_oebs_cash_payment_test.NEXTVAL, 100054, 762.71186440678, to_date('2016-06-08 00:00:00','YYYY-MM-DD HH24:MI:SS'), date'2015-06-11' );insert into xxxx_client_discount_m  (ID,CLIENT_ID,CLIENT_AVG_DISCOUNT,DT) values (s_xxxx_client_discount_m.NEXTVAL,143, 7, date'2016-03-05');</v>
      </c>
    </row>
    <row r="179" spans="1:47" ht="15" customHeight="1" x14ac:dyDescent="0.3">
      <c r="A179" s="45">
        <v>7</v>
      </c>
      <c r="B179" s="57"/>
      <c r="C179" s="12" t="str">
        <f t="shared" si="53"/>
        <v>10007</v>
      </c>
      <c r="D179" s="12" t="str">
        <f t="shared" si="54"/>
        <v>10007/13</v>
      </c>
      <c r="E179" s="13" t="s">
        <v>40</v>
      </c>
      <c r="F179" s="13" t="s">
        <v>41</v>
      </c>
      <c r="G179" s="12">
        <v>57</v>
      </c>
      <c r="H179" s="14">
        <v>100055</v>
      </c>
      <c r="I179" s="15" t="str">
        <f t="shared" si="55"/>
        <v>Б-100055-13</v>
      </c>
      <c r="J179" s="163">
        <v>3</v>
      </c>
      <c r="K179" s="12">
        <v>7</v>
      </c>
      <c r="L179" s="12" t="s">
        <v>42</v>
      </c>
      <c r="M179" s="16">
        <v>1</v>
      </c>
      <c r="N179" s="12">
        <v>18</v>
      </c>
      <c r="O179" s="144" t="s">
        <v>168</v>
      </c>
      <c r="P179" s="13" t="s">
        <v>44</v>
      </c>
      <c r="Q179" s="13" t="s">
        <v>45</v>
      </c>
      <c r="R179" s="17" t="str">
        <f t="shared" si="56"/>
        <v>1000551</v>
      </c>
      <c r="S179" s="15">
        <v>1</v>
      </c>
      <c r="T179" s="144" t="s">
        <v>153</v>
      </c>
      <c r="U179" s="12">
        <v>90000</v>
      </c>
      <c r="V179" s="12">
        <f t="shared" si="57"/>
        <v>16200</v>
      </c>
      <c r="W179" s="12">
        <v>0</v>
      </c>
      <c r="X179" s="18">
        <v>144</v>
      </c>
      <c r="Y179" s="19" t="s">
        <v>47</v>
      </c>
      <c r="Z179" s="20">
        <f t="shared" si="44"/>
        <v>73800</v>
      </c>
      <c r="AA179" s="21">
        <f t="shared" si="52"/>
        <v>4957.6271186440681</v>
      </c>
      <c r="AB179" s="26"/>
      <c r="AC179" s="14">
        <f t="shared" si="58"/>
        <v>45000</v>
      </c>
      <c r="AD179" s="21">
        <f>(AC179/1.18)*0.02</f>
        <v>762.71186440677968</v>
      </c>
      <c r="AE179" s="12"/>
      <c r="AF179" s="13" t="s">
        <v>172</v>
      </c>
      <c r="AG179" s="23">
        <v>8</v>
      </c>
      <c r="AH179" s="27">
        <v>7</v>
      </c>
      <c r="AI179" s="25" t="s">
        <v>230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S179" s="17"/>
      <c r="AU17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100055, 'Б-100055-13',date'2016-03-03',3, 7, 7, 'RUR', 1, 18, date'2015-03-06', date'2015-03-07', 1000551, 1, to_date('2016-06-08 00:00:00','YYYY-MM-DD HH24:MI:SS'), 90000, 16200, 0, 144, 0, 'c1', 8,null);insert into xxxx_oebs_cash_payment_test (ID, INVOICE_ID, OEBS_PAYMENT, DOC_DATE, COMISS_DATE) values (s_xxxx_oebs_cash_payment_test.NEXTVAL, 100055, 45000, to_date('2016-06-08 00:00:00','YYYY-MM-DD HH24:MI:SS'), date'2015-06-11' );insert into xxxx_oebs_cash_payment_test (ID, INVOICE_ID, OEBS_PAYMENT, DOC_DATE, COMISS_DATE) values (s_xxxx_oebs_cash_payment_test.NEXTVAL, 100055, 762.71186440678, to_date('2016-06-08 00:00:00','YYYY-MM-DD HH24:MI:SS'), date'2015-06-11' );insert into xxxx_client_discount_m  (ID,CLIENT_ID,CLIENT_AVG_DISCOUNT,DT) values (s_xxxx_client_discount_m.NEXTVAL,144, 7, date'2016-03-05');</v>
      </c>
    </row>
    <row r="180" spans="1:47" ht="15" customHeight="1" x14ac:dyDescent="0.3">
      <c r="A180" s="45">
        <v>7</v>
      </c>
      <c r="B180" s="57"/>
      <c r="C180" s="12" t="str">
        <f t="shared" si="53"/>
        <v>10007</v>
      </c>
      <c r="D180" s="12" t="str">
        <f t="shared" si="54"/>
        <v>10007/13</v>
      </c>
      <c r="E180" s="13" t="s">
        <v>40</v>
      </c>
      <c r="F180" s="13" t="s">
        <v>41</v>
      </c>
      <c r="G180" s="12">
        <v>57</v>
      </c>
      <c r="H180" s="14">
        <v>100056</v>
      </c>
      <c r="I180" s="15" t="str">
        <f t="shared" si="55"/>
        <v>Б-100056-13</v>
      </c>
      <c r="J180" s="163">
        <v>3</v>
      </c>
      <c r="K180" s="56">
        <v>11</v>
      </c>
      <c r="L180" s="12" t="s">
        <v>42</v>
      </c>
      <c r="M180" s="16">
        <v>1</v>
      </c>
      <c r="N180" s="12">
        <v>18</v>
      </c>
      <c r="O180" s="144" t="s">
        <v>169</v>
      </c>
      <c r="P180" s="13" t="s">
        <v>44</v>
      </c>
      <c r="Q180" s="13" t="s">
        <v>45</v>
      </c>
      <c r="R180" s="17" t="str">
        <f t="shared" si="56"/>
        <v>1000561</v>
      </c>
      <c r="S180" s="15">
        <v>1</v>
      </c>
      <c r="T180" s="144" t="s">
        <v>215</v>
      </c>
      <c r="U180" s="12">
        <v>80000</v>
      </c>
      <c r="V180" s="12">
        <f t="shared" si="57"/>
        <v>14400</v>
      </c>
      <c r="W180" s="12">
        <v>0</v>
      </c>
      <c r="X180" s="18">
        <v>145</v>
      </c>
      <c r="Y180" s="19" t="s">
        <v>47</v>
      </c>
      <c r="Z180" s="20">
        <f t="shared" si="44"/>
        <v>65600</v>
      </c>
      <c r="AA180" s="21">
        <f>(AC180/1.18)*0.08</f>
        <v>2711.8644067796613</v>
      </c>
      <c r="AB180" s="29"/>
      <c r="AC180" s="14">
        <f t="shared" si="58"/>
        <v>40000</v>
      </c>
      <c r="AD180" s="21">
        <f>(AC180/1.18)*0.02</f>
        <v>677.96610169491532</v>
      </c>
      <c r="AE180" s="12"/>
      <c r="AF180" s="13" t="s">
        <v>172</v>
      </c>
      <c r="AG180" s="23">
        <v>8</v>
      </c>
      <c r="AH180" s="30">
        <v>20</v>
      </c>
      <c r="AI180" s="25" t="s">
        <v>230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S180" s="17"/>
      <c r="AU18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100056, 'Б-100056-13',date'2016-03-04',3, 11, 11, 'RUR', 1, 18, date'2015-03-06', date'2015-03-07', 1000561, 1, to_date('2016-06-09 00:00:00','YYYY-MM-DD HH24:MI:SS'), 80000, 14400, 0, 145, 0, 'c1', 8,null);insert into xxxx_oebs_cash_payment_test (ID, INVOICE_ID, OEBS_PAYMENT, DOC_DATE, COMISS_DATE) values (s_xxxx_oebs_cash_payment_test.NEXTVAL, 100056, 40000, to_date('2016-06-09 00:00:00','YYYY-MM-DD HH24:MI:SS'), date'2015-06-11' );insert into xxxx_oebs_cash_payment_test (ID, INVOICE_ID, OEBS_PAYMENT, DOC_DATE, COMISS_DATE) values (s_xxxx_oebs_cash_payment_test.NEXTVAL, 100056, 677.966101694915, to_date('2016-06-09 00:00:00','YYYY-MM-DD HH24:MI:SS'), date'2015-06-11' );insert into xxxx_client_discount_m  (ID,CLIENT_ID,CLIENT_AVG_DISCOUNT,DT) values (s_xxxx_client_discount_m.NEXTVAL,145, 20, date'2016-03-05');</v>
      </c>
    </row>
    <row r="181" spans="1:47" ht="15" customHeight="1" x14ac:dyDescent="0.3">
      <c r="A181" s="45">
        <v>7</v>
      </c>
      <c r="B181" s="57"/>
      <c r="C181" s="12" t="str">
        <f t="shared" si="53"/>
        <v>10007</v>
      </c>
      <c r="D181" s="12" t="str">
        <f t="shared" si="54"/>
        <v>10007/13</v>
      </c>
      <c r="E181" s="13" t="s">
        <v>40</v>
      </c>
      <c r="F181" s="13" t="s">
        <v>41</v>
      </c>
      <c r="G181" s="12">
        <v>57</v>
      </c>
      <c r="H181" s="14">
        <v>100057</v>
      </c>
      <c r="I181" s="15" t="str">
        <f t="shared" si="55"/>
        <v>Б-100057-13</v>
      </c>
      <c r="J181" s="163">
        <v>3</v>
      </c>
      <c r="K181" s="28">
        <v>14</v>
      </c>
      <c r="L181" s="12" t="s">
        <v>42</v>
      </c>
      <c r="M181" s="16">
        <v>1</v>
      </c>
      <c r="N181" s="12">
        <v>18</v>
      </c>
      <c r="O181" s="144" t="s">
        <v>169</v>
      </c>
      <c r="P181" s="13" t="s">
        <v>44</v>
      </c>
      <c r="Q181" s="13" t="s">
        <v>45</v>
      </c>
      <c r="R181" s="17" t="str">
        <f t="shared" si="56"/>
        <v>1000571</v>
      </c>
      <c r="S181" s="15">
        <v>1</v>
      </c>
      <c r="T181" s="144" t="s">
        <v>215</v>
      </c>
      <c r="U181" s="12">
        <v>80000</v>
      </c>
      <c r="V181" s="12">
        <f t="shared" si="57"/>
        <v>14400</v>
      </c>
      <c r="W181" s="12">
        <v>0</v>
      </c>
      <c r="X181" s="18">
        <v>146</v>
      </c>
      <c r="Y181" s="19" t="s">
        <v>47</v>
      </c>
      <c r="Z181" s="20">
        <f t="shared" si="44"/>
        <v>65600</v>
      </c>
      <c r="AA181" s="21"/>
      <c r="AB181" s="29"/>
      <c r="AC181" s="14">
        <f t="shared" si="58"/>
        <v>40000</v>
      </c>
      <c r="AD181" s="21"/>
      <c r="AE181" s="12"/>
      <c r="AF181" s="13" t="s">
        <v>172</v>
      </c>
      <c r="AG181" s="23">
        <v>8</v>
      </c>
      <c r="AH181" s="30">
        <v>20</v>
      </c>
      <c r="AI181" s="25" t="s">
        <v>230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17"/>
      <c r="AU18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100057, 'Б-100057-13',date'2016-03-04',3, 14, 14, 'RUR', 1, 18, date'2015-03-06', date'2015-03-07', 1000571, 1, to_date('2016-06-09 00:00:00','YYYY-MM-DD HH24:MI:SS'), 80000, 14400, 0, 146, 0, 'c1', 8,null);insert into xxxx_oebs_cash_payment_test (ID, INVOICE_ID, OEBS_PAYMENT, DOC_DATE, COMISS_DATE) values (s_xxxx_oebs_cash_payment_test.NEXTVAL, 100057, 40000, to_date('2016-06-09 00:00:00','YYYY-MM-DD HH24:MI:SS'), date'2015-06-11' );insert into xxxx_client_discount_m  (ID,CLIENT_ID,CLIENT_AVG_DISCOUNT,DT) values (s_xxxx_client_discount_m.NEXTVAL,146, 20, date'2016-03-05');</v>
      </c>
    </row>
    <row r="182" spans="1:47" s="44" customFormat="1" ht="15" customHeight="1" x14ac:dyDescent="0.3">
      <c r="A182" s="31">
        <v>7</v>
      </c>
      <c r="B182" s="60"/>
      <c r="C182" s="33" t="str">
        <f t="shared" si="53"/>
        <v>10007</v>
      </c>
      <c r="D182" s="33" t="str">
        <f t="shared" si="54"/>
        <v>10007/13</v>
      </c>
      <c r="E182" s="34" t="s">
        <v>40</v>
      </c>
      <c r="F182" s="34" t="s">
        <v>41</v>
      </c>
      <c r="G182" s="12">
        <v>57</v>
      </c>
      <c r="H182" s="14">
        <v>100058</v>
      </c>
      <c r="I182" s="33" t="str">
        <f t="shared" si="55"/>
        <v>Б-100058-13</v>
      </c>
      <c r="J182" s="163">
        <v>3</v>
      </c>
      <c r="K182" s="51">
        <v>8</v>
      </c>
      <c r="L182" s="33" t="s">
        <v>42</v>
      </c>
      <c r="M182" s="36">
        <v>1</v>
      </c>
      <c r="N182" s="33">
        <v>18</v>
      </c>
      <c r="O182" s="145" t="s">
        <v>168</v>
      </c>
      <c r="P182" s="34" t="s">
        <v>44</v>
      </c>
      <c r="Q182" s="34" t="s">
        <v>45</v>
      </c>
      <c r="R182" s="37" t="str">
        <f t="shared" si="56"/>
        <v>1000581</v>
      </c>
      <c r="S182" s="33">
        <v>1</v>
      </c>
      <c r="T182" s="145" t="s">
        <v>153</v>
      </c>
      <c r="U182" s="33">
        <v>90000</v>
      </c>
      <c r="V182" s="33">
        <f t="shared" si="57"/>
        <v>16200</v>
      </c>
      <c r="W182" s="33">
        <v>0</v>
      </c>
      <c r="X182" s="18">
        <v>147</v>
      </c>
      <c r="Y182" s="38" t="s">
        <v>47</v>
      </c>
      <c r="Z182" s="20">
        <f t="shared" si="44"/>
        <v>73800</v>
      </c>
      <c r="AA182" s="21"/>
      <c r="AB182" s="62">
        <f>SUM(AA174:AA182)</f>
        <v>25805.08474576271</v>
      </c>
      <c r="AC182" s="40">
        <f t="shared" si="58"/>
        <v>45000</v>
      </c>
      <c r="AD182" s="21"/>
      <c r="AE182" s="33"/>
      <c r="AF182" s="13" t="s">
        <v>172</v>
      </c>
      <c r="AG182" s="41">
        <v>8</v>
      </c>
      <c r="AH182" s="63">
        <v>7</v>
      </c>
      <c r="AI182" s="43" t="s">
        <v>230</v>
      </c>
      <c r="AJ182" s="34"/>
      <c r="AK182" s="34"/>
      <c r="AL182" s="37">
        <v>0</v>
      </c>
      <c r="AM182" s="33" t="s">
        <v>50</v>
      </c>
      <c r="AN182" s="33" t="s">
        <v>51</v>
      </c>
      <c r="AO182" s="33"/>
      <c r="AP182" s="37"/>
      <c r="AQ182" s="37"/>
      <c r="AR182" s="37"/>
      <c r="AS182" s="37"/>
      <c r="AU182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date'2015-03-01', date'2015-09-01', 57, 100058, 'Б-100058-13',date'2016-03-03',3, 8, 8, 'RUR', 1, 18, date'2015-03-06', date'2015-03-07', 1000581, 1, to_date('2016-06-08 00:00:00','YYYY-MM-DD HH24:MI:SS'), 90000, 16200, 0, 147, 0, 'c1', 8,null);insert into xxxx_oebs_cash_payment_test (ID, INVOICE_ID, OEBS_PAYMENT, DOC_DATE, COMISS_DATE) values (s_xxxx_oebs_cash_payment_test.NEXTVAL, 100058, 45000, to_date('2016-06-08 00:00:00','YYYY-MM-DD HH24:MI:SS'), date'2015-06-11' );insert into xxxx_client_discount_m  (ID,CLIENT_ID,CLIENT_AVG_DISCOUNT,DT) values (s_xxxx_client_discount_m.NEXTVAL,147, 7, date'2016-03-05');</v>
      </c>
    </row>
    <row r="183" spans="1:47" ht="15" customHeight="1" x14ac:dyDescent="0.3">
      <c r="A183" s="45">
        <v>8</v>
      </c>
      <c r="B183" s="57"/>
      <c r="C183" s="12" t="str">
        <f t="shared" ref="C183:C214" si="59">"1000"&amp;A183</f>
        <v>10008</v>
      </c>
      <c r="D183" s="12" t="str">
        <f t="shared" ref="D183:D214" si="60">"1000"&amp;A183&amp;"/13"</f>
        <v>10008/13</v>
      </c>
      <c r="E183" s="13" t="s">
        <v>40</v>
      </c>
      <c r="F183" s="13" t="s">
        <v>41</v>
      </c>
      <c r="G183" s="12">
        <v>57</v>
      </c>
      <c r="H183" s="14">
        <v>100059</v>
      </c>
      <c r="I183" s="15" t="str">
        <f t="shared" ref="I183:I214" si="61">"Б-"&amp;H183&amp;"-13"</f>
        <v>Б-100059-13</v>
      </c>
      <c r="J183" s="163">
        <v>3</v>
      </c>
      <c r="K183" s="12">
        <v>7</v>
      </c>
      <c r="L183" s="12" t="s">
        <v>42</v>
      </c>
      <c r="M183" s="16">
        <v>1</v>
      </c>
      <c r="N183" s="12">
        <v>18</v>
      </c>
      <c r="O183" s="144" t="s">
        <v>167</v>
      </c>
      <c r="P183" s="13" t="s">
        <v>44</v>
      </c>
      <c r="Q183" s="13" t="s">
        <v>45</v>
      </c>
      <c r="R183" s="17" t="str">
        <f t="shared" ref="R183:R214" si="62">H183&amp;"1"</f>
        <v>1000591</v>
      </c>
      <c r="S183" s="15">
        <v>1</v>
      </c>
      <c r="T183" s="144" t="s">
        <v>152</v>
      </c>
      <c r="U183" s="12">
        <v>30000</v>
      </c>
      <c r="V183" s="12">
        <f t="shared" ref="V183:V214" si="63">U183*0.18</f>
        <v>5400</v>
      </c>
      <c r="W183" s="12">
        <v>0</v>
      </c>
      <c r="X183" s="18">
        <v>148</v>
      </c>
      <c r="Y183" s="19" t="s">
        <v>47</v>
      </c>
      <c r="Z183" s="20">
        <f t="shared" si="44"/>
        <v>24600</v>
      </c>
      <c r="AA183" s="21">
        <f t="shared" ref="AA183:AA190" si="64">(AC183/1.18)*0.13</f>
        <v>1652.542372881356</v>
      </c>
      <c r="AB183" s="22"/>
      <c r="AC183" s="14">
        <f t="shared" ref="AC183:AC214" si="65">U183*0.5</f>
        <v>15000</v>
      </c>
      <c r="AD183" s="12"/>
      <c r="AE183" s="12"/>
      <c r="AF183" s="13" t="s">
        <v>172</v>
      </c>
      <c r="AG183" s="23">
        <v>8</v>
      </c>
      <c r="AH183" s="24">
        <v>13</v>
      </c>
      <c r="AI183" s="25" t="s">
        <v>230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S183" s="65" t="s">
        <v>192</v>
      </c>
      <c r="AU18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100059, 'Б-100059-13',date'2016-03-02',3, 7, 7, 'RUR', 1, 18, date'2015-03-06', date'2015-03-07', 1000591, 1, to_date('2016-06-07 00:00:00','YYYY-MM-DD HH24:MI:SS'), 30000, 5400, 0, 148, 0, 'c1', 8,null);insert into xxxx_oebs_cash_payment_test (ID, INVOICE_ID, OEBS_PAYMENT, DOC_DATE, COMISS_DATE) values (s_xxxx_oebs_cash_payment_test.NEXTVAL, 100059, 15000, to_date('2016-06-07 00:00:00','YYYY-MM-DD HH24:MI:SS'), date'2015-06-11' );insert into xxxx_client_discount_m  (ID,CLIENT_ID,CLIENT_AVG_DISCOUNT,DT) values (s_xxxx_client_discount_m.NEXTVAL,148, 13, date'2016-03-05');</v>
      </c>
    </row>
    <row r="184" spans="1:47" ht="15" customHeight="1" x14ac:dyDescent="0.3">
      <c r="A184" s="45">
        <v>8</v>
      </c>
      <c r="B184" s="57"/>
      <c r="C184" s="12" t="str">
        <f t="shared" si="59"/>
        <v>10008</v>
      </c>
      <c r="D184" s="12" t="str">
        <f t="shared" si="60"/>
        <v>10008/13</v>
      </c>
      <c r="E184" s="13" t="s">
        <v>40</v>
      </c>
      <c r="F184" s="13" t="s">
        <v>41</v>
      </c>
      <c r="G184" s="12">
        <v>57</v>
      </c>
      <c r="H184" s="14">
        <v>100060</v>
      </c>
      <c r="I184" s="15" t="str">
        <f t="shared" si="61"/>
        <v>Б-100060-13</v>
      </c>
      <c r="J184" s="163">
        <v>3</v>
      </c>
      <c r="K184" s="12">
        <v>7</v>
      </c>
      <c r="L184" s="12" t="s">
        <v>42</v>
      </c>
      <c r="M184" s="16">
        <v>1</v>
      </c>
      <c r="N184" s="12">
        <v>18</v>
      </c>
      <c r="O184" s="144" t="s">
        <v>168</v>
      </c>
      <c r="P184" s="13" t="s">
        <v>44</v>
      </c>
      <c r="Q184" s="13" t="s">
        <v>45</v>
      </c>
      <c r="R184" s="17" t="str">
        <f t="shared" si="62"/>
        <v>1000601</v>
      </c>
      <c r="S184" s="15">
        <v>1</v>
      </c>
      <c r="T184" s="144" t="s">
        <v>153</v>
      </c>
      <c r="U184" s="12">
        <v>30000</v>
      </c>
      <c r="V184" s="12">
        <f t="shared" si="63"/>
        <v>5400</v>
      </c>
      <c r="W184" s="12">
        <v>0</v>
      </c>
      <c r="X184" s="18">
        <v>149</v>
      </c>
      <c r="Y184" s="19" t="s">
        <v>47</v>
      </c>
      <c r="Z184" s="20">
        <f t="shared" si="44"/>
        <v>24600</v>
      </c>
      <c r="AA184" s="21">
        <f t="shared" si="64"/>
        <v>1652.542372881356</v>
      </c>
      <c r="AB184" s="26"/>
      <c r="AC184" s="14">
        <f t="shared" si="65"/>
        <v>15000</v>
      </c>
      <c r="AD184" s="12"/>
      <c r="AE184" s="12"/>
      <c r="AF184" s="13" t="s">
        <v>172</v>
      </c>
      <c r="AG184" s="23">
        <v>8</v>
      </c>
      <c r="AH184" s="27">
        <v>7</v>
      </c>
      <c r="AI184" s="25" t="s">
        <v>230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S184" s="17" t="s">
        <v>193</v>
      </c>
      <c r="AU18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100060, 'Б-100060-13',date'2016-03-03',3, 7, 7, 'RUR', 1, 18, date'2015-03-06', date'2015-03-07', 1000601, 1, to_date('2016-06-08 00:00:00','YYYY-MM-DD HH24:MI:SS'), 30000, 5400, 0, 149, 0, 'c1', 8,null);insert into xxxx_oebs_cash_payment_test (ID, INVOICE_ID, OEBS_PAYMENT, DOC_DATE, COMISS_DATE) values (s_xxxx_oebs_cash_payment_test.NEXTVAL, 100060, 15000, to_date('2016-06-08 00:00:00','YYYY-MM-DD HH24:MI:SS'), date'2015-06-11' );insert into xxxx_client_discount_m  (ID,CLIENT_ID,CLIENT_AVG_DISCOUNT,DT) values (s_xxxx_client_discount_m.NEXTVAL,149, 7, date'2016-03-05');</v>
      </c>
    </row>
    <row r="185" spans="1:47" ht="15" customHeight="1" x14ac:dyDescent="0.3">
      <c r="A185" s="45">
        <v>8</v>
      </c>
      <c r="B185" s="57"/>
      <c r="C185" s="12" t="str">
        <f t="shared" si="59"/>
        <v>10008</v>
      </c>
      <c r="D185" s="12" t="str">
        <f t="shared" si="60"/>
        <v>10008/13</v>
      </c>
      <c r="E185" s="13" t="s">
        <v>40</v>
      </c>
      <c r="F185" s="13" t="s">
        <v>41</v>
      </c>
      <c r="G185" s="12">
        <v>57</v>
      </c>
      <c r="H185" s="14">
        <v>100061</v>
      </c>
      <c r="I185" s="15" t="str">
        <f t="shared" si="61"/>
        <v>Б-100061-13</v>
      </c>
      <c r="J185" s="163">
        <v>3</v>
      </c>
      <c r="K185" s="12">
        <v>7</v>
      </c>
      <c r="L185" s="12" t="s">
        <v>42</v>
      </c>
      <c r="M185" s="16">
        <v>1</v>
      </c>
      <c r="N185" s="12">
        <v>18</v>
      </c>
      <c r="O185" s="144" t="s">
        <v>168</v>
      </c>
      <c r="P185" s="13" t="s">
        <v>44</v>
      </c>
      <c r="Q185" s="13" t="s">
        <v>45</v>
      </c>
      <c r="R185" s="17" t="str">
        <f t="shared" si="62"/>
        <v>1000611</v>
      </c>
      <c r="S185" s="15">
        <v>1</v>
      </c>
      <c r="T185" s="144" t="s">
        <v>153</v>
      </c>
      <c r="U185" s="12">
        <v>20000</v>
      </c>
      <c r="V185" s="12">
        <f t="shared" si="63"/>
        <v>3600</v>
      </c>
      <c r="W185" s="12">
        <v>0</v>
      </c>
      <c r="X185" s="18">
        <v>150</v>
      </c>
      <c r="Y185" s="19" t="s">
        <v>47</v>
      </c>
      <c r="Z185" s="20">
        <f t="shared" si="44"/>
        <v>16400</v>
      </c>
      <c r="AA185" s="21">
        <f t="shared" si="64"/>
        <v>1101.6949152542375</v>
      </c>
      <c r="AB185" s="26"/>
      <c r="AC185" s="14">
        <f t="shared" si="65"/>
        <v>10000</v>
      </c>
      <c r="AD185" s="12"/>
      <c r="AE185" s="12"/>
      <c r="AF185" s="13" t="s">
        <v>172</v>
      </c>
      <c r="AG185" s="23">
        <v>8</v>
      </c>
      <c r="AH185" s="27">
        <v>7</v>
      </c>
      <c r="AI185" s="25" t="s">
        <v>230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S185" s="17"/>
      <c r="AU18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100061, 'Б-100061-13',date'2016-03-03',3, 7, 7, 'RUR', 1, 18, date'2015-03-06', date'2015-03-07', 1000611, 1, to_date('2016-06-08 00:00:00','YYYY-MM-DD HH24:MI:SS'), 20000, 3600, 0, 150, 0, 'c1', 8,null);insert into xxxx_oebs_cash_payment_test (ID, INVOICE_ID, OEBS_PAYMENT, DOC_DATE, COMISS_DATE) values (s_xxxx_oebs_cash_payment_test.NEXTVAL, 100061, 10000, to_date('2016-06-08 00:00:00','YYYY-MM-DD HH24:MI:SS'), date'2015-06-11' );insert into xxxx_client_discount_m  (ID,CLIENT_ID,CLIENT_AVG_DISCOUNT,DT) values (s_xxxx_client_discount_m.NEXTVAL,150, 7, date'2016-03-05');</v>
      </c>
    </row>
    <row r="186" spans="1:47" ht="15" customHeight="1" x14ac:dyDescent="0.3">
      <c r="A186" s="45">
        <v>8</v>
      </c>
      <c r="B186" s="57"/>
      <c r="C186" s="12" t="str">
        <f t="shared" si="59"/>
        <v>10008</v>
      </c>
      <c r="D186" s="12" t="str">
        <f t="shared" si="60"/>
        <v>10008/13</v>
      </c>
      <c r="E186" s="13" t="s">
        <v>40</v>
      </c>
      <c r="F186" s="13" t="s">
        <v>41</v>
      </c>
      <c r="G186" s="12">
        <v>57</v>
      </c>
      <c r="H186" s="14">
        <v>100062</v>
      </c>
      <c r="I186" s="15" t="str">
        <f t="shared" si="61"/>
        <v>Б-100062-13</v>
      </c>
      <c r="J186" s="163">
        <v>3</v>
      </c>
      <c r="K186" s="12">
        <v>7</v>
      </c>
      <c r="L186" s="12" t="s">
        <v>42</v>
      </c>
      <c r="M186" s="16">
        <v>1</v>
      </c>
      <c r="N186" s="12">
        <v>18</v>
      </c>
      <c r="O186" s="144" t="s">
        <v>169</v>
      </c>
      <c r="P186" s="13" t="s">
        <v>44</v>
      </c>
      <c r="Q186" s="13" t="s">
        <v>45</v>
      </c>
      <c r="R186" s="17" t="str">
        <f t="shared" si="62"/>
        <v>1000621</v>
      </c>
      <c r="S186" s="15">
        <v>1</v>
      </c>
      <c r="T186" s="144" t="s">
        <v>215</v>
      </c>
      <c r="U186" s="12">
        <v>30000</v>
      </c>
      <c r="V186" s="12">
        <f t="shared" si="63"/>
        <v>5400</v>
      </c>
      <c r="W186" s="12">
        <v>0</v>
      </c>
      <c r="X186" s="18">
        <v>151</v>
      </c>
      <c r="Y186" s="19" t="s">
        <v>47</v>
      </c>
      <c r="Z186" s="20">
        <f t="shared" si="44"/>
        <v>24600</v>
      </c>
      <c r="AA186" s="21">
        <f t="shared" si="64"/>
        <v>1652.542372881356</v>
      </c>
      <c r="AB186" s="29"/>
      <c r="AC186" s="14">
        <f t="shared" si="65"/>
        <v>15000</v>
      </c>
      <c r="AD186" s="12"/>
      <c r="AE186" s="12"/>
      <c r="AF186" s="13" t="s">
        <v>172</v>
      </c>
      <c r="AG186" s="23">
        <v>8</v>
      </c>
      <c r="AH186" s="30">
        <v>20</v>
      </c>
      <c r="AI186" s="25" t="s">
        <v>230</v>
      </c>
      <c r="AJ186" s="13"/>
      <c r="AK186" s="13"/>
      <c r="AL186" s="17">
        <v>0</v>
      </c>
      <c r="AM186" s="15" t="s">
        <v>50</v>
      </c>
      <c r="AN186" s="12" t="s">
        <v>51</v>
      </c>
      <c r="AO186" s="12"/>
      <c r="AP186" s="17"/>
      <c r="AQ186" s="17"/>
      <c r="AR186" s="17"/>
      <c r="AS186" s="17"/>
      <c r="AU18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100062, 'Б-100062-13',date'2016-03-04',3, 7, 7, 'RUR', 1, 18, date'2015-03-06', date'2015-03-07', 1000621, 1, to_date('2016-06-09 00:00:00','YYYY-MM-DD HH24:MI:SS'), 30000, 5400, 0, 151, 0, 'c1', 8,null);insert into xxxx_oebs_cash_payment_test (ID, INVOICE_ID, OEBS_PAYMENT, DOC_DATE, COMISS_DATE) values (s_xxxx_oebs_cash_payment_test.NEXTVAL, 100062, 15000, to_date('2016-06-09 00:00:00','YYYY-MM-DD HH24:MI:SS'), date'2015-06-11' );insert into xxxx_client_discount_m  (ID,CLIENT_ID,CLIENT_AVG_DISCOUNT,DT) values (s_xxxx_client_discount_m.NEXTVAL,151, 20, date'2016-03-05');</v>
      </c>
    </row>
    <row r="187" spans="1:47" s="44" customFormat="1" ht="15" customHeight="1" x14ac:dyDescent="0.3">
      <c r="A187" s="31">
        <v>8</v>
      </c>
      <c r="B187" s="57"/>
      <c r="C187" s="33" t="str">
        <f t="shared" si="59"/>
        <v>10008</v>
      </c>
      <c r="D187" s="33" t="str">
        <f t="shared" si="60"/>
        <v>10008/13</v>
      </c>
      <c r="E187" s="34" t="s">
        <v>40</v>
      </c>
      <c r="F187" s="34" t="s">
        <v>41</v>
      </c>
      <c r="G187" s="12">
        <v>57</v>
      </c>
      <c r="H187" s="14">
        <v>100063</v>
      </c>
      <c r="I187" s="33" t="str">
        <f t="shared" si="61"/>
        <v>Б-100063-13</v>
      </c>
      <c r="J187" s="163">
        <v>3</v>
      </c>
      <c r="K187" s="12">
        <v>7</v>
      </c>
      <c r="L187" s="33" t="s">
        <v>42</v>
      </c>
      <c r="M187" s="36">
        <v>1</v>
      </c>
      <c r="N187" s="33">
        <v>18</v>
      </c>
      <c r="O187" s="145" t="s">
        <v>170</v>
      </c>
      <c r="P187" s="34" t="s">
        <v>44</v>
      </c>
      <c r="Q187" s="34" t="s">
        <v>45</v>
      </c>
      <c r="R187" s="37" t="str">
        <f t="shared" si="62"/>
        <v>1000631</v>
      </c>
      <c r="S187" s="33">
        <v>1</v>
      </c>
      <c r="T187" s="145" t="s">
        <v>216</v>
      </c>
      <c r="U187" s="33">
        <v>11951</v>
      </c>
      <c r="V187" s="33">
        <f t="shared" si="63"/>
        <v>2151.1799999999998</v>
      </c>
      <c r="W187" s="33">
        <v>0</v>
      </c>
      <c r="X187" s="18">
        <v>152</v>
      </c>
      <c r="Y187" s="38" t="s">
        <v>47</v>
      </c>
      <c r="Z187" s="20">
        <f t="shared" si="44"/>
        <v>9799.82</v>
      </c>
      <c r="AA187" s="21">
        <f t="shared" si="64"/>
        <v>658.31779661016958</v>
      </c>
      <c r="AB187" s="39">
        <f>SUM(AA183:AA187)</f>
        <v>6717.6398305084749</v>
      </c>
      <c r="AC187" s="40">
        <f t="shared" si="65"/>
        <v>5975.5</v>
      </c>
      <c r="AD187" s="33"/>
      <c r="AE187" s="33"/>
      <c r="AF187" s="13" t="s">
        <v>172</v>
      </c>
      <c r="AG187" s="41">
        <v>8</v>
      </c>
      <c r="AH187" s="42">
        <v>13</v>
      </c>
      <c r="AI187" s="43" t="s">
        <v>230</v>
      </c>
      <c r="AJ187" s="34"/>
      <c r="AK187" s="34"/>
      <c r="AL187" s="37">
        <v>0</v>
      </c>
      <c r="AM187" s="33" t="s">
        <v>50</v>
      </c>
      <c r="AN187" s="33" t="s">
        <v>51</v>
      </c>
      <c r="AO187" s="33"/>
      <c r="AP187" s="37"/>
      <c r="AQ187" s="37"/>
      <c r="AR187" s="37"/>
      <c r="AS187" s="37"/>
      <c r="AU18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date'2015-03-01', date'2015-09-01', 57, 100063, 'Б-100063-13',date'2016-03-05',3, 7, 7, 'RUR', 1, 18, date'2015-03-06', date'2015-03-07', 1000631, 1, to_date('2016-06-11 00:00:00','YYYY-MM-DD HH24:MI:SS'), 11951, 2151.18, 0, 152, 0, 'c1', 8,null);insert into xxxx_oebs_cash_payment_test (ID, INVOICE_ID, OEBS_PAYMENT, DOC_DATE, COMISS_DATE) values (s_xxxx_oebs_cash_payment_test.NEXTVAL, 100063, 5975.5, to_date('2016-06-11 00:00:00','YYYY-MM-DD HH24:MI:SS'), date'2015-06-11' );insert into xxxx_client_discount_m  (ID,CLIENT_ID,CLIENT_AVG_DISCOUNT,DT) values (s_xxxx_client_discount_m.NEXTVAL,152, 13, date'2016-03-05');</v>
      </c>
    </row>
    <row r="188" spans="1:47" ht="15" customHeight="1" x14ac:dyDescent="0.3">
      <c r="A188" s="45">
        <v>9</v>
      </c>
      <c r="B188" s="57"/>
      <c r="C188" s="12" t="str">
        <f t="shared" si="59"/>
        <v>10009</v>
      </c>
      <c r="D188" s="12" t="str">
        <f t="shared" si="60"/>
        <v>10009/13</v>
      </c>
      <c r="E188" s="13" t="s">
        <v>40</v>
      </c>
      <c r="F188" s="13" t="s">
        <v>41</v>
      </c>
      <c r="G188" s="12">
        <v>57</v>
      </c>
      <c r="H188" s="14">
        <v>100064</v>
      </c>
      <c r="I188" s="15" t="str">
        <f t="shared" si="61"/>
        <v>Б-100064-13</v>
      </c>
      <c r="J188" s="163">
        <v>3</v>
      </c>
      <c r="K188" s="12">
        <v>7</v>
      </c>
      <c r="L188" s="162" t="s">
        <v>91</v>
      </c>
      <c r="M188" s="16">
        <v>1</v>
      </c>
      <c r="N188" s="12">
        <v>18</v>
      </c>
      <c r="O188" s="144" t="s">
        <v>167</v>
      </c>
      <c r="P188" s="13" t="s">
        <v>44</v>
      </c>
      <c r="Q188" s="13" t="s">
        <v>45</v>
      </c>
      <c r="R188" s="17" t="str">
        <f t="shared" si="62"/>
        <v>1000641</v>
      </c>
      <c r="S188" s="15">
        <v>1</v>
      </c>
      <c r="T188" s="144" t="s">
        <v>152</v>
      </c>
      <c r="U188" s="12">
        <v>30000</v>
      </c>
      <c r="V188" s="12">
        <f t="shared" si="63"/>
        <v>5400</v>
      </c>
      <c r="W188" s="12">
        <v>0</v>
      </c>
      <c r="X188" s="18">
        <v>153</v>
      </c>
      <c r="Y188" s="19" t="s">
        <v>47</v>
      </c>
      <c r="Z188" s="20">
        <f t="shared" si="44"/>
        <v>24600</v>
      </c>
      <c r="AA188" s="21">
        <f t="shared" si="64"/>
        <v>1652.542372881356</v>
      </c>
      <c r="AB188" s="22"/>
      <c r="AC188" s="14">
        <f t="shared" si="65"/>
        <v>15000</v>
      </c>
      <c r="AD188" s="21"/>
      <c r="AE188" s="12"/>
      <c r="AF188" s="13" t="s">
        <v>172</v>
      </c>
      <c r="AG188" s="23">
        <v>8</v>
      </c>
      <c r="AH188" s="24">
        <v>13</v>
      </c>
      <c r="AI188" s="25" t="s">
        <v>230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65" t="s">
        <v>194</v>
      </c>
      <c r="AU18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100064, 'Б-100064-13',date'2016-03-02',3, 7, 7, 'USD', 1, 18, date'2015-03-06', date'2015-03-07', 1000641, 1, to_date('2016-06-07 00:00:00','YYYY-MM-DD HH24:MI:SS'), 30000, 5400, 0, 153, 0, 'c1', 8,null);insert into xxxx_oebs_cash_payment_test (ID, INVOICE_ID, OEBS_PAYMENT, DOC_DATE, COMISS_DATE) values (s_xxxx_oebs_cash_payment_test.NEXTVAL, 100064, 15000, to_date('2016-06-07 00:00:00','YYYY-MM-DD HH24:MI:SS'), date'2015-06-11' );insert into xxxx_client_discount_m  (ID,CLIENT_ID,CLIENT_AVG_DISCOUNT,DT) values (s_xxxx_client_discount_m.NEXTVAL,153, 13, date'2016-03-05');</v>
      </c>
    </row>
    <row r="189" spans="1:47" ht="15" customHeight="1" x14ac:dyDescent="0.3">
      <c r="A189" s="45">
        <v>9</v>
      </c>
      <c r="B189" s="57"/>
      <c r="C189" s="12" t="str">
        <f t="shared" si="59"/>
        <v>10009</v>
      </c>
      <c r="D189" s="12" t="str">
        <f t="shared" si="60"/>
        <v>10009/13</v>
      </c>
      <c r="E189" s="13" t="s">
        <v>40</v>
      </c>
      <c r="F189" s="13" t="s">
        <v>41</v>
      </c>
      <c r="G189" s="12">
        <v>57</v>
      </c>
      <c r="H189" s="14">
        <v>100065</v>
      </c>
      <c r="I189" s="15" t="str">
        <f t="shared" si="61"/>
        <v>Б-100065-13</v>
      </c>
      <c r="J189" s="163">
        <v>3</v>
      </c>
      <c r="K189" s="12">
        <v>7</v>
      </c>
      <c r="L189" s="162" t="s">
        <v>91</v>
      </c>
      <c r="M189" s="16">
        <v>1</v>
      </c>
      <c r="N189" s="12">
        <v>18</v>
      </c>
      <c r="O189" s="144" t="s">
        <v>168</v>
      </c>
      <c r="P189" s="13" t="s">
        <v>44</v>
      </c>
      <c r="Q189" s="13" t="s">
        <v>45</v>
      </c>
      <c r="R189" s="17" t="str">
        <f t="shared" si="62"/>
        <v>1000651</v>
      </c>
      <c r="S189" s="15">
        <v>1</v>
      </c>
      <c r="T189" s="144" t="s">
        <v>153</v>
      </c>
      <c r="U189" s="12">
        <v>30000</v>
      </c>
      <c r="V189" s="12">
        <f t="shared" si="63"/>
        <v>5400</v>
      </c>
      <c r="W189" s="12">
        <v>0</v>
      </c>
      <c r="X189" s="18">
        <v>154</v>
      </c>
      <c r="Y189" s="19" t="s">
        <v>47</v>
      </c>
      <c r="Z189" s="20">
        <f t="shared" si="44"/>
        <v>24600</v>
      </c>
      <c r="AA189" s="21">
        <f t="shared" si="64"/>
        <v>1652.542372881356</v>
      </c>
      <c r="AB189" s="26"/>
      <c r="AC189" s="14">
        <f t="shared" si="65"/>
        <v>15000</v>
      </c>
      <c r="AD189" s="21"/>
      <c r="AE189" s="12"/>
      <c r="AF189" s="13" t="s">
        <v>172</v>
      </c>
      <c r="AG189" s="23">
        <v>8</v>
      </c>
      <c r="AH189" s="27">
        <v>7</v>
      </c>
      <c r="AI189" s="25" t="s">
        <v>230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17"/>
      <c r="AU18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100065, 'Б-100065-13',date'2016-03-03',3, 7, 7, 'USD', 1, 18, date'2015-03-06', date'2015-03-07', 1000651, 1, to_date('2016-06-08 00:00:00','YYYY-MM-DD HH24:MI:SS'), 30000, 5400, 0, 154, 0, 'c1', 8,null);insert into xxxx_oebs_cash_payment_test (ID, INVOICE_ID, OEBS_PAYMENT, DOC_DATE, COMISS_DATE) values (s_xxxx_oebs_cash_payment_test.NEXTVAL, 100065, 15000, to_date('2016-06-08 00:00:00','YYYY-MM-DD HH24:MI:SS'), date'2015-06-11' );insert into xxxx_client_discount_m  (ID,CLIENT_ID,CLIENT_AVG_DISCOUNT,DT) values (s_xxxx_client_discount_m.NEXTVAL,154, 7, date'2016-03-05');</v>
      </c>
    </row>
    <row r="190" spans="1:47" ht="15" customHeight="1" x14ac:dyDescent="0.3">
      <c r="A190" s="45">
        <v>9</v>
      </c>
      <c r="B190" s="57"/>
      <c r="C190" s="12" t="str">
        <f t="shared" si="59"/>
        <v>10009</v>
      </c>
      <c r="D190" s="12" t="str">
        <f t="shared" si="60"/>
        <v>10009/13</v>
      </c>
      <c r="E190" s="13" t="s">
        <v>40</v>
      </c>
      <c r="F190" s="13" t="s">
        <v>41</v>
      </c>
      <c r="G190" s="12">
        <v>57</v>
      </c>
      <c r="H190" s="14">
        <v>100066</v>
      </c>
      <c r="I190" s="15" t="str">
        <f t="shared" si="61"/>
        <v>Б-100066-13</v>
      </c>
      <c r="J190" s="163">
        <v>3</v>
      </c>
      <c r="K190" s="12">
        <v>7</v>
      </c>
      <c r="L190" s="162" t="s">
        <v>91</v>
      </c>
      <c r="M190" s="16">
        <v>1</v>
      </c>
      <c r="N190" s="12">
        <v>18</v>
      </c>
      <c r="O190" s="144" t="s">
        <v>168</v>
      </c>
      <c r="P190" s="13" t="s">
        <v>44</v>
      </c>
      <c r="Q190" s="13" t="s">
        <v>45</v>
      </c>
      <c r="R190" s="17" t="str">
        <f t="shared" si="62"/>
        <v>1000661</v>
      </c>
      <c r="S190" s="15">
        <v>1</v>
      </c>
      <c r="T190" s="144" t="s">
        <v>153</v>
      </c>
      <c r="U190" s="12">
        <v>20000</v>
      </c>
      <c r="V190" s="12">
        <f t="shared" si="63"/>
        <v>3600</v>
      </c>
      <c r="W190" s="12">
        <v>0</v>
      </c>
      <c r="X190" s="18">
        <v>155</v>
      </c>
      <c r="Y190" s="19" t="s">
        <v>47</v>
      </c>
      <c r="Z190" s="20">
        <f t="shared" si="44"/>
        <v>16400</v>
      </c>
      <c r="AA190" s="21">
        <f t="shared" si="64"/>
        <v>1101.6949152542375</v>
      </c>
      <c r="AB190" s="26"/>
      <c r="AC190" s="14">
        <f t="shared" si="65"/>
        <v>10000</v>
      </c>
      <c r="AD190" s="21"/>
      <c r="AE190" s="12"/>
      <c r="AF190" s="13" t="s">
        <v>172</v>
      </c>
      <c r="AG190" s="23">
        <v>8</v>
      </c>
      <c r="AH190" s="27">
        <v>7</v>
      </c>
      <c r="AI190" s="25" t="s">
        <v>230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S190" s="17"/>
      <c r="AU190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100066, 'Б-100066-13',date'2016-03-03',3, 7, 7, 'USD', 1, 18, date'2015-03-06', date'2015-03-07', 1000661, 1, to_date('2016-06-08 00:00:00','YYYY-MM-DD HH24:MI:SS'), 20000, 3600, 0, 155, 0, 'c1', 8,null);insert into xxxx_oebs_cash_payment_test (ID, INVOICE_ID, OEBS_PAYMENT, DOC_DATE, COMISS_DATE) values (s_xxxx_oebs_cash_payment_test.NEXTVAL, 100066, 10000, to_date('2016-06-08 00:00:00','YYYY-MM-DD HH24:MI:SS'), date'2015-06-11' );insert into xxxx_client_discount_m  (ID,CLIENT_ID,CLIENT_AVG_DISCOUNT,DT) values (s_xxxx_client_discount_m.NEXTVAL,155, 7, date'2016-03-05');</v>
      </c>
    </row>
    <row r="191" spans="1:47" ht="15" customHeight="1" x14ac:dyDescent="0.3">
      <c r="A191" s="45">
        <v>9</v>
      </c>
      <c r="B191" s="57"/>
      <c r="C191" s="12" t="str">
        <f t="shared" si="59"/>
        <v>10009</v>
      </c>
      <c r="D191" s="12" t="str">
        <f t="shared" si="60"/>
        <v>10009/13</v>
      </c>
      <c r="E191" s="13" t="s">
        <v>40</v>
      </c>
      <c r="F191" s="13" t="s">
        <v>41</v>
      </c>
      <c r="G191" s="12">
        <v>57</v>
      </c>
      <c r="H191" s="14">
        <v>100067</v>
      </c>
      <c r="I191" s="15" t="str">
        <f t="shared" si="61"/>
        <v>Б-100067-13</v>
      </c>
      <c r="J191" s="163">
        <v>3</v>
      </c>
      <c r="K191" s="28">
        <v>11</v>
      </c>
      <c r="L191" s="162" t="s">
        <v>91</v>
      </c>
      <c r="M191" s="16">
        <v>1</v>
      </c>
      <c r="N191" s="12">
        <v>18</v>
      </c>
      <c r="O191" s="144" t="s">
        <v>169</v>
      </c>
      <c r="P191" s="13" t="s">
        <v>44</v>
      </c>
      <c r="Q191" s="13" t="s">
        <v>45</v>
      </c>
      <c r="R191" s="17" t="str">
        <f t="shared" si="62"/>
        <v>1000671</v>
      </c>
      <c r="S191" s="15">
        <v>1</v>
      </c>
      <c r="T191" s="144" t="s">
        <v>215</v>
      </c>
      <c r="U191" s="12">
        <v>30000</v>
      </c>
      <c r="V191" s="12">
        <f t="shared" si="63"/>
        <v>5400</v>
      </c>
      <c r="W191" s="12">
        <v>0</v>
      </c>
      <c r="X191" s="18">
        <v>156</v>
      </c>
      <c r="Y191" s="19" t="s">
        <v>47</v>
      </c>
      <c r="Z191" s="20">
        <f t="shared" si="44"/>
        <v>24600</v>
      </c>
      <c r="AA191" s="21">
        <f>(AC191/1.18)*0.08</f>
        <v>1016.9491525423729</v>
      </c>
      <c r="AB191" s="29"/>
      <c r="AC191" s="14">
        <f t="shared" si="65"/>
        <v>15000</v>
      </c>
      <c r="AD191" s="21"/>
      <c r="AE191" s="12"/>
      <c r="AF191" s="13" t="s">
        <v>172</v>
      </c>
      <c r="AG191" s="23">
        <v>8</v>
      </c>
      <c r="AH191" s="30">
        <v>20</v>
      </c>
      <c r="AI191" s="25" t="s">
        <v>230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17"/>
      <c r="AU191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100067, 'Б-100067-13',date'2016-03-04',3, 11, 11, 'USD', 1, 18, date'2015-03-06', date'2015-03-07', 1000671, 1, to_date('2016-06-09 00:00:00','YYYY-MM-DD HH24:MI:SS'), 30000, 5400, 0, 156, 0, 'c1', 8,null);insert into xxxx_oebs_cash_payment_test (ID, INVOICE_ID, OEBS_PAYMENT, DOC_DATE, COMISS_DATE) values (s_xxxx_oebs_cash_payment_test.NEXTVAL, 100067, 15000, to_date('2016-06-09 00:00:00','YYYY-MM-DD HH24:MI:SS'), date'2015-06-11' );insert into xxxx_client_discount_m  (ID,CLIENT_ID,CLIENT_AVG_DISCOUNT,DT) values (s_xxxx_client_discount_m.NEXTVAL,156, 20, date'2016-03-05');</v>
      </c>
    </row>
    <row r="192" spans="1:47" s="44" customFormat="1" ht="15" customHeight="1" x14ac:dyDescent="0.3">
      <c r="A192" s="31">
        <v>9</v>
      </c>
      <c r="B192" s="60"/>
      <c r="C192" s="33" t="str">
        <f t="shared" si="59"/>
        <v>10009</v>
      </c>
      <c r="D192" s="33" t="str">
        <f t="shared" si="60"/>
        <v>10009/13</v>
      </c>
      <c r="E192" s="34" t="s">
        <v>40</v>
      </c>
      <c r="F192" s="34" t="s">
        <v>41</v>
      </c>
      <c r="G192" s="12">
        <v>57</v>
      </c>
      <c r="H192" s="14">
        <v>100068</v>
      </c>
      <c r="I192" s="33" t="str">
        <f t="shared" si="61"/>
        <v>Б-100068-13</v>
      </c>
      <c r="J192" s="163">
        <v>3</v>
      </c>
      <c r="K192" s="35">
        <v>1</v>
      </c>
      <c r="L192" s="162" t="s">
        <v>91</v>
      </c>
      <c r="M192" s="36">
        <v>1</v>
      </c>
      <c r="N192" s="33">
        <v>18</v>
      </c>
      <c r="O192" s="145" t="s">
        <v>170</v>
      </c>
      <c r="P192" s="34" t="s">
        <v>44</v>
      </c>
      <c r="Q192" s="34" t="s">
        <v>45</v>
      </c>
      <c r="R192" s="37" t="str">
        <f t="shared" si="62"/>
        <v>1000681</v>
      </c>
      <c r="S192" s="33">
        <v>1</v>
      </c>
      <c r="T192" s="145" t="s">
        <v>216</v>
      </c>
      <c r="U192" s="33">
        <v>11952</v>
      </c>
      <c r="V192" s="33">
        <f t="shared" si="63"/>
        <v>2151.36</v>
      </c>
      <c r="W192" s="33">
        <v>0</v>
      </c>
      <c r="X192" s="18">
        <v>157</v>
      </c>
      <c r="Y192" s="38" t="s">
        <v>47</v>
      </c>
      <c r="Z192" s="20">
        <f t="shared" si="44"/>
        <v>9800.64</v>
      </c>
      <c r="AA192" s="21">
        <f>(AC192/1.18)*0.13</f>
        <v>658.37288135593224</v>
      </c>
      <c r="AB192" s="39">
        <f>SUM(AA188:AA192)</f>
        <v>6082.1016949152545</v>
      </c>
      <c r="AC192" s="40">
        <f t="shared" si="65"/>
        <v>5976</v>
      </c>
      <c r="AD192" s="21"/>
      <c r="AE192" s="33"/>
      <c r="AF192" s="13" t="s">
        <v>172</v>
      </c>
      <c r="AG192" s="41">
        <v>8</v>
      </c>
      <c r="AH192" s="42">
        <v>13</v>
      </c>
      <c r="AI192" s="43" t="s">
        <v>230</v>
      </c>
      <c r="AJ192" s="34"/>
      <c r="AK192" s="34"/>
      <c r="AL192" s="37">
        <v>0</v>
      </c>
      <c r="AM192" s="33" t="s">
        <v>50</v>
      </c>
      <c r="AN192" s="33" t="s">
        <v>51</v>
      </c>
      <c r="AO192" s="33"/>
      <c r="AP192" s="37"/>
      <c r="AQ192" s="37"/>
      <c r="AR192" s="37"/>
      <c r="AS192" s="37"/>
      <c r="AU192" s="44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date'2015-03-01', date'2015-09-01', 57, 100068, 'Б-100068-13',date'2016-03-05',3, 1, 1, 'USD', 1, 18, date'2015-03-06', date'2015-03-07', 1000681, 1, to_date('2016-06-11 00:00:00','YYYY-MM-DD HH24:MI:SS'), 11952, 2151.36, 0, 157, 0, 'c1', 8,null);insert into xxxx_oebs_cash_payment_test (ID, INVOICE_ID, OEBS_PAYMENT, DOC_DATE, COMISS_DATE) values (s_xxxx_oebs_cash_payment_test.NEXTVAL, 100068, 5976, to_date('2016-06-11 00:00:00','YYYY-MM-DD HH24:MI:SS'), date'2015-06-11' );insert into xxxx_client_discount_m  (ID,CLIENT_ID,CLIENT_AVG_DISCOUNT,DT) values (s_xxxx_client_discount_m.NEXTVAL,157, 13, date'2016-03-05');</v>
      </c>
    </row>
    <row r="193" spans="1:47" ht="15" customHeight="1" x14ac:dyDescent="0.3">
      <c r="A193" s="45">
        <v>10</v>
      </c>
      <c r="B193" s="57"/>
      <c r="C193" s="12" t="str">
        <f t="shared" si="59"/>
        <v>100010</v>
      </c>
      <c r="D193" s="12" t="str">
        <f t="shared" si="60"/>
        <v>100010/13</v>
      </c>
      <c r="E193" s="13" t="s">
        <v>40</v>
      </c>
      <c r="F193" s="13" t="s">
        <v>41</v>
      </c>
      <c r="G193" s="12">
        <v>57</v>
      </c>
      <c r="H193" s="14">
        <v>100099</v>
      </c>
      <c r="I193" s="15" t="str">
        <f t="shared" si="61"/>
        <v>Б-100099-13</v>
      </c>
      <c r="J193" s="163">
        <v>3</v>
      </c>
      <c r="K193" s="12">
        <v>7</v>
      </c>
      <c r="L193" s="12" t="s">
        <v>42</v>
      </c>
      <c r="M193" s="16">
        <v>1</v>
      </c>
      <c r="N193" s="12">
        <v>18</v>
      </c>
      <c r="O193" s="144" t="s">
        <v>167</v>
      </c>
      <c r="P193" s="13" t="s">
        <v>44</v>
      </c>
      <c r="Q193" s="13" t="s">
        <v>45</v>
      </c>
      <c r="R193" s="17" t="str">
        <f t="shared" si="62"/>
        <v>1000991</v>
      </c>
      <c r="S193" s="15">
        <v>1</v>
      </c>
      <c r="T193" s="144" t="s">
        <v>152</v>
      </c>
      <c r="U193" s="12">
        <v>100000</v>
      </c>
      <c r="V193" s="12">
        <f t="shared" si="63"/>
        <v>18000</v>
      </c>
      <c r="W193" s="12">
        <v>0</v>
      </c>
      <c r="X193" s="18">
        <v>188</v>
      </c>
      <c r="Y193" s="19" t="s">
        <v>47</v>
      </c>
      <c r="Z193" s="20">
        <f t="shared" si="44"/>
        <v>82000</v>
      </c>
      <c r="AA193" s="21">
        <f>(AC193/1.18)*0.13</f>
        <v>5508.4745762711873</v>
      </c>
      <c r="AB193" s="22"/>
      <c r="AC193" s="14">
        <f t="shared" si="65"/>
        <v>50000</v>
      </c>
      <c r="AD193" s="12"/>
      <c r="AE193" s="12"/>
      <c r="AF193" s="13" t="s">
        <v>172</v>
      </c>
      <c r="AG193" s="23">
        <v>8</v>
      </c>
      <c r="AH193" s="24">
        <v>13</v>
      </c>
      <c r="AI193" s="25" t="s">
        <v>230</v>
      </c>
      <c r="AJ193" s="13"/>
      <c r="AK193" s="13"/>
      <c r="AL193" s="17">
        <v>0</v>
      </c>
      <c r="AM193" s="15" t="s">
        <v>50</v>
      </c>
      <c r="AN193" s="12" t="s">
        <v>51</v>
      </c>
      <c r="AO193" s="12"/>
      <c r="AP193" s="17"/>
      <c r="AQ193" s="17"/>
      <c r="AR193" s="17"/>
      <c r="AS193" s="9" t="s">
        <v>89</v>
      </c>
      <c r="AU193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100099, 'Б-100099-13',date'2016-03-02',3, 7, 7, 'RUR', 1, 18, date'2015-03-06', date'2015-03-07', 1000991, 1, to_date('2016-06-07 00:00:00','YYYY-MM-DD HH24:MI:SS'), 100000, 18000, 0, 188, 0, 'c1', 8,null);insert into xxxx_oebs_cash_payment_test (ID, INVOICE_ID, OEBS_PAYMENT, DOC_DATE, COMISS_DATE) values (s_xxxx_oebs_cash_payment_test.NEXTVAL, 100099, 50000, to_date('2016-06-07 00:00:00','YYYY-MM-DD HH24:MI:SS'), date'2015-06-11' );insert into xxxx_client_discount_m  (ID,CLIENT_ID,CLIENT_AVG_DISCOUNT,DT) values (s_xxxx_client_discount_m.NEXTVAL,188, 13, date'2016-03-05');</v>
      </c>
    </row>
    <row r="194" spans="1:47" ht="15" customHeight="1" x14ac:dyDescent="0.3">
      <c r="A194" s="45">
        <v>10</v>
      </c>
      <c r="B194" s="57"/>
      <c r="C194" s="12" t="str">
        <f t="shared" si="59"/>
        <v>100010</v>
      </c>
      <c r="D194" s="12" t="str">
        <f t="shared" si="60"/>
        <v>100010/13</v>
      </c>
      <c r="E194" s="13" t="s">
        <v>40</v>
      </c>
      <c r="F194" s="13" t="s">
        <v>41</v>
      </c>
      <c r="G194" s="12">
        <v>57</v>
      </c>
      <c r="H194" s="14">
        <v>100100</v>
      </c>
      <c r="I194" s="15" t="str">
        <f t="shared" si="61"/>
        <v>Б-100100-13</v>
      </c>
      <c r="J194" s="163">
        <v>3</v>
      </c>
      <c r="K194" s="12">
        <v>7</v>
      </c>
      <c r="L194" s="12" t="s">
        <v>42</v>
      </c>
      <c r="M194" s="76">
        <v>0</v>
      </c>
      <c r="N194" s="12">
        <v>18</v>
      </c>
      <c r="O194" s="144" t="s">
        <v>168</v>
      </c>
      <c r="P194" s="13" t="s">
        <v>44</v>
      </c>
      <c r="Q194" s="13" t="s">
        <v>45</v>
      </c>
      <c r="R194" s="17" t="str">
        <f t="shared" si="62"/>
        <v>1001001</v>
      </c>
      <c r="S194" s="15">
        <v>1</v>
      </c>
      <c r="T194" s="144" t="s">
        <v>153</v>
      </c>
      <c r="U194" s="12">
        <v>90000</v>
      </c>
      <c r="V194" s="12">
        <f t="shared" si="63"/>
        <v>16200</v>
      </c>
      <c r="W194" s="12">
        <v>0</v>
      </c>
      <c r="X194" s="18">
        <v>189</v>
      </c>
      <c r="Y194" s="19" t="s">
        <v>47</v>
      </c>
      <c r="Z194" s="20">
        <f t="shared" si="44"/>
        <v>73800</v>
      </c>
      <c r="AA194" s="21">
        <f>(AC194)*0.13</f>
        <v>5850</v>
      </c>
      <c r="AB194" s="26"/>
      <c r="AC194" s="14">
        <f t="shared" si="65"/>
        <v>45000</v>
      </c>
      <c r="AD194" s="12"/>
      <c r="AE194" s="12"/>
      <c r="AF194" s="13" t="s">
        <v>172</v>
      </c>
      <c r="AG194" s="23">
        <v>8</v>
      </c>
      <c r="AH194" s="27">
        <v>7</v>
      </c>
      <c r="AI194" s="25" t="s">
        <v>230</v>
      </c>
      <c r="AJ194" s="13"/>
      <c r="AK194" s="13"/>
      <c r="AL194" s="17">
        <v>0</v>
      </c>
      <c r="AM194" s="15" t="s">
        <v>50</v>
      </c>
      <c r="AN194" s="12" t="s">
        <v>51</v>
      </c>
      <c r="AO194" s="12"/>
      <c r="AP194" s="17"/>
      <c r="AQ194" s="17"/>
      <c r="AR194" s="17"/>
      <c r="AS194" s="9" t="s">
        <v>90</v>
      </c>
      <c r="AU194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100100, 'Б-100100-13',date'2016-03-03',3, 7, 7, 'RUR', 0, 18, date'2015-03-06', date'2015-03-07', 1001001, 1, to_date('2016-06-08 00:00:00','YYYY-MM-DD HH24:MI:SS'), 90000, 16200, 0, 189, 0, 'c1', 8,null);insert into xxxx_oebs_cash_payment_test (ID, INVOICE_ID, OEBS_PAYMENT, DOC_DATE, COMISS_DATE) values (s_xxxx_oebs_cash_payment_test.NEXTVAL, 100100, 45000, to_date('2016-06-08 00:00:00','YYYY-MM-DD HH24:MI:SS'), date'2015-06-11' );insert into xxxx_client_discount_m  (ID,CLIENT_ID,CLIENT_AVG_DISCOUNT,DT) values (s_xxxx_client_discount_m.NEXTVAL,189, 7, date'2016-03-05');</v>
      </c>
    </row>
    <row r="195" spans="1:47" ht="15" customHeight="1" x14ac:dyDescent="0.3">
      <c r="A195" s="45">
        <v>10</v>
      </c>
      <c r="B195" s="57"/>
      <c r="C195" s="12" t="str">
        <f t="shared" si="59"/>
        <v>100010</v>
      </c>
      <c r="D195" s="12" t="str">
        <f t="shared" si="60"/>
        <v>100010/13</v>
      </c>
      <c r="E195" s="13" t="s">
        <v>40</v>
      </c>
      <c r="F195" s="13" t="s">
        <v>41</v>
      </c>
      <c r="G195" s="12">
        <v>57</v>
      </c>
      <c r="H195" s="14">
        <v>100101</v>
      </c>
      <c r="I195" s="15" t="str">
        <f t="shared" si="61"/>
        <v>Б-100101-13</v>
      </c>
      <c r="J195" s="163">
        <v>3</v>
      </c>
      <c r="K195" s="12">
        <v>7</v>
      </c>
      <c r="L195" s="56" t="s">
        <v>91</v>
      </c>
      <c r="M195" s="16">
        <v>1</v>
      </c>
      <c r="N195" s="12">
        <v>18</v>
      </c>
      <c r="O195" s="144" t="s">
        <v>168</v>
      </c>
      <c r="P195" s="13" t="s">
        <v>44</v>
      </c>
      <c r="Q195" s="13" t="s">
        <v>45</v>
      </c>
      <c r="R195" s="17" t="str">
        <f t="shared" si="62"/>
        <v>1001011</v>
      </c>
      <c r="S195" s="15">
        <v>1</v>
      </c>
      <c r="T195" s="144" t="s">
        <v>153</v>
      </c>
      <c r="U195" s="12">
        <v>1300</v>
      </c>
      <c r="V195" s="12">
        <f t="shared" si="63"/>
        <v>234</v>
      </c>
      <c r="W195" s="12">
        <v>0</v>
      </c>
      <c r="X195" s="18">
        <v>190</v>
      </c>
      <c r="Y195" s="19" t="s">
        <v>47</v>
      </c>
      <c r="Z195" s="20">
        <f t="shared" si="44"/>
        <v>1066</v>
      </c>
      <c r="AA195" s="21">
        <f>(AC195/1.18)*0.13</f>
        <v>71.61016949152544</v>
      </c>
      <c r="AB195" s="26"/>
      <c r="AC195" s="14">
        <f t="shared" si="65"/>
        <v>650</v>
      </c>
      <c r="AD195" s="12"/>
      <c r="AE195" s="12"/>
      <c r="AF195" s="13" t="s">
        <v>172</v>
      </c>
      <c r="AG195" s="23">
        <v>8</v>
      </c>
      <c r="AH195" s="27">
        <v>7</v>
      </c>
      <c r="AI195" s="25" t="s">
        <v>230</v>
      </c>
      <c r="AJ195" s="13"/>
      <c r="AK195" s="13"/>
      <c r="AL195" s="17">
        <v>0</v>
      </c>
      <c r="AM195" s="15" t="s">
        <v>50</v>
      </c>
      <c r="AN195" s="12" t="s">
        <v>51</v>
      </c>
      <c r="AO195" s="12"/>
      <c r="AP195" s="17"/>
      <c r="AQ195" s="17"/>
      <c r="AR195" s="17"/>
      <c r="AU195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100101, 'Б-100101-13',date'2016-03-03',3, 7, 7, 'USD', 1, 18, date'2015-03-06', date'2015-03-07', 1001011, 1, to_date('2016-06-08 00:00:00','YYYY-MM-DD HH24:MI:SS'), 1300, 234, 0, 190, 0, 'c1', 8,null);insert into xxxx_oebs_cash_payment_test (ID, INVOICE_ID, OEBS_PAYMENT, DOC_DATE, COMISS_DATE) values (s_xxxx_oebs_cash_payment_test.NEXTVAL, 100101, 650, to_date('2016-06-08 00:00:00','YYYY-MM-DD HH24:MI:SS'), date'2015-06-11' );insert into xxxx_client_discount_m  (ID,CLIENT_ID,CLIENT_AVG_DISCOUNT,DT) values (s_xxxx_client_discount_m.NEXTVAL,190, 7, date'2016-03-05');</v>
      </c>
    </row>
    <row r="196" spans="1:47" ht="15" customHeight="1" x14ac:dyDescent="0.3">
      <c r="A196" s="45">
        <v>10</v>
      </c>
      <c r="B196" s="57"/>
      <c r="C196" s="12" t="str">
        <f t="shared" si="59"/>
        <v>100010</v>
      </c>
      <c r="D196" s="12" t="str">
        <f t="shared" si="60"/>
        <v>100010/13</v>
      </c>
      <c r="E196" s="13" t="s">
        <v>40</v>
      </c>
      <c r="F196" s="13" t="s">
        <v>41</v>
      </c>
      <c r="G196" s="12">
        <v>57</v>
      </c>
      <c r="H196" s="14">
        <v>100102</v>
      </c>
      <c r="I196" s="15" t="str">
        <f t="shared" si="61"/>
        <v>Б-100102-13</v>
      </c>
      <c r="J196" s="163">
        <v>3</v>
      </c>
      <c r="K196" s="28">
        <v>11</v>
      </c>
      <c r="L196" s="12" t="s">
        <v>42</v>
      </c>
      <c r="M196" s="16">
        <v>1</v>
      </c>
      <c r="N196" s="12">
        <v>18</v>
      </c>
      <c r="O196" s="144" t="s">
        <v>169</v>
      </c>
      <c r="P196" s="13" t="s">
        <v>44</v>
      </c>
      <c r="Q196" s="13" t="s">
        <v>45</v>
      </c>
      <c r="R196" s="17" t="str">
        <f t="shared" si="62"/>
        <v>1001021</v>
      </c>
      <c r="S196" s="15">
        <v>1</v>
      </c>
      <c r="T196" s="144" t="s">
        <v>215</v>
      </c>
      <c r="U196" s="12">
        <v>80000</v>
      </c>
      <c r="V196" s="12">
        <f t="shared" si="63"/>
        <v>14400</v>
      </c>
      <c r="W196" s="12">
        <v>0</v>
      </c>
      <c r="X196" s="18">
        <v>191</v>
      </c>
      <c r="Y196" s="19" t="s">
        <v>47</v>
      </c>
      <c r="Z196" s="20">
        <f t="shared" si="44"/>
        <v>65600</v>
      </c>
      <c r="AA196" s="21">
        <f>(AC196/1.18)*0.08</f>
        <v>2711.8644067796613</v>
      </c>
      <c r="AB196" s="29"/>
      <c r="AC196" s="14">
        <f t="shared" si="65"/>
        <v>40000</v>
      </c>
      <c r="AD196" s="12"/>
      <c r="AE196" s="12"/>
      <c r="AF196" s="13" t="s">
        <v>172</v>
      </c>
      <c r="AG196" s="23">
        <v>8</v>
      </c>
      <c r="AH196" s="30">
        <v>20</v>
      </c>
      <c r="AI196" s="25" t="s">
        <v>230</v>
      </c>
      <c r="AJ196" s="13"/>
      <c r="AK196" s="13"/>
      <c r="AL196" s="17">
        <v>0</v>
      </c>
      <c r="AM196" s="15" t="s">
        <v>50</v>
      </c>
      <c r="AN196" s="12" t="s">
        <v>51</v>
      </c>
      <c r="AO196" s="12"/>
      <c r="AP196" s="17"/>
      <c r="AQ196" s="17"/>
      <c r="AR196" s="17"/>
      <c r="AU196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100102, 'Б-100102-13',date'2016-03-04',3, 11, 11, 'RUR', 1, 18, date'2015-03-06', date'2015-03-07', 1001021, 1, to_date('2016-06-09 00:00:00','YYYY-MM-DD HH24:MI:SS'), 80000, 14400, 0, 191, 0, 'c1', 8,null);insert into xxxx_oebs_cash_payment_test (ID, INVOICE_ID, OEBS_PAYMENT, DOC_DATE, COMISS_DATE) values (s_xxxx_oebs_cash_payment_test.NEXTVAL, 100102, 40000, to_date('2016-06-09 00:00:00','YYYY-MM-DD HH24:MI:SS'), date'2015-06-11' );insert into xxxx_client_discount_m  (ID,CLIENT_ID,CLIENT_AVG_DISCOUNT,DT) values (s_xxxx_client_discount_m.NEXTVAL,191, 20, date'2016-03-05');</v>
      </c>
    </row>
    <row r="197" spans="1:47" s="44" customFormat="1" ht="15" customHeight="1" x14ac:dyDescent="0.3">
      <c r="A197" s="45">
        <v>10</v>
      </c>
      <c r="B197" s="60"/>
      <c r="C197" s="33" t="str">
        <f t="shared" si="59"/>
        <v>100010</v>
      </c>
      <c r="D197" s="33" t="str">
        <f t="shared" si="60"/>
        <v>100010/13</v>
      </c>
      <c r="E197" s="34" t="s">
        <v>40</v>
      </c>
      <c r="F197" s="34" t="s">
        <v>41</v>
      </c>
      <c r="G197" s="12">
        <v>57</v>
      </c>
      <c r="H197" s="14">
        <v>100103</v>
      </c>
      <c r="I197" s="33" t="str">
        <f t="shared" si="61"/>
        <v>Б-100103-13</v>
      </c>
      <c r="J197" s="163">
        <v>3</v>
      </c>
      <c r="K197" s="35">
        <v>1</v>
      </c>
      <c r="L197" s="33" t="s">
        <v>42</v>
      </c>
      <c r="M197" s="36">
        <v>1</v>
      </c>
      <c r="N197" s="33">
        <v>18</v>
      </c>
      <c r="O197" s="145" t="s">
        <v>170</v>
      </c>
      <c r="P197" s="34" t="s">
        <v>44</v>
      </c>
      <c r="Q197" s="34" t="s">
        <v>45</v>
      </c>
      <c r="R197" s="37" t="str">
        <f t="shared" si="62"/>
        <v>1001031</v>
      </c>
      <c r="S197" s="33">
        <v>1</v>
      </c>
      <c r="T197" s="145" t="s">
        <v>216</v>
      </c>
      <c r="U197" s="33">
        <v>60000</v>
      </c>
      <c r="V197" s="33">
        <f t="shared" si="63"/>
        <v>10800</v>
      </c>
      <c r="W197" s="33">
        <v>0</v>
      </c>
      <c r="X197" s="18">
        <v>192</v>
      </c>
      <c r="Y197" s="38" t="s">
        <v>47</v>
      </c>
      <c r="Z197" s="20">
        <f t="shared" si="44"/>
        <v>49200</v>
      </c>
      <c r="AA197" s="21">
        <f>(AC197/1.18)*0.13</f>
        <v>3305.0847457627119</v>
      </c>
      <c r="AB197" s="39"/>
      <c r="AC197" s="40">
        <f t="shared" si="65"/>
        <v>30000</v>
      </c>
      <c r="AD197" s="33"/>
      <c r="AE197" s="33"/>
      <c r="AF197" s="13" t="s">
        <v>172</v>
      </c>
      <c r="AG197" s="41">
        <v>8</v>
      </c>
      <c r="AH197" s="42">
        <v>13</v>
      </c>
      <c r="AI197" s="43" t="s">
        <v>230</v>
      </c>
      <c r="AJ197" s="34"/>
      <c r="AK197" s="34"/>
      <c r="AL197" s="37">
        <v>0</v>
      </c>
      <c r="AM197" s="33" t="s">
        <v>50</v>
      </c>
      <c r="AN197" s="33" t="s">
        <v>51</v>
      </c>
      <c r="AO197" s="33"/>
      <c r="AP197" s="37"/>
      <c r="AQ197" s="37"/>
      <c r="AR197" s="37"/>
      <c r="AU197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date'2015-03-01', date'2015-09-01', 57, 100103, 'Б-100103-13',date'2016-03-05',3, 1, 1, 'RUR', 1, 18, date'2015-03-06', date'2015-03-07', 1001031, 1, to_date('2016-06-11 00:00:00','YYYY-MM-DD HH24:MI:SS'), 60000, 10800, 0, 192, 0, 'c1', 8,null);insert into xxxx_oebs_cash_payment_test (ID, INVOICE_ID, OEBS_PAYMENT, DOC_DATE, COMISS_DATE) values (s_xxxx_oebs_cash_payment_test.NEXTVAL, 100103, 30000, to_date('2016-06-11 00:00:00','YYYY-MM-DD HH24:MI:SS'), date'2015-06-11' );insert into xxxx_client_discount_m  (ID,CLIENT_ID,CLIENT_AVG_DISCOUNT,DT) values (s_xxxx_client_discount_m.NEXTVAL,192, 13, date'2016-03-05');</v>
      </c>
    </row>
    <row r="198" spans="1:47" ht="15" customHeight="1" x14ac:dyDescent="0.3">
      <c r="A198" s="45">
        <v>11</v>
      </c>
      <c r="B198" s="57"/>
      <c r="C198" s="12" t="str">
        <f t="shared" si="59"/>
        <v>100011</v>
      </c>
      <c r="D198" s="12" t="str">
        <f t="shared" si="60"/>
        <v>100011/13</v>
      </c>
      <c r="E198" s="13" t="s">
        <v>40</v>
      </c>
      <c r="F198" s="13" t="s">
        <v>41</v>
      </c>
      <c r="G198" s="12">
        <v>57</v>
      </c>
      <c r="H198" s="14">
        <v>100154</v>
      </c>
      <c r="I198" s="15" t="str">
        <f t="shared" si="61"/>
        <v>Б-100154-13</v>
      </c>
      <c r="J198" s="163">
        <v>3</v>
      </c>
      <c r="K198" s="56">
        <v>2</v>
      </c>
      <c r="L198" s="56" t="s">
        <v>91</v>
      </c>
      <c r="M198" s="16">
        <v>1</v>
      </c>
      <c r="N198" s="12">
        <v>18</v>
      </c>
      <c r="O198" s="144" t="s">
        <v>167</v>
      </c>
      <c r="P198" s="13" t="s">
        <v>44</v>
      </c>
      <c r="Q198" s="13" t="s">
        <v>45</v>
      </c>
      <c r="R198" s="17" t="str">
        <f t="shared" si="62"/>
        <v>1001541</v>
      </c>
      <c r="S198" s="15">
        <v>1</v>
      </c>
      <c r="T198" s="144" t="s">
        <v>152</v>
      </c>
      <c r="U198" s="12">
        <v>50000</v>
      </c>
      <c r="V198" s="12">
        <f t="shared" si="63"/>
        <v>9000</v>
      </c>
      <c r="W198" s="12">
        <v>0</v>
      </c>
      <c r="X198" s="18">
        <v>243</v>
      </c>
      <c r="Y198" s="19" t="s">
        <v>47</v>
      </c>
      <c r="Z198" s="20">
        <f t="shared" si="44"/>
        <v>41000</v>
      </c>
      <c r="AA198" s="21">
        <f>(AC198/1.18)*0.13</f>
        <v>2754.2372881355936</v>
      </c>
      <c r="AB198" s="22"/>
      <c r="AC198" s="14">
        <f t="shared" si="65"/>
        <v>25000</v>
      </c>
      <c r="AD198" s="12"/>
      <c r="AE198" s="12"/>
      <c r="AF198" s="13" t="s">
        <v>172</v>
      </c>
      <c r="AG198" s="23">
        <v>8</v>
      </c>
      <c r="AH198" s="24">
        <v>13</v>
      </c>
      <c r="AI198" s="25" t="s">
        <v>230</v>
      </c>
      <c r="AJ198" s="13"/>
      <c r="AK198" s="13"/>
      <c r="AL198" s="17">
        <v>0</v>
      </c>
      <c r="AM198" s="15" t="s">
        <v>50</v>
      </c>
      <c r="AN198" s="12" t="s">
        <v>51</v>
      </c>
      <c r="AO198" s="12"/>
      <c r="AP198" s="17"/>
      <c r="AQ198" s="17"/>
      <c r="AR198" s="17"/>
      <c r="AS198" s="15" t="s">
        <v>99</v>
      </c>
      <c r="AU198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100154, 'Б-100154-13',date'2016-03-02',3, 2, 2, 'USD', 1, 18, date'2015-03-06', date'2015-03-07', 1001541, 1, to_date('2016-06-07 00:00:00','YYYY-MM-DD HH24:MI:SS'), 50000, 9000, 0, 243, 0, 'c1', 8,null);insert into xxxx_oebs_cash_payment_test (ID, INVOICE_ID, OEBS_PAYMENT, DOC_DATE, COMISS_DATE) values (s_xxxx_oebs_cash_payment_test.NEXTVAL, 100154, 25000, to_date('2016-06-07 00:00:00','YYYY-MM-DD HH24:MI:SS'), date'2015-06-11' );insert into xxxx_client_discount_m  (ID,CLIENT_ID,CLIENT_AVG_DISCOUNT,DT) values (s_xxxx_client_discount_m.NEXTVAL,243, 13, date'2016-03-05');</v>
      </c>
    </row>
    <row r="199" spans="1:47" ht="15" customHeight="1" x14ac:dyDescent="0.3">
      <c r="A199" s="45">
        <v>11</v>
      </c>
      <c r="B199" s="57"/>
      <c r="C199" s="12" t="str">
        <f t="shared" si="59"/>
        <v>100011</v>
      </c>
      <c r="D199" s="12" t="str">
        <f t="shared" si="60"/>
        <v>100011/13</v>
      </c>
      <c r="E199" s="13" t="s">
        <v>40</v>
      </c>
      <c r="F199" s="13" t="s">
        <v>41</v>
      </c>
      <c r="G199" s="12">
        <v>57</v>
      </c>
      <c r="H199" s="14">
        <v>100155</v>
      </c>
      <c r="I199" s="15" t="str">
        <f t="shared" si="61"/>
        <v>Б-100155-13</v>
      </c>
      <c r="J199" s="163">
        <v>3</v>
      </c>
      <c r="K199" s="12">
        <v>7</v>
      </c>
      <c r="L199" s="56" t="s">
        <v>91</v>
      </c>
      <c r="M199" s="16">
        <v>1</v>
      </c>
      <c r="N199" s="12">
        <v>18</v>
      </c>
      <c r="O199" s="144" t="s">
        <v>168</v>
      </c>
      <c r="P199" s="13" t="s">
        <v>44</v>
      </c>
      <c r="Q199" s="13" t="s">
        <v>45</v>
      </c>
      <c r="R199" s="17" t="str">
        <f t="shared" si="62"/>
        <v>1001551</v>
      </c>
      <c r="S199" s="15">
        <v>1</v>
      </c>
      <c r="T199" s="144" t="s">
        <v>153</v>
      </c>
      <c r="U199" s="12">
        <v>50000</v>
      </c>
      <c r="V199" s="12">
        <f t="shared" si="63"/>
        <v>9000</v>
      </c>
      <c r="W199" s="12">
        <v>0</v>
      </c>
      <c r="X199" s="18">
        <v>244</v>
      </c>
      <c r="Y199" s="19" t="s">
        <v>47</v>
      </c>
      <c r="Z199" s="20">
        <f t="shared" si="44"/>
        <v>41000</v>
      </c>
      <c r="AA199" s="21">
        <f t="shared" ref="AA199:AA212" si="66">(AC199/1.18)*0.13</f>
        <v>2754.2372881355936</v>
      </c>
      <c r="AB199" s="26"/>
      <c r="AC199" s="14">
        <f t="shared" si="65"/>
        <v>25000</v>
      </c>
      <c r="AD199" s="12"/>
      <c r="AE199" s="12"/>
      <c r="AF199" s="13" t="s">
        <v>172</v>
      </c>
      <c r="AG199" s="23">
        <v>8</v>
      </c>
      <c r="AH199" s="27">
        <v>7</v>
      </c>
      <c r="AI199" s="25" t="s">
        <v>230</v>
      </c>
      <c r="AJ199" s="13"/>
      <c r="AK199" s="13"/>
      <c r="AL199" s="17">
        <v>0</v>
      </c>
      <c r="AM199" s="15" t="s">
        <v>50</v>
      </c>
      <c r="AN199" s="12" t="s">
        <v>51</v>
      </c>
      <c r="AO199" s="12"/>
      <c r="AP199" s="17"/>
      <c r="AQ199" s="17"/>
      <c r="AR199" s="17"/>
      <c r="AS199" s="9" t="s">
        <v>100</v>
      </c>
      <c r="AU199" s="9" t="str">
        <f t="shared" si="4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100155, 'Б-100155-13',date'2016-03-03',3, 7, 7, 'USD', 1, 18, date'2015-03-06', date'2015-03-07', 1001551, 1, to_date('2016-06-08 00:00:00','YYYY-MM-DD HH24:MI:SS'), 50000, 9000, 0, 244, 0, 'c1', 8,null);insert into xxxx_oebs_cash_payment_test (ID, INVOICE_ID, OEBS_PAYMENT, DOC_DATE, COMISS_DATE) values (s_xxxx_oebs_cash_payment_test.NEXTVAL, 100155, 25000, to_date('2016-06-08 00:00:00','YYYY-MM-DD HH24:MI:SS'), date'2015-06-11' );insert into xxxx_client_discount_m  (ID,CLIENT_ID,CLIENT_AVG_DISCOUNT,DT) values (s_xxxx_client_discount_m.NEXTVAL,244, 7, date'2016-03-05');</v>
      </c>
    </row>
    <row r="200" spans="1:47" ht="15" customHeight="1" x14ac:dyDescent="0.3">
      <c r="A200" s="45">
        <v>11</v>
      </c>
      <c r="B200" s="57"/>
      <c r="C200" s="12" t="str">
        <f t="shared" si="59"/>
        <v>100011</v>
      </c>
      <c r="D200" s="12" t="str">
        <f t="shared" si="60"/>
        <v>100011/13</v>
      </c>
      <c r="E200" s="13" t="s">
        <v>40</v>
      </c>
      <c r="F200" s="13" t="s">
        <v>41</v>
      </c>
      <c r="G200" s="12">
        <v>57</v>
      </c>
      <c r="H200" s="14">
        <v>100156</v>
      </c>
      <c r="I200" s="15" t="str">
        <f t="shared" si="61"/>
        <v>Б-100156-13</v>
      </c>
      <c r="J200" s="163">
        <v>3</v>
      </c>
      <c r="K200" s="12">
        <v>7</v>
      </c>
      <c r="L200" s="56" t="s">
        <v>91</v>
      </c>
      <c r="M200" s="16">
        <v>1</v>
      </c>
      <c r="N200" s="12">
        <v>18</v>
      </c>
      <c r="O200" s="144" t="s">
        <v>168</v>
      </c>
      <c r="P200" s="13" t="s">
        <v>44</v>
      </c>
      <c r="Q200" s="13" t="s">
        <v>45</v>
      </c>
      <c r="R200" s="17" t="str">
        <f t="shared" si="62"/>
        <v>1001561</v>
      </c>
      <c r="S200" s="15">
        <v>1</v>
      </c>
      <c r="T200" s="144" t="s">
        <v>153</v>
      </c>
      <c r="U200" s="12">
        <v>50000</v>
      </c>
      <c r="V200" s="12">
        <f t="shared" si="63"/>
        <v>9000</v>
      </c>
      <c r="W200" s="12">
        <v>0</v>
      </c>
      <c r="X200" s="18">
        <v>245</v>
      </c>
      <c r="Y200" s="19" t="s">
        <v>47</v>
      </c>
      <c r="Z200" s="20">
        <f t="shared" ref="Z200:Z212" si="67">U200-V200</f>
        <v>41000</v>
      </c>
      <c r="AA200" s="21">
        <f t="shared" si="66"/>
        <v>2754.2372881355936</v>
      </c>
      <c r="AB200" s="26"/>
      <c r="AC200" s="14">
        <f t="shared" si="65"/>
        <v>25000</v>
      </c>
      <c r="AD200" s="12"/>
      <c r="AE200" s="12"/>
      <c r="AF200" s="13" t="s">
        <v>172</v>
      </c>
      <c r="AG200" s="23">
        <v>8</v>
      </c>
      <c r="AH200" s="27">
        <v>7</v>
      </c>
      <c r="AI200" s="25" t="s">
        <v>230</v>
      </c>
      <c r="AJ200" s="13"/>
      <c r="AK200" s="13"/>
      <c r="AL200" s="17">
        <v>0</v>
      </c>
      <c r="AM200" s="15" t="s">
        <v>50</v>
      </c>
      <c r="AN200" s="12" t="s">
        <v>51</v>
      </c>
      <c r="AO200" s="12"/>
      <c r="AP200" s="17"/>
      <c r="AQ200" s="17"/>
      <c r="AR200" s="17"/>
      <c r="AS200" s="9" t="s">
        <v>89</v>
      </c>
      <c r="AU200" s="9" t="str">
        <f t="shared" ref="AU200:AU263" si="6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"&amp;A200&amp;", "&amp;C200&amp;", '"&amp;D200&amp;"', date'"&amp;E200&amp;"', date'"&amp;F200&amp;"', "&amp;G200&amp;", "&amp;H200&amp;", '"&amp;I200&amp;"',date'"&amp;O200&amp;"',"&amp;J200&amp;", "&amp;K200&amp;", "&amp;K200&amp;", '"&amp;L200&amp;"', "&amp;M200&amp;", "&amp;N200&amp;", date'"&amp;P200&amp;"', date'"&amp;Q200&amp;"', "&amp;R200&amp;", "&amp;S200&amp;", to_date('"&amp;T200&amp;"','YYYY-MM-DD HH24:MI:SS'), "&amp;U200&amp;", "&amp;V200&amp;", "&amp;W200&amp;", "&amp;X200&amp;", "&amp;AL200&amp;", '"&amp;AN200&amp;"', "&amp;AG200&amp;","&amp;AM200&amp;");"&amp;
IF(LEN(AC200)&gt;0,"insert into xxxx_oebs_cash_payment_test (ID, INVOICE_ID, OEBS_PAYMENT, DOC_DATE, COMISS_DATE) values (s_xxxx_oebs_cash_payment_test.NEXTVAL, "&amp;H200&amp;", "&amp;AC200&amp;", to_date('"&amp;T200&amp;"','YYYY-MM-DD HH24:MI:SS'), "&amp;AF200&amp;" );","")&amp;
IF(LEN(AD200)&gt;0,"insert into xxxx_oebs_cash_payment_test (ID, INVOICE_ID, OEBS_PAYMENT, DOC_DATE, COMISS_DATE) values (s_xxxx_oebs_cash_payment_test.NEXTVAL, "&amp;H200&amp;", "&amp;AD200&amp;", to_date('"&amp;T200&amp;"','YYYY-MM-DD HH24:MI:SS'), "&amp;AF200&amp;" );","")&amp;
IF(LEN(AE200)&gt;0,"insert into xxxx_oebs_cash_payment_test (ID, INVOICE_ID, OEBS_PAYMENT, DOC_DATE, COMISS_DATE) values (s_xxxx_oebs_cash_payment_test.NEXTVAL, "&amp;H200&amp;", "&amp;AE200&amp;", to_date('"&amp;T200&amp;"','YYYY-MM-DD HH24:MI:SS'), "&amp;AF200&amp;" );","")&amp;
IF(LEN(AH200)&gt;0,"insert into xxxx_client_discount_m  (ID,CLIENT_ID,CLIENT_AVG_DISCOUNT,DT) values (s_xxxx_client_discount_m.NEXTVAL,"&amp;X200&amp;", "&amp;AH200&amp;", "&amp;AI200&amp;");","")&amp;
IF(LEN(AJ200)&gt;0,"insert into xxxx_client_discount_m  (ID,CLIENT_ID,CLIENT_AVG_DISCOUNT,DT) values (s_xxxx_client_discount_m.NEXTVAL,"&amp;X200&amp;", "&amp;AJ200&amp;", "&amp;AK200&amp;");","")&amp;
IF(LEN(AO200)&gt;0,"insert into xxxx_contract_signed_attr (ID, CONTRACT_ID, CODE, KEY_NUM) values (s_xxxx_contract_signed_attr.NEXTVAL, "&amp;C200&amp;", 'SUPERCOMMISSION_BONUS' , "&amp;AO200&amp;" );","")&amp;
IF(LEN(AP200)&gt;0,"insert into xxxx_loyal_clients_contr_attr (ID, CONTRACT_ID, CLIENT_ID, LC_TURNOVER, COLLATERAL_FIRST_DT, COLLATERAL_END_DT) values (s_xxxx_loyal_clients_contr_atr.NEXTVAL, "&amp;C200&amp;", "&amp;X200&amp;", "&amp;AP200&amp;", "&amp;AQ200&amp;", "&amp;AR200&amp;"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100156, 'Б-100156-13',date'2016-03-03',3, 7, 7, 'USD', 1, 18, date'2015-03-06', date'2015-03-07', 1001561, 1, to_date('2016-06-08 00:00:00','YYYY-MM-DD HH24:MI:SS'), 50000, 9000, 0, 245, 0, 'c1', 8,null);insert into xxxx_oebs_cash_payment_test (ID, INVOICE_ID, OEBS_PAYMENT, DOC_DATE, COMISS_DATE) values (s_xxxx_oebs_cash_payment_test.NEXTVAL, 100156, 25000, to_date('2016-06-08 00:00:00','YYYY-MM-DD HH24:MI:SS'), date'2015-06-11' );insert into xxxx_client_discount_m  (ID,CLIENT_ID,CLIENT_AVG_DISCOUNT,DT) values (s_xxxx_client_discount_m.NEXTVAL,245, 7, date'2016-03-05');</v>
      </c>
    </row>
    <row r="201" spans="1:47" ht="15" customHeight="1" x14ac:dyDescent="0.3">
      <c r="A201" s="45">
        <v>11</v>
      </c>
      <c r="B201" s="57"/>
      <c r="C201" s="12" t="str">
        <f t="shared" si="59"/>
        <v>100011</v>
      </c>
      <c r="D201" s="12" t="str">
        <f t="shared" si="60"/>
        <v>100011/13</v>
      </c>
      <c r="E201" s="13" t="s">
        <v>40</v>
      </c>
      <c r="F201" s="13" t="s">
        <v>41</v>
      </c>
      <c r="G201" s="12">
        <v>57</v>
      </c>
      <c r="H201" s="14">
        <v>100157</v>
      </c>
      <c r="I201" s="15" t="str">
        <f t="shared" si="61"/>
        <v>Б-100157-13</v>
      </c>
      <c r="J201" s="163">
        <v>3</v>
      </c>
      <c r="K201" s="56">
        <v>11</v>
      </c>
      <c r="L201" s="56" t="s">
        <v>91</v>
      </c>
      <c r="M201" s="16">
        <v>1</v>
      </c>
      <c r="N201" s="12">
        <v>18</v>
      </c>
      <c r="O201" s="144" t="s">
        <v>169</v>
      </c>
      <c r="P201" s="13" t="s">
        <v>44</v>
      </c>
      <c r="Q201" s="13" t="s">
        <v>45</v>
      </c>
      <c r="R201" s="17" t="str">
        <f t="shared" si="62"/>
        <v>1001571</v>
      </c>
      <c r="S201" s="15">
        <v>1</v>
      </c>
      <c r="T201" s="144" t="s">
        <v>215</v>
      </c>
      <c r="U201" s="12">
        <v>50000</v>
      </c>
      <c r="V201" s="12">
        <f t="shared" si="63"/>
        <v>9000</v>
      </c>
      <c r="W201" s="12">
        <v>0</v>
      </c>
      <c r="X201" s="18">
        <v>246</v>
      </c>
      <c r="Y201" s="19" t="s">
        <v>47</v>
      </c>
      <c r="Z201" s="20">
        <f t="shared" si="67"/>
        <v>41000</v>
      </c>
      <c r="AA201" s="21">
        <f>(AC201/1.18)*0.08</f>
        <v>1694.9152542372883</v>
      </c>
      <c r="AB201" s="29"/>
      <c r="AC201" s="14">
        <f t="shared" si="65"/>
        <v>25000</v>
      </c>
      <c r="AD201" s="12"/>
      <c r="AE201" s="12"/>
      <c r="AF201" s="13" t="s">
        <v>172</v>
      </c>
      <c r="AG201" s="23">
        <v>8</v>
      </c>
      <c r="AH201" s="30">
        <v>20</v>
      </c>
      <c r="AI201" s="25" t="s">
        <v>230</v>
      </c>
      <c r="AJ201" s="13"/>
      <c r="AK201" s="13"/>
      <c r="AL201" s="17">
        <v>0</v>
      </c>
      <c r="AM201" s="15" t="s">
        <v>50</v>
      </c>
      <c r="AN201" s="12" t="s">
        <v>51</v>
      </c>
      <c r="AO201" s="12"/>
      <c r="AP201" s="17"/>
      <c r="AQ201" s="17"/>
      <c r="AR201" s="17"/>
      <c r="AS201" s="9" t="s">
        <v>195</v>
      </c>
      <c r="AU20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100157, 'Б-100157-13',date'2016-03-04',3, 11, 11, 'USD', 1, 18, date'2015-03-06', date'2015-03-07', 1001571, 1, to_date('2016-06-09 00:00:00','YYYY-MM-DD HH24:MI:SS'), 50000, 9000, 0, 246, 0, 'c1', 8,null);insert into xxxx_oebs_cash_payment_test (ID, INVOICE_ID, OEBS_PAYMENT, DOC_DATE, COMISS_DATE) values (s_xxxx_oebs_cash_payment_test.NEXTVAL, 100157, 25000, to_date('2016-06-09 00:00:00','YYYY-MM-DD HH24:MI:SS'), date'2015-06-11' );insert into xxxx_client_discount_m  (ID,CLIENT_ID,CLIENT_AVG_DISCOUNT,DT) values (s_xxxx_client_discount_m.NEXTVAL,246, 20, date'2016-03-05');</v>
      </c>
    </row>
    <row r="202" spans="1:47" ht="15" customHeight="1" x14ac:dyDescent="0.3">
      <c r="A202" s="45">
        <v>11</v>
      </c>
      <c r="B202" s="57"/>
      <c r="C202" s="12" t="str">
        <f t="shared" si="59"/>
        <v>100011</v>
      </c>
      <c r="D202" s="12" t="str">
        <f t="shared" si="60"/>
        <v>100011/13</v>
      </c>
      <c r="E202" s="13" t="s">
        <v>40</v>
      </c>
      <c r="F202" s="13" t="s">
        <v>41</v>
      </c>
      <c r="G202" s="12">
        <v>57</v>
      </c>
      <c r="H202" s="14">
        <v>100158</v>
      </c>
      <c r="I202" s="15" t="str">
        <f t="shared" si="61"/>
        <v>Б-100158-13</v>
      </c>
      <c r="J202" s="163">
        <v>3</v>
      </c>
      <c r="K202" s="28">
        <v>1</v>
      </c>
      <c r="L202" s="56" t="s">
        <v>91</v>
      </c>
      <c r="M202" s="16">
        <v>1</v>
      </c>
      <c r="N202" s="12">
        <v>18</v>
      </c>
      <c r="O202" s="144" t="s">
        <v>170</v>
      </c>
      <c r="P202" s="13" t="s">
        <v>44</v>
      </c>
      <c r="Q202" s="13" t="s">
        <v>45</v>
      </c>
      <c r="R202" s="17" t="str">
        <f t="shared" si="62"/>
        <v>1001581</v>
      </c>
      <c r="S202" s="15">
        <v>1</v>
      </c>
      <c r="T202" s="144" t="s">
        <v>216</v>
      </c>
      <c r="U202" s="12">
        <v>50000</v>
      </c>
      <c r="V202" s="12">
        <f t="shared" si="63"/>
        <v>9000</v>
      </c>
      <c r="W202" s="12">
        <v>0</v>
      </c>
      <c r="X202" s="18">
        <v>247</v>
      </c>
      <c r="Y202" s="19" t="s">
        <v>47</v>
      </c>
      <c r="Z202" s="20">
        <f t="shared" si="67"/>
        <v>41000</v>
      </c>
      <c r="AA202" s="21">
        <f t="shared" si="66"/>
        <v>2754.2372881355936</v>
      </c>
      <c r="AB202" s="29">
        <f>SUM(AA198:AA202)</f>
        <v>12711.864406779663</v>
      </c>
      <c r="AC202" s="14">
        <f t="shared" si="65"/>
        <v>25000</v>
      </c>
      <c r="AD202" s="12"/>
      <c r="AE202" s="12"/>
      <c r="AF202" s="13" t="s">
        <v>172</v>
      </c>
      <c r="AG202" s="23">
        <v>8</v>
      </c>
      <c r="AH202" s="30">
        <v>13</v>
      </c>
      <c r="AI202" s="25" t="s">
        <v>230</v>
      </c>
      <c r="AJ202" s="13"/>
      <c r="AK202" s="13"/>
      <c r="AL202" s="17">
        <v>0</v>
      </c>
      <c r="AM202" s="15" t="s">
        <v>50</v>
      </c>
      <c r="AN202" s="12" t="s">
        <v>51</v>
      </c>
      <c r="AO202" s="12"/>
      <c r="AP202" s="17"/>
      <c r="AQ202" s="17"/>
      <c r="AR202" s="17"/>
      <c r="AU20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100158, 'Б-100158-13',date'2016-03-05',3, 1, 1, 'USD', 1, 18, date'2015-03-06', date'2015-03-07', 1001581, 1, to_date('2016-06-11 00:00:00','YYYY-MM-DD HH24:MI:SS'), 50000, 9000, 0, 247, 0, 'c1', 8,null);insert into xxxx_oebs_cash_payment_test (ID, INVOICE_ID, OEBS_PAYMENT, DOC_DATE, COMISS_DATE) values (s_xxxx_oebs_cash_payment_test.NEXTVAL, 100158, 25000, to_date('2016-06-11 00:00:00','YYYY-MM-DD HH24:MI:SS'), date'2015-06-11' );insert into xxxx_client_discount_m  (ID,CLIENT_ID,CLIENT_AVG_DISCOUNT,DT) values (s_xxxx_client_discount_m.NEXTVAL,247, 13, date'2016-03-05');</v>
      </c>
    </row>
    <row r="203" spans="1:47" ht="15" customHeight="1" x14ac:dyDescent="0.3">
      <c r="A203" s="45">
        <v>11</v>
      </c>
      <c r="B203" s="57"/>
      <c r="C203" s="12" t="str">
        <f t="shared" si="59"/>
        <v>100011</v>
      </c>
      <c r="D203" s="12" t="str">
        <f t="shared" si="60"/>
        <v>100011/13</v>
      </c>
      <c r="E203" s="13" t="s">
        <v>40</v>
      </c>
      <c r="F203" s="13" t="s">
        <v>41</v>
      </c>
      <c r="G203" s="12">
        <v>57</v>
      </c>
      <c r="H203" s="14">
        <v>100159</v>
      </c>
      <c r="I203" s="15" t="str">
        <f t="shared" si="61"/>
        <v>Б-100159-13</v>
      </c>
      <c r="J203" s="163">
        <v>3</v>
      </c>
      <c r="K203" s="12">
        <v>7</v>
      </c>
      <c r="L203" s="12" t="s">
        <v>42</v>
      </c>
      <c r="M203" s="16">
        <v>1</v>
      </c>
      <c r="N203" s="12">
        <v>18</v>
      </c>
      <c r="O203" s="144" t="s">
        <v>167</v>
      </c>
      <c r="P203" s="13" t="s">
        <v>44</v>
      </c>
      <c r="Q203" s="13" t="s">
        <v>45</v>
      </c>
      <c r="R203" s="17" t="str">
        <f t="shared" si="62"/>
        <v>1001591</v>
      </c>
      <c r="S203" s="15">
        <v>1</v>
      </c>
      <c r="T203" s="144" t="s">
        <v>217</v>
      </c>
      <c r="U203" s="12">
        <v>50000</v>
      </c>
      <c r="V203" s="12">
        <f t="shared" si="63"/>
        <v>9000</v>
      </c>
      <c r="W203" s="12">
        <v>0</v>
      </c>
      <c r="X203" s="18">
        <v>248</v>
      </c>
      <c r="Y203" s="19" t="s">
        <v>47</v>
      </c>
      <c r="Z203" s="20">
        <f t="shared" si="67"/>
        <v>41000</v>
      </c>
      <c r="AA203" s="21">
        <f t="shared" si="66"/>
        <v>2754.2372881355936</v>
      </c>
      <c r="AB203" s="22"/>
      <c r="AC203" s="14">
        <f t="shared" si="65"/>
        <v>25000</v>
      </c>
      <c r="AD203" s="12"/>
      <c r="AE203" s="12"/>
      <c r="AF203" s="58" t="s">
        <v>181</v>
      </c>
      <c r="AG203" s="23">
        <v>8</v>
      </c>
      <c r="AH203" s="24">
        <v>13</v>
      </c>
      <c r="AI203" s="25" t="s">
        <v>230</v>
      </c>
      <c r="AJ203" s="13"/>
      <c r="AK203" s="13"/>
      <c r="AL203" s="17">
        <v>0</v>
      </c>
      <c r="AM203" s="15" t="s">
        <v>50</v>
      </c>
      <c r="AN203" s="12" t="s">
        <v>51</v>
      </c>
      <c r="AO203" s="12"/>
      <c r="AP203" s="17"/>
      <c r="AQ203" s="17"/>
      <c r="AR203" s="17"/>
      <c r="AU20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100159, 'Б-100159-13',date'2016-03-02',3, 7, 7, 'RUR', 1, 18, date'2015-03-06', date'2015-03-07', 1001591, 1, to_date('2016-07-07 00:00:00','YYYY-MM-DD HH24:MI:SS'), 50000, 9000, 0, 248, 0, 'c1', 8,null);insert into xxxx_oebs_cash_payment_test (ID, INVOICE_ID, OEBS_PAYMENT, DOC_DATE, COMISS_DATE) values (s_xxxx_oebs_cash_payment_test.NEXTVAL, 100159, 25000, to_date('2016-07-07 00:00:00','YYYY-MM-DD HH24:MI:SS'), date'2015-07-11' );insert into xxxx_client_discount_m  (ID,CLIENT_ID,CLIENT_AVG_DISCOUNT,DT) values (s_xxxx_client_discount_m.NEXTVAL,248, 13, date'2016-03-05');</v>
      </c>
    </row>
    <row r="204" spans="1:47" ht="15" customHeight="1" x14ac:dyDescent="0.3">
      <c r="A204" s="45">
        <v>11</v>
      </c>
      <c r="B204" s="57"/>
      <c r="C204" s="12" t="str">
        <f t="shared" si="59"/>
        <v>100011</v>
      </c>
      <c r="D204" s="12" t="str">
        <f t="shared" si="60"/>
        <v>100011/13</v>
      </c>
      <c r="E204" s="13" t="s">
        <v>40</v>
      </c>
      <c r="F204" s="13" t="s">
        <v>41</v>
      </c>
      <c r="G204" s="12">
        <v>57</v>
      </c>
      <c r="H204" s="14">
        <v>100160</v>
      </c>
      <c r="I204" s="15" t="str">
        <f t="shared" si="61"/>
        <v>Б-100160-13</v>
      </c>
      <c r="J204" s="163">
        <v>3</v>
      </c>
      <c r="K204" s="28">
        <v>12</v>
      </c>
      <c r="L204" s="12" t="s">
        <v>42</v>
      </c>
      <c r="M204" s="16">
        <v>1</v>
      </c>
      <c r="N204" s="12">
        <v>18</v>
      </c>
      <c r="O204" s="144" t="s">
        <v>168</v>
      </c>
      <c r="P204" s="13" t="s">
        <v>44</v>
      </c>
      <c r="Q204" s="13" t="s">
        <v>45</v>
      </c>
      <c r="R204" s="17" t="str">
        <f t="shared" si="62"/>
        <v>1001601</v>
      </c>
      <c r="S204" s="15">
        <v>1</v>
      </c>
      <c r="T204" s="144" t="s">
        <v>217</v>
      </c>
      <c r="U204" s="12">
        <v>50000</v>
      </c>
      <c r="V204" s="12">
        <f t="shared" si="63"/>
        <v>9000</v>
      </c>
      <c r="W204" s="12">
        <v>0</v>
      </c>
      <c r="X204" s="18">
        <v>249</v>
      </c>
      <c r="Y204" s="19" t="s">
        <v>47</v>
      </c>
      <c r="Z204" s="20">
        <f t="shared" si="67"/>
        <v>41000</v>
      </c>
      <c r="AA204" s="21"/>
      <c r="AB204" s="26"/>
      <c r="AC204" s="14">
        <f t="shared" si="65"/>
        <v>25000</v>
      </c>
      <c r="AD204" s="12"/>
      <c r="AE204" s="12"/>
      <c r="AF204" s="58" t="s">
        <v>181</v>
      </c>
      <c r="AG204" s="23">
        <v>8</v>
      </c>
      <c r="AH204" s="27">
        <v>7</v>
      </c>
      <c r="AI204" s="25" t="s">
        <v>230</v>
      </c>
      <c r="AJ204" s="13"/>
      <c r="AK204" s="13"/>
      <c r="AL204" s="17">
        <v>0</v>
      </c>
      <c r="AM204" s="15" t="s">
        <v>50</v>
      </c>
      <c r="AN204" s="12" t="s">
        <v>51</v>
      </c>
      <c r="AO204" s="12"/>
      <c r="AP204" s="17"/>
      <c r="AQ204" s="17"/>
      <c r="AR204" s="17"/>
      <c r="AU20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100160, 'Б-100160-13',date'2016-03-03',3, 12, 12, 'RUR', 1, 18, date'2015-03-06', date'2015-03-07', 1001601, 1, to_date('2016-07-07 00:00:00','YYYY-MM-DD HH24:MI:SS'), 50000, 9000, 0, 249, 0, 'c1', 8,null);insert into xxxx_oebs_cash_payment_test (ID, INVOICE_ID, OEBS_PAYMENT, DOC_DATE, COMISS_DATE) values (s_xxxx_oebs_cash_payment_test.NEXTVAL, 100160, 25000, to_date('2016-07-07 00:00:00','YYYY-MM-DD HH24:MI:SS'), date'2015-07-11' );insert into xxxx_client_discount_m  (ID,CLIENT_ID,CLIENT_AVG_DISCOUNT,DT) values (s_xxxx_client_discount_m.NEXTVAL,249, 7, date'2016-03-05');</v>
      </c>
    </row>
    <row r="205" spans="1:47" ht="15" customHeight="1" x14ac:dyDescent="0.3">
      <c r="A205" s="45">
        <v>11</v>
      </c>
      <c r="B205" s="57"/>
      <c r="C205" s="12" t="str">
        <f t="shared" si="59"/>
        <v>100011</v>
      </c>
      <c r="D205" s="12" t="str">
        <f t="shared" si="60"/>
        <v>100011/13</v>
      </c>
      <c r="E205" s="13" t="s">
        <v>40</v>
      </c>
      <c r="F205" s="13" t="s">
        <v>41</v>
      </c>
      <c r="G205" s="12">
        <v>57</v>
      </c>
      <c r="H205" s="14">
        <v>100161</v>
      </c>
      <c r="I205" s="15" t="str">
        <f t="shared" si="61"/>
        <v>Б-100161-13</v>
      </c>
      <c r="J205" s="163">
        <v>3</v>
      </c>
      <c r="K205" s="12">
        <v>7</v>
      </c>
      <c r="L205" s="12" t="s">
        <v>42</v>
      </c>
      <c r="M205" s="76">
        <v>0</v>
      </c>
      <c r="N205" s="12">
        <v>18</v>
      </c>
      <c r="O205" s="144" t="s">
        <v>168</v>
      </c>
      <c r="P205" s="13" t="s">
        <v>44</v>
      </c>
      <c r="Q205" s="13" t="s">
        <v>45</v>
      </c>
      <c r="R205" s="17" t="str">
        <f t="shared" si="62"/>
        <v>1001611</v>
      </c>
      <c r="S205" s="15">
        <v>1</v>
      </c>
      <c r="T205" s="144" t="s">
        <v>217</v>
      </c>
      <c r="U205" s="12">
        <v>50000</v>
      </c>
      <c r="V205" s="12">
        <f t="shared" si="63"/>
        <v>9000</v>
      </c>
      <c r="W205" s="12">
        <v>0</v>
      </c>
      <c r="X205" s="18">
        <v>250</v>
      </c>
      <c r="Y205" s="19" t="s">
        <v>47</v>
      </c>
      <c r="Z205" s="20">
        <f t="shared" si="67"/>
        <v>41000</v>
      </c>
      <c r="AA205" s="21">
        <f>(AC205)*0.13</f>
        <v>3250</v>
      </c>
      <c r="AB205" s="26"/>
      <c r="AC205" s="14">
        <f t="shared" si="65"/>
        <v>25000</v>
      </c>
      <c r="AD205" s="12"/>
      <c r="AE205" s="12"/>
      <c r="AF205" s="58" t="s">
        <v>181</v>
      </c>
      <c r="AG205" s="23">
        <v>8</v>
      </c>
      <c r="AH205" s="27">
        <v>7</v>
      </c>
      <c r="AI205" s="25" t="s">
        <v>230</v>
      </c>
      <c r="AJ205" s="13"/>
      <c r="AK205" s="13"/>
      <c r="AL205" s="17">
        <v>0</v>
      </c>
      <c r="AM205" s="15" t="s">
        <v>50</v>
      </c>
      <c r="AN205" s="12" t="s">
        <v>51</v>
      </c>
      <c r="AO205" s="12"/>
      <c r="AP205" s="17"/>
      <c r="AQ205" s="17"/>
      <c r="AR205" s="17"/>
      <c r="AU20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100161, 'Б-100161-13',date'2016-03-03',3, 7, 7, 'RUR', 0, 18, date'2015-03-06', date'2015-03-07', 1001611, 1, to_date('2016-07-07 00:00:00','YYYY-MM-DD HH24:MI:SS'), 50000, 9000, 0, 250, 0, 'c1', 8,null);insert into xxxx_oebs_cash_payment_test (ID, INVOICE_ID, OEBS_PAYMENT, DOC_DATE, COMISS_DATE) values (s_xxxx_oebs_cash_payment_test.NEXTVAL, 100161, 25000, to_date('2016-07-07 00:00:00','YYYY-MM-DD HH24:MI:SS'), date'2015-07-11' );insert into xxxx_client_discount_m  (ID,CLIENT_ID,CLIENT_AVG_DISCOUNT,DT) values (s_xxxx_client_discount_m.NEXTVAL,250, 7, date'2016-03-05');</v>
      </c>
    </row>
    <row r="206" spans="1:47" ht="15" customHeight="1" x14ac:dyDescent="0.3">
      <c r="A206" s="45">
        <v>11</v>
      </c>
      <c r="B206" s="57"/>
      <c r="C206" s="12" t="str">
        <f t="shared" si="59"/>
        <v>100011</v>
      </c>
      <c r="D206" s="12" t="str">
        <f t="shared" si="60"/>
        <v>100011/13</v>
      </c>
      <c r="E206" s="13" t="s">
        <v>40</v>
      </c>
      <c r="F206" s="13" t="s">
        <v>41</v>
      </c>
      <c r="G206" s="12">
        <v>57</v>
      </c>
      <c r="H206" s="14">
        <v>100162</v>
      </c>
      <c r="I206" s="15" t="str">
        <f t="shared" si="61"/>
        <v>Б-100162-13</v>
      </c>
      <c r="J206" s="163">
        <v>3</v>
      </c>
      <c r="K206" s="28">
        <v>11</v>
      </c>
      <c r="L206" s="12" t="s">
        <v>42</v>
      </c>
      <c r="M206" s="16">
        <v>1</v>
      </c>
      <c r="N206" s="12">
        <v>18</v>
      </c>
      <c r="O206" s="144" t="s">
        <v>169</v>
      </c>
      <c r="P206" s="13" t="s">
        <v>44</v>
      </c>
      <c r="Q206" s="13" t="s">
        <v>45</v>
      </c>
      <c r="R206" s="17" t="str">
        <f t="shared" si="62"/>
        <v>1001621</v>
      </c>
      <c r="S206" s="15">
        <v>1</v>
      </c>
      <c r="T206" s="144" t="s">
        <v>217</v>
      </c>
      <c r="U206" s="12">
        <v>50000</v>
      </c>
      <c r="V206" s="12">
        <f t="shared" si="63"/>
        <v>9000</v>
      </c>
      <c r="W206" s="12">
        <v>0</v>
      </c>
      <c r="X206" s="18">
        <v>251</v>
      </c>
      <c r="Y206" s="19" t="s">
        <v>47</v>
      </c>
      <c r="Z206" s="20">
        <f t="shared" si="67"/>
        <v>41000</v>
      </c>
      <c r="AA206" s="21">
        <f>(AC206/1.18)*0.08</f>
        <v>1694.9152542372883</v>
      </c>
      <c r="AB206" s="29"/>
      <c r="AC206" s="14">
        <f t="shared" si="65"/>
        <v>25000</v>
      </c>
      <c r="AD206" s="12"/>
      <c r="AE206" s="12"/>
      <c r="AF206" s="58" t="s">
        <v>181</v>
      </c>
      <c r="AG206" s="23">
        <v>8</v>
      </c>
      <c r="AH206" s="30">
        <v>20</v>
      </c>
      <c r="AI206" s="25" t="s">
        <v>230</v>
      </c>
      <c r="AJ206" s="13"/>
      <c r="AK206" s="13"/>
      <c r="AL206" s="17">
        <v>0</v>
      </c>
      <c r="AM206" s="15" t="s">
        <v>50</v>
      </c>
      <c r="AN206" s="12" t="s">
        <v>51</v>
      </c>
      <c r="AO206" s="12"/>
      <c r="AP206" s="17"/>
      <c r="AQ206" s="17"/>
      <c r="AR206" s="17"/>
      <c r="AU20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100162, 'Б-100162-13',date'2016-03-04',3, 11, 11, 'RUR', 1, 18, date'2015-03-06', date'2015-03-07', 1001621, 1, to_date('2016-07-07 00:00:00','YYYY-MM-DD HH24:MI:SS'), 50000, 9000, 0, 251, 0, 'c1', 8,null);insert into xxxx_oebs_cash_payment_test (ID, INVOICE_ID, OEBS_PAYMENT, DOC_DATE, COMISS_DATE) values (s_xxxx_oebs_cash_payment_test.NEXTVAL, 100162, 25000, to_date('2016-07-07 00:00:00','YYYY-MM-DD HH24:MI:SS'), date'2015-07-11' );insert into xxxx_client_discount_m  (ID,CLIENT_ID,CLIENT_AVG_DISCOUNT,DT) values (s_xxxx_client_discount_m.NEXTVAL,251, 20, date'2016-03-05');</v>
      </c>
    </row>
    <row r="207" spans="1:47" ht="15" customHeight="1" x14ac:dyDescent="0.3">
      <c r="A207" s="45">
        <v>11</v>
      </c>
      <c r="B207" s="57"/>
      <c r="C207" s="12" t="str">
        <f t="shared" si="59"/>
        <v>100011</v>
      </c>
      <c r="D207" s="12" t="str">
        <f t="shared" si="60"/>
        <v>100011/13</v>
      </c>
      <c r="E207" s="13" t="s">
        <v>40</v>
      </c>
      <c r="F207" s="13" t="s">
        <v>41</v>
      </c>
      <c r="G207" s="12">
        <v>57</v>
      </c>
      <c r="H207" s="14">
        <v>100163</v>
      </c>
      <c r="I207" s="15" t="str">
        <f t="shared" si="61"/>
        <v>Б-100163-13</v>
      </c>
      <c r="J207" s="163">
        <v>3</v>
      </c>
      <c r="K207" s="28">
        <v>1</v>
      </c>
      <c r="L207" s="12" t="s">
        <v>42</v>
      </c>
      <c r="M207" s="16">
        <v>1</v>
      </c>
      <c r="N207" s="12">
        <v>18</v>
      </c>
      <c r="O207" s="144" t="s">
        <v>170</v>
      </c>
      <c r="P207" s="13" t="s">
        <v>44</v>
      </c>
      <c r="Q207" s="13" t="s">
        <v>45</v>
      </c>
      <c r="R207" s="17" t="str">
        <f t="shared" si="62"/>
        <v>1001631</v>
      </c>
      <c r="S207" s="15">
        <v>1</v>
      </c>
      <c r="T207" s="144" t="s">
        <v>220</v>
      </c>
      <c r="U207" s="12">
        <v>50000</v>
      </c>
      <c r="V207" s="12">
        <f t="shared" si="63"/>
        <v>9000</v>
      </c>
      <c r="W207" s="12">
        <v>0</v>
      </c>
      <c r="X207" s="18">
        <v>252</v>
      </c>
      <c r="Y207" s="19" t="s">
        <v>47</v>
      </c>
      <c r="Z207" s="20">
        <f t="shared" si="67"/>
        <v>41000</v>
      </c>
      <c r="AA207" s="21">
        <f t="shared" si="66"/>
        <v>2754.2372881355936</v>
      </c>
      <c r="AB207" s="29">
        <f>SUM(AA203:AA207)</f>
        <v>10453.389830508475</v>
      </c>
      <c r="AC207" s="14">
        <f t="shared" si="65"/>
        <v>25000</v>
      </c>
      <c r="AD207" s="12"/>
      <c r="AE207" s="12"/>
      <c r="AF207" s="58" t="s">
        <v>181</v>
      </c>
      <c r="AG207" s="23">
        <v>8</v>
      </c>
      <c r="AH207" s="30">
        <v>13</v>
      </c>
      <c r="AI207" s="25" t="s">
        <v>230</v>
      </c>
      <c r="AJ207" s="13"/>
      <c r="AK207" s="13"/>
      <c r="AL207" s="17">
        <v>0</v>
      </c>
      <c r="AM207" s="15" t="s">
        <v>50</v>
      </c>
      <c r="AN207" s="12" t="s">
        <v>51</v>
      </c>
      <c r="AO207" s="12"/>
      <c r="AP207" s="17"/>
      <c r="AQ207" s="17"/>
      <c r="AR207" s="17"/>
      <c r="AU20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100163, 'Б-100163-13',date'2016-03-05',3, 1, 1, 'RUR', 1, 18, date'2015-03-06', date'2015-03-07', 1001631, 1, to_date('2016-07-11 00:00:00','YYYY-MM-DD HH24:MI:SS'), 50000, 9000, 0, 252, 0, 'c1', 8,null);insert into xxxx_oebs_cash_payment_test (ID, INVOICE_ID, OEBS_PAYMENT, DOC_DATE, COMISS_DATE) values (s_xxxx_oebs_cash_payment_test.NEXTVAL, 100163, 25000, to_date('2016-07-11 00:00:00','YYYY-MM-DD HH24:MI:SS'), date'2015-07-11' );insert into xxxx_client_discount_m  (ID,CLIENT_ID,CLIENT_AVG_DISCOUNT,DT) values (s_xxxx_client_discount_m.NEXTVAL,252, 13, date'2016-03-05');</v>
      </c>
    </row>
    <row r="208" spans="1:47" ht="15" customHeight="1" x14ac:dyDescent="0.3">
      <c r="A208" s="45">
        <v>11</v>
      </c>
      <c r="B208" s="57"/>
      <c r="C208" s="12" t="str">
        <f t="shared" si="59"/>
        <v>100011</v>
      </c>
      <c r="D208" s="12" t="str">
        <f t="shared" si="60"/>
        <v>100011/13</v>
      </c>
      <c r="E208" s="13" t="s">
        <v>40</v>
      </c>
      <c r="F208" s="13" t="s">
        <v>41</v>
      </c>
      <c r="G208" s="12">
        <v>57</v>
      </c>
      <c r="H208" s="14">
        <v>100164</v>
      </c>
      <c r="I208" s="15" t="str">
        <f t="shared" si="61"/>
        <v>Б-100164-13</v>
      </c>
      <c r="J208" s="163">
        <v>3</v>
      </c>
      <c r="K208" s="12">
        <v>7</v>
      </c>
      <c r="L208" s="12" t="s">
        <v>42</v>
      </c>
      <c r="M208" s="16">
        <v>1</v>
      </c>
      <c r="N208" s="12">
        <v>18</v>
      </c>
      <c r="O208" s="144" t="s">
        <v>167</v>
      </c>
      <c r="P208" s="13" t="s">
        <v>44</v>
      </c>
      <c r="Q208" s="13" t="s">
        <v>45</v>
      </c>
      <c r="R208" s="17" t="str">
        <f t="shared" si="62"/>
        <v>1001641</v>
      </c>
      <c r="S208" s="15">
        <v>1</v>
      </c>
      <c r="T208" s="144" t="s">
        <v>221</v>
      </c>
      <c r="U208" s="12">
        <v>50000</v>
      </c>
      <c r="V208" s="12">
        <f t="shared" si="63"/>
        <v>9000</v>
      </c>
      <c r="W208" s="12">
        <v>0</v>
      </c>
      <c r="X208" s="18">
        <v>253</v>
      </c>
      <c r="Y208" s="19" t="s">
        <v>47</v>
      </c>
      <c r="Z208" s="20">
        <f t="shared" si="67"/>
        <v>41000</v>
      </c>
      <c r="AA208" s="21">
        <f>(AC208/1.18)*0.13</f>
        <v>2754.2372881355936</v>
      </c>
      <c r="AB208" s="22"/>
      <c r="AC208" s="14">
        <f t="shared" si="65"/>
        <v>25000</v>
      </c>
      <c r="AD208" s="12"/>
      <c r="AE208" s="12"/>
      <c r="AF208" s="59" t="s">
        <v>186</v>
      </c>
      <c r="AG208" s="23">
        <v>8</v>
      </c>
      <c r="AH208" s="24">
        <v>13</v>
      </c>
      <c r="AI208" s="25" t="s">
        <v>230</v>
      </c>
      <c r="AJ208" s="13"/>
      <c r="AK208" s="13"/>
      <c r="AL208" s="17">
        <v>0</v>
      </c>
      <c r="AM208" s="15" t="s">
        <v>50</v>
      </c>
      <c r="AN208" s="12" t="s">
        <v>51</v>
      </c>
      <c r="AO208" s="12"/>
      <c r="AP208" s="17"/>
      <c r="AQ208" s="17"/>
      <c r="AR208" s="17"/>
      <c r="AU20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100164, 'Б-100164-13',date'2016-03-02',3, 7, 7, 'RUR', 1, 18, date'2015-03-06', date'2015-03-07', 1001641, 1, to_date('2016-08-07 00:00:00','YYYY-MM-DD HH24:MI:SS'), 50000, 9000, 0, 253, 0, 'c1', 8,null);insert into xxxx_oebs_cash_payment_test (ID, INVOICE_ID, OEBS_PAYMENT, DOC_DATE, COMISS_DATE) values (s_xxxx_oebs_cash_payment_test.NEXTVAL, 100164, 25000, to_date('2016-08-07 00:00:00','YYYY-MM-DD HH24:MI:SS'), date'2015-08-07' );insert into xxxx_client_discount_m  (ID,CLIENT_ID,CLIENT_AVG_DISCOUNT,DT) values (s_xxxx_client_discount_m.NEXTVAL,253, 13, date'2016-03-05');</v>
      </c>
    </row>
    <row r="209" spans="1:47" ht="15" customHeight="1" x14ac:dyDescent="0.3">
      <c r="A209" s="45">
        <v>11</v>
      </c>
      <c r="B209" s="57"/>
      <c r="C209" s="12" t="str">
        <f t="shared" si="59"/>
        <v>100011</v>
      </c>
      <c r="D209" s="12" t="str">
        <f t="shared" si="60"/>
        <v>100011/13</v>
      </c>
      <c r="E209" s="13" t="s">
        <v>40</v>
      </c>
      <c r="F209" s="13" t="s">
        <v>41</v>
      </c>
      <c r="G209" s="12">
        <v>57</v>
      </c>
      <c r="H209" s="14">
        <v>100165</v>
      </c>
      <c r="I209" s="15" t="str">
        <f t="shared" si="61"/>
        <v>Б-100165-13</v>
      </c>
      <c r="J209" s="163">
        <v>3</v>
      </c>
      <c r="K209" s="56">
        <v>3</v>
      </c>
      <c r="L209" s="12" t="s">
        <v>42</v>
      </c>
      <c r="M209" s="16">
        <v>1</v>
      </c>
      <c r="N209" s="12">
        <v>18</v>
      </c>
      <c r="O209" s="144" t="s">
        <v>168</v>
      </c>
      <c r="P209" s="13" t="s">
        <v>44</v>
      </c>
      <c r="Q209" s="13" t="s">
        <v>45</v>
      </c>
      <c r="R209" s="17" t="str">
        <f t="shared" si="62"/>
        <v>1001651</v>
      </c>
      <c r="S209" s="15">
        <v>1</v>
      </c>
      <c r="T209" s="144" t="s">
        <v>221</v>
      </c>
      <c r="U209" s="12">
        <v>50000</v>
      </c>
      <c r="V209" s="12">
        <f t="shared" si="63"/>
        <v>9000</v>
      </c>
      <c r="W209" s="12">
        <v>0</v>
      </c>
      <c r="X209" s="18">
        <v>254</v>
      </c>
      <c r="Y209" s="19" t="s">
        <v>47</v>
      </c>
      <c r="Z209" s="20">
        <f t="shared" si="67"/>
        <v>41000</v>
      </c>
      <c r="AA209" s="21">
        <f t="shared" si="66"/>
        <v>2754.2372881355936</v>
      </c>
      <c r="AB209" s="26"/>
      <c r="AC209" s="14">
        <f t="shared" si="65"/>
        <v>25000</v>
      </c>
      <c r="AD209" s="12"/>
      <c r="AE209" s="12"/>
      <c r="AF209" s="59" t="s">
        <v>186</v>
      </c>
      <c r="AG209" s="23">
        <v>8</v>
      </c>
      <c r="AH209" s="27">
        <v>7</v>
      </c>
      <c r="AI209" s="25" t="s">
        <v>230</v>
      </c>
      <c r="AJ209" s="13"/>
      <c r="AK209" s="13"/>
      <c r="AL209" s="17">
        <v>0</v>
      </c>
      <c r="AM209" s="15" t="s">
        <v>50</v>
      </c>
      <c r="AN209" s="12" t="s">
        <v>51</v>
      </c>
      <c r="AO209" s="12"/>
      <c r="AP209" s="17"/>
      <c r="AQ209" s="17"/>
      <c r="AR209" s="17"/>
      <c r="AU20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100165, 'Б-100165-13',date'2016-03-03',3, 3, 3, 'RUR', 1, 18, date'2015-03-06', date'2015-03-07', 1001651, 1, to_date('2016-08-07 00:00:00','YYYY-MM-DD HH24:MI:SS'), 50000, 9000, 0, 254, 0, 'c1', 8,null);insert into xxxx_oebs_cash_payment_test (ID, INVOICE_ID, OEBS_PAYMENT, DOC_DATE, COMISS_DATE) values (s_xxxx_oebs_cash_payment_test.NEXTVAL, 100165, 25000, to_date('2016-08-07 00:00:00','YYYY-MM-DD HH24:MI:SS'), date'2015-08-07' );insert into xxxx_client_discount_m  (ID,CLIENT_ID,CLIENT_AVG_DISCOUNT,DT) values (s_xxxx_client_discount_m.NEXTVAL,254, 7, date'2016-03-05');</v>
      </c>
    </row>
    <row r="210" spans="1:47" ht="15" customHeight="1" x14ac:dyDescent="0.3">
      <c r="A210" s="45">
        <v>11</v>
      </c>
      <c r="B210" s="57"/>
      <c r="C210" s="12" t="str">
        <f t="shared" si="59"/>
        <v>100011</v>
      </c>
      <c r="D210" s="12" t="str">
        <f t="shared" si="60"/>
        <v>100011/13</v>
      </c>
      <c r="E210" s="13" t="s">
        <v>40</v>
      </c>
      <c r="F210" s="13" t="s">
        <v>41</v>
      </c>
      <c r="G210" s="12">
        <v>57</v>
      </c>
      <c r="H210" s="14">
        <v>100166</v>
      </c>
      <c r="I210" s="15" t="str">
        <f t="shared" si="61"/>
        <v>Б-100166-13</v>
      </c>
      <c r="J210" s="163">
        <v>3</v>
      </c>
      <c r="K210" s="12">
        <v>7</v>
      </c>
      <c r="L210" s="12" t="s">
        <v>42</v>
      </c>
      <c r="M210" s="16">
        <v>1</v>
      </c>
      <c r="N210" s="12">
        <v>18</v>
      </c>
      <c r="O210" s="144" t="s">
        <v>168</v>
      </c>
      <c r="P210" s="13" t="s">
        <v>44</v>
      </c>
      <c r="Q210" s="13" t="s">
        <v>45</v>
      </c>
      <c r="R210" s="17" t="str">
        <f t="shared" si="62"/>
        <v>1001661</v>
      </c>
      <c r="S210" s="15">
        <v>1</v>
      </c>
      <c r="T210" s="144" t="s">
        <v>221</v>
      </c>
      <c r="U210" s="12">
        <v>50000</v>
      </c>
      <c r="V210" s="12">
        <f t="shared" si="63"/>
        <v>9000</v>
      </c>
      <c r="W210" s="12">
        <v>0</v>
      </c>
      <c r="X210" s="18">
        <v>255</v>
      </c>
      <c r="Y210" s="19" t="s">
        <v>47</v>
      </c>
      <c r="Z210" s="20">
        <f t="shared" si="67"/>
        <v>41000</v>
      </c>
      <c r="AA210" s="21">
        <f t="shared" si="66"/>
        <v>2754.2372881355936</v>
      </c>
      <c r="AB210" s="26"/>
      <c r="AC210" s="14">
        <f t="shared" si="65"/>
        <v>25000</v>
      </c>
      <c r="AD210" s="12"/>
      <c r="AE210" s="12"/>
      <c r="AF210" s="59" t="s">
        <v>186</v>
      </c>
      <c r="AG210" s="23">
        <v>8</v>
      </c>
      <c r="AH210" s="27">
        <v>7</v>
      </c>
      <c r="AI210" s="25" t="s">
        <v>230</v>
      </c>
      <c r="AJ210" s="13"/>
      <c r="AK210" s="13"/>
      <c r="AL210" s="17">
        <v>0</v>
      </c>
      <c r="AM210" s="15" t="s">
        <v>50</v>
      </c>
      <c r="AN210" s="12" t="s">
        <v>51</v>
      </c>
      <c r="AO210" s="12"/>
      <c r="AP210" s="17"/>
      <c r="AQ210" s="17"/>
      <c r="AR210" s="17"/>
      <c r="AU21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100166, 'Б-100166-13',date'2016-03-03',3, 7, 7, 'RUR', 1, 18, date'2015-03-06', date'2015-03-07', 1001661, 1, to_date('2016-08-07 00:00:00','YYYY-MM-DD HH24:MI:SS'), 50000, 9000, 0, 255, 0, 'c1', 8,null);insert into xxxx_oebs_cash_payment_test (ID, INVOICE_ID, OEBS_PAYMENT, DOC_DATE, COMISS_DATE) values (s_xxxx_oebs_cash_payment_test.NEXTVAL, 100166, 25000, to_date('2016-08-07 00:00:00','YYYY-MM-DD HH24:MI:SS'), date'2015-08-07' );insert into xxxx_client_discount_m  (ID,CLIENT_ID,CLIENT_AVG_DISCOUNT,DT) values (s_xxxx_client_discount_m.NEXTVAL,255, 7, date'2016-03-05');</v>
      </c>
    </row>
    <row r="211" spans="1:47" ht="15" customHeight="1" x14ac:dyDescent="0.3">
      <c r="A211" s="45">
        <v>11</v>
      </c>
      <c r="B211" s="57"/>
      <c r="C211" s="12" t="str">
        <f t="shared" si="59"/>
        <v>100011</v>
      </c>
      <c r="D211" s="12" t="str">
        <f t="shared" si="60"/>
        <v>100011/13</v>
      </c>
      <c r="E211" s="13" t="s">
        <v>40</v>
      </c>
      <c r="F211" s="13" t="s">
        <v>41</v>
      </c>
      <c r="G211" s="12">
        <v>57</v>
      </c>
      <c r="H211" s="14">
        <v>100167</v>
      </c>
      <c r="I211" s="15" t="str">
        <f t="shared" si="61"/>
        <v>Б-100167-13</v>
      </c>
      <c r="J211" s="163">
        <v>3</v>
      </c>
      <c r="K211" s="28">
        <v>11</v>
      </c>
      <c r="L211" s="12" t="s">
        <v>42</v>
      </c>
      <c r="M211" s="16">
        <v>1</v>
      </c>
      <c r="N211" s="12">
        <v>18</v>
      </c>
      <c r="O211" s="144" t="s">
        <v>169</v>
      </c>
      <c r="P211" s="13" t="s">
        <v>44</v>
      </c>
      <c r="Q211" s="13" t="s">
        <v>45</v>
      </c>
      <c r="R211" s="17" t="str">
        <f t="shared" si="62"/>
        <v>1001671</v>
      </c>
      <c r="S211" s="15">
        <v>1</v>
      </c>
      <c r="T211" s="144" t="s">
        <v>221</v>
      </c>
      <c r="U211" s="12">
        <v>50000</v>
      </c>
      <c r="V211" s="12">
        <f t="shared" si="63"/>
        <v>9000</v>
      </c>
      <c r="W211" s="12">
        <v>0</v>
      </c>
      <c r="X211" s="18">
        <v>256</v>
      </c>
      <c r="Y211" s="19" t="s">
        <v>47</v>
      </c>
      <c r="Z211" s="20">
        <f t="shared" si="67"/>
        <v>41000</v>
      </c>
      <c r="AA211" s="21">
        <f>(AC211/1.18)*0.08</f>
        <v>1694.9152542372883</v>
      </c>
      <c r="AB211" s="29"/>
      <c r="AC211" s="14">
        <f t="shared" si="65"/>
        <v>25000</v>
      </c>
      <c r="AD211" s="12"/>
      <c r="AE211" s="12"/>
      <c r="AF211" s="59" t="s">
        <v>186</v>
      </c>
      <c r="AG211" s="23">
        <v>8</v>
      </c>
      <c r="AH211" s="30">
        <v>20</v>
      </c>
      <c r="AI211" s="25" t="s">
        <v>230</v>
      </c>
      <c r="AJ211" s="13"/>
      <c r="AK211" s="13"/>
      <c r="AL211" s="17">
        <v>0</v>
      </c>
      <c r="AM211" s="15" t="s">
        <v>50</v>
      </c>
      <c r="AN211" s="12" t="s">
        <v>51</v>
      </c>
      <c r="AO211" s="12"/>
      <c r="AP211" s="17"/>
      <c r="AQ211" s="17"/>
      <c r="AR211" s="17"/>
      <c r="AU21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100167, 'Б-100167-13',date'2016-03-04',3, 11, 11, 'RUR', 1, 18, date'2015-03-06', date'2015-03-07', 1001671, 1, to_date('2016-08-07 00:00:00','YYYY-MM-DD HH24:MI:SS'), 50000, 9000, 0, 256, 0, 'c1', 8,null);insert into xxxx_oebs_cash_payment_test (ID, INVOICE_ID, OEBS_PAYMENT, DOC_DATE, COMISS_DATE) values (s_xxxx_oebs_cash_payment_test.NEXTVAL, 100167, 25000, to_date('2016-08-07 00:00:00','YYYY-MM-DD HH24:MI:SS'), date'2015-08-07' );insert into xxxx_client_discount_m  (ID,CLIENT_ID,CLIENT_AVG_DISCOUNT,DT) values (s_xxxx_client_discount_m.NEXTVAL,256, 20, date'2016-03-05');</v>
      </c>
    </row>
    <row r="212" spans="1:47" ht="15" customHeight="1" x14ac:dyDescent="0.3">
      <c r="A212" s="45">
        <v>11</v>
      </c>
      <c r="B212" s="57"/>
      <c r="C212" s="33" t="str">
        <f t="shared" si="59"/>
        <v>100011</v>
      </c>
      <c r="D212" s="33" t="str">
        <f t="shared" si="60"/>
        <v>100011/13</v>
      </c>
      <c r="E212" s="34" t="s">
        <v>40</v>
      </c>
      <c r="F212" s="34" t="s">
        <v>41</v>
      </c>
      <c r="G212" s="12">
        <v>57</v>
      </c>
      <c r="H212" s="14">
        <v>100168</v>
      </c>
      <c r="I212" s="33" t="str">
        <f t="shared" si="61"/>
        <v>Б-100168-13</v>
      </c>
      <c r="J212" s="163">
        <v>3</v>
      </c>
      <c r="K212" s="35">
        <v>1</v>
      </c>
      <c r="L212" s="33" t="s">
        <v>42</v>
      </c>
      <c r="M212" s="36">
        <v>1</v>
      </c>
      <c r="N212" s="33">
        <v>18</v>
      </c>
      <c r="O212" s="145" t="s">
        <v>170</v>
      </c>
      <c r="P212" s="34" t="s">
        <v>44</v>
      </c>
      <c r="Q212" s="34" t="s">
        <v>45</v>
      </c>
      <c r="R212" s="37" t="str">
        <f t="shared" si="62"/>
        <v>1001681</v>
      </c>
      <c r="S212" s="33">
        <v>1</v>
      </c>
      <c r="T212" s="144" t="s">
        <v>224</v>
      </c>
      <c r="U212" s="12">
        <v>50000</v>
      </c>
      <c r="V212" s="33">
        <f t="shared" si="63"/>
        <v>9000</v>
      </c>
      <c r="W212" s="33">
        <v>0</v>
      </c>
      <c r="X212" s="18">
        <v>257</v>
      </c>
      <c r="Y212" s="38" t="s">
        <v>47</v>
      </c>
      <c r="Z212" s="20">
        <f t="shared" si="67"/>
        <v>41000</v>
      </c>
      <c r="AA212" s="21">
        <f t="shared" si="66"/>
        <v>2754.2372881355936</v>
      </c>
      <c r="AB212" s="39">
        <f>SUM(AA208:AA212)</f>
        <v>12711.864406779663</v>
      </c>
      <c r="AC212" s="40">
        <f t="shared" si="65"/>
        <v>25000</v>
      </c>
      <c r="AD212" s="33"/>
      <c r="AE212" s="33"/>
      <c r="AF212" s="59" t="s">
        <v>186</v>
      </c>
      <c r="AG212" s="41">
        <v>8</v>
      </c>
      <c r="AH212" s="42">
        <v>13</v>
      </c>
      <c r="AI212" s="43" t="s">
        <v>230</v>
      </c>
      <c r="AJ212" s="34"/>
      <c r="AK212" s="34"/>
      <c r="AL212" s="37">
        <v>0</v>
      </c>
      <c r="AM212" s="33" t="s">
        <v>50</v>
      </c>
      <c r="AN212" s="33" t="s">
        <v>51</v>
      </c>
      <c r="AO212" s="33"/>
      <c r="AP212" s="37"/>
      <c r="AQ212" s="37"/>
      <c r="AR212" s="37"/>
      <c r="AS212" s="44"/>
      <c r="AU21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date'2015-03-01', date'2015-09-01', 57, 100168, 'Б-100168-13',date'2016-03-05',3, 1, 1, 'RUR', 1, 18, date'2015-03-06', date'2015-03-07', 1001681, 1, to_date('2016-08-11 00:00:00','YYYY-MM-DD HH24:MI:SS'), 50000, 9000, 0, 257, 0, 'c1', 8,null);insert into xxxx_oebs_cash_payment_test (ID, INVOICE_ID, OEBS_PAYMENT, DOC_DATE, COMISS_DATE) values (s_xxxx_oebs_cash_payment_test.NEXTVAL, 100168, 25000, to_date('2016-08-11 00:00:00','YYYY-MM-DD HH24:MI:SS'), date'2015-08-07' );insert into xxxx_client_discount_m  (ID,CLIENT_ID,CLIENT_AVG_DISCOUNT,DT) values (s_xxxx_client_discount_m.NEXTVAL,257, 13, date'2016-03-05');</v>
      </c>
    </row>
    <row r="213" spans="1:47" ht="15" customHeight="1" x14ac:dyDescent="0.3">
      <c r="A213" s="45">
        <v>12</v>
      </c>
      <c r="B213" s="57"/>
      <c r="C213" s="12" t="str">
        <f t="shared" si="59"/>
        <v>100012</v>
      </c>
      <c r="D213" s="12" t="str">
        <f t="shared" si="60"/>
        <v>100012/13</v>
      </c>
      <c r="E213" s="13" t="s">
        <v>40</v>
      </c>
      <c r="F213" s="13" t="s">
        <v>41</v>
      </c>
      <c r="G213" s="12">
        <v>57</v>
      </c>
      <c r="H213" s="14">
        <v>100169</v>
      </c>
      <c r="I213" s="15" t="str">
        <f t="shared" si="61"/>
        <v>Б-100169-13</v>
      </c>
      <c r="J213" s="163">
        <v>3</v>
      </c>
      <c r="K213" s="56">
        <v>2</v>
      </c>
      <c r="L213" s="12" t="s">
        <v>42</v>
      </c>
      <c r="M213" s="16">
        <v>1</v>
      </c>
      <c r="N213" s="12">
        <v>18</v>
      </c>
      <c r="O213" s="144" t="s">
        <v>167</v>
      </c>
      <c r="P213" s="13" t="s">
        <v>44</v>
      </c>
      <c r="Q213" s="13" t="s">
        <v>45</v>
      </c>
      <c r="R213" s="17" t="str">
        <f t="shared" si="62"/>
        <v>1001691</v>
      </c>
      <c r="S213" s="15">
        <v>1</v>
      </c>
      <c r="T213" s="144" t="s">
        <v>152</v>
      </c>
      <c r="U213" s="12">
        <v>50000</v>
      </c>
      <c r="V213" s="12">
        <f t="shared" si="63"/>
        <v>9000</v>
      </c>
      <c r="W213" s="12">
        <v>0</v>
      </c>
      <c r="X213" s="18">
        <v>258</v>
      </c>
      <c r="Y213" s="19" t="s">
        <v>47</v>
      </c>
      <c r="Z213" s="20">
        <f>U213-V213</f>
        <v>41000</v>
      </c>
      <c r="AA213" s="21">
        <f>(AC213/1.18)*0.02</f>
        <v>423.72881355932208</v>
      </c>
      <c r="AB213" s="22"/>
      <c r="AC213" s="14">
        <f t="shared" si="65"/>
        <v>25000</v>
      </c>
      <c r="AD213" s="12"/>
      <c r="AE213" s="12"/>
      <c r="AF213" s="13" t="s">
        <v>172</v>
      </c>
      <c r="AG213" s="23">
        <v>8</v>
      </c>
      <c r="AH213" s="24">
        <v>13</v>
      </c>
      <c r="AI213" s="25" t="s">
        <v>230</v>
      </c>
      <c r="AJ213" s="13"/>
      <c r="AK213" s="13"/>
      <c r="AL213" s="17">
        <v>0</v>
      </c>
      <c r="AM213" s="15" t="s">
        <v>50</v>
      </c>
      <c r="AN213" s="12" t="s">
        <v>51</v>
      </c>
      <c r="AO213" s="12"/>
      <c r="AP213" s="17"/>
      <c r="AQ213" s="17"/>
      <c r="AR213" s="17"/>
      <c r="AS213" s="15" t="s">
        <v>196</v>
      </c>
      <c r="AU21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100169, 'Б-100169-13',date'2016-03-02',3, 2, 2, 'RUR', 1, 18, date'2015-03-06', date'2015-03-07', 1001691, 1, to_date('2016-06-07 00:00:00','YYYY-MM-DD HH24:MI:SS'), 50000, 9000, 0, 258, 0, 'c1', 8,null);insert into xxxx_oebs_cash_payment_test (ID, INVOICE_ID, OEBS_PAYMENT, DOC_DATE, COMISS_DATE) values (s_xxxx_oebs_cash_payment_test.NEXTVAL, 100169, 25000, to_date('2016-06-07 00:00:00','YYYY-MM-DD HH24:MI:SS'), date'2015-06-11' );insert into xxxx_client_discount_m  (ID,CLIENT_ID,CLIENT_AVG_DISCOUNT,DT) values (s_xxxx_client_discount_m.NEXTVAL,258, 13, date'2016-03-05');</v>
      </c>
    </row>
    <row r="214" spans="1:47" ht="15" customHeight="1" x14ac:dyDescent="0.3">
      <c r="A214" s="45">
        <v>12</v>
      </c>
      <c r="B214" s="57"/>
      <c r="C214" s="12" t="str">
        <f t="shared" si="59"/>
        <v>100012</v>
      </c>
      <c r="D214" s="12" t="str">
        <f t="shared" si="60"/>
        <v>100012/13</v>
      </c>
      <c r="E214" s="13" t="s">
        <v>40</v>
      </c>
      <c r="F214" s="13" t="s">
        <v>41</v>
      </c>
      <c r="G214" s="12">
        <v>57</v>
      </c>
      <c r="H214" s="14">
        <v>100170</v>
      </c>
      <c r="I214" s="15" t="str">
        <f t="shared" si="61"/>
        <v>Б-100170-13</v>
      </c>
      <c r="J214" s="163">
        <v>3</v>
      </c>
      <c r="K214" s="12">
        <v>7</v>
      </c>
      <c r="L214" s="12" t="s">
        <v>42</v>
      </c>
      <c r="M214" s="16">
        <v>1</v>
      </c>
      <c r="N214" s="12">
        <v>18</v>
      </c>
      <c r="O214" s="144" t="s">
        <v>168</v>
      </c>
      <c r="P214" s="13" t="s">
        <v>44</v>
      </c>
      <c r="Q214" s="13" t="s">
        <v>45</v>
      </c>
      <c r="R214" s="17" t="str">
        <f t="shared" si="62"/>
        <v>1001701</v>
      </c>
      <c r="S214" s="15">
        <v>1</v>
      </c>
      <c r="T214" s="144" t="s">
        <v>153</v>
      </c>
      <c r="U214" s="12">
        <v>50000</v>
      </c>
      <c r="V214" s="12">
        <f t="shared" si="63"/>
        <v>9000</v>
      </c>
      <c r="W214" s="12">
        <v>0</v>
      </c>
      <c r="X214" s="18">
        <v>259</v>
      </c>
      <c r="Y214" s="19" t="s">
        <v>47</v>
      </c>
      <c r="Z214" s="20">
        <f t="shared" ref="Z214:Z227" si="69">U214-V214</f>
        <v>41000</v>
      </c>
      <c r="AA214" s="21">
        <f t="shared" ref="AA214:AA227" si="70">(AC214/1.18)*0.02</f>
        <v>423.72881355932208</v>
      </c>
      <c r="AB214" s="26"/>
      <c r="AC214" s="14">
        <f t="shared" si="65"/>
        <v>25000</v>
      </c>
      <c r="AD214" s="12"/>
      <c r="AE214" s="12"/>
      <c r="AF214" s="13" t="s">
        <v>172</v>
      </c>
      <c r="AG214" s="23">
        <v>8</v>
      </c>
      <c r="AH214" s="27">
        <v>7</v>
      </c>
      <c r="AI214" s="25" t="s">
        <v>230</v>
      </c>
      <c r="AJ214" s="13"/>
      <c r="AK214" s="13"/>
      <c r="AL214" s="17">
        <v>0</v>
      </c>
      <c r="AM214" s="15" t="s">
        <v>50</v>
      </c>
      <c r="AN214" s="12" t="s">
        <v>51</v>
      </c>
      <c r="AO214" s="12"/>
      <c r="AP214" s="17"/>
      <c r="AQ214" s="17"/>
      <c r="AR214" s="17"/>
      <c r="AU21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100170, 'Б-100170-13',date'2016-03-03',3, 7, 7, 'RUR', 1, 18, date'2015-03-06', date'2015-03-07', 1001701, 1, to_date('2016-06-08 00:00:00','YYYY-MM-DD HH24:MI:SS'), 50000, 9000, 0, 259, 0, 'c1', 8,null);insert into xxxx_oebs_cash_payment_test (ID, INVOICE_ID, OEBS_PAYMENT, DOC_DATE, COMISS_DATE) values (s_xxxx_oebs_cash_payment_test.NEXTVAL, 100170, 25000, to_date('2016-06-08 00:00:00','YYYY-MM-DD HH24:MI:SS'), date'2015-06-11' );insert into xxxx_client_discount_m  (ID,CLIENT_ID,CLIENT_AVG_DISCOUNT,DT) values (s_xxxx_client_discount_m.NEXTVAL,259, 7, date'2016-03-05');</v>
      </c>
    </row>
    <row r="215" spans="1:47" ht="15" customHeight="1" x14ac:dyDescent="0.3">
      <c r="A215" s="45">
        <v>12</v>
      </c>
      <c r="B215" s="57"/>
      <c r="C215" s="12" t="str">
        <f t="shared" ref="C215:C246" si="71">"1000"&amp;A215</f>
        <v>100012</v>
      </c>
      <c r="D215" s="12" t="str">
        <f t="shared" ref="D215:D246" si="72">"1000"&amp;A215&amp;"/13"</f>
        <v>100012/13</v>
      </c>
      <c r="E215" s="13" t="s">
        <v>40</v>
      </c>
      <c r="F215" s="13" t="s">
        <v>41</v>
      </c>
      <c r="G215" s="12">
        <v>57</v>
      </c>
      <c r="H215" s="14">
        <v>100171</v>
      </c>
      <c r="I215" s="15" t="str">
        <f t="shared" ref="I215:I246" si="73">"Б-"&amp;H215&amp;"-13"</f>
        <v>Б-100171-13</v>
      </c>
      <c r="J215" s="163">
        <v>3</v>
      </c>
      <c r="K215" s="12">
        <v>7</v>
      </c>
      <c r="L215" s="12" t="s">
        <v>42</v>
      </c>
      <c r="M215" s="16">
        <v>1</v>
      </c>
      <c r="N215" s="12">
        <v>18</v>
      </c>
      <c r="O215" s="144" t="s">
        <v>168</v>
      </c>
      <c r="P215" s="13" t="s">
        <v>44</v>
      </c>
      <c r="Q215" s="13" t="s">
        <v>45</v>
      </c>
      <c r="R215" s="17" t="str">
        <f t="shared" ref="R215:R246" si="74">H215&amp;"1"</f>
        <v>1001711</v>
      </c>
      <c r="S215" s="15">
        <v>1</v>
      </c>
      <c r="T215" s="144" t="s">
        <v>153</v>
      </c>
      <c r="U215" s="12">
        <v>50000</v>
      </c>
      <c r="V215" s="12">
        <f t="shared" ref="V215:V246" si="75">U215*0.18</f>
        <v>9000</v>
      </c>
      <c r="W215" s="12">
        <v>0</v>
      </c>
      <c r="X215" s="18">
        <v>260</v>
      </c>
      <c r="Y215" s="19" t="s">
        <v>47</v>
      </c>
      <c r="Z215" s="20">
        <f t="shared" si="69"/>
        <v>41000</v>
      </c>
      <c r="AA215" s="21">
        <f t="shared" si="70"/>
        <v>1694.9152542372883</v>
      </c>
      <c r="AB215" s="26"/>
      <c r="AC215" s="14">
        <v>100000</v>
      </c>
      <c r="AD215" s="12"/>
      <c r="AE215" s="12"/>
      <c r="AF215" s="13" t="s">
        <v>172</v>
      </c>
      <c r="AG215" s="23">
        <v>8</v>
      </c>
      <c r="AH215" s="27">
        <v>7</v>
      </c>
      <c r="AI215" s="25" t="s">
        <v>230</v>
      </c>
      <c r="AJ215" s="13"/>
      <c r="AK215" s="13"/>
      <c r="AL215" s="17">
        <v>0</v>
      </c>
      <c r="AM215" s="15" t="s">
        <v>50</v>
      </c>
      <c r="AN215" s="12" t="s">
        <v>51</v>
      </c>
      <c r="AO215" s="12"/>
      <c r="AP215" s="17"/>
      <c r="AQ215" s="17"/>
      <c r="AR215" s="17"/>
      <c r="AU21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100171, 'Б-100171-13',date'2016-03-03',3, 7, 7, 'RUR', 1, 18, date'2015-03-06', date'2015-03-07', 1001711, 1, to_date('2016-06-08 00:00:00','YYYY-MM-DD HH24:MI:SS'), 50000, 9000, 0, 260, 0, 'c1', 8,null);insert into xxxx_oebs_cash_payment_test (ID, INVOICE_ID, OEBS_PAYMENT, DOC_DATE, COMISS_DATE) values (s_xxxx_oebs_cash_payment_test.NEXTVAL, 100171, 100000, to_date('2016-06-08 00:00:00','YYYY-MM-DD HH24:MI:SS'), date'2015-06-11' );insert into xxxx_client_discount_m  (ID,CLIENT_ID,CLIENT_AVG_DISCOUNT,DT) values (s_xxxx_client_discount_m.NEXTVAL,260, 7, date'2016-03-05');</v>
      </c>
    </row>
    <row r="216" spans="1:47" ht="15" customHeight="1" x14ac:dyDescent="0.3">
      <c r="A216" s="45">
        <v>12</v>
      </c>
      <c r="B216" s="57"/>
      <c r="C216" s="12" t="str">
        <f t="shared" si="71"/>
        <v>100012</v>
      </c>
      <c r="D216" s="12" t="str">
        <f t="shared" si="72"/>
        <v>100012/13</v>
      </c>
      <c r="E216" s="13" t="s">
        <v>40</v>
      </c>
      <c r="F216" s="13" t="s">
        <v>41</v>
      </c>
      <c r="G216" s="12">
        <v>57</v>
      </c>
      <c r="H216" s="14">
        <v>100172</v>
      </c>
      <c r="I216" s="15" t="str">
        <f t="shared" si="73"/>
        <v>Б-100172-13</v>
      </c>
      <c r="J216" s="163">
        <v>3</v>
      </c>
      <c r="K216" s="56">
        <v>11</v>
      </c>
      <c r="L216" s="12" t="s">
        <v>42</v>
      </c>
      <c r="M216" s="16">
        <v>1</v>
      </c>
      <c r="N216" s="12">
        <v>18</v>
      </c>
      <c r="O216" s="144" t="s">
        <v>169</v>
      </c>
      <c r="P216" s="13" t="s">
        <v>44</v>
      </c>
      <c r="Q216" s="13" t="s">
        <v>45</v>
      </c>
      <c r="R216" s="17" t="str">
        <f t="shared" si="74"/>
        <v>1001721</v>
      </c>
      <c r="S216" s="15">
        <v>1</v>
      </c>
      <c r="T216" s="144" t="s">
        <v>215</v>
      </c>
      <c r="U216" s="12">
        <v>50000</v>
      </c>
      <c r="V216" s="12">
        <f t="shared" si="75"/>
        <v>9000</v>
      </c>
      <c r="W216" s="12">
        <v>0</v>
      </c>
      <c r="X216" s="18">
        <v>261</v>
      </c>
      <c r="Y216" s="19" t="s">
        <v>47</v>
      </c>
      <c r="Z216" s="20">
        <f t="shared" si="69"/>
        <v>41000</v>
      </c>
      <c r="AA216" s="21">
        <f t="shared" si="70"/>
        <v>423.72881355932208</v>
      </c>
      <c r="AB216" s="29"/>
      <c r="AC216" s="14">
        <f t="shared" ref="AC216:AC225" si="76">U216*0.5</f>
        <v>25000</v>
      </c>
      <c r="AD216" s="12"/>
      <c r="AE216" s="12"/>
      <c r="AF216" s="13" t="s">
        <v>172</v>
      </c>
      <c r="AG216" s="23">
        <v>8</v>
      </c>
      <c r="AH216" s="30">
        <v>20</v>
      </c>
      <c r="AI216" s="25" t="s">
        <v>230</v>
      </c>
      <c r="AJ216" s="13"/>
      <c r="AK216" s="13"/>
      <c r="AL216" s="17">
        <v>0</v>
      </c>
      <c r="AM216" s="15" t="s">
        <v>50</v>
      </c>
      <c r="AN216" s="12" t="s">
        <v>51</v>
      </c>
      <c r="AO216" s="12"/>
      <c r="AP216" s="17"/>
      <c r="AQ216" s="17"/>
      <c r="AR216" s="17"/>
      <c r="AU21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100172, 'Б-100172-13',date'2016-03-04',3, 11, 11, 'RUR', 1, 18, date'2015-03-06', date'2015-03-07', 1001721, 1, to_date('2016-06-09 00:00:00','YYYY-MM-DD HH24:MI:SS'), 50000, 9000, 0, 261, 0, 'c1', 8,null);insert into xxxx_oebs_cash_payment_test (ID, INVOICE_ID, OEBS_PAYMENT, DOC_DATE, COMISS_DATE) values (s_xxxx_oebs_cash_payment_test.NEXTVAL, 100172, 25000, to_date('2016-06-09 00:00:00','YYYY-MM-DD HH24:MI:SS'), date'2015-06-11' );insert into xxxx_client_discount_m  (ID,CLIENT_ID,CLIENT_AVG_DISCOUNT,DT) values (s_xxxx_client_discount_m.NEXTVAL,261, 20, date'2016-03-05');</v>
      </c>
    </row>
    <row r="217" spans="1:47" ht="15" customHeight="1" x14ac:dyDescent="0.3">
      <c r="A217" s="45">
        <v>12</v>
      </c>
      <c r="B217" s="57"/>
      <c r="C217" s="12" t="str">
        <f t="shared" si="71"/>
        <v>100012</v>
      </c>
      <c r="D217" s="12" t="str">
        <f t="shared" si="72"/>
        <v>100012/13</v>
      </c>
      <c r="E217" s="13" t="s">
        <v>40</v>
      </c>
      <c r="F217" s="13" t="s">
        <v>41</v>
      </c>
      <c r="G217" s="12">
        <v>57</v>
      </c>
      <c r="H217" s="14">
        <v>100173</v>
      </c>
      <c r="I217" s="15" t="str">
        <f t="shared" si="73"/>
        <v>Б-100173-13</v>
      </c>
      <c r="J217" s="163">
        <v>3</v>
      </c>
      <c r="K217" s="28">
        <v>1</v>
      </c>
      <c r="L217" s="12" t="s">
        <v>42</v>
      </c>
      <c r="M217" s="16">
        <v>1</v>
      </c>
      <c r="N217" s="12">
        <v>18</v>
      </c>
      <c r="O217" s="144" t="s">
        <v>170</v>
      </c>
      <c r="P217" s="13" t="s">
        <v>44</v>
      </c>
      <c r="Q217" s="13" t="s">
        <v>45</v>
      </c>
      <c r="R217" s="17" t="str">
        <f t="shared" si="74"/>
        <v>1001731</v>
      </c>
      <c r="S217" s="15">
        <v>1</v>
      </c>
      <c r="T217" s="144" t="s">
        <v>216</v>
      </c>
      <c r="U217" s="12">
        <v>50000</v>
      </c>
      <c r="V217" s="12">
        <f t="shared" si="75"/>
        <v>9000</v>
      </c>
      <c r="W217" s="12">
        <v>0</v>
      </c>
      <c r="X217" s="18">
        <v>262</v>
      </c>
      <c r="Y217" s="19" t="s">
        <v>47</v>
      </c>
      <c r="Z217" s="20">
        <f t="shared" si="69"/>
        <v>41000</v>
      </c>
      <c r="AA217" s="21">
        <f t="shared" si="70"/>
        <v>423.72881355932208</v>
      </c>
      <c r="AB217" s="29">
        <f>SUM(AA213:AA217)</f>
        <v>3389.8305084745766</v>
      </c>
      <c r="AC217" s="14">
        <f t="shared" si="76"/>
        <v>25000</v>
      </c>
      <c r="AD217" s="12"/>
      <c r="AE217" s="12"/>
      <c r="AF217" s="13" t="s">
        <v>172</v>
      </c>
      <c r="AG217" s="23">
        <v>8</v>
      </c>
      <c r="AH217" s="30">
        <v>13</v>
      </c>
      <c r="AI217" s="25" t="s">
        <v>230</v>
      </c>
      <c r="AJ217" s="13"/>
      <c r="AK217" s="13"/>
      <c r="AL217" s="17">
        <v>0</v>
      </c>
      <c r="AM217" s="15" t="s">
        <v>50</v>
      </c>
      <c r="AN217" s="12" t="s">
        <v>51</v>
      </c>
      <c r="AO217" s="12"/>
      <c r="AP217" s="17"/>
      <c r="AQ217" s="17"/>
      <c r="AR217" s="17"/>
      <c r="AU21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100173, 'Б-100173-13',date'2016-03-05',3, 1, 1, 'RUR', 1, 18, date'2015-03-06', date'2015-03-07', 1001731, 1, to_date('2016-06-11 00:00:00','YYYY-MM-DD HH24:MI:SS'), 50000, 9000, 0, 262, 0, 'c1', 8,null);insert into xxxx_oebs_cash_payment_test (ID, INVOICE_ID, OEBS_PAYMENT, DOC_DATE, COMISS_DATE) values (s_xxxx_oebs_cash_payment_test.NEXTVAL, 100173, 25000, to_date('2016-06-11 00:00:00','YYYY-MM-DD HH24:MI:SS'), date'2015-06-11' );insert into xxxx_client_discount_m  (ID,CLIENT_ID,CLIENT_AVG_DISCOUNT,DT) values (s_xxxx_client_discount_m.NEXTVAL,262, 13, date'2016-03-05');</v>
      </c>
    </row>
    <row r="218" spans="1:47" ht="15" customHeight="1" x14ac:dyDescent="0.3">
      <c r="A218" s="45">
        <v>12</v>
      </c>
      <c r="B218" s="57"/>
      <c r="C218" s="12" t="str">
        <f t="shared" si="71"/>
        <v>100012</v>
      </c>
      <c r="D218" s="12" t="str">
        <f t="shared" si="72"/>
        <v>100012/13</v>
      </c>
      <c r="E218" s="13" t="s">
        <v>40</v>
      </c>
      <c r="F218" s="13" t="s">
        <v>41</v>
      </c>
      <c r="G218" s="12">
        <v>57</v>
      </c>
      <c r="H218" s="14">
        <v>100174</v>
      </c>
      <c r="I218" s="15" t="str">
        <f t="shared" si="73"/>
        <v>Б-100174-13</v>
      </c>
      <c r="J218" s="163">
        <v>3</v>
      </c>
      <c r="K218" s="12">
        <v>7</v>
      </c>
      <c r="L218" s="12" t="s">
        <v>42</v>
      </c>
      <c r="M218" s="16">
        <v>1</v>
      </c>
      <c r="N218" s="12">
        <v>18</v>
      </c>
      <c r="O218" s="144" t="s">
        <v>167</v>
      </c>
      <c r="P218" s="13" t="s">
        <v>44</v>
      </c>
      <c r="Q218" s="13" t="s">
        <v>45</v>
      </c>
      <c r="R218" s="17" t="str">
        <f t="shared" si="74"/>
        <v>1001741</v>
      </c>
      <c r="S218" s="15">
        <v>1</v>
      </c>
      <c r="T218" s="144" t="s">
        <v>217</v>
      </c>
      <c r="U218" s="12">
        <v>50000</v>
      </c>
      <c r="V218" s="12">
        <f t="shared" si="75"/>
        <v>9000</v>
      </c>
      <c r="W218" s="12">
        <v>0</v>
      </c>
      <c r="X218" s="18">
        <v>263</v>
      </c>
      <c r="Y218" s="19" t="s">
        <v>47</v>
      </c>
      <c r="Z218" s="20">
        <f t="shared" si="69"/>
        <v>41000</v>
      </c>
      <c r="AA218" s="21">
        <f t="shared" si="70"/>
        <v>423.72881355932208</v>
      </c>
      <c r="AB218" s="22"/>
      <c r="AC218" s="14">
        <f t="shared" si="76"/>
        <v>25000</v>
      </c>
      <c r="AD218" s="12"/>
      <c r="AE218" s="12"/>
      <c r="AF218" s="58" t="s">
        <v>181</v>
      </c>
      <c r="AG218" s="23">
        <v>8</v>
      </c>
      <c r="AH218" s="24">
        <v>13</v>
      </c>
      <c r="AI218" s="25" t="s">
        <v>230</v>
      </c>
      <c r="AJ218" s="13"/>
      <c r="AK218" s="13"/>
      <c r="AL218" s="17">
        <v>0</v>
      </c>
      <c r="AM218" s="15" t="s">
        <v>50</v>
      </c>
      <c r="AN218" s="12" t="s">
        <v>51</v>
      </c>
      <c r="AO218" s="12"/>
      <c r="AP218" s="17"/>
      <c r="AQ218" s="17"/>
      <c r="AR218" s="17"/>
      <c r="AU21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100174, 'Б-100174-13',date'2016-03-02',3, 7, 7, 'RUR', 1, 18, date'2015-03-06', date'2015-03-07', 1001741, 1, to_date('2016-07-07 00:00:00','YYYY-MM-DD HH24:MI:SS'), 50000, 9000, 0, 263, 0, 'c1', 8,null);insert into xxxx_oebs_cash_payment_test (ID, INVOICE_ID, OEBS_PAYMENT, DOC_DATE, COMISS_DATE) values (s_xxxx_oebs_cash_payment_test.NEXTVAL, 100174, 25000, to_date('2016-07-07 00:00:00','YYYY-MM-DD HH24:MI:SS'), date'2015-07-11' );insert into xxxx_client_discount_m  (ID,CLIENT_ID,CLIENT_AVG_DISCOUNT,DT) values (s_xxxx_client_discount_m.NEXTVAL,263, 13, date'2016-03-05');</v>
      </c>
    </row>
    <row r="219" spans="1:47" ht="14.25" customHeight="1" x14ac:dyDescent="0.3">
      <c r="A219" s="45">
        <v>12</v>
      </c>
      <c r="B219" s="57"/>
      <c r="C219" s="12" t="str">
        <f t="shared" si="71"/>
        <v>100012</v>
      </c>
      <c r="D219" s="12" t="str">
        <f t="shared" si="72"/>
        <v>100012/13</v>
      </c>
      <c r="E219" s="13" t="s">
        <v>40</v>
      </c>
      <c r="F219" s="13" t="s">
        <v>41</v>
      </c>
      <c r="G219" s="12">
        <v>57</v>
      </c>
      <c r="H219" s="14">
        <v>100175</v>
      </c>
      <c r="I219" s="15" t="str">
        <f t="shared" si="73"/>
        <v>Б-100175-13</v>
      </c>
      <c r="J219" s="163">
        <v>3</v>
      </c>
      <c r="K219" s="28">
        <v>12</v>
      </c>
      <c r="L219" s="12" t="s">
        <v>42</v>
      </c>
      <c r="M219" s="16">
        <v>1</v>
      </c>
      <c r="N219" s="12">
        <v>18</v>
      </c>
      <c r="O219" s="144" t="s">
        <v>168</v>
      </c>
      <c r="P219" s="13" t="s">
        <v>44</v>
      </c>
      <c r="Q219" s="13" t="s">
        <v>45</v>
      </c>
      <c r="R219" s="17" t="str">
        <f t="shared" si="74"/>
        <v>1001751</v>
      </c>
      <c r="S219" s="15">
        <v>1</v>
      </c>
      <c r="T219" s="144" t="s">
        <v>217</v>
      </c>
      <c r="U219" s="12">
        <v>50000</v>
      </c>
      <c r="V219" s="12">
        <f t="shared" si="75"/>
        <v>9000</v>
      </c>
      <c r="W219" s="12">
        <v>0</v>
      </c>
      <c r="X219" s="18">
        <v>264</v>
      </c>
      <c r="Y219" s="19" t="s">
        <v>47</v>
      </c>
      <c r="Z219" s="20"/>
      <c r="AA219" s="21"/>
      <c r="AB219" s="26"/>
      <c r="AC219" s="14">
        <f t="shared" si="76"/>
        <v>25000</v>
      </c>
      <c r="AD219" s="12"/>
      <c r="AE219" s="12"/>
      <c r="AF219" s="58" t="s">
        <v>181</v>
      </c>
      <c r="AG219" s="23">
        <v>8</v>
      </c>
      <c r="AH219" s="27">
        <v>7</v>
      </c>
      <c r="AI219" s="25" t="s">
        <v>230</v>
      </c>
      <c r="AJ219" s="13"/>
      <c r="AK219" s="13"/>
      <c r="AL219" s="17">
        <v>0</v>
      </c>
      <c r="AM219" s="15" t="s">
        <v>50</v>
      </c>
      <c r="AN219" s="12" t="s">
        <v>51</v>
      </c>
      <c r="AO219" s="12"/>
      <c r="AP219" s="17"/>
      <c r="AQ219" s="17"/>
      <c r="AR219" s="17"/>
      <c r="AU21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100175, 'Б-100175-13',date'2016-03-03',3, 12, 12, 'RUR', 1, 18, date'2015-03-06', date'2015-03-07', 1001751, 1, to_date('2016-07-07 00:00:00','YYYY-MM-DD HH24:MI:SS'), 50000, 9000, 0, 264, 0, 'c1', 8,null);insert into xxxx_oebs_cash_payment_test (ID, INVOICE_ID, OEBS_PAYMENT, DOC_DATE, COMISS_DATE) values (s_xxxx_oebs_cash_payment_test.NEXTVAL, 100175, 25000, to_date('2016-07-07 00:00:00','YYYY-MM-DD HH24:MI:SS'), date'2015-07-11' );insert into xxxx_client_discount_m  (ID,CLIENT_ID,CLIENT_AVG_DISCOUNT,DT) values (s_xxxx_client_discount_m.NEXTVAL,264, 7, date'2016-03-05');</v>
      </c>
    </row>
    <row r="220" spans="1:47" ht="15" customHeight="1" x14ac:dyDescent="0.3">
      <c r="A220" s="45">
        <v>12</v>
      </c>
      <c r="B220" s="57"/>
      <c r="C220" s="12" t="str">
        <f t="shared" si="71"/>
        <v>100012</v>
      </c>
      <c r="D220" s="12" t="str">
        <f t="shared" si="72"/>
        <v>100012/13</v>
      </c>
      <c r="E220" s="13" t="s">
        <v>40</v>
      </c>
      <c r="F220" s="13" t="s">
        <v>41</v>
      </c>
      <c r="G220" s="12">
        <v>57</v>
      </c>
      <c r="H220" s="14">
        <v>100176</v>
      </c>
      <c r="I220" s="15" t="str">
        <f t="shared" si="73"/>
        <v>Б-100176-13</v>
      </c>
      <c r="J220" s="163">
        <v>3</v>
      </c>
      <c r="K220" s="12">
        <v>7</v>
      </c>
      <c r="L220" s="12" t="s">
        <v>42</v>
      </c>
      <c r="M220" s="16">
        <v>1</v>
      </c>
      <c r="N220" s="12">
        <v>18</v>
      </c>
      <c r="O220" s="144" t="s">
        <v>168</v>
      </c>
      <c r="P220" s="13" t="s">
        <v>44</v>
      </c>
      <c r="Q220" s="13" t="s">
        <v>45</v>
      </c>
      <c r="R220" s="17" t="str">
        <f t="shared" si="74"/>
        <v>1001761</v>
      </c>
      <c r="S220" s="15">
        <v>1</v>
      </c>
      <c r="T220" s="144" t="s">
        <v>217</v>
      </c>
      <c r="U220" s="12">
        <v>50000</v>
      </c>
      <c r="V220" s="12">
        <f t="shared" si="75"/>
        <v>9000</v>
      </c>
      <c r="W220" s="12">
        <v>0</v>
      </c>
      <c r="X220" s="18">
        <v>265</v>
      </c>
      <c r="Y220" s="19" t="s">
        <v>47</v>
      </c>
      <c r="Z220" s="20">
        <f t="shared" si="69"/>
        <v>41000</v>
      </c>
      <c r="AA220" s="21">
        <f t="shared" si="70"/>
        <v>423.72881355932208</v>
      </c>
      <c r="AB220" s="26"/>
      <c r="AC220" s="14">
        <f t="shared" si="76"/>
        <v>25000</v>
      </c>
      <c r="AD220" s="12"/>
      <c r="AE220" s="12"/>
      <c r="AF220" s="58" t="s">
        <v>181</v>
      </c>
      <c r="AG220" s="23">
        <v>8</v>
      </c>
      <c r="AH220" s="27">
        <v>7</v>
      </c>
      <c r="AI220" s="25" t="s">
        <v>230</v>
      </c>
      <c r="AJ220" s="13"/>
      <c r="AK220" s="13"/>
      <c r="AL220" s="17">
        <v>0</v>
      </c>
      <c r="AM220" s="15" t="s">
        <v>50</v>
      </c>
      <c r="AN220" s="12" t="s">
        <v>51</v>
      </c>
      <c r="AO220" s="12"/>
      <c r="AP220" s="17"/>
      <c r="AQ220" s="17"/>
      <c r="AR220" s="17"/>
      <c r="AU22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100176, 'Б-100176-13',date'2016-03-03',3, 7, 7, 'RUR', 1, 18, date'2015-03-06', date'2015-03-07', 1001761, 1, to_date('2016-07-07 00:00:00','YYYY-MM-DD HH24:MI:SS'), 50000, 9000, 0, 265, 0, 'c1', 8,null);insert into xxxx_oebs_cash_payment_test (ID, INVOICE_ID, OEBS_PAYMENT, DOC_DATE, COMISS_DATE) values (s_xxxx_oebs_cash_payment_test.NEXTVAL, 100176, 25000, to_date('2016-07-07 00:00:00','YYYY-MM-DD HH24:MI:SS'), date'2015-07-11' );insert into xxxx_client_discount_m  (ID,CLIENT_ID,CLIENT_AVG_DISCOUNT,DT) values (s_xxxx_client_discount_m.NEXTVAL,265, 7, date'2016-03-05');</v>
      </c>
    </row>
    <row r="221" spans="1:47" ht="15" customHeight="1" x14ac:dyDescent="0.3">
      <c r="A221" s="45">
        <v>12</v>
      </c>
      <c r="B221" s="57"/>
      <c r="C221" s="12" t="str">
        <f t="shared" si="71"/>
        <v>100012</v>
      </c>
      <c r="D221" s="12" t="str">
        <f t="shared" si="72"/>
        <v>100012/13</v>
      </c>
      <c r="E221" s="13" t="s">
        <v>40</v>
      </c>
      <c r="F221" s="13" t="s">
        <v>41</v>
      </c>
      <c r="G221" s="12">
        <v>57</v>
      </c>
      <c r="H221" s="14">
        <v>100177</v>
      </c>
      <c r="I221" s="15" t="str">
        <f t="shared" si="73"/>
        <v>Б-100177-13</v>
      </c>
      <c r="J221" s="163">
        <v>3</v>
      </c>
      <c r="K221" s="28">
        <v>11</v>
      </c>
      <c r="L221" s="12" t="s">
        <v>42</v>
      </c>
      <c r="M221" s="16">
        <v>1</v>
      </c>
      <c r="N221" s="12">
        <v>18</v>
      </c>
      <c r="O221" s="144" t="s">
        <v>169</v>
      </c>
      <c r="P221" s="13" t="s">
        <v>44</v>
      </c>
      <c r="Q221" s="13" t="s">
        <v>45</v>
      </c>
      <c r="R221" s="17" t="str">
        <f t="shared" si="74"/>
        <v>1001771</v>
      </c>
      <c r="S221" s="15">
        <v>1</v>
      </c>
      <c r="T221" s="144" t="s">
        <v>217</v>
      </c>
      <c r="U221" s="12">
        <v>50000</v>
      </c>
      <c r="V221" s="12">
        <f t="shared" si="75"/>
        <v>9000</v>
      </c>
      <c r="W221" s="12">
        <v>0</v>
      </c>
      <c r="X221" s="18">
        <v>266</v>
      </c>
      <c r="Y221" s="19" t="s">
        <v>47</v>
      </c>
      <c r="Z221" s="20">
        <f t="shared" si="69"/>
        <v>41000</v>
      </c>
      <c r="AA221" s="21">
        <f t="shared" si="70"/>
        <v>423.72881355932208</v>
      </c>
      <c r="AB221" s="29"/>
      <c r="AC221" s="14">
        <f t="shared" si="76"/>
        <v>25000</v>
      </c>
      <c r="AD221" s="12"/>
      <c r="AE221" s="12"/>
      <c r="AF221" s="58" t="s">
        <v>181</v>
      </c>
      <c r="AG221" s="23">
        <v>8</v>
      </c>
      <c r="AH221" s="30">
        <v>20</v>
      </c>
      <c r="AI221" s="25" t="s">
        <v>230</v>
      </c>
      <c r="AJ221" s="13"/>
      <c r="AK221" s="13"/>
      <c r="AL221" s="17">
        <v>0</v>
      </c>
      <c r="AM221" s="15" t="s">
        <v>50</v>
      </c>
      <c r="AN221" s="12" t="s">
        <v>51</v>
      </c>
      <c r="AO221" s="12"/>
      <c r="AP221" s="17"/>
      <c r="AQ221" s="17"/>
      <c r="AR221" s="17"/>
      <c r="AU22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100177, 'Б-100177-13',date'2016-03-04',3, 11, 11, 'RUR', 1, 18, date'2015-03-06', date'2015-03-07', 1001771, 1, to_date('2016-07-07 00:00:00','YYYY-MM-DD HH24:MI:SS'), 50000, 9000, 0, 266, 0, 'c1', 8,null);insert into xxxx_oebs_cash_payment_test (ID, INVOICE_ID, OEBS_PAYMENT, DOC_DATE, COMISS_DATE) values (s_xxxx_oebs_cash_payment_test.NEXTVAL, 100177, 25000, to_date('2016-07-07 00:00:00','YYYY-MM-DD HH24:MI:SS'), date'2015-07-11' );insert into xxxx_client_discount_m  (ID,CLIENT_ID,CLIENT_AVG_DISCOUNT,DT) values (s_xxxx_client_discount_m.NEXTVAL,266, 20, date'2016-03-05');</v>
      </c>
    </row>
    <row r="222" spans="1:47" ht="15" customHeight="1" x14ac:dyDescent="0.3">
      <c r="A222" s="45">
        <v>12</v>
      </c>
      <c r="B222" s="57"/>
      <c r="C222" s="12" t="str">
        <f t="shared" si="71"/>
        <v>100012</v>
      </c>
      <c r="D222" s="12" t="str">
        <f t="shared" si="72"/>
        <v>100012/13</v>
      </c>
      <c r="E222" s="13" t="s">
        <v>40</v>
      </c>
      <c r="F222" s="13" t="s">
        <v>41</v>
      </c>
      <c r="G222" s="12">
        <v>57</v>
      </c>
      <c r="H222" s="14">
        <v>100178</v>
      </c>
      <c r="I222" s="15" t="str">
        <f t="shared" si="73"/>
        <v>Б-100178-13</v>
      </c>
      <c r="J222" s="163">
        <v>3</v>
      </c>
      <c r="K222" s="28">
        <v>1</v>
      </c>
      <c r="L222" s="12" t="s">
        <v>42</v>
      </c>
      <c r="M222" s="16">
        <v>1</v>
      </c>
      <c r="N222" s="12">
        <v>18</v>
      </c>
      <c r="O222" s="144" t="s">
        <v>170</v>
      </c>
      <c r="P222" s="13" t="s">
        <v>44</v>
      </c>
      <c r="Q222" s="13" t="s">
        <v>45</v>
      </c>
      <c r="R222" s="17" t="str">
        <f t="shared" si="74"/>
        <v>1001781</v>
      </c>
      <c r="S222" s="15">
        <v>1</v>
      </c>
      <c r="T222" s="144" t="s">
        <v>217</v>
      </c>
      <c r="U222" s="12">
        <v>50000</v>
      </c>
      <c r="V222" s="12">
        <f t="shared" si="75"/>
        <v>9000</v>
      </c>
      <c r="W222" s="12">
        <v>0</v>
      </c>
      <c r="X222" s="18">
        <v>267</v>
      </c>
      <c r="Y222" s="19" t="s">
        <v>47</v>
      </c>
      <c r="Z222" s="20">
        <f t="shared" si="69"/>
        <v>41000</v>
      </c>
      <c r="AA222" s="21">
        <f t="shared" si="70"/>
        <v>423.72881355932208</v>
      </c>
      <c r="AB222" s="29">
        <f>SUM(AA218:AA222)</f>
        <v>1694.9152542372883</v>
      </c>
      <c r="AC222" s="14">
        <f t="shared" si="76"/>
        <v>25000</v>
      </c>
      <c r="AD222" s="12"/>
      <c r="AE222" s="12"/>
      <c r="AF222" s="58" t="s">
        <v>181</v>
      </c>
      <c r="AG222" s="23">
        <v>8</v>
      </c>
      <c r="AH222" s="30">
        <v>13</v>
      </c>
      <c r="AI222" s="25" t="s">
        <v>230</v>
      </c>
      <c r="AJ222" s="13"/>
      <c r="AK222" s="13"/>
      <c r="AL222" s="17">
        <v>0</v>
      </c>
      <c r="AM222" s="15" t="s">
        <v>50</v>
      </c>
      <c r="AN222" s="12" t="s">
        <v>51</v>
      </c>
      <c r="AO222" s="12"/>
      <c r="AP222" s="17"/>
      <c r="AQ222" s="17"/>
      <c r="AR222" s="17"/>
      <c r="AU22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100178, 'Б-100178-13',date'2016-03-05',3, 1, 1, 'RUR', 1, 18, date'2015-03-06', date'2015-03-07', 1001781, 1, to_date('2016-07-07 00:00:00','YYYY-MM-DD HH24:MI:SS'), 50000, 9000, 0, 267, 0, 'c1', 8,null);insert into xxxx_oebs_cash_payment_test (ID, INVOICE_ID, OEBS_PAYMENT, DOC_DATE, COMISS_DATE) values (s_xxxx_oebs_cash_payment_test.NEXTVAL, 100178, 25000, to_date('2016-07-07 00:00:00','YYYY-MM-DD HH24:MI:SS'), date'2015-07-11' );insert into xxxx_client_discount_m  (ID,CLIENT_ID,CLIENT_AVG_DISCOUNT,DT) values (s_xxxx_client_discount_m.NEXTVAL,267, 13, date'2016-03-05');</v>
      </c>
    </row>
    <row r="223" spans="1:47" ht="15" customHeight="1" x14ac:dyDescent="0.3">
      <c r="A223" s="45">
        <v>12</v>
      </c>
      <c r="B223" s="57"/>
      <c r="C223" s="12" t="str">
        <f t="shared" si="71"/>
        <v>100012</v>
      </c>
      <c r="D223" s="12" t="str">
        <f t="shared" si="72"/>
        <v>100012/13</v>
      </c>
      <c r="E223" s="13" t="s">
        <v>40</v>
      </c>
      <c r="F223" s="13" t="s">
        <v>41</v>
      </c>
      <c r="G223" s="12">
        <v>57</v>
      </c>
      <c r="H223" s="14">
        <v>100179</v>
      </c>
      <c r="I223" s="15" t="str">
        <f t="shared" si="73"/>
        <v>Б-100179-13</v>
      </c>
      <c r="J223" s="163">
        <v>3</v>
      </c>
      <c r="K223" s="12">
        <v>7</v>
      </c>
      <c r="L223" s="12" t="s">
        <v>42</v>
      </c>
      <c r="M223" s="16">
        <v>1</v>
      </c>
      <c r="N223" s="12">
        <v>18</v>
      </c>
      <c r="O223" s="144" t="s">
        <v>167</v>
      </c>
      <c r="P223" s="13" t="s">
        <v>44</v>
      </c>
      <c r="Q223" s="13" t="s">
        <v>45</v>
      </c>
      <c r="R223" s="17" t="str">
        <f t="shared" si="74"/>
        <v>1001791</v>
      </c>
      <c r="S223" s="15">
        <v>1</v>
      </c>
      <c r="T223" s="144" t="s">
        <v>221</v>
      </c>
      <c r="U223" s="12">
        <v>50000</v>
      </c>
      <c r="V223" s="12">
        <f t="shared" si="75"/>
        <v>9000</v>
      </c>
      <c r="W223" s="12">
        <v>0</v>
      </c>
      <c r="X223" s="18">
        <v>268</v>
      </c>
      <c r="Y223" s="19" t="s">
        <v>47</v>
      </c>
      <c r="Z223" s="20">
        <f t="shared" si="69"/>
        <v>41000</v>
      </c>
      <c r="AA223" s="21">
        <f t="shared" si="70"/>
        <v>423.72881355932208</v>
      </c>
      <c r="AB223" s="22"/>
      <c r="AC223" s="14">
        <f t="shared" si="76"/>
        <v>25000</v>
      </c>
      <c r="AD223" s="12"/>
      <c r="AE223" s="12"/>
      <c r="AF223" s="59" t="s">
        <v>186</v>
      </c>
      <c r="AG223" s="23">
        <v>8</v>
      </c>
      <c r="AH223" s="24">
        <v>13</v>
      </c>
      <c r="AI223" s="25" t="s">
        <v>230</v>
      </c>
      <c r="AJ223" s="13"/>
      <c r="AK223" s="13"/>
      <c r="AL223" s="17">
        <v>0</v>
      </c>
      <c r="AM223" s="15" t="s">
        <v>50</v>
      </c>
      <c r="AN223" s="12" t="s">
        <v>51</v>
      </c>
      <c r="AO223" s="12"/>
      <c r="AP223" s="17"/>
      <c r="AQ223" s="17"/>
      <c r="AR223" s="17"/>
      <c r="AU22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100179, 'Б-100179-13',date'2016-03-02',3, 7, 7, 'RUR', 1, 18, date'2015-03-06', date'2015-03-07', 1001791, 1, to_date('2016-08-07 00:00:00','YYYY-MM-DD HH24:MI:SS'), 50000, 9000, 0, 268, 0, 'c1', 8,null);insert into xxxx_oebs_cash_payment_test (ID, INVOICE_ID, OEBS_PAYMENT, DOC_DATE, COMISS_DATE) values (s_xxxx_oebs_cash_payment_test.NEXTVAL, 100179, 25000, to_date('2016-08-07 00:00:00','YYYY-MM-DD HH24:MI:SS'), date'2015-08-07' );insert into xxxx_client_discount_m  (ID,CLIENT_ID,CLIENT_AVG_DISCOUNT,DT) values (s_xxxx_client_discount_m.NEXTVAL,268, 13, date'2016-03-05');</v>
      </c>
    </row>
    <row r="224" spans="1:47" ht="15" customHeight="1" x14ac:dyDescent="0.3">
      <c r="A224" s="45">
        <v>12</v>
      </c>
      <c r="B224" s="57"/>
      <c r="C224" s="12" t="str">
        <f t="shared" si="71"/>
        <v>100012</v>
      </c>
      <c r="D224" s="12" t="str">
        <f t="shared" si="72"/>
        <v>100012/13</v>
      </c>
      <c r="E224" s="13" t="s">
        <v>40</v>
      </c>
      <c r="F224" s="13" t="s">
        <v>41</v>
      </c>
      <c r="G224" s="12">
        <v>57</v>
      </c>
      <c r="H224" s="14">
        <v>100180</v>
      </c>
      <c r="I224" s="15" t="str">
        <f t="shared" si="73"/>
        <v>Б-100180-13</v>
      </c>
      <c r="J224" s="163">
        <v>3</v>
      </c>
      <c r="K224" s="56">
        <v>3</v>
      </c>
      <c r="L224" s="12" t="s">
        <v>42</v>
      </c>
      <c r="M224" s="16">
        <v>1</v>
      </c>
      <c r="N224" s="12">
        <v>18</v>
      </c>
      <c r="O224" s="144" t="s">
        <v>168</v>
      </c>
      <c r="P224" s="13" t="s">
        <v>44</v>
      </c>
      <c r="Q224" s="13" t="s">
        <v>45</v>
      </c>
      <c r="R224" s="17" t="str">
        <f t="shared" si="74"/>
        <v>1001801</v>
      </c>
      <c r="S224" s="15">
        <v>1</v>
      </c>
      <c r="T224" s="144" t="s">
        <v>221</v>
      </c>
      <c r="U224" s="12">
        <v>50000</v>
      </c>
      <c r="V224" s="12">
        <f t="shared" si="75"/>
        <v>9000</v>
      </c>
      <c r="W224" s="12">
        <v>0</v>
      </c>
      <c r="X224" s="18">
        <v>269</v>
      </c>
      <c r="Y224" s="19" t="s">
        <v>47</v>
      </c>
      <c r="Z224" s="20">
        <f t="shared" si="69"/>
        <v>41000</v>
      </c>
      <c r="AA224" s="21">
        <f t="shared" si="70"/>
        <v>423.72881355932208</v>
      </c>
      <c r="AB224" s="26"/>
      <c r="AC224" s="14">
        <f t="shared" si="76"/>
        <v>25000</v>
      </c>
      <c r="AD224" s="12"/>
      <c r="AE224" s="12"/>
      <c r="AF224" s="59" t="s">
        <v>186</v>
      </c>
      <c r="AG224" s="23">
        <v>8</v>
      </c>
      <c r="AH224" s="27">
        <v>7</v>
      </c>
      <c r="AI224" s="25" t="s">
        <v>230</v>
      </c>
      <c r="AJ224" s="13"/>
      <c r="AK224" s="13"/>
      <c r="AL224" s="17">
        <v>0</v>
      </c>
      <c r="AM224" s="15" t="s">
        <v>50</v>
      </c>
      <c r="AN224" s="12" t="s">
        <v>51</v>
      </c>
      <c r="AO224" s="12"/>
      <c r="AP224" s="17"/>
      <c r="AQ224" s="17"/>
      <c r="AR224" s="17"/>
      <c r="AU22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100180, 'Б-100180-13',date'2016-03-03',3, 3, 3, 'RUR', 1, 18, date'2015-03-06', date'2015-03-07', 1001801, 1, to_date('2016-08-07 00:00:00','YYYY-MM-DD HH24:MI:SS'), 50000, 9000, 0, 269, 0, 'c1', 8,null);insert into xxxx_oebs_cash_payment_test (ID, INVOICE_ID, OEBS_PAYMENT, DOC_DATE, COMISS_DATE) values (s_xxxx_oebs_cash_payment_test.NEXTVAL, 100180, 25000, to_date('2016-08-07 00:00:00','YYYY-MM-DD HH24:MI:SS'), date'2015-08-07' );insert into xxxx_client_discount_m  (ID,CLIENT_ID,CLIENT_AVG_DISCOUNT,DT) values (s_xxxx_client_discount_m.NEXTVAL,269, 7, date'2016-03-05');</v>
      </c>
    </row>
    <row r="225" spans="1:47" ht="15" customHeight="1" x14ac:dyDescent="0.3">
      <c r="A225" s="45">
        <v>12</v>
      </c>
      <c r="B225" s="57"/>
      <c r="C225" s="12" t="str">
        <f t="shared" si="71"/>
        <v>100012</v>
      </c>
      <c r="D225" s="12" t="str">
        <f t="shared" si="72"/>
        <v>100012/13</v>
      </c>
      <c r="E225" s="13" t="s">
        <v>40</v>
      </c>
      <c r="F225" s="13" t="s">
        <v>41</v>
      </c>
      <c r="G225" s="12">
        <v>57</v>
      </c>
      <c r="H225" s="14">
        <v>100181</v>
      </c>
      <c r="I225" s="15" t="str">
        <f t="shared" si="73"/>
        <v>Б-100181-13</v>
      </c>
      <c r="J225" s="163">
        <v>3</v>
      </c>
      <c r="K225" s="12">
        <v>7</v>
      </c>
      <c r="L225" s="12" t="s">
        <v>42</v>
      </c>
      <c r="M225" s="16">
        <v>1</v>
      </c>
      <c r="N225" s="12">
        <v>18</v>
      </c>
      <c r="O225" s="144" t="s">
        <v>168</v>
      </c>
      <c r="P225" s="13" t="s">
        <v>44</v>
      </c>
      <c r="Q225" s="13" t="s">
        <v>45</v>
      </c>
      <c r="R225" s="17" t="str">
        <f t="shared" si="74"/>
        <v>1001811</v>
      </c>
      <c r="S225" s="15">
        <v>1</v>
      </c>
      <c r="T225" s="144" t="s">
        <v>221</v>
      </c>
      <c r="U225" s="12">
        <v>50000</v>
      </c>
      <c r="V225" s="12">
        <f t="shared" si="75"/>
        <v>9000</v>
      </c>
      <c r="W225" s="12">
        <v>0</v>
      </c>
      <c r="X225" s="18">
        <v>270</v>
      </c>
      <c r="Y225" s="19" t="s">
        <v>47</v>
      </c>
      <c r="Z225" s="20">
        <f t="shared" si="69"/>
        <v>41000</v>
      </c>
      <c r="AA225" s="21">
        <f t="shared" si="70"/>
        <v>423.72881355932208</v>
      </c>
      <c r="AB225" s="26"/>
      <c r="AC225" s="14">
        <f t="shared" si="76"/>
        <v>25000</v>
      </c>
      <c r="AD225" s="12"/>
      <c r="AE225" s="12"/>
      <c r="AF225" s="59" t="s">
        <v>186</v>
      </c>
      <c r="AG225" s="23">
        <v>8</v>
      </c>
      <c r="AH225" s="27">
        <v>7</v>
      </c>
      <c r="AI225" s="25" t="s">
        <v>230</v>
      </c>
      <c r="AJ225" s="13"/>
      <c r="AK225" s="13"/>
      <c r="AL225" s="17">
        <v>0</v>
      </c>
      <c r="AM225" s="15" t="s">
        <v>50</v>
      </c>
      <c r="AN225" s="12" t="s">
        <v>51</v>
      </c>
      <c r="AO225" s="12"/>
      <c r="AP225" s="17"/>
      <c r="AQ225" s="17"/>
      <c r="AR225" s="17"/>
      <c r="AU22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100181, 'Б-100181-13',date'2016-03-03',3, 7, 7, 'RUR', 1, 18, date'2015-03-06', date'2015-03-07', 1001811, 1, to_date('2016-08-07 00:00:00','YYYY-MM-DD HH24:MI:SS'), 50000, 9000, 0, 270, 0, 'c1', 8,null);insert into xxxx_oebs_cash_payment_test (ID, INVOICE_ID, OEBS_PAYMENT, DOC_DATE, COMISS_DATE) values (s_xxxx_oebs_cash_payment_test.NEXTVAL, 100181, 25000, to_date('2016-08-07 00:00:00','YYYY-MM-DD HH24:MI:SS'), date'2015-08-07' );insert into xxxx_client_discount_m  (ID,CLIENT_ID,CLIENT_AVG_DISCOUNT,DT) values (s_xxxx_client_discount_m.NEXTVAL,270, 7, date'2016-03-05');</v>
      </c>
    </row>
    <row r="226" spans="1:47" ht="15" customHeight="1" x14ac:dyDescent="0.3">
      <c r="A226" s="45">
        <v>12</v>
      </c>
      <c r="B226" s="57"/>
      <c r="C226" s="12" t="str">
        <f t="shared" si="71"/>
        <v>100012</v>
      </c>
      <c r="D226" s="12" t="str">
        <f t="shared" si="72"/>
        <v>100012/13</v>
      </c>
      <c r="E226" s="13" t="s">
        <v>40</v>
      </c>
      <c r="F226" s="13" t="s">
        <v>41</v>
      </c>
      <c r="G226" s="12">
        <v>57</v>
      </c>
      <c r="H226" s="14">
        <v>100182</v>
      </c>
      <c r="I226" s="15" t="str">
        <f t="shared" si="73"/>
        <v>Б-100182-13</v>
      </c>
      <c r="J226" s="163">
        <v>3</v>
      </c>
      <c r="K226" s="28">
        <v>11</v>
      </c>
      <c r="L226" s="12" t="s">
        <v>42</v>
      </c>
      <c r="M226" s="16">
        <v>1</v>
      </c>
      <c r="N226" s="12">
        <v>18</v>
      </c>
      <c r="O226" s="144" t="s">
        <v>169</v>
      </c>
      <c r="P226" s="13" t="s">
        <v>44</v>
      </c>
      <c r="Q226" s="13" t="s">
        <v>45</v>
      </c>
      <c r="R226" s="17" t="str">
        <f t="shared" si="74"/>
        <v>1001821</v>
      </c>
      <c r="S226" s="15">
        <v>1</v>
      </c>
      <c r="T226" s="144" t="s">
        <v>221</v>
      </c>
      <c r="U226" s="12">
        <v>50000</v>
      </c>
      <c r="V226" s="12">
        <f t="shared" si="75"/>
        <v>9000</v>
      </c>
      <c r="W226" s="12">
        <v>0</v>
      </c>
      <c r="X226" s="18">
        <v>271</v>
      </c>
      <c r="Y226" s="19" t="s">
        <v>47</v>
      </c>
      <c r="Z226" s="20">
        <f t="shared" si="69"/>
        <v>41000</v>
      </c>
      <c r="AA226" s="21">
        <f t="shared" si="70"/>
        <v>6779.6610169491532</v>
      </c>
      <c r="AB226" s="29"/>
      <c r="AC226" s="14">
        <v>400000</v>
      </c>
      <c r="AD226" s="12"/>
      <c r="AE226" s="12"/>
      <c r="AF226" s="59" t="s">
        <v>186</v>
      </c>
      <c r="AG226" s="23">
        <v>8</v>
      </c>
      <c r="AH226" s="30">
        <v>20</v>
      </c>
      <c r="AI226" s="25" t="s">
        <v>230</v>
      </c>
      <c r="AJ226" s="13"/>
      <c r="AK226" s="13"/>
      <c r="AL226" s="17">
        <v>0</v>
      </c>
      <c r="AM226" s="15" t="s">
        <v>50</v>
      </c>
      <c r="AN226" s="12" t="s">
        <v>51</v>
      </c>
      <c r="AO226" s="12"/>
      <c r="AP226" s="17"/>
      <c r="AQ226" s="17"/>
      <c r="AR226" s="17"/>
      <c r="AU22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100182, 'Б-100182-13',date'2016-03-04',3, 11, 11, 'RUR', 1, 18, date'2015-03-06', date'2015-03-07', 1001821, 1, to_date('2016-08-07 00:00:00','YYYY-MM-DD HH24:MI:SS'), 50000, 9000, 0, 271, 0, 'c1', 8,null);insert into xxxx_oebs_cash_payment_test (ID, INVOICE_ID, OEBS_PAYMENT, DOC_DATE, COMISS_DATE) values (s_xxxx_oebs_cash_payment_test.NEXTVAL, 100182, 400000, to_date('2016-08-07 00:00:00','YYYY-MM-DD HH24:MI:SS'), date'2015-08-07' );insert into xxxx_client_discount_m  (ID,CLIENT_ID,CLIENT_AVG_DISCOUNT,DT) values (s_xxxx_client_discount_m.NEXTVAL,271, 20, date'2016-03-05');</v>
      </c>
    </row>
    <row r="227" spans="1:47" ht="15" customHeight="1" x14ac:dyDescent="0.3">
      <c r="A227" s="45">
        <v>12</v>
      </c>
      <c r="B227" s="57"/>
      <c r="C227" s="33" t="str">
        <f t="shared" si="71"/>
        <v>100012</v>
      </c>
      <c r="D227" s="33" t="str">
        <f t="shared" si="72"/>
        <v>100012/13</v>
      </c>
      <c r="E227" s="34" t="s">
        <v>40</v>
      </c>
      <c r="F227" s="34" t="s">
        <v>41</v>
      </c>
      <c r="G227" s="12">
        <v>57</v>
      </c>
      <c r="H227" s="14">
        <v>100183</v>
      </c>
      <c r="I227" s="33" t="str">
        <f t="shared" si="73"/>
        <v>Б-100183-13</v>
      </c>
      <c r="J227" s="163">
        <v>3</v>
      </c>
      <c r="K227" s="35">
        <v>1</v>
      </c>
      <c r="L227" s="33" t="s">
        <v>42</v>
      </c>
      <c r="M227" s="36">
        <v>1</v>
      </c>
      <c r="N227" s="33">
        <v>18</v>
      </c>
      <c r="O227" s="145" t="s">
        <v>170</v>
      </c>
      <c r="P227" s="34" t="s">
        <v>44</v>
      </c>
      <c r="Q227" s="34" t="s">
        <v>45</v>
      </c>
      <c r="R227" s="37" t="str">
        <f t="shared" si="74"/>
        <v>1001831</v>
      </c>
      <c r="S227" s="33">
        <v>1</v>
      </c>
      <c r="T227" s="144" t="s">
        <v>221</v>
      </c>
      <c r="U227" s="12">
        <v>50000</v>
      </c>
      <c r="V227" s="33">
        <f t="shared" si="75"/>
        <v>9000</v>
      </c>
      <c r="W227" s="33">
        <v>0</v>
      </c>
      <c r="X227" s="18">
        <v>272</v>
      </c>
      <c r="Y227" s="38" t="s">
        <v>47</v>
      </c>
      <c r="Z227" s="20">
        <f t="shared" si="69"/>
        <v>41000</v>
      </c>
      <c r="AA227" s="21">
        <f t="shared" si="70"/>
        <v>423.72881355932208</v>
      </c>
      <c r="AB227" s="39">
        <f>SUM(AA223:AA227)</f>
        <v>8474.5762711864409</v>
      </c>
      <c r="AC227" s="40">
        <f>U227*0.5</f>
        <v>25000</v>
      </c>
      <c r="AD227" s="33"/>
      <c r="AE227" s="33"/>
      <c r="AF227" s="59" t="s">
        <v>186</v>
      </c>
      <c r="AG227" s="41">
        <v>8</v>
      </c>
      <c r="AH227" s="42">
        <v>13</v>
      </c>
      <c r="AI227" s="43" t="s">
        <v>230</v>
      </c>
      <c r="AJ227" s="34"/>
      <c r="AK227" s="34"/>
      <c r="AL227" s="37">
        <v>0</v>
      </c>
      <c r="AM227" s="33" t="s">
        <v>50</v>
      </c>
      <c r="AN227" s="33" t="s">
        <v>51</v>
      </c>
      <c r="AO227" s="33"/>
      <c r="AP227" s="37"/>
      <c r="AQ227" s="37"/>
      <c r="AR227" s="37"/>
      <c r="AS227" s="44"/>
      <c r="AU22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date'2015-03-01', date'2015-09-01', 57, 100183, 'Б-100183-13',date'2016-03-05',3, 1, 1, 'RUR', 1, 18, date'2015-03-06', date'2015-03-07', 1001831, 1, to_date('2016-08-07 00:00:00','YYYY-MM-DD HH24:MI:SS'), 50000, 9000, 0, 272, 0, 'c1', 8,null);insert into xxxx_oebs_cash_payment_test (ID, INVOICE_ID, OEBS_PAYMENT, DOC_DATE, COMISS_DATE) values (s_xxxx_oebs_cash_payment_test.NEXTVAL, 100183, 25000, to_date('2016-08-07 00:00:00','YYYY-MM-DD HH24:MI:SS'), date'2015-08-07' );insert into xxxx_client_discount_m  (ID,CLIENT_ID,CLIENT_AVG_DISCOUNT,DT) values (s_xxxx_client_discount_m.NEXTVAL,272, 13, date'2016-03-05');</v>
      </c>
    </row>
    <row r="228" spans="1:47" ht="15" customHeight="1" x14ac:dyDescent="0.3">
      <c r="A228" s="45">
        <v>13</v>
      </c>
      <c r="B228" s="57"/>
      <c r="C228" s="12" t="str">
        <f t="shared" si="71"/>
        <v>100013</v>
      </c>
      <c r="D228" s="12" t="str">
        <f t="shared" si="72"/>
        <v>100013/13</v>
      </c>
      <c r="E228" s="13" t="s">
        <v>40</v>
      </c>
      <c r="F228" s="13" t="s">
        <v>41</v>
      </c>
      <c r="G228" s="12">
        <v>57</v>
      </c>
      <c r="H228" s="14">
        <v>100184</v>
      </c>
      <c r="I228" s="15" t="str">
        <f t="shared" si="73"/>
        <v>Б-100184-13</v>
      </c>
      <c r="J228" s="163">
        <v>3</v>
      </c>
      <c r="K228" s="56">
        <v>2</v>
      </c>
      <c r="L228" s="12" t="s">
        <v>42</v>
      </c>
      <c r="M228" s="16">
        <v>1</v>
      </c>
      <c r="N228" s="12">
        <v>18</v>
      </c>
      <c r="O228" s="144" t="s">
        <v>167</v>
      </c>
      <c r="P228" s="13" t="s">
        <v>44</v>
      </c>
      <c r="Q228" s="13" t="s">
        <v>45</v>
      </c>
      <c r="R228" s="17" t="str">
        <f t="shared" si="74"/>
        <v>1001841</v>
      </c>
      <c r="S228" s="15">
        <v>1</v>
      </c>
      <c r="T228" s="144" t="s">
        <v>152</v>
      </c>
      <c r="U228" s="12">
        <v>50000</v>
      </c>
      <c r="V228" s="12">
        <f t="shared" si="75"/>
        <v>9000</v>
      </c>
      <c r="W228" s="12">
        <v>0</v>
      </c>
      <c r="X228" s="18">
        <v>273</v>
      </c>
      <c r="Y228" s="19" t="s">
        <v>47</v>
      </c>
      <c r="Z228" s="20">
        <f>U228-V228</f>
        <v>41000</v>
      </c>
      <c r="AA228" s="21"/>
      <c r="AB228" s="22"/>
      <c r="AC228" s="14">
        <f>U228*0.5</f>
        <v>25000</v>
      </c>
      <c r="AD228" s="12"/>
      <c r="AE228" s="12"/>
      <c r="AF228" s="13" t="s">
        <v>172</v>
      </c>
      <c r="AG228" s="23">
        <v>8</v>
      </c>
      <c r="AH228" s="24">
        <v>13</v>
      </c>
      <c r="AI228" s="25" t="s">
        <v>230</v>
      </c>
      <c r="AJ228" s="13"/>
      <c r="AK228" s="13"/>
      <c r="AL228" s="17">
        <v>0</v>
      </c>
      <c r="AM228" s="15" t="s">
        <v>50</v>
      </c>
      <c r="AN228" s="12" t="s">
        <v>51</v>
      </c>
      <c r="AO228" s="12"/>
      <c r="AP228" s="17"/>
      <c r="AQ228" s="17"/>
      <c r="AR228" s="17"/>
      <c r="AS228" s="15" t="s">
        <v>196</v>
      </c>
      <c r="AU22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100184, 'Б-100184-13',date'2016-03-02',3, 2, 2, 'RUR', 1, 18, date'2015-03-06', date'2015-03-07', 1001841, 1, to_date('2016-06-07 00:00:00','YYYY-MM-DD HH24:MI:SS'), 50000, 9000, 0, 273, 0, 'c1', 8,null);insert into xxxx_oebs_cash_payment_test (ID, INVOICE_ID, OEBS_PAYMENT, DOC_DATE, COMISS_DATE) values (s_xxxx_oebs_cash_payment_test.NEXTVAL, 100184, 25000, to_date('2016-06-07 00:00:00','YYYY-MM-DD HH24:MI:SS'), date'2015-06-11' );insert into xxxx_client_discount_m  (ID,CLIENT_ID,CLIENT_AVG_DISCOUNT,DT) values (s_xxxx_client_discount_m.NEXTVAL,273, 13, date'2016-03-05');</v>
      </c>
    </row>
    <row r="229" spans="1:47" ht="15" customHeight="1" x14ac:dyDescent="0.3">
      <c r="A229" s="45">
        <v>13</v>
      </c>
      <c r="B229" s="57"/>
      <c r="C229" s="12" t="str">
        <f t="shared" si="71"/>
        <v>100013</v>
      </c>
      <c r="D229" s="12" t="str">
        <f t="shared" si="72"/>
        <v>100013/13</v>
      </c>
      <c r="E229" s="13" t="s">
        <v>40</v>
      </c>
      <c r="F229" s="13" t="s">
        <v>41</v>
      </c>
      <c r="G229" s="12">
        <v>57</v>
      </c>
      <c r="H229" s="14">
        <v>100185</v>
      </c>
      <c r="I229" s="15" t="str">
        <f t="shared" si="73"/>
        <v>Б-100185-13</v>
      </c>
      <c r="J229" s="163">
        <v>3</v>
      </c>
      <c r="K229" s="12">
        <v>7</v>
      </c>
      <c r="L229" s="12" t="s">
        <v>42</v>
      </c>
      <c r="M229" s="16">
        <v>1</v>
      </c>
      <c r="N229" s="12">
        <v>18</v>
      </c>
      <c r="O229" s="144" t="s">
        <v>168</v>
      </c>
      <c r="P229" s="13" t="s">
        <v>44</v>
      </c>
      <c r="Q229" s="13" t="s">
        <v>45</v>
      </c>
      <c r="R229" s="17" t="str">
        <f t="shared" si="74"/>
        <v>1001851</v>
      </c>
      <c r="S229" s="15">
        <v>1</v>
      </c>
      <c r="T229" s="144" t="s">
        <v>153</v>
      </c>
      <c r="U229" s="12">
        <v>50000</v>
      </c>
      <c r="V229" s="12">
        <f t="shared" si="75"/>
        <v>9000</v>
      </c>
      <c r="W229" s="12">
        <v>0</v>
      </c>
      <c r="X229" s="18">
        <v>274</v>
      </c>
      <c r="Y229" s="19" t="s">
        <v>47</v>
      </c>
      <c r="Z229" s="20">
        <f t="shared" ref="Z229:Z242" si="77">U229-V229</f>
        <v>41000</v>
      </c>
      <c r="AA229" s="21"/>
      <c r="AB229" s="26"/>
      <c r="AC229" s="14">
        <f>U229*0.5</f>
        <v>25000</v>
      </c>
      <c r="AD229" s="12"/>
      <c r="AE229" s="12"/>
      <c r="AF229" s="58" t="s">
        <v>197</v>
      </c>
      <c r="AG229" s="23">
        <v>8</v>
      </c>
      <c r="AH229" s="27">
        <v>7</v>
      </c>
      <c r="AI229" s="25" t="s">
        <v>230</v>
      </c>
      <c r="AJ229" s="13"/>
      <c r="AK229" s="13"/>
      <c r="AL229" s="17">
        <v>0</v>
      </c>
      <c r="AM229" s="15" t="s">
        <v>50</v>
      </c>
      <c r="AN229" s="12" t="s">
        <v>51</v>
      </c>
      <c r="AO229" s="12"/>
      <c r="AP229" s="17"/>
      <c r="AQ229" s="17"/>
      <c r="AR229" s="17"/>
      <c r="AU22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100185, 'Б-100185-13',date'2016-03-03',3, 7, 7, 'RUR', 1, 18, date'2015-03-06', date'2015-03-07', 1001851, 1, to_date('2016-06-08 00:00:00','YYYY-MM-DD HH24:MI:SS'), 50000, 9000, 0, 274, 0, 'c1', 8,null);insert into xxxx_oebs_cash_payment_test (ID, INVOICE_ID, OEBS_PAYMENT, DOC_DATE, COMISS_DATE) values (s_xxxx_oebs_cash_payment_test.NEXTVAL, 100185, 25000, to_date('2016-06-08 00:00:00','YYYY-MM-DD HH24:MI:SS'), date'2015-09-11' );insert into xxxx_client_discount_m  (ID,CLIENT_ID,CLIENT_AVG_DISCOUNT,DT) values (s_xxxx_client_discount_m.NEXTVAL,274, 7, date'2016-03-05');</v>
      </c>
    </row>
    <row r="230" spans="1:47" ht="15" customHeight="1" x14ac:dyDescent="0.3">
      <c r="A230" s="45">
        <v>13</v>
      </c>
      <c r="B230" s="57"/>
      <c r="C230" s="12" t="str">
        <f t="shared" si="71"/>
        <v>100013</v>
      </c>
      <c r="D230" s="12" t="str">
        <f t="shared" si="72"/>
        <v>100013/13</v>
      </c>
      <c r="E230" s="13" t="s">
        <v>40</v>
      </c>
      <c r="F230" s="13" t="s">
        <v>41</v>
      </c>
      <c r="G230" s="12">
        <v>57</v>
      </c>
      <c r="H230" s="14">
        <v>100186</v>
      </c>
      <c r="I230" s="15" t="str">
        <f t="shared" si="73"/>
        <v>Б-100186-13</v>
      </c>
      <c r="J230" s="163">
        <v>3</v>
      </c>
      <c r="K230" s="12">
        <v>7</v>
      </c>
      <c r="L230" s="12" t="s">
        <v>42</v>
      </c>
      <c r="M230" s="16">
        <v>1</v>
      </c>
      <c r="N230" s="12">
        <v>18</v>
      </c>
      <c r="O230" s="144" t="s">
        <v>168</v>
      </c>
      <c r="P230" s="13" t="s">
        <v>44</v>
      </c>
      <c r="Q230" s="13" t="s">
        <v>45</v>
      </c>
      <c r="R230" s="17" t="str">
        <f t="shared" si="74"/>
        <v>1001861</v>
      </c>
      <c r="S230" s="15">
        <v>1</v>
      </c>
      <c r="T230" s="144" t="s">
        <v>153</v>
      </c>
      <c r="U230" s="12">
        <v>50000</v>
      </c>
      <c r="V230" s="12">
        <f t="shared" si="75"/>
        <v>9000</v>
      </c>
      <c r="W230" s="12">
        <v>0</v>
      </c>
      <c r="X230" s="18">
        <v>275</v>
      </c>
      <c r="Y230" s="19" t="s">
        <v>47</v>
      </c>
      <c r="Z230" s="20">
        <f t="shared" si="77"/>
        <v>41000</v>
      </c>
      <c r="AA230" s="21"/>
      <c r="AB230" s="26"/>
      <c r="AC230" s="14">
        <v>100000</v>
      </c>
      <c r="AD230" s="12"/>
      <c r="AE230" s="12"/>
      <c r="AF230" s="13" t="s">
        <v>172</v>
      </c>
      <c r="AG230" s="23">
        <v>8</v>
      </c>
      <c r="AH230" s="27">
        <v>7</v>
      </c>
      <c r="AI230" s="25" t="s">
        <v>230</v>
      </c>
      <c r="AJ230" s="13"/>
      <c r="AK230" s="13"/>
      <c r="AL230" s="17">
        <v>0</v>
      </c>
      <c r="AM230" s="15" t="s">
        <v>50</v>
      </c>
      <c r="AN230" s="12" t="s">
        <v>51</v>
      </c>
      <c r="AO230" s="12"/>
      <c r="AP230" s="17"/>
      <c r="AQ230" s="17"/>
      <c r="AR230" s="17"/>
      <c r="AU23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100186, 'Б-100186-13',date'2016-03-03',3, 7, 7, 'RUR', 1, 18, date'2015-03-06', date'2015-03-07', 1001861, 1, to_date('2016-06-08 00:00:00','YYYY-MM-DD HH24:MI:SS'), 50000, 9000, 0, 275, 0, 'c1', 8,null);insert into xxxx_oebs_cash_payment_test (ID, INVOICE_ID, OEBS_PAYMENT, DOC_DATE, COMISS_DATE) values (s_xxxx_oebs_cash_payment_test.NEXTVAL, 100186, 100000, to_date('2016-06-08 00:00:00','YYYY-MM-DD HH24:MI:SS'), date'2015-06-11' );insert into xxxx_client_discount_m  (ID,CLIENT_ID,CLIENT_AVG_DISCOUNT,DT) values (s_xxxx_client_discount_m.NEXTVAL,275, 7, date'2016-03-05');</v>
      </c>
    </row>
    <row r="231" spans="1:47" ht="15" customHeight="1" x14ac:dyDescent="0.3">
      <c r="A231" s="45">
        <v>13</v>
      </c>
      <c r="B231" s="57"/>
      <c r="C231" s="12" t="str">
        <f t="shared" si="71"/>
        <v>100013</v>
      </c>
      <c r="D231" s="12" t="str">
        <f t="shared" si="72"/>
        <v>100013/13</v>
      </c>
      <c r="E231" s="13" t="s">
        <v>40</v>
      </c>
      <c r="F231" s="13" t="s">
        <v>41</v>
      </c>
      <c r="G231" s="12">
        <v>57</v>
      </c>
      <c r="H231" s="14">
        <v>100187</v>
      </c>
      <c r="I231" s="15" t="str">
        <f t="shared" si="73"/>
        <v>Б-100187-13</v>
      </c>
      <c r="J231" s="163">
        <v>3</v>
      </c>
      <c r="K231" s="56">
        <v>11</v>
      </c>
      <c r="L231" s="12" t="s">
        <v>42</v>
      </c>
      <c r="M231" s="16">
        <v>1</v>
      </c>
      <c r="N231" s="12">
        <v>18</v>
      </c>
      <c r="O231" s="144" t="s">
        <v>169</v>
      </c>
      <c r="P231" s="13" t="s">
        <v>44</v>
      </c>
      <c r="Q231" s="13" t="s">
        <v>45</v>
      </c>
      <c r="R231" s="17" t="str">
        <f t="shared" si="74"/>
        <v>1001871</v>
      </c>
      <c r="S231" s="15">
        <v>1</v>
      </c>
      <c r="T231" s="144" t="s">
        <v>215</v>
      </c>
      <c r="U231" s="12">
        <v>50000</v>
      </c>
      <c r="V231" s="12">
        <f t="shared" si="75"/>
        <v>9000</v>
      </c>
      <c r="W231" s="12">
        <v>0</v>
      </c>
      <c r="X231" s="18">
        <v>276</v>
      </c>
      <c r="Y231" s="19" t="s">
        <v>47</v>
      </c>
      <c r="Z231" s="20">
        <f t="shared" si="77"/>
        <v>41000</v>
      </c>
      <c r="AA231" s="29"/>
      <c r="AB231" s="29"/>
      <c r="AC231" s="14">
        <f>U231*0.5</f>
        <v>25000</v>
      </c>
      <c r="AD231" s="12"/>
      <c r="AE231" s="12"/>
      <c r="AF231" s="58" t="s">
        <v>197</v>
      </c>
      <c r="AG231" s="23">
        <v>8</v>
      </c>
      <c r="AH231" s="30">
        <v>20</v>
      </c>
      <c r="AI231" s="25" t="s">
        <v>230</v>
      </c>
      <c r="AJ231" s="13"/>
      <c r="AK231" s="13"/>
      <c r="AL231" s="17">
        <v>0</v>
      </c>
      <c r="AM231" s="15" t="s">
        <v>50</v>
      </c>
      <c r="AN231" s="12" t="s">
        <v>51</v>
      </c>
      <c r="AO231" s="12"/>
      <c r="AP231" s="17"/>
      <c r="AQ231" s="17"/>
      <c r="AR231" s="17"/>
      <c r="AU23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100187, 'Б-100187-13',date'2016-03-04',3, 11, 11, 'RUR', 1, 18, date'2015-03-06', date'2015-03-07', 1001871, 1, to_date('2016-06-09 00:00:00','YYYY-MM-DD HH24:MI:SS'), 50000, 9000, 0, 276, 0, 'c1', 8,null);insert into xxxx_oebs_cash_payment_test (ID, INVOICE_ID, OEBS_PAYMENT, DOC_DATE, COMISS_DATE) values (s_xxxx_oebs_cash_payment_test.NEXTVAL, 100187, 25000, to_date('2016-06-09 00:00:00','YYYY-MM-DD HH24:MI:SS'), date'2015-09-11' );insert into xxxx_client_discount_m  (ID,CLIENT_ID,CLIENT_AVG_DISCOUNT,DT) values (s_xxxx_client_discount_m.NEXTVAL,276, 20, date'2016-03-05');</v>
      </c>
    </row>
    <row r="232" spans="1:47" ht="15" customHeight="1" x14ac:dyDescent="0.3">
      <c r="A232" s="45">
        <v>13</v>
      </c>
      <c r="B232" s="57"/>
      <c r="C232" s="12" t="str">
        <f t="shared" si="71"/>
        <v>100013</v>
      </c>
      <c r="D232" s="12" t="str">
        <f t="shared" si="72"/>
        <v>100013/13</v>
      </c>
      <c r="E232" s="13" t="s">
        <v>40</v>
      </c>
      <c r="F232" s="13" t="s">
        <v>41</v>
      </c>
      <c r="G232" s="12">
        <v>57</v>
      </c>
      <c r="H232" s="14">
        <v>100188</v>
      </c>
      <c r="I232" s="15" t="str">
        <f t="shared" si="73"/>
        <v>Б-100188-13</v>
      </c>
      <c r="J232" s="163">
        <v>3</v>
      </c>
      <c r="K232" s="28">
        <v>1</v>
      </c>
      <c r="L232" s="12" t="s">
        <v>42</v>
      </c>
      <c r="M232" s="16">
        <v>1</v>
      </c>
      <c r="N232" s="12">
        <v>18</v>
      </c>
      <c r="O232" s="144" t="s">
        <v>170</v>
      </c>
      <c r="P232" s="13" t="s">
        <v>44</v>
      </c>
      <c r="Q232" s="13" t="s">
        <v>45</v>
      </c>
      <c r="R232" s="17" t="str">
        <f t="shared" si="74"/>
        <v>1001881</v>
      </c>
      <c r="S232" s="15">
        <v>1</v>
      </c>
      <c r="T232" s="144" t="s">
        <v>216</v>
      </c>
      <c r="U232" s="12">
        <v>50000</v>
      </c>
      <c r="V232" s="12">
        <f t="shared" si="75"/>
        <v>9000</v>
      </c>
      <c r="W232" s="12">
        <v>0</v>
      </c>
      <c r="X232" s="18">
        <v>277</v>
      </c>
      <c r="Y232" s="19" t="s">
        <v>47</v>
      </c>
      <c r="Z232" s="20">
        <f t="shared" si="77"/>
        <v>41000</v>
      </c>
      <c r="AA232" s="29">
        <f>(AC228+AC230+AC232)/1.18</f>
        <v>127118.64406779662</v>
      </c>
      <c r="AB232" s="29">
        <f>Z232-AA232</f>
        <v>-86118.644067796617</v>
      </c>
      <c r="AC232" s="14">
        <f>U232*0.5</f>
        <v>25000</v>
      </c>
      <c r="AD232" s="12"/>
      <c r="AE232" s="12"/>
      <c r="AF232" s="13" t="s">
        <v>172</v>
      </c>
      <c r="AG232" s="23">
        <v>8</v>
      </c>
      <c r="AH232" s="30">
        <v>13</v>
      </c>
      <c r="AI232" s="25" t="s">
        <v>230</v>
      </c>
      <c r="AJ232" s="13"/>
      <c r="AK232" s="13"/>
      <c r="AL232" s="17">
        <v>0</v>
      </c>
      <c r="AM232" s="15" t="s">
        <v>50</v>
      </c>
      <c r="AN232" s="12" t="s">
        <v>51</v>
      </c>
      <c r="AO232" s="12"/>
      <c r="AP232" s="17"/>
      <c r="AQ232" s="17"/>
      <c r="AR232" s="17"/>
      <c r="AU23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100188, 'Б-100188-13',date'2016-03-05',3, 1, 1, 'RUR', 1, 18, date'2015-03-06', date'2015-03-07', 1001881, 1, to_date('2016-06-11 00:00:00','YYYY-MM-DD HH24:MI:SS'), 50000, 9000, 0, 277, 0, 'c1', 8,null);insert into xxxx_oebs_cash_payment_test (ID, INVOICE_ID, OEBS_PAYMENT, DOC_DATE, COMISS_DATE) values (s_xxxx_oebs_cash_payment_test.NEXTVAL, 100188, 25000, to_date('2016-06-11 00:00:00','YYYY-MM-DD HH24:MI:SS'), date'2015-06-11' );insert into xxxx_client_discount_m  (ID,CLIENT_ID,CLIENT_AVG_DISCOUNT,DT) values (s_xxxx_client_discount_m.NEXTVAL,277, 13, date'2016-03-05');</v>
      </c>
    </row>
    <row r="233" spans="1:47" ht="15" customHeight="1" x14ac:dyDescent="0.3">
      <c r="A233" s="45">
        <v>13</v>
      </c>
      <c r="B233" s="57"/>
      <c r="C233" s="12" t="str">
        <f t="shared" si="71"/>
        <v>100013</v>
      </c>
      <c r="D233" s="12" t="str">
        <f t="shared" si="72"/>
        <v>100013/13</v>
      </c>
      <c r="E233" s="13" t="s">
        <v>40</v>
      </c>
      <c r="F233" s="13" t="s">
        <v>41</v>
      </c>
      <c r="G233" s="12">
        <v>57</v>
      </c>
      <c r="H233" s="14">
        <v>100189</v>
      </c>
      <c r="I233" s="15" t="str">
        <f t="shared" si="73"/>
        <v>Б-100189-13</v>
      </c>
      <c r="J233" s="163">
        <v>3</v>
      </c>
      <c r="K233" s="12">
        <v>7</v>
      </c>
      <c r="L233" s="12" t="s">
        <v>42</v>
      </c>
      <c r="M233" s="16">
        <v>1</v>
      </c>
      <c r="N233" s="12">
        <v>18</v>
      </c>
      <c r="O233" s="144" t="s">
        <v>167</v>
      </c>
      <c r="P233" s="13" t="s">
        <v>44</v>
      </c>
      <c r="Q233" s="13" t="s">
        <v>45</v>
      </c>
      <c r="R233" s="17" t="str">
        <f t="shared" si="74"/>
        <v>1001891</v>
      </c>
      <c r="S233" s="15">
        <v>1</v>
      </c>
      <c r="T233" s="144" t="s">
        <v>217</v>
      </c>
      <c r="U233" s="12">
        <v>50000</v>
      </c>
      <c r="V233" s="12">
        <f t="shared" si="75"/>
        <v>9000</v>
      </c>
      <c r="W233" s="12">
        <v>0</v>
      </c>
      <c r="X233" s="18">
        <v>278</v>
      </c>
      <c r="Y233" s="19" t="s">
        <v>47</v>
      </c>
      <c r="Z233" s="20">
        <f t="shared" si="77"/>
        <v>41000</v>
      </c>
      <c r="AA233" s="21"/>
      <c r="AB233" s="22"/>
      <c r="AC233" s="14">
        <f>U233*0.5</f>
        <v>25000</v>
      </c>
      <c r="AD233" s="12"/>
      <c r="AE233" s="12"/>
      <c r="AF233" s="59" t="s">
        <v>198</v>
      </c>
      <c r="AG233" s="23">
        <v>8</v>
      </c>
      <c r="AH233" s="24">
        <v>13</v>
      </c>
      <c r="AI233" s="25" t="s">
        <v>230</v>
      </c>
      <c r="AJ233" s="13"/>
      <c r="AK233" s="13"/>
      <c r="AL233" s="17">
        <v>0</v>
      </c>
      <c r="AM233" s="15" t="s">
        <v>50</v>
      </c>
      <c r="AN233" s="12" t="s">
        <v>51</v>
      </c>
      <c r="AO233" s="12"/>
      <c r="AP233" s="17"/>
      <c r="AQ233" s="17"/>
      <c r="AR233" s="17"/>
      <c r="AU23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100189, 'Б-100189-13',date'2016-03-02',3, 7, 7, 'RUR', 1, 18, date'2015-03-06', date'2015-03-07', 1001891, 1, to_date('2016-07-07 00:00:00','YYYY-MM-DD HH24:MI:SS'), 50000, 9000, 0, 278, 0, 'c1', 8,null);insert into xxxx_oebs_cash_payment_test (ID, INVOICE_ID, OEBS_PAYMENT, DOC_DATE, COMISS_DATE) values (s_xxxx_oebs_cash_payment_test.NEXTVAL, 100189, 25000, to_date('2016-07-07 00:00:00','YYYY-MM-DD HH24:MI:SS'), date'2015-07-07' );insert into xxxx_client_discount_m  (ID,CLIENT_ID,CLIENT_AVG_DISCOUNT,DT) values (s_xxxx_client_discount_m.NEXTVAL,278, 13, date'2016-03-05');</v>
      </c>
    </row>
    <row r="234" spans="1:47" ht="15" customHeight="1" x14ac:dyDescent="0.3">
      <c r="A234" s="45">
        <v>13</v>
      </c>
      <c r="B234" s="57"/>
      <c r="C234" s="12" t="str">
        <f t="shared" si="71"/>
        <v>100013</v>
      </c>
      <c r="D234" s="12" t="str">
        <f t="shared" si="72"/>
        <v>100013/13</v>
      </c>
      <c r="E234" s="13" t="s">
        <v>40</v>
      </c>
      <c r="F234" s="13" t="s">
        <v>41</v>
      </c>
      <c r="G234" s="12">
        <v>57</v>
      </c>
      <c r="H234" s="14">
        <v>100190</v>
      </c>
      <c r="I234" s="15" t="str">
        <f t="shared" si="73"/>
        <v>Б-100190-13</v>
      </c>
      <c r="J234" s="163">
        <v>3</v>
      </c>
      <c r="K234" s="28">
        <v>12</v>
      </c>
      <c r="L234" s="12" t="s">
        <v>42</v>
      </c>
      <c r="M234" s="16">
        <v>1</v>
      </c>
      <c r="N234" s="12">
        <v>18</v>
      </c>
      <c r="O234" s="144" t="s">
        <v>168</v>
      </c>
      <c r="P234" s="13" t="s">
        <v>44</v>
      </c>
      <c r="Q234" s="13" t="s">
        <v>45</v>
      </c>
      <c r="R234" s="17" t="str">
        <f t="shared" si="74"/>
        <v>1001901</v>
      </c>
      <c r="S234" s="15">
        <v>1</v>
      </c>
      <c r="T234" s="144" t="s">
        <v>217</v>
      </c>
      <c r="U234" s="12">
        <v>50000</v>
      </c>
      <c r="V234" s="12">
        <f t="shared" si="75"/>
        <v>9000</v>
      </c>
      <c r="W234" s="12">
        <v>0</v>
      </c>
      <c r="X234" s="18">
        <v>279</v>
      </c>
      <c r="Y234" s="19" t="s">
        <v>47</v>
      </c>
      <c r="Z234" s="20"/>
      <c r="AA234" s="21"/>
      <c r="AB234" s="26"/>
      <c r="AC234" s="14"/>
      <c r="AD234" s="12"/>
      <c r="AE234" s="12"/>
      <c r="AF234" s="59" t="s">
        <v>198</v>
      </c>
      <c r="AG234" s="23">
        <v>8</v>
      </c>
      <c r="AH234" s="27">
        <v>7</v>
      </c>
      <c r="AI234" s="25" t="s">
        <v>230</v>
      </c>
      <c r="AJ234" s="13"/>
      <c r="AK234" s="13"/>
      <c r="AL234" s="17">
        <v>0</v>
      </c>
      <c r="AM234" s="15" t="s">
        <v>50</v>
      </c>
      <c r="AN234" s="12" t="s">
        <v>51</v>
      </c>
      <c r="AO234" s="12"/>
      <c r="AP234" s="17"/>
      <c r="AQ234" s="17"/>
      <c r="AR234" s="17"/>
      <c r="AU23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100190, 'Б-100190-13',date'2016-03-03',3, 12, 12, 'RUR', 1, 18, date'2015-03-06', date'2015-03-07', 1001901, 1, to_date('2016-07-07 00:00:00','YYYY-MM-DD HH24:MI:SS'), 50000, 9000, 0, 279, 0, 'c1', 8,null);insert into xxxx_client_discount_m  (ID,CLIENT_ID,CLIENT_AVG_DISCOUNT,DT) values (s_xxxx_client_discount_m.NEXTVAL,279, 7, date'2016-03-05');</v>
      </c>
    </row>
    <row r="235" spans="1:47" x14ac:dyDescent="0.3">
      <c r="A235" s="45">
        <v>13</v>
      </c>
      <c r="B235" s="57"/>
      <c r="C235" s="12" t="str">
        <f t="shared" si="71"/>
        <v>100013</v>
      </c>
      <c r="D235" s="12" t="str">
        <f t="shared" si="72"/>
        <v>100013/13</v>
      </c>
      <c r="E235" s="13" t="s">
        <v>40</v>
      </c>
      <c r="F235" s="13" t="s">
        <v>41</v>
      </c>
      <c r="G235" s="12">
        <v>57</v>
      </c>
      <c r="H235" s="14">
        <v>100191</v>
      </c>
      <c r="I235" s="15" t="str">
        <f t="shared" si="73"/>
        <v>Б-100191-13</v>
      </c>
      <c r="J235" s="163">
        <v>3</v>
      </c>
      <c r="K235" s="12">
        <v>7</v>
      </c>
      <c r="L235" s="12" t="s">
        <v>42</v>
      </c>
      <c r="M235" s="16">
        <v>1</v>
      </c>
      <c r="N235" s="12">
        <v>18</v>
      </c>
      <c r="O235" s="144" t="s">
        <v>168</v>
      </c>
      <c r="P235" s="13" t="s">
        <v>44</v>
      </c>
      <c r="Q235" s="13" t="s">
        <v>45</v>
      </c>
      <c r="R235" s="17" t="str">
        <f t="shared" si="74"/>
        <v>1001911</v>
      </c>
      <c r="S235" s="15">
        <v>1</v>
      </c>
      <c r="T235" s="144" t="s">
        <v>217</v>
      </c>
      <c r="U235" s="12">
        <v>50000</v>
      </c>
      <c r="V235" s="12">
        <f t="shared" si="75"/>
        <v>9000</v>
      </c>
      <c r="W235" s="12">
        <v>0</v>
      </c>
      <c r="X235" s="18">
        <v>280</v>
      </c>
      <c r="Y235" s="19" t="s">
        <v>47</v>
      </c>
      <c r="Z235" s="20">
        <f t="shared" si="77"/>
        <v>41000</v>
      </c>
      <c r="AA235" s="21"/>
      <c r="AB235" s="26"/>
      <c r="AC235" s="14">
        <f t="shared" ref="AC235:AC240" si="78">U235*0.5</f>
        <v>25000</v>
      </c>
      <c r="AD235" s="12"/>
      <c r="AE235" s="12"/>
      <c r="AF235" s="58" t="s">
        <v>199</v>
      </c>
      <c r="AG235" s="23">
        <v>8</v>
      </c>
      <c r="AH235" s="27">
        <v>7</v>
      </c>
      <c r="AI235" s="25" t="s">
        <v>230</v>
      </c>
      <c r="AJ235" s="13"/>
      <c r="AK235" s="13"/>
      <c r="AL235" s="17">
        <v>0</v>
      </c>
      <c r="AM235" s="15" t="s">
        <v>50</v>
      </c>
      <c r="AN235" s="12" t="s">
        <v>51</v>
      </c>
      <c r="AO235" s="12"/>
      <c r="AP235" s="17"/>
      <c r="AQ235" s="17"/>
      <c r="AR235" s="17"/>
      <c r="AU23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100191, 'Б-100191-13',date'2016-03-03',3, 7, 7, 'RUR', 1, 18, date'2015-03-06', date'2015-03-07', 1001911, 1, to_date('2016-07-07 00:00:00','YYYY-MM-DD HH24:MI:SS'), 50000, 9000, 0, 280, 0, 'c1', 8,null);insert into xxxx_oebs_cash_payment_test (ID, INVOICE_ID, OEBS_PAYMENT, DOC_DATE, COMISS_DATE) values (s_xxxx_oebs_cash_payment_test.NEXTVAL, 100191, 25000, to_date('2016-07-07 00:00:00','YYYY-MM-DD HH24:MI:SS'), date'2015-08-11' );insert into xxxx_client_discount_m  (ID,CLIENT_ID,CLIENT_AVG_DISCOUNT,DT) values (s_xxxx_client_discount_m.NEXTVAL,280, 7, date'2016-03-05');</v>
      </c>
    </row>
    <row r="236" spans="1:47" ht="17.25" customHeight="1" x14ac:dyDescent="0.3">
      <c r="A236" s="45">
        <v>13</v>
      </c>
      <c r="B236" s="57"/>
      <c r="C236" s="12" t="str">
        <f t="shared" si="71"/>
        <v>100013</v>
      </c>
      <c r="D236" s="12" t="str">
        <f t="shared" si="72"/>
        <v>100013/13</v>
      </c>
      <c r="E236" s="13" t="s">
        <v>40</v>
      </c>
      <c r="F236" s="13" t="s">
        <v>41</v>
      </c>
      <c r="G236" s="12">
        <v>57</v>
      </c>
      <c r="H236" s="14">
        <v>100192</v>
      </c>
      <c r="I236" s="15" t="str">
        <f t="shared" si="73"/>
        <v>Б-100192-13</v>
      </c>
      <c r="J236" s="163">
        <v>3</v>
      </c>
      <c r="K236" s="28">
        <v>11</v>
      </c>
      <c r="L236" s="12" t="s">
        <v>42</v>
      </c>
      <c r="M236" s="16">
        <v>1</v>
      </c>
      <c r="N236" s="12">
        <v>18</v>
      </c>
      <c r="O236" s="144" t="s">
        <v>169</v>
      </c>
      <c r="P236" s="13" t="s">
        <v>44</v>
      </c>
      <c r="Q236" s="13" t="s">
        <v>45</v>
      </c>
      <c r="R236" s="17" t="str">
        <f t="shared" si="74"/>
        <v>1001921</v>
      </c>
      <c r="S236" s="15">
        <v>1</v>
      </c>
      <c r="T236" s="144" t="s">
        <v>217</v>
      </c>
      <c r="U236" s="12">
        <v>50000</v>
      </c>
      <c r="V236" s="12">
        <f t="shared" si="75"/>
        <v>9000</v>
      </c>
      <c r="W236" s="12">
        <v>0</v>
      </c>
      <c r="X236" s="18">
        <v>281</v>
      </c>
      <c r="Y236" s="19" t="s">
        <v>47</v>
      </c>
      <c r="Z236" s="20">
        <f t="shared" si="77"/>
        <v>41000</v>
      </c>
      <c r="AA236" s="29"/>
      <c r="AB236" s="29"/>
      <c r="AC236" s="14">
        <f t="shared" si="78"/>
        <v>25000</v>
      </c>
      <c r="AD236" s="12"/>
      <c r="AE236" s="12"/>
      <c r="AF236" s="58" t="s">
        <v>199</v>
      </c>
      <c r="AG236" s="23">
        <v>8</v>
      </c>
      <c r="AH236" s="30">
        <v>20</v>
      </c>
      <c r="AI236" s="25" t="s">
        <v>230</v>
      </c>
      <c r="AJ236" s="13"/>
      <c r="AK236" s="13"/>
      <c r="AL236" s="17">
        <v>0</v>
      </c>
      <c r="AM236" s="15" t="s">
        <v>50</v>
      </c>
      <c r="AN236" s="12" t="s">
        <v>51</v>
      </c>
      <c r="AO236" s="12"/>
      <c r="AP236" s="17"/>
      <c r="AQ236" s="17"/>
      <c r="AR236" s="17"/>
      <c r="AU23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100192, 'Б-100192-13',date'2016-03-04',3, 11, 11, 'RUR', 1, 18, date'2015-03-06', date'2015-03-07', 1001921, 1, to_date('2016-07-07 00:00:00','YYYY-MM-DD HH24:MI:SS'), 50000, 9000, 0, 281, 0, 'c1', 8,null);insert into xxxx_oebs_cash_payment_test (ID, INVOICE_ID, OEBS_PAYMENT, DOC_DATE, COMISS_DATE) values (s_xxxx_oebs_cash_payment_test.NEXTVAL, 100192, 25000, to_date('2016-07-07 00:00:00','YYYY-MM-DD HH24:MI:SS'), date'2015-08-11' );insert into xxxx_client_discount_m  (ID,CLIENT_ID,CLIENT_AVG_DISCOUNT,DT) values (s_xxxx_client_discount_m.NEXTVAL,281, 20, date'2016-03-05');</v>
      </c>
    </row>
    <row r="237" spans="1:47" ht="16.5" customHeight="1" x14ac:dyDescent="0.3">
      <c r="A237" s="45">
        <v>13</v>
      </c>
      <c r="B237" s="57"/>
      <c r="C237" s="12" t="str">
        <f t="shared" si="71"/>
        <v>100013</v>
      </c>
      <c r="D237" s="12" t="str">
        <f t="shared" si="72"/>
        <v>100013/13</v>
      </c>
      <c r="E237" s="13" t="s">
        <v>40</v>
      </c>
      <c r="F237" s="13" t="s">
        <v>41</v>
      </c>
      <c r="G237" s="12">
        <v>57</v>
      </c>
      <c r="H237" s="14">
        <v>100193</v>
      </c>
      <c r="I237" s="15" t="str">
        <f t="shared" si="73"/>
        <v>Б-100193-13</v>
      </c>
      <c r="J237" s="163">
        <v>3</v>
      </c>
      <c r="K237" s="28">
        <v>1</v>
      </c>
      <c r="L237" s="12" t="s">
        <v>42</v>
      </c>
      <c r="M237" s="16">
        <v>1</v>
      </c>
      <c r="N237" s="12">
        <v>18</v>
      </c>
      <c r="O237" s="144" t="s">
        <v>170</v>
      </c>
      <c r="P237" s="13" t="s">
        <v>44</v>
      </c>
      <c r="Q237" s="13" t="s">
        <v>45</v>
      </c>
      <c r="R237" s="17" t="str">
        <f t="shared" si="74"/>
        <v>1001931</v>
      </c>
      <c r="S237" s="15">
        <v>1</v>
      </c>
      <c r="T237" s="144" t="s">
        <v>217</v>
      </c>
      <c r="U237" s="12">
        <v>50000</v>
      </c>
      <c r="V237" s="12">
        <f t="shared" si="75"/>
        <v>9000</v>
      </c>
      <c r="W237" s="12">
        <v>0</v>
      </c>
      <c r="X237" s="18">
        <v>282</v>
      </c>
      <c r="Y237" s="19" t="s">
        <v>47</v>
      </c>
      <c r="Z237" s="20">
        <f t="shared" si="77"/>
        <v>41000</v>
      </c>
      <c r="AA237" s="29">
        <f>(AC237+AC234+AC233)/1.18</f>
        <v>42372.881355932208</v>
      </c>
      <c r="AB237" s="29">
        <f>Z237-AA237</f>
        <v>-1372.881355932208</v>
      </c>
      <c r="AC237" s="14">
        <f t="shared" si="78"/>
        <v>25000</v>
      </c>
      <c r="AD237" s="12"/>
      <c r="AE237" s="12"/>
      <c r="AF237" s="59" t="s">
        <v>198</v>
      </c>
      <c r="AG237" s="23">
        <v>8</v>
      </c>
      <c r="AH237" s="30">
        <v>13</v>
      </c>
      <c r="AI237" s="25" t="s">
        <v>230</v>
      </c>
      <c r="AJ237" s="13"/>
      <c r="AK237" s="13"/>
      <c r="AL237" s="17">
        <v>0</v>
      </c>
      <c r="AM237" s="15" t="s">
        <v>50</v>
      </c>
      <c r="AN237" s="12" t="s">
        <v>51</v>
      </c>
      <c r="AO237" s="12"/>
      <c r="AP237" s="17"/>
      <c r="AQ237" s="17"/>
      <c r="AR237" s="17"/>
      <c r="AU23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100193, 'Б-100193-13',date'2016-03-05',3, 1, 1, 'RUR', 1, 18, date'2015-03-06', date'2015-03-07', 1001931, 1, to_date('2016-07-07 00:00:00','YYYY-MM-DD HH24:MI:SS'), 50000, 9000, 0, 282, 0, 'c1', 8,null);insert into xxxx_oebs_cash_payment_test (ID, INVOICE_ID, OEBS_PAYMENT, DOC_DATE, COMISS_DATE) values (s_xxxx_oebs_cash_payment_test.NEXTVAL, 100193, 25000, to_date('2016-07-07 00:00:00','YYYY-MM-DD HH24:MI:SS'), date'2015-07-07' );insert into xxxx_client_discount_m  (ID,CLIENT_ID,CLIENT_AVG_DISCOUNT,DT) values (s_xxxx_client_discount_m.NEXTVAL,282, 13, date'2016-03-05');</v>
      </c>
    </row>
    <row r="238" spans="1:47" ht="17.25" customHeight="1" x14ac:dyDescent="0.3">
      <c r="A238" s="45">
        <v>13</v>
      </c>
      <c r="B238" s="57"/>
      <c r="C238" s="12" t="str">
        <f t="shared" si="71"/>
        <v>100013</v>
      </c>
      <c r="D238" s="12" t="str">
        <f t="shared" si="72"/>
        <v>100013/13</v>
      </c>
      <c r="E238" s="13" t="s">
        <v>40</v>
      </c>
      <c r="F238" s="13" t="s">
        <v>41</v>
      </c>
      <c r="G238" s="12">
        <v>57</v>
      </c>
      <c r="H238" s="14">
        <v>100194</v>
      </c>
      <c r="I238" s="15" t="str">
        <f t="shared" si="73"/>
        <v>Б-100194-13</v>
      </c>
      <c r="J238" s="163">
        <v>3</v>
      </c>
      <c r="K238" s="12">
        <v>7</v>
      </c>
      <c r="L238" s="12" t="s">
        <v>42</v>
      </c>
      <c r="M238" s="16">
        <v>1</v>
      </c>
      <c r="N238" s="12">
        <v>18</v>
      </c>
      <c r="O238" s="144" t="s">
        <v>167</v>
      </c>
      <c r="P238" s="13" t="s">
        <v>44</v>
      </c>
      <c r="Q238" s="13" t="s">
        <v>45</v>
      </c>
      <c r="R238" s="17" t="str">
        <f t="shared" si="74"/>
        <v>1001941</v>
      </c>
      <c r="S238" s="15">
        <v>1</v>
      </c>
      <c r="T238" s="144" t="s">
        <v>224</v>
      </c>
      <c r="U238" s="12">
        <v>50000</v>
      </c>
      <c r="V238" s="12">
        <f t="shared" si="75"/>
        <v>9000</v>
      </c>
      <c r="W238" s="12">
        <v>0</v>
      </c>
      <c r="X238" s="18">
        <v>283</v>
      </c>
      <c r="Y238" s="19" t="s">
        <v>47</v>
      </c>
      <c r="Z238" s="20">
        <f t="shared" si="77"/>
        <v>41000</v>
      </c>
      <c r="AA238" s="21"/>
      <c r="AB238" s="22"/>
      <c r="AC238" s="14">
        <f t="shared" si="78"/>
        <v>25000</v>
      </c>
      <c r="AD238" s="12"/>
      <c r="AE238" s="12"/>
      <c r="AF238" s="58" t="s">
        <v>199</v>
      </c>
      <c r="AG238" s="23">
        <v>8</v>
      </c>
      <c r="AH238" s="24">
        <v>13</v>
      </c>
      <c r="AI238" s="25" t="s">
        <v>230</v>
      </c>
      <c r="AJ238" s="13"/>
      <c r="AK238" s="13"/>
      <c r="AL238" s="17">
        <v>0</v>
      </c>
      <c r="AM238" s="15" t="s">
        <v>50</v>
      </c>
      <c r="AN238" s="12" t="s">
        <v>51</v>
      </c>
      <c r="AO238" s="12"/>
      <c r="AP238" s="17"/>
      <c r="AQ238" s="17"/>
      <c r="AR238" s="17"/>
      <c r="AU23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100194, 'Б-100194-13',date'2016-03-02',3, 7, 7, 'RUR', 1, 18, date'2015-03-06', date'2015-03-07', 1001941, 1, to_date('2016-08-11 00:00:00','YYYY-MM-DD HH24:MI:SS'), 50000, 9000, 0, 283, 0, 'c1', 8,null);insert into xxxx_oebs_cash_payment_test (ID, INVOICE_ID, OEBS_PAYMENT, DOC_DATE, COMISS_DATE) values (s_xxxx_oebs_cash_payment_test.NEXTVAL, 100194, 25000, to_date('2016-08-11 00:00:00','YYYY-MM-DD HH24:MI:SS'), date'2015-08-11' );insert into xxxx_client_discount_m  (ID,CLIENT_ID,CLIENT_AVG_DISCOUNT,DT) values (s_xxxx_client_discount_m.NEXTVAL,283, 13, date'2016-03-05');</v>
      </c>
    </row>
    <row r="239" spans="1:47" x14ac:dyDescent="0.3">
      <c r="A239" s="45">
        <v>13</v>
      </c>
      <c r="B239" s="57"/>
      <c r="C239" s="12" t="str">
        <f t="shared" si="71"/>
        <v>100013</v>
      </c>
      <c r="D239" s="12" t="str">
        <f t="shared" si="72"/>
        <v>100013/13</v>
      </c>
      <c r="E239" s="13" t="s">
        <v>40</v>
      </c>
      <c r="F239" s="13" t="s">
        <v>41</v>
      </c>
      <c r="G239" s="12">
        <v>57</v>
      </c>
      <c r="H239" s="14">
        <v>100195</v>
      </c>
      <c r="I239" s="15" t="str">
        <f t="shared" si="73"/>
        <v>Б-100195-13</v>
      </c>
      <c r="J239" s="163">
        <v>3</v>
      </c>
      <c r="K239" s="56">
        <v>3</v>
      </c>
      <c r="L239" s="12" t="s">
        <v>42</v>
      </c>
      <c r="M239" s="16">
        <v>1</v>
      </c>
      <c r="N239" s="12">
        <v>18</v>
      </c>
      <c r="O239" s="144" t="s">
        <v>168</v>
      </c>
      <c r="P239" s="13" t="s">
        <v>44</v>
      </c>
      <c r="Q239" s="13" t="s">
        <v>45</v>
      </c>
      <c r="R239" s="17" t="str">
        <f t="shared" si="74"/>
        <v>1001951</v>
      </c>
      <c r="S239" s="15">
        <v>1</v>
      </c>
      <c r="T239" s="144" t="s">
        <v>221</v>
      </c>
      <c r="U239" s="12">
        <v>50000</v>
      </c>
      <c r="V239" s="12">
        <f t="shared" si="75"/>
        <v>9000</v>
      </c>
      <c r="W239" s="12">
        <v>0</v>
      </c>
      <c r="X239" s="18">
        <v>284</v>
      </c>
      <c r="Y239" s="19" t="s">
        <v>47</v>
      </c>
      <c r="Z239" s="20">
        <f t="shared" si="77"/>
        <v>41000</v>
      </c>
      <c r="AA239" s="21"/>
      <c r="AB239" s="26"/>
      <c r="AC239" s="14">
        <f t="shared" si="78"/>
        <v>25000</v>
      </c>
      <c r="AD239" s="12"/>
      <c r="AE239" s="12"/>
      <c r="AF239" s="58" t="s">
        <v>199</v>
      </c>
      <c r="AG239" s="23">
        <v>8</v>
      </c>
      <c r="AH239" s="27">
        <v>7</v>
      </c>
      <c r="AI239" s="25" t="s">
        <v>230</v>
      </c>
      <c r="AJ239" s="13"/>
      <c r="AK239" s="13"/>
      <c r="AL239" s="17">
        <v>0</v>
      </c>
      <c r="AM239" s="15" t="s">
        <v>50</v>
      </c>
      <c r="AN239" s="12" t="s">
        <v>51</v>
      </c>
      <c r="AO239" s="12"/>
      <c r="AP239" s="17"/>
      <c r="AQ239" s="17"/>
      <c r="AR239" s="17"/>
      <c r="AU23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100195, 'Б-100195-13',date'2016-03-03',3, 3, 3, 'RUR', 1, 18, date'2015-03-06', date'2015-03-07', 1001951, 1, to_date('2016-08-07 00:00:00','YYYY-MM-DD HH24:MI:SS'), 50000, 9000, 0, 284, 0, 'c1', 8,null);insert into xxxx_oebs_cash_payment_test (ID, INVOICE_ID, OEBS_PAYMENT, DOC_DATE, COMISS_DATE) values (s_xxxx_oebs_cash_payment_test.NEXTVAL, 100195, 25000, to_date('2016-08-07 00:00:00','YYYY-MM-DD HH24:MI:SS'), date'2015-08-11' );insert into xxxx_client_discount_m  (ID,CLIENT_ID,CLIENT_AVG_DISCOUNT,DT) values (s_xxxx_client_discount_m.NEXTVAL,284, 7, date'2016-03-05');</v>
      </c>
    </row>
    <row r="240" spans="1:47" x14ac:dyDescent="0.3">
      <c r="A240" s="45">
        <v>13</v>
      </c>
      <c r="B240" s="57"/>
      <c r="C240" s="12" t="str">
        <f t="shared" si="71"/>
        <v>100013</v>
      </c>
      <c r="D240" s="12" t="str">
        <f t="shared" si="72"/>
        <v>100013/13</v>
      </c>
      <c r="E240" s="13" t="s">
        <v>40</v>
      </c>
      <c r="F240" s="13" t="s">
        <v>41</v>
      </c>
      <c r="G240" s="12">
        <v>57</v>
      </c>
      <c r="H240" s="14">
        <v>100196</v>
      </c>
      <c r="I240" s="15" t="str">
        <f t="shared" si="73"/>
        <v>Б-100196-13</v>
      </c>
      <c r="J240" s="163">
        <v>3</v>
      </c>
      <c r="K240" s="12">
        <v>7</v>
      </c>
      <c r="L240" s="12" t="s">
        <v>42</v>
      </c>
      <c r="M240" s="16">
        <v>1</v>
      </c>
      <c r="N240" s="12">
        <v>18</v>
      </c>
      <c r="O240" s="144" t="s">
        <v>168</v>
      </c>
      <c r="P240" s="13" t="s">
        <v>44</v>
      </c>
      <c r="Q240" s="13" t="s">
        <v>45</v>
      </c>
      <c r="R240" s="17" t="str">
        <f t="shared" si="74"/>
        <v>1001961</v>
      </c>
      <c r="S240" s="15">
        <v>1</v>
      </c>
      <c r="T240" s="144" t="s">
        <v>221</v>
      </c>
      <c r="U240" s="12">
        <v>50000</v>
      </c>
      <c r="V240" s="12">
        <f t="shared" si="75"/>
        <v>9000</v>
      </c>
      <c r="W240" s="12">
        <v>0</v>
      </c>
      <c r="X240" s="18">
        <v>285</v>
      </c>
      <c r="Y240" s="19" t="s">
        <v>47</v>
      </c>
      <c r="Z240" s="20">
        <f t="shared" si="77"/>
        <v>41000</v>
      </c>
      <c r="AA240" s="21"/>
      <c r="AB240" s="26"/>
      <c r="AC240" s="14">
        <f t="shared" si="78"/>
        <v>25000</v>
      </c>
      <c r="AD240" s="12"/>
      <c r="AE240" s="12"/>
      <c r="AF240" s="58" t="s">
        <v>199</v>
      </c>
      <c r="AG240" s="23">
        <v>8</v>
      </c>
      <c r="AH240" s="27">
        <v>7</v>
      </c>
      <c r="AI240" s="25" t="s">
        <v>230</v>
      </c>
      <c r="AJ240" s="13"/>
      <c r="AK240" s="13"/>
      <c r="AL240" s="17">
        <v>0</v>
      </c>
      <c r="AM240" s="15" t="s">
        <v>50</v>
      </c>
      <c r="AN240" s="12" t="s">
        <v>51</v>
      </c>
      <c r="AO240" s="12"/>
      <c r="AP240" s="17"/>
      <c r="AQ240" s="17"/>
      <c r="AR240" s="17"/>
      <c r="AU24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100196, 'Б-100196-13',date'2016-03-03',3, 7, 7, 'RUR', 1, 18, date'2015-03-06', date'2015-03-07', 1001961, 1, to_date('2016-08-07 00:00:00','YYYY-MM-DD HH24:MI:SS'), 50000, 9000, 0, 285, 0, 'c1', 8,null);insert into xxxx_oebs_cash_payment_test (ID, INVOICE_ID, OEBS_PAYMENT, DOC_DATE, COMISS_DATE) values (s_xxxx_oebs_cash_payment_test.NEXTVAL, 100196, 25000, to_date('2016-08-07 00:00:00','YYYY-MM-DD HH24:MI:SS'), date'2015-08-11' );insert into xxxx_client_discount_m  (ID,CLIENT_ID,CLIENT_AVG_DISCOUNT,DT) values (s_xxxx_client_discount_m.NEXTVAL,285, 7, date'2016-03-05');</v>
      </c>
    </row>
    <row r="241" spans="1:47" x14ac:dyDescent="0.3">
      <c r="A241" s="45">
        <v>13</v>
      </c>
      <c r="B241" s="57"/>
      <c r="C241" s="12" t="str">
        <f t="shared" si="71"/>
        <v>100013</v>
      </c>
      <c r="D241" s="12" t="str">
        <f t="shared" si="72"/>
        <v>100013/13</v>
      </c>
      <c r="E241" s="13" t="s">
        <v>40</v>
      </c>
      <c r="F241" s="13" t="s">
        <v>41</v>
      </c>
      <c r="G241" s="12">
        <v>57</v>
      </c>
      <c r="H241" s="14">
        <v>100197</v>
      </c>
      <c r="I241" s="15" t="str">
        <f t="shared" si="73"/>
        <v>Б-100197-13</v>
      </c>
      <c r="J241" s="163">
        <v>3</v>
      </c>
      <c r="K241" s="28">
        <v>11</v>
      </c>
      <c r="L241" s="12" t="s">
        <v>42</v>
      </c>
      <c r="M241" s="16">
        <v>1</v>
      </c>
      <c r="N241" s="12">
        <v>18</v>
      </c>
      <c r="O241" s="144" t="s">
        <v>169</v>
      </c>
      <c r="P241" s="13" t="s">
        <v>44</v>
      </c>
      <c r="Q241" s="13" t="s">
        <v>45</v>
      </c>
      <c r="R241" s="17" t="str">
        <f t="shared" si="74"/>
        <v>1001971</v>
      </c>
      <c r="S241" s="15">
        <v>1</v>
      </c>
      <c r="T241" s="144" t="s">
        <v>221</v>
      </c>
      <c r="U241" s="12">
        <v>50000</v>
      </c>
      <c r="V241" s="12">
        <f t="shared" si="75"/>
        <v>9000</v>
      </c>
      <c r="W241" s="12">
        <v>0</v>
      </c>
      <c r="X241" s="18">
        <v>286</v>
      </c>
      <c r="Y241" s="19" t="s">
        <v>47</v>
      </c>
      <c r="Z241" s="20">
        <f t="shared" si="77"/>
        <v>41000</v>
      </c>
      <c r="AA241" s="29"/>
      <c r="AB241" s="29"/>
      <c r="AC241" s="14">
        <v>400000</v>
      </c>
      <c r="AD241" s="12"/>
      <c r="AE241" s="12"/>
      <c r="AF241" s="58" t="s">
        <v>197</v>
      </c>
      <c r="AG241" s="23">
        <v>8</v>
      </c>
      <c r="AH241" s="30">
        <v>20</v>
      </c>
      <c r="AI241" s="25" t="s">
        <v>230</v>
      </c>
      <c r="AJ241" s="13"/>
      <c r="AK241" s="13"/>
      <c r="AL241" s="17">
        <v>0</v>
      </c>
      <c r="AM241" s="15" t="s">
        <v>50</v>
      </c>
      <c r="AN241" s="12" t="s">
        <v>51</v>
      </c>
      <c r="AO241" s="12"/>
      <c r="AP241" s="17"/>
      <c r="AQ241" s="17"/>
      <c r="AR241" s="17"/>
      <c r="AU24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100197, 'Б-100197-13',date'2016-03-04',3, 11, 11, 'RUR', 1, 18, date'2015-03-06', date'2015-03-07', 1001971, 1, to_date('2016-08-07 00:00:00','YYYY-MM-DD HH24:MI:SS'), 50000, 9000, 0, 286, 0, 'c1', 8,null);insert into xxxx_oebs_cash_payment_test (ID, INVOICE_ID, OEBS_PAYMENT, DOC_DATE, COMISS_DATE) values (s_xxxx_oebs_cash_payment_test.NEXTVAL, 100197, 400000, to_date('2016-08-07 00:00:00','YYYY-MM-DD HH24:MI:SS'), date'2015-09-11' );insert into xxxx_client_discount_m  (ID,CLIENT_ID,CLIENT_AVG_DISCOUNT,DT) values (s_xxxx_client_discount_m.NEXTVAL,286, 20, date'2016-03-05');</v>
      </c>
    </row>
    <row r="242" spans="1:47" x14ac:dyDescent="0.3">
      <c r="A242" s="45">
        <v>13</v>
      </c>
      <c r="B242" s="57"/>
      <c r="C242" s="33" t="str">
        <f t="shared" si="71"/>
        <v>100013</v>
      </c>
      <c r="D242" s="33" t="str">
        <f t="shared" si="72"/>
        <v>100013/13</v>
      </c>
      <c r="E242" s="34" t="s">
        <v>40</v>
      </c>
      <c r="F242" s="34" t="s">
        <v>41</v>
      </c>
      <c r="G242" s="12">
        <v>57</v>
      </c>
      <c r="H242" s="14">
        <v>100198</v>
      </c>
      <c r="I242" s="33" t="str">
        <f t="shared" si="73"/>
        <v>Б-100198-13</v>
      </c>
      <c r="J242" s="163">
        <v>3</v>
      </c>
      <c r="K242" s="35">
        <v>1</v>
      </c>
      <c r="L242" s="33" t="s">
        <v>42</v>
      </c>
      <c r="M242" s="36">
        <v>1</v>
      </c>
      <c r="N242" s="33">
        <v>18</v>
      </c>
      <c r="O242" s="145" t="s">
        <v>170</v>
      </c>
      <c r="P242" s="34" t="s">
        <v>44</v>
      </c>
      <c r="Q242" s="34" t="s">
        <v>45</v>
      </c>
      <c r="R242" s="37" t="str">
        <f t="shared" si="74"/>
        <v>1001981</v>
      </c>
      <c r="S242" s="33">
        <v>1</v>
      </c>
      <c r="T242" s="144" t="s">
        <v>221</v>
      </c>
      <c r="U242" s="12">
        <v>50000</v>
      </c>
      <c r="V242" s="33">
        <f t="shared" si="75"/>
        <v>9000</v>
      </c>
      <c r="W242" s="33">
        <v>0</v>
      </c>
      <c r="X242" s="18">
        <v>287</v>
      </c>
      <c r="Y242" s="38" t="s">
        <v>47</v>
      </c>
      <c r="Z242" s="20">
        <f t="shared" si="77"/>
        <v>41000</v>
      </c>
      <c r="AA242" s="39">
        <f>(AC235+AC236+AC238+AC239+AC240)/1.18</f>
        <v>105932.20338983051</v>
      </c>
      <c r="AB242" s="39"/>
      <c r="AC242" s="40">
        <f>U242*0.5</f>
        <v>25000</v>
      </c>
      <c r="AD242" s="33"/>
      <c r="AE242" s="33"/>
      <c r="AF242" s="58" t="s">
        <v>200</v>
      </c>
      <c r="AG242" s="41">
        <v>8</v>
      </c>
      <c r="AH242" s="42">
        <v>13</v>
      </c>
      <c r="AI242" s="43" t="s">
        <v>230</v>
      </c>
      <c r="AJ242" s="34"/>
      <c r="AK242" s="34"/>
      <c r="AL242" s="37">
        <v>0</v>
      </c>
      <c r="AM242" s="33" t="s">
        <v>50</v>
      </c>
      <c r="AN242" s="33" t="s">
        <v>51</v>
      </c>
      <c r="AO242" s="33"/>
      <c r="AP242" s="37"/>
      <c r="AQ242" s="37"/>
      <c r="AR242" s="37"/>
      <c r="AS242" s="44"/>
      <c r="AU24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date'2015-03-01', date'2015-09-01', 57, 100198, 'Б-100198-13',date'2016-03-05',3, 1, 1, 'RUR', 1, 18, date'2015-03-06', date'2015-03-07', 1001981, 1, to_date('2016-08-07 00:00:00','YYYY-MM-DD HH24:MI:SS'), 50000, 9000, 0, 287, 0, 'c1', 8,null);insert into xxxx_oebs_cash_payment_test (ID, INVOICE_ID, OEBS_PAYMENT, DOC_DATE, COMISS_DATE) values (s_xxxx_oebs_cash_payment_test.NEXTVAL, 100198, 25000, to_date('2016-08-07 00:00:00','YYYY-MM-DD HH24:MI:SS'), date'2015-10-11' );insert into xxxx_client_discount_m  (ID,CLIENT_ID,CLIENT_AVG_DISCOUNT,DT) values (s_xxxx_client_discount_m.NEXTVAL,287, 13, date'2016-03-05');</v>
      </c>
    </row>
    <row r="243" spans="1:47" x14ac:dyDescent="0.3">
      <c r="A243" s="45">
        <v>14</v>
      </c>
      <c r="B243" s="57"/>
      <c r="C243" s="12" t="str">
        <f t="shared" si="71"/>
        <v>100014</v>
      </c>
      <c r="D243" s="12" t="str">
        <f t="shared" si="72"/>
        <v>100014/13</v>
      </c>
      <c r="E243" s="13" t="s">
        <v>40</v>
      </c>
      <c r="F243" s="13" t="s">
        <v>41</v>
      </c>
      <c r="G243" s="12">
        <v>57</v>
      </c>
      <c r="H243" s="14">
        <v>100199</v>
      </c>
      <c r="I243" s="15" t="str">
        <f t="shared" si="73"/>
        <v>Б-100199-13</v>
      </c>
      <c r="J243" s="163">
        <v>3</v>
      </c>
      <c r="K243" s="56">
        <v>2</v>
      </c>
      <c r="L243" s="12" t="s">
        <v>42</v>
      </c>
      <c r="M243" s="16">
        <v>1</v>
      </c>
      <c r="N243" s="12">
        <v>18</v>
      </c>
      <c r="O243" s="144" t="s">
        <v>167</v>
      </c>
      <c r="P243" s="13" t="s">
        <v>44</v>
      </c>
      <c r="Q243" s="13" t="s">
        <v>45</v>
      </c>
      <c r="R243" s="17" t="str">
        <f t="shared" si="74"/>
        <v>1001991</v>
      </c>
      <c r="S243" s="15">
        <v>1</v>
      </c>
      <c r="T243" s="144" t="s">
        <v>152</v>
      </c>
      <c r="U243" s="12">
        <v>50000</v>
      </c>
      <c r="V243" s="12">
        <f t="shared" si="75"/>
        <v>9000</v>
      </c>
      <c r="W243" s="12">
        <v>0</v>
      </c>
      <c r="X243" s="18">
        <v>288</v>
      </c>
      <c r="Y243" s="19" t="s">
        <v>47</v>
      </c>
      <c r="Z243" s="20"/>
      <c r="AA243" s="21"/>
      <c r="AB243" s="22"/>
      <c r="AC243" s="14">
        <f>U243*0.5</f>
        <v>25000</v>
      </c>
      <c r="AD243" s="12"/>
      <c r="AE243" s="12"/>
      <c r="AF243" s="58" t="s">
        <v>197</v>
      </c>
      <c r="AG243" s="23">
        <v>8</v>
      </c>
      <c r="AH243" s="24">
        <v>13</v>
      </c>
      <c r="AI243" s="25" t="s">
        <v>230</v>
      </c>
      <c r="AJ243" s="13"/>
      <c r="AK243" s="13"/>
      <c r="AL243" s="17">
        <v>0</v>
      </c>
      <c r="AM243" s="15" t="s">
        <v>50</v>
      </c>
      <c r="AN243" s="12" t="s">
        <v>51</v>
      </c>
      <c r="AO243" s="12"/>
      <c r="AP243" s="17"/>
      <c r="AQ243" s="17"/>
      <c r="AR243" s="17"/>
      <c r="AS243" s="15" t="s">
        <v>196</v>
      </c>
      <c r="AU24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100199, 'Б-100199-13',date'2016-03-02',3, 2, 2, 'RUR', 1, 18, date'2015-03-06', date'2015-03-07', 1001991, 1, to_date('2016-06-07 00:00:00','YYYY-MM-DD HH24:MI:SS'), 50000, 9000, 0, 288, 0, 'c1', 8,null);insert into xxxx_oebs_cash_payment_test (ID, INVOICE_ID, OEBS_PAYMENT, DOC_DATE, COMISS_DATE) values (s_xxxx_oebs_cash_payment_test.NEXTVAL, 100199, 25000, to_date('2016-06-07 00:00:00','YYYY-MM-DD HH24:MI:SS'), date'2015-09-11' );insert into xxxx_client_discount_m  (ID,CLIENT_ID,CLIENT_AVG_DISCOUNT,DT) values (s_xxxx_client_discount_m.NEXTVAL,288, 13, date'2016-03-05');</v>
      </c>
    </row>
    <row r="244" spans="1:47" x14ac:dyDescent="0.3">
      <c r="A244" s="45">
        <v>14</v>
      </c>
      <c r="B244" s="57"/>
      <c r="C244" s="12" t="str">
        <f t="shared" si="71"/>
        <v>100014</v>
      </c>
      <c r="D244" s="12" t="str">
        <f t="shared" si="72"/>
        <v>100014/13</v>
      </c>
      <c r="E244" s="13" t="s">
        <v>40</v>
      </c>
      <c r="F244" s="13" t="s">
        <v>41</v>
      </c>
      <c r="G244" s="12">
        <v>57</v>
      </c>
      <c r="H244" s="14">
        <v>100200</v>
      </c>
      <c r="I244" s="15" t="str">
        <f t="shared" si="73"/>
        <v>Б-100200-13</v>
      </c>
      <c r="J244" s="163">
        <v>3</v>
      </c>
      <c r="K244" s="12">
        <v>7</v>
      </c>
      <c r="L244" s="12" t="s">
        <v>42</v>
      </c>
      <c r="M244" s="16">
        <v>1</v>
      </c>
      <c r="N244" s="12">
        <v>18</v>
      </c>
      <c r="O244" s="144" t="s">
        <v>168</v>
      </c>
      <c r="P244" s="13" t="s">
        <v>44</v>
      </c>
      <c r="Q244" s="13" t="s">
        <v>45</v>
      </c>
      <c r="R244" s="17" t="str">
        <f t="shared" si="74"/>
        <v>1002001</v>
      </c>
      <c r="S244" s="15">
        <v>1</v>
      </c>
      <c r="T244" s="144" t="s">
        <v>153</v>
      </c>
      <c r="U244" s="12">
        <v>50000</v>
      </c>
      <c r="V244" s="12">
        <f t="shared" si="75"/>
        <v>9000</v>
      </c>
      <c r="W244" s="12">
        <v>0</v>
      </c>
      <c r="X244" s="18">
        <v>289</v>
      </c>
      <c r="Y244" s="19" t="s">
        <v>47</v>
      </c>
      <c r="Z244" s="20"/>
      <c r="AA244" s="21"/>
      <c r="AB244" s="26"/>
      <c r="AC244" s="14">
        <f>U244*0.5</f>
        <v>25000</v>
      </c>
      <c r="AD244" s="12"/>
      <c r="AE244" s="12"/>
      <c r="AF244" s="58" t="s">
        <v>197</v>
      </c>
      <c r="AG244" s="23">
        <v>8</v>
      </c>
      <c r="AH244" s="27">
        <v>7</v>
      </c>
      <c r="AI244" s="25" t="s">
        <v>230</v>
      </c>
      <c r="AJ244" s="13"/>
      <c r="AK244" s="13"/>
      <c r="AL244" s="17">
        <v>0</v>
      </c>
      <c r="AM244" s="15" t="s">
        <v>50</v>
      </c>
      <c r="AN244" s="12" t="s">
        <v>51</v>
      </c>
      <c r="AO244" s="12"/>
      <c r="AP244" s="17"/>
      <c r="AQ244" s="17"/>
      <c r="AR244" s="17"/>
      <c r="AU24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100200, 'Б-100200-13',date'2016-03-03',3, 7, 7, 'RUR', 1, 18, date'2015-03-06', date'2015-03-07', 1002001, 1, to_date('2016-06-08 00:00:00','YYYY-MM-DD HH24:MI:SS'), 50000, 9000, 0, 289, 0, 'c1', 8,null);insert into xxxx_oebs_cash_payment_test (ID, INVOICE_ID, OEBS_PAYMENT, DOC_DATE, COMISS_DATE) values (s_xxxx_oebs_cash_payment_test.NEXTVAL, 100200, 25000, to_date('2016-06-08 00:00:00','YYYY-MM-DD HH24:MI:SS'), date'2015-09-11' );insert into xxxx_client_discount_m  (ID,CLIENT_ID,CLIENT_AVG_DISCOUNT,DT) values (s_xxxx_client_discount_m.NEXTVAL,289, 7, date'2016-03-05');</v>
      </c>
    </row>
    <row r="245" spans="1:47" x14ac:dyDescent="0.3">
      <c r="A245" s="45">
        <v>14</v>
      </c>
      <c r="B245" s="57"/>
      <c r="C245" s="12" t="str">
        <f t="shared" si="71"/>
        <v>100014</v>
      </c>
      <c r="D245" s="12" t="str">
        <f t="shared" si="72"/>
        <v>100014/13</v>
      </c>
      <c r="E245" s="13" t="s">
        <v>40</v>
      </c>
      <c r="F245" s="13" t="s">
        <v>41</v>
      </c>
      <c r="G245" s="12">
        <v>57</v>
      </c>
      <c r="H245" s="14">
        <v>100201</v>
      </c>
      <c r="I245" s="15" t="str">
        <f t="shared" si="73"/>
        <v>Б-100201-13</v>
      </c>
      <c r="J245" s="163">
        <v>3</v>
      </c>
      <c r="K245" s="12">
        <v>7</v>
      </c>
      <c r="L245" s="12" t="s">
        <v>42</v>
      </c>
      <c r="M245" s="16">
        <v>1</v>
      </c>
      <c r="N245" s="12">
        <v>18</v>
      </c>
      <c r="O245" s="144" t="s">
        <v>168</v>
      </c>
      <c r="P245" s="13" t="s">
        <v>44</v>
      </c>
      <c r="Q245" s="13" t="s">
        <v>45</v>
      </c>
      <c r="R245" s="17" t="str">
        <f t="shared" si="74"/>
        <v>1002011</v>
      </c>
      <c r="S245" s="15">
        <v>1</v>
      </c>
      <c r="T245" s="144" t="s">
        <v>153</v>
      </c>
      <c r="U245" s="12">
        <v>50000</v>
      </c>
      <c r="V245" s="12">
        <f t="shared" si="75"/>
        <v>9000</v>
      </c>
      <c r="W245" s="12">
        <v>0</v>
      </c>
      <c r="X245" s="18">
        <v>290</v>
      </c>
      <c r="Y245" s="19" t="s">
        <v>47</v>
      </c>
      <c r="Z245" s="20"/>
      <c r="AA245" s="21"/>
      <c r="AB245" s="26"/>
      <c r="AC245" s="14">
        <v>100000</v>
      </c>
      <c r="AD245" s="12"/>
      <c r="AE245" s="12"/>
      <c r="AF245" s="58" t="s">
        <v>197</v>
      </c>
      <c r="AG245" s="23">
        <v>8</v>
      </c>
      <c r="AH245" s="27">
        <v>7</v>
      </c>
      <c r="AI245" s="25" t="s">
        <v>230</v>
      </c>
      <c r="AJ245" s="13"/>
      <c r="AK245" s="13"/>
      <c r="AL245" s="17">
        <v>0</v>
      </c>
      <c r="AM245" s="15" t="s">
        <v>50</v>
      </c>
      <c r="AN245" s="12" t="s">
        <v>51</v>
      </c>
      <c r="AO245" s="12"/>
      <c r="AP245" s="17"/>
      <c r="AQ245" s="17"/>
      <c r="AR245" s="17"/>
      <c r="AU24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100201, 'Б-100201-13',date'2016-03-03',3, 7, 7, 'RUR', 1, 18, date'2015-03-06', date'2015-03-07', 1002011, 1, to_date('2016-06-08 00:00:00','YYYY-MM-DD HH24:MI:SS'), 50000, 9000, 0, 290, 0, 'c1', 8,null);insert into xxxx_oebs_cash_payment_test (ID, INVOICE_ID, OEBS_PAYMENT, DOC_DATE, COMISS_DATE) values (s_xxxx_oebs_cash_payment_test.NEXTVAL, 100201, 100000, to_date('2016-06-08 00:00:00','YYYY-MM-DD HH24:MI:SS'), date'2015-09-11' );insert into xxxx_client_discount_m  (ID,CLIENT_ID,CLIENT_AVG_DISCOUNT,DT) values (s_xxxx_client_discount_m.NEXTVAL,290, 7, date'2016-03-05');</v>
      </c>
    </row>
    <row r="246" spans="1:47" x14ac:dyDescent="0.3">
      <c r="A246" s="45">
        <v>14</v>
      </c>
      <c r="B246" s="57"/>
      <c r="C246" s="12" t="str">
        <f t="shared" si="71"/>
        <v>100014</v>
      </c>
      <c r="D246" s="12" t="str">
        <f t="shared" si="72"/>
        <v>100014/13</v>
      </c>
      <c r="E246" s="13" t="s">
        <v>40</v>
      </c>
      <c r="F246" s="13" t="s">
        <v>41</v>
      </c>
      <c r="G246" s="12">
        <v>57</v>
      </c>
      <c r="H246" s="14">
        <v>100202</v>
      </c>
      <c r="I246" s="15" t="str">
        <f t="shared" si="73"/>
        <v>Б-100202-13</v>
      </c>
      <c r="J246" s="163">
        <v>3</v>
      </c>
      <c r="K246" s="56">
        <v>11</v>
      </c>
      <c r="L246" s="12" t="s">
        <v>42</v>
      </c>
      <c r="M246" s="16">
        <v>1</v>
      </c>
      <c r="N246" s="12">
        <v>18</v>
      </c>
      <c r="O246" s="144" t="s">
        <v>169</v>
      </c>
      <c r="P246" s="13" t="s">
        <v>44</v>
      </c>
      <c r="Q246" s="13" t="s">
        <v>45</v>
      </c>
      <c r="R246" s="17" t="str">
        <f t="shared" si="74"/>
        <v>1002021</v>
      </c>
      <c r="S246" s="15">
        <v>1</v>
      </c>
      <c r="T246" s="144" t="s">
        <v>215</v>
      </c>
      <c r="U246" s="12">
        <v>50000</v>
      </c>
      <c r="V246" s="12">
        <f t="shared" si="75"/>
        <v>9000</v>
      </c>
      <c r="W246" s="12">
        <v>0</v>
      </c>
      <c r="X246" s="18">
        <v>291</v>
      </c>
      <c r="Y246" s="19" t="s">
        <v>47</v>
      </c>
      <c r="Z246" s="20"/>
      <c r="AA246" s="29">
        <f>SUM(AC243:AC247)/1.18</f>
        <v>169491.52542372883</v>
      </c>
      <c r="AB246" s="29"/>
      <c r="AC246" s="14">
        <f t="shared" ref="AC246:AC255" si="79">U246*0.5</f>
        <v>25000</v>
      </c>
      <c r="AD246" s="12"/>
      <c r="AE246" s="12"/>
      <c r="AF246" s="58" t="s">
        <v>197</v>
      </c>
      <c r="AG246" s="23">
        <v>8</v>
      </c>
      <c r="AH246" s="30">
        <v>20</v>
      </c>
      <c r="AI246" s="25" t="s">
        <v>230</v>
      </c>
      <c r="AJ246" s="13"/>
      <c r="AK246" s="13"/>
      <c r="AL246" s="17">
        <v>0</v>
      </c>
      <c r="AM246" s="15" t="s">
        <v>50</v>
      </c>
      <c r="AN246" s="12" t="s">
        <v>51</v>
      </c>
      <c r="AO246" s="12"/>
      <c r="AP246" s="17"/>
      <c r="AQ246" s="17"/>
      <c r="AR246" s="17"/>
      <c r="AU24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100202, 'Б-100202-13',date'2016-03-04',3, 11, 11, 'RUR', 1, 18, date'2015-03-06', date'2015-03-07', 1002021, 1, to_date('2016-06-09 00:00:00','YYYY-MM-DD HH24:MI:SS'), 50000, 9000, 0, 291, 0, 'c1', 8,null);insert into xxxx_oebs_cash_payment_test (ID, INVOICE_ID, OEBS_PAYMENT, DOC_DATE, COMISS_DATE) values (s_xxxx_oebs_cash_payment_test.NEXTVAL, 100202, 25000, to_date('2016-06-09 00:00:00','YYYY-MM-DD HH24:MI:SS'), date'2015-09-11' );insert into xxxx_client_discount_m  (ID,CLIENT_ID,CLIENT_AVG_DISCOUNT,DT) values (s_xxxx_client_discount_m.NEXTVAL,291, 20, date'2016-03-05');</v>
      </c>
    </row>
    <row r="247" spans="1:47" x14ac:dyDescent="0.3">
      <c r="A247" s="45">
        <v>14</v>
      </c>
      <c r="B247" s="57"/>
      <c r="C247" s="12" t="str">
        <f t="shared" ref="C247:C253" si="80">"1000"&amp;A247</f>
        <v>100014</v>
      </c>
      <c r="D247" s="12" t="str">
        <f t="shared" ref="D247:D253" si="81">"1000"&amp;A247&amp;"/13"</f>
        <v>100014/13</v>
      </c>
      <c r="E247" s="13" t="s">
        <v>40</v>
      </c>
      <c r="F247" s="13" t="s">
        <v>41</v>
      </c>
      <c r="G247" s="12">
        <v>57</v>
      </c>
      <c r="H247" s="14">
        <v>100203</v>
      </c>
      <c r="I247" s="15" t="str">
        <f t="shared" ref="I247:I253" si="82">"Б-"&amp;H247&amp;"-13"</f>
        <v>Б-100203-13</v>
      </c>
      <c r="J247" s="163">
        <v>3</v>
      </c>
      <c r="K247" s="28">
        <v>1</v>
      </c>
      <c r="L247" s="12" t="s">
        <v>42</v>
      </c>
      <c r="M247" s="16">
        <v>1</v>
      </c>
      <c r="N247" s="12">
        <v>18</v>
      </c>
      <c r="O247" s="144" t="s">
        <v>170</v>
      </c>
      <c r="P247" s="13" t="s">
        <v>44</v>
      </c>
      <c r="Q247" s="13" t="s">
        <v>45</v>
      </c>
      <c r="R247" s="17" t="str">
        <f t="shared" ref="R247:R253" si="83">H247&amp;"1"</f>
        <v>1002031</v>
      </c>
      <c r="S247" s="15">
        <v>1</v>
      </c>
      <c r="T247" s="144" t="s">
        <v>216</v>
      </c>
      <c r="U247" s="12">
        <v>50000</v>
      </c>
      <c r="V247" s="12">
        <f t="shared" ref="V247:V253" si="84">U247*0.18</f>
        <v>9000</v>
      </c>
      <c r="W247" s="12">
        <v>0</v>
      </c>
      <c r="X247" s="18">
        <v>292</v>
      </c>
      <c r="Y247" s="19" t="s">
        <v>47</v>
      </c>
      <c r="Z247" s="20">
        <f>SUM(U243:U247)-SUM(V243:V247)</f>
        <v>205000</v>
      </c>
      <c r="AA247" s="29">
        <v>169491</v>
      </c>
      <c r="AB247" s="29">
        <f>Z247-AA247</f>
        <v>35509</v>
      </c>
      <c r="AC247" s="14">
        <f t="shared" si="79"/>
        <v>25000</v>
      </c>
      <c r="AD247" s="12"/>
      <c r="AE247" s="12"/>
      <c r="AF247" s="58" t="s">
        <v>197</v>
      </c>
      <c r="AG247" s="23">
        <v>8</v>
      </c>
      <c r="AH247" s="30">
        <v>13</v>
      </c>
      <c r="AI247" s="25" t="s">
        <v>230</v>
      </c>
      <c r="AJ247" s="13"/>
      <c r="AK247" s="13"/>
      <c r="AL247" s="17">
        <v>0</v>
      </c>
      <c r="AM247" s="15" t="s">
        <v>50</v>
      </c>
      <c r="AN247" s="12" t="s">
        <v>51</v>
      </c>
      <c r="AO247" s="12"/>
      <c r="AP247" s="17"/>
      <c r="AQ247" s="17"/>
      <c r="AR247" s="17"/>
      <c r="AU24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100203, 'Б-100203-13',date'2016-03-05',3, 1, 1, 'RUR', 1, 18, date'2015-03-06', date'2015-03-07', 1002031, 1, to_date('2016-06-11 00:00:00','YYYY-MM-DD HH24:MI:SS'), 50000, 9000, 0, 292, 0, 'c1', 8,null);insert into xxxx_oebs_cash_payment_test (ID, INVOICE_ID, OEBS_PAYMENT, DOC_DATE, COMISS_DATE) values (s_xxxx_oebs_cash_payment_test.NEXTVAL, 100203, 25000, to_date('2016-06-11 00:00:00','YYYY-MM-DD HH24:MI:SS'), date'2015-09-11' );insert into xxxx_client_discount_m  (ID,CLIENT_ID,CLIENT_AVG_DISCOUNT,DT) values (s_xxxx_client_discount_m.NEXTVAL,292, 13, date'2016-03-05');</v>
      </c>
    </row>
    <row r="248" spans="1:47" x14ac:dyDescent="0.3">
      <c r="A248" s="45">
        <v>14</v>
      </c>
      <c r="B248" s="57"/>
      <c r="C248" s="12" t="str">
        <f t="shared" si="80"/>
        <v>100014</v>
      </c>
      <c r="D248" s="12" t="str">
        <f t="shared" si="81"/>
        <v>100014/13</v>
      </c>
      <c r="E248" s="13" t="s">
        <v>40</v>
      </c>
      <c r="F248" s="13" t="s">
        <v>41</v>
      </c>
      <c r="G248" s="12">
        <v>57</v>
      </c>
      <c r="H248" s="14">
        <v>100204</v>
      </c>
      <c r="I248" s="15" t="str">
        <f t="shared" si="82"/>
        <v>Б-100204-13</v>
      </c>
      <c r="J248" s="163">
        <v>3</v>
      </c>
      <c r="K248" s="12">
        <v>7</v>
      </c>
      <c r="L248" s="12" t="s">
        <v>42</v>
      </c>
      <c r="M248" s="16">
        <v>1</v>
      </c>
      <c r="N248" s="12">
        <v>18</v>
      </c>
      <c r="O248" s="144" t="s">
        <v>167</v>
      </c>
      <c r="P248" s="13" t="s">
        <v>44</v>
      </c>
      <c r="Q248" s="13" t="s">
        <v>45</v>
      </c>
      <c r="R248" s="17" t="str">
        <f t="shared" si="83"/>
        <v>1002041</v>
      </c>
      <c r="S248" s="15">
        <v>1</v>
      </c>
      <c r="T248" s="144" t="s">
        <v>217</v>
      </c>
      <c r="U248" s="12">
        <v>50000</v>
      </c>
      <c r="V248" s="12">
        <f t="shared" si="84"/>
        <v>9000</v>
      </c>
      <c r="W248" s="12">
        <v>0</v>
      </c>
      <c r="X248" s="18">
        <v>293</v>
      </c>
      <c r="Y248" s="19" t="s">
        <v>47</v>
      </c>
      <c r="Z248" s="20"/>
      <c r="AA248" s="21"/>
      <c r="AB248" s="22"/>
      <c r="AC248" s="14">
        <f t="shared" si="79"/>
        <v>25000</v>
      </c>
      <c r="AD248" s="12"/>
      <c r="AE248" s="12"/>
      <c r="AF248" s="59" t="s">
        <v>201</v>
      </c>
      <c r="AG248" s="23">
        <v>8</v>
      </c>
      <c r="AH248" s="24">
        <v>13</v>
      </c>
      <c r="AI248" s="25" t="s">
        <v>230</v>
      </c>
      <c r="AJ248" s="13"/>
      <c r="AK248" s="13"/>
      <c r="AL248" s="17">
        <v>0</v>
      </c>
      <c r="AM248" s="15" t="s">
        <v>50</v>
      </c>
      <c r="AN248" s="12" t="s">
        <v>51</v>
      </c>
      <c r="AO248" s="12"/>
      <c r="AP248" s="17"/>
      <c r="AQ248" s="17"/>
      <c r="AR248" s="17"/>
      <c r="AU24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100204, 'Б-100204-13',date'2016-03-02',3, 7, 7, 'RUR', 1, 18, date'2015-03-06', date'2015-03-07', 1002041, 1, to_date('2016-07-07 00:00:00','YYYY-MM-DD HH24:MI:SS'), 50000, 9000, 0, 293, 0, 'c1', 8,null);insert into xxxx_oebs_cash_payment_test (ID, INVOICE_ID, OEBS_PAYMENT, DOC_DATE, COMISS_DATE) values (s_xxxx_oebs_cash_payment_test.NEXTVAL, 100204, 25000, to_date('2016-07-07 00:00:00','YYYY-MM-DD HH24:MI:SS'), date'2015-10-07' );insert into xxxx_client_discount_m  (ID,CLIENT_ID,CLIENT_AVG_DISCOUNT,DT) values (s_xxxx_client_discount_m.NEXTVAL,293, 13, date'2016-03-05');</v>
      </c>
    </row>
    <row r="249" spans="1:47" x14ac:dyDescent="0.3">
      <c r="A249" s="45">
        <v>14</v>
      </c>
      <c r="B249" s="57"/>
      <c r="C249" s="12" t="str">
        <f t="shared" si="80"/>
        <v>100014</v>
      </c>
      <c r="D249" s="12" t="str">
        <f t="shared" si="81"/>
        <v>100014/13</v>
      </c>
      <c r="E249" s="13" t="s">
        <v>40</v>
      </c>
      <c r="F249" s="13" t="s">
        <v>41</v>
      </c>
      <c r="G249" s="12">
        <v>57</v>
      </c>
      <c r="H249" s="14">
        <v>100205</v>
      </c>
      <c r="I249" s="15" t="str">
        <f t="shared" si="82"/>
        <v>Б-100205-13</v>
      </c>
      <c r="J249" s="163">
        <v>3</v>
      </c>
      <c r="K249" s="28">
        <v>12</v>
      </c>
      <c r="L249" s="12" t="s">
        <v>42</v>
      </c>
      <c r="M249" s="16">
        <v>1</v>
      </c>
      <c r="N249" s="12">
        <v>18</v>
      </c>
      <c r="O249" s="144" t="s">
        <v>168</v>
      </c>
      <c r="P249" s="13" t="s">
        <v>44</v>
      </c>
      <c r="Q249" s="13" t="s">
        <v>45</v>
      </c>
      <c r="R249" s="17" t="str">
        <f t="shared" si="83"/>
        <v>1002051</v>
      </c>
      <c r="S249" s="15">
        <v>1</v>
      </c>
      <c r="T249" s="144" t="s">
        <v>217</v>
      </c>
      <c r="U249" s="12">
        <v>50000</v>
      </c>
      <c r="V249" s="12">
        <f t="shared" si="84"/>
        <v>9000</v>
      </c>
      <c r="W249" s="12">
        <v>0</v>
      </c>
      <c r="X249" s="18">
        <v>294</v>
      </c>
      <c r="Y249" s="19" t="s">
        <v>47</v>
      </c>
      <c r="Z249" s="20"/>
      <c r="AA249" s="21"/>
      <c r="AB249" s="26"/>
      <c r="AC249" s="14">
        <f t="shared" si="79"/>
        <v>25000</v>
      </c>
      <c r="AD249" s="12"/>
      <c r="AE249" s="12"/>
      <c r="AF249" s="59" t="s">
        <v>201</v>
      </c>
      <c r="AG249" s="23">
        <v>8</v>
      </c>
      <c r="AH249" s="27">
        <v>7</v>
      </c>
      <c r="AI249" s="25" t="s">
        <v>230</v>
      </c>
      <c r="AJ249" s="13"/>
      <c r="AK249" s="13"/>
      <c r="AL249" s="17">
        <v>0</v>
      </c>
      <c r="AM249" s="15" t="s">
        <v>50</v>
      </c>
      <c r="AN249" s="12" t="s">
        <v>51</v>
      </c>
      <c r="AO249" s="12"/>
      <c r="AP249" s="17"/>
      <c r="AQ249" s="17"/>
      <c r="AR249" s="17"/>
      <c r="AU24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100205, 'Б-100205-13',date'2016-03-03',3, 12, 12, 'RUR', 1, 18, date'2015-03-06', date'2015-03-07', 1002051, 1, to_date('2016-07-07 00:00:00','YYYY-MM-DD HH24:MI:SS'), 50000, 9000, 0, 294, 0, 'c1', 8,null);insert into xxxx_oebs_cash_payment_test (ID, INVOICE_ID, OEBS_PAYMENT, DOC_DATE, COMISS_DATE) values (s_xxxx_oebs_cash_payment_test.NEXTVAL, 100205, 25000, to_date('2016-07-07 00:00:00','YYYY-MM-DD HH24:MI:SS'), date'2015-10-07' );insert into xxxx_client_discount_m  (ID,CLIENT_ID,CLIENT_AVG_DISCOUNT,DT) values (s_xxxx_client_discount_m.NEXTVAL,294, 7, date'2016-03-05');</v>
      </c>
    </row>
    <row r="250" spans="1:47" x14ac:dyDescent="0.3">
      <c r="A250" s="45">
        <v>14</v>
      </c>
      <c r="B250" s="57"/>
      <c r="C250" s="12" t="str">
        <f t="shared" si="80"/>
        <v>100014</v>
      </c>
      <c r="D250" s="12" t="str">
        <f t="shared" si="81"/>
        <v>100014/13</v>
      </c>
      <c r="E250" s="13" t="s">
        <v>40</v>
      </c>
      <c r="F250" s="13" t="s">
        <v>41</v>
      </c>
      <c r="G250" s="12">
        <v>57</v>
      </c>
      <c r="H250" s="14">
        <v>100206</v>
      </c>
      <c r="I250" s="15" t="str">
        <f t="shared" si="82"/>
        <v>Б-100206-13</v>
      </c>
      <c r="J250" s="163">
        <v>3</v>
      </c>
      <c r="K250" s="12">
        <v>7</v>
      </c>
      <c r="L250" s="12" t="s">
        <v>42</v>
      </c>
      <c r="M250" s="16">
        <v>1</v>
      </c>
      <c r="N250" s="12">
        <v>18</v>
      </c>
      <c r="O250" s="144" t="s">
        <v>168</v>
      </c>
      <c r="P250" s="13" t="s">
        <v>44</v>
      </c>
      <c r="Q250" s="13" t="s">
        <v>45</v>
      </c>
      <c r="R250" s="17" t="str">
        <f t="shared" si="83"/>
        <v>1002061</v>
      </c>
      <c r="S250" s="15">
        <v>1</v>
      </c>
      <c r="T250" s="144" t="s">
        <v>217</v>
      </c>
      <c r="U250" s="12">
        <v>50000</v>
      </c>
      <c r="V250" s="12">
        <f t="shared" si="84"/>
        <v>9000</v>
      </c>
      <c r="W250" s="12">
        <v>0</v>
      </c>
      <c r="X250" s="18">
        <v>295</v>
      </c>
      <c r="Y250" s="19" t="s">
        <v>47</v>
      </c>
      <c r="Z250" s="20"/>
      <c r="AA250" s="21"/>
      <c r="AB250" s="26"/>
      <c r="AC250" s="14">
        <f t="shared" si="79"/>
        <v>25000</v>
      </c>
      <c r="AD250" s="12"/>
      <c r="AE250" s="12"/>
      <c r="AF250" s="59" t="s">
        <v>201</v>
      </c>
      <c r="AG250" s="23">
        <v>8</v>
      </c>
      <c r="AH250" s="27">
        <v>7</v>
      </c>
      <c r="AI250" s="25" t="s">
        <v>230</v>
      </c>
      <c r="AJ250" s="13"/>
      <c r="AK250" s="13"/>
      <c r="AL250" s="17">
        <v>0</v>
      </c>
      <c r="AM250" s="15" t="s">
        <v>50</v>
      </c>
      <c r="AN250" s="12" t="s">
        <v>51</v>
      </c>
      <c r="AO250" s="12"/>
      <c r="AP250" s="17"/>
      <c r="AQ250" s="17"/>
      <c r="AR250" s="17"/>
      <c r="AU25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100206, 'Б-100206-13',date'2016-03-03',3, 7, 7, 'RUR', 1, 18, date'2015-03-06', date'2015-03-07', 1002061, 1, to_date('2016-07-07 00:00:00','YYYY-MM-DD HH24:MI:SS'), 50000, 9000, 0, 295, 0, 'c1', 8,null);insert into xxxx_oebs_cash_payment_test (ID, INVOICE_ID, OEBS_PAYMENT, DOC_DATE, COMISS_DATE) values (s_xxxx_oebs_cash_payment_test.NEXTVAL, 100206, 25000, to_date('2016-07-07 00:00:00','YYYY-MM-DD HH24:MI:SS'), date'2015-10-07' );insert into xxxx_client_discount_m  (ID,CLIENT_ID,CLIENT_AVG_DISCOUNT,DT) values (s_xxxx_client_discount_m.NEXTVAL,295, 7, date'2016-03-05');</v>
      </c>
    </row>
    <row r="251" spans="1:47" x14ac:dyDescent="0.3">
      <c r="A251" s="45">
        <v>14</v>
      </c>
      <c r="B251" s="57"/>
      <c r="C251" s="12" t="str">
        <f t="shared" si="80"/>
        <v>100014</v>
      </c>
      <c r="D251" s="12" t="str">
        <f t="shared" si="81"/>
        <v>100014/13</v>
      </c>
      <c r="E251" s="13" t="s">
        <v>40</v>
      </c>
      <c r="F251" s="13" t="s">
        <v>41</v>
      </c>
      <c r="G251" s="12">
        <v>57</v>
      </c>
      <c r="H251" s="14">
        <v>100207</v>
      </c>
      <c r="I251" s="15" t="str">
        <f t="shared" si="82"/>
        <v>Б-100207-13</v>
      </c>
      <c r="J251" s="163">
        <v>3</v>
      </c>
      <c r="K251" s="28">
        <v>11</v>
      </c>
      <c r="L251" s="12" t="s">
        <v>42</v>
      </c>
      <c r="M251" s="16">
        <v>1</v>
      </c>
      <c r="N251" s="12">
        <v>18</v>
      </c>
      <c r="O251" s="144" t="s">
        <v>169</v>
      </c>
      <c r="P251" s="13" t="s">
        <v>44</v>
      </c>
      <c r="Q251" s="13" t="s">
        <v>45</v>
      </c>
      <c r="R251" s="17" t="str">
        <f t="shared" si="83"/>
        <v>1002071</v>
      </c>
      <c r="S251" s="15">
        <v>1</v>
      </c>
      <c r="T251" s="144" t="s">
        <v>217</v>
      </c>
      <c r="U251" s="12">
        <v>50000</v>
      </c>
      <c r="V251" s="12">
        <f t="shared" si="84"/>
        <v>9000</v>
      </c>
      <c r="W251" s="12">
        <v>0</v>
      </c>
      <c r="X251" s="18">
        <v>296</v>
      </c>
      <c r="Y251" s="19" t="s">
        <v>47</v>
      </c>
      <c r="Z251" s="20"/>
      <c r="AA251" s="29">
        <f>SUM(AC248:AC252)/1.18</f>
        <v>105932.20338983051</v>
      </c>
      <c r="AB251" s="29"/>
      <c r="AC251" s="14">
        <f t="shared" si="79"/>
        <v>25000</v>
      </c>
      <c r="AD251" s="12"/>
      <c r="AE251" s="12"/>
      <c r="AF251" s="59" t="s">
        <v>201</v>
      </c>
      <c r="AG251" s="23">
        <v>8</v>
      </c>
      <c r="AH251" s="30">
        <v>20</v>
      </c>
      <c r="AI251" s="25" t="s">
        <v>230</v>
      </c>
      <c r="AJ251" s="13"/>
      <c r="AK251" s="13"/>
      <c r="AL251" s="17">
        <v>0</v>
      </c>
      <c r="AM251" s="15" t="s">
        <v>50</v>
      </c>
      <c r="AN251" s="12" t="s">
        <v>51</v>
      </c>
      <c r="AO251" s="12"/>
      <c r="AP251" s="17"/>
      <c r="AQ251" s="17"/>
      <c r="AR251" s="17"/>
      <c r="AU251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100207, 'Б-100207-13',date'2016-03-04',3, 11, 11, 'RUR', 1, 18, date'2015-03-06', date'2015-03-07', 1002071, 1, to_date('2016-07-07 00:00:00','YYYY-MM-DD HH24:MI:SS'), 50000, 9000, 0, 296, 0, 'c1', 8,null);insert into xxxx_oebs_cash_payment_test (ID, INVOICE_ID, OEBS_PAYMENT, DOC_DATE, COMISS_DATE) values (s_xxxx_oebs_cash_payment_test.NEXTVAL, 100207, 25000, to_date('2016-07-07 00:00:00','YYYY-MM-DD HH24:MI:SS'), date'2015-10-07' );insert into xxxx_client_discount_m  (ID,CLIENT_ID,CLIENT_AVG_DISCOUNT,DT) values (s_xxxx_client_discount_m.NEXTVAL,296, 20, date'2016-03-05');</v>
      </c>
    </row>
    <row r="252" spans="1:47" x14ac:dyDescent="0.3">
      <c r="A252" s="45">
        <v>14</v>
      </c>
      <c r="B252" s="57"/>
      <c r="C252" s="12" t="str">
        <f t="shared" si="80"/>
        <v>100014</v>
      </c>
      <c r="D252" s="12" t="str">
        <f t="shared" si="81"/>
        <v>100014/13</v>
      </c>
      <c r="E252" s="13" t="s">
        <v>40</v>
      </c>
      <c r="F252" s="13" t="s">
        <v>41</v>
      </c>
      <c r="G252" s="12">
        <v>57</v>
      </c>
      <c r="H252" s="14">
        <v>100208</v>
      </c>
      <c r="I252" s="15" t="str">
        <f t="shared" si="82"/>
        <v>Б-100208-13</v>
      </c>
      <c r="J252" s="163">
        <v>3</v>
      </c>
      <c r="K252" s="28">
        <v>1</v>
      </c>
      <c r="L252" s="12" t="s">
        <v>42</v>
      </c>
      <c r="M252" s="16">
        <v>1</v>
      </c>
      <c r="N252" s="12">
        <v>18</v>
      </c>
      <c r="O252" s="144" t="s">
        <v>170</v>
      </c>
      <c r="P252" s="13" t="s">
        <v>44</v>
      </c>
      <c r="Q252" s="13" t="s">
        <v>45</v>
      </c>
      <c r="R252" s="17" t="str">
        <f t="shared" si="83"/>
        <v>1002081</v>
      </c>
      <c r="S252" s="15">
        <v>1</v>
      </c>
      <c r="T252" s="144" t="s">
        <v>217</v>
      </c>
      <c r="U252" s="12">
        <v>50000</v>
      </c>
      <c r="V252" s="12">
        <f t="shared" si="84"/>
        <v>9000</v>
      </c>
      <c r="W252" s="12">
        <v>0</v>
      </c>
      <c r="X252" s="18">
        <v>297</v>
      </c>
      <c r="Y252" s="19" t="s">
        <v>47</v>
      </c>
      <c r="Z252" s="20">
        <f>SUM(U248:U252)-SUM(V248:V252)</f>
        <v>205000</v>
      </c>
      <c r="AA252" s="21">
        <v>105932.20338983051</v>
      </c>
      <c r="AB252" s="29">
        <f>Z252-AA252</f>
        <v>99067.796610169491</v>
      </c>
      <c r="AC252" s="14">
        <f t="shared" si="79"/>
        <v>25000</v>
      </c>
      <c r="AD252" s="12"/>
      <c r="AE252" s="12"/>
      <c r="AF252" s="59" t="s">
        <v>201</v>
      </c>
      <c r="AG252" s="23">
        <v>8</v>
      </c>
      <c r="AH252" s="30">
        <v>13</v>
      </c>
      <c r="AI252" s="25" t="s">
        <v>230</v>
      </c>
      <c r="AJ252" s="13"/>
      <c r="AK252" s="13"/>
      <c r="AL252" s="17">
        <v>0</v>
      </c>
      <c r="AM252" s="15" t="s">
        <v>50</v>
      </c>
      <c r="AN252" s="12" t="s">
        <v>51</v>
      </c>
      <c r="AO252" s="12"/>
      <c r="AP252" s="17"/>
      <c r="AQ252" s="17"/>
      <c r="AR252" s="17"/>
      <c r="AU252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100208, 'Б-100208-13',date'2016-03-05',3, 1, 1, 'RUR', 1, 18, date'2015-03-06', date'2015-03-07', 1002081, 1, to_date('2016-07-07 00:00:00','YYYY-MM-DD HH24:MI:SS'), 50000, 9000, 0, 297, 0, 'c1', 8,null);insert into xxxx_oebs_cash_payment_test (ID, INVOICE_ID, OEBS_PAYMENT, DOC_DATE, COMISS_DATE) values (s_xxxx_oebs_cash_payment_test.NEXTVAL, 100208, 25000, to_date('2016-07-07 00:00:00','YYYY-MM-DD HH24:MI:SS'), date'2015-10-07' );insert into xxxx_client_discount_m  (ID,CLIENT_ID,CLIENT_AVG_DISCOUNT,DT) values (s_xxxx_client_discount_m.NEXTVAL,297, 13, date'2016-03-05');</v>
      </c>
    </row>
    <row r="253" spans="1:47" x14ac:dyDescent="0.3">
      <c r="A253" s="45">
        <v>14</v>
      </c>
      <c r="B253" s="57"/>
      <c r="C253" s="12" t="str">
        <f t="shared" si="80"/>
        <v>100014</v>
      </c>
      <c r="D253" s="12" t="str">
        <f t="shared" si="81"/>
        <v>100014/13</v>
      </c>
      <c r="E253" s="13" t="s">
        <v>40</v>
      </c>
      <c r="F253" s="13" t="s">
        <v>41</v>
      </c>
      <c r="G253" s="12">
        <v>57</v>
      </c>
      <c r="H253" s="14">
        <v>100209</v>
      </c>
      <c r="I253" s="15" t="str">
        <f t="shared" si="82"/>
        <v>Б-100209-13</v>
      </c>
      <c r="J253" s="163">
        <v>3</v>
      </c>
      <c r="K253" s="12">
        <v>7</v>
      </c>
      <c r="L253" s="12" t="s">
        <v>42</v>
      </c>
      <c r="M253" s="16">
        <v>1</v>
      </c>
      <c r="N253" s="12">
        <v>18</v>
      </c>
      <c r="O253" s="144" t="s">
        <v>167</v>
      </c>
      <c r="P253" s="13" t="s">
        <v>44</v>
      </c>
      <c r="Q253" s="13" t="s">
        <v>45</v>
      </c>
      <c r="R253" s="17" t="str">
        <f t="shared" si="83"/>
        <v>1002091</v>
      </c>
      <c r="S253" s="15">
        <v>1</v>
      </c>
      <c r="T253" s="144" t="s">
        <v>221</v>
      </c>
      <c r="U253" s="12">
        <v>50000</v>
      </c>
      <c r="V253" s="12">
        <f t="shared" si="84"/>
        <v>9000</v>
      </c>
      <c r="W253" s="12">
        <v>0</v>
      </c>
      <c r="X253" s="18">
        <v>298</v>
      </c>
      <c r="Y253" s="19" t="s">
        <v>47</v>
      </c>
      <c r="Z253" s="20"/>
      <c r="AA253" s="21"/>
      <c r="AB253" s="22"/>
      <c r="AC253" s="14">
        <f t="shared" si="79"/>
        <v>25000</v>
      </c>
      <c r="AD253" s="12"/>
      <c r="AE253" s="12"/>
      <c r="AF253" s="58" t="s">
        <v>202</v>
      </c>
      <c r="AG253" s="23">
        <v>8</v>
      </c>
      <c r="AH253" s="24">
        <v>13</v>
      </c>
      <c r="AI253" s="25" t="s">
        <v>230</v>
      </c>
      <c r="AJ253" s="13"/>
      <c r="AK253" s="13"/>
      <c r="AL253" s="17">
        <v>0</v>
      </c>
      <c r="AM253" s="15" t="s">
        <v>50</v>
      </c>
      <c r="AN253" s="12" t="s">
        <v>51</v>
      </c>
      <c r="AO253" s="12"/>
      <c r="AP253" s="17"/>
      <c r="AQ253" s="17"/>
      <c r="AR253" s="17"/>
      <c r="AU253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100209, 'Б-100209-13',date'2016-03-02',3, 7, 7, 'RUR', 1, 18, date'2015-03-06', date'2015-03-07', 1002091, 1, to_date('2016-08-07 00:00:00','YYYY-MM-DD HH24:MI:SS'), 50000, 9000, 0, 298, 0, 'c1', 8,null);insert into xxxx_oebs_cash_payment_test (ID, INVOICE_ID, OEBS_PAYMENT, DOC_DATE, COMISS_DATE) values (s_xxxx_oebs_cash_payment_test.NEXTVAL, 100209, 25000, to_date('2016-08-07 00:00:00','YYYY-MM-DD HH24:MI:SS'), date'2015-11-11' );insert into xxxx_client_discount_m  (ID,CLIENT_ID,CLIENT_AVG_DISCOUNT,DT) values (s_xxxx_client_discount_m.NEXTVAL,298, 13, date'2016-03-05');</v>
      </c>
    </row>
    <row r="254" spans="1:47" x14ac:dyDescent="0.3">
      <c r="A254" s="45">
        <v>14</v>
      </c>
      <c r="B254" s="57"/>
      <c r="C254" s="12" t="str">
        <f t="shared" ref="C254:C261" si="85">"1000"&amp;A254</f>
        <v>100014</v>
      </c>
      <c r="D254" s="12" t="str">
        <f t="shared" ref="D254:D261" si="86">"1000"&amp;A254&amp;"/13"</f>
        <v>100014/13</v>
      </c>
      <c r="E254" s="13" t="s">
        <v>40</v>
      </c>
      <c r="F254" s="13" t="s">
        <v>41</v>
      </c>
      <c r="G254" s="12">
        <v>57</v>
      </c>
      <c r="H254" s="14">
        <v>100210</v>
      </c>
      <c r="I254" s="15" t="str">
        <f t="shared" ref="I254:I261" si="87">"Б-"&amp;H254&amp;"-13"</f>
        <v>Б-100210-13</v>
      </c>
      <c r="J254" s="163">
        <v>3</v>
      </c>
      <c r="K254" s="56">
        <v>3</v>
      </c>
      <c r="L254" s="12" t="s">
        <v>42</v>
      </c>
      <c r="M254" s="16">
        <v>1</v>
      </c>
      <c r="N254" s="12">
        <v>18</v>
      </c>
      <c r="O254" s="144" t="s">
        <v>168</v>
      </c>
      <c r="P254" s="13" t="s">
        <v>44</v>
      </c>
      <c r="Q254" s="13" t="s">
        <v>45</v>
      </c>
      <c r="R254" s="17" t="str">
        <f t="shared" ref="R254:R261" si="88">H254&amp;"1"</f>
        <v>1002101</v>
      </c>
      <c r="S254" s="15">
        <v>1</v>
      </c>
      <c r="T254" s="144" t="s">
        <v>221</v>
      </c>
      <c r="U254" s="12">
        <v>50000</v>
      </c>
      <c r="V254" s="12">
        <f t="shared" ref="V254:V261" si="89">U254*0.18</f>
        <v>9000</v>
      </c>
      <c r="W254" s="12">
        <v>0</v>
      </c>
      <c r="X254" s="18">
        <v>299</v>
      </c>
      <c r="Y254" s="19" t="s">
        <v>47</v>
      </c>
      <c r="Z254" s="20"/>
      <c r="AA254" s="21"/>
      <c r="AB254" s="26"/>
      <c r="AC254" s="14">
        <f t="shared" si="79"/>
        <v>25000</v>
      </c>
      <c r="AD254" s="12"/>
      <c r="AE254" s="12"/>
      <c r="AF254" s="58" t="s">
        <v>202</v>
      </c>
      <c r="AG254" s="23">
        <v>8</v>
      </c>
      <c r="AH254" s="27">
        <v>7</v>
      </c>
      <c r="AI254" s="25" t="s">
        <v>230</v>
      </c>
      <c r="AJ254" s="13"/>
      <c r="AK254" s="13"/>
      <c r="AL254" s="17">
        <v>0</v>
      </c>
      <c r="AM254" s="15" t="s">
        <v>50</v>
      </c>
      <c r="AN254" s="12" t="s">
        <v>51</v>
      </c>
      <c r="AO254" s="12"/>
      <c r="AP254" s="17"/>
      <c r="AQ254" s="17"/>
      <c r="AR254" s="17"/>
      <c r="AU254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100210, 'Б-100210-13',date'2016-03-03',3, 3, 3, 'RUR', 1, 18, date'2015-03-06', date'2015-03-07', 1002101, 1, to_date('2016-08-07 00:00:00','YYYY-MM-DD HH24:MI:SS'), 50000, 9000, 0, 299, 0, 'c1', 8,null);insert into xxxx_oebs_cash_payment_test (ID, INVOICE_ID, OEBS_PAYMENT, DOC_DATE, COMISS_DATE) values (s_xxxx_oebs_cash_payment_test.NEXTVAL, 100210, 25000, to_date('2016-08-07 00:00:00','YYYY-MM-DD HH24:MI:SS'), date'2015-11-11' );insert into xxxx_client_discount_m  (ID,CLIENT_ID,CLIENT_AVG_DISCOUNT,DT) values (s_xxxx_client_discount_m.NEXTVAL,299, 7, date'2016-03-05');</v>
      </c>
    </row>
    <row r="255" spans="1:47" x14ac:dyDescent="0.3">
      <c r="A255" s="45">
        <v>14</v>
      </c>
      <c r="B255" s="57"/>
      <c r="C255" s="12" t="str">
        <f t="shared" si="85"/>
        <v>100014</v>
      </c>
      <c r="D255" s="12" t="str">
        <f t="shared" si="86"/>
        <v>100014/13</v>
      </c>
      <c r="E255" s="13" t="s">
        <v>40</v>
      </c>
      <c r="F255" s="13" t="s">
        <v>41</v>
      </c>
      <c r="G255" s="12">
        <v>57</v>
      </c>
      <c r="H255" s="14">
        <v>100211</v>
      </c>
      <c r="I255" s="15" t="str">
        <f t="shared" si="87"/>
        <v>Б-100211-13</v>
      </c>
      <c r="J255" s="163">
        <v>3</v>
      </c>
      <c r="K255" s="12">
        <v>7</v>
      </c>
      <c r="L255" s="12" t="s">
        <v>42</v>
      </c>
      <c r="M255" s="16">
        <v>1</v>
      </c>
      <c r="N255" s="12">
        <v>18</v>
      </c>
      <c r="O255" s="144" t="s">
        <v>168</v>
      </c>
      <c r="P255" s="13" t="s">
        <v>44</v>
      </c>
      <c r="Q255" s="13" t="s">
        <v>45</v>
      </c>
      <c r="R255" s="17" t="str">
        <f t="shared" si="88"/>
        <v>1002111</v>
      </c>
      <c r="S255" s="15">
        <v>1</v>
      </c>
      <c r="T255" s="144" t="s">
        <v>221</v>
      </c>
      <c r="U255" s="12">
        <v>50000</v>
      </c>
      <c r="V255" s="12">
        <f t="shared" si="89"/>
        <v>9000</v>
      </c>
      <c r="W255" s="12">
        <v>0</v>
      </c>
      <c r="X255" s="18">
        <v>300</v>
      </c>
      <c r="Y255" s="19" t="s">
        <v>47</v>
      </c>
      <c r="Z255" s="20"/>
      <c r="AA255" s="21"/>
      <c r="AB255" s="26"/>
      <c r="AC255" s="14">
        <f t="shared" si="79"/>
        <v>25000</v>
      </c>
      <c r="AD255" s="12"/>
      <c r="AE255" s="12"/>
      <c r="AF255" s="58" t="s">
        <v>202</v>
      </c>
      <c r="AG255" s="23">
        <v>8</v>
      </c>
      <c r="AH255" s="27">
        <v>7</v>
      </c>
      <c r="AI255" s="25" t="s">
        <v>230</v>
      </c>
      <c r="AJ255" s="13"/>
      <c r="AK255" s="13"/>
      <c r="AL255" s="17">
        <v>0</v>
      </c>
      <c r="AM255" s="15" t="s">
        <v>50</v>
      </c>
      <c r="AN255" s="12" t="s">
        <v>51</v>
      </c>
      <c r="AO255" s="12"/>
      <c r="AP255" s="17"/>
      <c r="AQ255" s="17"/>
      <c r="AR255" s="17"/>
      <c r="AU255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100211, 'Б-100211-13',date'2016-03-03',3, 7, 7, 'RUR', 1, 18, date'2015-03-06', date'2015-03-07', 1002111, 1, to_date('2016-08-07 00:00:00','YYYY-MM-DD HH24:MI:SS'), 50000, 9000, 0, 300, 0, 'c1', 8,null);insert into xxxx_oebs_cash_payment_test (ID, INVOICE_ID, OEBS_PAYMENT, DOC_DATE, COMISS_DATE) values (s_xxxx_oebs_cash_payment_test.NEXTVAL, 100211, 25000, to_date('2016-08-07 00:00:00','YYYY-MM-DD HH24:MI:SS'), date'2015-11-11' );insert into xxxx_client_discount_m  (ID,CLIENT_ID,CLIENT_AVG_DISCOUNT,DT) values (s_xxxx_client_discount_m.NEXTVAL,300, 7, date'2016-03-05');</v>
      </c>
    </row>
    <row r="256" spans="1:47" x14ac:dyDescent="0.3">
      <c r="A256" s="45">
        <v>14</v>
      </c>
      <c r="B256" s="57"/>
      <c r="C256" s="12" t="str">
        <f t="shared" si="85"/>
        <v>100014</v>
      </c>
      <c r="D256" s="12" t="str">
        <f t="shared" si="86"/>
        <v>100014/13</v>
      </c>
      <c r="E256" s="13" t="s">
        <v>40</v>
      </c>
      <c r="F256" s="13" t="s">
        <v>41</v>
      </c>
      <c r="G256" s="12">
        <v>57</v>
      </c>
      <c r="H256" s="14">
        <v>100212</v>
      </c>
      <c r="I256" s="15" t="str">
        <f t="shared" si="87"/>
        <v>Б-100212-13</v>
      </c>
      <c r="J256" s="163">
        <v>3</v>
      </c>
      <c r="K256" s="28">
        <v>11</v>
      </c>
      <c r="L256" s="12" t="s">
        <v>42</v>
      </c>
      <c r="M256" s="16">
        <v>1</v>
      </c>
      <c r="N256" s="12">
        <v>18</v>
      </c>
      <c r="O256" s="144" t="s">
        <v>169</v>
      </c>
      <c r="P256" s="13" t="s">
        <v>44</v>
      </c>
      <c r="Q256" s="13" t="s">
        <v>45</v>
      </c>
      <c r="R256" s="17" t="str">
        <f t="shared" si="88"/>
        <v>1002121</v>
      </c>
      <c r="S256" s="15">
        <v>1</v>
      </c>
      <c r="T256" s="144" t="s">
        <v>221</v>
      </c>
      <c r="U256" s="12">
        <v>50000</v>
      </c>
      <c r="V256" s="12">
        <f t="shared" si="89"/>
        <v>9000</v>
      </c>
      <c r="W256" s="12">
        <v>0</v>
      </c>
      <c r="X256" s="18">
        <v>301</v>
      </c>
      <c r="Y256" s="19" t="s">
        <v>47</v>
      </c>
      <c r="Z256" s="20"/>
      <c r="AA256" s="29">
        <f>SUM(AC253:AC257)/1.18</f>
        <v>254237.28813559323</v>
      </c>
      <c r="AB256" s="29"/>
      <c r="AC256" s="14">
        <v>200000</v>
      </c>
      <c r="AD256" s="12"/>
      <c r="AE256" s="12"/>
      <c r="AF256" s="58" t="s">
        <v>202</v>
      </c>
      <c r="AG256" s="23">
        <v>8</v>
      </c>
      <c r="AH256" s="30">
        <v>20</v>
      </c>
      <c r="AI256" s="25" t="s">
        <v>230</v>
      </c>
      <c r="AJ256" s="13"/>
      <c r="AK256" s="13"/>
      <c r="AL256" s="17">
        <v>0</v>
      </c>
      <c r="AM256" s="15" t="s">
        <v>50</v>
      </c>
      <c r="AN256" s="12" t="s">
        <v>51</v>
      </c>
      <c r="AO256" s="12"/>
      <c r="AP256" s="17"/>
      <c r="AQ256" s="17"/>
      <c r="AR256" s="17"/>
      <c r="AU256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100212, 'Б-100212-13',date'2016-03-04',3, 11, 11, 'RUR', 1, 18, date'2015-03-06', date'2015-03-07', 1002121, 1, to_date('2016-08-07 00:00:00','YYYY-MM-DD HH24:MI:SS'), 50000, 9000, 0, 301, 0, 'c1', 8,null);insert into xxxx_oebs_cash_payment_test (ID, INVOICE_ID, OEBS_PAYMENT, DOC_DATE, COMISS_DATE) values (s_xxxx_oebs_cash_payment_test.NEXTVAL, 100212, 200000, to_date('2016-08-07 00:00:00','YYYY-MM-DD HH24:MI:SS'), date'2015-11-11' );insert into xxxx_client_discount_m  (ID,CLIENT_ID,CLIENT_AVG_DISCOUNT,DT) values (s_xxxx_client_discount_m.NEXTVAL,301, 20, date'2016-03-05');</v>
      </c>
    </row>
    <row r="257" spans="1:47" x14ac:dyDescent="0.3">
      <c r="A257" s="45">
        <v>14</v>
      </c>
      <c r="B257" s="57"/>
      <c r="C257" s="33" t="str">
        <f t="shared" si="85"/>
        <v>100014</v>
      </c>
      <c r="D257" s="33" t="str">
        <f t="shared" si="86"/>
        <v>100014/13</v>
      </c>
      <c r="E257" s="34" t="s">
        <v>40</v>
      </c>
      <c r="F257" s="34" t="s">
        <v>41</v>
      </c>
      <c r="G257" s="12">
        <v>57</v>
      </c>
      <c r="H257" s="14">
        <v>100213</v>
      </c>
      <c r="I257" s="33" t="str">
        <f t="shared" si="87"/>
        <v>Б-100213-13</v>
      </c>
      <c r="J257" s="163">
        <v>3</v>
      </c>
      <c r="K257" s="35">
        <v>1</v>
      </c>
      <c r="L257" s="33" t="s">
        <v>42</v>
      </c>
      <c r="M257" s="36">
        <v>1</v>
      </c>
      <c r="N257" s="33">
        <v>18</v>
      </c>
      <c r="O257" s="145" t="s">
        <v>170</v>
      </c>
      <c r="P257" s="34" t="s">
        <v>44</v>
      </c>
      <c r="Q257" s="34" t="s">
        <v>45</v>
      </c>
      <c r="R257" s="37" t="str">
        <f t="shared" si="88"/>
        <v>1002131</v>
      </c>
      <c r="S257" s="33">
        <v>1</v>
      </c>
      <c r="T257" s="144" t="s">
        <v>221</v>
      </c>
      <c r="U257" s="12">
        <v>50000</v>
      </c>
      <c r="V257" s="33">
        <f t="shared" si="89"/>
        <v>9000</v>
      </c>
      <c r="W257" s="33">
        <v>0</v>
      </c>
      <c r="X257" s="18">
        <v>302</v>
      </c>
      <c r="Y257" s="38" t="s">
        <v>47</v>
      </c>
      <c r="Z257" s="20">
        <f>SUM(U253:U257)-SUM(V253:V257)</f>
        <v>205000</v>
      </c>
      <c r="AA257" s="39"/>
      <c r="AB257" s="39"/>
      <c r="AC257" s="40">
        <f>U257*0.5</f>
        <v>25000</v>
      </c>
      <c r="AD257" s="33"/>
      <c r="AE257" s="33"/>
      <c r="AF257" s="58" t="s">
        <v>202</v>
      </c>
      <c r="AG257" s="41">
        <v>8</v>
      </c>
      <c r="AH257" s="42">
        <v>13</v>
      </c>
      <c r="AI257" s="43" t="s">
        <v>230</v>
      </c>
      <c r="AJ257" s="34"/>
      <c r="AK257" s="34"/>
      <c r="AL257" s="37">
        <v>0</v>
      </c>
      <c r="AM257" s="33" t="s">
        <v>50</v>
      </c>
      <c r="AN257" s="33" t="s">
        <v>51</v>
      </c>
      <c r="AO257" s="33"/>
      <c r="AP257" s="37"/>
      <c r="AQ257" s="37"/>
      <c r="AR257" s="37"/>
      <c r="AS257" s="44"/>
      <c r="AU257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date'2015-03-01', date'2015-09-01', 57, 100213, 'Б-100213-13',date'2016-03-05',3, 1, 1, 'RUR', 1, 18, date'2015-03-06', date'2015-03-07', 1002131, 1, to_date('2016-08-07 00:00:00','YYYY-MM-DD HH24:MI:SS'), 50000, 9000, 0, 302, 0, 'c1', 8,null);insert into xxxx_oebs_cash_payment_test (ID, INVOICE_ID, OEBS_PAYMENT, DOC_DATE, COMISS_DATE) values (s_xxxx_oebs_cash_payment_test.NEXTVAL, 100213, 25000, to_date('2016-08-07 00:00:00','YYYY-MM-DD HH24:MI:SS'), date'2015-11-11' );insert into xxxx_client_discount_m  (ID,CLIENT_ID,CLIENT_AVG_DISCOUNT,DT) values (s_xxxx_client_discount_m.NEXTVAL,302, 13, date'2016-03-05');</v>
      </c>
    </row>
    <row r="258" spans="1:47" ht="15" customHeight="1" x14ac:dyDescent="0.3">
      <c r="A258" s="45">
        <v>15</v>
      </c>
      <c r="B258" s="57"/>
      <c r="C258" s="12" t="str">
        <f t="shared" si="85"/>
        <v>100015</v>
      </c>
      <c r="D258" s="12" t="str">
        <f t="shared" si="86"/>
        <v>100015/13</v>
      </c>
      <c r="E258" s="13" t="s">
        <v>40</v>
      </c>
      <c r="F258" s="13" t="s">
        <v>41</v>
      </c>
      <c r="G258" s="12">
        <v>57</v>
      </c>
      <c r="H258" s="14">
        <v>100214</v>
      </c>
      <c r="I258" s="15" t="str">
        <f t="shared" si="87"/>
        <v>Б-100214-13</v>
      </c>
      <c r="J258" s="163">
        <v>3</v>
      </c>
      <c r="K258" s="12">
        <v>7</v>
      </c>
      <c r="L258" s="12" t="s">
        <v>42</v>
      </c>
      <c r="M258" s="16">
        <v>1</v>
      </c>
      <c r="N258" s="12">
        <v>18</v>
      </c>
      <c r="O258" s="144" t="s">
        <v>168</v>
      </c>
      <c r="P258" s="13" t="s">
        <v>44</v>
      </c>
      <c r="Q258" s="13" t="s">
        <v>45</v>
      </c>
      <c r="R258" s="17" t="str">
        <f t="shared" si="88"/>
        <v>1002141</v>
      </c>
      <c r="S258" s="15">
        <v>1</v>
      </c>
      <c r="T258" s="144" t="s">
        <v>153</v>
      </c>
      <c r="U258" s="12">
        <v>1000</v>
      </c>
      <c r="V258" s="12">
        <f t="shared" si="89"/>
        <v>180</v>
      </c>
      <c r="W258" s="12">
        <v>0</v>
      </c>
      <c r="X258" s="18">
        <v>303</v>
      </c>
      <c r="Y258" s="19" t="s">
        <v>47</v>
      </c>
      <c r="Z258" s="20">
        <f t="shared" ref="Z258:Z275" si="90">U258-V258</f>
        <v>820</v>
      </c>
      <c r="AA258" s="21">
        <f t="shared" ref="AA258:AA277" si="91">(AC258/1.18)*0.13</f>
        <v>55.084745762711869</v>
      </c>
      <c r="AB258" s="26"/>
      <c r="AC258" s="14">
        <f>U258*0.5</f>
        <v>500</v>
      </c>
      <c r="AD258" s="12"/>
      <c r="AE258" s="12"/>
      <c r="AF258" s="13" t="s">
        <v>172</v>
      </c>
      <c r="AG258" s="23">
        <v>8</v>
      </c>
      <c r="AH258" s="27">
        <v>7</v>
      </c>
      <c r="AI258" s="25" t="s">
        <v>230</v>
      </c>
      <c r="AJ258" s="13"/>
      <c r="AK258" s="13"/>
      <c r="AL258" s="17">
        <v>0</v>
      </c>
      <c r="AM258" s="15" t="s">
        <v>50</v>
      </c>
      <c r="AN258" s="12" t="s">
        <v>51</v>
      </c>
      <c r="AO258" s="12"/>
      <c r="AP258" s="17"/>
      <c r="AQ258" s="17"/>
      <c r="AR258" s="17"/>
      <c r="AS258" s="17" t="s">
        <v>205</v>
      </c>
      <c r="AU258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100214, 'Б-100214-13',date'2016-03-03',3, 7, 7, 'RUR', 1, 18, date'2015-03-06', date'2015-03-07', 1002141, 1, to_date('2016-06-08 00:00:00','YYYY-MM-DD HH24:MI:SS'), 1000, 180, 0, 303, 0, 'c1', 8,null);insert into xxxx_oebs_cash_payment_test (ID, INVOICE_ID, OEBS_PAYMENT, DOC_DATE, COMISS_DATE) values (s_xxxx_oebs_cash_payment_test.NEXTVAL, 100214, 500, to_date('2016-06-08 00:00:00','YYYY-MM-DD HH24:MI:SS'), date'2015-06-11' );insert into xxxx_client_discount_m  (ID,CLIENT_ID,CLIENT_AVG_DISCOUNT,DT) values (s_xxxx_client_discount_m.NEXTVAL,303, 7, date'2016-03-05');</v>
      </c>
    </row>
    <row r="259" spans="1:47" ht="15" customHeight="1" x14ac:dyDescent="0.3">
      <c r="A259" s="45">
        <v>15</v>
      </c>
      <c r="B259" s="57"/>
      <c r="C259" s="12" t="str">
        <f t="shared" si="85"/>
        <v>100015</v>
      </c>
      <c r="D259" s="12" t="str">
        <f t="shared" si="86"/>
        <v>100015/13</v>
      </c>
      <c r="E259" s="13" t="s">
        <v>40</v>
      </c>
      <c r="F259" s="13" t="s">
        <v>41</v>
      </c>
      <c r="G259" s="12">
        <v>57</v>
      </c>
      <c r="H259" s="14">
        <v>100215</v>
      </c>
      <c r="I259" s="15" t="str">
        <f t="shared" si="87"/>
        <v>Б-100215-13</v>
      </c>
      <c r="J259" s="163">
        <v>3</v>
      </c>
      <c r="K259" s="12">
        <v>7</v>
      </c>
      <c r="L259" s="12" t="s">
        <v>42</v>
      </c>
      <c r="M259" s="16">
        <v>1</v>
      </c>
      <c r="N259" s="12">
        <v>18</v>
      </c>
      <c r="O259" s="144" t="s">
        <v>168</v>
      </c>
      <c r="P259" s="13" t="s">
        <v>44</v>
      </c>
      <c r="Q259" s="13" t="s">
        <v>45</v>
      </c>
      <c r="R259" s="17" t="str">
        <f t="shared" si="88"/>
        <v>1002151</v>
      </c>
      <c r="S259" s="15">
        <v>1</v>
      </c>
      <c r="T259" s="144" t="s">
        <v>153</v>
      </c>
      <c r="U259" s="12">
        <v>1000</v>
      </c>
      <c r="V259" s="12">
        <f t="shared" si="89"/>
        <v>180</v>
      </c>
      <c r="W259" s="12">
        <v>0</v>
      </c>
      <c r="X259" s="18">
        <v>304</v>
      </c>
      <c r="Y259" s="19" t="s">
        <v>47</v>
      </c>
      <c r="Z259" s="20">
        <f t="shared" si="90"/>
        <v>820</v>
      </c>
      <c r="AA259" s="21">
        <f t="shared" si="91"/>
        <v>55.084745762711869</v>
      </c>
      <c r="AB259" s="26"/>
      <c r="AC259" s="14">
        <f>U259*0.5</f>
        <v>500</v>
      </c>
      <c r="AD259" s="12"/>
      <c r="AE259" s="12"/>
      <c r="AF259" s="13" t="s">
        <v>172</v>
      </c>
      <c r="AG259" s="23">
        <v>8</v>
      </c>
      <c r="AH259" s="27">
        <v>7</v>
      </c>
      <c r="AI259" s="25" t="s">
        <v>230</v>
      </c>
      <c r="AJ259" s="13"/>
      <c r="AK259" s="13"/>
      <c r="AL259" s="17">
        <v>0</v>
      </c>
      <c r="AM259" s="15" t="s">
        <v>50</v>
      </c>
      <c r="AN259" s="12" t="s">
        <v>51</v>
      </c>
      <c r="AO259" s="12"/>
      <c r="AP259" s="17"/>
      <c r="AQ259" s="17"/>
      <c r="AR259" s="17"/>
      <c r="AS259" s="17"/>
      <c r="AU259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100215, 'Б-100215-13',date'2016-03-03',3, 7, 7, 'RUR', 1, 18, date'2015-03-06', date'2015-03-07', 1002151, 1, to_date('2016-06-08 00:00:00','YYYY-MM-DD HH24:MI:SS'), 1000, 180, 0, 304, 0, 'c1', 8,null);insert into xxxx_oebs_cash_payment_test (ID, INVOICE_ID, OEBS_PAYMENT, DOC_DATE, COMISS_DATE) values (s_xxxx_oebs_cash_payment_test.NEXTVAL, 100215, 500, to_date('2016-06-08 00:00:00','YYYY-MM-DD HH24:MI:SS'), date'2015-06-11' );insert into xxxx_client_discount_m  (ID,CLIENT_ID,CLIENT_AVG_DISCOUNT,DT) values (s_xxxx_client_discount_m.NEXTVAL,304, 7, date'2016-03-05');</v>
      </c>
    </row>
    <row r="260" spans="1:47" ht="15" customHeight="1" x14ac:dyDescent="0.3">
      <c r="A260" s="45">
        <v>15</v>
      </c>
      <c r="B260" s="57"/>
      <c r="C260" s="12" t="str">
        <f t="shared" si="85"/>
        <v>100015</v>
      </c>
      <c r="D260" s="12" t="str">
        <f t="shared" si="86"/>
        <v>100015/13</v>
      </c>
      <c r="E260" s="13" t="s">
        <v>40</v>
      </c>
      <c r="F260" s="13" t="s">
        <v>41</v>
      </c>
      <c r="G260" s="12">
        <v>57</v>
      </c>
      <c r="H260" s="14">
        <v>100216</v>
      </c>
      <c r="I260" s="15" t="str">
        <f t="shared" si="87"/>
        <v>Б-100216-13</v>
      </c>
      <c r="J260" s="163">
        <v>3</v>
      </c>
      <c r="K260" s="12">
        <v>7</v>
      </c>
      <c r="L260" s="12" t="s">
        <v>42</v>
      </c>
      <c r="M260" s="16">
        <v>1</v>
      </c>
      <c r="N260" s="12">
        <v>18</v>
      </c>
      <c r="O260" s="144" t="s">
        <v>169</v>
      </c>
      <c r="P260" s="13" t="s">
        <v>44</v>
      </c>
      <c r="Q260" s="13" t="s">
        <v>45</v>
      </c>
      <c r="R260" s="17" t="str">
        <f t="shared" si="88"/>
        <v>1002161</v>
      </c>
      <c r="S260" s="15">
        <v>1</v>
      </c>
      <c r="T260" s="144" t="s">
        <v>215</v>
      </c>
      <c r="U260" s="12">
        <v>1000</v>
      </c>
      <c r="V260" s="12">
        <f t="shared" si="89"/>
        <v>180</v>
      </c>
      <c r="W260" s="12">
        <v>0</v>
      </c>
      <c r="X260" s="18">
        <v>305</v>
      </c>
      <c r="Y260" s="19" t="s">
        <v>47</v>
      </c>
      <c r="Z260" s="20">
        <f t="shared" si="90"/>
        <v>820</v>
      </c>
      <c r="AA260" s="21">
        <f t="shared" si="91"/>
        <v>55.084745762711869</v>
      </c>
      <c r="AB260" s="29"/>
      <c r="AC260" s="14">
        <f>U260*0.5</f>
        <v>500</v>
      </c>
      <c r="AD260" s="12"/>
      <c r="AE260" s="12"/>
      <c r="AF260" s="13" t="s">
        <v>172</v>
      </c>
      <c r="AG260" s="23">
        <v>8</v>
      </c>
      <c r="AH260" s="30">
        <v>20</v>
      </c>
      <c r="AI260" s="25" t="s">
        <v>230</v>
      </c>
      <c r="AJ260" s="13"/>
      <c r="AK260" s="13"/>
      <c r="AL260" s="17">
        <v>0</v>
      </c>
      <c r="AM260" s="15" t="s">
        <v>50</v>
      </c>
      <c r="AN260" s="12" t="s">
        <v>51</v>
      </c>
      <c r="AO260" s="12"/>
      <c r="AP260" s="17"/>
      <c r="AQ260" s="17"/>
      <c r="AR260" s="17"/>
      <c r="AS260" s="17"/>
      <c r="AU260" s="9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100216, 'Б-100216-13',date'2016-03-04',3, 7, 7, 'RUR', 1, 18, date'2015-03-06', date'2015-03-07', 1002161, 1, to_date('2016-06-09 00:00:00','YYYY-MM-DD HH24:MI:SS'), 1000, 180, 0, 305, 0, 'c1', 8,null);insert into xxxx_oebs_cash_payment_test (ID, INVOICE_ID, OEBS_PAYMENT, DOC_DATE, COMISS_DATE) values (s_xxxx_oebs_cash_payment_test.NEXTVAL, 100216, 500, to_date('2016-06-09 00:00:00','YYYY-MM-DD HH24:MI:SS'), date'2015-06-11' );insert into xxxx_client_discount_m  (ID,CLIENT_ID,CLIENT_AVG_DISCOUNT,DT) values (s_xxxx_client_discount_m.NEXTVAL,305, 20, date'2016-03-05');</v>
      </c>
    </row>
    <row r="261" spans="1:47" s="47" customFormat="1" ht="15" customHeight="1" x14ac:dyDescent="0.3">
      <c r="A261" s="45">
        <v>15</v>
      </c>
      <c r="B261" s="55"/>
      <c r="C261" s="15" t="str">
        <f t="shared" si="85"/>
        <v>100015</v>
      </c>
      <c r="D261" s="15" t="str">
        <f t="shared" si="86"/>
        <v>100015/13</v>
      </c>
      <c r="E261" s="147" t="s">
        <v>40</v>
      </c>
      <c r="F261" s="147" t="s">
        <v>41</v>
      </c>
      <c r="G261" s="15">
        <v>57</v>
      </c>
      <c r="H261" s="14">
        <v>100217</v>
      </c>
      <c r="I261" s="15" t="str">
        <f t="shared" si="87"/>
        <v>Б-100217-13</v>
      </c>
      <c r="J261" s="164">
        <v>3</v>
      </c>
      <c r="K261" s="15">
        <v>7</v>
      </c>
      <c r="L261" s="15" t="s">
        <v>42</v>
      </c>
      <c r="M261" s="149">
        <v>1</v>
      </c>
      <c r="N261" s="15">
        <v>18</v>
      </c>
      <c r="O261" s="151" t="s">
        <v>170</v>
      </c>
      <c r="P261" s="147" t="s">
        <v>44</v>
      </c>
      <c r="Q261" s="147" t="s">
        <v>45</v>
      </c>
      <c r="R261" s="15" t="str">
        <f t="shared" si="88"/>
        <v>1002171</v>
      </c>
      <c r="S261" s="15">
        <v>1</v>
      </c>
      <c r="T261" s="151" t="s">
        <v>216</v>
      </c>
      <c r="U261" s="15">
        <v>1000</v>
      </c>
      <c r="V261" s="15">
        <f t="shared" si="89"/>
        <v>180</v>
      </c>
      <c r="W261" s="15">
        <v>0</v>
      </c>
      <c r="X261" s="18">
        <v>306</v>
      </c>
      <c r="Y261" s="152" t="s">
        <v>47</v>
      </c>
      <c r="Z261" s="153">
        <f t="shared" si="90"/>
        <v>820</v>
      </c>
      <c r="AA261" s="165">
        <f t="shared" si="91"/>
        <v>55.084745762711869</v>
      </c>
      <c r="AB261" s="154">
        <f>SUM(AA258:AA261)</f>
        <v>220.33898305084747</v>
      </c>
      <c r="AC261" s="148">
        <f>U261*0.5</f>
        <v>500</v>
      </c>
      <c r="AD261" s="15"/>
      <c r="AE261" s="15"/>
      <c r="AF261" s="147" t="s">
        <v>172</v>
      </c>
      <c r="AG261" s="155">
        <v>8</v>
      </c>
      <c r="AH261" s="156">
        <v>13</v>
      </c>
      <c r="AI261" s="157" t="s">
        <v>230</v>
      </c>
      <c r="AJ261" s="147"/>
      <c r="AK261" s="147"/>
      <c r="AL261" s="15">
        <v>0</v>
      </c>
      <c r="AM261" s="15" t="s">
        <v>50</v>
      </c>
      <c r="AN261" s="15" t="s">
        <v>51</v>
      </c>
      <c r="AO261" s="15"/>
      <c r="AP261" s="15"/>
      <c r="AQ261" s="15"/>
      <c r="AR261" s="15"/>
      <c r="AS261" s="15"/>
      <c r="AU261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100217, 'Б-100217-13',date'2016-03-05',3, 7, 7, 'RUR', 1, 18, date'2015-03-06', date'2015-03-07', 1002171, 1, to_date('2016-06-11 00:00:00','YYYY-MM-DD HH24:MI:SS'), 1000, 180, 0, 306, 0, 'c1', 8,null);insert into xxxx_oebs_cash_payment_test (ID, INVOICE_ID, OEBS_PAYMENT, DOC_DATE, COMISS_DATE) values (s_xxxx_oebs_cash_payment_test.NEXTVAL, 100217, 500, to_date('2016-06-11 00:00:00','YYYY-MM-DD HH24:MI:SS'), date'2015-06-11' );insert into xxxx_client_discount_m  (ID,CLIENT_ID,CLIENT_AVG_DISCOUNT,DT) values (s_xxxx_client_discount_m.NEXTVAL,306, 13, date'2016-03-05');</v>
      </c>
    </row>
    <row r="262" spans="1:47" s="47" customFormat="1" ht="15" customHeight="1" x14ac:dyDescent="0.3">
      <c r="A262" s="45">
        <v>15</v>
      </c>
      <c r="B262" s="55"/>
      <c r="C262" s="15" t="str">
        <f t="shared" ref="C262:C272" si="92">"1000"&amp;A262</f>
        <v>100015</v>
      </c>
      <c r="D262" s="15" t="str">
        <f t="shared" ref="D262:D276" si="93">"1000"&amp;A262&amp;"/13"</f>
        <v>100015/13</v>
      </c>
      <c r="E262" s="147" t="s">
        <v>40</v>
      </c>
      <c r="F262" s="147" t="s">
        <v>41</v>
      </c>
      <c r="G262" s="15">
        <v>57</v>
      </c>
      <c r="H262" s="14">
        <v>100218</v>
      </c>
      <c r="I262" s="15" t="str">
        <f t="shared" ref="I262:I276" si="94">"Б-"&amp;H262&amp;"-13"</f>
        <v>Б-100218-13</v>
      </c>
      <c r="J262" s="164">
        <v>3</v>
      </c>
      <c r="K262" s="15">
        <v>7</v>
      </c>
      <c r="L262" s="15" t="s">
        <v>42</v>
      </c>
      <c r="M262" s="149">
        <v>1</v>
      </c>
      <c r="N262" s="15">
        <v>18</v>
      </c>
      <c r="O262" s="151" t="s">
        <v>167</v>
      </c>
      <c r="P262" s="147" t="s">
        <v>44</v>
      </c>
      <c r="Q262" s="147" t="s">
        <v>45</v>
      </c>
      <c r="R262" s="15" t="str">
        <f t="shared" ref="R262:R272" si="95">H262&amp;"1"</f>
        <v>1002181</v>
      </c>
      <c r="S262" s="15">
        <v>1</v>
      </c>
      <c r="T262" s="151" t="s">
        <v>217</v>
      </c>
      <c r="U262" s="15">
        <v>1000</v>
      </c>
      <c r="V262" s="15">
        <f t="shared" ref="V262:V278" si="96">U262*0.18</f>
        <v>180</v>
      </c>
      <c r="W262" s="15">
        <v>0</v>
      </c>
      <c r="X262" s="18">
        <v>307</v>
      </c>
      <c r="Y262" s="152" t="s">
        <v>47</v>
      </c>
      <c r="Z262" s="153">
        <f t="shared" si="90"/>
        <v>820</v>
      </c>
      <c r="AA262" s="165">
        <f t="shared" si="91"/>
        <v>0</v>
      </c>
      <c r="AB262" s="166"/>
      <c r="AC262" s="148">
        <v>0</v>
      </c>
      <c r="AD262" s="15"/>
      <c r="AE262" s="15"/>
      <c r="AF262" s="147" t="s">
        <v>50</v>
      </c>
      <c r="AG262" s="155">
        <v>8</v>
      </c>
      <c r="AH262" s="156">
        <v>13</v>
      </c>
      <c r="AI262" s="157" t="s">
        <v>230</v>
      </c>
      <c r="AJ262" s="147"/>
      <c r="AK262" s="147"/>
      <c r="AL262" s="15">
        <v>0</v>
      </c>
      <c r="AM262" s="15" t="s">
        <v>50</v>
      </c>
      <c r="AN262" s="15" t="s">
        <v>51</v>
      </c>
      <c r="AO262" s="15"/>
      <c r="AP262" s="15"/>
      <c r="AQ262" s="15"/>
      <c r="AR262" s="15"/>
      <c r="AS262" s="65"/>
      <c r="AU262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100218, 'Б-100218-13',date'2016-03-02',3, 7, 7, 'RUR', 1, 18, date'2015-03-06', date'2015-03-07', 1002181, 1, to_date('2016-07-07 00:00:00','YYYY-MM-DD HH24:MI:SS'), 1000, 180, 0, 307, 0, 'c1', 8,null);insert into xxxx_oebs_cash_payment_test (ID, INVOICE_ID, OEBS_PAYMENT, DOC_DATE, COMISS_DATE) values (s_xxxx_oebs_cash_payment_test.NEXTVAL, 100218, 0, to_date('2016-07-07 00:00:00','YYYY-MM-DD HH24:MI:SS'), null );insert into xxxx_client_discount_m  (ID,CLIENT_ID,CLIENT_AVG_DISCOUNT,DT) values (s_xxxx_client_discount_m.NEXTVAL,307, 13, date'2016-03-05');</v>
      </c>
    </row>
    <row r="263" spans="1:47" s="47" customFormat="1" ht="15" customHeight="1" x14ac:dyDescent="0.3">
      <c r="A263" s="45">
        <v>15</v>
      </c>
      <c r="B263" s="55"/>
      <c r="C263" s="15" t="str">
        <f t="shared" si="92"/>
        <v>100015</v>
      </c>
      <c r="D263" s="15" t="str">
        <f t="shared" si="93"/>
        <v>100015/13</v>
      </c>
      <c r="E263" s="147" t="s">
        <v>40</v>
      </c>
      <c r="F263" s="147" t="s">
        <v>41</v>
      </c>
      <c r="G263" s="15">
        <v>57</v>
      </c>
      <c r="H263" s="14">
        <v>100219</v>
      </c>
      <c r="I263" s="15" t="str">
        <f t="shared" si="94"/>
        <v>Б-100219-13</v>
      </c>
      <c r="J263" s="164">
        <v>3</v>
      </c>
      <c r="K263" s="15">
        <v>7</v>
      </c>
      <c r="L263" s="15" t="s">
        <v>42</v>
      </c>
      <c r="M263" s="149">
        <v>1</v>
      </c>
      <c r="N263" s="15">
        <v>18</v>
      </c>
      <c r="O263" s="151" t="s">
        <v>168</v>
      </c>
      <c r="P263" s="147" t="s">
        <v>44</v>
      </c>
      <c r="Q263" s="147" t="s">
        <v>45</v>
      </c>
      <c r="R263" s="15" t="str">
        <f t="shared" si="95"/>
        <v>1002191</v>
      </c>
      <c r="S263" s="15">
        <v>1</v>
      </c>
      <c r="T263" s="151" t="s">
        <v>217</v>
      </c>
      <c r="U263" s="15">
        <v>1000</v>
      </c>
      <c r="V263" s="15">
        <f t="shared" si="96"/>
        <v>180</v>
      </c>
      <c r="W263" s="15">
        <v>0</v>
      </c>
      <c r="X263" s="18">
        <v>308</v>
      </c>
      <c r="Y263" s="152" t="s">
        <v>47</v>
      </c>
      <c r="Z263" s="153">
        <f t="shared" si="90"/>
        <v>820</v>
      </c>
      <c r="AA263" s="165">
        <f t="shared" si="91"/>
        <v>0</v>
      </c>
      <c r="AB263" s="167"/>
      <c r="AC263" s="148">
        <v>0</v>
      </c>
      <c r="AD263" s="15"/>
      <c r="AE263" s="15"/>
      <c r="AF263" s="147" t="s">
        <v>50</v>
      </c>
      <c r="AG263" s="155">
        <v>8</v>
      </c>
      <c r="AH263" s="168">
        <v>7</v>
      </c>
      <c r="AI263" s="157" t="s">
        <v>230</v>
      </c>
      <c r="AJ263" s="147"/>
      <c r="AK263" s="147"/>
      <c r="AL263" s="15">
        <v>0</v>
      </c>
      <c r="AM263" s="15" t="s">
        <v>50</v>
      </c>
      <c r="AN263" s="15" t="s">
        <v>51</v>
      </c>
      <c r="AO263" s="15"/>
      <c r="AP263" s="15"/>
      <c r="AQ263" s="15"/>
      <c r="AR263" s="15"/>
      <c r="AS263" s="15"/>
      <c r="AU263" s="47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100219, 'Б-100219-13',date'2016-03-03',3, 7, 7, 'RUR', 1, 18, date'2015-03-06', date'2015-03-07', 1002191, 1, to_date('2016-07-07 00:00:00','YYYY-MM-DD HH24:MI:SS'), 1000, 180, 0, 308, 0, 'c1', 8,null);insert into xxxx_oebs_cash_payment_test (ID, INVOICE_ID, OEBS_PAYMENT, DOC_DATE, COMISS_DATE) values (s_xxxx_oebs_cash_payment_test.NEXTVAL, 100219, 0, to_date('2016-07-07 00:00:00','YYYY-MM-DD HH24:MI:SS'), null );insert into xxxx_client_discount_m  (ID,CLIENT_ID,CLIENT_AVG_DISCOUNT,DT) values (s_xxxx_client_discount_m.NEXTVAL,308, 7, date'2016-03-05');</v>
      </c>
    </row>
    <row r="264" spans="1:47" s="47" customFormat="1" ht="15" customHeight="1" x14ac:dyDescent="0.3">
      <c r="A264" s="45">
        <v>15</v>
      </c>
      <c r="B264" s="55"/>
      <c r="C264" s="15" t="str">
        <f t="shared" si="92"/>
        <v>100015</v>
      </c>
      <c r="D264" s="15" t="str">
        <f t="shared" si="93"/>
        <v>100015/13</v>
      </c>
      <c r="E264" s="147" t="s">
        <v>40</v>
      </c>
      <c r="F264" s="147" t="s">
        <v>41</v>
      </c>
      <c r="G264" s="15">
        <v>57</v>
      </c>
      <c r="H264" s="14">
        <v>100220</v>
      </c>
      <c r="I264" s="15" t="str">
        <f t="shared" si="94"/>
        <v>Б-100220-13</v>
      </c>
      <c r="J264" s="164">
        <v>3</v>
      </c>
      <c r="K264" s="15">
        <v>7</v>
      </c>
      <c r="L264" s="15" t="s">
        <v>42</v>
      </c>
      <c r="M264" s="149">
        <v>1</v>
      </c>
      <c r="N264" s="15">
        <v>18</v>
      </c>
      <c r="O264" s="151" t="s">
        <v>168</v>
      </c>
      <c r="P264" s="147" t="s">
        <v>44</v>
      </c>
      <c r="Q264" s="147" t="s">
        <v>45</v>
      </c>
      <c r="R264" s="15" t="str">
        <f t="shared" si="95"/>
        <v>1002201</v>
      </c>
      <c r="S264" s="15">
        <v>1</v>
      </c>
      <c r="T264" s="151" t="s">
        <v>217</v>
      </c>
      <c r="U264" s="15">
        <v>1000</v>
      </c>
      <c r="V264" s="15">
        <f t="shared" si="96"/>
        <v>180</v>
      </c>
      <c r="W264" s="15">
        <v>0</v>
      </c>
      <c r="X264" s="18">
        <v>309</v>
      </c>
      <c r="Y264" s="152" t="s">
        <v>47</v>
      </c>
      <c r="Z264" s="153">
        <f t="shared" si="90"/>
        <v>820</v>
      </c>
      <c r="AA264" s="165">
        <f t="shared" si="91"/>
        <v>0</v>
      </c>
      <c r="AB264" s="167"/>
      <c r="AC264" s="148">
        <v>0</v>
      </c>
      <c r="AD264" s="15"/>
      <c r="AE264" s="15"/>
      <c r="AF264" s="147" t="s">
        <v>50</v>
      </c>
      <c r="AG264" s="155">
        <v>8</v>
      </c>
      <c r="AH264" s="168">
        <v>7</v>
      </c>
      <c r="AI264" s="157" t="s">
        <v>230</v>
      </c>
      <c r="AJ264" s="147"/>
      <c r="AK264" s="147"/>
      <c r="AL264" s="15">
        <v>0</v>
      </c>
      <c r="AM264" s="15" t="s">
        <v>50</v>
      </c>
      <c r="AN264" s="15" t="s">
        <v>51</v>
      </c>
      <c r="AO264" s="15"/>
      <c r="AP264" s="15"/>
      <c r="AQ264" s="15"/>
      <c r="AR264" s="15"/>
      <c r="AS264" s="15"/>
      <c r="AU264" s="47" t="str">
        <f t="shared" ref="AU264:AU275" si="9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"&amp;A264&amp;", "&amp;C264&amp;", '"&amp;D264&amp;"', date'"&amp;E264&amp;"', date'"&amp;F264&amp;"', "&amp;G264&amp;", "&amp;H264&amp;", '"&amp;I264&amp;"',date'"&amp;O264&amp;"',"&amp;J264&amp;", "&amp;K264&amp;", "&amp;K264&amp;", '"&amp;L264&amp;"', "&amp;M264&amp;", "&amp;N264&amp;", date'"&amp;P264&amp;"', date'"&amp;Q264&amp;"', "&amp;R264&amp;", "&amp;S264&amp;", to_date('"&amp;T264&amp;"','YYYY-MM-DD HH24:MI:SS'), "&amp;U264&amp;", "&amp;V264&amp;", "&amp;W264&amp;", "&amp;X264&amp;", "&amp;AL264&amp;", '"&amp;AN264&amp;"', "&amp;AG264&amp;","&amp;AM264&amp;");"&amp;
IF(LEN(AC264)&gt;0,"insert into xxxx_oebs_cash_payment_test (ID, INVOICE_ID, OEBS_PAYMENT, DOC_DATE, COMISS_DATE) values (s_xxxx_oebs_cash_payment_test.NEXTVAL, "&amp;H264&amp;", "&amp;AC264&amp;", to_date('"&amp;T264&amp;"','YYYY-MM-DD HH24:MI:SS'), "&amp;AF264&amp;" );","")&amp;
IF(LEN(AD264)&gt;0,"insert into xxxx_oebs_cash_payment_test (ID, INVOICE_ID, OEBS_PAYMENT, DOC_DATE, COMISS_DATE) values (s_xxxx_oebs_cash_payment_test.NEXTVAL, "&amp;H264&amp;", "&amp;AD264&amp;", to_date('"&amp;T264&amp;"','YYYY-MM-DD HH24:MI:SS'), "&amp;AF264&amp;" );","")&amp;
IF(LEN(AE264)&gt;0,"insert into xxxx_oebs_cash_payment_test (ID, INVOICE_ID, OEBS_PAYMENT, DOC_DATE, COMISS_DATE) values (s_xxxx_oebs_cash_payment_test.NEXTVAL, "&amp;H264&amp;", "&amp;AE264&amp;", to_date('"&amp;T264&amp;"','YYYY-MM-DD HH24:MI:SS'), "&amp;AF264&amp;" );","")&amp;
IF(LEN(AH264)&gt;0,"insert into xxxx_client_discount_m  (ID,CLIENT_ID,CLIENT_AVG_DISCOUNT,DT) values (s_xxxx_client_discount_m.NEXTVAL,"&amp;X264&amp;", "&amp;AH264&amp;", "&amp;AI264&amp;");","")&amp;
IF(LEN(AJ264)&gt;0,"insert into xxxx_client_discount_m  (ID,CLIENT_ID,CLIENT_AVG_DISCOUNT,DT) values (s_xxxx_client_discount_m.NEXTVAL,"&amp;X264&amp;", "&amp;AJ264&amp;", "&amp;AK264&amp;");","")&amp;
IF(LEN(AO264)&gt;0,"insert into xxxx_contract_signed_attr (ID, CONTRACT_ID, CODE, KEY_NUM) values (s_xxxx_contract_signed_attr.NEXTVAL, "&amp;C264&amp;", 'SUPERCOMMISSION_BONUS' , "&amp;AO264&amp;" );","")&amp;
IF(LEN(AP264)&gt;0,"insert into xxxx_loyal_clients_contr_attr (ID, CONTRACT_ID, CLIENT_ID, LC_TURNOVER, COLLATERAL_FIRST_DT, COLLATERAL_END_DT) values (s_xxxx_loyal_clients_contr_atr.NEXTVAL, "&amp;C264&amp;", "&amp;X264&amp;", "&amp;AP264&amp;", "&amp;AQ264&amp;", "&amp;AR264&amp;"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100220, 'Б-100220-13',date'2016-03-03',3, 7, 7, 'RUR', 1, 18, date'2015-03-06', date'2015-03-07', 1002201, 1, to_date('2016-07-07 00:00:00','YYYY-MM-DD HH24:MI:SS'), 1000, 180, 0, 309, 0, 'c1', 8,null);insert into xxxx_oebs_cash_payment_test (ID, INVOICE_ID, OEBS_PAYMENT, DOC_DATE, COMISS_DATE) values (s_xxxx_oebs_cash_payment_test.NEXTVAL, 100220, 0, to_date('2016-07-07 00:00:00','YYYY-MM-DD HH24:MI:SS'), null );insert into xxxx_client_discount_m  (ID,CLIENT_ID,CLIENT_AVG_DISCOUNT,DT) values (s_xxxx_client_discount_m.NEXTVAL,309, 7, date'2016-03-05');</v>
      </c>
    </row>
    <row r="265" spans="1:47" s="47" customFormat="1" ht="15" customHeight="1" x14ac:dyDescent="0.3">
      <c r="A265" s="45">
        <v>15</v>
      </c>
      <c r="B265" s="55"/>
      <c r="C265" s="15" t="str">
        <f t="shared" si="92"/>
        <v>100015</v>
      </c>
      <c r="D265" s="15" t="str">
        <f t="shared" si="93"/>
        <v>100015/13</v>
      </c>
      <c r="E265" s="147" t="s">
        <v>40</v>
      </c>
      <c r="F265" s="147" t="s">
        <v>41</v>
      </c>
      <c r="G265" s="15">
        <v>57</v>
      </c>
      <c r="H265" s="14">
        <v>100221</v>
      </c>
      <c r="I265" s="15" t="str">
        <f t="shared" si="94"/>
        <v>Б-100221-13</v>
      </c>
      <c r="J265" s="164">
        <v>3</v>
      </c>
      <c r="K265" s="15">
        <v>7</v>
      </c>
      <c r="L265" s="15" t="s">
        <v>42</v>
      </c>
      <c r="M265" s="149">
        <v>1</v>
      </c>
      <c r="N265" s="15">
        <v>18</v>
      </c>
      <c r="O265" s="151" t="s">
        <v>169</v>
      </c>
      <c r="P265" s="147" t="s">
        <v>44</v>
      </c>
      <c r="Q265" s="147" t="s">
        <v>45</v>
      </c>
      <c r="R265" s="15" t="str">
        <f t="shared" si="95"/>
        <v>1002211</v>
      </c>
      <c r="S265" s="15">
        <v>1</v>
      </c>
      <c r="T265" s="151" t="s">
        <v>217</v>
      </c>
      <c r="U265" s="15">
        <v>1000</v>
      </c>
      <c r="V265" s="15">
        <f t="shared" si="96"/>
        <v>180</v>
      </c>
      <c r="W265" s="15">
        <v>0</v>
      </c>
      <c r="X265" s="18">
        <v>310</v>
      </c>
      <c r="Y265" s="152" t="s">
        <v>47</v>
      </c>
      <c r="Z265" s="153">
        <f t="shared" si="90"/>
        <v>820</v>
      </c>
      <c r="AA265" s="165">
        <f t="shared" si="91"/>
        <v>0</v>
      </c>
      <c r="AB265" s="154"/>
      <c r="AC265" s="148">
        <v>0</v>
      </c>
      <c r="AD265" s="15"/>
      <c r="AE265" s="15"/>
      <c r="AF265" s="147" t="s">
        <v>50</v>
      </c>
      <c r="AG265" s="155">
        <v>8</v>
      </c>
      <c r="AH265" s="169">
        <v>20</v>
      </c>
      <c r="AI265" s="157" t="s">
        <v>230</v>
      </c>
      <c r="AJ265" s="147"/>
      <c r="AK265" s="147"/>
      <c r="AL265" s="15">
        <v>0</v>
      </c>
      <c r="AM265" s="15" t="s">
        <v>50</v>
      </c>
      <c r="AN265" s="15" t="s">
        <v>51</v>
      </c>
      <c r="AO265" s="15"/>
      <c r="AP265" s="15"/>
      <c r="AQ265" s="15"/>
      <c r="AR265" s="15"/>
      <c r="AS265" s="15"/>
      <c r="AU265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100221, 'Б-100221-13',date'2016-03-04',3, 7, 7, 'RUR', 1, 18, date'2015-03-06', date'2015-03-07', 1002211, 1, to_date('2016-07-07 00:00:00','YYYY-MM-DD HH24:MI:SS'), 1000, 180, 0, 310, 0, 'c1', 8,null);insert into xxxx_oebs_cash_payment_test (ID, INVOICE_ID, OEBS_PAYMENT, DOC_DATE, COMISS_DATE) values (s_xxxx_oebs_cash_payment_test.NEXTVAL, 100221, 0, to_date('2016-07-07 00:00:00','YYYY-MM-DD HH24:MI:SS'), null );insert into xxxx_client_discount_m  (ID,CLIENT_ID,CLIENT_AVG_DISCOUNT,DT) values (s_xxxx_client_discount_m.NEXTVAL,310, 20, date'2016-03-05');</v>
      </c>
    </row>
    <row r="266" spans="1:47" s="47" customFormat="1" ht="15" customHeight="1" x14ac:dyDescent="0.3">
      <c r="A266" s="45">
        <v>15</v>
      </c>
      <c r="B266" s="55"/>
      <c r="C266" s="15" t="str">
        <f t="shared" si="92"/>
        <v>100015</v>
      </c>
      <c r="D266" s="15" t="str">
        <f t="shared" si="93"/>
        <v>100015/13</v>
      </c>
      <c r="E266" s="147" t="s">
        <v>40</v>
      </c>
      <c r="F266" s="147" t="s">
        <v>41</v>
      </c>
      <c r="G266" s="15">
        <v>57</v>
      </c>
      <c r="H266" s="14">
        <v>100222</v>
      </c>
      <c r="I266" s="15" t="str">
        <f t="shared" si="94"/>
        <v>Б-100222-13</v>
      </c>
      <c r="J266" s="164">
        <v>3</v>
      </c>
      <c r="K266" s="15">
        <v>7</v>
      </c>
      <c r="L266" s="15" t="s">
        <v>42</v>
      </c>
      <c r="M266" s="149">
        <v>1</v>
      </c>
      <c r="N266" s="15">
        <v>18</v>
      </c>
      <c r="O266" s="151" t="s">
        <v>170</v>
      </c>
      <c r="P266" s="147" t="s">
        <v>44</v>
      </c>
      <c r="Q266" s="147" t="s">
        <v>45</v>
      </c>
      <c r="R266" s="15" t="str">
        <f t="shared" si="95"/>
        <v>1002221</v>
      </c>
      <c r="S266" s="15">
        <v>1</v>
      </c>
      <c r="T266" s="151" t="s">
        <v>220</v>
      </c>
      <c r="U266" s="15">
        <v>1000</v>
      </c>
      <c r="V266" s="15">
        <f t="shared" si="96"/>
        <v>180</v>
      </c>
      <c r="W266" s="15">
        <v>0</v>
      </c>
      <c r="X266" s="18">
        <v>311</v>
      </c>
      <c r="Y266" s="152" t="s">
        <v>47</v>
      </c>
      <c r="Z266" s="153">
        <f t="shared" si="90"/>
        <v>820</v>
      </c>
      <c r="AA266" s="165">
        <f t="shared" si="91"/>
        <v>0</v>
      </c>
      <c r="AB266" s="154">
        <f>SUM(AA262:AA266)</f>
        <v>0</v>
      </c>
      <c r="AC266" s="148">
        <v>0</v>
      </c>
      <c r="AD266" s="15"/>
      <c r="AE266" s="15"/>
      <c r="AF266" s="147" t="s">
        <v>50</v>
      </c>
      <c r="AG266" s="155">
        <v>8</v>
      </c>
      <c r="AH266" s="156">
        <v>13</v>
      </c>
      <c r="AI266" s="157" t="s">
        <v>230</v>
      </c>
      <c r="AJ266" s="147"/>
      <c r="AK266" s="147"/>
      <c r="AL266" s="15">
        <v>0</v>
      </c>
      <c r="AM266" s="15" t="s">
        <v>50</v>
      </c>
      <c r="AN266" s="15" t="s">
        <v>51</v>
      </c>
      <c r="AO266" s="15"/>
      <c r="AP266" s="15"/>
      <c r="AQ266" s="15"/>
      <c r="AR266" s="15"/>
      <c r="AS266" s="15"/>
      <c r="AU266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100222, 'Б-100222-13',date'2016-03-05',3, 7, 7, 'RUR', 1, 18, date'2015-03-06', date'2015-03-07', 1002221, 1, to_date('2016-07-11 00:00:00','YYYY-MM-DD HH24:MI:SS'), 1000, 180, 0, 311, 0, 'c1', 8,null);insert into xxxx_oebs_cash_payment_test (ID, INVOICE_ID, OEBS_PAYMENT, DOC_DATE, COMISS_DATE) values (s_xxxx_oebs_cash_payment_test.NEXTVAL, 100222, 0, to_date('2016-07-11 00:00:00','YYYY-MM-DD HH24:MI:SS'), null );insert into xxxx_client_discount_m  (ID,CLIENT_ID,CLIENT_AVG_DISCOUNT,DT) values (s_xxxx_client_discount_m.NEXTVAL,311, 13, date'2016-03-05');</v>
      </c>
    </row>
    <row r="267" spans="1:47" s="47" customFormat="1" ht="15" customHeight="1" x14ac:dyDescent="0.3">
      <c r="A267" s="45">
        <v>15</v>
      </c>
      <c r="B267" s="55"/>
      <c r="C267" s="15" t="str">
        <f t="shared" si="92"/>
        <v>100015</v>
      </c>
      <c r="D267" s="15" t="str">
        <f t="shared" si="93"/>
        <v>100015/13</v>
      </c>
      <c r="E267" s="147" t="s">
        <v>40</v>
      </c>
      <c r="F267" s="147" t="s">
        <v>41</v>
      </c>
      <c r="G267" s="15">
        <v>57</v>
      </c>
      <c r="H267" s="14">
        <v>100223</v>
      </c>
      <c r="I267" s="15" t="str">
        <f t="shared" si="94"/>
        <v>Б-100223-13</v>
      </c>
      <c r="J267" s="164">
        <v>3</v>
      </c>
      <c r="K267" s="15">
        <v>7</v>
      </c>
      <c r="L267" s="15" t="s">
        <v>42</v>
      </c>
      <c r="M267" s="149">
        <v>1</v>
      </c>
      <c r="N267" s="15">
        <v>18</v>
      </c>
      <c r="O267" s="151" t="s">
        <v>167</v>
      </c>
      <c r="P267" s="147" t="s">
        <v>44</v>
      </c>
      <c r="Q267" s="147" t="s">
        <v>45</v>
      </c>
      <c r="R267" s="15" t="str">
        <f t="shared" si="95"/>
        <v>1002231</v>
      </c>
      <c r="S267" s="15">
        <v>1</v>
      </c>
      <c r="T267" s="151" t="s">
        <v>221</v>
      </c>
      <c r="U267" s="15">
        <v>1000</v>
      </c>
      <c r="V267" s="15">
        <f t="shared" si="96"/>
        <v>180</v>
      </c>
      <c r="W267" s="15">
        <v>0</v>
      </c>
      <c r="X267" s="18">
        <v>312</v>
      </c>
      <c r="Y267" s="152" t="s">
        <v>47</v>
      </c>
      <c r="Z267" s="153">
        <f t="shared" si="90"/>
        <v>820</v>
      </c>
      <c r="AA267" s="165">
        <f t="shared" si="91"/>
        <v>330.50847457627123</v>
      </c>
      <c r="AB267" s="166"/>
      <c r="AC267" s="148">
        <f>3000</f>
        <v>3000</v>
      </c>
      <c r="AD267" s="15"/>
      <c r="AE267" s="15"/>
      <c r="AF267" s="147" t="s">
        <v>199</v>
      </c>
      <c r="AG267" s="155">
        <v>8</v>
      </c>
      <c r="AH267" s="156">
        <v>13</v>
      </c>
      <c r="AI267" s="157" t="s">
        <v>230</v>
      </c>
      <c r="AJ267" s="147"/>
      <c r="AK267" s="147"/>
      <c r="AL267" s="15">
        <v>0</v>
      </c>
      <c r="AM267" s="15" t="s">
        <v>50</v>
      </c>
      <c r="AN267" s="15" t="s">
        <v>51</v>
      </c>
      <c r="AO267" s="15"/>
      <c r="AP267" s="15"/>
      <c r="AQ267" s="15"/>
      <c r="AR267" s="15"/>
      <c r="AS267" s="65"/>
      <c r="AU267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100223, 'Б-100223-13',date'2016-03-02',3, 7, 7, 'RUR', 1, 18, date'2015-03-06', date'2015-03-07', 1002231, 1, to_date('2016-08-07 00:00:00','YYYY-MM-DD HH24:MI:SS'), 1000, 180, 0, 312, 0, 'c1', 8,null);insert into xxxx_oebs_cash_payment_test (ID, INVOICE_ID, OEBS_PAYMENT, DOC_DATE, COMISS_DATE) values (s_xxxx_oebs_cash_payment_test.NEXTVAL, 100223, 3000, to_date('2016-08-07 00:00:00','YYYY-MM-DD HH24:MI:SS'), date'2015-08-11' );insert into xxxx_client_discount_m  (ID,CLIENT_ID,CLIENT_AVG_DISCOUNT,DT) values (s_xxxx_client_discount_m.NEXTVAL,312, 13, date'2016-03-05');</v>
      </c>
    </row>
    <row r="268" spans="1:47" s="47" customFormat="1" ht="15" customHeight="1" x14ac:dyDescent="0.3">
      <c r="A268" s="45">
        <v>15</v>
      </c>
      <c r="B268" s="55"/>
      <c r="C268" s="15" t="str">
        <f t="shared" si="92"/>
        <v>100015</v>
      </c>
      <c r="D268" s="15" t="str">
        <f t="shared" si="93"/>
        <v>100015/13</v>
      </c>
      <c r="E268" s="147" t="s">
        <v>40</v>
      </c>
      <c r="F268" s="147" t="s">
        <v>41</v>
      </c>
      <c r="G268" s="15">
        <v>57</v>
      </c>
      <c r="H268" s="14">
        <v>100224</v>
      </c>
      <c r="I268" s="15" t="str">
        <f t="shared" si="94"/>
        <v>Б-100224-13</v>
      </c>
      <c r="J268" s="164">
        <v>3</v>
      </c>
      <c r="K268" s="15">
        <v>7</v>
      </c>
      <c r="L268" s="15" t="s">
        <v>42</v>
      </c>
      <c r="M268" s="149">
        <v>1</v>
      </c>
      <c r="N268" s="15">
        <v>18</v>
      </c>
      <c r="O268" s="151" t="s">
        <v>168</v>
      </c>
      <c r="P268" s="147" t="s">
        <v>44</v>
      </c>
      <c r="Q268" s="147" t="s">
        <v>45</v>
      </c>
      <c r="R268" s="15" t="str">
        <f t="shared" si="95"/>
        <v>1002241</v>
      </c>
      <c r="S268" s="15">
        <v>1</v>
      </c>
      <c r="T268" s="151" t="s">
        <v>222</v>
      </c>
      <c r="U268" s="15">
        <v>1000</v>
      </c>
      <c r="V268" s="15">
        <f t="shared" si="96"/>
        <v>180</v>
      </c>
      <c r="W268" s="15">
        <v>0</v>
      </c>
      <c r="X268" s="18">
        <v>313</v>
      </c>
      <c r="Y268" s="152" t="s">
        <v>47</v>
      </c>
      <c r="Z268" s="153">
        <f t="shared" si="90"/>
        <v>820</v>
      </c>
      <c r="AA268" s="165">
        <f t="shared" si="91"/>
        <v>330.50847457627123</v>
      </c>
      <c r="AB268" s="167"/>
      <c r="AC268" s="148">
        <f>3000</f>
        <v>3000</v>
      </c>
      <c r="AD268" s="15"/>
      <c r="AE268" s="15"/>
      <c r="AF268" s="147" t="s">
        <v>199</v>
      </c>
      <c r="AG268" s="155">
        <v>8</v>
      </c>
      <c r="AH268" s="168">
        <v>7</v>
      </c>
      <c r="AI268" s="157" t="s">
        <v>230</v>
      </c>
      <c r="AJ268" s="147"/>
      <c r="AK268" s="147"/>
      <c r="AL268" s="15">
        <v>0</v>
      </c>
      <c r="AM268" s="15" t="s">
        <v>50</v>
      </c>
      <c r="AN268" s="15" t="s">
        <v>51</v>
      </c>
      <c r="AO268" s="15"/>
      <c r="AP268" s="15"/>
      <c r="AQ268" s="15"/>
      <c r="AR268" s="15"/>
      <c r="AS268" s="15"/>
      <c r="AU268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100224, 'Б-100224-13',date'2016-03-03',3, 7, 7, 'RUR', 1, 18, date'2015-03-06', date'2015-03-07', 1002241, 1, to_date('2016-08-08 00:00:00','YYYY-MM-DD HH24:MI:SS'), 1000, 180, 0, 313, 0, 'c1', 8,null);insert into xxxx_oebs_cash_payment_test (ID, INVOICE_ID, OEBS_PAYMENT, DOC_DATE, COMISS_DATE) values (s_xxxx_oebs_cash_payment_test.NEXTVAL, 100224, 3000, to_date('2016-08-08 00:00:00','YYYY-MM-DD HH24:MI:SS'), date'2015-08-11' );insert into xxxx_client_discount_m  (ID,CLIENT_ID,CLIENT_AVG_DISCOUNT,DT) values (s_xxxx_client_discount_m.NEXTVAL,313, 7, date'2016-03-05');</v>
      </c>
    </row>
    <row r="269" spans="1:47" s="47" customFormat="1" ht="15" customHeight="1" x14ac:dyDescent="0.3">
      <c r="A269" s="45">
        <v>15</v>
      </c>
      <c r="B269" s="55"/>
      <c r="C269" s="15" t="str">
        <f t="shared" si="92"/>
        <v>100015</v>
      </c>
      <c r="D269" s="15" t="str">
        <f t="shared" si="93"/>
        <v>100015/13</v>
      </c>
      <c r="E269" s="147" t="s">
        <v>40</v>
      </c>
      <c r="F269" s="147" t="s">
        <v>41</v>
      </c>
      <c r="G269" s="15">
        <v>57</v>
      </c>
      <c r="H269" s="14">
        <v>100225</v>
      </c>
      <c r="I269" s="15" t="str">
        <f t="shared" si="94"/>
        <v>Б-100225-13</v>
      </c>
      <c r="J269" s="164">
        <v>3</v>
      </c>
      <c r="K269" s="15">
        <v>7</v>
      </c>
      <c r="L269" s="15" t="s">
        <v>42</v>
      </c>
      <c r="M269" s="149">
        <v>1</v>
      </c>
      <c r="N269" s="15">
        <v>18</v>
      </c>
      <c r="O269" s="151" t="s">
        <v>168</v>
      </c>
      <c r="P269" s="147" t="s">
        <v>44</v>
      </c>
      <c r="Q269" s="147" t="s">
        <v>45</v>
      </c>
      <c r="R269" s="15" t="str">
        <f t="shared" si="95"/>
        <v>1002251</v>
      </c>
      <c r="S269" s="15">
        <v>1</v>
      </c>
      <c r="T269" s="151" t="s">
        <v>222</v>
      </c>
      <c r="U269" s="15">
        <v>1000</v>
      </c>
      <c r="V269" s="15">
        <f t="shared" si="96"/>
        <v>180</v>
      </c>
      <c r="W269" s="15">
        <v>0</v>
      </c>
      <c r="X269" s="18">
        <v>314</v>
      </c>
      <c r="Y269" s="152" t="s">
        <v>47</v>
      </c>
      <c r="Z269" s="153">
        <f t="shared" si="90"/>
        <v>820</v>
      </c>
      <c r="AA269" s="165">
        <f t="shared" si="91"/>
        <v>330.50847457627123</v>
      </c>
      <c r="AB269" s="167"/>
      <c r="AC269" s="148">
        <f>3000</f>
        <v>3000</v>
      </c>
      <c r="AD269" s="15"/>
      <c r="AE269" s="15"/>
      <c r="AF269" s="147" t="s">
        <v>199</v>
      </c>
      <c r="AG269" s="155">
        <v>8</v>
      </c>
      <c r="AH269" s="168">
        <v>7</v>
      </c>
      <c r="AI269" s="157" t="s">
        <v>230</v>
      </c>
      <c r="AJ269" s="147"/>
      <c r="AK269" s="147"/>
      <c r="AL269" s="15">
        <v>0</v>
      </c>
      <c r="AM269" s="15" t="s">
        <v>50</v>
      </c>
      <c r="AN269" s="15" t="s">
        <v>51</v>
      </c>
      <c r="AO269" s="15"/>
      <c r="AP269" s="15"/>
      <c r="AQ269" s="15"/>
      <c r="AR269" s="15"/>
      <c r="AS269" s="15"/>
      <c r="AU269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100225, 'Б-100225-13',date'2016-03-03',3, 7, 7, 'RUR', 1, 18, date'2015-03-06', date'2015-03-07', 1002251, 1, to_date('2016-08-08 00:00:00','YYYY-MM-DD HH24:MI:SS'), 1000, 180, 0, 314, 0, 'c1', 8,null);insert into xxxx_oebs_cash_payment_test (ID, INVOICE_ID, OEBS_PAYMENT, DOC_DATE, COMISS_DATE) values (s_xxxx_oebs_cash_payment_test.NEXTVAL, 100225, 3000, to_date('2016-08-08 00:00:00','YYYY-MM-DD HH24:MI:SS'), date'2015-08-11' );insert into xxxx_client_discount_m  (ID,CLIENT_ID,CLIENT_AVG_DISCOUNT,DT) values (s_xxxx_client_discount_m.NEXTVAL,314, 7, date'2016-03-05');</v>
      </c>
    </row>
    <row r="270" spans="1:47" s="47" customFormat="1" ht="15" customHeight="1" x14ac:dyDescent="0.3">
      <c r="A270" s="45">
        <v>15</v>
      </c>
      <c r="B270" s="55"/>
      <c r="C270" s="15" t="str">
        <f t="shared" si="92"/>
        <v>100015</v>
      </c>
      <c r="D270" s="15" t="str">
        <f t="shared" si="93"/>
        <v>100015/13</v>
      </c>
      <c r="E270" s="147" t="s">
        <v>40</v>
      </c>
      <c r="F270" s="147" t="s">
        <v>41</v>
      </c>
      <c r="G270" s="15">
        <v>57</v>
      </c>
      <c r="H270" s="14">
        <v>100226</v>
      </c>
      <c r="I270" s="15" t="str">
        <f t="shared" si="94"/>
        <v>Б-100226-13</v>
      </c>
      <c r="J270" s="164">
        <v>3</v>
      </c>
      <c r="K270" s="15">
        <v>7</v>
      </c>
      <c r="L270" s="15" t="s">
        <v>42</v>
      </c>
      <c r="M270" s="149">
        <v>1</v>
      </c>
      <c r="N270" s="15">
        <v>18</v>
      </c>
      <c r="O270" s="151" t="s">
        <v>169</v>
      </c>
      <c r="P270" s="147" t="s">
        <v>44</v>
      </c>
      <c r="Q270" s="147" t="s">
        <v>45</v>
      </c>
      <c r="R270" s="15" t="str">
        <f t="shared" si="95"/>
        <v>1002261</v>
      </c>
      <c r="S270" s="15">
        <v>1</v>
      </c>
      <c r="T270" s="151" t="s">
        <v>223</v>
      </c>
      <c r="U270" s="15">
        <v>1000</v>
      </c>
      <c r="V270" s="15">
        <f t="shared" si="96"/>
        <v>180</v>
      </c>
      <c r="W270" s="15">
        <v>0</v>
      </c>
      <c r="X270" s="18">
        <v>315</v>
      </c>
      <c r="Y270" s="152" t="s">
        <v>47</v>
      </c>
      <c r="Z270" s="153">
        <f t="shared" si="90"/>
        <v>820</v>
      </c>
      <c r="AA270" s="165">
        <f t="shared" si="91"/>
        <v>330.50847457627123</v>
      </c>
      <c r="AB270" s="154"/>
      <c r="AC270" s="148">
        <f>3000</f>
        <v>3000</v>
      </c>
      <c r="AD270" s="15"/>
      <c r="AE270" s="15"/>
      <c r="AF270" s="147" t="s">
        <v>199</v>
      </c>
      <c r="AG270" s="155">
        <v>8</v>
      </c>
      <c r="AH270" s="169">
        <v>20</v>
      </c>
      <c r="AI270" s="157" t="s">
        <v>230</v>
      </c>
      <c r="AJ270" s="147"/>
      <c r="AK270" s="147"/>
      <c r="AL270" s="15">
        <v>0</v>
      </c>
      <c r="AM270" s="15" t="s">
        <v>50</v>
      </c>
      <c r="AN270" s="15" t="s">
        <v>51</v>
      </c>
      <c r="AO270" s="15"/>
      <c r="AP270" s="15"/>
      <c r="AQ270" s="15"/>
      <c r="AR270" s="15"/>
      <c r="AS270" s="15"/>
      <c r="AU270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100226, 'Б-100226-13',date'2016-03-04',3, 7, 7, 'RUR', 1, 18, date'2015-03-06', date'2015-03-07', 1002261, 1, to_date('2016-08-09 00:00:00','YYYY-MM-DD HH24:MI:SS'), 1000, 180, 0, 315, 0, 'c1', 8,null);insert into xxxx_oebs_cash_payment_test (ID, INVOICE_ID, OEBS_PAYMENT, DOC_DATE, COMISS_DATE) values (s_xxxx_oebs_cash_payment_test.NEXTVAL, 100226, 3000, to_date('2016-08-09 00:00:00','YYYY-MM-DD HH24:MI:SS'), date'2015-08-11' );insert into xxxx_client_discount_m  (ID,CLIENT_ID,CLIENT_AVG_DISCOUNT,DT) values (s_xxxx_client_discount_m.NEXTVAL,315, 20, date'2016-03-05');</v>
      </c>
    </row>
    <row r="271" spans="1:47" s="47" customFormat="1" ht="15" customHeight="1" x14ac:dyDescent="0.3">
      <c r="A271" s="45">
        <v>15</v>
      </c>
      <c r="B271" s="55"/>
      <c r="C271" s="15" t="str">
        <f t="shared" si="92"/>
        <v>100015</v>
      </c>
      <c r="D271" s="15" t="str">
        <f t="shared" si="93"/>
        <v>100015/13</v>
      </c>
      <c r="E271" s="147" t="s">
        <v>40</v>
      </c>
      <c r="F271" s="147" t="s">
        <v>41</v>
      </c>
      <c r="G271" s="15">
        <v>57</v>
      </c>
      <c r="H271" s="14">
        <v>100227</v>
      </c>
      <c r="I271" s="15" t="str">
        <f t="shared" si="94"/>
        <v>Б-100227-13</v>
      </c>
      <c r="J271" s="164">
        <v>3</v>
      </c>
      <c r="K271" s="15">
        <v>7</v>
      </c>
      <c r="L271" s="15" t="s">
        <v>42</v>
      </c>
      <c r="M271" s="149">
        <v>1</v>
      </c>
      <c r="N271" s="15">
        <v>18</v>
      </c>
      <c r="O271" s="151" t="s">
        <v>170</v>
      </c>
      <c r="P271" s="147" t="s">
        <v>44</v>
      </c>
      <c r="Q271" s="147" t="s">
        <v>45</v>
      </c>
      <c r="R271" s="15" t="str">
        <f t="shared" si="95"/>
        <v>1002271</v>
      </c>
      <c r="S271" s="15">
        <v>1</v>
      </c>
      <c r="T271" s="151" t="s">
        <v>224</v>
      </c>
      <c r="U271" s="15">
        <v>1000</v>
      </c>
      <c r="V271" s="15">
        <f t="shared" si="96"/>
        <v>180</v>
      </c>
      <c r="W271" s="15">
        <v>0</v>
      </c>
      <c r="X271" s="18">
        <v>316</v>
      </c>
      <c r="Y271" s="152" t="s">
        <v>47</v>
      </c>
      <c r="Z271" s="153">
        <f t="shared" si="90"/>
        <v>820</v>
      </c>
      <c r="AA271" s="165">
        <f t="shared" si="91"/>
        <v>330.50847457627123</v>
      </c>
      <c r="AB271" s="154">
        <f>SUM(AA267:AA271)</f>
        <v>1652.5423728813562</v>
      </c>
      <c r="AC271" s="148">
        <f>3000</f>
        <v>3000</v>
      </c>
      <c r="AD271" s="15"/>
      <c r="AE271" s="15"/>
      <c r="AF271" s="147" t="s">
        <v>199</v>
      </c>
      <c r="AG271" s="155">
        <v>8</v>
      </c>
      <c r="AH271" s="156">
        <v>13</v>
      </c>
      <c r="AI271" s="157" t="s">
        <v>230</v>
      </c>
      <c r="AJ271" s="147"/>
      <c r="AK271" s="147"/>
      <c r="AL271" s="15">
        <v>0</v>
      </c>
      <c r="AM271" s="15" t="s">
        <v>50</v>
      </c>
      <c r="AN271" s="15" t="s">
        <v>51</v>
      </c>
      <c r="AO271" s="15"/>
      <c r="AP271" s="15"/>
      <c r="AQ271" s="15"/>
      <c r="AR271" s="15"/>
      <c r="AS271" s="15"/>
      <c r="AU271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100227, 'Б-100227-13',date'2016-03-05',3, 7, 7, 'RUR', 1, 18, date'2015-03-06', date'2015-03-07', 1002271, 1, to_date('2016-08-11 00:00:00','YYYY-MM-DD HH24:MI:SS'), 1000, 180, 0, 316, 0, 'c1', 8,null);insert into xxxx_oebs_cash_payment_test (ID, INVOICE_ID, OEBS_PAYMENT, DOC_DATE, COMISS_DATE) values (s_xxxx_oebs_cash_payment_test.NEXTVAL, 100227, 3000, to_date('2016-08-11 00:00:00','YYYY-MM-DD HH24:MI:SS'), date'2015-08-11' );insert into xxxx_client_discount_m  (ID,CLIENT_ID,CLIENT_AVG_DISCOUNT,DT) values (s_xxxx_client_discount_m.NEXTVAL,316, 13, date'2016-03-05');</v>
      </c>
    </row>
    <row r="272" spans="1:47" s="47" customFormat="1" ht="15" customHeight="1" x14ac:dyDescent="0.3">
      <c r="A272" s="45">
        <v>15</v>
      </c>
      <c r="B272" s="55"/>
      <c r="C272" s="15" t="str">
        <f t="shared" si="92"/>
        <v>100015</v>
      </c>
      <c r="D272" s="15" t="str">
        <f t="shared" si="93"/>
        <v>100015/13</v>
      </c>
      <c r="E272" s="147" t="s">
        <v>40</v>
      </c>
      <c r="F272" s="147" t="s">
        <v>41</v>
      </c>
      <c r="G272" s="15">
        <v>57</v>
      </c>
      <c r="H272" s="14">
        <v>100228</v>
      </c>
      <c r="I272" s="15" t="str">
        <f t="shared" si="94"/>
        <v>Б-100228-13</v>
      </c>
      <c r="J272" s="164">
        <v>3</v>
      </c>
      <c r="K272" s="15">
        <v>7</v>
      </c>
      <c r="L272" s="15" t="s">
        <v>42</v>
      </c>
      <c r="M272" s="149">
        <v>1</v>
      </c>
      <c r="N272" s="15">
        <v>18</v>
      </c>
      <c r="O272" s="151" t="s">
        <v>167</v>
      </c>
      <c r="P272" s="147" t="s">
        <v>44</v>
      </c>
      <c r="Q272" s="147" t="s">
        <v>45</v>
      </c>
      <c r="R272" s="15" t="str">
        <f t="shared" si="95"/>
        <v>1002281</v>
      </c>
      <c r="S272" s="15">
        <v>1</v>
      </c>
      <c r="T272" s="151" t="s">
        <v>225</v>
      </c>
      <c r="U272" s="15">
        <v>1000</v>
      </c>
      <c r="V272" s="15">
        <f t="shared" si="96"/>
        <v>180</v>
      </c>
      <c r="W272" s="15">
        <v>0</v>
      </c>
      <c r="X272" s="18">
        <v>317</v>
      </c>
      <c r="Y272" s="152" t="s">
        <v>47</v>
      </c>
      <c r="Z272" s="153">
        <f t="shared" si="90"/>
        <v>820</v>
      </c>
      <c r="AA272" s="165">
        <f t="shared" si="91"/>
        <v>26</v>
      </c>
      <c r="AB272" s="166"/>
      <c r="AC272" s="148">
        <v>236</v>
      </c>
      <c r="AD272" s="15"/>
      <c r="AE272" s="15"/>
      <c r="AF272" s="147" t="s">
        <v>197</v>
      </c>
      <c r="AG272" s="155">
        <v>8</v>
      </c>
      <c r="AH272" s="156">
        <v>13</v>
      </c>
      <c r="AI272" s="157" t="s">
        <v>230</v>
      </c>
      <c r="AJ272" s="147"/>
      <c r="AK272" s="147"/>
      <c r="AL272" s="15">
        <v>0</v>
      </c>
      <c r="AM272" s="15" t="s">
        <v>50</v>
      </c>
      <c r="AN272" s="15" t="s">
        <v>51</v>
      </c>
      <c r="AO272" s="15"/>
      <c r="AP272" s="15"/>
      <c r="AQ272" s="15"/>
      <c r="AR272" s="15"/>
      <c r="AS272" s="65"/>
      <c r="AU272" s="47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100228, 'Б-100228-13',date'2016-03-02',3, 7, 7, 'RUR', 1, 18, date'2015-03-06', date'2015-03-07', 1002281, 1, to_date('2016-09-07 00:00:00','YYYY-MM-DD HH24:MI:SS'), 1000, 180, 0, 317, 0, 'c1', 8,null);insert into xxxx_oebs_cash_payment_test (ID, INVOICE_ID, OEBS_PAYMENT, DOC_DATE, COMISS_DATE) values (s_xxxx_oebs_cash_payment_test.NEXTVAL, 100228, 236, to_date('2016-09-07 00:00:00','YYYY-MM-DD HH24:MI:SS'), date'2015-09-11' );insert into xxxx_client_discount_m  (ID,CLIENT_ID,CLIENT_AVG_DISCOUNT,DT) values (s_xxxx_client_discount_m.NEXTVAL,317, 13, date'2016-03-05');</v>
      </c>
    </row>
    <row r="273" spans="1:47" ht="15" customHeight="1" x14ac:dyDescent="0.3">
      <c r="A273" s="45">
        <v>15</v>
      </c>
      <c r="B273" s="57"/>
      <c r="C273" s="12" t="str">
        <f t="shared" ref="C273:C280" si="98">"1000"&amp;A273</f>
        <v>100015</v>
      </c>
      <c r="D273" s="12" t="str">
        <f t="shared" si="93"/>
        <v>100015/13</v>
      </c>
      <c r="E273" s="13" t="s">
        <v>40</v>
      </c>
      <c r="F273" s="13" t="s">
        <v>41</v>
      </c>
      <c r="G273" s="12">
        <v>57</v>
      </c>
      <c r="H273" s="14">
        <v>100229</v>
      </c>
      <c r="I273" s="15" t="str">
        <f t="shared" si="94"/>
        <v>Б-100229-13</v>
      </c>
      <c r="J273" s="163">
        <v>3</v>
      </c>
      <c r="K273" s="12">
        <v>7</v>
      </c>
      <c r="L273" s="12" t="s">
        <v>42</v>
      </c>
      <c r="M273" s="16">
        <v>1</v>
      </c>
      <c r="N273" s="12">
        <v>18</v>
      </c>
      <c r="O273" s="144" t="s">
        <v>168</v>
      </c>
      <c r="P273" s="13" t="s">
        <v>44</v>
      </c>
      <c r="Q273" s="13" t="s">
        <v>45</v>
      </c>
      <c r="R273" s="17" t="str">
        <f t="shared" ref="R273:R280" si="99">H273&amp;"1"</f>
        <v>1002291</v>
      </c>
      <c r="S273" s="15">
        <v>1</v>
      </c>
      <c r="T273" s="144" t="s">
        <v>226</v>
      </c>
      <c r="U273" s="12">
        <v>1000</v>
      </c>
      <c r="V273" s="12">
        <f t="shared" si="96"/>
        <v>180</v>
      </c>
      <c r="W273" s="12">
        <v>0</v>
      </c>
      <c r="X273" s="18">
        <v>318</v>
      </c>
      <c r="Y273" s="19" t="s">
        <v>47</v>
      </c>
      <c r="Z273" s="20">
        <f t="shared" si="90"/>
        <v>820</v>
      </c>
      <c r="AA273" s="21">
        <f t="shared" si="91"/>
        <v>26</v>
      </c>
      <c r="AB273" s="26"/>
      <c r="AC273" s="14">
        <v>236</v>
      </c>
      <c r="AD273" s="12"/>
      <c r="AE273" s="12"/>
      <c r="AF273" s="13" t="s">
        <v>197</v>
      </c>
      <c r="AG273" s="23">
        <v>8</v>
      </c>
      <c r="AH273" s="27">
        <v>7</v>
      </c>
      <c r="AI273" s="25" t="s">
        <v>230</v>
      </c>
      <c r="AJ273" s="13"/>
      <c r="AK273" s="13"/>
      <c r="AL273" s="17">
        <v>0</v>
      </c>
      <c r="AM273" s="15" t="s">
        <v>50</v>
      </c>
      <c r="AN273" s="12" t="s">
        <v>51</v>
      </c>
      <c r="AO273" s="12"/>
      <c r="AP273" s="17"/>
      <c r="AQ273" s="17"/>
      <c r="AR273" s="17"/>
      <c r="AS273" s="17"/>
      <c r="AU273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100229, 'Б-100229-13',date'2016-03-03',3, 7, 7, 'RUR', 1, 18, date'2015-03-06', date'2015-03-07', 1002291, 1, to_date('2016-09-08 00:00:00','YYYY-MM-DD HH24:MI:SS'), 1000, 180, 0, 318, 0, 'c1', 8,null);insert into xxxx_oebs_cash_payment_test (ID, INVOICE_ID, OEBS_PAYMENT, DOC_DATE, COMISS_DATE) values (s_xxxx_oebs_cash_payment_test.NEXTVAL, 100229, 236, to_date('2016-09-08 00:00:00','YYYY-MM-DD HH24:MI:SS'), date'2015-09-11' );insert into xxxx_client_discount_m  (ID,CLIENT_ID,CLIENT_AVG_DISCOUNT,DT) values (s_xxxx_client_discount_m.NEXTVAL,318, 7, date'2016-03-05');</v>
      </c>
    </row>
    <row r="274" spans="1:47" ht="15" customHeight="1" x14ac:dyDescent="0.3">
      <c r="A274" s="45">
        <v>15</v>
      </c>
      <c r="B274" s="57"/>
      <c r="C274" s="12" t="str">
        <f t="shared" si="98"/>
        <v>100015</v>
      </c>
      <c r="D274" s="12" t="str">
        <f t="shared" si="93"/>
        <v>100015/13</v>
      </c>
      <c r="E274" s="13" t="s">
        <v>40</v>
      </c>
      <c r="F274" s="13" t="s">
        <v>41</v>
      </c>
      <c r="G274" s="12">
        <v>57</v>
      </c>
      <c r="H274" s="14">
        <v>100230</v>
      </c>
      <c r="I274" s="15" t="str">
        <f t="shared" si="94"/>
        <v>Б-100230-13</v>
      </c>
      <c r="J274" s="163">
        <v>3</v>
      </c>
      <c r="K274" s="12">
        <v>7</v>
      </c>
      <c r="L274" s="12" t="s">
        <v>42</v>
      </c>
      <c r="M274" s="16">
        <v>1</v>
      </c>
      <c r="N274" s="12">
        <v>18</v>
      </c>
      <c r="O274" s="144" t="s">
        <v>168</v>
      </c>
      <c r="P274" s="13" t="s">
        <v>44</v>
      </c>
      <c r="Q274" s="13" t="s">
        <v>45</v>
      </c>
      <c r="R274" s="17" t="str">
        <f t="shared" si="99"/>
        <v>1002301</v>
      </c>
      <c r="S274" s="15">
        <v>1</v>
      </c>
      <c r="T274" s="144" t="s">
        <v>226</v>
      </c>
      <c r="U274" s="12">
        <v>1000</v>
      </c>
      <c r="V274" s="12">
        <f t="shared" si="96"/>
        <v>180</v>
      </c>
      <c r="W274" s="12">
        <v>0</v>
      </c>
      <c r="X274" s="18">
        <v>319</v>
      </c>
      <c r="Y274" s="19" t="s">
        <v>47</v>
      </c>
      <c r="Z274" s="20">
        <f t="shared" si="90"/>
        <v>820</v>
      </c>
      <c r="AA274" s="21">
        <f t="shared" si="91"/>
        <v>26</v>
      </c>
      <c r="AB274" s="26"/>
      <c r="AC274" s="14">
        <v>236</v>
      </c>
      <c r="AD274" s="12"/>
      <c r="AE274" s="12"/>
      <c r="AF274" s="13" t="s">
        <v>197</v>
      </c>
      <c r="AG274" s="23">
        <v>8</v>
      </c>
      <c r="AH274" s="27">
        <v>7</v>
      </c>
      <c r="AI274" s="25" t="s">
        <v>230</v>
      </c>
      <c r="AJ274" s="13"/>
      <c r="AK274" s="13"/>
      <c r="AL274" s="17">
        <v>0</v>
      </c>
      <c r="AM274" s="15" t="s">
        <v>50</v>
      </c>
      <c r="AN274" s="12" t="s">
        <v>51</v>
      </c>
      <c r="AO274" s="12"/>
      <c r="AP274" s="17"/>
      <c r="AQ274" s="17"/>
      <c r="AR274" s="17"/>
      <c r="AS274" s="17"/>
      <c r="AU274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100230, 'Б-100230-13',date'2016-03-03',3, 7, 7, 'RUR', 1, 18, date'2015-03-06', date'2015-03-07', 1002301, 1, to_date('2016-09-08 00:00:00','YYYY-MM-DD HH24:MI:SS'), 1000, 180, 0, 319, 0, 'c1', 8,null);insert into xxxx_oebs_cash_payment_test (ID, INVOICE_ID, OEBS_PAYMENT, DOC_DATE, COMISS_DATE) values (s_xxxx_oebs_cash_payment_test.NEXTVAL, 100230, 236, to_date('2016-09-08 00:00:00','YYYY-MM-DD HH24:MI:SS'), date'2015-09-11' );insert into xxxx_client_discount_m  (ID,CLIENT_ID,CLIENT_AVG_DISCOUNT,DT) values (s_xxxx_client_discount_m.NEXTVAL,319, 7, date'2016-03-05');</v>
      </c>
    </row>
    <row r="275" spans="1:47" ht="15" customHeight="1" x14ac:dyDescent="0.3">
      <c r="A275" s="45">
        <v>15</v>
      </c>
      <c r="B275" s="57"/>
      <c r="C275" s="12" t="str">
        <f t="shared" si="98"/>
        <v>100015</v>
      </c>
      <c r="D275" s="12" t="str">
        <f t="shared" si="93"/>
        <v>100015/13</v>
      </c>
      <c r="E275" s="13" t="s">
        <v>40</v>
      </c>
      <c r="F275" s="13" t="s">
        <v>41</v>
      </c>
      <c r="G275" s="12">
        <v>57</v>
      </c>
      <c r="H275" s="14">
        <v>100231</v>
      </c>
      <c r="I275" s="15" t="str">
        <f t="shared" si="94"/>
        <v>Б-100231-13</v>
      </c>
      <c r="J275" s="163">
        <v>3</v>
      </c>
      <c r="K275" s="12">
        <v>7</v>
      </c>
      <c r="L275" s="12" t="s">
        <v>42</v>
      </c>
      <c r="M275" s="16">
        <v>1</v>
      </c>
      <c r="N275" s="12">
        <v>18</v>
      </c>
      <c r="O275" s="144" t="s">
        <v>169</v>
      </c>
      <c r="P275" s="13" t="s">
        <v>44</v>
      </c>
      <c r="Q275" s="13" t="s">
        <v>45</v>
      </c>
      <c r="R275" s="17" t="str">
        <f t="shared" si="99"/>
        <v>1002311</v>
      </c>
      <c r="S275" s="15">
        <v>1</v>
      </c>
      <c r="T275" s="144" t="s">
        <v>227</v>
      </c>
      <c r="U275" s="12">
        <v>1000</v>
      </c>
      <c r="V275" s="12">
        <f t="shared" si="96"/>
        <v>180</v>
      </c>
      <c r="W275" s="12">
        <v>0</v>
      </c>
      <c r="X275" s="18">
        <v>320</v>
      </c>
      <c r="Y275" s="19" t="s">
        <v>47</v>
      </c>
      <c r="Z275" s="20">
        <f t="shared" si="90"/>
        <v>820</v>
      </c>
      <c r="AA275" s="21">
        <f t="shared" si="91"/>
        <v>26</v>
      </c>
      <c r="AB275" s="29"/>
      <c r="AC275" s="14">
        <v>236</v>
      </c>
      <c r="AD275" s="12"/>
      <c r="AE275" s="12"/>
      <c r="AF275" s="13" t="s">
        <v>197</v>
      </c>
      <c r="AG275" s="23">
        <v>8</v>
      </c>
      <c r="AH275" s="30">
        <v>20</v>
      </c>
      <c r="AI275" s="25" t="s">
        <v>230</v>
      </c>
      <c r="AJ275" s="13"/>
      <c r="AK275" s="13"/>
      <c r="AL275" s="17">
        <v>0</v>
      </c>
      <c r="AM275" s="15" t="s">
        <v>50</v>
      </c>
      <c r="AN275" s="12" t="s">
        <v>51</v>
      </c>
      <c r="AO275" s="12"/>
      <c r="AP275" s="17"/>
      <c r="AQ275" s="17"/>
      <c r="AR275" s="17"/>
      <c r="AS275" s="17"/>
      <c r="AU275" s="9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100231, 'Б-100231-13',date'2016-03-04',3, 7, 7, 'RUR', 1, 18, date'2015-03-06', date'2015-03-07', 1002311, 1, to_date('2016-09-09 00:00:00','YYYY-MM-DD HH24:MI:SS'), 1000, 180, 0, 320, 0, 'c1', 8,null);insert into xxxx_oebs_cash_payment_test (ID, INVOICE_ID, OEBS_PAYMENT, DOC_DATE, COMISS_DATE) values (s_xxxx_oebs_cash_payment_test.NEXTVAL, 100231, 236, to_date('2016-09-09 00:00:00','YYYY-MM-DD HH24:MI:SS'), date'2015-09-11' );insert into xxxx_client_discount_m  (ID,CLIENT_ID,CLIENT_AVG_DISCOUNT,DT) values (s_xxxx_client_discount_m.NEXTVAL,320, 20, date'2016-03-05');</v>
      </c>
    </row>
    <row r="276" spans="1:47" s="44" customFormat="1" ht="15" customHeight="1" x14ac:dyDescent="0.3">
      <c r="A276" s="45">
        <v>15</v>
      </c>
      <c r="B276" s="57"/>
      <c r="C276" s="33" t="str">
        <f t="shared" si="98"/>
        <v>100015</v>
      </c>
      <c r="D276" s="33" t="str">
        <f t="shared" si="93"/>
        <v>100015/13</v>
      </c>
      <c r="E276" s="34" t="s">
        <v>40</v>
      </c>
      <c r="F276" s="34" t="s">
        <v>41</v>
      </c>
      <c r="G276" s="12">
        <v>57</v>
      </c>
      <c r="H276" s="14">
        <v>100232</v>
      </c>
      <c r="I276" s="33" t="str">
        <f t="shared" si="94"/>
        <v>Б-100232-13</v>
      </c>
      <c r="J276" s="163">
        <v>3</v>
      </c>
      <c r="K276" s="12">
        <v>7</v>
      </c>
      <c r="L276" s="33" t="s">
        <v>42</v>
      </c>
      <c r="M276" s="36">
        <v>1</v>
      </c>
      <c r="N276" s="33">
        <v>18</v>
      </c>
      <c r="O276" s="145" t="s">
        <v>170</v>
      </c>
      <c r="P276" s="34" t="s">
        <v>44</v>
      </c>
      <c r="Q276" s="34" t="s">
        <v>45</v>
      </c>
      <c r="R276" s="37" t="str">
        <f t="shared" si="99"/>
        <v>1002321</v>
      </c>
      <c r="S276" s="33">
        <v>1</v>
      </c>
      <c r="T276" s="145" t="s">
        <v>228</v>
      </c>
      <c r="U276" s="9">
        <v>305.5</v>
      </c>
      <c r="V276" s="33">
        <f t="shared" si="96"/>
        <v>54.989999999999995</v>
      </c>
      <c r="W276" s="33">
        <v>0</v>
      </c>
      <c r="X276" s="18">
        <v>321</v>
      </c>
      <c r="Y276" s="38" t="s">
        <v>47</v>
      </c>
      <c r="Z276" s="20">
        <f>U276-V276</f>
        <v>250.51</v>
      </c>
      <c r="AA276" s="21">
        <f t="shared" si="91"/>
        <v>26</v>
      </c>
      <c r="AB276" s="39">
        <f>SUM(AA272:AA276)</f>
        <v>130</v>
      </c>
      <c r="AC276" s="14">
        <v>236</v>
      </c>
      <c r="AD276" s="12"/>
      <c r="AE276" s="33"/>
      <c r="AF276" s="13" t="s">
        <v>197</v>
      </c>
      <c r="AG276" s="41">
        <v>8</v>
      </c>
      <c r="AH276" s="42">
        <v>13</v>
      </c>
      <c r="AI276" s="43" t="s">
        <v>230</v>
      </c>
      <c r="AJ276" s="34"/>
      <c r="AK276" s="34"/>
      <c r="AL276" s="37">
        <v>0</v>
      </c>
      <c r="AM276" s="33" t="s">
        <v>50</v>
      </c>
      <c r="AN276" s="33" t="s">
        <v>51</v>
      </c>
      <c r="AO276" s="33"/>
      <c r="AP276" s="37"/>
      <c r="AQ276" s="37"/>
      <c r="AR276" s="37"/>
      <c r="AS276" s="37"/>
      <c r="AU276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"&amp;A276&amp;", "&amp;C276&amp;", '"&amp;D276&amp;"', date'"&amp;E276&amp;"', date'"&amp;F276&amp;"', "&amp;G276&amp;", "&amp;H276&amp;", '"&amp;I276&amp;"',date'"&amp;O276&amp;"',"&amp;J276&amp;", "&amp;K276&amp;", "&amp;K276&amp;", '"&amp;L276&amp;"', "&amp;M276&amp;", "&amp;N276&amp;", date'"&amp;P276&amp;"', date'"&amp;Q276&amp;"', "&amp;R276&amp;", "&amp;S276&amp;", to_date('"&amp;T276&amp;"','YYYY-MM-DD HH24:MI:SS'), "&amp;U276&amp;", "&amp;V276&amp;", "&amp;W276&amp;", "&amp;X276&amp;", "&amp;AL276&amp;", '"&amp;AN276&amp;"', "&amp;AG276&amp;","&amp;AM276&amp;");"&amp;
IF(LEN(AC276)&gt;0,"insert into xxxx_oebs_cash_payment_test (ID, INVOICE_ID, OEBS_PAYMENT, DOC_DATE, COMISS_DATE) values (s_xxxx_oebs_cash_payment_test.NEXTVAL, "&amp;H276&amp;", "&amp;AC276&amp;", to_date('"&amp;T276&amp;"','YYYY-MM-DD HH24:MI:SS'), "&amp;AF276&amp;" );","")&amp;
IF(LEN(AD276)&gt;0,"insert into xxxx_oebs_cash_payment_test (ID, INVOICE_ID, OEBS_PAYMENT, DOC_DATE, COMISS_DATE) values (s_xxxx_oebs_cash_payment_test.NEXTVAL, "&amp;H276&amp;", "&amp;AD276&amp;", to_date('"&amp;T276&amp;"','YYYY-MM-DD HH24:MI:SS'), "&amp;AF276&amp;" );","")&amp;
IF(LEN(AE276)&gt;0,"insert into xxxx_oebs_cash_payment_test (ID, INVOICE_ID, OEBS_PAYMENT, DOC_DATE, COMISS_DATE) values (s_xxxx_oebs_cash_payment_test.NEXTVAL, "&amp;H276&amp;", "&amp;AE276&amp;", to_date('"&amp;T276&amp;"','YYYY-MM-DD HH24:MI:SS'), "&amp;AF276&amp;" );","")&amp;
IF(LEN(AH276)&gt;0,"insert into xxxx_client_discount_m  (ID,CLIENT_ID,CLIENT_AVG_DISCOUNT,DT) values (s_xxxx_client_discount_m.NEXTVAL,"&amp;X276&amp;", "&amp;AH276&amp;", "&amp;AI276&amp;");","")&amp;
IF(LEN(AJ276)&gt;0,"insert into xxxx_client_discount_m  (ID,CLIENT_ID,CLIENT_AVG_DISCOUNT,DT) values (s_xxxx_client_discount_m.NEXTVAL,"&amp;X276&amp;", "&amp;AJ276&amp;", "&amp;AK276&amp;");","")&amp;
IF(LEN(AO276)&gt;0,"insert into xxxx_contract_signed_attr (ID, CONTRACT_ID, CODE, KEY_NUM) values (s_xxxx_contract_signed_attr.NEXTVAL, "&amp;C276&amp;", 'SUPERCOMMISSION_BONUS' , "&amp;AO276&amp;" );","")&amp;
IF(LEN(AP276)&gt;0,"insert into xxxx_loyal_clients_contr_attr (ID, CONTRACT_ID, CLIENT_ID, LC_TURNOVER, COLLATERAL_FIRST_DT, COLLATERAL_END_DT) values (s_xxxx_loyal_clients_contr_atr.NEXTVAL, "&amp;C276&amp;", "&amp;X276&amp;", "&amp;AP276&amp;", "&amp;AQ276&amp;", "&amp;AR276&amp;"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date'2015-03-01', date'2015-09-01', 57, 100232, 'Б-100232-13',date'2016-03-05',3, 7, 7, 'RUR', 1, 18, date'2015-03-06', date'2015-03-07', 1002321, 1, to_date('2016-09-11 00:00:00','YYYY-MM-DD HH24:MI:SS'), 305.5, 54.99, 0, 321, 0, 'c1', 8,null);insert into xxxx_oebs_cash_payment_test (ID, INVOICE_ID, OEBS_PAYMENT, DOC_DATE, COMISS_DATE) values (s_xxxx_oebs_cash_payment_test.NEXTVAL, 100232, 236, to_date('2016-09-11 00:00:00','YYYY-MM-DD HH24:MI:SS'), date'2015-09-11' );insert into xxxx_client_discount_m  (ID,CLIENT_ID,CLIENT_AVG_DISCOUNT,DT) values (s_xxxx_client_discount_m.NEXTVAL,321, 13, date'2016-03-05');</v>
      </c>
    </row>
    <row r="277" spans="1:47" ht="15" customHeight="1" x14ac:dyDescent="0.3">
      <c r="A277" s="45">
        <v>16</v>
      </c>
      <c r="B277" s="57"/>
      <c r="C277" s="12" t="str">
        <f t="shared" si="98"/>
        <v>100016</v>
      </c>
      <c r="D277" s="12" t="s">
        <v>210</v>
      </c>
      <c r="E277" s="13" t="s">
        <v>40</v>
      </c>
      <c r="F277" s="13" t="s">
        <v>41</v>
      </c>
      <c r="G277" s="12">
        <v>57</v>
      </c>
      <c r="H277" s="14">
        <v>100233</v>
      </c>
      <c r="I277" s="15" t="s">
        <v>211</v>
      </c>
      <c r="J277" s="163">
        <v>3</v>
      </c>
      <c r="K277" s="12">
        <v>7</v>
      </c>
      <c r="L277" s="12" t="s">
        <v>42</v>
      </c>
      <c r="M277" s="16">
        <v>1</v>
      </c>
      <c r="N277" s="12">
        <v>18</v>
      </c>
      <c r="O277" s="144" t="s">
        <v>167</v>
      </c>
      <c r="P277" s="13" t="s">
        <v>44</v>
      </c>
      <c r="Q277" s="13" t="s">
        <v>45</v>
      </c>
      <c r="R277" s="37" t="str">
        <f t="shared" si="99"/>
        <v>1002331</v>
      </c>
      <c r="S277" s="15">
        <v>1</v>
      </c>
      <c r="T277" s="144" t="s">
        <v>152</v>
      </c>
      <c r="U277" s="12">
        <v>1000</v>
      </c>
      <c r="V277" s="12">
        <f t="shared" si="96"/>
        <v>180</v>
      </c>
      <c r="W277" s="12">
        <v>0</v>
      </c>
      <c r="X277" s="18">
        <v>322</v>
      </c>
      <c r="Y277" s="19" t="s">
        <v>47</v>
      </c>
      <c r="Z277" s="20">
        <f>U277-V277</f>
        <v>820</v>
      </c>
      <c r="AA277" s="21">
        <f t="shared" si="91"/>
        <v>0</v>
      </c>
      <c r="AB277" s="22"/>
      <c r="AC277" s="14">
        <v>0</v>
      </c>
      <c r="AD277" s="12"/>
      <c r="AE277" s="12"/>
      <c r="AF277" s="13" t="s">
        <v>50</v>
      </c>
      <c r="AG277" s="23">
        <v>8</v>
      </c>
      <c r="AH277" s="24">
        <v>13</v>
      </c>
      <c r="AI277" s="25" t="s">
        <v>230</v>
      </c>
      <c r="AJ277" s="13"/>
      <c r="AK277" s="13"/>
      <c r="AL277" s="17">
        <v>0</v>
      </c>
      <c r="AM277" s="15" t="s">
        <v>50</v>
      </c>
      <c r="AN277" s="12" t="s">
        <v>51</v>
      </c>
      <c r="AO277" s="12"/>
      <c r="AP277" s="17"/>
      <c r="AQ277" s="17"/>
      <c r="AR277" s="17"/>
      <c r="AS277" s="17" t="s">
        <v>205</v>
      </c>
      <c r="AU277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"&amp;A277&amp;", "&amp;C277&amp;", '"&amp;D277&amp;"', date'"&amp;E277&amp;"', date'"&amp;F277&amp;"', "&amp;G277&amp;", "&amp;H277&amp;", '"&amp;I277&amp;"',date'"&amp;O277&amp;"',"&amp;J277&amp;", "&amp;K277&amp;", "&amp;K277&amp;", '"&amp;L277&amp;"', "&amp;M277&amp;", "&amp;N277&amp;", date'"&amp;P277&amp;"', date'"&amp;Q277&amp;"', "&amp;R277&amp;", "&amp;S277&amp;", to_date('"&amp;T277&amp;"','YYYY-MM-DD HH24:MI:SS'), "&amp;U277&amp;", "&amp;V277&amp;", "&amp;W277&amp;", "&amp;X277&amp;", "&amp;AL277&amp;", '"&amp;AN277&amp;"', "&amp;AG277&amp;","&amp;AM277&amp;");"&amp;
IF(LEN(AC277)&gt;0,"insert into xxxx_oebs_cash_payment_test (ID, INVOICE_ID, OEBS_PAYMENT, DOC_DATE, COMISS_DATE) values (s_xxxx_oebs_cash_payment_test.NEXTVAL, "&amp;H277&amp;", "&amp;AC277&amp;", to_date('"&amp;T277&amp;"','YYYY-MM-DD HH24:MI:SS'), "&amp;AF277&amp;" );","")&amp;
IF(LEN(AD277)&gt;0,"insert into xxxx_oebs_cash_payment_test (ID, INVOICE_ID, OEBS_PAYMENT, DOC_DATE, COMISS_DATE) values (s_xxxx_oebs_cash_payment_test.NEXTVAL, "&amp;H277&amp;", "&amp;AD277&amp;", to_date('"&amp;T277&amp;"','YYYY-MM-DD HH24:MI:SS'), "&amp;AF277&amp;" );","")&amp;
IF(LEN(AE277)&gt;0,"insert into xxxx_oebs_cash_payment_test (ID, INVOICE_ID, OEBS_PAYMENT, DOC_DATE, COMISS_DATE) values (s_xxxx_oebs_cash_payment_test.NEXTVAL, "&amp;H277&amp;", "&amp;AE277&amp;", to_date('"&amp;T277&amp;"','YYYY-MM-DD HH24:MI:SS'), "&amp;AF277&amp;" );","")&amp;
IF(LEN(AH277)&gt;0,"insert into xxxx_client_discount_m  (ID,CLIENT_ID,CLIENT_AVG_DISCOUNT,DT) values (s_xxxx_client_discount_m.NEXTVAL,"&amp;X277&amp;", "&amp;AH277&amp;", "&amp;AI277&amp;");","")&amp;
IF(LEN(AJ277)&gt;0,"insert into xxxx_client_discount_m  (ID,CLIENT_ID,CLIENT_AVG_DISCOUNT,DT) values (s_xxxx_client_discount_m.NEXTVAL,"&amp;X277&amp;", "&amp;AJ277&amp;", "&amp;AK277&amp;");","")&amp;
IF(LEN(AO277)&gt;0,"insert into xxxx_contract_signed_attr (ID, CONTRACT_ID, CODE, KEY_NUM) values (s_xxxx_contract_signed_attr.NEXTVAL, "&amp;C277&amp;", 'SUPERCOMMISSION_BONUS' , "&amp;AO277&amp;" );","")&amp;
IF(LEN(AP277)&gt;0,"insert into xxxx_loyal_clients_contr_attr (ID, CONTRACT_ID, CLIENT_ID, LC_TURNOVER, COLLATERAL_FIRST_DT, COLLATERAL_END_DT) values (s_xxxx_loyal_clients_contr_atr.NEXTVAL, "&amp;C277&amp;", "&amp;X277&amp;", "&amp;AP277&amp;", "&amp;AQ277&amp;", "&amp;AR277&amp;"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100233, 'Б-100059-13',date'2016-03-02',3, 7, 7, 'RUR', 1, 18, date'2015-03-06', date'2015-03-07', 1002331, 1, to_date('2016-06-07 00:00:00','YYYY-MM-DD HH24:MI:SS'), 1000, 180, 0, 322, 0, 'c1', 8,null);insert into xxxx_oebs_cash_payment_test (ID, INVOICE_ID, OEBS_PAYMENT, DOC_DATE, COMISS_DATE) values (s_xxxx_oebs_cash_payment_test.NEXTVAL, 100233, 0, to_date('2016-06-07 00:00:00','YYYY-MM-DD HH24:MI:SS'), null );insert into xxxx_client_discount_m  (ID,CLIENT_ID,CLIENT_AVG_DISCOUNT,DT) values (s_xxxx_client_discount_m.NEXTVAL,322, 13, date'2016-03-05');</v>
      </c>
    </row>
    <row r="278" spans="1:47" s="47" customFormat="1" ht="15" customHeight="1" x14ac:dyDescent="0.3">
      <c r="A278" s="45">
        <v>16</v>
      </c>
      <c r="B278" s="55"/>
      <c r="C278" s="12" t="str">
        <f t="shared" si="98"/>
        <v>100016</v>
      </c>
      <c r="D278" s="15" t="s">
        <v>210</v>
      </c>
      <c r="E278" s="147" t="s">
        <v>40</v>
      </c>
      <c r="F278" s="147" t="s">
        <v>41</v>
      </c>
      <c r="G278" s="15">
        <v>57</v>
      </c>
      <c r="H278" s="14">
        <v>100234</v>
      </c>
      <c r="I278" s="15" t="s">
        <v>212</v>
      </c>
      <c r="J278" s="164">
        <v>3</v>
      </c>
      <c r="K278" s="15">
        <v>7</v>
      </c>
      <c r="L278" s="15" t="s">
        <v>42</v>
      </c>
      <c r="M278" s="149">
        <v>1</v>
      </c>
      <c r="N278" s="15">
        <v>18</v>
      </c>
      <c r="O278" s="151" t="s">
        <v>167</v>
      </c>
      <c r="P278" s="147" t="s">
        <v>44</v>
      </c>
      <c r="Q278" s="147" t="s">
        <v>45</v>
      </c>
      <c r="R278" s="15" t="str">
        <f t="shared" si="99"/>
        <v>1002341</v>
      </c>
      <c r="S278" s="15">
        <v>1</v>
      </c>
      <c r="T278" s="151" t="s">
        <v>217</v>
      </c>
      <c r="U278" s="15">
        <v>2000</v>
      </c>
      <c r="V278" s="12">
        <f t="shared" si="96"/>
        <v>360</v>
      </c>
      <c r="W278" s="15">
        <v>0</v>
      </c>
      <c r="X278" s="18">
        <v>323</v>
      </c>
      <c r="Y278" s="152" t="s">
        <v>47</v>
      </c>
      <c r="Z278" s="20">
        <f>U278-V278</f>
        <v>1640</v>
      </c>
      <c r="AA278" s="21">
        <f>(AC278/1.18)*0.02</f>
        <v>8.4745762711864412</v>
      </c>
      <c r="AB278" s="166"/>
      <c r="AC278" s="148">
        <v>500</v>
      </c>
      <c r="AD278" s="12"/>
      <c r="AE278" s="15"/>
      <c r="AF278" s="147" t="s">
        <v>198</v>
      </c>
      <c r="AG278" s="155">
        <v>8</v>
      </c>
      <c r="AH278" s="156">
        <v>13</v>
      </c>
      <c r="AI278" s="157" t="s">
        <v>230</v>
      </c>
      <c r="AJ278" s="147"/>
      <c r="AK278" s="147"/>
      <c r="AL278" s="15">
        <v>0</v>
      </c>
      <c r="AM278" s="15" t="s">
        <v>50</v>
      </c>
      <c r="AN278" s="15" t="s">
        <v>51</v>
      </c>
      <c r="AO278" s="15"/>
      <c r="AP278" s="15"/>
      <c r="AQ278" s="15"/>
      <c r="AR278" s="15"/>
      <c r="AS278" s="65"/>
      <c r="AU278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"&amp;A278&amp;", "&amp;C278&amp;", '"&amp;D278&amp;"', date'"&amp;E278&amp;"', date'"&amp;F278&amp;"', "&amp;G278&amp;", "&amp;H278&amp;", '"&amp;I278&amp;"',date'"&amp;O278&amp;"',"&amp;J278&amp;", "&amp;K278&amp;", "&amp;K278&amp;", '"&amp;L278&amp;"', "&amp;M278&amp;", "&amp;N278&amp;", date'"&amp;P278&amp;"', date'"&amp;Q278&amp;"', "&amp;R278&amp;", "&amp;S278&amp;", to_date('"&amp;T278&amp;"','YYYY-MM-DD HH24:MI:SS'), "&amp;U278&amp;", "&amp;V278&amp;", "&amp;W278&amp;", "&amp;X278&amp;", "&amp;AL278&amp;", '"&amp;AN278&amp;"', "&amp;AG278&amp;","&amp;AM278&amp;");"&amp;
IF(LEN(AC278)&gt;0,"insert into xxxx_oebs_cash_payment_test (ID, INVOICE_ID, OEBS_PAYMENT, DOC_DATE, COMISS_DATE) values (s_xxxx_oebs_cash_payment_test.NEXTVAL, "&amp;H278&amp;", "&amp;AC278&amp;", to_date('"&amp;T278&amp;"','YYYY-MM-DD HH24:MI:SS'), "&amp;AF278&amp;" );","")&amp;
IF(LEN(AD278)&gt;0,"insert into xxxx_oebs_cash_payment_test (ID, INVOICE_ID, OEBS_PAYMENT, DOC_DATE, COMISS_DATE) values (s_xxxx_oebs_cash_payment_test.NEXTVAL, "&amp;H278&amp;", "&amp;AD278&amp;", to_date('"&amp;T278&amp;"','YYYY-MM-DD HH24:MI:SS'), "&amp;AF278&amp;" );","")&amp;
IF(LEN(AE278)&gt;0,"insert into xxxx_oebs_cash_payment_test (ID, INVOICE_ID, OEBS_PAYMENT, DOC_DATE, COMISS_DATE) values (s_xxxx_oebs_cash_payment_test.NEXTVAL, "&amp;H278&amp;", "&amp;AE278&amp;", to_date('"&amp;T278&amp;"','YYYY-MM-DD HH24:MI:SS'), "&amp;AF278&amp;" );","")&amp;
IF(LEN(AH278)&gt;0,"insert into xxxx_client_discount_m  (ID,CLIENT_ID,CLIENT_AVG_DISCOUNT,DT) values (s_xxxx_client_discount_m.NEXTVAL,"&amp;X278&amp;", "&amp;AH278&amp;", "&amp;AI278&amp;");","")&amp;
IF(LEN(AJ278)&gt;0,"insert into xxxx_client_discount_m  (ID,CLIENT_ID,CLIENT_AVG_DISCOUNT,DT) values (s_xxxx_client_discount_m.NEXTVAL,"&amp;X278&amp;", "&amp;AJ278&amp;", "&amp;AK278&amp;");","")&amp;
IF(LEN(AO278)&gt;0,"insert into xxxx_contract_signed_attr (ID, CONTRACT_ID, CODE, KEY_NUM) values (s_xxxx_contract_signed_attr.NEXTVAL, "&amp;C278&amp;", 'SUPERCOMMISSION_BONUS' , "&amp;AO278&amp;" );","")&amp;
IF(LEN(AP278)&gt;0,"insert into xxxx_loyal_clients_contr_attr (ID, CONTRACT_ID, CLIENT_ID, LC_TURNOVER, COLLATERAL_FIRST_DT, COLLATERAL_END_DT) values (s_xxxx_loyal_clients_contr_atr.NEXTVAL, "&amp;C278&amp;", "&amp;X278&amp;", "&amp;AP278&amp;", "&amp;AQ278&amp;", "&amp;AR278&amp;"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100234, 'Б-100064-13',date'2016-03-02',3, 7, 7, 'RUR', 1, 18, date'2015-03-06', date'2015-03-07', 1002341, 1, to_date('2016-07-07 00:00:00','YYYY-MM-DD HH24:MI:SS'), 2000, 360, 0, 323, 0, 'c1', 8,null);insert into xxxx_oebs_cash_payment_test (ID, INVOICE_ID, OEBS_PAYMENT, DOC_DATE, COMISS_DATE) values (s_xxxx_oebs_cash_payment_test.NEXTVAL, 100234, 500, to_date('2016-07-07 00:00:00','YYYY-MM-DD HH24:MI:SS'), date'2015-07-07' );insert into xxxx_client_discount_m  (ID,CLIENT_ID,CLIENT_AVG_DISCOUNT,DT) values (s_xxxx_client_discount_m.NEXTVAL,323, 13, date'2016-03-05');</v>
      </c>
    </row>
    <row r="279" spans="1:47" s="47" customFormat="1" ht="15" customHeight="1" x14ac:dyDescent="0.3">
      <c r="A279" s="45">
        <v>16</v>
      </c>
      <c r="B279" s="55"/>
      <c r="C279" s="12" t="str">
        <f t="shared" si="98"/>
        <v>100016</v>
      </c>
      <c r="D279" s="15" t="s">
        <v>210</v>
      </c>
      <c r="E279" s="147" t="s">
        <v>40</v>
      </c>
      <c r="F279" s="147" t="s">
        <v>41</v>
      </c>
      <c r="G279" s="15">
        <v>57</v>
      </c>
      <c r="H279" s="14">
        <v>100235</v>
      </c>
      <c r="I279" s="15" t="s">
        <v>213</v>
      </c>
      <c r="J279" s="164">
        <v>3</v>
      </c>
      <c r="K279" s="15">
        <v>7</v>
      </c>
      <c r="L279" s="15" t="s">
        <v>42</v>
      </c>
      <c r="M279" s="149">
        <v>1</v>
      </c>
      <c r="N279" s="15">
        <v>18</v>
      </c>
      <c r="O279" s="151" t="s">
        <v>168</v>
      </c>
      <c r="P279" s="147" t="s">
        <v>44</v>
      </c>
      <c r="Q279" s="147" t="s">
        <v>45</v>
      </c>
      <c r="R279" s="15" t="str">
        <f t="shared" si="99"/>
        <v>1002351</v>
      </c>
      <c r="S279" s="15">
        <v>1</v>
      </c>
      <c r="T279" s="151" t="s">
        <v>224</v>
      </c>
      <c r="U279" s="15" t="s">
        <v>50</v>
      </c>
      <c r="V279" s="15" t="s">
        <v>50</v>
      </c>
      <c r="W279" s="15">
        <v>0</v>
      </c>
      <c r="X279" s="18">
        <v>324</v>
      </c>
      <c r="Y279" s="152" t="s">
        <v>47</v>
      </c>
      <c r="Z279" s="20" t="s">
        <v>50</v>
      </c>
      <c r="AA279" s="21">
        <f>(AC279/1.18)*0.02</f>
        <v>93.220338983050866</v>
      </c>
      <c r="AB279" s="167"/>
      <c r="AC279" s="148">
        <v>5500</v>
      </c>
      <c r="AD279" s="12"/>
      <c r="AE279" s="15"/>
      <c r="AF279" s="147" t="s">
        <v>199</v>
      </c>
      <c r="AG279" s="155">
        <v>8</v>
      </c>
      <c r="AH279" s="168">
        <v>7</v>
      </c>
      <c r="AI279" s="157" t="s">
        <v>230</v>
      </c>
      <c r="AJ279" s="147"/>
      <c r="AK279" s="147"/>
      <c r="AL279" s="15">
        <v>0</v>
      </c>
      <c r="AM279" s="15" t="s">
        <v>50</v>
      </c>
      <c r="AN279" s="15" t="s">
        <v>51</v>
      </c>
      <c r="AO279" s="15"/>
      <c r="AP279" s="15"/>
      <c r="AQ279" s="15"/>
      <c r="AR279" s="15"/>
      <c r="AS279" s="15"/>
      <c r="AU279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"&amp;A279&amp;", "&amp;C279&amp;", '"&amp;D279&amp;"', date'"&amp;E279&amp;"', date'"&amp;F279&amp;"', "&amp;G279&amp;", "&amp;H279&amp;", '"&amp;I279&amp;"',date'"&amp;O279&amp;"',"&amp;J279&amp;", "&amp;K279&amp;", "&amp;K279&amp;", '"&amp;L279&amp;"', "&amp;M279&amp;", "&amp;N279&amp;", date'"&amp;P279&amp;"', date'"&amp;Q279&amp;"', "&amp;R279&amp;", "&amp;S279&amp;", to_date('"&amp;T279&amp;"','YYYY-MM-DD HH24:MI:SS'), "&amp;U279&amp;", "&amp;V279&amp;", "&amp;W279&amp;", "&amp;X279&amp;", "&amp;AL279&amp;", '"&amp;AN279&amp;"', "&amp;AG279&amp;","&amp;AM279&amp;");"&amp;
IF(LEN(AC279)&gt;0,"insert into xxxx_oebs_cash_payment_test (ID, INVOICE_ID, OEBS_PAYMENT, DOC_DATE, COMISS_DATE) values (s_xxxx_oebs_cash_payment_test.NEXTVAL, "&amp;H279&amp;", "&amp;AC279&amp;", to_date('"&amp;T279&amp;"','YYYY-MM-DD HH24:MI:SS'), "&amp;AF279&amp;" );","")&amp;
IF(LEN(AD279)&gt;0,"insert into xxxx_oebs_cash_payment_test (ID, INVOICE_ID, OEBS_PAYMENT, DOC_DATE, COMISS_DATE) values (s_xxxx_oebs_cash_payment_test.NEXTVAL, "&amp;H279&amp;", "&amp;AD279&amp;", to_date('"&amp;T279&amp;"','YYYY-MM-DD HH24:MI:SS'), "&amp;AF279&amp;" );","")&amp;
IF(LEN(AE279)&gt;0,"insert into xxxx_oebs_cash_payment_test (ID, INVOICE_ID, OEBS_PAYMENT, DOC_DATE, COMISS_DATE) values (s_xxxx_oebs_cash_payment_test.NEXTVAL, "&amp;H279&amp;", "&amp;AE279&amp;", to_date('"&amp;T279&amp;"','YYYY-MM-DD HH24:MI:SS'), "&amp;AF279&amp;" );","")&amp;
IF(LEN(AH279)&gt;0,"insert into xxxx_client_discount_m  (ID,CLIENT_ID,CLIENT_AVG_DISCOUNT,DT) values (s_xxxx_client_discount_m.NEXTVAL,"&amp;X279&amp;", "&amp;AH279&amp;", "&amp;AI279&amp;");","")&amp;
IF(LEN(AJ279)&gt;0,"insert into xxxx_client_discount_m  (ID,CLIENT_ID,CLIENT_AVG_DISCOUNT,DT) values (s_xxxx_client_discount_m.NEXTVAL,"&amp;X279&amp;", "&amp;AJ279&amp;", "&amp;AK279&amp;");","")&amp;
IF(LEN(AO279)&gt;0,"insert into xxxx_contract_signed_attr (ID, CONTRACT_ID, CODE, KEY_NUM) values (s_xxxx_contract_signed_attr.NEXTVAL, "&amp;C279&amp;", 'SUPERCOMMISSION_BONUS' , "&amp;AO279&amp;" );","")&amp;
IF(LEN(AP279)&gt;0,"insert into xxxx_loyal_clients_contr_attr (ID, CONTRACT_ID, CLIENT_ID, LC_TURNOVER, COLLATERAL_FIRST_DT, COLLATERAL_END_DT) values (s_xxxx_loyal_clients_contr_atr.NEXTVAL, "&amp;C279&amp;", "&amp;X279&amp;", "&amp;AP279&amp;", "&amp;AQ279&amp;", "&amp;AR279&amp;"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100235, 'Б-100070-13',date'2016-03-03',3, 7, 7, 'RUR', 1, 18, date'2015-03-06', date'2015-03-07', 1002351, 1, to_date('2016-08-11 00:00:00','YYYY-MM-DD HH24:MI:SS'), null, null, 0, 324, 0, 'c1', 8,null);insert into xxxx_oebs_cash_payment_test (ID, INVOICE_ID, OEBS_PAYMENT, DOC_DATE, COMISS_DATE) values (s_xxxx_oebs_cash_payment_test.NEXTVAL, 100235, 5500, to_date('2016-08-11 00:00:00','YYYY-MM-DD HH24:MI:SS'), date'2015-08-11' );insert into xxxx_client_discount_m  (ID,CLIENT_ID,CLIENT_AVG_DISCOUNT,DT) values (s_xxxx_client_discount_m.NEXTVAL,324, 7, date'2016-03-05');</v>
      </c>
    </row>
    <row r="280" spans="1:47" ht="15" customHeight="1" x14ac:dyDescent="0.3">
      <c r="A280" s="45">
        <v>16</v>
      </c>
      <c r="B280" s="57"/>
      <c r="C280" s="12" t="str">
        <f t="shared" si="98"/>
        <v>100016</v>
      </c>
      <c r="D280" s="12" t="s">
        <v>210</v>
      </c>
      <c r="E280" s="13" t="s">
        <v>40</v>
      </c>
      <c r="F280" s="13" t="s">
        <v>41</v>
      </c>
      <c r="G280" s="12">
        <v>57</v>
      </c>
      <c r="H280" s="14">
        <v>100236</v>
      </c>
      <c r="I280" s="15" t="s">
        <v>214</v>
      </c>
      <c r="J280" s="163">
        <v>3</v>
      </c>
      <c r="K280" s="12">
        <v>7</v>
      </c>
      <c r="L280" s="12" t="s">
        <v>42</v>
      </c>
      <c r="M280" s="16">
        <v>1</v>
      </c>
      <c r="N280" s="12">
        <v>18</v>
      </c>
      <c r="O280" s="144" t="s">
        <v>168</v>
      </c>
      <c r="P280" s="13" t="s">
        <v>44</v>
      </c>
      <c r="Q280" s="13" t="s">
        <v>45</v>
      </c>
      <c r="R280" s="17" t="str">
        <f t="shared" si="99"/>
        <v>1002361</v>
      </c>
      <c r="S280" s="15">
        <v>1</v>
      </c>
      <c r="T280" s="144" t="s">
        <v>226</v>
      </c>
      <c r="U280" s="12">
        <v>2981.3969999999999</v>
      </c>
      <c r="V280" s="12">
        <f>U280*0.18</f>
        <v>536.65145999999993</v>
      </c>
      <c r="W280" s="12">
        <v>0</v>
      </c>
      <c r="X280" s="18">
        <v>325</v>
      </c>
      <c r="Y280" s="19" t="s">
        <v>47</v>
      </c>
      <c r="Z280" s="20">
        <f>U280-V280</f>
        <v>2444.7455399999999</v>
      </c>
      <c r="AA280" s="21">
        <f>(AC280/1.18)*0.13</f>
        <v>0</v>
      </c>
      <c r="AB280" s="26"/>
      <c r="AC280" s="14">
        <v>0</v>
      </c>
      <c r="AD280" s="12"/>
      <c r="AE280" s="12"/>
      <c r="AF280" s="13" t="s">
        <v>197</v>
      </c>
      <c r="AG280" s="23">
        <v>8</v>
      </c>
      <c r="AH280" s="27">
        <v>7</v>
      </c>
      <c r="AI280" s="25" t="s">
        <v>230</v>
      </c>
      <c r="AJ280" s="13"/>
      <c r="AK280" s="13"/>
      <c r="AL280" s="17">
        <v>0</v>
      </c>
      <c r="AM280" s="15" t="s">
        <v>50</v>
      </c>
      <c r="AN280" s="12" t="s">
        <v>51</v>
      </c>
      <c r="AO280" s="12"/>
      <c r="AP280" s="17"/>
      <c r="AQ280" s="17"/>
      <c r="AR280" s="17"/>
      <c r="AS280" s="17"/>
      <c r="AU280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"&amp;A280&amp;", "&amp;C280&amp;", '"&amp;D280&amp;"', date'"&amp;E280&amp;"', date'"&amp;F280&amp;"', "&amp;G280&amp;", "&amp;H280&amp;", '"&amp;I280&amp;"',date'"&amp;O280&amp;"',"&amp;J280&amp;", "&amp;K280&amp;", "&amp;K280&amp;", '"&amp;L280&amp;"', "&amp;M280&amp;", "&amp;N280&amp;", date'"&amp;P280&amp;"', date'"&amp;Q280&amp;"', "&amp;R280&amp;", "&amp;S280&amp;", to_date('"&amp;T280&amp;"','YYYY-MM-DD HH24:MI:SS'), "&amp;U280&amp;", "&amp;V280&amp;", "&amp;W280&amp;", "&amp;X280&amp;", "&amp;AL280&amp;", '"&amp;AN280&amp;"', "&amp;AG280&amp;","&amp;AM280&amp;");"&amp;
IF(LEN(AC280)&gt;0,"insert into xxxx_oebs_cash_payment_test (ID, INVOICE_ID, OEBS_PAYMENT, DOC_DATE, COMISS_DATE) values (s_xxxx_oebs_cash_payment_test.NEXTVAL, "&amp;H280&amp;", "&amp;AC280&amp;", to_date('"&amp;T280&amp;"','YYYY-MM-DD HH24:MI:SS'), "&amp;AF280&amp;" );","")&amp;
IF(LEN(AD280)&gt;0,"insert into xxxx_oebs_cash_payment_test (ID, INVOICE_ID, OEBS_PAYMENT, DOC_DATE, COMISS_DATE) values (s_xxxx_oebs_cash_payment_test.NEXTVAL, "&amp;H280&amp;", "&amp;AD280&amp;", to_date('"&amp;T280&amp;"','YYYY-MM-DD HH24:MI:SS'), "&amp;AF280&amp;" );","")&amp;
IF(LEN(AE280)&gt;0,"insert into xxxx_oebs_cash_payment_test (ID, INVOICE_ID, OEBS_PAYMENT, DOC_DATE, COMISS_DATE) values (s_xxxx_oebs_cash_payment_test.NEXTVAL, "&amp;H280&amp;", "&amp;AE280&amp;", to_date('"&amp;T280&amp;"','YYYY-MM-DD HH24:MI:SS'), "&amp;AF280&amp;" );","")&amp;
IF(LEN(AH280)&gt;0,"insert into xxxx_client_discount_m  (ID,CLIENT_ID,CLIENT_AVG_DISCOUNT,DT) values (s_xxxx_client_discount_m.NEXTVAL,"&amp;X280&amp;", "&amp;AH280&amp;", "&amp;AI280&amp;");","")&amp;
IF(LEN(AJ280)&gt;0,"insert into xxxx_client_discount_m  (ID,CLIENT_ID,CLIENT_AVG_DISCOUNT,DT) values (s_xxxx_client_discount_m.NEXTVAL,"&amp;X280&amp;", "&amp;AJ280&amp;", "&amp;AK280&amp;");","")&amp;
IF(LEN(AO280)&gt;0,"insert into xxxx_contract_signed_attr (ID, CONTRACT_ID, CODE, KEY_NUM) values (s_xxxx_contract_signed_attr.NEXTVAL, "&amp;C280&amp;", 'SUPERCOMMISSION_BONUS' , "&amp;AO280&amp;" );","")&amp;
IF(LEN(AP280)&gt;0,"insert into xxxx_loyal_clients_contr_attr (ID, CONTRACT_ID, CLIENT_ID, LC_TURNOVER, COLLATERAL_FIRST_DT, COLLATERAL_END_DT) values (s_xxxx_loyal_clients_contr_atr.NEXTVAL, "&amp;C280&amp;", "&amp;X280&amp;", "&amp;AP280&amp;", "&amp;AQ280&amp;", "&amp;AR280&amp;"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'100015/13', date'2015-03-01', date'2015-09-01', 57, 100236, 'Б-100075-13',date'2016-03-03',3, 7, 7, 'RUR', 1, 18, date'2015-03-06', date'2015-03-07', 1002361, 1, to_date('2016-09-08 00:00:00','YYYY-MM-DD HH24:MI:SS'), 2981.397, 536.65146, 0, 325, 0, 'c1', 8,null);insert into xxxx_oebs_cash_payment_test (ID, INVOICE_ID, OEBS_PAYMENT, DOC_DATE, COMISS_DATE) values (s_xxxx_oebs_cash_payment_test.NEXTVAL, 100236, 0, to_date('2016-09-08 00:00:00','YYYY-MM-DD HH24:MI:SS'), date'2015-09-11' );insert into xxxx_client_discount_m  (ID,CLIENT_ID,CLIENT_AVG_DISCOUNT,DT) values (s_xxxx_client_discount_m.NEXTVAL,325, 7, date'2016-03-05');</v>
      </c>
    </row>
    <row r="281" spans="1:47" x14ac:dyDescent="0.3">
      <c r="Z281" s="12">
        <f>Z280*0.13</f>
        <v>317.81692019999997</v>
      </c>
    </row>
    <row r="283" spans="1:47" x14ac:dyDescent="0.3">
      <c r="AF283" s="160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AV293"/>
  <sheetViews>
    <sheetView topLeftCell="AA235" zoomScale="70" zoomScaleNormal="70" workbookViewId="0">
      <selection activeCell="AP262" sqref="AP262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9.109375" style="9"/>
    <col min="5" max="5" width="19.6640625" style="9" customWidth="1"/>
    <col min="6" max="6" width="16.44140625" style="9" customWidth="1"/>
    <col min="7" max="7" width="6" style="9" bestFit="1" customWidth="1"/>
    <col min="8" max="8" width="9.109375" style="9"/>
    <col min="9" max="9" width="12.33203125" style="9" customWidth="1"/>
    <col min="10" max="10" width="4.44140625" style="9" customWidth="1"/>
    <col min="11" max="11" width="10.109375" style="9" bestFit="1" customWidth="1"/>
    <col min="12" max="12" width="9.109375" style="9" bestFit="1" customWidth="1"/>
    <col min="13" max="13" width="10.109375" style="9" bestFit="1" customWidth="1"/>
    <col min="14" max="14" width="44.44140625" style="9" bestFit="1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9" customWidth="1"/>
    <col min="21" max="21" width="10.5546875" style="9" bestFit="1" customWidth="1"/>
    <col min="22" max="24" width="9.109375" style="9"/>
    <col min="25" max="25" width="3.5546875" style="9" customWidth="1"/>
    <col min="26" max="26" width="9.109375" style="12"/>
    <col min="27" max="27" width="14.5546875" style="12" bestFit="1" customWidth="1"/>
    <col min="28" max="28" width="9.109375" style="12"/>
    <col min="29" max="31" width="9.109375" style="9"/>
    <col min="32" max="32" width="21.109375" style="9" customWidth="1"/>
    <col min="33" max="41" width="9.109375" style="9"/>
    <col min="42" max="42" width="14.6640625" style="9" customWidth="1"/>
    <col min="43" max="43" width="10.6640625" style="9" customWidth="1"/>
    <col min="44" max="44" width="23.33203125" style="9" customWidth="1"/>
    <col min="45" max="45" width="53.44140625" style="9" customWidth="1"/>
    <col min="46" max="46" width="14.44140625" style="9" bestFit="1" customWidth="1"/>
    <col min="47" max="47" width="13.109375" style="9" customWidth="1"/>
    <col min="48" max="16384" width="9.109375" style="9"/>
  </cols>
  <sheetData>
    <row r="2" spans="1:48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4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173"/>
      <c r="AU2" s="7"/>
      <c r="AV2" s="8" t="s">
        <v>39</v>
      </c>
    </row>
    <row r="3" spans="1:48" x14ac:dyDescent="0.3">
      <c r="A3" s="10">
        <v>1</v>
      </c>
      <c r="B3" s="11"/>
      <c r="C3" s="12" t="str">
        <f t="shared" ref="C3:C43" si="0">"1000"&amp;A3</f>
        <v>10001</v>
      </c>
      <c r="D3" s="12" t="str">
        <f t="shared" ref="D3:D43" si="1">"1000"&amp;A3&amp;"/13"</f>
        <v>10001/13</v>
      </c>
      <c r="E3" s="158" t="s">
        <v>251</v>
      </c>
      <c r="F3" s="158" t="s">
        <v>252</v>
      </c>
      <c r="G3" s="12">
        <v>2</v>
      </c>
      <c r="H3" s="14">
        <v>100011</v>
      </c>
      <c r="I3" s="15" t="str">
        <f t="shared" ref="I3:I43" si="2">"Б-"&amp;H3&amp;"-13"</f>
        <v>Б-100011-13</v>
      </c>
      <c r="J3" s="16">
        <v>2</v>
      </c>
      <c r="K3" s="12">
        <v>1</v>
      </c>
      <c r="L3" s="12" t="s">
        <v>42</v>
      </c>
      <c r="M3" s="16">
        <v>1</v>
      </c>
      <c r="N3" s="12">
        <v>18</v>
      </c>
      <c r="O3" s="13" t="s">
        <v>167</v>
      </c>
      <c r="P3" s="13" t="s">
        <v>234</v>
      </c>
      <c r="Q3" s="13" t="s">
        <v>235</v>
      </c>
      <c r="R3" s="17" t="str">
        <f>H3&amp;"1"</f>
        <v>1000111</v>
      </c>
      <c r="S3" s="15">
        <v>1</v>
      </c>
      <c r="T3" s="13" t="s">
        <v>139</v>
      </c>
      <c r="U3" s="12">
        <v>100000</v>
      </c>
      <c r="V3" s="12">
        <f t="shared" ref="V3:V43" si="3">U3*0.18</f>
        <v>18000</v>
      </c>
      <c r="W3" s="12">
        <v>0</v>
      </c>
      <c r="X3" s="18">
        <v>100</v>
      </c>
      <c r="Y3" s="19" t="s">
        <v>47</v>
      </c>
      <c r="Z3" s="20">
        <f t="shared" ref="Z3:Z43" si="4">U3-V3</f>
        <v>82000</v>
      </c>
      <c r="AA3" s="21"/>
      <c r="AB3" s="22"/>
      <c r="AC3" s="14">
        <f t="shared" ref="AC3:AC43" si="5">U3*0.5</f>
        <v>50000</v>
      </c>
      <c r="AD3" s="12"/>
      <c r="AE3" s="12"/>
      <c r="AF3" s="13" t="s">
        <v>231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471" t="s">
        <v>236</v>
      </c>
      <c r="AT3" s="15">
        <v>1</v>
      </c>
      <c r="AU3" s="9">
        <v>6560</v>
      </c>
      <c r="AV3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100011, 'Б-100011-13',date'2016-03-02',2, 1, 1,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date'2014-03-01');</v>
      </c>
    </row>
    <row r="4" spans="1:48" ht="15" customHeight="1" x14ac:dyDescent="0.3">
      <c r="A4" s="10">
        <v>1</v>
      </c>
      <c r="B4" s="11"/>
      <c r="C4" s="12" t="str">
        <f t="shared" si="0"/>
        <v>10001</v>
      </c>
      <c r="D4" s="12" t="str">
        <f t="shared" si="1"/>
        <v>10001/13</v>
      </c>
      <c r="E4" s="158" t="s">
        <v>251</v>
      </c>
      <c r="F4" s="158" t="s">
        <v>252</v>
      </c>
      <c r="G4" s="12">
        <v>2</v>
      </c>
      <c r="H4" s="14">
        <v>100012</v>
      </c>
      <c r="I4" s="15" t="str">
        <f t="shared" si="2"/>
        <v>Б-100012-13</v>
      </c>
      <c r="J4" s="16">
        <v>2</v>
      </c>
      <c r="K4" s="12">
        <v>2</v>
      </c>
      <c r="L4" s="12" t="s">
        <v>42</v>
      </c>
      <c r="M4" s="16">
        <v>1</v>
      </c>
      <c r="N4" s="12">
        <v>18</v>
      </c>
      <c r="O4" s="13" t="s">
        <v>168</v>
      </c>
      <c r="P4" s="13" t="s">
        <v>234</v>
      </c>
      <c r="Q4" s="13" t="s">
        <v>235</v>
      </c>
      <c r="R4" s="17" t="str">
        <f t="shared" ref="R4:R19" si="6">H4&amp;"1"</f>
        <v>1000121</v>
      </c>
      <c r="S4" s="15">
        <v>1</v>
      </c>
      <c r="T4" s="13" t="s">
        <v>140</v>
      </c>
      <c r="U4" s="12">
        <v>90000</v>
      </c>
      <c r="V4" s="12">
        <f t="shared" si="3"/>
        <v>16200</v>
      </c>
      <c r="W4" s="12">
        <v>0</v>
      </c>
      <c r="X4" s="18">
        <v>101</v>
      </c>
      <c r="Y4" s="19" t="s">
        <v>47</v>
      </c>
      <c r="Z4" s="20">
        <f t="shared" si="4"/>
        <v>73800</v>
      </c>
      <c r="AA4" s="21"/>
      <c r="AB4" s="26"/>
      <c r="AC4" s="14">
        <f t="shared" si="5"/>
        <v>45000</v>
      </c>
      <c r="AD4" s="12"/>
      <c r="AE4" s="12"/>
      <c r="AF4" s="13" t="s">
        <v>231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471" t="s">
        <v>237</v>
      </c>
      <c r="AT4" s="15">
        <v>2</v>
      </c>
      <c r="AU4" s="9">
        <v>5904</v>
      </c>
      <c r="AV4" s="9" t="str">
        <f t="shared" ref="AV4:AV68" si="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100012, 'Б-100012-13',date'2016-03-03',2, 2, 2,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date'2014-03-01');</v>
      </c>
    </row>
    <row r="5" spans="1:48" ht="15" customHeight="1" x14ac:dyDescent="0.3">
      <c r="A5" s="10">
        <v>1</v>
      </c>
      <c r="B5" s="11"/>
      <c r="C5" s="12" t="str">
        <f t="shared" si="0"/>
        <v>10001</v>
      </c>
      <c r="D5" s="12" t="str">
        <f t="shared" si="1"/>
        <v>10001/13</v>
      </c>
      <c r="E5" s="158" t="s">
        <v>251</v>
      </c>
      <c r="F5" s="158" t="s">
        <v>252</v>
      </c>
      <c r="G5" s="12">
        <v>2</v>
      </c>
      <c r="H5" s="14">
        <v>100013</v>
      </c>
      <c r="I5" s="15" t="str">
        <f t="shared" si="2"/>
        <v>Б-100013-13</v>
      </c>
      <c r="J5" s="16">
        <v>2</v>
      </c>
      <c r="K5" s="12">
        <v>7</v>
      </c>
      <c r="L5" s="12" t="s">
        <v>42</v>
      </c>
      <c r="M5" s="16">
        <v>1</v>
      </c>
      <c r="N5" s="12">
        <v>18</v>
      </c>
      <c r="O5" s="13" t="s">
        <v>168</v>
      </c>
      <c r="P5" s="13" t="s">
        <v>234</v>
      </c>
      <c r="Q5" s="13" t="s">
        <v>235</v>
      </c>
      <c r="R5" s="17" t="str">
        <f t="shared" si="6"/>
        <v>1000131</v>
      </c>
      <c r="S5" s="15">
        <v>1</v>
      </c>
      <c r="T5" s="13" t="s">
        <v>140</v>
      </c>
      <c r="U5" s="12">
        <v>90000</v>
      </c>
      <c r="V5" s="12">
        <f t="shared" si="3"/>
        <v>16200</v>
      </c>
      <c r="W5" s="12">
        <v>0</v>
      </c>
      <c r="X5" s="18">
        <v>102</v>
      </c>
      <c r="Y5" s="19" t="s">
        <v>47</v>
      </c>
      <c r="Z5" s="20">
        <f t="shared" si="4"/>
        <v>73800</v>
      </c>
      <c r="AA5" s="21"/>
      <c r="AB5" s="26"/>
      <c r="AC5" s="14">
        <f t="shared" si="5"/>
        <v>45000</v>
      </c>
      <c r="AD5" s="12"/>
      <c r="AE5" s="12"/>
      <c r="AF5" s="13" t="s">
        <v>231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472" t="s">
        <v>238</v>
      </c>
      <c r="AT5" s="172">
        <v>7</v>
      </c>
      <c r="AU5" s="9">
        <v>11152</v>
      </c>
      <c r="AV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100013, 'Б-100013-13',date'2016-03-03',2,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date'2014-03-01');</v>
      </c>
    </row>
    <row r="6" spans="1:48" ht="15" customHeight="1" x14ac:dyDescent="0.3">
      <c r="A6" s="10">
        <v>1</v>
      </c>
      <c r="B6" s="11"/>
      <c r="C6" s="12" t="str">
        <f t="shared" si="0"/>
        <v>10001</v>
      </c>
      <c r="D6" s="12" t="str">
        <f t="shared" si="1"/>
        <v>10001/13</v>
      </c>
      <c r="E6" s="158" t="s">
        <v>251</v>
      </c>
      <c r="F6" s="158" t="s">
        <v>252</v>
      </c>
      <c r="G6" s="12">
        <v>2</v>
      </c>
      <c r="H6" s="14">
        <v>100014</v>
      </c>
      <c r="I6" s="15" t="str">
        <f t="shared" si="2"/>
        <v>Б-100014-13</v>
      </c>
      <c r="J6" s="16">
        <v>2</v>
      </c>
      <c r="K6" s="28">
        <v>7</v>
      </c>
      <c r="L6" s="12" t="s">
        <v>42</v>
      </c>
      <c r="M6" s="16">
        <v>1</v>
      </c>
      <c r="N6" s="12">
        <v>18</v>
      </c>
      <c r="O6" s="13" t="s">
        <v>169</v>
      </c>
      <c r="P6" s="13" t="s">
        <v>234</v>
      </c>
      <c r="Q6" s="13" t="s">
        <v>235</v>
      </c>
      <c r="R6" s="17" t="str">
        <f t="shared" si="6"/>
        <v>1000141</v>
      </c>
      <c r="S6" s="15">
        <v>1</v>
      </c>
      <c r="T6" s="13" t="s">
        <v>141</v>
      </c>
      <c r="U6" s="12">
        <v>80000</v>
      </c>
      <c r="V6" s="12">
        <f t="shared" si="3"/>
        <v>14400</v>
      </c>
      <c r="W6" s="12">
        <v>0</v>
      </c>
      <c r="X6" s="18">
        <v>103</v>
      </c>
      <c r="Y6" s="19" t="s">
        <v>47</v>
      </c>
      <c r="Z6" s="20">
        <f t="shared" si="4"/>
        <v>65600</v>
      </c>
      <c r="AA6" s="21"/>
      <c r="AB6" s="29"/>
      <c r="AC6" s="14">
        <f t="shared" si="5"/>
        <v>40000</v>
      </c>
      <c r="AD6" s="12"/>
      <c r="AE6" s="12"/>
      <c r="AF6" s="13" t="s">
        <v>231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471" t="s">
        <v>239</v>
      </c>
      <c r="AT6" s="15">
        <v>12</v>
      </c>
      <c r="AU6" s="9">
        <v>3936</v>
      </c>
      <c r="AV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100014, 'Б-100014-13',date'2016-03-04',2, 7, 7,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date'2014-03-01');</v>
      </c>
    </row>
    <row r="7" spans="1:48" s="44" customFormat="1" ht="15" customHeight="1" x14ac:dyDescent="0.3">
      <c r="A7" s="31">
        <v>1</v>
      </c>
      <c r="B7" s="32"/>
      <c r="C7" s="33" t="str">
        <f t="shared" si="0"/>
        <v>10001</v>
      </c>
      <c r="D7" s="33" t="str">
        <f t="shared" si="1"/>
        <v>10001/13</v>
      </c>
      <c r="E7" s="159" t="s">
        <v>251</v>
      </c>
      <c r="F7" s="159" t="s">
        <v>252</v>
      </c>
      <c r="G7" s="33">
        <v>2</v>
      </c>
      <c r="H7" s="14">
        <v>100015</v>
      </c>
      <c r="I7" s="33" t="str">
        <f t="shared" si="2"/>
        <v>Б-100015-13</v>
      </c>
      <c r="J7" s="16">
        <v>2</v>
      </c>
      <c r="K7" s="35">
        <v>12</v>
      </c>
      <c r="L7" s="33" t="s">
        <v>42</v>
      </c>
      <c r="M7" s="36">
        <v>1</v>
      </c>
      <c r="N7" s="33">
        <v>18</v>
      </c>
      <c r="O7" s="34" t="s">
        <v>170</v>
      </c>
      <c r="P7" s="34" t="s">
        <v>234</v>
      </c>
      <c r="Q7" s="34" t="s">
        <v>235</v>
      </c>
      <c r="R7" s="17" t="str">
        <f t="shared" si="6"/>
        <v>1000151</v>
      </c>
      <c r="S7" s="33">
        <v>1</v>
      </c>
      <c r="T7" s="34" t="s">
        <v>142</v>
      </c>
      <c r="U7" s="33">
        <v>60000</v>
      </c>
      <c r="V7" s="33">
        <f t="shared" si="3"/>
        <v>10800</v>
      </c>
      <c r="W7" s="33">
        <v>0</v>
      </c>
      <c r="X7" s="18">
        <v>104</v>
      </c>
      <c r="Y7" s="38" t="s">
        <v>47</v>
      </c>
      <c r="Z7" s="20">
        <f t="shared" si="4"/>
        <v>49200</v>
      </c>
      <c r="AA7" s="39"/>
      <c r="AB7" s="39"/>
      <c r="AC7" s="40">
        <f t="shared" si="5"/>
        <v>30000</v>
      </c>
      <c r="AD7" s="33"/>
      <c r="AE7" s="33"/>
      <c r="AF7" s="34" t="s">
        <v>231</v>
      </c>
      <c r="AG7" s="41">
        <v>8</v>
      </c>
      <c r="AH7" s="42">
        <v>13</v>
      </c>
      <c r="AI7" s="43" t="s">
        <v>49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473" t="s">
        <v>250</v>
      </c>
      <c r="AT7" s="33"/>
      <c r="AV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100015, 'Б-100015-13',date'2016-03-05',2, 12, 12,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date'2014-03-01');</v>
      </c>
    </row>
    <row r="8" spans="1:48" x14ac:dyDescent="0.3">
      <c r="A8" s="10">
        <v>2</v>
      </c>
      <c r="B8" s="11"/>
      <c r="C8" s="12" t="str">
        <f t="shared" si="0"/>
        <v>10002</v>
      </c>
      <c r="D8" s="12" t="str">
        <f t="shared" si="1"/>
        <v>10002/13</v>
      </c>
      <c r="E8" s="158" t="s">
        <v>251</v>
      </c>
      <c r="F8" s="158" t="s">
        <v>252</v>
      </c>
      <c r="G8" s="12">
        <v>2</v>
      </c>
      <c r="H8" s="14">
        <v>100016</v>
      </c>
      <c r="I8" s="15" t="str">
        <f t="shared" si="2"/>
        <v>Б-100016-13</v>
      </c>
      <c r="J8" s="16">
        <v>2</v>
      </c>
      <c r="K8" s="12">
        <v>1</v>
      </c>
      <c r="L8" s="12" t="s">
        <v>42</v>
      </c>
      <c r="M8" s="16">
        <v>1</v>
      </c>
      <c r="N8" s="12">
        <v>18</v>
      </c>
      <c r="O8" s="13" t="s">
        <v>240</v>
      </c>
      <c r="P8" s="13" t="s">
        <v>244</v>
      </c>
      <c r="Q8" s="13" t="s">
        <v>245</v>
      </c>
      <c r="R8" s="17" t="str">
        <f t="shared" si="6"/>
        <v>1000161</v>
      </c>
      <c r="S8" s="15">
        <v>1</v>
      </c>
      <c r="T8" s="13" t="s">
        <v>143</v>
      </c>
      <c r="U8" s="12">
        <v>100000</v>
      </c>
      <c r="V8" s="12">
        <f t="shared" si="3"/>
        <v>18000</v>
      </c>
      <c r="W8" s="12">
        <v>0</v>
      </c>
      <c r="X8" s="18">
        <v>105</v>
      </c>
      <c r="Y8" s="19" t="s">
        <v>47</v>
      </c>
      <c r="Z8" s="20">
        <f t="shared" si="4"/>
        <v>82000</v>
      </c>
      <c r="AA8" s="21"/>
      <c r="AB8" s="22"/>
      <c r="AC8" s="14">
        <f t="shared" si="5"/>
        <v>50000</v>
      </c>
      <c r="AD8" s="12"/>
      <c r="AE8" s="12"/>
      <c r="AF8" s="78" t="s">
        <v>231</v>
      </c>
      <c r="AG8" s="23">
        <v>8</v>
      </c>
      <c r="AH8" s="24">
        <v>13</v>
      </c>
      <c r="AI8" s="25" t="s">
        <v>49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471" t="s">
        <v>236</v>
      </c>
      <c r="AT8" s="15">
        <v>1</v>
      </c>
      <c r="AU8" s="9">
        <v>6560</v>
      </c>
      <c r="AV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'Б-100016-13',date'2016-04-02',2, 1, 1, 'RUR', 1, 18, date'2016-04-06', date'2016-04-07', 1000161, 1, to_date('2016-04-07 00:00:00','YYYY-MM-DD HH24:MI:SS'), 100000, 18000, 0, 105, 0, 'c1', 8,null);insert into xxxx_oebs_cash_payment_test (ID, INVOICE_ID, OEBS_PAYMENT, DOC_DATE, COMISS_DATE) values (s_xxxx_oebs_cash_payment_test.NEXTVAL, 100016, 50000, to_date('2016-04-07 00:00:00','YYYY-MM-DD HH24:MI:SS'), date'2016-03-31' );insert into xxxx_client_discount_m  (ID,CLIENT_ID,CLIENT_AVG_DISCOUNT,DT) values (s_xxxx_client_discount_m.NEXTVAL,105, 13, date'2014-03-01');</v>
      </c>
    </row>
    <row r="9" spans="1:48" ht="15" customHeight="1" x14ac:dyDescent="0.3">
      <c r="A9" s="10">
        <v>2</v>
      </c>
      <c r="B9" s="11"/>
      <c r="C9" s="12" t="str">
        <f t="shared" si="0"/>
        <v>10002</v>
      </c>
      <c r="D9" s="12" t="str">
        <f t="shared" si="1"/>
        <v>10002/13</v>
      </c>
      <c r="E9" s="158" t="s">
        <v>251</v>
      </c>
      <c r="F9" s="158" t="s">
        <v>252</v>
      </c>
      <c r="G9" s="12">
        <v>2</v>
      </c>
      <c r="H9" s="14">
        <v>100017</v>
      </c>
      <c r="I9" s="15" t="str">
        <f t="shared" si="2"/>
        <v>Б-100017-13</v>
      </c>
      <c r="J9" s="16">
        <v>2</v>
      </c>
      <c r="K9" s="12">
        <v>2</v>
      </c>
      <c r="L9" s="12" t="s">
        <v>42</v>
      </c>
      <c r="M9" s="16">
        <v>1</v>
      </c>
      <c r="N9" s="12">
        <v>18</v>
      </c>
      <c r="O9" s="13" t="s">
        <v>241</v>
      </c>
      <c r="P9" s="13" t="s">
        <v>244</v>
      </c>
      <c r="Q9" s="13" t="s">
        <v>245</v>
      </c>
      <c r="R9" s="17" t="str">
        <f t="shared" si="6"/>
        <v>1000171</v>
      </c>
      <c r="S9" s="15">
        <v>1</v>
      </c>
      <c r="T9" s="13" t="s">
        <v>144</v>
      </c>
      <c r="U9" s="12">
        <v>90000</v>
      </c>
      <c r="V9" s="12">
        <f t="shared" si="3"/>
        <v>16200</v>
      </c>
      <c r="W9" s="12">
        <v>0</v>
      </c>
      <c r="X9" s="18">
        <v>106</v>
      </c>
      <c r="Y9" s="19" t="s">
        <v>47</v>
      </c>
      <c r="Z9" s="20">
        <f t="shared" si="4"/>
        <v>73800</v>
      </c>
      <c r="AA9" s="21"/>
      <c r="AB9" s="26"/>
      <c r="AC9" s="14">
        <f t="shared" si="5"/>
        <v>45000</v>
      </c>
      <c r="AD9" s="12"/>
      <c r="AE9" s="12"/>
      <c r="AF9" s="78" t="s">
        <v>231</v>
      </c>
      <c r="AG9" s="23">
        <v>8</v>
      </c>
      <c r="AH9" s="27">
        <v>7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S9" s="471" t="s">
        <v>237</v>
      </c>
      <c r="AT9" s="15">
        <v>2</v>
      </c>
      <c r="AU9" s="9">
        <v>5904</v>
      </c>
      <c r="AV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'Б-100017-13',date'2016-04-03',2, 2, 2, 'RUR', 1, 18, date'2016-04-06', date'2016-04-07', 1000171, 1, to_date('2016-04-08 00:00:00','YYYY-MM-DD HH24:MI:SS'), 90000, 16200, 0, 106, 0, 'c1', 8,null);insert into xxxx_oebs_cash_payment_test (ID, INVOICE_ID, OEBS_PAYMENT, DOC_DATE, COMISS_DATE) values (s_xxxx_oebs_cash_payment_test.NEXTVAL, 100017, 45000, to_date('2016-04-08 00:00:00','YYYY-MM-DD HH24:MI:SS'), date'2016-03-31' );insert into xxxx_client_discount_m  (ID,CLIENT_ID,CLIENT_AVG_DISCOUNT,DT) values (s_xxxx_client_discount_m.NEXTVAL,106, 7, date'2014-03-01');</v>
      </c>
    </row>
    <row r="10" spans="1:48" ht="15" customHeight="1" x14ac:dyDescent="0.3">
      <c r="A10" s="10">
        <v>2</v>
      </c>
      <c r="B10" s="11"/>
      <c r="C10" s="12" t="str">
        <f t="shared" si="0"/>
        <v>10002</v>
      </c>
      <c r="D10" s="12" t="str">
        <f t="shared" si="1"/>
        <v>10002/13</v>
      </c>
      <c r="E10" s="158" t="s">
        <v>251</v>
      </c>
      <c r="F10" s="158" t="s">
        <v>252</v>
      </c>
      <c r="G10" s="12">
        <v>2</v>
      </c>
      <c r="H10" s="14">
        <v>100018</v>
      </c>
      <c r="I10" s="15" t="str">
        <f t="shared" si="2"/>
        <v>Б-100018-13</v>
      </c>
      <c r="J10" s="16">
        <v>2</v>
      </c>
      <c r="K10" s="12">
        <v>7</v>
      </c>
      <c r="L10" s="12" t="s">
        <v>42</v>
      </c>
      <c r="M10" s="16">
        <v>1</v>
      </c>
      <c r="N10" s="12">
        <v>18</v>
      </c>
      <c r="O10" s="13" t="s">
        <v>241</v>
      </c>
      <c r="P10" s="13" t="s">
        <v>244</v>
      </c>
      <c r="Q10" s="13" t="s">
        <v>245</v>
      </c>
      <c r="R10" s="17" t="str">
        <f t="shared" si="6"/>
        <v>1000181</v>
      </c>
      <c r="S10" s="15">
        <v>1</v>
      </c>
      <c r="T10" s="13" t="s">
        <v>144</v>
      </c>
      <c r="U10" s="12">
        <v>90000</v>
      </c>
      <c r="V10" s="12">
        <f t="shared" si="3"/>
        <v>16200</v>
      </c>
      <c r="W10" s="12">
        <v>0</v>
      </c>
      <c r="X10" s="18">
        <v>107</v>
      </c>
      <c r="Y10" s="19" t="s">
        <v>47</v>
      </c>
      <c r="Z10" s="20">
        <f t="shared" si="4"/>
        <v>73800</v>
      </c>
      <c r="AA10" s="21"/>
      <c r="AB10" s="26"/>
      <c r="AC10" s="14">
        <f t="shared" si="5"/>
        <v>45000</v>
      </c>
      <c r="AD10" s="12"/>
      <c r="AE10" s="12"/>
      <c r="AF10" s="78" t="s">
        <v>231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472" t="s">
        <v>253</v>
      </c>
      <c r="AT10" s="172">
        <v>3</v>
      </c>
      <c r="AU10" s="9">
        <v>3936</v>
      </c>
      <c r="AV1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'Б-100018-13',date'2016-04-03',2, 7, 7, 'RUR', 1, 18, date'2016-04-06', date'2016-04-07', 1000181, 1, to_date('2016-04-08 00:00:00','YYYY-MM-DD HH24:MI:SS'), 90000, 16200, 0, 107, 0, 'c1', 8,null);insert into xxxx_oebs_cash_payment_test (ID, INVOICE_ID, OEBS_PAYMENT, DOC_DATE, COMISS_DATE) values (s_xxxx_oebs_cash_payment_test.NEXTVAL, 100018, 45000, to_date('2016-04-08 00:00:00','YYYY-MM-DD HH24:MI:SS'), date'2016-03-31' );insert into xxxx_client_discount_m  (ID,CLIENT_ID,CLIENT_AVG_DISCOUNT,DT) values (s_xxxx_client_discount_m.NEXTVAL,107, 7, date'2014-03-01');</v>
      </c>
    </row>
    <row r="11" spans="1:48" ht="15" customHeight="1" x14ac:dyDescent="0.3">
      <c r="A11" s="10">
        <v>2</v>
      </c>
      <c r="B11" s="11"/>
      <c r="C11" s="12" t="str">
        <f t="shared" si="0"/>
        <v>10002</v>
      </c>
      <c r="D11" s="12" t="str">
        <f t="shared" si="1"/>
        <v>10002/13</v>
      </c>
      <c r="E11" s="158" t="s">
        <v>251</v>
      </c>
      <c r="F11" s="158" t="s">
        <v>252</v>
      </c>
      <c r="G11" s="12">
        <v>2</v>
      </c>
      <c r="H11" s="14">
        <v>100019</v>
      </c>
      <c r="I11" s="15" t="str">
        <f t="shared" si="2"/>
        <v>Б-100019-13</v>
      </c>
      <c r="J11" s="16">
        <v>2</v>
      </c>
      <c r="K11" s="28">
        <v>7</v>
      </c>
      <c r="L11" s="12" t="s">
        <v>42</v>
      </c>
      <c r="M11" s="16">
        <v>1</v>
      </c>
      <c r="N11" s="12">
        <v>18</v>
      </c>
      <c r="O11" s="13" t="s">
        <v>242</v>
      </c>
      <c r="P11" s="13" t="s">
        <v>244</v>
      </c>
      <c r="Q11" s="13" t="s">
        <v>245</v>
      </c>
      <c r="R11" s="17" t="str">
        <f t="shared" si="6"/>
        <v>1000191</v>
      </c>
      <c r="S11" s="15">
        <v>1</v>
      </c>
      <c r="T11" s="13" t="s">
        <v>145</v>
      </c>
      <c r="U11" s="12">
        <v>80000</v>
      </c>
      <c r="V11" s="12">
        <f t="shared" si="3"/>
        <v>14400</v>
      </c>
      <c r="W11" s="12">
        <v>0</v>
      </c>
      <c r="X11" s="18">
        <v>108</v>
      </c>
      <c r="Y11" s="19" t="s">
        <v>47</v>
      </c>
      <c r="Z11" s="20">
        <f t="shared" si="4"/>
        <v>65600</v>
      </c>
      <c r="AA11" s="21"/>
      <c r="AB11" s="29"/>
      <c r="AC11" s="14">
        <f t="shared" si="5"/>
        <v>40000</v>
      </c>
      <c r="AD11" s="12"/>
      <c r="AE11" s="12"/>
      <c r="AF11" s="78" t="s">
        <v>231</v>
      </c>
      <c r="AG11" s="23">
        <v>8</v>
      </c>
      <c r="AH11" s="30">
        <v>20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471" t="s">
        <v>239</v>
      </c>
      <c r="AT11" s="15">
        <v>7</v>
      </c>
      <c r="AU11" s="9">
        <v>11152</v>
      </c>
      <c r="AV1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'Б-100019-13',date'2016-04-04',2, 7, 7, 'RUR', 1, 18, date'2016-04-06', date'2016-04-07', 1000191, 1, to_date('2016-04-09 00:00:00','YYYY-MM-DD HH24:MI:SS'), 80000, 14400, 0, 108, 0, 'c1', 8,null);insert into xxxx_oebs_cash_payment_test (ID, INVOICE_ID, OEBS_PAYMENT, DOC_DATE, COMISS_DATE) values (s_xxxx_oebs_cash_payment_test.NEXTVAL, 100019, 40000, to_date('2016-04-09 00:00:00','YYYY-MM-DD HH24:MI:SS'), date'2016-03-31' );insert into xxxx_client_discount_m  (ID,CLIENT_ID,CLIENT_AVG_DISCOUNT,DT) values (s_xxxx_client_discount_m.NEXTVAL,108, 20, date'2014-03-01');</v>
      </c>
    </row>
    <row r="12" spans="1:48" s="44" customFormat="1" ht="15" customHeight="1" x14ac:dyDescent="0.3">
      <c r="A12" s="31">
        <v>2</v>
      </c>
      <c r="B12" s="32"/>
      <c r="C12" s="33" t="str">
        <f t="shared" si="0"/>
        <v>10002</v>
      </c>
      <c r="D12" s="33" t="str">
        <f t="shared" si="1"/>
        <v>10002/13</v>
      </c>
      <c r="E12" s="159" t="s">
        <v>251</v>
      </c>
      <c r="F12" s="159" t="s">
        <v>252</v>
      </c>
      <c r="G12" s="33">
        <v>2</v>
      </c>
      <c r="H12" s="14">
        <v>100020</v>
      </c>
      <c r="I12" s="33" t="str">
        <f t="shared" si="2"/>
        <v>Б-100020-13</v>
      </c>
      <c r="J12" s="36">
        <v>2</v>
      </c>
      <c r="K12" s="35">
        <v>3</v>
      </c>
      <c r="L12" s="33" t="s">
        <v>42</v>
      </c>
      <c r="M12" s="36">
        <v>1</v>
      </c>
      <c r="N12" s="33">
        <v>18</v>
      </c>
      <c r="O12" s="34" t="s">
        <v>243</v>
      </c>
      <c r="P12" s="34" t="s">
        <v>244</v>
      </c>
      <c r="Q12" s="34" t="s">
        <v>245</v>
      </c>
      <c r="R12" s="37" t="str">
        <f t="shared" si="6"/>
        <v>1000201</v>
      </c>
      <c r="S12" s="33">
        <v>1</v>
      </c>
      <c r="T12" s="34" t="s">
        <v>146</v>
      </c>
      <c r="U12" s="33">
        <v>60000</v>
      </c>
      <c r="V12" s="33">
        <f t="shared" si="3"/>
        <v>10800</v>
      </c>
      <c r="W12" s="33">
        <v>0</v>
      </c>
      <c r="X12" s="105">
        <v>109</v>
      </c>
      <c r="Y12" s="38" t="s">
        <v>47</v>
      </c>
      <c r="Z12" s="106">
        <f t="shared" si="4"/>
        <v>49200</v>
      </c>
      <c r="AA12" s="39"/>
      <c r="AB12" s="39"/>
      <c r="AC12" s="40">
        <f t="shared" si="5"/>
        <v>30000</v>
      </c>
      <c r="AD12" s="33"/>
      <c r="AE12" s="33"/>
      <c r="AF12" s="96" t="s">
        <v>231</v>
      </c>
      <c r="AG12" s="41">
        <v>8</v>
      </c>
      <c r="AH12" s="42">
        <v>13</v>
      </c>
      <c r="AI12" s="43" t="s">
        <v>49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473" t="s">
        <v>250</v>
      </c>
      <c r="AT12" s="33"/>
      <c r="AV12" s="44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'Б-100020-13',date'2016-04-05',2, 3, 3, 'RUR', 1, 18, date'2016-04-06', date'2016-04-07', 1000201, 1, to_date('2016-04-11 00:00:00','YYYY-MM-DD HH24:MI:SS'), 60000, 10800, 0, 109, 0, 'c1', 8,null);insert into xxxx_oebs_cash_payment_test (ID, INVOICE_ID, OEBS_PAYMENT, DOC_DATE, COMISS_DATE) values (s_xxxx_oebs_cash_payment_test.NEXTVAL, 100020, 30000, to_date('2016-04-11 00:00:00','YYYY-MM-DD HH24:MI:SS'), date'2016-03-31' );insert into xxxx_client_discount_m  (ID,CLIENT_ID,CLIENT_AVG_DISCOUNT,DT) values (s_xxxx_client_discount_m.NEXTVAL,109, 13, date'2014-03-01');</v>
      </c>
    </row>
    <row r="13" spans="1:48" s="303" customFormat="1" ht="18" customHeight="1" x14ac:dyDescent="0.3">
      <c r="A13" s="10">
        <v>3</v>
      </c>
      <c r="B13" s="11"/>
      <c r="C13" s="188" t="str">
        <f t="shared" si="0"/>
        <v>10003</v>
      </c>
      <c r="D13" s="188" t="str">
        <f t="shared" si="1"/>
        <v>10003/13</v>
      </c>
      <c r="E13" s="158" t="s">
        <v>251</v>
      </c>
      <c r="F13" s="158" t="s">
        <v>252</v>
      </c>
      <c r="G13" s="188">
        <v>2</v>
      </c>
      <c r="H13" s="14">
        <v>100021</v>
      </c>
      <c r="I13" s="65" t="str">
        <f t="shared" si="2"/>
        <v>Б-100021-13</v>
      </c>
      <c r="J13" s="190">
        <v>2</v>
      </c>
      <c r="K13" s="188">
        <v>1</v>
      </c>
      <c r="L13" s="188" t="s">
        <v>42</v>
      </c>
      <c r="M13" s="190">
        <v>1</v>
      </c>
      <c r="N13" s="188">
        <v>18</v>
      </c>
      <c r="O13" s="158" t="s">
        <v>167</v>
      </c>
      <c r="P13" s="158" t="s">
        <v>234</v>
      </c>
      <c r="Q13" s="158" t="s">
        <v>235</v>
      </c>
      <c r="R13" s="189" t="str">
        <f>H13&amp;"1"</f>
        <v>1000211</v>
      </c>
      <c r="S13" s="65">
        <v>1</v>
      </c>
      <c r="T13" s="158" t="s">
        <v>139</v>
      </c>
      <c r="U13" s="188">
        <v>100000</v>
      </c>
      <c r="V13" s="188">
        <f t="shared" si="3"/>
        <v>18000</v>
      </c>
      <c r="W13" s="188">
        <v>0</v>
      </c>
      <c r="X13" s="105">
        <v>110</v>
      </c>
      <c r="Y13" s="304" t="s">
        <v>47</v>
      </c>
      <c r="Z13" s="192">
        <f t="shared" si="4"/>
        <v>82000</v>
      </c>
      <c r="AA13" s="192"/>
      <c r="AB13" s="192"/>
      <c r="AC13" s="189">
        <f t="shared" si="5"/>
        <v>50000</v>
      </c>
      <c r="AD13" s="188"/>
      <c r="AE13" s="188"/>
      <c r="AF13" s="158" t="s">
        <v>231</v>
      </c>
      <c r="AG13" s="305">
        <v>8</v>
      </c>
      <c r="AH13" s="189">
        <v>13</v>
      </c>
      <c r="AI13" s="158" t="s">
        <v>49</v>
      </c>
      <c r="AJ13" s="158"/>
      <c r="AK13" s="158"/>
      <c r="AL13" s="189">
        <v>0</v>
      </c>
      <c r="AM13" s="65" t="s">
        <v>50</v>
      </c>
      <c r="AN13" s="188" t="s">
        <v>51</v>
      </c>
      <c r="AO13" s="188"/>
      <c r="AP13" s="189"/>
      <c r="AQ13" s="189"/>
      <c r="AR13" s="189"/>
      <c r="AS13" s="471" t="s">
        <v>254</v>
      </c>
      <c r="AT13" s="65"/>
      <c r="AV13" s="303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100021, 'Б-100021-13',date'2016-03-02',2, 1, 1,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date'2014-03-01');</v>
      </c>
    </row>
    <row r="14" spans="1:48" s="303" customFormat="1" ht="15" customHeight="1" x14ac:dyDescent="0.3">
      <c r="A14" s="10">
        <v>3</v>
      </c>
      <c r="B14" s="11"/>
      <c r="C14" s="188" t="str">
        <f t="shared" si="0"/>
        <v>10003</v>
      </c>
      <c r="D14" s="188" t="str">
        <f t="shared" si="1"/>
        <v>10003/13</v>
      </c>
      <c r="E14" s="158" t="s">
        <v>251</v>
      </c>
      <c r="F14" s="158" t="s">
        <v>252</v>
      </c>
      <c r="G14" s="188">
        <v>2</v>
      </c>
      <c r="H14" s="14">
        <v>100022</v>
      </c>
      <c r="I14" s="65" t="str">
        <f t="shared" si="2"/>
        <v>Б-100022-13</v>
      </c>
      <c r="J14" s="190">
        <v>2</v>
      </c>
      <c r="K14" s="188">
        <v>2</v>
      </c>
      <c r="L14" s="188" t="s">
        <v>42</v>
      </c>
      <c r="M14" s="190">
        <v>1</v>
      </c>
      <c r="N14" s="188">
        <v>18</v>
      </c>
      <c r="O14" s="158" t="s">
        <v>168</v>
      </c>
      <c r="P14" s="158" t="s">
        <v>234</v>
      </c>
      <c r="Q14" s="158" t="s">
        <v>235</v>
      </c>
      <c r="R14" s="189" t="str">
        <f>H14&amp;"1"</f>
        <v>1000221</v>
      </c>
      <c r="S14" s="65">
        <v>1</v>
      </c>
      <c r="T14" s="158" t="s">
        <v>140</v>
      </c>
      <c r="U14" s="188">
        <v>90000</v>
      </c>
      <c r="V14" s="188">
        <f t="shared" si="3"/>
        <v>16200</v>
      </c>
      <c r="W14" s="188">
        <v>0</v>
      </c>
      <c r="X14" s="148">
        <v>111</v>
      </c>
      <c r="Y14" s="304" t="s">
        <v>47</v>
      </c>
      <c r="Z14" s="192">
        <f t="shared" si="4"/>
        <v>73800</v>
      </c>
      <c r="AA14" s="192"/>
      <c r="AB14" s="197"/>
      <c r="AC14" s="189">
        <f t="shared" si="5"/>
        <v>45000</v>
      </c>
      <c r="AD14" s="188"/>
      <c r="AE14" s="188"/>
      <c r="AF14" s="158" t="s">
        <v>231</v>
      </c>
      <c r="AG14" s="305">
        <v>8</v>
      </c>
      <c r="AH14" s="189">
        <v>7</v>
      </c>
      <c r="AI14" s="158" t="s">
        <v>49</v>
      </c>
      <c r="AJ14" s="158"/>
      <c r="AK14" s="158"/>
      <c r="AL14" s="189">
        <v>0</v>
      </c>
      <c r="AM14" s="65" t="s">
        <v>50</v>
      </c>
      <c r="AN14" s="188" t="s">
        <v>51</v>
      </c>
      <c r="AO14" s="188"/>
      <c r="AP14" s="189"/>
      <c r="AQ14" s="189"/>
      <c r="AR14" s="189"/>
      <c r="AS14" s="471" t="s">
        <v>255</v>
      </c>
      <c r="AT14" s="65"/>
      <c r="AV14" s="303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100022, 'Б-100022-13',date'2016-03-03',2, 2, 2,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date'2014-03-01');</v>
      </c>
    </row>
    <row r="15" spans="1:48" s="303" customFormat="1" ht="15" customHeight="1" x14ac:dyDescent="0.3">
      <c r="A15" s="10">
        <v>3</v>
      </c>
      <c r="B15" s="11"/>
      <c r="C15" s="188" t="str">
        <f t="shared" si="0"/>
        <v>10003</v>
      </c>
      <c r="D15" s="188" t="str">
        <f t="shared" si="1"/>
        <v>10003/13</v>
      </c>
      <c r="E15" s="158" t="s">
        <v>251</v>
      </c>
      <c r="F15" s="158" t="s">
        <v>252</v>
      </c>
      <c r="G15" s="188">
        <v>2</v>
      </c>
      <c r="H15" s="14">
        <v>100023</v>
      </c>
      <c r="I15" s="65" t="str">
        <f t="shared" si="2"/>
        <v>Б-100023-13</v>
      </c>
      <c r="J15" s="190">
        <v>2</v>
      </c>
      <c r="K15" s="188">
        <v>7</v>
      </c>
      <c r="L15" s="188" t="s">
        <v>42</v>
      </c>
      <c r="M15" s="190">
        <v>1</v>
      </c>
      <c r="N15" s="188">
        <v>18</v>
      </c>
      <c r="O15" s="158" t="s">
        <v>168</v>
      </c>
      <c r="P15" s="158" t="s">
        <v>234</v>
      </c>
      <c r="Q15" s="158" t="s">
        <v>235</v>
      </c>
      <c r="R15" s="189" t="str">
        <f>H15&amp;"1"</f>
        <v>1000231</v>
      </c>
      <c r="S15" s="65">
        <v>1</v>
      </c>
      <c r="T15" s="158" t="s">
        <v>140</v>
      </c>
      <c r="U15" s="188">
        <v>90000</v>
      </c>
      <c r="V15" s="188">
        <f t="shared" si="3"/>
        <v>16200</v>
      </c>
      <c r="W15" s="188">
        <v>0</v>
      </c>
      <c r="X15" s="148">
        <v>112</v>
      </c>
      <c r="Y15" s="304" t="s">
        <v>47</v>
      </c>
      <c r="Z15" s="192">
        <f t="shared" si="4"/>
        <v>73800</v>
      </c>
      <c r="AA15" s="192"/>
      <c r="AB15" s="197"/>
      <c r="AC15" s="189">
        <f t="shared" si="5"/>
        <v>45000</v>
      </c>
      <c r="AD15" s="188"/>
      <c r="AE15" s="188"/>
      <c r="AF15" s="158" t="s">
        <v>231</v>
      </c>
      <c r="AG15" s="305">
        <v>8</v>
      </c>
      <c r="AH15" s="189">
        <v>7</v>
      </c>
      <c r="AI15" s="158" t="s">
        <v>49</v>
      </c>
      <c r="AJ15" s="158"/>
      <c r="AK15" s="158"/>
      <c r="AL15" s="189">
        <v>0</v>
      </c>
      <c r="AM15" s="65" t="s">
        <v>50</v>
      </c>
      <c r="AN15" s="188" t="s">
        <v>51</v>
      </c>
      <c r="AO15" s="188"/>
      <c r="AP15" s="189"/>
      <c r="AQ15" s="189"/>
      <c r="AR15" s="189"/>
      <c r="AS15" s="472" t="s">
        <v>256</v>
      </c>
      <c r="AT15" s="198"/>
      <c r="AV15" s="303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100023, 'Б-100023-13',date'2016-03-03',2,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date'2014-03-01');</v>
      </c>
    </row>
    <row r="16" spans="1:48" s="303" customFormat="1" ht="15" customHeight="1" x14ac:dyDescent="0.3">
      <c r="A16" s="10">
        <v>3</v>
      </c>
      <c r="B16" s="11"/>
      <c r="C16" s="188" t="str">
        <f t="shared" si="0"/>
        <v>10003</v>
      </c>
      <c r="D16" s="188" t="str">
        <f t="shared" si="1"/>
        <v>10003/13</v>
      </c>
      <c r="E16" s="158" t="s">
        <v>251</v>
      </c>
      <c r="F16" s="158" t="s">
        <v>252</v>
      </c>
      <c r="G16" s="188">
        <v>2</v>
      </c>
      <c r="H16" s="14">
        <v>100024</v>
      </c>
      <c r="I16" s="65" t="str">
        <f t="shared" si="2"/>
        <v>Б-100024-13</v>
      </c>
      <c r="J16" s="190">
        <v>2</v>
      </c>
      <c r="K16" s="188">
        <v>7</v>
      </c>
      <c r="L16" s="188" t="s">
        <v>42</v>
      </c>
      <c r="M16" s="190">
        <v>1</v>
      </c>
      <c r="N16" s="188">
        <v>18</v>
      </c>
      <c r="O16" s="158" t="s">
        <v>169</v>
      </c>
      <c r="P16" s="158" t="s">
        <v>234</v>
      </c>
      <c r="Q16" s="158" t="s">
        <v>235</v>
      </c>
      <c r="R16" s="189" t="str">
        <f>H16&amp;"1"</f>
        <v>1000241</v>
      </c>
      <c r="S16" s="65">
        <v>1</v>
      </c>
      <c r="T16" s="158" t="s">
        <v>141</v>
      </c>
      <c r="U16" s="188">
        <v>80000</v>
      </c>
      <c r="V16" s="188">
        <f t="shared" si="3"/>
        <v>14400</v>
      </c>
      <c r="W16" s="188">
        <v>0</v>
      </c>
      <c r="X16" s="148">
        <v>113</v>
      </c>
      <c r="Y16" s="304" t="s">
        <v>47</v>
      </c>
      <c r="Z16" s="192">
        <f t="shared" si="4"/>
        <v>65600</v>
      </c>
      <c r="AA16" s="192"/>
      <c r="AB16" s="192"/>
      <c r="AC16" s="189">
        <f t="shared" si="5"/>
        <v>40000</v>
      </c>
      <c r="AD16" s="188"/>
      <c r="AE16" s="188"/>
      <c r="AF16" s="158" t="s">
        <v>231</v>
      </c>
      <c r="AG16" s="305">
        <v>8</v>
      </c>
      <c r="AH16" s="189">
        <v>20</v>
      </c>
      <c r="AI16" s="158" t="s">
        <v>49</v>
      </c>
      <c r="AJ16" s="158"/>
      <c r="AK16" s="158"/>
      <c r="AL16" s="189">
        <v>0</v>
      </c>
      <c r="AM16" s="65" t="s">
        <v>50</v>
      </c>
      <c r="AN16" s="188" t="s">
        <v>51</v>
      </c>
      <c r="AO16" s="188"/>
      <c r="AP16" s="189"/>
      <c r="AQ16" s="189"/>
      <c r="AR16" s="189"/>
      <c r="AS16" s="471"/>
      <c r="AT16" s="65"/>
      <c r="AV16" s="303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100024, 'Б-100024-13',date'2016-03-04',2, 7, 7,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date'2014-03-01');</v>
      </c>
    </row>
    <row r="17" spans="1:48" s="308" customFormat="1" ht="15" customHeight="1" x14ac:dyDescent="0.3">
      <c r="A17" s="31">
        <v>3</v>
      </c>
      <c r="B17" s="32"/>
      <c r="C17" s="201" t="str">
        <f t="shared" si="0"/>
        <v>10003</v>
      </c>
      <c r="D17" s="201" t="str">
        <f t="shared" si="1"/>
        <v>10003/13</v>
      </c>
      <c r="E17" s="159" t="s">
        <v>251</v>
      </c>
      <c r="F17" s="159" t="s">
        <v>252</v>
      </c>
      <c r="G17" s="201">
        <v>2</v>
      </c>
      <c r="H17" s="14">
        <v>100025</v>
      </c>
      <c r="I17" s="201" t="str">
        <f t="shared" si="2"/>
        <v>Б-100025-13</v>
      </c>
      <c r="J17" s="210">
        <v>2</v>
      </c>
      <c r="K17" s="219">
        <v>25</v>
      </c>
      <c r="L17" s="201" t="s">
        <v>42</v>
      </c>
      <c r="M17" s="210">
        <v>1</v>
      </c>
      <c r="N17" s="201">
        <v>18</v>
      </c>
      <c r="O17" s="159" t="s">
        <v>170</v>
      </c>
      <c r="P17" s="159" t="s">
        <v>234</v>
      </c>
      <c r="Q17" s="159" t="s">
        <v>235</v>
      </c>
      <c r="R17" s="216" t="str">
        <f>H17&amp;"1"</f>
        <v>1000251</v>
      </c>
      <c r="S17" s="201">
        <v>1</v>
      </c>
      <c r="T17" s="159" t="s">
        <v>142</v>
      </c>
      <c r="U17" s="201">
        <v>60000</v>
      </c>
      <c r="V17" s="201">
        <f t="shared" si="3"/>
        <v>10800</v>
      </c>
      <c r="W17" s="201">
        <v>0</v>
      </c>
      <c r="X17" s="148">
        <v>114</v>
      </c>
      <c r="Y17" s="306" t="s">
        <v>47</v>
      </c>
      <c r="Z17" s="300">
        <f t="shared" si="4"/>
        <v>49200</v>
      </c>
      <c r="AA17" s="300"/>
      <c r="AB17" s="300"/>
      <c r="AC17" s="216">
        <f t="shared" si="5"/>
        <v>30000</v>
      </c>
      <c r="AD17" s="201"/>
      <c r="AE17" s="201"/>
      <c r="AF17" s="159" t="s">
        <v>231</v>
      </c>
      <c r="AG17" s="307">
        <v>8</v>
      </c>
      <c r="AH17" s="216">
        <v>13</v>
      </c>
      <c r="AI17" s="159" t="s">
        <v>49</v>
      </c>
      <c r="AJ17" s="159"/>
      <c r="AK17" s="159"/>
      <c r="AL17" s="216">
        <v>0</v>
      </c>
      <c r="AM17" s="201" t="s">
        <v>50</v>
      </c>
      <c r="AN17" s="201" t="s">
        <v>51</v>
      </c>
      <c r="AO17" s="201"/>
      <c r="AP17" s="216"/>
      <c r="AQ17" s="216"/>
      <c r="AR17" s="216"/>
      <c r="AS17" s="473" t="s">
        <v>257</v>
      </c>
      <c r="AT17" s="201"/>
      <c r="AV17" s="308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100025, 'Б-100025-13',date'2016-03-05',2, 25, 25, 'RUR', 1, 18, date'2016-03-06', date'2016-03-07', 1000251, 1, to_date('2016-03-11 00:00:00','YYYY-MM-DD HH24:MI:SS'), 60000, 10800, 0, 114, 0, 'c1', 8,null);insert into xxxx_oebs_cash_payment_test (ID, INVOICE_ID, OEBS_PAYMENT, DOC_DATE, COMISS_DATE) values (s_xxxx_oebs_cash_payment_test.NEXTVAL, 100025, 30000, to_date('2016-03-11 00:00:00','YYYY-MM-DD HH24:MI:SS'), date'2016-03-31' );insert into xxxx_client_discount_m  (ID,CLIENT_ID,CLIENT_AVG_DISCOUNT,DT) values (s_xxxx_client_discount_m.NEXTVAL,114, 13, date'2014-03-01');</v>
      </c>
    </row>
    <row r="18" spans="1:48" s="161" customFormat="1" x14ac:dyDescent="0.3">
      <c r="A18" s="10">
        <v>4</v>
      </c>
      <c r="B18" s="11"/>
      <c r="C18" s="188" t="str">
        <f t="shared" si="0"/>
        <v>10004</v>
      </c>
      <c r="D18" s="188" t="str">
        <f t="shared" si="1"/>
        <v>10004/13</v>
      </c>
      <c r="E18" s="158" t="s">
        <v>251</v>
      </c>
      <c r="F18" s="158" t="s">
        <v>252</v>
      </c>
      <c r="G18" s="188">
        <v>2</v>
      </c>
      <c r="H18" s="14">
        <v>100026</v>
      </c>
      <c r="I18" s="65" t="str">
        <f t="shared" si="2"/>
        <v>Б-100026-13</v>
      </c>
      <c r="J18" s="190">
        <v>2</v>
      </c>
      <c r="K18" s="188">
        <v>7</v>
      </c>
      <c r="L18" s="188" t="s">
        <v>42</v>
      </c>
      <c r="M18" s="190">
        <v>1</v>
      </c>
      <c r="N18" s="188">
        <v>18</v>
      </c>
      <c r="O18" s="158" t="s">
        <v>167</v>
      </c>
      <c r="P18" s="158" t="s">
        <v>234</v>
      </c>
      <c r="Q18" s="158" t="s">
        <v>235</v>
      </c>
      <c r="R18" s="189" t="str">
        <f t="shared" si="6"/>
        <v>1000261</v>
      </c>
      <c r="S18" s="65">
        <v>1</v>
      </c>
      <c r="T18" s="158" t="s">
        <v>139</v>
      </c>
      <c r="U18" s="188">
        <v>100000</v>
      </c>
      <c r="V18" s="188">
        <f t="shared" si="3"/>
        <v>18000</v>
      </c>
      <c r="W18" s="188">
        <v>0</v>
      </c>
      <c r="X18" s="148">
        <v>115</v>
      </c>
      <c r="Y18" s="191" t="s">
        <v>47</v>
      </c>
      <c r="Z18" s="192">
        <f t="shared" si="4"/>
        <v>82000</v>
      </c>
      <c r="AA18" s="193"/>
      <c r="AB18" s="192"/>
      <c r="AC18" s="189">
        <f t="shared" si="5"/>
        <v>50000</v>
      </c>
      <c r="AD18" s="188"/>
      <c r="AE18" s="188"/>
      <c r="AF18" s="158" t="s">
        <v>231</v>
      </c>
      <c r="AG18" s="194">
        <v>8</v>
      </c>
      <c r="AH18" s="195">
        <v>13</v>
      </c>
      <c r="AI18" s="196" t="s">
        <v>49</v>
      </c>
      <c r="AJ18" s="158"/>
      <c r="AK18" s="158"/>
      <c r="AL18" s="189">
        <v>0</v>
      </c>
      <c r="AM18" s="65" t="s">
        <v>50</v>
      </c>
      <c r="AN18" s="188" t="s">
        <v>51</v>
      </c>
      <c r="AO18" s="188"/>
      <c r="AP18" s="189"/>
      <c r="AQ18" s="189"/>
      <c r="AR18" s="189"/>
      <c r="AS18" s="471" t="s">
        <v>261</v>
      </c>
      <c r="AT18" s="65">
        <v>1</v>
      </c>
      <c r="AU18" s="161">
        <v>3936</v>
      </c>
      <c r="AV1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100026, 'Б-100026-13',date'2016-03-02',2, 7, 7, 'RUR', 1, 18, date'2016-03-06', date'2016-03-07', 1000261, 1, to_date('2016-03-07 00:00:00','YYYY-MM-DD HH24:MI:SS'), 100000, 18000, 0, 115, 0, 'c1', 8,null);insert into xxxx_oebs_cash_payment_test (ID, INVOICE_ID, OEBS_PAYMENT, DOC_DATE, COMISS_DATE) values (s_xxxx_oebs_cash_payment_test.NEXTVAL, 100026, 50000, to_date('2016-03-07 00:00:00','YYYY-MM-DD HH24:MI:SS'), date'2016-03-31' );insert into xxxx_client_discount_m  (ID,CLIENT_ID,CLIENT_AVG_DISCOUNT,DT) values (s_xxxx_client_discount_m.NEXTVAL,115, 13, date'2014-03-01');</v>
      </c>
    </row>
    <row r="19" spans="1:48" s="161" customFormat="1" ht="15" customHeight="1" x14ac:dyDescent="0.3">
      <c r="A19" s="10">
        <v>4</v>
      </c>
      <c r="B19" s="11"/>
      <c r="C19" s="188" t="str">
        <f t="shared" si="0"/>
        <v>10004</v>
      </c>
      <c r="D19" s="188" t="str">
        <f t="shared" si="1"/>
        <v>10004/13</v>
      </c>
      <c r="E19" s="158" t="s">
        <v>251</v>
      </c>
      <c r="F19" s="158" t="s">
        <v>252</v>
      </c>
      <c r="G19" s="188">
        <v>2</v>
      </c>
      <c r="H19" s="14">
        <v>100027</v>
      </c>
      <c r="I19" s="65" t="str">
        <f t="shared" si="2"/>
        <v>Б-100027-13</v>
      </c>
      <c r="J19" s="190">
        <v>2</v>
      </c>
      <c r="K19" s="188">
        <v>7</v>
      </c>
      <c r="L19" s="188" t="s">
        <v>42</v>
      </c>
      <c r="M19" s="190">
        <v>1</v>
      </c>
      <c r="N19" s="188">
        <v>18</v>
      </c>
      <c r="O19" s="158" t="s">
        <v>168</v>
      </c>
      <c r="P19" s="158" t="s">
        <v>234</v>
      </c>
      <c r="Q19" s="158" t="s">
        <v>235</v>
      </c>
      <c r="R19" s="189" t="str">
        <f t="shared" si="6"/>
        <v>1000271</v>
      </c>
      <c r="S19" s="65">
        <v>1</v>
      </c>
      <c r="T19" s="158" t="s">
        <v>140</v>
      </c>
      <c r="U19" s="188">
        <v>90000</v>
      </c>
      <c r="V19" s="188">
        <f t="shared" si="3"/>
        <v>16200</v>
      </c>
      <c r="W19" s="188">
        <v>0</v>
      </c>
      <c r="X19" s="148">
        <v>116</v>
      </c>
      <c r="Y19" s="191" t="s">
        <v>47</v>
      </c>
      <c r="Z19" s="192">
        <f t="shared" si="4"/>
        <v>73800</v>
      </c>
      <c r="AA19" s="193"/>
      <c r="AB19" s="197"/>
      <c r="AC19" s="189">
        <f t="shared" si="5"/>
        <v>45000</v>
      </c>
      <c r="AD19" s="188"/>
      <c r="AE19" s="188"/>
      <c r="AF19" s="158" t="s">
        <v>231</v>
      </c>
      <c r="AG19" s="194">
        <v>8</v>
      </c>
      <c r="AH19" s="195">
        <v>7</v>
      </c>
      <c r="AI19" s="196" t="s">
        <v>49</v>
      </c>
      <c r="AJ19" s="158"/>
      <c r="AK19" s="158"/>
      <c r="AL19" s="189">
        <v>0</v>
      </c>
      <c r="AM19" s="65" t="s">
        <v>50</v>
      </c>
      <c r="AN19" s="188" t="s">
        <v>51</v>
      </c>
      <c r="AO19" s="188"/>
      <c r="AP19" s="189"/>
      <c r="AQ19" s="189"/>
      <c r="AR19" s="189"/>
      <c r="AS19" s="471"/>
      <c r="AT19" s="65">
        <v>3</v>
      </c>
      <c r="AU19" s="161">
        <v>5904</v>
      </c>
      <c r="AV1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100027, 'Б-100027-13',date'2016-03-03',2,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date'2014-03-01');</v>
      </c>
    </row>
    <row r="20" spans="1:48" s="161" customFormat="1" ht="15" customHeight="1" x14ac:dyDescent="0.3">
      <c r="A20" s="10">
        <v>4</v>
      </c>
      <c r="B20" s="11"/>
      <c r="C20" s="188" t="str">
        <f t="shared" si="0"/>
        <v>10004</v>
      </c>
      <c r="D20" s="188" t="str">
        <f t="shared" si="1"/>
        <v>10004/13</v>
      </c>
      <c r="E20" s="158" t="s">
        <v>251</v>
      </c>
      <c r="F20" s="158" t="s">
        <v>252</v>
      </c>
      <c r="G20" s="188">
        <v>2</v>
      </c>
      <c r="H20" s="14">
        <v>100028</v>
      </c>
      <c r="I20" s="65" t="str">
        <f t="shared" si="2"/>
        <v>Б-100028-13</v>
      </c>
      <c r="J20" s="190">
        <v>2</v>
      </c>
      <c r="K20" s="188">
        <v>3</v>
      </c>
      <c r="L20" s="188" t="s">
        <v>42</v>
      </c>
      <c r="M20" s="190">
        <v>1</v>
      </c>
      <c r="N20" s="188">
        <v>18</v>
      </c>
      <c r="O20" s="158" t="s">
        <v>168</v>
      </c>
      <c r="P20" s="158" t="s">
        <v>234</v>
      </c>
      <c r="Q20" s="158" t="s">
        <v>235</v>
      </c>
      <c r="R20" s="189" t="str">
        <f t="shared" ref="R20:R43" si="8">H20&amp;"1"</f>
        <v>1000281</v>
      </c>
      <c r="S20" s="65">
        <v>1</v>
      </c>
      <c r="T20" s="158" t="s">
        <v>140</v>
      </c>
      <c r="U20" s="188">
        <v>90000</v>
      </c>
      <c r="V20" s="188">
        <f t="shared" si="3"/>
        <v>16200</v>
      </c>
      <c r="W20" s="188">
        <v>0</v>
      </c>
      <c r="X20" s="148">
        <v>117</v>
      </c>
      <c r="Y20" s="191" t="s">
        <v>47</v>
      </c>
      <c r="Z20" s="192">
        <f t="shared" si="4"/>
        <v>73800</v>
      </c>
      <c r="AA20" s="193"/>
      <c r="AB20" s="197"/>
      <c r="AC20" s="189">
        <f t="shared" si="5"/>
        <v>45000</v>
      </c>
      <c r="AD20" s="188"/>
      <c r="AE20" s="188"/>
      <c r="AF20" s="158" t="s">
        <v>231</v>
      </c>
      <c r="AG20" s="194">
        <v>8</v>
      </c>
      <c r="AH20" s="195">
        <v>7</v>
      </c>
      <c r="AI20" s="196" t="s">
        <v>49</v>
      </c>
      <c r="AJ20" s="158"/>
      <c r="AK20" s="158"/>
      <c r="AL20" s="189">
        <v>0</v>
      </c>
      <c r="AM20" s="65" t="s">
        <v>50</v>
      </c>
      <c r="AN20" s="188" t="s">
        <v>51</v>
      </c>
      <c r="AO20" s="188"/>
      <c r="AP20" s="189"/>
      <c r="AQ20" s="189"/>
      <c r="AR20" s="189"/>
      <c r="AS20" s="471"/>
      <c r="AT20" s="198">
        <v>7</v>
      </c>
      <c r="AU20" s="161">
        <v>12464</v>
      </c>
      <c r="AV2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100028, 'Б-100028-13',date'2016-03-03',2, 3, 3, 'RUR', 1, 18, date'2016-03-06', date'2016-03-07', 1000281, 1, to_date('2016-03-08 00:00:00','YYYY-MM-DD HH24:MI:SS'), 90000, 16200, 0, 117, 0, 'c1', 8,null);insert into xxxx_oebs_cash_payment_test (ID, INVOICE_ID, OEBS_PAYMENT, DOC_DATE, COMISS_DATE) values (s_xxxx_oebs_cash_payment_test.NEXTVAL, 100028, 45000, to_date('2016-03-08 00:00:00','YYYY-MM-DD HH24:MI:SS'), date'2016-03-31' );insert into xxxx_client_discount_m  (ID,CLIENT_ID,CLIENT_AVG_DISCOUNT,DT) values (s_xxxx_client_discount_m.NEXTVAL,117, 7, date'2014-03-01');</v>
      </c>
    </row>
    <row r="21" spans="1:48" s="161" customFormat="1" ht="15" customHeight="1" x14ac:dyDescent="0.3">
      <c r="A21" s="10">
        <v>4</v>
      </c>
      <c r="B21" s="11"/>
      <c r="C21" s="188" t="str">
        <f t="shared" si="0"/>
        <v>10004</v>
      </c>
      <c r="D21" s="188" t="str">
        <f t="shared" si="1"/>
        <v>10004/13</v>
      </c>
      <c r="E21" s="158" t="s">
        <v>251</v>
      </c>
      <c r="F21" s="158" t="s">
        <v>252</v>
      </c>
      <c r="G21" s="188">
        <v>2</v>
      </c>
      <c r="H21" s="14">
        <v>100029</v>
      </c>
      <c r="I21" s="65" t="str">
        <f t="shared" si="2"/>
        <v>Б-100029-13</v>
      </c>
      <c r="J21" s="190">
        <v>2</v>
      </c>
      <c r="K21" s="188">
        <v>2</v>
      </c>
      <c r="L21" s="188" t="s">
        <v>42</v>
      </c>
      <c r="M21" s="190">
        <v>1</v>
      </c>
      <c r="N21" s="188">
        <v>18</v>
      </c>
      <c r="O21" s="158" t="s">
        <v>169</v>
      </c>
      <c r="P21" s="158" t="s">
        <v>234</v>
      </c>
      <c r="Q21" s="158" t="s">
        <v>235</v>
      </c>
      <c r="R21" s="189" t="str">
        <f t="shared" si="8"/>
        <v>1000291</v>
      </c>
      <c r="S21" s="65">
        <v>1</v>
      </c>
      <c r="T21" s="158" t="s">
        <v>141</v>
      </c>
      <c r="U21" s="188">
        <v>80000</v>
      </c>
      <c r="V21" s="188">
        <f t="shared" si="3"/>
        <v>14400</v>
      </c>
      <c r="W21" s="188">
        <v>0</v>
      </c>
      <c r="X21" s="148">
        <v>118</v>
      </c>
      <c r="Y21" s="191" t="s">
        <v>47</v>
      </c>
      <c r="Z21" s="192">
        <f t="shared" si="4"/>
        <v>65600</v>
      </c>
      <c r="AA21" s="193"/>
      <c r="AB21" s="192"/>
      <c r="AC21" s="189">
        <f t="shared" si="5"/>
        <v>40000</v>
      </c>
      <c r="AD21" s="188"/>
      <c r="AE21" s="188"/>
      <c r="AF21" s="158" t="s">
        <v>231</v>
      </c>
      <c r="AG21" s="194">
        <v>8</v>
      </c>
      <c r="AH21" s="195">
        <v>20</v>
      </c>
      <c r="AI21" s="196" t="s">
        <v>49</v>
      </c>
      <c r="AJ21" s="158"/>
      <c r="AK21" s="158"/>
      <c r="AL21" s="189">
        <v>0</v>
      </c>
      <c r="AM21" s="65" t="s">
        <v>50</v>
      </c>
      <c r="AN21" s="188" t="s">
        <v>51</v>
      </c>
      <c r="AO21" s="188"/>
      <c r="AP21" s="189"/>
      <c r="AQ21" s="189"/>
      <c r="AR21" s="189"/>
      <c r="AS21" s="471"/>
      <c r="AT21" s="65">
        <v>25</v>
      </c>
      <c r="AU21" s="161">
        <v>6560</v>
      </c>
      <c r="AV2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100029, 'Б-100029-13',date'2016-03-04',2, 2, 2, 'RUR', 1, 18, date'2016-03-06', date'2016-03-07', 1000291, 1, to_date('2016-03-09 00:00:00','YYYY-MM-DD HH24:MI:SS'), 80000, 14400, 0, 118, 0, 'c1', 8,null);insert into xxxx_oebs_cash_payment_test (ID, INVOICE_ID, OEBS_PAYMENT, DOC_DATE, COMISS_DATE) values (s_xxxx_oebs_cash_payment_test.NEXTVAL, 100029, 40000, to_date('2016-03-09 00:00:00','YYYY-MM-DD HH24:MI:SS'), date'2016-03-31' );insert into xxxx_client_discount_m  (ID,CLIENT_ID,CLIENT_AVG_DISCOUNT,DT) values (s_xxxx_client_discount_m.NEXTVAL,118, 20, date'2014-03-01');</v>
      </c>
    </row>
    <row r="22" spans="1:48" s="199" customFormat="1" ht="15" customHeight="1" x14ac:dyDescent="0.3">
      <c r="A22" s="10">
        <v>4</v>
      </c>
      <c r="B22" s="11"/>
      <c r="C22" s="65" t="str">
        <f t="shared" si="0"/>
        <v>10004</v>
      </c>
      <c r="D22" s="65" t="str">
        <f t="shared" si="1"/>
        <v>10004/13</v>
      </c>
      <c r="E22" s="160" t="s">
        <v>251</v>
      </c>
      <c r="F22" s="160" t="s">
        <v>252</v>
      </c>
      <c r="G22" s="65">
        <v>2</v>
      </c>
      <c r="H22" s="14">
        <v>100030</v>
      </c>
      <c r="I22" s="65" t="str">
        <f t="shared" si="2"/>
        <v>Б-100030-13</v>
      </c>
      <c r="J22" s="200">
        <v>2</v>
      </c>
      <c r="K22" s="65">
        <v>1</v>
      </c>
      <c r="L22" s="65" t="s">
        <v>42</v>
      </c>
      <c r="M22" s="200">
        <v>1</v>
      </c>
      <c r="N22" s="65">
        <v>18</v>
      </c>
      <c r="O22" s="160" t="s">
        <v>170</v>
      </c>
      <c r="P22" s="160" t="s">
        <v>234</v>
      </c>
      <c r="Q22" s="160" t="s">
        <v>235</v>
      </c>
      <c r="R22" s="65" t="str">
        <f t="shared" si="8"/>
        <v>1000301</v>
      </c>
      <c r="S22" s="65">
        <v>1</v>
      </c>
      <c r="T22" s="160" t="s">
        <v>142</v>
      </c>
      <c r="U22" s="65">
        <v>60000</v>
      </c>
      <c r="V22" s="65">
        <f t="shared" si="3"/>
        <v>10800</v>
      </c>
      <c r="W22" s="65">
        <v>0</v>
      </c>
      <c r="X22" s="148">
        <v>119</v>
      </c>
      <c r="Y22" s="202" t="s">
        <v>47</v>
      </c>
      <c r="Z22" s="203">
        <f t="shared" si="4"/>
        <v>49200</v>
      </c>
      <c r="AA22" s="203"/>
      <c r="AB22" s="203"/>
      <c r="AC22" s="65">
        <f t="shared" si="5"/>
        <v>30000</v>
      </c>
      <c r="AD22" s="65"/>
      <c r="AE22" s="65"/>
      <c r="AF22" s="160" t="s">
        <v>231</v>
      </c>
      <c r="AG22" s="204">
        <v>8</v>
      </c>
      <c r="AH22" s="205">
        <v>13</v>
      </c>
      <c r="AI22" s="206" t="s">
        <v>49</v>
      </c>
      <c r="AJ22" s="160"/>
      <c r="AK22" s="160"/>
      <c r="AL22" s="65">
        <v>0</v>
      </c>
      <c r="AM22" s="65" t="s">
        <v>50</v>
      </c>
      <c r="AN22" s="65" t="s">
        <v>51</v>
      </c>
      <c r="AO22" s="65"/>
      <c r="AP22" s="65"/>
      <c r="AQ22" s="65"/>
      <c r="AR22" s="65"/>
      <c r="AS22" s="471"/>
      <c r="AT22" s="65"/>
      <c r="AV2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100030, 'Б-100030-13',date'2016-03-05',2, 1, 1, 'RUR', 1, 18, date'2016-03-06', date'2016-03-07', 1000301, 1, to_date('2016-03-11 00:00:00','YYYY-MM-DD HH24:MI:SS'), 60000, 10800, 0, 119, 0, 'c1', 8,null);insert into xxxx_oebs_cash_payment_test (ID, INVOICE_ID, OEBS_PAYMENT, DOC_DATE, COMISS_DATE) values (s_xxxx_oebs_cash_payment_test.NEXTVAL, 100030, 30000, to_date('2016-03-11 00:00:00','YYYY-MM-DD HH24:MI:SS'), date'2016-03-31' );insert into xxxx_client_discount_m  (ID,CLIENT_ID,CLIENT_AVG_DISCOUNT,DT) values (s_xxxx_client_discount_m.NEXTVAL,119, 13, date'2014-03-01');</v>
      </c>
    </row>
    <row r="23" spans="1:48" s="199" customFormat="1" x14ac:dyDescent="0.3">
      <c r="A23" s="10">
        <v>4</v>
      </c>
      <c r="B23" s="11"/>
      <c r="C23" s="65" t="str">
        <f t="shared" si="0"/>
        <v>10004</v>
      </c>
      <c r="D23" s="65" t="str">
        <f t="shared" si="1"/>
        <v>10004/13</v>
      </c>
      <c r="E23" s="160" t="s">
        <v>251</v>
      </c>
      <c r="F23" s="160" t="s">
        <v>252</v>
      </c>
      <c r="G23" s="65">
        <v>2</v>
      </c>
      <c r="H23" s="14">
        <v>100031</v>
      </c>
      <c r="I23" s="65" t="str">
        <f t="shared" si="2"/>
        <v>Б-100031-13</v>
      </c>
      <c r="J23" s="200">
        <v>2</v>
      </c>
      <c r="K23" s="188">
        <v>7</v>
      </c>
      <c r="L23" s="65" t="s">
        <v>42</v>
      </c>
      <c r="M23" s="200">
        <v>1</v>
      </c>
      <c r="N23" s="65">
        <v>18</v>
      </c>
      <c r="O23" s="160" t="s">
        <v>240</v>
      </c>
      <c r="P23" s="160" t="s">
        <v>244</v>
      </c>
      <c r="Q23" s="160" t="s">
        <v>245</v>
      </c>
      <c r="R23" s="65" t="str">
        <f t="shared" si="8"/>
        <v>1000311</v>
      </c>
      <c r="S23" s="65">
        <v>1</v>
      </c>
      <c r="T23" s="160" t="s">
        <v>143</v>
      </c>
      <c r="U23" s="65">
        <v>100000</v>
      </c>
      <c r="V23" s="65">
        <f t="shared" si="3"/>
        <v>18000</v>
      </c>
      <c r="W23" s="65">
        <v>0</v>
      </c>
      <c r="X23" s="148">
        <v>120</v>
      </c>
      <c r="Y23" s="202" t="s">
        <v>47</v>
      </c>
      <c r="Z23" s="203">
        <f t="shared" si="4"/>
        <v>82000</v>
      </c>
      <c r="AA23" s="207"/>
      <c r="AB23" s="203"/>
      <c r="AC23" s="65">
        <f t="shared" si="5"/>
        <v>50000</v>
      </c>
      <c r="AD23" s="65"/>
      <c r="AE23" s="65"/>
      <c r="AF23" s="160" t="s">
        <v>232</v>
      </c>
      <c r="AG23" s="204">
        <v>8</v>
      </c>
      <c r="AH23" s="205">
        <v>13</v>
      </c>
      <c r="AI23" s="206" t="s">
        <v>49</v>
      </c>
      <c r="AJ23" s="160"/>
      <c r="AK23" s="160"/>
      <c r="AL23" s="65">
        <v>0</v>
      </c>
      <c r="AM23" s="65" t="s">
        <v>50</v>
      </c>
      <c r="AN23" s="65" t="s">
        <v>51</v>
      </c>
      <c r="AO23" s="65"/>
      <c r="AP23" s="65"/>
      <c r="AQ23" s="65"/>
      <c r="AR23" s="65"/>
      <c r="AS23" s="471"/>
      <c r="AT23" s="65"/>
      <c r="AV2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100031, 'Б-100031-13',date'2016-04-02',2, 7, 7, 'RUR', 1, 18, date'2016-04-06', date'2016-04-07', 1000311, 1, to_date('2016-04-07 00:00:00','YYYY-MM-DD HH24:MI:SS'), 100000, 18000, 0, 120, 0, 'c1', 8,null);insert into xxxx_oebs_cash_payment_test (ID, INVOICE_ID, OEBS_PAYMENT, DOC_DATE, COMISS_DATE) values (s_xxxx_oebs_cash_payment_test.NEXTVAL, 100031, 50000, to_date('2016-04-07 00:00:00','YYYY-MM-DD HH24:MI:SS'), date'2016-04-30' );insert into xxxx_client_discount_m  (ID,CLIENT_ID,CLIENT_AVG_DISCOUNT,DT) values (s_xxxx_client_discount_m.NEXTVAL,120, 13, date'2014-03-01');</v>
      </c>
    </row>
    <row r="24" spans="1:48" s="199" customFormat="1" ht="15" customHeight="1" x14ac:dyDescent="0.3">
      <c r="A24" s="10">
        <v>4</v>
      </c>
      <c r="B24" s="11"/>
      <c r="C24" s="65" t="str">
        <f t="shared" si="0"/>
        <v>10004</v>
      </c>
      <c r="D24" s="65" t="str">
        <f t="shared" si="1"/>
        <v>10004/13</v>
      </c>
      <c r="E24" s="160" t="s">
        <v>251</v>
      </c>
      <c r="F24" s="160" t="s">
        <v>252</v>
      </c>
      <c r="G24" s="65">
        <v>2</v>
      </c>
      <c r="H24" s="14">
        <v>100032</v>
      </c>
      <c r="I24" s="65" t="str">
        <f t="shared" si="2"/>
        <v>Б-100032-13</v>
      </c>
      <c r="J24" s="200">
        <v>2</v>
      </c>
      <c r="K24" s="188">
        <v>7</v>
      </c>
      <c r="L24" s="65" t="s">
        <v>42</v>
      </c>
      <c r="M24" s="200">
        <v>1</v>
      </c>
      <c r="N24" s="65">
        <v>18</v>
      </c>
      <c r="O24" s="160" t="s">
        <v>241</v>
      </c>
      <c r="P24" s="160" t="s">
        <v>244</v>
      </c>
      <c r="Q24" s="160" t="s">
        <v>245</v>
      </c>
      <c r="R24" s="65" t="str">
        <f t="shared" si="8"/>
        <v>1000321</v>
      </c>
      <c r="S24" s="65">
        <v>1</v>
      </c>
      <c r="T24" s="160" t="s">
        <v>144</v>
      </c>
      <c r="U24" s="65">
        <v>90000</v>
      </c>
      <c r="V24" s="65">
        <f t="shared" si="3"/>
        <v>16200</v>
      </c>
      <c r="W24" s="65">
        <v>0</v>
      </c>
      <c r="X24" s="148">
        <v>121</v>
      </c>
      <c r="Y24" s="202" t="s">
        <v>47</v>
      </c>
      <c r="Z24" s="203">
        <f t="shared" si="4"/>
        <v>73800</v>
      </c>
      <c r="AA24" s="207"/>
      <c r="AB24" s="208"/>
      <c r="AC24" s="65">
        <f t="shared" si="5"/>
        <v>45000</v>
      </c>
      <c r="AD24" s="65"/>
      <c r="AE24" s="65"/>
      <c r="AF24" s="160" t="s">
        <v>232</v>
      </c>
      <c r="AG24" s="204">
        <v>8</v>
      </c>
      <c r="AH24" s="205">
        <v>7</v>
      </c>
      <c r="AI24" s="206" t="s">
        <v>49</v>
      </c>
      <c r="AJ24" s="160"/>
      <c r="AK24" s="160"/>
      <c r="AL24" s="65">
        <v>0</v>
      </c>
      <c r="AM24" s="65" t="s">
        <v>50</v>
      </c>
      <c r="AN24" s="65" t="s">
        <v>51</v>
      </c>
      <c r="AO24" s="65"/>
      <c r="AP24" s="65"/>
      <c r="AQ24" s="65"/>
      <c r="AR24" s="65"/>
      <c r="AS24" s="471"/>
      <c r="AT24" s="65"/>
      <c r="AV2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100032, 'Б-100032-13',date'2016-04-03',2, 7, 7, 'RUR', 1, 18, date'2016-04-06', date'2016-04-07', 1000321, 1, to_date('2016-04-08 00:00:00','YYYY-MM-DD HH24:MI:SS'), 90000, 16200, 0, 121, 0, 'c1', 8,null);insert into xxxx_oebs_cash_payment_test (ID, INVOICE_ID, OEBS_PAYMENT, DOC_DATE, COMISS_DATE) values (s_xxxx_oebs_cash_payment_test.NEXTVAL, 100032, 45000, to_date('2016-04-08 00:00:00','YYYY-MM-DD HH24:MI:SS'), date'2016-04-30' );insert into xxxx_client_discount_m  (ID,CLIENT_ID,CLIENT_AVG_DISCOUNT,DT) values (s_xxxx_client_discount_m.NEXTVAL,121, 7, date'2014-03-01');</v>
      </c>
    </row>
    <row r="25" spans="1:48" s="199" customFormat="1" ht="15" customHeight="1" x14ac:dyDescent="0.3">
      <c r="A25" s="10">
        <v>4</v>
      </c>
      <c r="B25" s="11"/>
      <c r="C25" s="65" t="str">
        <f t="shared" si="0"/>
        <v>10004</v>
      </c>
      <c r="D25" s="65" t="str">
        <f t="shared" si="1"/>
        <v>10004/13</v>
      </c>
      <c r="E25" s="160" t="s">
        <v>251</v>
      </c>
      <c r="F25" s="160" t="s">
        <v>252</v>
      </c>
      <c r="G25" s="65">
        <v>2</v>
      </c>
      <c r="H25" s="14">
        <v>100033</v>
      </c>
      <c r="I25" s="65" t="str">
        <f t="shared" si="2"/>
        <v>Б-100033-13</v>
      </c>
      <c r="J25" s="200">
        <v>2</v>
      </c>
      <c r="K25" s="188">
        <v>3</v>
      </c>
      <c r="L25" s="65" t="s">
        <v>42</v>
      </c>
      <c r="M25" s="200">
        <v>1</v>
      </c>
      <c r="N25" s="65">
        <v>18</v>
      </c>
      <c r="O25" s="160" t="s">
        <v>241</v>
      </c>
      <c r="P25" s="160" t="s">
        <v>244</v>
      </c>
      <c r="Q25" s="160" t="s">
        <v>245</v>
      </c>
      <c r="R25" s="65" t="str">
        <f t="shared" si="8"/>
        <v>1000331</v>
      </c>
      <c r="S25" s="65">
        <v>1</v>
      </c>
      <c r="T25" s="160" t="s">
        <v>144</v>
      </c>
      <c r="U25" s="65">
        <v>90000</v>
      </c>
      <c r="V25" s="65">
        <f t="shared" si="3"/>
        <v>16200</v>
      </c>
      <c r="W25" s="65">
        <v>0</v>
      </c>
      <c r="X25" s="148">
        <v>122</v>
      </c>
      <c r="Y25" s="202" t="s">
        <v>47</v>
      </c>
      <c r="Z25" s="203">
        <f t="shared" si="4"/>
        <v>73800</v>
      </c>
      <c r="AA25" s="207"/>
      <c r="AB25" s="208"/>
      <c r="AC25" s="65">
        <f t="shared" si="5"/>
        <v>45000</v>
      </c>
      <c r="AD25" s="65"/>
      <c r="AE25" s="65"/>
      <c r="AF25" s="160" t="s">
        <v>232</v>
      </c>
      <c r="AG25" s="204">
        <v>8</v>
      </c>
      <c r="AH25" s="205">
        <v>7</v>
      </c>
      <c r="AI25" s="206" t="s">
        <v>49</v>
      </c>
      <c r="AJ25" s="160"/>
      <c r="AK25" s="160"/>
      <c r="AL25" s="65">
        <v>0</v>
      </c>
      <c r="AM25" s="65" t="s">
        <v>50</v>
      </c>
      <c r="AN25" s="65" t="s">
        <v>51</v>
      </c>
      <c r="AO25" s="65"/>
      <c r="AP25" s="65"/>
      <c r="AQ25" s="65"/>
      <c r="AR25" s="65"/>
      <c r="AS25" s="471" t="s">
        <v>260</v>
      </c>
      <c r="AT25" s="198"/>
      <c r="AV2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100033, 'Б-100033-13',date'2016-04-03',2, 3, 3, 'RUR', 1, 18, date'2016-04-06', date'2016-04-07', 1000331, 1, to_date('2016-04-08 00:00:00','YYYY-MM-DD HH24:MI:SS'), 90000, 16200, 0, 122, 0, 'c1', 8,null);insert into xxxx_oebs_cash_payment_test (ID, INVOICE_ID, OEBS_PAYMENT, DOC_DATE, COMISS_DATE) values (s_xxxx_oebs_cash_payment_test.NEXTVAL, 100033, 45000, to_date('2016-04-08 00:00:00','YYYY-MM-DD HH24:MI:SS'), date'2016-04-30' );insert into xxxx_client_discount_m  (ID,CLIENT_ID,CLIENT_AVG_DISCOUNT,DT) values (s_xxxx_client_discount_m.NEXTVAL,122, 7, date'2014-03-01');</v>
      </c>
    </row>
    <row r="26" spans="1:48" s="199" customFormat="1" ht="15" customHeight="1" x14ac:dyDescent="0.3">
      <c r="A26" s="10">
        <v>4</v>
      </c>
      <c r="B26" s="11"/>
      <c r="C26" s="65" t="str">
        <f t="shared" si="0"/>
        <v>10004</v>
      </c>
      <c r="D26" s="65" t="str">
        <f t="shared" si="1"/>
        <v>10004/13</v>
      </c>
      <c r="E26" s="160" t="s">
        <v>251</v>
      </c>
      <c r="F26" s="160" t="s">
        <v>252</v>
      </c>
      <c r="G26" s="65">
        <v>2</v>
      </c>
      <c r="H26" s="14">
        <v>100034</v>
      </c>
      <c r="I26" s="65" t="str">
        <f t="shared" si="2"/>
        <v>Б-100034-13</v>
      </c>
      <c r="J26" s="200">
        <v>2</v>
      </c>
      <c r="K26" s="188">
        <v>2</v>
      </c>
      <c r="L26" s="65" t="s">
        <v>42</v>
      </c>
      <c r="M26" s="200">
        <v>1</v>
      </c>
      <c r="N26" s="65">
        <v>18</v>
      </c>
      <c r="O26" s="160" t="s">
        <v>242</v>
      </c>
      <c r="P26" s="160" t="s">
        <v>244</v>
      </c>
      <c r="Q26" s="160" t="s">
        <v>245</v>
      </c>
      <c r="R26" s="65" t="str">
        <f t="shared" si="8"/>
        <v>1000341</v>
      </c>
      <c r="S26" s="65">
        <v>1</v>
      </c>
      <c r="T26" s="160" t="s">
        <v>145</v>
      </c>
      <c r="U26" s="65">
        <v>80000</v>
      </c>
      <c r="V26" s="65">
        <f t="shared" si="3"/>
        <v>14400</v>
      </c>
      <c r="W26" s="65">
        <v>0</v>
      </c>
      <c r="X26" s="148">
        <v>123</v>
      </c>
      <c r="Y26" s="202" t="s">
        <v>47</v>
      </c>
      <c r="Z26" s="203">
        <f t="shared" si="4"/>
        <v>65600</v>
      </c>
      <c r="AA26" s="207"/>
      <c r="AB26" s="203"/>
      <c r="AC26" s="65">
        <f t="shared" si="5"/>
        <v>40000</v>
      </c>
      <c r="AD26" s="65"/>
      <c r="AE26" s="65"/>
      <c r="AF26" s="160" t="s">
        <v>232</v>
      </c>
      <c r="AG26" s="204">
        <v>8</v>
      </c>
      <c r="AH26" s="205">
        <v>20</v>
      </c>
      <c r="AI26" s="206" t="s">
        <v>49</v>
      </c>
      <c r="AJ26" s="160"/>
      <c r="AK26" s="160"/>
      <c r="AL26" s="65">
        <v>0</v>
      </c>
      <c r="AM26" s="65" t="s">
        <v>50</v>
      </c>
      <c r="AN26" s="65" t="s">
        <v>51</v>
      </c>
      <c r="AO26" s="65"/>
      <c r="AP26" s="65"/>
      <c r="AQ26" s="65"/>
      <c r="AR26" s="65"/>
      <c r="AS26" s="471"/>
      <c r="AT26" s="65"/>
      <c r="AV2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100034, 'Б-100034-13',date'2016-04-04',2, 2, 2, 'RUR', 1, 18, date'2016-04-06', date'2016-04-07', 1000341, 1, to_date('2016-04-09 00:00:00','YYYY-MM-DD HH24:MI:SS'), 80000, 14400, 0, 123, 0, 'c1', 8,null);insert into xxxx_oebs_cash_payment_test (ID, INVOICE_ID, OEBS_PAYMENT, DOC_DATE, COMISS_DATE) values (s_xxxx_oebs_cash_payment_test.NEXTVAL, 100034, 40000, to_date('2016-04-09 00:00:00','YYYY-MM-DD HH24:MI:SS'), date'2016-04-30' );insert into xxxx_client_discount_m  (ID,CLIENT_ID,CLIENT_AVG_DISCOUNT,DT) values (s_xxxx_client_discount_m.NEXTVAL,123, 20, date'2014-03-01');</v>
      </c>
    </row>
    <row r="27" spans="1:48" s="209" customFormat="1" ht="15" customHeight="1" x14ac:dyDescent="0.3">
      <c r="A27" s="31">
        <v>4</v>
      </c>
      <c r="B27" s="32"/>
      <c r="C27" s="201" t="str">
        <f t="shared" si="0"/>
        <v>10004</v>
      </c>
      <c r="D27" s="201" t="str">
        <f t="shared" si="1"/>
        <v>10004/13</v>
      </c>
      <c r="E27" s="159" t="s">
        <v>251</v>
      </c>
      <c r="F27" s="159" t="s">
        <v>252</v>
      </c>
      <c r="G27" s="201">
        <v>2</v>
      </c>
      <c r="H27" s="14">
        <v>100035</v>
      </c>
      <c r="I27" s="201" t="str">
        <f t="shared" si="2"/>
        <v>Б-100035-13</v>
      </c>
      <c r="J27" s="210">
        <v>2</v>
      </c>
      <c r="K27" s="201">
        <v>1</v>
      </c>
      <c r="L27" s="201" t="s">
        <v>42</v>
      </c>
      <c r="M27" s="210">
        <v>1</v>
      </c>
      <c r="N27" s="201">
        <v>18</v>
      </c>
      <c r="O27" s="159" t="s">
        <v>243</v>
      </c>
      <c r="P27" s="159" t="s">
        <v>244</v>
      </c>
      <c r="Q27" s="159" t="s">
        <v>245</v>
      </c>
      <c r="R27" s="201" t="str">
        <f t="shared" si="8"/>
        <v>1000351</v>
      </c>
      <c r="S27" s="201">
        <v>1</v>
      </c>
      <c r="T27" s="159" t="s">
        <v>146</v>
      </c>
      <c r="U27" s="201">
        <v>60000</v>
      </c>
      <c r="V27" s="201">
        <f t="shared" si="3"/>
        <v>10800</v>
      </c>
      <c r="W27" s="201">
        <v>0</v>
      </c>
      <c r="X27" s="148">
        <v>124</v>
      </c>
      <c r="Y27" s="211" t="s">
        <v>47</v>
      </c>
      <c r="Z27" s="212">
        <f t="shared" si="4"/>
        <v>49200</v>
      </c>
      <c r="AA27" s="212"/>
      <c r="AB27" s="212"/>
      <c r="AC27" s="201">
        <f t="shared" si="5"/>
        <v>30000</v>
      </c>
      <c r="AD27" s="201"/>
      <c r="AE27" s="201"/>
      <c r="AF27" s="159" t="s">
        <v>232</v>
      </c>
      <c r="AG27" s="213">
        <v>8</v>
      </c>
      <c r="AH27" s="214">
        <v>13</v>
      </c>
      <c r="AI27" s="215" t="s">
        <v>49</v>
      </c>
      <c r="AJ27" s="159"/>
      <c r="AK27" s="159"/>
      <c r="AL27" s="201">
        <v>0</v>
      </c>
      <c r="AM27" s="201" t="s">
        <v>50</v>
      </c>
      <c r="AN27" s="201" t="s">
        <v>51</v>
      </c>
      <c r="AO27" s="201"/>
      <c r="AP27" s="201"/>
      <c r="AQ27" s="201"/>
      <c r="AR27" s="201"/>
      <c r="AS27" s="473"/>
      <c r="AT27" s="201"/>
      <c r="AV2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100035, 'Б-100035-13',date'2016-04-05',2, 1, 1, 'RUR', 1, 18, date'2016-04-06', date'2016-04-07', 1000351, 1, to_date('2016-04-11 00:00:00','YYYY-MM-DD HH24:MI:SS'), 60000, 10800, 0, 124, 0, 'c1', 8,null);insert into xxxx_oebs_cash_payment_test (ID, INVOICE_ID, OEBS_PAYMENT, DOC_DATE, COMISS_DATE) values (s_xxxx_oebs_cash_payment_test.NEXTVAL, 100035, 30000, to_date('2016-04-11 00:00:00','YYYY-MM-DD HH24:MI:SS'), date'2016-04-30' );insert into xxxx_client_discount_m  (ID,CLIENT_ID,CLIENT_AVG_DISCOUNT,DT) values (s_xxxx_client_discount_m.NEXTVAL,124, 13, date'2014-03-01');</v>
      </c>
    </row>
    <row r="28" spans="1:48" x14ac:dyDescent="0.3">
      <c r="A28" s="10">
        <v>6</v>
      </c>
      <c r="B28" s="217"/>
      <c r="C28" s="12" t="str">
        <f t="shared" si="0"/>
        <v>10006</v>
      </c>
      <c r="D28" s="12" t="str">
        <f t="shared" si="1"/>
        <v>10006/13</v>
      </c>
      <c r="E28" s="158" t="s">
        <v>251</v>
      </c>
      <c r="F28" s="158" t="s">
        <v>252</v>
      </c>
      <c r="G28" s="162">
        <v>1</v>
      </c>
      <c r="H28" s="14">
        <v>100036</v>
      </c>
      <c r="I28" s="15" t="str">
        <f t="shared" si="2"/>
        <v>Б-100036-13</v>
      </c>
      <c r="J28" s="16">
        <v>2</v>
      </c>
      <c r="K28" s="12">
        <v>1</v>
      </c>
      <c r="L28" s="12" t="s">
        <v>42</v>
      </c>
      <c r="M28" s="16">
        <v>1</v>
      </c>
      <c r="N28" s="12">
        <v>18</v>
      </c>
      <c r="O28" s="13" t="s">
        <v>167</v>
      </c>
      <c r="P28" s="13" t="s">
        <v>234</v>
      </c>
      <c r="Q28" s="13" t="s">
        <v>235</v>
      </c>
      <c r="R28" s="17" t="str">
        <f t="shared" si="8"/>
        <v>1000361</v>
      </c>
      <c r="S28" s="15">
        <v>1</v>
      </c>
      <c r="T28" s="13" t="s">
        <v>139</v>
      </c>
      <c r="U28" s="12">
        <v>100000</v>
      </c>
      <c r="V28" s="12">
        <f t="shared" si="3"/>
        <v>18000</v>
      </c>
      <c r="W28" s="12">
        <v>0</v>
      </c>
      <c r="X28" s="148">
        <v>125</v>
      </c>
      <c r="Y28" s="19" t="s">
        <v>47</v>
      </c>
      <c r="Z28" s="20">
        <f t="shared" si="4"/>
        <v>82000</v>
      </c>
      <c r="AA28" s="21"/>
      <c r="AB28" s="22"/>
      <c r="AC28" s="14">
        <f t="shared" si="5"/>
        <v>50000</v>
      </c>
      <c r="AD28" s="12"/>
      <c r="AE28" s="12"/>
      <c r="AF28" s="13" t="s">
        <v>231</v>
      </c>
      <c r="AG28" s="23">
        <v>8</v>
      </c>
      <c r="AH28" s="24">
        <v>13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471" t="s">
        <v>258</v>
      </c>
      <c r="AT28" s="15"/>
      <c r="AV2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100036, 'Б-100036-13',date'2016-03-02',2, 1, 1, 'RUR', 1, 18, date'2016-03-06', date'2016-03-07', 1000361, 1, to_date('2016-03-07 00:00:00','YYYY-MM-DD HH24:MI:SS'), 100000, 18000, 0, 125, 0, 'c1', 8,null);insert into xxxx_oebs_cash_payment_test (ID, INVOICE_ID, OEBS_PAYMENT, DOC_DATE, COMISS_DATE) values (s_xxxx_oebs_cash_payment_test.NEXTVAL, 100036, 50000, to_date('2016-03-07 00:00:00','YYYY-MM-DD HH24:MI:SS'), date'2016-03-31' );insert into xxxx_client_discount_m  (ID,CLIENT_ID,CLIENT_AVG_DISCOUNT,DT) values (s_xxxx_client_discount_m.NEXTVAL,125, 13, date'2014-03-01');</v>
      </c>
    </row>
    <row r="29" spans="1:48" ht="15" customHeight="1" x14ac:dyDescent="0.3">
      <c r="A29" s="10">
        <v>6</v>
      </c>
      <c r="B29" s="217"/>
      <c r="C29" s="12" t="str">
        <f t="shared" si="0"/>
        <v>10006</v>
      </c>
      <c r="D29" s="12" t="str">
        <f t="shared" si="1"/>
        <v>10006/13</v>
      </c>
      <c r="E29" s="158" t="s">
        <v>251</v>
      </c>
      <c r="F29" s="158" t="s">
        <v>252</v>
      </c>
      <c r="G29" s="162">
        <v>1</v>
      </c>
      <c r="H29" s="14">
        <v>100037</v>
      </c>
      <c r="I29" s="15" t="str">
        <f t="shared" si="2"/>
        <v>Б-100037-13</v>
      </c>
      <c r="J29" s="16">
        <v>2</v>
      </c>
      <c r="K29" s="12">
        <v>2</v>
      </c>
      <c r="L29" s="12" t="s">
        <v>42</v>
      </c>
      <c r="M29" s="16">
        <v>1</v>
      </c>
      <c r="N29" s="12">
        <v>18</v>
      </c>
      <c r="O29" s="13" t="s">
        <v>168</v>
      </c>
      <c r="P29" s="13" t="s">
        <v>234</v>
      </c>
      <c r="Q29" s="13" t="s">
        <v>235</v>
      </c>
      <c r="R29" s="17" t="str">
        <f t="shared" si="8"/>
        <v>1000371</v>
      </c>
      <c r="S29" s="15">
        <v>1</v>
      </c>
      <c r="T29" s="13" t="s">
        <v>140</v>
      </c>
      <c r="U29" s="12">
        <v>90000</v>
      </c>
      <c r="V29" s="12">
        <f t="shared" si="3"/>
        <v>16200</v>
      </c>
      <c r="W29" s="12">
        <v>0</v>
      </c>
      <c r="X29" s="148">
        <v>126</v>
      </c>
      <c r="Y29" s="19" t="s">
        <v>47</v>
      </c>
      <c r="Z29" s="20">
        <f t="shared" si="4"/>
        <v>73800</v>
      </c>
      <c r="AA29" s="21"/>
      <c r="AB29" s="26"/>
      <c r="AC29" s="14">
        <f t="shared" si="5"/>
        <v>45000</v>
      </c>
      <c r="AD29" s="12"/>
      <c r="AE29" s="12"/>
      <c r="AF29" s="13" t="s">
        <v>231</v>
      </c>
      <c r="AG29" s="23">
        <v>8</v>
      </c>
      <c r="AH29" s="27">
        <v>7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S29" s="471"/>
      <c r="AT29" s="15"/>
      <c r="AV2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100037, 'Б-100037-13',date'2016-03-03',2, 2, 2,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date'2014-03-01');</v>
      </c>
    </row>
    <row r="30" spans="1:48" ht="15" customHeight="1" x14ac:dyDescent="0.3">
      <c r="A30" s="10">
        <v>6</v>
      </c>
      <c r="B30" s="217"/>
      <c r="C30" s="12" t="str">
        <f t="shared" si="0"/>
        <v>10006</v>
      </c>
      <c r="D30" s="12" t="str">
        <f t="shared" si="1"/>
        <v>10006/13</v>
      </c>
      <c r="E30" s="158" t="s">
        <v>251</v>
      </c>
      <c r="F30" s="158" t="s">
        <v>252</v>
      </c>
      <c r="G30" s="162">
        <v>1</v>
      </c>
      <c r="H30" s="14">
        <v>100038</v>
      </c>
      <c r="I30" s="15" t="str">
        <f t="shared" si="2"/>
        <v>Б-100038-13</v>
      </c>
      <c r="J30" s="16">
        <v>2</v>
      </c>
      <c r="K30" s="12">
        <v>7</v>
      </c>
      <c r="L30" s="12" t="s">
        <v>42</v>
      </c>
      <c r="M30" s="16">
        <v>1</v>
      </c>
      <c r="N30" s="12">
        <v>18</v>
      </c>
      <c r="O30" s="13" t="s">
        <v>168</v>
      </c>
      <c r="P30" s="13" t="s">
        <v>234</v>
      </c>
      <c r="Q30" s="13" t="s">
        <v>235</v>
      </c>
      <c r="R30" s="17" t="str">
        <f t="shared" si="8"/>
        <v>1000381</v>
      </c>
      <c r="S30" s="15">
        <v>1</v>
      </c>
      <c r="T30" s="13" t="s">
        <v>140</v>
      </c>
      <c r="U30" s="12">
        <v>90000</v>
      </c>
      <c r="V30" s="12">
        <f t="shared" si="3"/>
        <v>16200</v>
      </c>
      <c r="W30" s="12">
        <v>0</v>
      </c>
      <c r="X30" s="148">
        <v>127</v>
      </c>
      <c r="Y30" s="19" t="s">
        <v>47</v>
      </c>
      <c r="Z30" s="20">
        <f t="shared" si="4"/>
        <v>73800</v>
      </c>
      <c r="AA30" s="21"/>
      <c r="AB30" s="26"/>
      <c r="AC30" s="14">
        <f t="shared" si="5"/>
        <v>45000</v>
      </c>
      <c r="AD30" s="12"/>
      <c r="AE30" s="12"/>
      <c r="AF30" s="13" t="s">
        <v>231</v>
      </c>
      <c r="AG30" s="23">
        <v>8</v>
      </c>
      <c r="AH30" s="27">
        <v>7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S30" s="472"/>
      <c r="AT30" s="172"/>
      <c r="AV3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100038, 'Б-100038-13',date'2016-03-03',2, 7, 7, 'RUR', 1, 18, date'2016-03-06', date'2016-03-07', 1000381, 1, to_date('2016-03-08 00:00:00','YYYY-MM-DD HH24:MI:SS'), 90000, 16200, 0, 127, 0, 'c1', 8,null);insert into xxxx_oebs_cash_payment_test (ID, INVOICE_ID, OEBS_PAYMENT, DOC_DATE, COMISS_DATE) values (s_xxxx_oebs_cash_payment_test.NEXTVAL, 100038, 45000, to_date('2016-03-08 00:00:00','YYYY-MM-DD HH24:MI:SS'), date'2016-03-31' );insert into xxxx_client_discount_m  (ID,CLIENT_ID,CLIENT_AVG_DISCOUNT,DT) values (s_xxxx_client_discount_m.NEXTVAL,127, 7, date'2014-03-01');</v>
      </c>
    </row>
    <row r="31" spans="1:48" ht="15" customHeight="1" x14ac:dyDescent="0.3">
      <c r="A31" s="10">
        <v>6</v>
      </c>
      <c r="B31" s="217"/>
      <c r="C31" s="12" t="str">
        <f t="shared" si="0"/>
        <v>10006</v>
      </c>
      <c r="D31" s="12" t="str">
        <f t="shared" si="1"/>
        <v>10006/13</v>
      </c>
      <c r="E31" s="158" t="s">
        <v>251</v>
      </c>
      <c r="F31" s="158" t="s">
        <v>252</v>
      </c>
      <c r="G31" s="162">
        <v>1</v>
      </c>
      <c r="H31" s="14">
        <v>100039</v>
      </c>
      <c r="I31" s="15" t="str">
        <f t="shared" si="2"/>
        <v>Б-100039-13</v>
      </c>
      <c r="J31" s="16">
        <v>2</v>
      </c>
      <c r="K31" s="28">
        <v>7</v>
      </c>
      <c r="L31" s="12" t="s">
        <v>42</v>
      </c>
      <c r="M31" s="16">
        <v>1</v>
      </c>
      <c r="N31" s="12">
        <v>18</v>
      </c>
      <c r="O31" s="13" t="s">
        <v>169</v>
      </c>
      <c r="P31" s="13" t="s">
        <v>234</v>
      </c>
      <c r="Q31" s="13" t="s">
        <v>235</v>
      </c>
      <c r="R31" s="17" t="str">
        <f t="shared" si="8"/>
        <v>1000391</v>
      </c>
      <c r="S31" s="15">
        <v>1</v>
      </c>
      <c r="T31" s="13" t="s">
        <v>141</v>
      </c>
      <c r="U31" s="12">
        <v>80000</v>
      </c>
      <c r="V31" s="12">
        <f t="shared" si="3"/>
        <v>14400</v>
      </c>
      <c r="W31" s="12">
        <v>0</v>
      </c>
      <c r="X31" s="148">
        <v>128</v>
      </c>
      <c r="Y31" s="19" t="s">
        <v>47</v>
      </c>
      <c r="Z31" s="20">
        <f t="shared" si="4"/>
        <v>65600</v>
      </c>
      <c r="AA31" s="21"/>
      <c r="AB31" s="29"/>
      <c r="AC31" s="14">
        <f t="shared" si="5"/>
        <v>40000</v>
      </c>
      <c r="AD31" s="12"/>
      <c r="AE31" s="12"/>
      <c r="AF31" s="13" t="s">
        <v>231</v>
      </c>
      <c r="AG31" s="23">
        <v>8</v>
      </c>
      <c r="AH31" s="30">
        <v>20</v>
      </c>
      <c r="AI31" s="25" t="s">
        <v>49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S31" s="471" t="s">
        <v>259</v>
      </c>
      <c r="AT31" s="15"/>
      <c r="AV3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100039, 'Б-100039-13',date'2016-03-04',2, 7, 7, 'RUR', 1, 18, date'2016-03-06', date'2016-03-07', 1000391, 1, to_date('2016-03-09 00:00:00','YYYY-MM-DD HH24:MI:SS'), 80000, 14400, 0, 128, 0, 'c1', 8,null);insert into xxxx_oebs_cash_payment_test (ID, INVOICE_ID, OEBS_PAYMENT, DOC_DATE, COMISS_DATE) values (s_xxxx_oebs_cash_payment_test.NEXTVAL, 100039, 40000, to_date('2016-03-09 00:00:00','YYYY-MM-DD HH24:MI:SS'), date'2016-03-31' );insert into xxxx_client_discount_m  (ID,CLIENT_ID,CLIENT_AVG_DISCOUNT,DT) values (s_xxxx_client_discount_m.NEXTVAL,128, 20, date'2014-03-01');</v>
      </c>
    </row>
    <row r="32" spans="1:48" s="44" customFormat="1" ht="15" customHeight="1" x14ac:dyDescent="0.3">
      <c r="A32" s="31">
        <v>6</v>
      </c>
      <c r="B32" s="218"/>
      <c r="C32" s="33" t="str">
        <f t="shared" si="0"/>
        <v>10006</v>
      </c>
      <c r="D32" s="33" t="str">
        <f t="shared" si="1"/>
        <v>10006/13</v>
      </c>
      <c r="E32" s="159" t="s">
        <v>251</v>
      </c>
      <c r="F32" s="159" t="s">
        <v>252</v>
      </c>
      <c r="G32" s="170">
        <v>1</v>
      </c>
      <c r="H32" s="14">
        <v>100040</v>
      </c>
      <c r="I32" s="33" t="str">
        <f t="shared" si="2"/>
        <v>Б-100040-13</v>
      </c>
      <c r="J32" s="36">
        <v>2</v>
      </c>
      <c r="K32" s="35">
        <v>12</v>
      </c>
      <c r="L32" s="33" t="s">
        <v>42</v>
      </c>
      <c r="M32" s="36">
        <v>1</v>
      </c>
      <c r="N32" s="33">
        <v>18</v>
      </c>
      <c r="O32" s="34" t="s">
        <v>170</v>
      </c>
      <c r="P32" s="34" t="s">
        <v>234</v>
      </c>
      <c r="Q32" s="34" t="s">
        <v>235</v>
      </c>
      <c r="R32" s="37" t="str">
        <f t="shared" si="8"/>
        <v>1000401</v>
      </c>
      <c r="S32" s="33">
        <v>1</v>
      </c>
      <c r="T32" s="34" t="s">
        <v>142</v>
      </c>
      <c r="U32" s="33">
        <v>60000</v>
      </c>
      <c r="V32" s="33">
        <f t="shared" si="3"/>
        <v>10800</v>
      </c>
      <c r="W32" s="33">
        <v>0</v>
      </c>
      <c r="X32" s="148">
        <v>129</v>
      </c>
      <c r="Y32" s="38" t="s">
        <v>47</v>
      </c>
      <c r="Z32" s="106">
        <f t="shared" si="4"/>
        <v>49200</v>
      </c>
      <c r="AA32" s="39"/>
      <c r="AB32" s="39"/>
      <c r="AC32" s="40">
        <f t="shared" si="5"/>
        <v>30000</v>
      </c>
      <c r="AD32" s="33"/>
      <c r="AE32" s="33"/>
      <c r="AF32" s="34" t="s">
        <v>231</v>
      </c>
      <c r="AG32" s="41">
        <v>8</v>
      </c>
      <c r="AH32" s="42">
        <v>13</v>
      </c>
      <c r="AI32" s="43" t="s">
        <v>49</v>
      </c>
      <c r="AJ32" s="34"/>
      <c r="AK32" s="34"/>
      <c r="AL32" s="37">
        <v>0</v>
      </c>
      <c r="AM32" s="33" t="s">
        <v>50</v>
      </c>
      <c r="AN32" s="33" t="s">
        <v>51</v>
      </c>
      <c r="AO32" s="33"/>
      <c r="AP32" s="37"/>
      <c r="AQ32" s="37"/>
      <c r="AR32" s="37"/>
      <c r="AS32" s="473"/>
      <c r="AT32" s="33"/>
      <c r="AV3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100040, 'Б-100040-13',date'2016-03-05',2, 12, 12, 'RUR', 1, 18, date'2016-03-06', date'2016-03-07', 1000401, 1, to_date('2016-03-11 00:00:00','YYYY-MM-DD HH24:MI:SS'), 60000, 10800, 0, 129, 0, 'c1', 8,null);insert into xxxx_oebs_cash_payment_test (ID, INVOICE_ID, OEBS_PAYMENT, DOC_DATE, COMISS_DATE) values (s_xxxx_oebs_cash_payment_test.NEXTVAL, 100040, 30000, to_date('2016-03-11 00:00:00','YYYY-MM-DD HH24:MI:SS'), date'2016-03-31' );insert into xxxx_client_discount_m  (ID,CLIENT_ID,CLIENT_AVG_DISCOUNT,DT) values (s_xxxx_client_discount_m.NEXTVAL,129, 13, date'2014-03-01');</v>
      </c>
    </row>
    <row r="33" spans="1:48" x14ac:dyDescent="0.3">
      <c r="A33" s="10">
        <v>7</v>
      </c>
      <c r="B33" s="11"/>
      <c r="C33" s="12" t="str">
        <f t="shared" si="0"/>
        <v>10007</v>
      </c>
      <c r="D33" s="12" t="str">
        <f t="shared" si="1"/>
        <v>10007/13</v>
      </c>
      <c r="E33" s="158" t="s">
        <v>251</v>
      </c>
      <c r="F33" s="158" t="s">
        <v>252</v>
      </c>
      <c r="G33" s="12">
        <v>2</v>
      </c>
      <c r="H33" s="14">
        <v>100041</v>
      </c>
      <c r="I33" s="15" t="str">
        <f t="shared" si="2"/>
        <v>Б-100041-13</v>
      </c>
      <c r="J33" s="16">
        <v>2</v>
      </c>
      <c r="K33" s="12">
        <v>1</v>
      </c>
      <c r="L33" s="12" t="s">
        <v>42</v>
      </c>
      <c r="M33" s="16">
        <v>1</v>
      </c>
      <c r="N33" s="12">
        <v>18</v>
      </c>
      <c r="O33" s="13" t="s">
        <v>167</v>
      </c>
      <c r="P33" s="13" t="s">
        <v>234</v>
      </c>
      <c r="Q33" s="13" t="s">
        <v>235</v>
      </c>
      <c r="R33" s="17" t="str">
        <f t="shared" si="8"/>
        <v>1000411</v>
      </c>
      <c r="S33" s="15">
        <v>1</v>
      </c>
      <c r="T33" s="13" t="s">
        <v>139</v>
      </c>
      <c r="U33" s="12">
        <v>100000</v>
      </c>
      <c r="V33" s="12">
        <f t="shared" si="3"/>
        <v>18000</v>
      </c>
      <c r="W33" s="12">
        <v>0</v>
      </c>
      <c r="X33" s="148">
        <v>130</v>
      </c>
      <c r="Y33" s="19" t="s">
        <v>47</v>
      </c>
      <c r="Z33" s="20">
        <f t="shared" si="4"/>
        <v>82000</v>
      </c>
      <c r="AA33" s="21"/>
      <c r="AB33" s="22"/>
      <c r="AC33" s="14">
        <f t="shared" si="5"/>
        <v>50000</v>
      </c>
      <c r="AD33" s="12"/>
      <c r="AE33" s="12"/>
      <c r="AF33" s="13" t="s">
        <v>231</v>
      </c>
      <c r="AG33" s="23">
        <v>8</v>
      </c>
      <c r="AH33" s="24">
        <v>13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S33" s="471" t="s">
        <v>283</v>
      </c>
      <c r="AT33" s="15"/>
      <c r="AV3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100041, 'Б-100041-13',date'2016-03-02',2, 1, 1, 'RUR', 1, 18, date'2016-03-06', date'2016-03-07', 1000411, 1, to_date('2016-03-07 00:00:00','YYYY-MM-DD HH24:MI:SS'), 100000, 18000, 0, 130, 0, 'c1', 8,null);insert into xxxx_oebs_cash_payment_test (ID, INVOICE_ID, OEBS_PAYMENT, DOC_DATE, COMISS_DATE) values (s_xxxx_oebs_cash_payment_test.NEXTVAL, 100041, 50000, to_date('2016-03-07 00:00:00','YYYY-MM-DD HH24:MI:SS'), date'2016-03-31' );insert into xxxx_client_discount_m  (ID,CLIENT_ID,CLIENT_AVG_DISCOUNT,DT) values (s_xxxx_client_discount_m.NEXTVAL,130, 13, date'2014-03-01');</v>
      </c>
    </row>
    <row r="34" spans="1:48" ht="15" customHeight="1" x14ac:dyDescent="0.3">
      <c r="A34" s="10">
        <v>7</v>
      </c>
      <c r="B34" s="11"/>
      <c r="C34" s="12" t="str">
        <f t="shared" si="0"/>
        <v>10007</v>
      </c>
      <c r="D34" s="12" t="str">
        <f t="shared" si="1"/>
        <v>10007/13</v>
      </c>
      <c r="E34" s="158" t="s">
        <v>251</v>
      </c>
      <c r="F34" s="158" t="s">
        <v>252</v>
      </c>
      <c r="G34" s="12">
        <v>2</v>
      </c>
      <c r="H34" s="14">
        <v>100042</v>
      </c>
      <c r="I34" s="15" t="str">
        <f t="shared" si="2"/>
        <v>Б-100042-13</v>
      </c>
      <c r="J34" s="16">
        <v>2</v>
      </c>
      <c r="K34" s="12">
        <v>2</v>
      </c>
      <c r="L34" s="12" t="s">
        <v>42</v>
      </c>
      <c r="M34" s="16">
        <v>1</v>
      </c>
      <c r="N34" s="12">
        <v>18</v>
      </c>
      <c r="O34" s="13" t="s">
        <v>168</v>
      </c>
      <c r="P34" s="13" t="s">
        <v>234</v>
      </c>
      <c r="Q34" s="13" t="s">
        <v>235</v>
      </c>
      <c r="R34" s="17" t="str">
        <f t="shared" si="8"/>
        <v>1000421</v>
      </c>
      <c r="S34" s="15">
        <v>1</v>
      </c>
      <c r="T34" s="13" t="s">
        <v>140</v>
      </c>
      <c r="U34" s="12">
        <v>90000</v>
      </c>
      <c r="V34" s="12">
        <f t="shared" si="3"/>
        <v>16200</v>
      </c>
      <c r="W34" s="12">
        <v>0</v>
      </c>
      <c r="X34" s="148">
        <v>131</v>
      </c>
      <c r="Y34" s="19" t="s">
        <v>47</v>
      </c>
      <c r="Z34" s="20">
        <f t="shared" si="4"/>
        <v>73800</v>
      </c>
      <c r="AA34" s="21"/>
      <c r="AB34" s="26"/>
      <c r="AC34" s="14">
        <f t="shared" si="5"/>
        <v>45000</v>
      </c>
      <c r="AD34" s="12"/>
      <c r="AE34" s="12"/>
      <c r="AF34" s="13" t="s">
        <v>231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S34" s="471"/>
      <c r="AT34" s="15"/>
      <c r="AV3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100042, 'Б-100042-13',date'2016-03-03',2, 2, 2, 'RUR', 1, 18, date'2016-03-06', date'2016-03-07', 1000421, 1, to_date('2016-03-08 00:00:00','YYYY-MM-DD HH24:MI:SS'), 90000, 16200, 0, 131, 0, 'c1', 8,null);insert into xxxx_oebs_cash_payment_test (ID, INVOICE_ID, OEBS_PAYMENT, DOC_DATE, COMISS_DATE) values (s_xxxx_oebs_cash_payment_test.NEXTVAL, 100042, 45000, to_date('2016-03-08 00:00:00','YYYY-MM-DD HH24:MI:SS'), date'2016-03-31' );insert into xxxx_client_discount_m  (ID,CLIENT_ID,CLIENT_AVG_DISCOUNT,DT) values (s_xxxx_client_discount_m.NEXTVAL,131, 7, date'2014-03-01');</v>
      </c>
    </row>
    <row r="35" spans="1:48" ht="15" customHeight="1" x14ac:dyDescent="0.3">
      <c r="A35" s="10">
        <v>7</v>
      </c>
      <c r="B35" s="11"/>
      <c r="C35" s="12" t="str">
        <f t="shared" si="0"/>
        <v>10007</v>
      </c>
      <c r="D35" s="12" t="str">
        <f t="shared" si="1"/>
        <v>10007/13</v>
      </c>
      <c r="E35" s="158" t="s">
        <v>251</v>
      </c>
      <c r="F35" s="158" t="s">
        <v>252</v>
      </c>
      <c r="G35" s="12">
        <v>2</v>
      </c>
      <c r="H35" s="14">
        <v>100043</v>
      </c>
      <c r="I35" s="15" t="str">
        <f t="shared" si="2"/>
        <v>Б-100043-13</v>
      </c>
      <c r="J35" s="16">
        <v>2</v>
      </c>
      <c r="K35" s="12">
        <v>7</v>
      </c>
      <c r="L35" s="12" t="s">
        <v>42</v>
      </c>
      <c r="M35" s="16">
        <v>1</v>
      </c>
      <c r="N35" s="12">
        <v>18</v>
      </c>
      <c r="O35" s="13" t="s">
        <v>168</v>
      </c>
      <c r="P35" s="13" t="s">
        <v>234</v>
      </c>
      <c r="Q35" s="13" t="s">
        <v>235</v>
      </c>
      <c r="R35" s="17" t="str">
        <f t="shared" si="8"/>
        <v>1000431</v>
      </c>
      <c r="S35" s="15">
        <v>1</v>
      </c>
      <c r="T35" s="13" t="s">
        <v>140</v>
      </c>
      <c r="U35" s="12">
        <v>90000</v>
      </c>
      <c r="V35" s="12">
        <f t="shared" si="3"/>
        <v>16200</v>
      </c>
      <c r="W35" s="12">
        <v>0</v>
      </c>
      <c r="X35" s="148">
        <v>132</v>
      </c>
      <c r="Y35" s="19" t="s">
        <v>47</v>
      </c>
      <c r="Z35" s="20">
        <f t="shared" si="4"/>
        <v>73800</v>
      </c>
      <c r="AA35" s="21"/>
      <c r="AB35" s="26"/>
      <c r="AC35" s="14">
        <f t="shared" si="5"/>
        <v>45000</v>
      </c>
      <c r="AD35" s="12"/>
      <c r="AE35" s="12"/>
      <c r="AF35" s="13" t="s">
        <v>231</v>
      </c>
      <c r="AG35" s="23">
        <v>8</v>
      </c>
      <c r="AH35" s="27">
        <v>7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S35" s="472"/>
      <c r="AT35" s="172"/>
      <c r="AV3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100043, 'Б-100043-13',date'2016-03-03',2, 7, 7, 'RUR', 1, 18, date'2016-03-06', date'2016-03-07', 1000431, 1, to_date('2016-03-08 00:00:00','YYYY-MM-DD HH24:MI:SS'), 90000, 16200, 0, 132, 0, 'c1', 8,null);insert into xxxx_oebs_cash_payment_test (ID, INVOICE_ID, OEBS_PAYMENT, DOC_DATE, COMISS_DATE) values (s_xxxx_oebs_cash_payment_test.NEXTVAL, 100043, 45000, to_date('2016-03-08 00:00:00','YYYY-MM-DD HH24:MI:SS'), date'2016-03-31' );insert into xxxx_client_discount_m  (ID,CLIENT_ID,CLIENT_AVG_DISCOUNT,DT) values (s_xxxx_client_discount_m.NEXTVAL,132, 7, date'2014-03-01');</v>
      </c>
    </row>
    <row r="36" spans="1:48" ht="15" customHeight="1" x14ac:dyDescent="0.3">
      <c r="A36" s="10">
        <v>7</v>
      </c>
      <c r="B36" s="11"/>
      <c r="C36" s="12" t="str">
        <f t="shared" si="0"/>
        <v>10007</v>
      </c>
      <c r="D36" s="12" t="str">
        <f t="shared" si="1"/>
        <v>10007/13</v>
      </c>
      <c r="E36" s="158" t="s">
        <v>251</v>
      </c>
      <c r="F36" s="158" t="s">
        <v>252</v>
      </c>
      <c r="G36" s="12">
        <v>2</v>
      </c>
      <c r="H36" s="14">
        <v>100044</v>
      </c>
      <c r="I36" s="15" t="str">
        <f t="shared" si="2"/>
        <v>Б-100044-13</v>
      </c>
      <c r="J36" s="16">
        <v>2</v>
      </c>
      <c r="K36" s="28">
        <v>7</v>
      </c>
      <c r="L36" s="12" t="s">
        <v>42</v>
      </c>
      <c r="M36" s="16">
        <v>1</v>
      </c>
      <c r="N36" s="12">
        <v>18</v>
      </c>
      <c r="O36" s="13" t="s">
        <v>169</v>
      </c>
      <c r="P36" s="13" t="s">
        <v>234</v>
      </c>
      <c r="Q36" s="13" t="s">
        <v>235</v>
      </c>
      <c r="R36" s="17" t="str">
        <f t="shared" si="8"/>
        <v>1000441</v>
      </c>
      <c r="S36" s="15">
        <v>1</v>
      </c>
      <c r="T36" s="13" t="s">
        <v>141</v>
      </c>
      <c r="U36" s="12">
        <v>80000</v>
      </c>
      <c r="V36" s="12">
        <f t="shared" si="3"/>
        <v>14400</v>
      </c>
      <c r="W36" s="12">
        <v>0</v>
      </c>
      <c r="X36" s="148">
        <v>133</v>
      </c>
      <c r="Y36" s="19" t="s">
        <v>47</v>
      </c>
      <c r="Z36" s="20">
        <f t="shared" si="4"/>
        <v>65600</v>
      </c>
      <c r="AA36" s="21"/>
      <c r="AB36" s="29"/>
      <c r="AC36" s="14">
        <f t="shared" si="5"/>
        <v>40000</v>
      </c>
      <c r="AD36" s="12"/>
      <c r="AE36" s="12"/>
      <c r="AF36" s="13" t="s">
        <v>231</v>
      </c>
      <c r="AG36" s="23">
        <v>8</v>
      </c>
      <c r="AH36" s="30">
        <v>20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S36" s="471" t="s">
        <v>257</v>
      </c>
      <c r="AT36" s="15"/>
      <c r="AV3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100044, 'Б-100044-13',date'2016-03-04',2, 7, 7, 'RUR', 1, 18, date'2016-03-06', date'2016-03-07', 1000441, 1, to_date('2016-03-09 00:00:00','YYYY-MM-DD HH24:MI:SS'), 80000, 14400, 0, 133, 0, 'c1', 8,null);insert into xxxx_oebs_cash_payment_test (ID, INVOICE_ID, OEBS_PAYMENT, DOC_DATE, COMISS_DATE) values (s_xxxx_oebs_cash_payment_test.NEXTVAL, 100044, 40000, to_date('2016-03-09 00:00:00','YYYY-MM-DD HH24:MI:SS'), date'2016-03-31' );insert into xxxx_client_discount_m  (ID,CLIENT_ID,CLIENT_AVG_DISCOUNT,DT) values (s_xxxx_client_discount_m.NEXTVAL,133, 20, date'2014-03-01');</v>
      </c>
    </row>
    <row r="37" spans="1:48" s="44" customFormat="1" ht="15" customHeight="1" x14ac:dyDescent="0.3">
      <c r="A37" s="31">
        <v>7</v>
      </c>
      <c r="B37" s="32"/>
      <c r="C37" s="33" t="str">
        <f t="shared" si="0"/>
        <v>10007</v>
      </c>
      <c r="D37" s="33" t="str">
        <f t="shared" si="1"/>
        <v>10007/13</v>
      </c>
      <c r="E37" s="159" t="s">
        <v>251</v>
      </c>
      <c r="F37" s="159" t="s">
        <v>252</v>
      </c>
      <c r="G37" s="33">
        <v>2</v>
      </c>
      <c r="H37" s="14">
        <v>100045</v>
      </c>
      <c r="I37" s="33" t="str">
        <f t="shared" si="2"/>
        <v>Б-100045-13</v>
      </c>
      <c r="J37" s="36">
        <v>2</v>
      </c>
      <c r="K37" s="219">
        <v>19</v>
      </c>
      <c r="L37" s="33" t="s">
        <v>42</v>
      </c>
      <c r="M37" s="36">
        <v>1</v>
      </c>
      <c r="N37" s="33">
        <v>18</v>
      </c>
      <c r="O37" s="34" t="s">
        <v>170</v>
      </c>
      <c r="P37" s="34" t="s">
        <v>234</v>
      </c>
      <c r="Q37" s="34" t="s">
        <v>235</v>
      </c>
      <c r="R37" s="37" t="str">
        <f t="shared" si="8"/>
        <v>1000451</v>
      </c>
      <c r="S37" s="33">
        <v>1</v>
      </c>
      <c r="T37" s="34" t="s">
        <v>142</v>
      </c>
      <c r="U37" s="33">
        <v>60000</v>
      </c>
      <c r="V37" s="33">
        <f t="shared" si="3"/>
        <v>10800</v>
      </c>
      <c r="W37" s="33">
        <v>0</v>
      </c>
      <c r="X37" s="148">
        <v>134</v>
      </c>
      <c r="Y37" s="38" t="s">
        <v>47</v>
      </c>
      <c r="Z37" s="106">
        <f t="shared" si="4"/>
        <v>49200</v>
      </c>
      <c r="AA37" s="39"/>
      <c r="AB37" s="39"/>
      <c r="AC37" s="40">
        <f t="shared" si="5"/>
        <v>30000</v>
      </c>
      <c r="AD37" s="33"/>
      <c r="AE37" s="33"/>
      <c r="AF37" s="34" t="s">
        <v>231</v>
      </c>
      <c r="AG37" s="41">
        <v>8</v>
      </c>
      <c r="AH37" s="42">
        <v>13</v>
      </c>
      <c r="AI37" s="43" t="s">
        <v>49</v>
      </c>
      <c r="AJ37" s="34"/>
      <c r="AK37" s="34"/>
      <c r="AL37" s="37">
        <v>0</v>
      </c>
      <c r="AM37" s="33" t="s">
        <v>50</v>
      </c>
      <c r="AN37" s="33" t="s">
        <v>51</v>
      </c>
      <c r="AO37" s="33"/>
      <c r="AP37" s="37"/>
      <c r="AQ37" s="37"/>
      <c r="AR37" s="37"/>
      <c r="AS37" s="473"/>
      <c r="AT37" s="33"/>
      <c r="AV3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100045, 'Б-100045-13',date'2016-03-05',2, 19, 19, 'RUR', 1, 18, date'2016-03-06', date'2016-03-07', 1000451, 1, to_date('2016-03-11 00:00:00','YYYY-MM-DD HH24:MI:SS'), 60000, 10800, 0, 134, 0, 'c1', 8,null);insert into xxxx_oebs_cash_payment_test (ID, INVOICE_ID, OEBS_PAYMENT, DOC_DATE, COMISS_DATE) values (s_xxxx_oebs_cash_payment_test.NEXTVAL, 100045, 30000, to_date('2016-03-11 00:00:00','YYYY-MM-DD HH24:MI:SS'), date'2016-03-31' );insert into xxxx_client_discount_m  (ID,CLIENT_ID,CLIENT_AVG_DISCOUNT,DT) values (s_xxxx_client_discount_m.NEXTVAL,134, 13, date'2014-03-01');</v>
      </c>
    </row>
    <row r="38" spans="1:48" s="228" customFormat="1" ht="18" customHeight="1" x14ac:dyDescent="0.3">
      <c r="A38" s="10">
        <v>8</v>
      </c>
      <c r="B38" s="11"/>
      <c r="C38" s="220" t="str">
        <f t="shared" si="0"/>
        <v>10008</v>
      </c>
      <c r="D38" s="220" t="str">
        <f t="shared" si="1"/>
        <v>10008/13</v>
      </c>
      <c r="E38" s="221" t="s">
        <v>251</v>
      </c>
      <c r="F38" s="221" t="s">
        <v>252</v>
      </c>
      <c r="G38" s="220">
        <v>2</v>
      </c>
      <c r="H38" s="189">
        <v>100046</v>
      </c>
      <c r="I38" s="222" t="str">
        <f t="shared" si="2"/>
        <v>Б-100046-13</v>
      </c>
      <c r="J38" s="223">
        <v>2</v>
      </c>
      <c r="K38" s="220">
        <v>1</v>
      </c>
      <c r="L38" s="220" t="s">
        <v>42</v>
      </c>
      <c r="M38" s="223">
        <v>1</v>
      </c>
      <c r="N38" s="220">
        <v>18</v>
      </c>
      <c r="O38" s="221" t="s">
        <v>167</v>
      </c>
      <c r="P38" s="221" t="s">
        <v>234</v>
      </c>
      <c r="Q38" s="221" t="s">
        <v>235</v>
      </c>
      <c r="R38" s="224" t="str">
        <f t="shared" si="8"/>
        <v>1000461</v>
      </c>
      <c r="S38" s="222">
        <v>1</v>
      </c>
      <c r="T38" s="221" t="s">
        <v>139</v>
      </c>
      <c r="U38" s="220">
        <v>50000</v>
      </c>
      <c r="V38" s="220">
        <f t="shared" si="3"/>
        <v>9000</v>
      </c>
      <c r="W38" s="220">
        <v>0</v>
      </c>
      <c r="X38" s="65">
        <v>135</v>
      </c>
      <c r="Y38" s="225" t="s">
        <v>47</v>
      </c>
      <c r="Z38" s="226">
        <f t="shared" si="4"/>
        <v>41000</v>
      </c>
      <c r="AA38" s="226"/>
      <c r="AB38" s="226"/>
      <c r="AC38" s="224">
        <f t="shared" si="5"/>
        <v>25000</v>
      </c>
      <c r="AD38" s="220"/>
      <c r="AE38" s="220"/>
      <c r="AF38" s="221" t="s">
        <v>231</v>
      </c>
      <c r="AG38" s="227">
        <v>8</v>
      </c>
      <c r="AH38" s="224">
        <v>13</v>
      </c>
      <c r="AI38" s="221" t="s">
        <v>49</v>
      </c>
      <c r="AJ38" s="221"/>
      <c r="AK38" s="221"/>
      <c r="AL38" s="224">
        <v>0</v>
      </c>
      <c r="AM38" s="222" t="s">
        <v>50</v>
      </c>
      <c r="AN38" s="220" t="s">
        <v>51</v>
      </c>
      <c r="AO38" s="220"/>
      <c r="AP38" s="224"/>
      <c r="AQ38" s="224"/>
      <c r="AR38" s="224"/>
      <c r="AS38" s="474" t="s">
        <v>360</v>
      </c>
      <c r="AT38" s="222"/>
      <c r="AV38" s="161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100046, 'Б-100046-13',date'2016-03-02',2, 1, 1, 'RUR', 1, 18, date'2016-03-06', date'2016-03-07', 1000461, 1, to_date('2016-03-07 00:00:00','YYYY-MM-DD HH24:MI:SS'), 50000, 9000, 0, 135, 0, 'c1', 8,null);insert into xxxx_oebs_cash_payment_test (ID, INVOICE_ID, OEBS_PAYMENT, DOC_DATE, COMISS_DATE) values (s_xxxx_oebs_cash_payment_test.NEXTVAL, 100046, 25000, to_date('2016-03-07 00:00:00','YYYY-MM-DD HH24:MI:SS'), date'2016-03-31' );insert into xxxx_client_discount_m  (ID,CLIENT_ID,CLIENT_AVG_DISCOUNT,DT) values (s_xxxx_client_discount_m.NEXTVAL,135, 13, date'2014-03-01');</v>
      </c>
    </row>
    <row r="39" spans="1:48" s="228" customFormat="1" ht="18" customHeight="1" x14ac:dyDescent="0.3">
      <c r="A39" s="10">
        <v>8</v>
      </c>
      <c r="B39" s="11"/>
      <c r="C39" s="220" t="str">
        <f t="shared" si="0"/>
        <v>10008</v>
      </c>
      <c r="D39" s="220" t="str">
        <f t="shared" si="1"/>
        <v>10008/13</v>
      </c>
      <c r="E39" s="221" t="s">
        <v>251</v>
      </c>
      <c r="F39" s="221" t="s">
        <v>252</v>
      </c>
      <c r="G39" s="220">
        <v>2</v>
      </c>
      <c r="H39" s="189">
        <v>100047</v>
      </c>
      <c r="I39" s="222" t="str">
        <f t="shared" si="2"/>
        <v>Б-100047-13</v>
      </c>
      <c r="J39" s="223">
        <v>2</v>
      </c>
      <c r="K39" s="220">
        <v>1</v>
      </c>
      <c r="L39" s="220" t="s">
        <v>42</v>
      </c>
      <c r="M39" s="223">
        <v>1</v>
      </c>
      <c r="N39" s="220">
        <v>18</v>
      </c>
      <c r="O39" s="221" t="s">
        <v>167</v>
      </c>
      <c r="P39" s="221" t="s">
        <v>234</v>
      </c>
      <c r="Q39" s="221" t="s">
        <v>235</v>
      </c>
      <c r="R39" s="224" t="str">
        <f t="shared" si="8"/>
        <v>1000471</v>
      </c>
      <c r="S39" s="222">
        <v>1</v>
      </c>
      <c r="T39" s="221" t="s">
        <v>139</v>
      </c>
      <c r="U39" s="220">
        <v>100</v>
      </c>
      <c r="V39" s="220">
        <f t="shared" si="3"/>
        <v>18</v>
      </c>
      <c r="W39" s="220">
        <v>0</v>
      </c>
      <c r="X39" s="65">
        <v>136</v>
      </c>
      <c r="Y39" s="225" t="s">
        <v>47</v>
      </c>
      <c r="Z39" s="226">
        <f t="shared" si="4"/>
        <v>82</v>
      </c>
      <c r="AA39" s="226"/>
      <c r="AB39" s="226"/>
      <c r="AC39" s="224">
        <f t="shared" si="5"/>
        <v>50</v>
      </c>
      <c r="AD39" s="220"/>
      <c r="AE39" s="220"/>
      <c r="AF39" s="221" t="s">
        <v>231</v>
      </c>
      <c r="AG39" s="227">
        <v>8</v>
      </c>
      <c r="AH39" s="224">
        <v>13</v>
      </c>
      <c r="AI39" s="221" t="s">
        <v>49</v>
      </c>
      <c r="AJ39" s="221"/>
      <c r="AK39" s="221"/>
      <c r="AL39" s="224">
        <v>0</v>
      </c>
      <c r="AM39" s="222" t="s">
        <v>50</v>
      </c>
      <c r="AN39" s="220" t="s">
        <v>51</v>
      </c>
      <c r="AO39" s="220"/>
      <c r="AP39" s="224"/>
      <c r="AQ39" s="224"/>
      <c r="AR39" s="224"/>
      <c r="AS39" s="474"/>
      <c r="AT39" s="222"/>
      <c r="AV39" s="161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100047, 'Б-100047-13',date'2016-03-02',2, 1, 1, 'RUR', 1, 18, date'2016-03-06', date'2016-03-07', 1000471, 1, to_date('2016-03-07 00:00:00','YYYY-MM-DD HH24:MI:SS'), 100, 18, 0, 136, 0, 'c1', 8,null);insert into xxxx_oebs_cash_payment_test (ID, INVOICE_ID, OEBS_PAYMENT, DOC_DATE, COMISS_DATE) values (s_xxxx_oebs_cash_payment_test.NEXTVAL, 100047, 50, to_date('2016-03-07 00:00:00','YYYY-MM-DD HH24:MI:SS'), date'2016-03-31' );insert into xxxx_client_discount_m  (ID,CLIENT_ID,CLIENT_AVG_DISCOUNT,DT) values (s_xxxx_client_discount_m.NEXTVAL,136, 13, date'2014-03-01');</v>
      </c>
    </row>
    <row r="40" spans="1:48" s="228" customFormat="1" ht="15" customHeight="1" x14ac:dyDescent="0.3">
      <c r="A40" s="10">
        <v>8</v>
      </c>
      <c r="B40" s="11"/>
      <c r="C40" s="220" t="str">
        <f t="shared" si="0"/>
        <v>10008</v>
      </c>
      <c r="D40" s="220" t="str">
        <f t="shared" si="1"/>
        <v>10008/13</v>
      </c>
      <c r="E40" s="221" t="s">
        <v>251</v>
      </c>
      <c r="F40" s="221" t="s">
        <v>252</v>
      </c>
      <c r="G40" s="220">
        <v>2</v>
      </c>
      <c r="H40" s="189">
        <v>100048</v>
      </c>
      <c r="I40" s="222" t="str">
        <f t="shared" si="2"/>
        <v>Б-100048-13</v>
      </c>
      <c r="J40" s="223">
        <v>2</v>
      </c>
      <c r="K40" s="220">
        <v>2</v>
      </c>
      <c r="L40" s="220" t="s">
        <v>42</v>
      </c>
      <c r="M40" s="223">
        <v>1</v>
      </c>
      <c r="N40" s="220">
        <v>18</v>
      </c>
      <c r="O40" s="221" t="s">
        <v>168</v>
      </c>
      <c r="P40" s="221" t="s">
        <v>234</v>
      </c>
      <c r="Q40" s="221" t="s">
        <v>235</v>
      </c>
      <c r="R40" s="224" t="str">
        <f t="shared" si="8"/>
        <v>1000481</v>
      </c>
      <c r="S40" s="222">
        <v>1</v>
      </c>
      <c r="T40" s="221" t="s">
        <v>140</v>
      </c>
      <c r="U40" s="220">
        <v>50000</v>
      </c>
      <c r="V40" s="220">
        <f t="shared" si="3"/>
        <v>9000</v>
      </c>
      <c r="W40" s="220">
        <v>0</v>
      </c>
      <c r="X40" s="65">
        <v>137</v>
      </c>
      <c r="Y40" s="225" t="s">
        <v>47</v>
      </c>
      <c r="Z40" s="226">
        <f t="shared" si="4"/>
        <v>41000</v>
      </c>
      <c r="AA40" s="226"/>
      <c r="AB40" s="284"/>
      <c r="AC40" s="224">
        <f t="shared" si="5"/>
        <v>25000</v>
      </c>
      <c r="AD40" s="220"/>
      <c r="AE40" s="220"/>
      <c r="AF40" s="221" t="s">
        <v>231</v>
      </c>
      <c r="AG40" s="227">
        <v>8</v>
      </c>
      <c r="AH40" s="224">
        <v>7</v>
      </c>
      <c r="AI40" s="221" t="s">
        <v>49</v>
      </c>
      <c r="AJ40" s="221"/>
      <c r="AK40" s="221"/>
      <c r="AL40" s="224">
        <v>0</v>
      </c>
      <c r="AM40" s="222" t="s">
        <v>50</v>
      </c>
      <c r="AN40" s="220" t="s">
        <v>51</v>
      </c>
      <c r="AO40" s="220"/>
      <c r="AP40" s="224"/>
      <c r="AQ40" s="224"/>
      <c r="AR40" s="224"/>
      <c r="AS40" s="474" t="s">
        <v>255</v>
      </c>
      <c r="AT40" s="222"/>
      <c r="AV40" s="161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100048, 'Б-100048-13',date'2016-03-03',2, 2, 2, 'RUR', 1, 18, date'2016-03-06', date'2016-03-07', 1000481, 1, to_date('2016-03-08 00:00:00','YYYY-MM-DD HH24:MI:SS'), 50000, 9000, 0, 137, 0, 'c1', 8,null);insert into xxxx_oebs_cash_payment_test (ID, INVOICE_ID, OEBS_PAYMENT, DOC_DATE, COMISS_DATE) values (s_xxxx_oebs_cash_payment_test.NEXTVAL, 100048, 25000, to_date('2016-03-08 00:00:00','YYYY-MM-DD HH24:MI:SS'), date'2016-03-31' );insert into xxxx_client_discount_m  (ID,CLIENT_ID,CLIENT_AVG_DISCOUNT,DT) values (s_xxxx_client_discount_m.NEXTVAL,137, 7, date'2014-03-01');</v>
      </c>
    </row>
    <row r="41" spans="1:48" s="228" customFormat="1" ht="15" customHeight="1" x14ac:dyDescent="0.3">
      <c r="A41" s="10">
        <v>8</v>
      </c>
      <c r="B41" s="11"/>
      <c r="C41" s="220" t="str">
        <f t="shared" si="0"/>
        <v>10008</v>
      </c>
      <c r="D41" s="220" t="str">
        <f t="shared" si="1"/>
        <v>10008/13</v>
      </c>
      <c r="E41" s="221" t="s">
        <v>251</v>
      </c>
      <c r="F41" s="221" t="s">
        <v>252</v>
      </c>
      <c r="G41" s="220">
        <v>2</v>
      </c>
      <c r="H41" s="189">
        <v>100049</v>
      </c>
      <c r="I41" s="222" t="str">
        <f t="shared" si="2"/>
        <v>Б-100049-13</v>
      </c>
      <c r="J41" s="223">
        <v>2</v>
      </c>
      <c r="K41" s="220">
        <v>7</v>
      </c>
      <c r="L41" s="220" t="s">
        <v>42</v>
      </c>
      <c r="M41" s="223">
        <v>1</v>
      </c>
      <c r="N41" s="220">
        <v>18</v>
      </c>
      <c r="O41" s="221" t="s">
        <v>168</v>
      </c>
      <c r="P41" s="221" t="s">
        <v>234</v>
      </c>
      <c r="Q41" s="221" t="s">
        <v>235</v>
      </c>
      <c r="R41" s="224" t="str">
        <f t="shared" si="8"/>
        <v>1000491</v>
      </c>
      <c r="S41" s="222">
        <v>1</v>
      </c>
      <c r="T41" s="221" t="s">
        <v>140</v>
      </c>
      <c r="U41" s="220">
        <v>50000</v>
      </c>
      <c r="V41" s="220">
        <f t="shared" si="3"/>
        <v>9000</v>
      </c>
      <c r="W41" s="220">
        <v>0</v>
      </c>
      <c r="X41" s="65">
        <v>138</v>
      </c>
      <c r="Y41" s="225" t="s">
        <v>47</v>
      </c>
      <c r="Z41" s="226">
        <f t="shared" si="4"/>
        <v>41000</v>
      </c>
      <c r="AA41" s="226"/>
      <c r="AB41" s="284"/>
      <c r="AC41" s="224">
        <f t="shared" si="5"/>
        <v>25000</v>
      </c>
      <c r="AD41" s="220"/>
      <c r="AE41" s="220"/>
      <c r="AF41" s="221" t="s">
        <v>231</v>
      </c>
      <c r="AG41" s="227">
        <v>8</v>
      </c>
      <c r="AH41" s="224">
        <v>7</v>
      </c>
      <c r="AI41" s="221" t="s">
        <v>49</v>
      </c>
      <c r="AJ41" s="221"/>
      <c r="AK41" s="221"/>
      <c r="AL41" s="224">
        <v>0</v>
      </c>
      <c r="AM41" s="222" t="s">
        <v>50</v>
      </c>
      <c r="AN41" s="220" t="s">
        <v>51</v>
      </c>
      <c r="AO41" s="220"/>
      <c r="AP41" s="224"/>
      <c r="AQ41" s="224"/>
      <c r="AR41" s="224"/>
      <c r="AS41" s="475" t="s">
        <v>262</v>
      </c>
      <c r="AT41" s="274"/>
      <c r="AV41" s="161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100049, 'Б-100049-13',date'2016-03-03',2, 7, 7, 'RUR', 1, 18, date'2016-03-06', date'2016-03-07', 1000491, 1, to_date('2016-03-08 00:00:00','YYYY-MM-DD HH24:MI:SS'), 50000, 9000, 0, 138, 0, 'c1', 8,null);insert into xxxx_oebs_cash_payment_test (ID, INVOICE_ID, OEBS_PAYMENT, DOC_DATE, COMISS_DATE) values (s_xxxx_oebs_cash_payment_test.NEXTVAL, 100049, 25000, to_date('2016-03-08 00:00:00','YYYY-MM-DD HH24:MI:SS'), date'2016-03-31' );insert into xxxx_client_discount_m  (ID,CLIENT_ID,CLIENT_AVG_DISCOUNT,DT) values (s_xxxx_client_discount_m.NEXTVAL,138, 7, date'2014-03-01');</v>
      </c>
    </row>
    <row r="42" spans="1:48" s="228" customFormat="1" ht="15" customHeight="1" x14ac:dyDescent="0.3">
      <c r="A42" s="10">
        <v>8</v>
      </c>
      <c r="B42" s="11"/>
      <c r="C42" s="220" t="str">
        <f t="shared" si="0"/>
        <v>10008</v>
      </c>
      <c r="D42" s="220" t="str">
        <f t="shared" si="1"/>
        <v>10008/13</v>
      </c>
      <c r="E42" s="221" t="s">
        <v>251</v>
      </c>
      <c r="F42" s="221" t="s">
        <v>252</v>
      </c>
      <c r="G42" s="220">
        <v>2</v>
      </c>
      <c r="H42" s="189">
        <v>100050</v>
      </c>
      <c r="I42" s="222" t="str">
        <f t="shared" si="2"/>
        <v>Б-100050-13</v>
      </c>
      <c r="J42" s="223">
        <v>2</v>
      </c>
      <c r="K42" s="220">
        <v>7</v>
      </c>
      <c r="L42" s="220" t="s">
        <v>42</v>
      </c>
      <c r="M42" s="223">
        <v>1</v>
      </c>
      <c r="N42" s="220">
        <v>18</v>
      </c>
      <c r="O42" s="221" t="s">
        <v>169</v>
      </c>
      <c r="P42" s="221" t="s">
        <v>234</v>
      </c>
      <c r="Q42" s="221" t="s">
        <v>235</v>
      </c>
      <c r="R42" s="224" t="str">
        <f t="shared" si="8"/>
        <v>1000501</v>
      </c>
      <c r="S42" s="222">
        <v>1</v>
      </c>
      <c r="T42" s="221" t="s">
        <v>141</v>
      </c>
      <c r="U42" s="220">
        <v>50000</v>
      </c>
      <c r="V42" s="220">
        <f t="shared" si="3"/>
        <v>9000</v>
      </c>
      <c r="W42" s="220">
        <v>0</v>
      </c>
      <c r="X42" s="65">
        <v>139</v>
      </c>
      <c r="Y42" s="225" t="s">
        <v>47</v>
      </c>
      <c r="Z42" s="226">
        <f t="shared" si="4"/>
        <v>41000</v>
      </c>
      <c r="AA42" s="226"/>
      <c r="AB42" s="226"/>
      <c r="AC42" s="224">
        <f t="shared" si="5"/>
        <v>25000</v>
      </c>
      <c r="AD42" s="220"/>
      <c r="AE42" s="220"/>
      <c r="AF42" s="221" t="s">
        <v>231</v>
      </c>
      <c r="AG42" s="227">
        <v>8</v>
      </c>
      <c r="AH42" s="224">
        <v>20</v>
      </c>
      <c r="AI42" s="221" t="s">
        <v>49</v>
      </c>
      <c r="AJ42" s="221"/>
      <c r="AK42" s="221"/>
      <c r="AL42" s="224">
        <v>0</v>
      </c>
      <c r="AM42" s="222" t="s">
        <v>50</v>
      </c>
      <c r="AN42" s="220" t="s">
        <v>51</v>
      </c>
      <c r="AO42" s="220"/>
      <c r="AP42" s="224"/>
      <c r="AQ42" s="224"/>
      <c r="AR42" s="224"/>
      <c r="AS42" s="474"/>
      <c r="AT42" s="222"/>
      <c r="AV42" s="161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100050, 'Б-100050-13',date'2016-03-04',2, 7, 7, 'RUR', 1, 18, date'2016-03-06', date'2016-03-07', 1000501, 1, to_date('2016-03-09 00:00:00','YYYY-MM-DD HH24:MI:SS'), 50000, 9000, 0, 139, 0, 'c1', 8,null);insert into xxxx_oebs_cash_payment_test (ID, INVOICE_ID, OEBS_PAYMENT, DOC_DATE, COMISS_DATE) values (s_xxxx_oebs_cash_payment_test.NEXTVAL, 100050, 25000, to_date('2016-03-09 00:00:00','YYYY-MM-DD HH24:MI:SS'), date'2016-03-31' );insert into xxxx_client_discount_m  (ID,CLIENT_ID,CLIENT_AVG_DISCOUNT,DT) values (s_xxxx_client_discount_m.NEXTVAL,139, 20, date'2014-03-01');</v>
      </c>
    </row>
    <row r="43" spans="1:48" s="236" customFormat="1" ht="15" customHeight="1" x14ac:dyDescent="0.3">
      <c r="A43" s="31">
        <v>8</v>
      </c>
      <c r="B43" s="32"/>
      <c r="C43" s="229" t="str">
        <f t="shared" si="0"/>
        <v>10008</v>
      </c>
      <c r="D43" s="229" t="str">
        <f t="shared" si="1"/>
        <v>10008/13</v>
      </c>
      <c r="E43" s="230" t="s">
        <v>251</v>
      </c>
      <c r="F43" s="230" t="s">
        <v>252</v>
      </c>
      <c r="G43" s="229">
        <v>2</v>
      </c>
      <c r="H43" s="216">
        <v>100051</v>
      </c>
      <c r="I43" s="229" t="str">
        <f t="shared" si="2"/>
        <v>Б-100051-13</v>
      </c>
      <c r="J43" s="231">
        <v>2</v>
      </c>
      <c r="K43" s="309">
        <v>25</v>
      </c>
      <c r="L43" s="229" t="s">
        <v>42</v>
      </c>
      <c r="M43" s="231">
        <v>1</v>
      </c>
      <c r="N43" s="229">
        <v>18</v>
      </c>
      <c r="O43" s="230" t="s">
        <v>170</v>
      </c>
      <c r="P43" s="230" t="s">
        <v>234</v>
      </c>
      <c r="Q43" s="230" t="s">
        <v>235</v>
      </c>
      <c r="R43" s="232" t="str">
        <f t="shared" si="8"/>
        <v>1000511</v>
      </c>
      <c r="S43" s="229">
        <v>1</v>
      </c>
      <c r="T43" s="230" t="s">
        <v>142</v>
      </c>
      <c r="U43" s="229">
        <v>50000</v>
      </c>
      <c r="V43" s="229">
        <f t="shared" si="3"/>
        <v>9000</v>
      </c>
      <c r="W43" s="229">
        <v>0</v>
      </c>
      <c r="X43" s="201">
        <v>140</v>
      </c>
      <c r="Y43" s="233" t="s">
        <v>47</v>
      </c>
      <c r="Z43" s="234">
        <f t="shared" si="4"/>
        <v>41000</v>
      </c>
      <c r="AA43" s="234"/>
      <c r="AB43" s="234"/>
      <c r="AC43" s="232">
        <f t="shared" si="5"/>
        <v>25000</v>
      </c>
      <c r="AD43" s="229"/>
      <c r="AE43" s="229"/>
      <c r="AF43" s="230" t="s">
        <v>231</v>
      </c>
      <c r="AG43" s="235">
        <v>8</v>
      </c>
      <c r="AH43" s="232">
        <v>13</v>
      </c>
      <c r="AI43" s="230" t="s">
        <v>49</v>
      </c>
      <c r="AJ43" s="230"/>
      <c r="AK43" s="230"/>
      <c r="AL43" s="232">
        <v>0</v>
      </c>
      <c r="AM43" s="229" t="s">
        <v>50</v>
      </c>
      <c r="AN43" s="229" t="s">
        <v>51</v>
      </c>
      <c r="AO43" s="229"/>
      <c r="AP43" s="232"/>
      <c r="AQ43" s="232"/>
      <c r="AR43" s="232"/>
      <c r="AS43" s="476" t="s">
        <v>257</v>
      </c>
      <c r="AT43" s="229"/>
      <c r="AV43" s="20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100051, 'Б-100051-13',date'2016-03-05',2, 25, 25, 'RUR', 1, 18, date'2016-03-06', date'2016-03-07', 1000511, 1, to_date('2016-03-11 00:00:00','YYYY-MM-DD HH24:MI:SS'), 50000, 9000, 0, 140, 0, 'c1', 8,null);insert into xxxx_oebs_cash_payment_test (ID, INVOICE_ID, OEBS_PAYMENT, DOC_DATE, COMISS_DATE) values (s_xxxx_oebs_cash_payment_test.NEXTVAL, 100051, 25000, to_date('2016-03-11 00:00:00','YYYY-MM-DD HH24:MI:SS'), date'2016-03-31' );insert into xxxx_client_discount_m  (ID,CLIENT_ID,CLIENT_AVG_DISCOUNT,DT) values (s_xxxx_client_discount_m.NEXTVAL,140, 13, date'2014-03-01');</v>
      </c>
    </row>
    <row r="44" spans="1:48" s="228" customFormat="1" ht="15" customHeight="1" x14ac:dyDescent="0.3">
      <c r="A44" s="10">
        <v>9</v>
      </c>
      <c r="B44" s="237"/>
      <c r="C44" s="220" t="str">
        <f t="shared" ref="C44:C51" si="9">"1000"&amp;A44</f>
        <v>10009</v>
      </c>
      <c r="D44" s="220" t="str">
        <f t="shared" ref="D44:D51" si="10">"1000"&amp;A44&amp;"/13"</f>
        <v>10009/13</v>
      </c>
      <c r="E44" s="221" t="s">
        <v>251</v>
      </c>
      <c r="F44" s="221" t="s">
        <v>252</v>
      </c>
      <c r="G44" s="220">
        <v>2</v>
      </c>
      <c r="H44" s="189">
        <v>100059</v>
      </c>
      <c r="I44" s="222" t="str">
        <f t="shared" ref="I44:I51" si="11">"Б-"&amp;H44&amp;"-13"</f>
        <v>Б-100059-13</v>
      </c>
      <c r="J44" s="223">
        <v>2</v>
      </c>
      <c r="K44" s="220">
        <v>25</v>
      </c>
      <c r="L44" s="220" t="s">
        <v>42</v>
      </c>
      <c r="M44" s="223">
        <v>1</v>
      </c>
      <c r="N44" s="220">
        <v>18</v>
      </c>
      <c r="O44" s="221" t="s">
        <v>169</v>
      </c>
      <c r="P44" s="221" t="s">
        <v>234</v>
      </c>
      <c r="Q44" s="221" t="s">
        <v>235</v>
      </c>
      <c r="R44" s="224" t="str">
        <f t="shared" ref="R44:R51" si="12">H44&amp;"1"</f>
        <v>1000591</v>
      </c>
      <c r="S44" s="222">
        <v>1</v>
      </c>
      <c r="T44" s="221" t="s">
        <v>141</v>
      </c>
      <c r="U44" s="220">
        <v>20000</v>
      </c>
      <c r="V44" s="220">
        <f t="shared" ref="V44:V51" si="13">U44*0.18</f>
        <v>3600</v>
      </c>
      <c r="W44" s="220">
        <v>0</v>
      </c>
      <c r="X44" s="148">
        <v>145</v>
      </c>
      <c r="Y44" s="225" t="s">
        <v>47</v>
      </c>
      <c r="Z44" s="226">
        <f t="shared" ref="Z44:Z51" si="14">U44-V44</f>
        <v>16400</v>
      </c>
      <c r="AA44" s="226"/>
      <c r="AB44" s="226"/>
      <c r="AC44" s="224">
        <f t="shared" ref="AC44:AC51" si="15">U44*0.5</f>
        <v>10000</v>
      </c>
      <c r="AD44" s="220"/>
      <c r="AE44" s="220"/>
      <c r="AF44" s="221" t="s">
        <v>231</v>
      </c>
      <c r="AG44" s="227">
        <v>8</v>
      </c>
      <c r="AH44" s="224">
        <v>20</v>
      </c>
      <c r="AI44" s="221" t="s">
        <v>49</v>
      </c>
      <c r="AJ44" s="221"/>
      <c r="AK44" s="221"/>
      <c r="AL44" s="224">
        <v>0</v>
      </c>
      <c r="AM44" s="222" t="s">
        <v>50</v>
      </c>
      <c r="AN44" s="220" t="s">
        <v>51</v>
      </c>
      <c r="AO44" s="220"/>
      <c r="AP44" s="224"/>
      <c r="AQ44" s="224"/>
      <c r="AR44" s="224"/>
      <c r="AS44" s="474" t="s">
        <v>265</v>
      </c>
      <c r="AT44" s="222"/>
      <c r="AV4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2, 100059, 'Б-100059-13',date'2016-03-04',2, 25, 25, 'RUR', 1, 18, date'2016-03-06', date'2016-03-07', 1000591, 1, to_date('2016-03-09 00:00:00','YYYY-MM-DD HH24:MI:SS'), 20000, 3600, 0, 145, 0, 'c1', 8,null);insert into xxxx_oebs_cash_payment_test (ID, INVOICE_ID, OEBS_PAYMENT, DOC_DATE, COMISS_DATE) values (s_xxxx_oebs_cash_payment_test.NEXTVAL, 100059, 10000, to_date('2016-03-09 00:00:00','YYYY-MM-DD HH24:MI:SS'), date'2016-03-31' );insert into xxxx_client_discount_m  (ID,CLIENT_ID,CLIENT_AVG_DISCOUNT,DT) values (s_xxxx_client_discount_m.NEXTVAL,145, 20, date'2014-03-01');</v>
      </c>
    </row>
    <row r="45" spans="1:48" s="236" customFormat="1" ht="15" customHeight="1" x14ac:dyDescent="0.3">
      <c r="A45" s="31">
        <v>9</v>
      </c>
      <c r="B45" s="238"/>
      <c r="C45" s="229" t="str">
        <f t="shared" si="9"/>
        <v>10009</v>
      </c>
      <c r="D45" s="229" t="str">
        <f t="shared" si="10"/>
        <v>10009/13</v>
      </c>
      <c r="E45" s="230" t="s">
        <v>251</v>
      </c>
      <c r="F45" s="230" t="s">
        <v>252</v>
      </c>
      <c r="G45" s="229">
        <v>2</v>
      </c>
      <c r="H45" s="189">
        <v>100060</v>
      </c>
      <c r="I45" s="229" t="str">
        <f t="shared" si="11"/>
        <v>Б-100060-13</v>
      </c>
      <c r="J45" s="231">
        <v>2</v>
      </c>
      <c r="K45" s="229">
        <v>25</v>
      </c>
      <c r="L45" s="229" t="s">
        <v>42</v>
      </c>
      <c r="M45" s="231">
        <v>1</v>
      </c>
      <c r="N45" s="229">
        <v>18</v>
      </c>
      <c r="O45" s="230" t="s">
        <v>170</v>
      </c>
      <c r="P45" s="230" t="s">
        <v>234</v>
      </c>
      <c r="Q45" s="230" t="s">
        <v>235</v>
      </c>
      <c r="R45" s="232" t="str">
        <f t="shared" si="12"/>
        <v>1000601</v>
      </c>
      <c r="S45" s="229">
        <v>1</v>
      </c>
      <c r="T45" s="230" t="s">
        <v>142</v>
      </c>
      <c r="U45" s="229">
        <v>41000</v>
      </c>
      <c r="V45" s="229">
        <f t="shared" si="13"/>
        <v>7380</v>
      </c>
      <c r="W45" s="229">
        <v>0</v>
      </c>
      <c r="X45" s="148">
        <v>146</v>
      </c>
      <c r="Y45" s="233" t="s">
        <v>47</v>
      </c>
      <c r="Z45" s="234">
        <f t="shared" si="14"/>
        <v>33620</v>
      </c>
      <c r="AA45" s="234"/>
      <c r="AB45" s="234"/>
      <c r="AC45" s="232">
        <f t="shared" si="15"/>
        <v>20500</v>
      </c>
      <c r="AD45" s="229"/>
      <c r="AE45" s="229"/>
      <c r="AF45" s="230" t="s">
        <v>231</v>
      </c>
      <c r="AG45" s="235">
        <v>8</v>
      </c>
      <c r="AH45" s="232">
        <v>13</v>
      </c>
      <c r="AI45" s="230" t="s">
        <v>49</v>
      </c>
      <c r="AJ45" s="230"/>
      <c r="AK45" s="230"/>
      <c r="AL45" s="232">
        <v>0</v>
      </c>
      <c r="AM45" s="229" t="s">
        <v>50</v>
      </c>
      <c r="AN45" s="229" t="s">
        <v>51</v>
      </c>
      <c r="AO45" s="229"/>
      <c r="AP45" s="232"/>
      <c r="AQ45" s="232"/>
      <c r="AR45" s="232"/>
      <c r="AS45" s="476" t="s">
        <v>266</v>
      </c>
      <c r="AT45" s="229"/>
      <c r="AV4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2, 100060, 'Б-100060-13',date'2016-03-05',2, 25, 25, 'RUR', 1, 18, date'2016-03-06', date'2016-03-07', 1000601, 1, to_date('2016-03-11 00:00:00','YYYY-MM-DD HH24:MI:SS'), 41000, 7380, 0, 146, 0, 'c1', 8,null);insert into xxxx_oebs_cash_payment_test (ID, INVOICE_ID, OEBS_PAYMENT, DOC_DATE, COMISS_DATE) values (s_xxxx_oebs_cash_payment_test.NEXTVAL, 100060, 20500, to_date('2016-03-11 00:00:00','YYYY-MM-DD HH24:MI:SS'), date'2016-03-31' );insert into xxxx_client_discount_m  (ID,CLIENT_ID,CLIENT_AVG_DISCOUNT,DT) values (s_xxxx_client_discount_m.NEXTVAL,146, 13, date'2014-03-01');</v>
      </c>
    </row>
    <row r="46" spans="1:48" s="228" customFormat="1" ht="15" customHeight="1" x14ac:dyDescent="0.3">
      <c r="A46" s="10">
        <v>10</v>
      </c>
      <c r="B46" s="237"/>
      <c r="C46" s="220" t="str">
        <f t="shared" si="9"/>
        <v>100010</v>
      </c>
      <c r="D46" s="220" t="str">
        <f t="shared" si="10"/>
        <v>100010/13</v>
      </c>
      <c r="E46" s="221" t="s">
        <v>251</v>
      </c>
      <c r="F46" s="221" t="s">
        <v>252</v>
      </c>
      <c r="G46" s="220">
        <v>2</v>
      </c>
      <c r="H46" s="189">
        <v>100061</v>
      </c>
      <c r="I46" s="222" t="str">
        <f t="shared" si="11"/>
        <v>Б-100061-13</v>
      </c>
      <c r="J46" s="223">
        <v>2</v>
      </c>
      <c r="K46" s="220">
        <v>25</v>
      </c>
      <c r="L46" s="220" t="s">
        <v>42</v>
      </c>
      <c r="M46" s="223">
        <v>1</v>
      </c>
      <c r="N46" s="220">
        <v>18</v>
      </c>
      <c r="O46" s="221" t="s">
        <v>169</v>
      </c>
      <c r="P46" s="221" t="s">
        <v>234</v>
      </c>
      <c r="Q46" s="221" t="s">
        <v>235</v>
      </c>
      <c r="R46" s="224" t="str">
        <f t="shared" si="12"/>
        <v>1000611</v>
      </c>
      <c r="S46" s="222">
        <v>1</v>
      </c>
      <c r="T46" s="221" t="s">
        <v>141</v>
      </c>
      <c r="U46" s="220">
        <v>600000</v>
      </c>
      <c r="V46" s="220">
        <f t="shared" si="13"/>
        <v>108000</v>
      </c>
      <c r="W46" s="220">
        <v>0</v>
      </c>
      <c r="X46" s="148">
        <v>147</v>
      </c>
      <c r="Y46" s="225" t="s">
        <v>47</v>
      </c>
      <c r="Z46" s="226">
        <f t="shared" si="14"/>
        <v>492000</v>
      </c>
      <c r="AA46" s="226"/>
      <c r="AB46" s="226"/>
      <c r="AC46" s="224">
        <f t="shared" si="15"/>
        <v>300000</v>
      </c>
      <c r="AD46" s="220"/>
      <c r="AE46" s="220"/>
      <c r="AF46" s="221" t="s">
        <v>231</v>
      </c>
      <c r="AG46" s="227">
        <v>8</v>
      </c>
      <c r="AH46" s="224">
        <v>20</v>
      </c>
      <c r="AI46" s="221" t="s">
        <v>49</v>
      </c>
      <c r="AJ46" s="221"/>
      <c r="AK46" s="221"/>
      <c r="AL46" s="224">
        <v>0</v>
      </c>
      <c r="AM46" s="222" t="s">
        <v>50</v>
      </c>
      <c r="AN46" s="220" t="s">
        <v>51</v>
      </c>
      <c r="AO46" s="220"/>
      <c r="AP46" s="224"/>
      <c r="AQ46" s="224"/>
      <c r="AR46" s="224"/>
      <c r="AS46" s="474" t="s">
        <v>267</v>
      </c>
      <c r="AT46" s="222"/>
      <c r="AV4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2, 100061, 'Б-100061-13',date'2016-03-04',2, 25, 25, 'RUR', 1, 18, date'2016-03-06', date'2016-03-07', 1000611, 1, to_date('2016-03-09 00:00:00','YYYY-MM-DD HH24:MI:SS'), 600000, 108000, 0, 147, 0, 'c1', 8,null);insert into xxxx_oebs_cash_payment_test (ID, INVOICE_ID, OEBS_PAYMENT, DOC_DATE, COMISS_DATE) values (s_xxxx_oebs_cash_payment_test.NEXTVAL, 100061, 300000, to_date('2016-03-09 00:00:00','YYYY-MM-DD HH24:MI:SS'), date'2016-03-31' );insert into xxxx_client_discount_m  (ID,CLIENT_ID,CLIENT_AVG_DISCOUNT,DT) values (s_xxxx_client_discount_m.NEXTVAL,147, 20, date'2014-03-01');</v>
      </c>
    </row>
    <row r="47" spans="1:48" s="236" customFormat="1" ht="15" customHeight="1" x14ac:dyDescent="0.3">
      <c r="A47" s="10">
        <v>10</v>
      </c>
      <c r="B47" s="238"/>
      <c r="C47" s="229" t="str">
        <f t="shared" si="9"/>
        <v>100010</v>
      </c>
      <c r="D47" s="229" t="str">
        <f t="shared" si="10"/>
        <v>100010/13</v>
      </c>
      <c r="E47" s="230" t="s">
        <v>251</v>
      </c>
      <c r="F47" s="230" t="s">
        <v>252</v>
      </c>
      <c r="G47" s="229">
        <v>2</v>
      </c>
      <c r="H47" s="189">
        <v>100062</v>
      </c>
      <c r="I47" s="229" t="str">
        <f t="shared" si="11"/>
        <v>Б-100062-13</v>
      </c>
      <c r="J47" s="231">
        <v>2</v>
      </c>
      <c r="K47" s="229">
        <v>25</v>
      </c>
      <c r="L47" s="229" t="s">
        <v>42</v>
      </c>
      <c r="M47" s="231">
        <v>1</v>
      </c>
      <c r="N47" s="229">
        <v>18</v>
      </c>
      <c r="O47" s="230" t="s">
        <v>170</v>
      </c>
      <c r="P47" s="230" t="s">
        <v>234</v>
      </c>
      <c r="Q47" s="230" t="s">
        <v>235</v>
      </c>
      <c r="R47" s="232" t="str">
        <f t="shared" si="12"/>
        <v>1000621</v>
      </c>
      <c r="S47" s="229">
        <v>1</v>
      </c>
      <c r="T47" s="230" t="s">
        <v>142</v>
      </c>
      <c r="U47" s="229">
        <v>620000</v>
      </c>
      <c r="V47" s="229">
        <f t="shared" si="13"/>
        <v>111600</v>
      </c>
      <c r="W47" s="229">
        <v>0</v>
      </c>
      <c r="X47" s="148">
        <v>148</v>
      </c>
      <c r="Y47" s="233" t="s">
        <v>47</v>
      </c>
      <c r="Z47" s="234">
        <f t="shared" si="14"/>
        <v>508400</v>
      </c>
      <c r="AA47" s="239">
        <f>Z46+Z47</f>
        <v>1000400</v>
      </c>
      <c r="AB47" s="234"/>
      <c r="AC47" s="232">
        <f t="shared" si="15"/>
        <v>310000</v>
      </c>
      <c r="AD47" s="229"/>
      <c r="AE47" s="229"/>
      <c r="AF47" s="230" t="s">
        <v>231</v>
      </c>
      <c r="AG47" s="235">
        <v>8</v>
      </c>
      <c r="AH47" s="232">
        <v>13</v>
      </c>
      <c r="AI47" s="230" t="s">
        <v>49</v>
      </c>
      <c r="AJ47" s="230"/>
      <c r="AK47" s="230"/>
      <c r="AL47" s="232">
        <v>0</v>
      </c>
      <c r="AM47" s="229" t="s">
        <v>50</v>
      </c>
      <c r="AN47" s="229" t="s">
        <v>51</v>
      </c>
      <c r="AO47" s="229"/>
      <c r="AP47" s="232"/>
      <c r="AQ47" s="232"/>
      <c r="AR47" s="232"/>
      <c r="AS47" s="476" t="s">
        <v>263</v>
      </c>
      <c r="AT47" s="229"/>
      <c r="AU47" s="236">
        <v>120048</v>
      </c>
      <c r="AV4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2, 100062, 'Б-100062-13',date'2016-03-05',2, 25, 25, 'RUR', 1, 18, date'2016-03-06', date'2016-03-07', 1000621, 1, to_date('2016-03-11 00:00:00','YYYY-MM-DD HH24:MI:SS'), 620000, 111600, 0, 148, 0, 'c1', 8,null);insert into xxxx_oebs_cash_payment_test (ID, INVOICE_ID, OEBS_PAYMENT, DOC_DATE, COMISS_DATE) values (s_xxxx_oebs_cash_payment_test.NEXTVAL, 100062, 310000, to_date('2016-03-11 00:00:00','YYYY-MM-DD HH24:MI:SS'), date'2016-03-31' );insert into xxxx_client_discount_m  (ID,CLIENT_ID,CLIENT_AVG_DISCOUNT,DT) values (s_xxxx_client_discount_m.NEXTVAL,148, 13, date'2014-03-01');</v>
      </c>
    </row>
    <row r="48" spans="1:48" s="228" customFormat="1" ht="15" customHeight="1" x14ac:dyDescent="0.3">
      <c r="A48" s="10">
        <v>11</v>
      </c>
      <c r="B48" s="237"/>
      <c r="C48" s="220" t="str">
        <f>"1000"&amp;A48</f>
        <v>100011</v>
      </c>
      <c r="D48" s="220" t="str">
        <f>"1000"&amp;A48&amp;"/13"</f>
        <v>100011/13</v>
      </c>
      <c r="E48" s="221" t="s">
        <v>251</v>
      </c>
      <c r="F48" s="221" t="s">
        <v>252</v>
      </c>
      <c r="G48" s="220">
        <v>2</v>
      </c>
      <c r="H48" s="189">
        <v>100063</v>
      </c>
      <c r="I48" s="222" t="str">
        <f>"Б-"&amp;H48&amp;"-13"</f>
        <v>Б-100063-13</v>
      </c>
      <c r="J48" s="223">
        <v>2</v>
      </c>
      <c r="K48" s="220">
        <v>25</v>
      </c>
      <c r="L48" s="220" t="s">
        <v>42</v>
      </c>
      <c r="M48" s="223">
        <v>1</v>
      </c>
      <c r="N48" s="220">
        <v>18</v>
      </c>
      <c r="O48" s="221" t="s">
        <v>169</v>
      </c>
      <c r="P48" s="221" t="s">
        <v>234</v>
      </c>
      <c r="Q48" s="221" t="s">
        <v>235</v>
      </c>
      <c r="R48" s="224" t="str">
        <f>H48&amp;"1"</f>
        <v>1000631</v>
      </c>
      <c r="S48" s="222">
        <v>1</v>
      </c>
      <c r="T48" s="221" t="s">
        <v>141</v>
      </c>
      <c r="U48" s="220">
        <v>1200000</v>
      </c>
      <c r="V48" s="220">
        <f>U48*0.18</f>
        <v>216000</v>
      </c>
      <c r="W48" s="220">
        <v>0</v>
      </c>
      <c r="X48" s="148">
        <v>149</v>
      </c>
      <c r="Y48" s="225" t="s">
        <v>47</v>
      </c>
      <c r="Z48" s="226">
        <f>U48-V48</f>
        <v>984000</v>
      </c>
      <c r="AA48" s="240"/>
      <c r="AB48" s="226"/>
      <c r="AC48" s="224">
        <f>U48*0.5</f>
        <v>600000</v>
      </c>
      <c r="AD48" s="220"/>
      <c r="AE48" s="220"/>
      <c r="AF48" s="221" t="s">
        <v>231</v>
      </c>
      <c r="AG48" s="227">
        <v>8</v>
      </c>
      <c r="AH48" s="224">
        <v>20</v>
      </c>
      <c r="AI48" s="221" t="s">
        <v>49</v>
      </c>
      <c r="AJ48" s="221"/>
      <c r="AK48" s="221"/>
      <c r="AL48" s="224">
        <v>0</v>
      </c>
      <c r="AM48" s="222" t="s">
        <v>50</v>
      </c>
      <c r="AN48" s="220" t="s">
        <v>51</v>
      </c>
      <c r="AO48" s="220"/>
      <c r="AP48" s="224"/>
      <c r="AQ48" s="224"/>
      <c r="AR48" s="224"/>
      <c r="AS48" s="488" t="s">
        <v>268</v>
      </c>
      <c r="AT48" s="222"/>
      <c r="AV4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2, 100063, 'Б-100063-13',date'2016-03-04',2, 25, 25, 'RUR', 1, 18, date'2016-03-06', date'2016-03-07', 1000631, 1, to_date('2016-03-09 00:00:00','YYYY-MM-DD HH24:MI:SS'), 1200000, 216000, 0, 149, 0, 'c1', 8,null);insert into xxxx_oebs_cash_payment_test (ID, INVOICE_ID, OEBS_PAYMENT, DOC_DATE, COMISS_DATE) values (s_xxxx_oebs_cash_payment_test.NEXTVAL, 100063, 600000, to_date('2016-03-09 00:00:00','YYYY-MM-DD HH24:MI:SS'), date'2016-03-31' );insert into xxxx_client_discount_m  (ID,CLIENT_ID,CLIENT_AVG_DISCOUNT,DT) values (s_xxxx_client_discount_m.NEXTVAL,149, 20, date'2014-03-01');</v>
      </c>
    </row>
    <row r="49" spans="1:48" s="236" customFormat="1" ht="15" customHeight="1" x14ac:dyDescent="0.3">
      <c r="A49" s="10">
        <v>11</v>
      </c>
      <c r="B49" s="238"/>
      <c r="C49" s="229" t="str">
        <f>"1000"&amp;A49</f>
        <v>100011</v>
      </c>
      <c r="D49" s="229" t="str">
        <f>"1000"&amp;A49&amp;"/13"</f>
        <v>100011/13</v>
      </c>
      <c r="E49" s="230" t="s">
        <v>251</v>
      </c>
      <c r="F49" s="230" t="s">
        <v>252</v>
      </c>
      <c r="G49" s="229">
        <v>2</v>
      </c>
      <c r="H49" s="189">
        <v>100064</v>
      </c>
      <c r="I49" s="229" t="str">
        <f>"Б-"&amp;H49&amp;"-13"</f>
        <v>Б-100064-13</v>
      </c>
      <c r="J49" s="231">
        <v>2</v>
      </c>
      <c r="K49" s="229">
        <v>25</v>
      </c>
      <c r="L49" s="229" t="s">
        <v>42</v>
      </c>
      <c r="M49" s="231">
        <v>1</v>
      </c>
      <c r="N49" s="229">
        <v>18</v>
      </c>
      <c r="O49" s="230" t="s">
        <v>170</v>
      </c>
      <c r="P49" s="230" t="s">
        <v>234</v>
      </c>
      <c r="Q49" s="230" t="s">
        <v>235</v>
      </c>
      <c r="R49" s="232" t="str">
        <f>H49&amp;"1"</f>
        <v>1000641</v>
      </c>
      <c r="S49" s="229">
        <v>1</v>
      </c>
      <c r="T49" s="230" t="s">
        <v>142</v>
      </c>
      <c r="U49" s="229">
        <v>1240000</v>
      </c>
      <c r="V49" s="229">
        <f>U49*0.18</f>
        <v>223200</v>
      </c>
      <c r="W49" s="229">
        <v>0</v>
      </c>
      <c r="X49" s="148">
        <v>150</v>
      </c>
      <c r="Y49" s="233" t="s">
        <v>47</v>
      </c>
      <c r="Z49" s="234">
        <f>U49-V49</f>
        <v>1016800</v>
      </c>
      <c r="AA49" s="239">
        <f>Z48+Z49</f>
        <v>2000800</v>
      </c>
      <c r="AB49" s="234"/>
      <c r="AC49" s="232">
        <f>U49*0.5</f>
        <v>620000</v>
      </c>
      <c r="AD49" s="229"/>
      <c r="AE49" s="229"/>
      <c r="AF49" s="230" t="s">
        <v>231</v>
      </c>
      <c r="AG49" s="235">
        <v>8</v>
      </c>
      <c r="AH49" s="232">
        <v>13</v>
      </c>
      <c r="AI49" s="230" t="s">
        <v>49</v>
      </c>
      <c r="AJ49" s="230"/>
      <c r="AK49" s="230"/>
      <c r="AL49" s="232">
        <v>0</v>
      </c>
      <c r="AM49" s="229" t="s">
        <v>50</v>
      </c>
      <c r="AN49" s="229" t="s">
        <v>51</v>
      </c>
      <c r="AO49" s="229"/>
      <c r="AP49" s="232"/>
      <c r="AQ49" s="232"/>
      <c r="AR49" s="232"/>
      <c r="AS49" s="476" t="s">
        <v>263</v>
      </c>
      <c r="AT49" s="229"/>
      <c r="AU49" s="236">
        <v>280112</v>
      </c>
      <c r="AV4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2, 100064, 'Б-100064-13',date'2016-03-05',2, 25, 25, 'RUR', 1, 18, date'2016-03-06', date'2016-03-07', 1000641, 1, to_date('2016-03-11 00:00:00','YYYY-MM-DD HH24:MI:SS'), 1240000, 223200, 0, 150, 0, 'c1', 8,null);insert into xxxx_oebs_cash_payment_test (ID, INVOICE_ID, OEBS_PAYMENT, DOC_DATE, COMISS_DATE) values (s_xxxx_oebs_cash_payment_test.NEXTVAL, 100064, 620000, to_date('2016-03-11 00:00:00','YYYY-MM-DD HH24:MI:SS'), date'2016-03-31' );insert into xxxx_client_discount_m  (ID,CLIENT_ID,CLIENT_AVG_DISCOUNT,DT) values (s_xxxx_client_discount_m.NEXTVAL,150, 13, date'2014-03-01');</v>
      </c>
    </row>
    <row r="50" spans="1:48" s="228" customFormat="1" ht="15" customHeight="1" x14ac:dyDescent="0.3">
      <c r="A50" s="10">
        <v>12</v>
      </c>
      <c r="B50" s="237"/>
      <c r="C50" s="220" t="str">
        <f t="shared" si="9"/>
        <v>100012</v>
      </c>
      <c r="D50" s="220" t="str">
        <f t="shared" si="10"/>
        <v>100012/13</v>
      </c>
      <c r="E50" s="221" t="s">
        <v>251</v>
      </c>
      <c r="F50" s="221" t="s">
        <v>252</v>
      </c>
      <c r="G50" s="220">
        <v>2</v>
      </c>
      <c r="H50" s="189">
        <v>100065</v>
      </c>
      <c r="I50" s="222" t="str">
        <f t="shared" si="11"/>
        <v>Б-100065-13</v>
      </c>
      <c r="J50" s="223">
        <v>2</v>
      </c>
      <c r="K50" s="220">
        <v>25</v>
      </c>
      <c r="L50" s="220" t="s">
        <v>42</v>
      </c>
      <c r="M50" s="223">
        <v>1</v>
      </c>
      <c r="N50" s="220">
        <v>18</v>
      </c>
      <c r="O50" s="221" t="s">
        <v>169</v>
      </c>
      <c r="P50" s="221" t="s">
        <v>234</v>
      </c>
      <c r="Q50" s="221" t="s">
        <v>235</v>
      </c>
      <c r="R50" s="224" t="str">
        <f t="shared" si="12"/>
        <v>1000651</v>
      </c>
      <c r="S50" s="222">
        <v>1</v>
      </c>
      <c r="T50" s="221" t="s">
        <v>141</v>
      </c>
      <c r="U50" s="220">
        <f>U46*3</f>
        <v>1800000</v>
      </c>
      <c r="V50" s="220">
        <f t="shared" si="13"/>
        <v>324000</v>
      </c>
      <c r="W50" s="220">
        <v>0</v>
      </c>
      <c r="X50" s="148">
        <v>151</v>
      </c>
      <c r="Y50" s="225" t="s">
        <v>47</v>
      </c>
      <c r="Z50" s="226">
        <f t="shared" si="14"/>
        <v>1476000</v>
      </c>
      <c r="AA50" s="240"/>
      <c r="AB50" s="226"/>
      <c r="AC50" s="224">
        <f t="shared" si="15"/>
        <v>900000</v>
      </c>
      <c r="AD50" s="220"/>
      <c r="AE50" s="220"/>
      <c r="AF50" s="221" t="s">
        <v>231</v>
      </c>
      <c r="AG50" s="227">
        <v>8</v>
      </c>
      <c r="AH50" s="224">
        <v>20</v>
      </c>
      <c r="AI50" s="221" t="s">
        <v>49</v>
      </c>
      <c r="AJ50" s="221"/>
      <c r="AK50" s="221"/>
      <c r="AL50" s="224">
        <v>0</v>
      </c>
      <c r="AM50" s="222" t="s">
        <v>50</v>
      </c>
      <c r="AN50" s="220" t="s">
        <v>51</v>
      </c>
      <c r="AO50" s="220"/>
      <c r="AP50" s="224"/>
      <c r="AQ50" s="224"/>
      <c r="AR50" s="224"/>
      <c r="AS50" s="488" t="s">
        <v>269</v>
      </c>
      <c r="AT50" s="222"/>
      <c r="AV5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2, 100065, 'Б-100065-13',date'2016-03-04',2, 25, 25, 'RUR', 1, 18, date'2016-03-06', date'2016-03-07', 1000651, 1, to_date('2016-03-09 00:00:00','YYYY-MM-DD HH24:MI:SS'), 1800000, 324000, 0, 151, 0, 'c1', 8,null);insert into xxxx_oebs_cash_payment_test (ID, INVOICE_ID, OEBS_PAYMENT, DOC_DATE, COMISS_DATE) values (s_xxxx_oebs_cash_payment_test.NEXTVAL, 100065, 900000, to_date('2016-03-09 00:00:00','YYYY-MM-DD HH24:MI:SS'), date'2016-03-31' );insert into xxxx_client_discount_m  (ID,CLIENT_ID,CLIENT_AVG_DISCOUNT,DT) values (s_xxxx_client_discount_m.NEXTVAL,151, 20, date'2014-03-01');</v>
      </c>
    </row>
    <row r="51" spans="1:48" s="236" customFormat="1" ht="15" customHeight="1" x14ac:dyDescent="0.3">
      <c r="A51" s="10">
        <v>12</v>
      </c>
      <c r="B51" s="238"/>
      <c r="C51" s="229" t="str">
        <f t="shared" si="9"/>
        <v>100012</v>
      </c>
      <c r="D51" s="229" t="str">
        <f t="shared" si="10"/>
        <v>100012/13</v>
      </c>
      <c r="E51" s="230" t="s">
        <v>251</v>
      </c>
      <c r="F51" s="230" t="s">
        <v>252</v>
      </c>
      <c r="G51" s="229">
        <v>2</v>
      </c>
      <c r="H51" s="189">
        <v>100066</v>
      </c>
      <c r="I51" s="229" t="str">
        <f t="shared" si="11"/>
        <v>Б-100066-13</v>
      </c>
      <c r="J51" s="231">
        <v>2</v>
      </c>
      <c r="K51" s="229">
        <v>25</v>
      </c>
      <c r="L51" s="229" t="s">
        <v>42</v>
      </c>
      <c r="M51" s="231">
        <v>1</v>
      </c>
      <c r="N51" s="229">
        <v>18</v>
      </c>
      <c r="O51" s="230" t="s">
        <v>170</v>
      </c>
      <c r="P51" s="230" t="s">
        <v>234</v>
      </c>
      <c r="Q51" s="230" t="s">
        <v>235</v>
      </c>
      <c r="R51" s="232" t="str">
        <f t="shared" si="12"/>
        <v>1000661</v>
      </c>
      <c r="S51" s="229">
        <v>1</v>
      </c>
      <c r="T51" s="230" t="s">
        <v>142</v>
      </c>
      <c r="U51" s="220">
        <f>U47*3</f>
        <v>1860000</v>
      </c>
      <c r="V51" s="229">
        <f t="shared" si="13"/>
        <v>334800</v>
      </c>
      <c r="W51" s="229">
        <v>0</v>
      </c>
      <c r="X51" s="148">
        <v>152</v>
      </c>
      <c r="Y51" s="233" t="s">
        <v>47</v>
      </c>
      <c r="Z51" s="234">
        <f t="shared" si="14"/>
        <v>1525200</v>
      </c>
      <c r="AA51" s="239">
        <f>Z50+Z51</f>
        <v>3001200</v>
      </c>
      <c r="AB51" s="234"/>
      <c r="AC51" s="232">
        <f t="shared" si="15"/>
        <v>930000</v>
      </c>
      <c r="AD51" s="229"/>
      <c r="AE51" s="229"/>
      <c r="AF51" s="230" t="s">
        <v>231</v>
      </c>
      <c r="AG51" s="235">
        <v>8</v>
      </c>
      <c r="AH51" s="232">
        <v>13</v>
      </c>
      <c r="AI51" s="230" t="s">
        <v>49</v>
      </c>
      <c r="AJ51" s="230"/>
      <c r="AK51" s="230"/>
      <c r="AL51" s="232">
        <v>0</v>
      </c>
      <c r="AM51" s="229" t="s">
        <v>50</v>
      </c>
      <c r="AN51" s="229" t="s">
        <v>51</v>
      </c>
      <c r="AO51" s="229"/>
      <c r="AP51" s="232"/>
      <c r="AQ51" s="232"/>
      <c r="AR51" s="232"/>
      <c r="AS51" s="476" t="s">
        <v>263</v>
      </c>
      <c r="AT51" s="229"/>
      <c r="AU51" s="236">
        <v>480192</v>
      </c>
      <c r="AV5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2, 100066, 'Б-100066-13',date'2016-03-05',2, 25, 25, 'RUR', 1, 18, date'2016-03-06', date'2016-03-07', 1000661, 1, to_date('2016-03-11 00:00:00','YYYY-MM-DD HH24:MI:SS'), 1860000, 334800, 0, 152, 0, 'c1', 8,null);insert into xxxx_oebs_cash_payment_test (ID, INVOICE_ID, OEBS_PAYMENT, DOC_DATE, COMISS_DATE) values (s_xxxx_oebs_cash_payment_test.NEXTVAL, 100066, 930000, to_date('2016-03-11 00:00:00','YYYY-MM-DD HH24:MI:SS'), date'2016-03-31' );insert into xxxx_client_discount_m  (ID,CLIENT_ID,CLIENT_AVG_DISCOUNT,DT) values (s_xxxx_client_discount_m.NEXTVAL,152, 13, date'2014-03-01');</v>
      </c>
    </row>
    <row r="52" spans="1:48" s="228" customFormat="1" ht="15" customHeight="1" x14ac:dyDescent="0.3">
      <c r="A52" s="10">
        <v>13</v>
      </c>
      <c r="B52" s="237"/>
      <c r="C52" s="220" t="str">
        <f t="shared" ref="C52:C83" si="16">"1000"&amp;A52</f>
        <v>100013</v>
      </c>
      <c r="D52" s="220" t="str">
        <f t="shared" ref="D52:D83" si="17">"1000"&amp;A52&amp;"/13"</f>
        <v>100013/13</v>
      </c>
      <c r="E52" s="221" t="s">
        <v>251</v>
      </c>
      <c r="F52" s="221" t="s">
        <v>252</v>
      </c>
      <c r="G52" s="220">
        <v>2</v>
      </c>
      <c r="H52" s="189">
        <v>100067</v>
      </c>
      <c r="I52" s="222" t="str">
        <f t="shared" ref="I52:I83" si="18">"Б-"&amp;H52&amp;"-13"</f>
        <v>Б-100067-13</v>
      </c>
      <c r="J52" s="223">
        <v>2</v>
      </c>
      <c r="K52" s="220">
        <v>25</v>
      </c>
      <c r="L52" s="220" t="s">
        <v>42</v>
      </c>
      <c r="M52" s="223">
        <v>1</v>
      </c>
      <c r="N52" s="220">
        <v>18</v>
      </c>
      <c r="O52" s="221" t="s">
        <v>169</v>
      </c>
      <c r="P52" s="221" t="s">
        <v>234</v>
      </c>
      <c r="Q52" s="221" t="s">
        <v>235</v>
      </c>
      <c r="R52" s="224" t="str">
        <f t="shared" ref="R52:R77" si="19">H52&amp;"1"</f>
        <v>1000671</v>
      </c>
      <c r="S52" s="222">
        <v>1</v>
      </c>
      <c r="T52" s="221" t="s">
        <v>141</v>
      </c>
      <c r="U52" s="220">
        <f>U46*4</f>
        <v>2400000</v>
      </c>
      <c r="V52" s="220">
        <f t="shared" ref="V52:V71" si="20">U52*0.18</f>
        <v>432000</v>
      </c>
      <c r="W52" s="220">
        <v>0</v>
      </c>
      <c r="X52" s="148">
        <v>153</v>
      </c>
      <c r="Y52" s="225" t="s">
        <v>47</v>
      </c>
      <c r="Z52" s="226">
        <f t="shared" ref="Z52:Z71" si="21">U52-V52</f>
        <v>1968000</v>
      </c>
      <c r="AA52" s="240"/>
      <c r="AB52" s="226"/>
      <c r="AC52" s="224">
        <f t="shared" ref="AC52:AC83" si="22">U52*0.5</f>
        <v>1200000</v>
      </c>
      <c r="AD52" s="220"/>
      <c r="AE52" s="220"/>
      <c r="AF52" s="221" t="s">
        <v>231</v>
      </c>
      <c r="AG52" s="227">
        <v>8</v>
      </c>
      <c r="AH52" s="224">
        <v>20</v>
      </c>
      <c r="AI52" s="221" t="s">
        <v>49</v>
      </c>
      <c r="AJ52" s="221"/>
      <c r="AK52" s="221"/>
      <c r="AL52" s="224">
        <v>0</v>
      </c>
      <c r="AM52" s="222" t="s">
        <v>50</v>
      </c>
      <c r="AN52" s="220" t="s">
        <v>51</v>
      </c>
      <c r="AO52" s="220"/>
      <c r="AP52" s="224"/>
      <c r="AQ52" s="224"/>
      <c r="AR52" s="224"/>
      <c r="AS52" s="488" t="s">
        <v>270</v>
      </c>
      <c r="AT52" s="222"/>
      <c r="AV5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2, 100067, 'Б-100067-13',date'2016-03-04',2, 25, 25, 'RUR', 1, 18, date'2016-03-06', date'2016-03-07', 1000671, 1, to_date('2016-03-09 00:00:00','YYYY-MM-DD HH24:MI:SS'), 2400000, 432000, 0, 153, 0, 'c1', 8,null);insert into xxxx_oebs_cash_payment_test (ID, INVOICE_ID, OEBS_PAYMENT, DOC_DATE, COMISS_DATE) values (s_xxxx_oebs_cash_payment_test.NEXTVAL, 100067, 1200000, to_date('2016-03-09 00:00:00','YYYY-MM-DD HH24:MI:SS'), date'2016-03-31' );insert into xxxx_client_discount_m  (ID,CLIENT_ID,CLIENT_AVG_DISCOUNT,DT) values (s_xxxx_client_discount_m.NEXTVAL,153, 20, date'2014-03-01');</v>
      </c>
    </row>
    <row r="53" spans="1:48" s="236" customFormat="1" ht="15" customHeight="1" x14ac:dyDescent="0.3">
      <c r="A53" s="10">
        <v>13</v>
      </c>
      <c r="B53" s="238"/>
      <c r="C53" s="229" t="str">
        <f t="shared" si="16"/>
        <v>100013</v>
      </c>
      <c r="D53" s="229" t="str">
        <f t="shared" si="17"/>
        <v>100013/13</v>
      </c>
      <c r="E53" s="230" t="s">
        <v>251</v>
      </c>
      <c r="F53" s="230" t="s">
        <v>252</v>
      </c>
      <c r="G53" s="229">
        <v>2</v>
      </c>
      <c r="H53" s="189">
        <v>100068</v>
      </c>
      <c r="I53" s="229" t="str">
        <f t="shared" si="18"/>
        <v>Б-100068-13</v>
      </c>
      <c r="J53" s="231">
        <v>2</v>
      </c>
      <c r="K53" s="229">
        <v>25</v>
      </c>
      <c r="L53" s="229" t="s">
        <v>42</v>
      </c>
      <c r="M53" s="231">
        <v>1</v>
      </c>
      <c r="N53" s="229">
        <v>18</v>
      </c>
      <c r="O53" s="230" t="s">
        <v>170</v>
      </c>
      <c r="P53" s="230" t="s">
        <v>234</v>
      </c>
      <c r="Q53" s="230" t="s">
        <v>235</v>
      </c>
      <c r="R53" s="232" t="str">
        <f t="shared" si="19"/>
        <v>1000681</v>
      </c>
      <c r="S53" s="229">
        <v>1</v>
      </c>
      <c r="T53" s="230" t="s">
        <v>142</v>
      </c>
      <c r="U53" s="220">
        <f>U47*4</f>
        <v>2480000</v>
      </c>
      <c r="V53" s="229">
        <f t="shared" si="20"/>
        <v>446400</v>
      </c>
      <c r="W53" s="229">
        <v>0</v>
      </c>
      <c r="X53" s="148">
        <v>154</v>
      </c>
      <c r="Y53" s="233" t="s">
        <v>47</v>
      </c>
      <c r="Z53" s="234">
        <f t="shared" si="21"/>
        <v>2033600</v>
      </c>
      <c r="AA53" s="239">
        <f>Z52+Z53</f>
        <v>4001600</v>
      </c>
      <c r="AB53" s="234"/>
      <c r="AC53" s="232">
        <f t="shared" si="22"/>
        <v>1240000</v>
      </c>
      <c r="AD53" s="229"/>
      <c r="AE53" s="229"/>
      <c r="AF53" s="230" t="s">
        <v>231</v>
      </c>
      <c r="AG53" s="235">
        <v>8</v>
      </c>
      <c r="AH53" s="232">
        <v>13</v>
      </c>
      <c r="AI53" s="230" t="s">
        <v>49</v>
      </c>
      <c r="AJ53" s="230"/>
      <c r="AK53" s="230"/>
      <c r="AL53" s="232">
        <v>0</v>
      </c>
      <c r="AM53" s="229" t="s">
        <v>50</v>
      </c>
      <c r="AN53" s="229" t="s">
        <v>51</v>
      </c>
      <c r="AO53" s="229"/>
      <c r="AP53" s="232"/>
      <c r="AQ53" s="232"/>
      <c r="AR53" s="232"/>
      <c r="AS53" s="476" t="s">
        <v>263</v>
      </c>
      <c r="AT53" s="229"/>
      <c r="AU53" s="236">
        <v>720288</v>
      </c>
      <c r="AV5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2, 100068, 'Б-100068-13',date'2016-03-05',2, 25, 25, 'RUR', 1, 18, date'2016-03-06', date'2016-03-07', 1000681, 1, to_date('2016-03-11 00:00:00','YYYY-MM-DD HH24:MI:SS'), 2480000, 446400, 0, 154, 0, 'c1', 8,null);insert into xxxx_oebs_cash_payment_test (ID, INVOICE_ID, OEBS_PAYMENT, DOC_DATE, COMISS_DATE) values (s_xxxx_oebs_cash_payment_test.NEXTVAL, 100068, 1240000, to_date('2016-03-11 00:00:00','YYYY-MM-DD HH24:MI:SS'), date'2016-03-31' );insert into xxxx_client_discount_m  (ID,CLIENT_ID,CLIENT_AVG_DISCOUNT,DT) values (s_xxxx_client_discount_m.NEXTVAL,154, 13, date'2014-03-01');</v>
      </c>
    </row>
    <row r="54" spans="1:48" s="228" customFormat="1" ht="15" customHeight="1" x14ac:dyDescent="0.3">
      <c r="A54" s="10">
        <v>14</v>
      </c>
      <c r="B54" s="237"/>
      <c r="C54" s="220" t="str">
        <f t="shared" si="16"/>
        <v>100014</v>
      </c>
      <c r="D54" s="220" t="str">
        <f t="shared" si="17"/>
        <v>100014/13</v>
      </c>
      <c r="E54" s="221" t="s">
        <v>251</v>
      </c>
      <c r="F54" s="221" t="s">
        <v>252</v>
      </c>
      <c r="G54" s="220">
        <v>2</v>
      </c>
      <c r="H54" s="189">
        <v>100069</v>
      </c>
      <c r="I54" s="222" t="str">
        <f t="shared" si="18"/>
        <v>Б-100069-13</v>
      </c>
      <c r="J54" s="223">
        <v>2</v>
      </c>
      <c r="K54" s="220">
        <v>25</v>
      </c>
      <c r="L54" s="220" t="s">
        <v>42</v>
      </c>
      <c r="M54" s="223">
        <v>1</v>
      </c>
      <c r="N54" s="220">
        <v>18</v>
      </c>
      <c r="O54" s="221" t="s">
        <v>169</v>
      </c>
      <c r="P54" s="221" t="s">
        <v>234</v>
      </c>
      <c r="Q54" s="221" t="s">
        <v>235</v>
      </c>
      <c r="R54" s="224" t="str">
        <f t="shared" si="19"/>
        <v>1000691</v>
      </c>
      <c r="S54" s="222">
        <v>1</v>
      </c>
      <c r="T54" s="221" t="s">
        <v>141</v>
      </c>
      <c r="U54" s="220">
        <f>U46*5</f>
        <v>3000000</v>
      </c>
      <c r="V54" s="220">
        <f t="shared" si="20"/>
        <v>540000</v>
      </c>
      <c r="W54" s="220">
        <v>0</v>
      </c>
      <c r="X54" s="148">
        <v>155</v>
      </c>
      <c r="Y54" s="225" t="s">
        <v>47</v>
      </c>
      <c r="Z54" s="226">
        <f t="shared" si="21"/>
        <v>2460000</v>
      </c>
      <c r="AA54" s="240"/>
      <c r="AB54" s="226"/>
      <c r="AC54" s="224">
        <f t="shared" si="22"/>
        <v>1500000</v>
      </c>
      <c r="AD54" s="220"/>
      <c r="AE54" s="220"/>
      <c r="AF54" s="221" t="s">
        <v>231</v>
      </c>
      <c r="AG54" s="227">
        <v>8</v>
      </c>
      <c r="AH54" s="224">
        <v>20</v>
      </c>
      <c r="AI54" s="221" t="s">
        <v>49</v>
      </c>
      <c r="AJ54" s="221"/>
      <c r="AK54" s="221"/>
      <c r="AL54" s="224">
        <v>0</v>
      </c>
      <c r="AM54" s="222" t="s">
        <v>50</v>
      </c>
      <c r="AN54" s="220" t="s">
        <v>51</v>
      </c>
      <c r="AO54" s="220"/>
      <c r="AP54" s="224"/>
      <c r="AQ54" s="224"/>
      <c r="AR54" s="224"/>
      <c r="AS54" s="488" t="s">
        <v>271</v>
      </c>
      <c r="AT54" s="222"/>
      <c r="AV5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2, 100069, 'Б-100069-13',date'2016-03-04',2, 25, 25, 'RUR', 1, 18, date'2016-03-06', date'2016-03-07', 1000691, 1, to_date('2016-03-09 00:00:00','YYYY-MM-DD HH24:MI:SS'), 3000000, 540000, 0, 155, 0, 'c1', 8,null);insert into xxxx_oebs_cash_payment_test (ID, INVOICE_ID, OEBS_PAYMENT, DOC_DATE, COMISS_DATE) values (s_xxxx_oebs_cash_payment_test.NEXTVAL, 100069, 1500000, to_date('2016-03-09 00:00:00','YYYY-MM-DD HH24:MI:SS'), date'2016-03-31' );insert into xxxx_client_discount_m  (ID,CLIENT_ID,CLIENT_AVG_DISCOUNT,DT) values (s_xxxx_client_discount_m.NEXTVAL,155, 20, date'2014-03-01');</v>
      </c>
    </row>
    <row r="55" spans="1:48" s="236" customFormat="1" ht="15" customHeight="1" x14ac:dyDescent="0.3">
      <c r="A55" s="10">
        <v>14</v>
      </c>
      <c r="B55" s="238"/>
      <c r="C55" s="229" t="str">
        <f t="shared" si="16"/>
        <v>100014</v>
      </c>
      <c r="D55" s="229" t="str">
        <f t="shared" si="17"/>
        <v>100014/13</v>
      </c>
      <c r="E55" s="230" t="s">
        <v>251</v>
      </c>
      <c r="F55" s="230" t="s">
        <v>252</v>
      </c>
      <c r="G55" s="229">
        <v>2</v>
      </c>
      <c r="H55" s="189">
        <v>100070</v>
      </c>
      <c r="I55" s="229" t="str">
        <f t="shared" si="18"/>
        <v>Б-100070-13</v>
      </c>
      <c r="J55" s="231">
        <v>2</v>
      </c>
      <c r="K55" s="229">
        <v>25</v>
      </c>
      <c r="L55" s="229" t="s">
        <v>42</v>
      </c>
      <c r="M55" s="231">
        <v>1</v>
      </c>
      <c r="N55" s="229">
        <v>18</v>
      </c>
      <c r="O55" s="230" t="s">
        <v>170</v>
      </c>
      <c r="P55" s="230" t="s">
        <v>234</v>
      </c>
      <c r="Q55" s="230" t="s">
        <v>235</v>
      </c>
      <c r="R55" s="232" t="str">
        <f t="shared" si="19"/>
        <v>1000701</v>
      </c>
      <c r="S55" s="229">
        <v>1</v>
      </c>
      <c r="T55" s="230" t="s">
        <v>142</v>
      </c>
      <c r="U55" s="220">
        <f>U47*5</f>
        <v>3100000</v>
      </c>
      <c r="V55" s="229">
        <f t="shared" si="20"/>
        <v>558000</v>
      </c>
      <c r="W55" s="229">
        <v>0</v>
      </c>
      <c r="X55" s="148">
        <v>156</v>
      </c>
      <c r="Y55" s="233" t="s">
        <v>47</v>
      </c>
      <c r="Z55" s="234">
        <f t="shared" si="21"/>
        <v>2542000</v>
      </c>
      <c r="AA55" s="239">
        <f>Z54+Z55</f>
        <v>5002000</v>
      </c>
      <c r="AB55" s="234"/>
      <c r="AC55" s="232">
        <f t="shared" si="22"/>
        <v>1550000</v>
      </c>
      <c r="AD55" s="229"/>
      <c r="AE55" s="229"/>
      <c r="AF55" s="230" t="s">
        <v>231</v>
      </c>
      <c r="AG55" s="235">
        <v>8</v>
      </c>
      <c r="AH55" s="232">
        <v>13</v>
      </c>
      <c r="AI55" s="230" t="s">
        <v>49</v>
      </c>
      <c r="AJ55" s="230"/>
      <c r="AK55" s="230"/>
      <c r="AL55" s="232">
        <v>0</v>
      </c>
      <c r="AM55" s="229" t="s">
        <v>50</v>
      </c>
      <c r="AN55" s="229" t="s">
        <v>51</v>
      </c>
      <c r="AO55" s="229"/>
      <c r="AP55" s="232"/>
      <c r="AQ55" s="232"/>
      <c r="AR55" s="232"/>
      <c r="AS55" s="476" t="s">
        <v>263</v>
      </c>
      <c r="AT55" s="229"/>
      <c r="AU55" s="236">
        <v>1000400</v>
      </c>
      <c r="AV5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2, 100070, 'Б-100070-13',date'2016-03-05',2, 25, 25, 'RUR', 1, 18, date'2016-03-06', date'2016-03-07', 1000701, 1, to_date('2016-03-11 00:00:00','YYYY-MM-DD HH24:MI:SS'), 3100000, 558000, 0, 156, 0, 'c1', 8,null);insert into xxxx_oebs_cash_payment_test (ID, INVOICE_ID, OEBS_PAYMENT, DOC_DATE, COMISS_DATE) values (s_xxxx_oebs_cash_payment_test.NEXTVAL, 100070, 1550000, to_date('2016-03-11 00:00:00','YYYY-MM-DD HH24:MI:SS'), date'2016-03-31' );insert into xxxx_client_discount_m  (ID,CLIENT_ID,CLIENT_AVG_DISCOUNT,DT) values (s_xxxx_client_discount_m.NEXTVAL,156, 13, date'2014-03-01');</v>
      </c>
    </row>
    <row r="56" spans="1:48" x14ac:dyDescent="0.3">
      <c r="A56" s="10">
        <v>15</v>
      </c>
      <c r="B56" s="11"/>
      <c r="C56" s="12" t="str">
        <f t="shared" si="16"/>
        <v>100015</v>
      </c>
      <c r="D56" s="12" t="str">
        <f t="shared" si="17"/>
        <v>100015/13</v>
      </c>
      <c r="E56" s="158" t="s">
        <v>251</v>
      </c>
      <c r="F56" s="158" t="s">
        <v>252</v>
      </c>
      <c r="G56" s="12">
        <v>2</v>
      </c>
      <c r="H56" s="189">
        <v>100071</v>
      </c>
      <c r="I56" s="15" t="str">
        <f t="shared" si="18"/>
        <v>Б-100071-13</v>
      </c>
      <c r="J56" s="16">
        <v>2</v>
      </c>
      <c r="K56" s="12">
        <v>1</v>
      </c>
      <c r="L56" s="12" t="s">
        <v>42</v>
      </c>
      <c r="M56" s="16">
        <v>1</v>
      </c>
      <c r="N56" s="12">
        <v>18</v>
      </c>
      <c r="O56" s="13" t="s">
        <v>167</v>
      </c>
      <c r="P56" s="13" t="s">
        <v>234</v>
      </c>
      <c r="Q56" s="13" t="s">
        <v>235</v>
      </c>
      <c r="R56" s="17" t="str">
        <f t="shared" si="19"/>
        <v>1000711</v>
      </c>
      <c r="S56" s="15">
        <v>1</v>
      </c>
      <c r="T56" s="13" t="s">
        <v>139</v>
      </c>
      <c r="U56" s="12">
        <v>100000</v>
      </c>
      <c r="V56" s="12">
        <f t="shared" si="20"/>
        <v>18000</v>
      </c>
      <c r="W56" s="12">
        <v>0</v>
      </c>
      <c r="X56" s="148">
        <v>157</v>
      </c>
      <c r="Y56" s="19" t="s">
        <v>47</v>
      </c>
      <c r="Z56" s="20">
        <f t="shared" si="21"/>
        <v>82000</v>
      </c>
      <c r="AA56" s="21"/>
      <c r="AB56" s="22"/>
      <c r="AC56" s="14">
        <f t="shared" si="22"/>
        <v>50000</v>
      </c>
      <c r="AD56" s="12"/>
      <c r="AE56" s="12"/>
      <c r="AF56" s="158" t="s">
        <v>231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S56" s="471" t="s">
        <v>346</v>
      </c>
      <c r="AT56" s="15"/>
      <c r="AV5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100071, 'Б-100071-13',date'2016-03-02',2, 1, 1, 'RUR', 1, 18, date'2016-03-06', date'2016-03-07', 1000711, 1, to_date('2016-03-07 00:00:00','YYYY-MM-DD HH24:MI:SS'), 100000, 18000, 0, 157, 0, 'c1', 8,null);insert into xxxx_oebs_cash_payment_test (ID, INVOICE_ID, OEBS_PAYMENT, DOC_DATE, COMISS_DATE) values (s_xxxx_oebs_cash_payment_test.NEXTVAL, 100071, 50000, to_date('2016-03-07 00:00:00','YYYY-MM-DD HH24:MI:SS'), date'2016-03-31' );insert into xxxx_client_discount_m  (ID,CLIENT_ID,CLIENT_AVG_DISCOUNT,DT) values (s_xxxx_client_discount_m.NEXTVAL,157, 13, date'2014-03-01');</v>
      </c>
    </row>
    <row r="57" spans="1:48" ht="15" customHeight="1" x14ac:dyDescent="0.3">
      <c r="A57" s="10">
        <v>15</v>
      </c>
      <c r="B57" s="11"/>
      <c r="C57" s="12" t="str">
        <f t="shared" si="16"/>
        <v>100015</v>
      </c>
      <c r="D57" s="12" t="str">
        <f t="shared" si="17"/>
        <v>100015/13</v>
      </c>
      <c r="E57" s="158" t="s">
        <v>251</v>
      </c>
      <c r="F57" s="158" t="s">
        <v>252</v>
      </c>
      <c r="G57" s="12">
        <v>2</v>
      </c>
      <c r="H57" s="189">
        <v>100072</v>
      </c>
      <c r="I57" s="15" t="str">
        <f t="shared" si="18"/>
        <v>Б-100072-13</v>
      </c>
      <c r="J57" s="16">
        <v>2</v>
      </c>
      <c r="K57" s="12">
        <v>2</v>
      </c>
      <c r="L57" s="12" t="s">
        <v>42</v>
      </c>
      <c r="M57" s="16">
        <v>1</v>
      </c>
      <c r="N57" s="12">
        <v>18</v>
      </c>
      <c r="O57" s="13" t="s">
        <v>168</v>
      </c>
      <c r="P57" s="13" t="s">
        <v>234</v>
      </c>
      <c r="Q57" s="13" t="s">
        <v>235</v>
      </c>
      <c r="R57" s="17" t="str">
        <f t="shared" si="19"/>
        <v>1000721</v>
      </c>
      <c r="S57" s="15">
        <v>1</v>
      </c>
      <c r="T57" s="13" t="s">
        <v>140</v>
      </c>
      <c r="U57" s="12">
        <v>90000</v>
      </c>
      <c r="V57" s="12">
        <f t="shared" si="20"/>
        <v>16200</v>
      </c>
      <c r="W57" s="12">
        <v>0</v>
      </c>
      <c r="X57" s="148">
        <v>158</v>
      </c>
      <c r="Y57" s="19" t="s">
        <v>47</v>
      </c>
      <c r="Z57" s="20">
        <f t="shared" si="21"/>
        <v>73800</v>
      </c>
      <c r="AA57" s="21"/>
      <c r="AB57" s="26"/>
      <c r="AC57" s="14">
        <f t="shared" si="22"/>
        <v>45000</v>
      </c>
      <c r="AD57" s="12"/>
      <c r="AE57" s="12"/>
      <c r="AF57" s="158" t="s">
        <v>231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S57" s="471" t="s">
        <v>337</v>
      </c>
      <c r="AT57" s="15"/>
      <c r="AV5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100072, 'Б-100072-13',date'2016-03-03',2, 2, 2, 'RUR', 1, 18, date'2016-03-06', date'2016-03-07', 1000721, 1, to_date('2016-03-08 00:00:00','YYYY-MM-DD HH24:MI:SS'), 90000, 16200, 0, 158,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(s_xxxx_client_discount_m.NEXTVAL,158, 7, date'2014-03-01');</v>
      </c>
    </row>
    <row r="58" spans="1:48" ht="15" customHeight="1" x14ac:dyDescent="0.3">
      <c r="A58" s="10">
        <v>15</v>
      </c>
      <c r="B58" s="11"/>
      <c r="C58" s="12" t="str">
        <f t="shared" si="16"/>
        <v>100015</v>
      </c>
      <c r="D58" s="12" t="str">
        <f t="shared" si="17"/>
        <v>100015/13</v>
      </c>
      <c r="E58" s="158" t="s">
        <v>251</v>
      </c>
      <c r="F58" s="158" t="s">
        <v>252</v>
      </c>
      <c r="G58" s="12">
        <v>2</v>
      </c>
      <c r="H58" s="189">
        <v>100073</v>
      </c>
      <c r="I58" s="15" t="str">
        <f t="shared" si="18"/>
        <v>Б-100073-13</v>
      </c>
      <c r="J58" s="16">
        <v>2</v>
      </c>
      <c r="K58" s="12">
        <v>2</v>
      </c>
      <c r="L58" s="12" t="s">
        <v>42</v>
      </c>
      <c r="M58" s="16">
        <v>1</v>
      </c>
      <c r="N58" s="12">
        <v>18</v>
      </c>
      <c r="O58" s="13" t="s">
        <v>168</v>
      </c>
      <c r="P58" s="13" t="s">
        <v>234</v>
      </c>
      <c r="Q58" s="13" t="s">
        <v>235</v>
      </c>
      <c r="R58" s="17" t="str">
        <f t="shared" si="19"/>
        <v>1000731</v>
      </c>
      <c r="S58" s="15">
        <v>1</v>
      </c>
      <c r="T58" s="13" t="s">
        <v>140</v>
      </c>
      <c r="U58" s="12">
        <v>90000</v>
      </c>
      <c r="V58" s="12">
        <f t="shared" si="20"/>
        <v>16200</v>
      </c>
      <c r="W58" s="12">
        <v>0</v>
      </c>
      <c r="X58" s="148">
        <v>159</v>
      </c>
      <c r="Y58" s="19" t="s">
        <v>47</v>
      </c>
      <c r="Z58" s="20">
        <f t="shared" si="21"/>
        <v>73800</v>
      </c>
      <c r="AA58" s="21"/>
      <c r="AB58" s="26"/>
      <c r="AC58" s="14">
        <f t="shared" si="22"/>
        <v>45000</v>
      </c>
      <c r="AD58" s="12"/>
      <c r="AE58" s="12"/>
      <c r="AF58" s="158" t="s">
        <v>231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S58" s="471"/>
      <c r="AT58" s="15"/>
      <c r="AV5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100073, 'Б-100073-13',date'2016-03-03',2, 2, 2, 'RUR', 1, 18, date'2016-03-06', date'2016-03-07', 1000731, 1, to_date('2016-03-08 00:00:00','YYYY-MM-DD HH24:MI:SS'), 90000, 16200, 0, 159, 0, 'c1', 8,null);insert into xxxx_oebs_cash_payment_test (ID, INVOICE_ID, OEBS_PAYMENT, DOC_DATE, COMISS_DATE) values (s_xxxx_oebs_cash_payment_test.NEXTVAL, 100073, 45000, to_date('2016-03-08 00:00:00','YYYY-MM-DD HH24:MI:SS'), date'2016-03-31' );insert into xxxx_client_discount_m  (ID,CLIENT_ID,CLIENT_AVG_DISCOUNT,DT) values (s_xxxx_client_discount_m.NEXTVAL,159, 7, date'2014-03-01');</v>
      </c>
    </row>
    <row r="59" spans="1:48" ht="15" customHeight="1" x14ac:dyDescent="0.3">
      <c r="A59" s="10">
        <v>15</v>
      </c>
      <c r="B59" s="11"/>
      <c r="C59" s="12" t="str">
        <f t="shared" si="16"/>
        <v>100015</v>
      </c>
      <c r="D59" s="12" t="str">
        <f t="shared" si="17"/>
        <v>100015/13</v>
      </c>
      <c r="E59" s="158" t="s">
        <v>251</v>
      </c>
      <c r="F59" s="158" t="s">
        <v>252</v>
      </c>
      <c r="G59" s="12">
        <v>2</v>
      </c>
      <c r="H59" s="189">
        <v>100074</v>
      </c>
      <c r="I59" s="15" t="str">
        <f t="shared" si="18"/>
        <v>Б-100074-13</v>
      </c>
      <c r="J59" s="16">
        <v>2</v>
      </c>
      <c r="K59" s="12">
        <v>7</v>
      </c>
      <c r="L59" s="12" t="s">
        <v>42</v>
      </c>
      <c r="M59" s="16">
        <v>1</v>
      </c>
      <c r="N59" s="12">
        <v>18</v>
      </c>
      <c r="O59" s="13" t="s">
        <v>168</v>
      </c>
      <c r="P59" s="13" t="s">
        <v>234</v>
      </c>
      <c r="Q59" s="13" t="s">
        <v>235</v>
      </c>
      <c r="R59" s="17" t="str">
        <f t="shared" si="19"/>
        <v>1000741</v>
      </c>
      <c r="S59" s="15">
        <v>1</v>
      </c>
      <c r="T59" s="13" t="s">
        <v>140</v>
      </c>
      <c r="U59" s="12">
        <v>90000</v>
      </c>
      <c r="V59" s="12">
        <f t="shared" si="20"/>
        <v>16200</v>
      </c>
      <c r="W59" s="12">
        <v>0</v>
      </c>
      <c r="X59" s="148">
        <v>160</v>
      </c>
      <c r="Y59" s="19" t="s">
        <v>47</v>
      </c>
      <c r="Z59" s="20">
        <f t="shared" si="21"/>
        <v>73800</v>
      </c>
      <c r="AA59" s="21"/>
      <c r="AB59" s="26"/>
      <c r="AC59" s="14">
        <f t="shared" si="22"/>
        <v>45000</v>
      </c>
      <c r="AD59" s="12"/>
      <c r="AE59" s="12"/>
      <c r="AF59" s="158" t="s">
        <v>231</v>
      </c>
      <c r="AG59" s="23">
        <v>8</v>
      </c>
      <c r="AH59" s="27">
        <v>7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S59" s="472"/>
      <c r="AT59" s="172"/>
      <c r="AV59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100074, 'Б-100074-13',date'2016-03-03',2, 7, 7, 'RUR', 1, 18, date'2016-03-06', date'2016-03-07', 1000741, 1, to_date('2016-03-08 00:00:00','YYYY-MM-DD HH24:MI:SS'), 90000, 16200, 0, 160, 0, 'c1', 8,null);insert into xxxx_oebs_cash_payment_test (ID, INVOICE_ID, OEBS_PAYMENT, DOC_DATE, COMISS_DATE) values (s_xxxx_oebs_cash_payment_test.NEXTVAL, 100074, 45000, to_date('2016-03-08 00:00:00','YYYY-MM-DD HH24:MI:SS'), date'2016-03-31' );insert into xxxx_client_discount_m  (ID,CLIENT_ID,CLIENT_AVG_DISCOUNT,DT) values (s_xxxx_client_discount_m.NEXTVAL,160, 7, date'2014-03-01');</v>
      </c>
    </row>
    <row r="60" spans="1:48" ht="15" customHeight="1" x14ac:dyDescent="0.3">
      <c r="A60" s="10">
        <v>15</v>
      </c>
      <c r="B60" s="11"/>
      <c r="C60" s="12" t="str">
        <f t="shared" si="16"/>
        <v>100015</v>
      </c>
      <c r="D60" s="12" t="str">
        <f t="shared" si="17"/>
        <v>100015/13</v>
      </c>
      <c r="E60" s="158" t="s">
        <v>251</v>
      </c>
      <c r="F60" s="158" t="s">
        <v>252</v>
      </c>
      <c r="G60" s="12">
        <v>2</v>
      </c>
      <c r="H60" s="189">
        <v>100075</v>
      </c>
      <c r="I60" s="15" t="str">
        <f t="shared" si="18"/>
        <v>Б-100075-13</v>
      </c>
      <c r="J60" s="16">
        <v>2</v>
      </c>
      <c r="K60" s="28">
        <v>7</v>
      </c>
      <c r="L60" s="12" t="s">
        <v>42</v>
      </c>
      <c r="M60" s="16">
        <v>1</v>
      </c>
      <c r="N60" s="12">
        <v>18</v>
      </c>
      <c r="O60" s="13" t="s">
        <v>169</v>
      </c>
      <c r="P60" s="13" t="s">
        <v>234</v>
      </c>
      <c r="Q60" s="13" t="s">
        <v>235</v>
      </c>
      <c r="R60" s="17" t="str">
        <f t="shared" si="19"/>
        <v>1000751</v>
      </c>
      <c r="S60" s="15">
        <v>1</v>
      </c>
      <c r="T60" s="13" t="s">
        <v>141</v>
      </c>
      <c r="U60" s="12">
        <v>8000000</v>
      </c>
      <c r="V60" s="12">
        <f t="shared" si="20"/>
        <v>1440000</v>
      </c>
      <c r="W60" s="12">
        <v>0</v>
      </c>
      <c r="X60" s="148">
        <v>161</v>
      </c>
      <c r="Y60" s="19" t="s">
        <v>47</v>
      </c>
      <c r="Z60" s="20">
        <f t="shared" si="21"/>
        <v>6560000</v>
      </c>
      <c r="AA60" s="21"/>
      <c r="AB60" s="29"/>
      <c r="AC60" s="14">
        <f t="shared" si="22"/>
        <v>4000000</v>
      </c>
      <c r="AD60" s="12"/>
      <c r="AE60" s="12"/>
      <c r="AF60" s="158" t="s">
        <v>231</v>
      </c>
      <c r="AG60" s="23">
        <v>8</v>
      </c>
      <c r="AH60" s="30">
        <v>20</v>
      </c>
      <c r="AI60" s="25" t="s">
        <v>49</v>
      </c>
      <c r="AJ60" s="13"/>
      <c r="AK60" s="13"/>
      <c r="AL60" s="17">
        <v>0</v>
      </c>
      <c r="AM60" s="15" t="s">
        <v>50</v>
      </c>
      <c r="AN60" s="12" t="s">
        <v>51</v>
      </c>
      <c r="AO60" s="12"/>
      <c r="AP60" s="17"/>
      <c r="AQ60" s="17"/>
      <c r="AR60" s="17"/>
      <c r="AS60" s="489" t="s">
        <v>338</v>
      </c>
      <c r="AT60" s="15"/>
      <c r="AV60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100075, 'Б-100075-13',date'2016-03-04',2, 7, 7, 'RUR', 1, 18, date'2016-03-06', date'2016-03-07', 1000751, 1, to_date('2016-03-09 00:00:00','YYYY-MM-DD HH24:MI:SS'), 8000000, 1440000, 0, 161, 0, 'c1', 8,null);insert into xxxx_oebs_cash_payment_test (ID, INVOICE_ID, OEBS_PAYMENT, DOC_DATE, COMISS_DATE) values (s_xxxx_oebs_cash_payment_test.NEXTVAL, 100075, 4000000, to_date('2016-03-09 00:00:00','YYYY-MM-DD HH24:MI:SS'), date'2016-03-31' );insert into xxxx_client_discount_m  (ID,CLIENT_ID,CLIENT_AVG_DISCOUNT,DT) values (s_xxxx_client_discount_m.NEXTVAL,161, 20, date'2014-03-01');</v>
      </c>
    </row>
    <row r="61" spans="1:48" s="44" customFormat="1" ht="15" customHeight="1" x14ac:dyDescent="0.3">
      <c r="A61" s="10">
        <v>15</v>
      </c>
      <c r="B61" s="32"/>
      <c r="C61" s="33" t="str">
        <f t="shared" si="16"/>
        <v>100015</v>
      </c>
      <c r="D61" s="33" t="str">
        <f t="shared" si="17"/>
        <v>100015/13</v>
      </c>
      <c r="E61" s="159" t="s">
        <v>251</v>
      </c>
      <c r="F61" s="159" t="s">
        <v>252</v>
      </c>
      <c r="G61" s="33">
        <v>2</v>
      </c>
      <c r="H61" s="189">
        <v>100076</v>
      </c>
      <c r="I61" s="33" t="str">
        <f t="shared" si="18"/>
        <v>Б-100076-13</v>
      </c>
      <c r="J61" s="16">
        <v>2</v>
      </c>
      <c r="K61" s="35">
        <v>25</v>
      </c>
      <c r="L61" s="33" t="s">
        <v>42</v>
      </c>
      <c r="M61" s="36">
        <v>1</v>
      </c>
      <c r="N61" s="33">
        <v>18</v>
      </c>
      <c r="O61" s="34" t="s">
        <v>170</v>
      </c>
      <c r="P61" s="34" t="s">
        <v>234</v>
      </c>
      <c r="Q61" s="34" t="s">
        <v>235</v>
      </c>
      <c r="R61" s="37" t="str">
        <f t="shared" si="19"/>
        <v>1000761</v>
      </c>
      <c r="S61" s="33">
        <v>1</v>
      </c>
      <c r="T61" s="34" t="s">
        <v>142</v>
      </c>
      <c r="U61" s="33">
        <v>80000</v>
      </c>
      <c r="V61" s="33">
        <f t="shared" si="20"/>
        <v>14400</v>
      </c>
      <c r="W61" s="33">
        <v>0</v>
      </c>
      <c r="X61" s="148">
        <v>162</v>
      </c>
      <c r="Y61" s="38" t="s">
        <v>47</v>
      </c>
      <c r="Z61" s="20">
        <f t="shared" si="21"/>
        <v>65600</v>
      </c>
      <c r="AA61" s="39"/>
      <c r="AB61" s="39"/>
      <c r="AC61" s="40">
        <f t="shared" si="22"/>
        <v>40000</v>
      </c>
      <c r="AD61" s="33"/>
      <c r="AE61" s="33"/>
      <c r="AF61" s="159" t="s">
        <v>231</v>
      </c>
      <c r="AG61" s="41">
        <v>8</v>
      </c>
      <c r="AH61" s="42">
        <v>13</v>
      </c>
      <c r="AI61" s="43" t="s">
        <v>49</v>
      </c>
      <c r="AJ61" s="34"/>
      <c r="AK61" s="34"/>
      <c r="AL61" s="37">
        <v>0</v>
      </c>
      <c r="AM61" s="33" t="s">
        <v>50</v>
      </c>
      <c r="AN61" s="33" t="s">
        <v>51</v>
      </c>
      <c r="AO61" s="33"/>
      <c r="AP61" s="37"/>
      <c r="AQ61" s="37"/>
      <c r="AR61" s="37"/>
      <c r="AS61" s="473"/>
      <c r="AT61" s="33"/>
      <c r="AV61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100076, 'Б-100076-13',date'2016-03-05',2, 25, 25, 'RUR', 1, 18, date'2016-03-06', date'2016-03-07', 1000761, 1, to_date('2016-03-11 00:00:00','YYYY-MM-DD HH24:MI:SS'), 80000, 14400, 0, 162, 0, 'c1', 8,null);insert into xxxx_oebs_cash_payment_test (ID, INVOICE_ID, OEBS_PAYMENT, DOC_DATE, COMISS_DATE) values (s_xxxx_oebs_cash_payment_test.NEXTVAL, 100076, 40000, to_date('2016-03-11 00:00:00','YYYY-MM-DD HH24:MI:SS'), date'2016-03-31' );insert into xxxx_client_discount_m  (ID,CLIENT_ID,CLIENT_AVG_DISCOUNT,DT) values (s_xxxx_client_discount_m.NEXTVAL,162, 13, date'2014-03-01');</v>
      </c>
    </row>
    <row r="62" spans="1:48" x14ac:dyDescent="0.3">
      <c r="A62" s="10">
        <v>16</v>
      </c>
      <c r="B62" s="11"/>
      <c r="C62" s="12" t="str">
        <f t="shared" si="16"/>
        <v>100016</v>
      </c>
      <c r="D62" s="12" t="str">
        <f t="shared" si="17"/>
        <v>100016/13</v>
      </c>
      <c r="E62" s="158" t="s">
        <v>251</v>
      </c>
      <c r="F62" s="158" t="s">
        <v>252</v>
      </c>
      <c r="G62" s="12">
        <v>2</v>
      </c>
      <c r="H62" s="189">
        <v>100077</v>
      </c>
      <c r="I62" s="15" t="str">
        <f t="shared" si="18"/>
        <v>Б-100077-13</v>
      </c>
      <c r="J62" s="16">
        <v>2</v>
      </c>
      <c r="K62" s="81">
        <v>13</v>
      </c>
      <c r="L62" s="12" t="s">
        <v>42</v>
      </c>
      <c r="M62" s="16">
        <v>1</v>
      </c>
      <c r="N62" s="12">
        <v>18</v>
      </c>
      <c r="O62" s="13" t="s">
        <v>167</v>
      </c>
      <c r="P62" s="13" t="s">
        <v>234</v>
      </c>
      <c r="Q62" s="13" t="s">
        <v>235</v>
      </c>
      <c r="R62" s="17" t="str">
        <f t="shared" si="19"/>
        <v>1000771</v>
      </c>
      <c r="S62" s="15">
        <v>1</v>
      </c>
      <c r="T62" s="13" t="s">
        <v>139</v>
      </c>
      <c r="U62" s="12">
        <v>100000</v>
      </c>
      <c r="V62" s="12">
        <f t="shared" si="20"/>
        <v>18000</v>
      </c>
      <c r="W62" s="12">
        <v>0</v>
      </c>
      <c r="X62" s="148">
        <v>163</v>
      </c>
      <c r="Y62" s="19" t="s">
        <v>47</v>
      </c>
      <c r="Z62" s="20">
        <f t="shared" si="21"/>
        <v>82000</v>
      </c>
      <c r="AA62" s="21"/>
      <c r="AB62" s="22"/>
      <c r="AC62" s="14">
        <f t="shared" si="22"/>
        <v>50000</v>
      </c>
      <c r="AD62" s="12"/>
      <c r="AE62" s="12"/>
      <c r="AF62" s="13" t="s">
        <v>231</v>
      </c>
      <c r="AG62" s="23">
        <v>8</v>
      </c>
      <c r="AH62" s="24">
        <v>13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471" t="s">
        <v>264</v>
      </c>
      <c r="AT62" s="15"/>
      <c r="AV62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100077, 'Б-100077-13',date'2016-03-02',2, 13, 13, 'RUR', 1, 18, date'2016-03-06', date'2016-03-07', 1000771, 1, to_date('2016-03-07 00:00:00','YYYY-MM-DD HH24:MI:SS'), 100000, 18000, 0, 163, 0, 'c1', 8,null);insert into xxxx_oebs_cash_payment_test (ID, INVOICE_ID, OEBS_PAYMENT, DOC_DATE, COMISS_DATE) values (s_xxxx_oebs_cash_payment_test.NEXTVAL, 100077, 50000, to_date('2016-03-07 00:00:00','YYYY-MM-DD HH24:MI:SS'), date'2016-03-31' );insert into xxxx_client_discount_m  (ID,CLIENT_ID,CLIENT_AVG_DISCOUNT,DT) values (s_xxxx_client_discount_m.NEXTVAL,163, 13, date'2014-03-01');</v>
      </c>
    </row>
    <row r="63" spans="1:48" ht="15" customHeight="1" x14ac:dyDescent="0.3">
      <c r="A63" s="10">
        <v>16</v>
      </c>
      <c r="B63" s="11"/>
      <c r="C63" s="12" t="str">
        <f t="shared" si="16"/>
        <v>100016</v>
      </c>
      <c r="D63" s="12" t="str">
        <f t="shared" si="17"/>
        <v>100016/13</v>
      </c>
      <c r="E63" s="158" t="s">
        <v>251</v>
      </c>
      <c r="F63" s="158" t="s">
        <v>252</v>
      </c>
      <c r="G63" s="12">
        <v>2</v>
      </c>
      <c r="H63" s="189">
        <v>100078</v>
      </c>
      <c r="I63" s="15" t="str">
        <f t="shared" si="18"/>
        <v>Б-100078-13</v>
      </c>
      <c r="J63" s="16">
        <v>2</v>
      </c>
      <c r="K63" s="81">
        <v>19</v>
      </c>
      <c r="L63" s="12" t="s">
        <v>42</v>
      </c>
      <c r="M63" s="16">
        <v>1</v>
      </c>
      <c r="N63" s="12">
        <v>18</v>
      </c>
      <c r="O63" s="13" t="s">
        <v>168</v>
      </c>
      <c r="P63" s="13" t="s">
        <v>234</v>
      </c>
      <c r="Q63" s="13" t="s">
        <v>235</v>
      </c>
      <c r="R63" s="17" t="str">
        <f t="shared" si="19"/>
        <v>1000781</v>
      </c>
      <c r="S63" s="15">
        <v>1</v>
      </c>
      <c r="T63" s="13" t="s">
        <v>140</v>
      </c>
      <c r="U63" s="12">
        <v>90000</v>
      </c>
      <c r="V63" s="12">
        <f t="shared" si="20"/>
        <v>16200</v>
      </c>
      <c r="W63" s="12">
        <v>0</v>
      </c>
      <c r="X63" s="148">
        <v>164</v>
      </c>
      <c r="Y63" s="19" t="s">
        <v>47</v>
      </c>
      <c r="Z63" s="20">
        <f t="shared" si="21"/>
        <v>73800</v>
      </c>
      <c r="AA63" s="21"/>
      <c r="AB63" s="26"/>
      <c r="AC63" s="14">
        <f t="shared" si="22"/>
        <v>45000</v>
      </c>
      <c r="AD63" s="12"/>
      <c r="AE63" s="12"/>
      <c r="AF63" s="13" t="s">
        <v>231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S63" s="471"/>
      <c r="AT63" s="15"/>
      <c r="AV63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100078, 'Б-100078-13',date'2016-03-03',2, 19, 19, 'RUR', 1, 18, date'2016-03-06', date'2016-03-07', 1000781, 1, to_date('2016-03-08 00:00:00','YYYY-MM-DD HH24:MI:SS'), 90000, 16200, 0, 164, 0, 'c1', 8,null);insert into xxxx_oebs_cash_payment_test (ID, INVOICE_ID, OEBS_PAYMENT, DOC_DATE, COMISS_DATE) values (s_xxxx_oebs_cash_payment_test.NEXTVAL, 100078, 45000, to_date('2016-03-08 00:00:00','YYYY-MM-DD HH24:MI:SS'), date'2016-03-31' );insert into xxxx_client_discount_m  (ID,CLIENT_ID,CLIENT_AVG_DISCOUNT,DT) values (s_xxxx_client_discount_m.NEXTVAL,164, 7, date'2014-03-01');</v>
      </c>
    </row>
    <row r="64" spans="1:48" ht="15" customHeight="1" x14ac:dyDescent="0.3">
      <c r="A64" s="10">
        <v>16</v>
      </c>
      <c r="B64" s="11"/>
      <c r="C64" s="12" t="str">
        <f t="shared" si="16"/>
        <v>100016</v>
      </c>
      <c r="D64" s="12" t="str">
        <f t="shared" si="17"/>
        <v>100016/13</v>
      </c>
      <c r="E64" s="158" t="s">
        <v>251</v>
      </c>
      <c r="F64" s="158" t="s">
        <v>252</v>
      </c>
      <c r="G64" s="12">
        <v>2</v>
      </c>
      <c r="H64" s="189">
        <v>100079</v>
      </c>
      <c r="I64" s="15" t="str">
        <f t="shared" si="18"/>
        <v>Б-100079-13</v>
      </c>
      <c r="J64" s="16">
        <v>2</v>
      </c>
      <c r="K64" s="81">
        <v>17</v>
      </c>
      <c r="L64" s="12" t="s">
        <v>42</v>
      </c>
      <c r="M64" s="16">
        <v>1</v>
      </c>
      <c r="N64" s="12">
        <v>18</v>
      </c>
      <c r="O64" s="13" t="s">
        <v>168</v>
      </c>
      <c r="P64" s="13" t="s">
        <v>234</v>
      </c>
      <c r="Q64" s="13" t="s">
        <v>235</v>
      </c>
      <c r="R64" s="17" t="str">
        <f t="shared" si="19"/>
        <v>1000791</v>
      </c>
      <c r="S64" s="15">
        <v>1</v>
      </c>
      <c r="T64" s="13" t="s">
        <v>140</v>
      </c>
      <c r="U64" s="12">
        <v>90000</v>
      </c>
      <c r="V64" s="12">
        <f t="shared" si="20"/>
        <v>16200</v>
      </c>
      <c r="W64" s="12">
        <v>0</v>
      </c>
      <c r="X64" s="148">
        <v>165</v>
      </c>
      <c r="Y64" s="19" t="s">
        <v>47</v>
      </c>
      <c r="Z64" s="20">
        <f t="shared" si="21"/>
        <v>73800</v>
      </c>
      <c r="AA64" s="21"/>
      <c r="AB64" s="26"/>
      <c r="AC64" s="14">
        <f t="shared" si="22"/>
        <v>45000</v>
      </c>
      <c r="AD64" s="12"/>
      <c r="AE64" s="12"/>
      <c r="AF64" s="13" t="s">
        <v>231</v>
      </c>
      <c r="AG64" s="23">
        <v>8</v>
      </c>
      <c r="AH64" s="27">
        <v>7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S64" s="472"/>
      <c r="AT64" s="172"/>
      <c r="AV64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100079, 'Б-100079-13',date'2016-03-03',2, 17, 17, 'RUR', 1, 18, date'2016-03-06', date'2016-03-07', 1000791, 1, to_date('2016-03-08 00:00:00','YYYY-MM-DD HH24:MI:SS'), 90000, 16200, 0, 165, 0, 'c1', 8,null);insert into xxxx_oebs_cash_payment_test (ID, INVOICE_ID, OEBS_PAYMENT, DOC_DATE, COMISS_DATE) values (s_xxxx_oebs_cash_payment_test.NEXTVAL, 100079, 45000, to_date('2016-03-08 00:00:00','YYYY-MM-DD HH24:MI:SS'), date'2016-03-31' );insert into xxxx_client_discount_m  (ID,CLIENT_ID,CLIENT_AVG_DISCOUNT,DT) values (s_xxxx_client_discount_m.NEXTVAL,165, 7, date'2014-03-01');</v>
      </c>
    </row>
    <row r="65" spans="1:48" ht="15" customHeight="1" x14ac:dyDescent="0.3">
      <c r="A65" s="10">
        <v>16</v>
      </c>
      <c r="B65" s="11"/>
      <c r="C65" s="12" t="str">
        <f t="shared" si="16"/>
        <v>100016</v>
      </c>
      <c r="D65" s="12" t="str">
        <f t="shared" si="17"/>
        <v>100016/13</v>
      </c>
      <c r="E65" s="158" t="s">
        <v>251</v>
      </c>
      <c r="F65" s="158" t="s">
        <v>252</v>
      </c>
      <c r="G65" s="12">
        <v>2</v>
      </c>
      <c r="H65" s="189">
        <v>100080</v>
      </c>
      <c r="I65" s="15" t="str">
        <f t="shared" si="18"/>
        <v>Б-100080-13</v>
      </c>
      <c r="J65" s="16">
        <v>2</v>
      </c>
      <c r="K65" s="81">
        <v>14</v>
      </c>
      <c r="L65" s="12" t="s">
        <v>42</v>
      </c>
      <c r="M65" s="16">
        <v>1</v>
      </c>
      <c r="N65" s="12">
        <v>18</v>
      </c>
      <c r="O65" s="13" t="s">
        <v>169</v>
      </c>
      <c r="P65" s="13" t="s">
        <v>234</v>
      </c>
      <c r="Q65" s="13" t="s">
        <v>235</v>
      </c>
      <c r="R65" s="17" t="str">
        <f t="shared" si="19"/>
        <v>1000801</v>
      </c>
      <c r="S65" s="15">
        <v>1</v>
      </c>
      <c r="T65" s="13" t="s">
        <v>141</v>
      </c>
      <c r="U65" s="12">
        <v>80000</v>
      </c>
      <c r="V65" s="12">
        <f t="shared" si="20"/>
        <v>14400</v>
      </c>
      <c r="W65" s="12">
        <v>0</v>
      </c>
      <c r="X65" s="148">
        <v>166</v>
      </c>
      <c r="Y65" s="19" t="s">
        <v>47</v>
      </c>
      <c r="Z65" s="20">
        <f t="shared" si="21"/>
        <v>65600</v>
      </c>
      <c r="AA65" s="21"/>
      <c r="AB65" s="29"/>
      <c r="AC65" s="14">
        <f t="shared" si="22"/>
        <v>40000</v>
      </c>
      <c r="AD65" s="12"/>
      <c r="AE65" s="12"/>
      <c r="AF65" s="13" t="s">
        <v>231</v>
      </c>
      <c r="AG65" s="23">
        <v>8</v>
      </c>
      <c r="AH65" s="30">
        <v>20</v>
      </c>
      <c r="AI65" s="25" t="s">
        <v>49</v>
      </c>
      <c r="AJ65" s="13"/>
      <c r="AK65" s="13"/>
      <c r="AL65" s="17">
        <v>0</v>
      </c>
      <c r="AM65" s="15" t="s">
        <v>50</v>
      </c>
      <c r="AN65" s="12" t="s">
        <v>51</v>
      </c>
      <c r="AO65" s="12"/>
      <c r="AP65" s="17"/>
      <c r="AQ65" s="17"/>
      <c r="AR65" s="17"/>
      <c r="AS65" s="471"/>
      <c r="AT65" s="15"/>
      <c r="AV65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100080, 'Б-100080-13',date'2016-03-04',2, 14, 14, 'RUR', 1, 18, date'2016-03-06', date'2016-03-07', 1000801, 1, to_date('2016-03-09 00:00:00','YYYY-MM-DD HH24:MI:SS'), 80000, 14400, 0, 166, 0, 'c1', 8,null);insert into xxxx_oebs_cash_payment_test (ID, INVOICE_ID, OEBS_PAYMENT, DOC_DATE, COMISS_DATE) values (s_xxxx_oebs_cash_payment_test.NEXTVAL, 100080, 40000, to_date('2016-03-09 00:00:00','YYYY-MM-DD HH24:MI:SS'), date'2016-03-31' );insert into xxxx_client_discount_m  (ID,CLIENT_ID,CLIENT_AVG_DISCOUNT,DT) values (s_xxxx_client_discount_m.NEXTVAL,166, 20, date'2014-03-01');</v>
      </c>
    </row>
    <row r="66" spans="1:48" s="44" customFormat="1" ht="15" customHeight="1" x14ac:dyDescent="0.3">
      <c r="A66" s="10">
        <v>16</v>
      </c>
      <c r="B66" s="32"/>
      <c r="C66" s="33" t="str">
        <f t="shared" si="16"/>
        <v>100016</v>
      </c>
      <c r="D66" s="33" t="str">
        <f t="shared" si="17"/>
        <v>100016/13</v>
      </c>
      <c r="E66" s="159" t="s">
        <v>251</v>
      </c>
      <c r="F66" s="159" t="s">
        <v>252</v>
      </c>
      <c r="G66" s="33">
        <v>2</v>
      </c>
      <c r="H66" s="189">
        <v>100081</v>
      </c>
      <c r="I66" s="33" t="str">
        <f t="shared" si="18"/>
        <v>Б-100081-13</v>
      </c>
      <c r="J66" s="16">
        <v>2</v>
      </c>
      <c r="K66" s="95">
        <v>9</v>
      </c>
      <c r="L66" s="33" t="s">
        <v>42</v>
      </c>
      <c r="M66" s="36">
        <v>1</v>
      </c>
      <c r="N66" s="33">
        <v>18</v>
      </c>
      <c r="O66" s="34" t="s">
        <v>170</v>
      </c>
      <c r="P66" s="34" t="s">
        <v>234</v>
      </c>
      <c r="Q66" s="34" t="s">
        <v>235</v>
      </c>
      <c r="R66" s="17" t="str">
        <f t="shared" si="19"/>
        <v>1000811</v>
      </c>
      <c r="S66" s="33">
        <v>1</v>
      </c>
      <c r="T66" s="34" t="s">
        <v>142</v>
      </c>
      <c r="U66" s="33">
        <v>60000</v>
      </c>
      <c r="V66" s="33">
        <f t="shared" si="20"/>
        <v>10800</v>
      </c>
      <c r="W66" s="33">
        <v>0</v>
      </c>
      <c r="X66" s="148">
        <v>167</v>
      </c>
      <c r="Y66" s="38" t="s">
        <v>47</v>
      </c>
      <c r="Z66" s="20">
        <f t="shared" si="21"/>
        <v>49200</v>
      </c>
      <c r="AA66" s="39"/>
      <c r="AB66" s="39"/>
      <c r="AC66" s="40">
        <f t="shared" si="22"/>
        <v>30000</v>
      </c>
      <c r="AD66" s="33"/>
      <c r="AE66" s="33"/>
      <c r="AF66" s="34" t="s">
        <v>231</v>
      </c>
      <c r="AG66" s="41">
        <v>8</v>
      </c>
      <c r="AH66" s="42">
        <v>13</v>
      </c>
      <c r="AI66" s="43" t="s">
        <v>49</v>
      </c>
      <c r="AJ66" s="34"/>
      <c r="AK66" s="34"/>
      <c r="AL66" s="37">
        <v>0</v>
      </c>
      <c r="AM66" s="33" t="s">
        <v>50</v>
      </c>
      <c r="AN66" s="33" t="s">
        <v>51</v>
      </c>
      <c r="AO66" s="33"/>
      <c r="AP66" s="37"/>
      <c r="AQ66" s="37"/>
      <c r="AR66" s="37"/>
      <c r="AS66" s="473" t="s">
        <v>257</v>
      </c>
      <c r="AT66" s="33"/>
      <c r="AV66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100081, 'Б-100081-13',date'2016-03-05',2, 9, 9, 'RUR', 1, 18, date'2016-03-06', date'2016-03-07', 1000811, 1, to_date('2016-03-11 00:00:00','YYYY-MM-DD HH24:MI:SS'), 60000, 10800, 0, 167, 0, 'c1', 8,null);insert into xxxx_oebs_cash_payment_test (ID, INVOICE_ID, OEBS_PAYMENT, DOC_DATE, COMISS_DATE) values (s_xxxx_oebs_cash_payment_test.NEXTVAL, 100081, 30000, to_date('2016-03-11 00:00:00','YYYY-MM-DD HH24:MI:SS'), date'2016-03-31' );insert into xxxx_client_discount_m  (ID,CLIENT_ID,CLIENT_AVG_DISCOUNT,DT) values (s_xxxx_client_discount_m.NEXTVAL,167, 13, date'2014-03-01');</v>
      </c>
    </row>
    <row r="67" spans="1:48" x14ac:dyDescent="0.3">
      <c r="A67" s="10">
        <v>17</v>
      </c>
      <c r="B67" s="11"/>
      <c r="C67" s="12" t="str">
        <f t="shared" si="16"/>
        <v>100017</v>
      </c>
      <c r="D67" s="12" t="str">
        <f t="shared" si="17"/>
        <v>100017/13</v>
      </c>
      <c r="E67" s="158" t="s">
        <v>251</v>
      </c>
      <c r="F67" s="158" t="s">
        <v>252</v>
      </c>
      <c r="G67" s="12">
        <v>2</v>
      </c>
      <c r="H67" s="189">
        <v>100082</v>
      </c>
      <c r="I67" s="15" t="str">
        <f t="shared" si="18"/>
        <v>Б-100082-13</v>
      </c>
      <c r="J67" s="16">
        <v>2</v>
      </c>
      <c r="K67" s="12">
        <v>1</v>
      </c>
      <c r="L67" s="12" t="s">
        <v>42</v>
      </c>
      <c r="M67" s="16">
        <v>1</v>
      </c>
      <c r="N67" s="12">
        <v>18</v>
      </c>
      <c r="O67" s="13" t="s">
        <v>167</v>
      </c>
      <c r="P67" s="13" t="s">
        <v>234</v>
      </c>
      <c r="Q67" s="13" t="s">
        <v>235</v>
      </c>
      <c r="R67" s="17" t="str">
        <f t="shared" si="19"/>
        <v>1000821</v>
      </c>
      <c r="S67" s="15">
        <v>1</v>
      </c>
      <c r="T67" s="13" t="s">
        <v>139</v>
      </c>
      <c r="U67" s="12">
        <v>100000</v>
      </c>
      <c r="V67" s="12">
        <f t="shared" si="20"/>
        <v>18000</v>
      </c>
      <c r="W67" s="12">
        <v>0</v>
      </c>
      <c r="X67" s="81">
        <v>168</v>
      </c>
      <c r="Y67" s="19" t="s">
        <v>47</v>
      </c>
      <c r="Z67" s="20">
        <f t="shared" si="21"/>
        <v>82000</v>
      </c>
      <c r="AA67" s="21"/>
      <c r="AB67" s="22"/>
      <c r="AC67" s="14">
        <f t="shared" si="22"/>
        <v>50000</v>
      </c>
      <c r="AD67" s="12"/>
      <c r="AE67" s="12"/>
      <c r="AF67" s="13" t="s">
        <v>231</v>
      </c>
      <c r="AG67" s="23">
        <v>8</v>
      </c>
      <c r="AH67" s="24">
        <v>13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471" t="s">
        <v>272</v>
      </c>
      <c r="AT67" s="15"/>
      <c r="AV67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100082, 'Б-100082-13',date'2016-03-02',2, 1, 1, 'RUR', 1, 18, date'2016-03-06', date'2016-03-07', 1000821, 1, to_date('2016-03-07 00:00:00','YYYY-MM-DD HH24:MI:SS'), 100000, 18000, 0, 168, 0, 'c1', 8,null);insert into xxxx_oebs_cash_payment_test (ID, INVOICE_ID, OEBS_PAYMENT, DOC_DATE, COMISS_DATE) values (s_xxxx_oebs_cash_payment_test.NEXTVAL, 100082, 50000, to_date('2016-03-07 00:00:00','YYYY-MM-DD HH24:MI:SS'), date'2016-03-31' );insert into xxxx_client_discount_m  (ID,CLIENT_ID,CLIENT_AVG_DISCOUNT,DT) values (s_xxxx_client_discount_m.NEXTVAL,168, 13, date'2014-03-01');</v>
      </c>
    </row>
    <row r="68" spans="1:48" ht="15" customHeight="1" x14ac:dyDescent="0.3">
      <c r="A68" s="10">
        <v>17</v>
      </c>
      <c r="B68" s="11"/>
      <c r="C68" s="12" t="str">
        <f t="shared" si="16"/>
        <v>100017</v>
      </c>
      <c r="D68" s="12" t="str">
        <f t="shared" si="17"/>
        <v>100017/13</v>
      </c>
      <c r="E68" s="158" t="s">
        <v>251</v>
      </c>
      <c r="F68" s="158" t="s">
        <v>252</v>
      </c>
      <c r="G68" s="12">
        <v>2</v>
      </c>
      <c r="H68" s="189">
        <v>100083</v>
      </c>
      <c r="I68" s="15" t="str">
        <f t="shared" si="18"/>
        <v>Б-100083-13</v>
      </c>
      <c r="J68" s="16">
        <v>2</v>
      </c>
      <c r="K68" s="12">
        <v>2</v>
      </c>
      <c r="L68" s="12" t="s">
        <v>42</v>
      </c>
      <c r="M68" s="16">
        <v>1</v>
      </c>
      <c r="N68" s="12">
        <v>18</v>
      </c>
      <c r="O68" s="13" t="s">
        <v>168</v>
      </c>
      <c r="P68" s="13" t="s">
        <v>234</v>
      </c>
      <c r="Q68" s="13" t="s">
        <v>235</v>
      </c>
      <c r="R68" s="17" t="str">
        <f t="shared" si="19"/>
        <v>1000831</v>
      </c>
      <c r="S68" s="15">
        <v>1</v>
      </c>
      <c r="T68" s="13" t="s">
        <v>140</v>
      </c>
      <c r="U68" s="12">
        <v>90000</v>
      </c>
      <c r="V68" s="12">
        <f t="shared" si="20"/>
        <v>16200</v>
      </c>
      <c r="W68" s="12">
        <v>0</v>
      </c>
      <c r="X68" s="81">
        <v>168</v>
      </c>
      <c r="Y68" s="19" t="s">
        <v>47</v>
      </c>
      <c r="Z68" s="20">
        <f t="shared" si="21"/>
        <v>73800</v>
      </c>
      <c r="AA68" s="21"/>
      <c r="AB68" s="26"/>
      <c r="AC68" s="14">
        <f t="shared" si="22"/>
        <v>45000</v>
      </c>
      <c r="AD68" s="12"/>
      <c r="AE68" s="12"/>
      <c r="AF68" s="13" t="s">
        <v>231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471"/>
      <c r="AT68" s="15"/>
      <c r="AV68" s="9" t="str">
        <f t="shared" si="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100083, 'Б-100083-13',date'2016-03-03',2, 2, 2, 'RUR', 1, 18, date'2016-03-06', date'2016-03-07', 1000831, 1, to_date('2016-03-08 00:00:00','YYYY-MM-DD HH24:MI:SS'), 90000, 16200, 0, 168,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(s_xxxx_client_discount_m.NEXTVAL,168, 7, date'2014-03-01');</v>
      </c>
    </row>
    <row r="69" spans="1:48" ht="15" customHeight="1" x14ac:dyDescent="0.3">
      <c r="A69" s="10">
        <v>17</v>
      </c>
      <c r="B69" s="11"/>
      <c r="C69" s="12" t="str">
        <f t="shared" si="16"/>
        <v>100017</v>
      </c>
      <c r="D69" s="12" t="str">
        <f t="shared" si="17"/>
        <v>100017/13</v>
      </c>
      <c r="E69" s="158" t="s">
        <v>251</v>
      </c>
      <c r="F69" s="158" t="s">
        <v>252</v>
      </c>
      <c r="G69" s="12">
        <v>2</v>
      </c>
      <c r="H69" s="189">
        <v>100084</v>
      </c>
      <c r="I69" s="15" t="str">
        <f t="shared" si="18"/>
        <v>Б-100084-13</v>
      </c>
      <c r="J69" s="16">
        <v>2</v>
      </c>
      <c r="K69" s="12">
        <v>7</v>
      </c>
      <c r="L69" s="12" t="s">
        <v>42</v>
      </c>
      <c r="M69" s="16">
        <v>1</v>
      </c>
      <c r="N69" s="12">
        <v>18</v>
      </c>
      <c r="O69" s="13" t="s">
        <v>168</v>
      </c>
      <c r="P69" s="13" t="s">
        <v>234</v>
      </c>
      <c r="Q69" s="13" t="s">
        <v>235</v>
      </c>
      <c r="R69" s="17" t="str">
        <f t="shared" si="19"/>
        <v>1000841</v>
      </c>
      <c r="S69" s="15">
        <v>1</v>
      </c>
      <c r="T69" s="13" t="s">
        <v>140</v>
      </c>
      <c r="U69" s="12">
        <v>90000</v>
      </c>
      <c r="V69" s="12">
        <f t="shared" si="20"/>
        <v>16200</v>
      </c>
      <c r="W69" s="12">
        <v>0</v>
      </c>
      <c r="X69" s="81">
        <v>168</v>
      </c>
      <c r="Y69" s="19" t="s">
        <v>47</v>
      </c>
      <c r="Z69" s="20">
        <f t="shared" si="21"/>
        <v>73800</v>
      </c>
      <c r="AA69" s="21"/>
      <c r="AB69" s="26"/>
      <c r="AC69" s="14">
        <f t="shared" si="22"/>
        <v>45000</v>
      </c>
      <c r="AD69" s="12"/>
      <c r="AE69" s="12"/>
      <c r="AF69" s="13" t="s">
        <v>231</v>
      </c>
      <c r="AG69" s="23">
        <v>8</v>
      </c>
      <c r="AH69" s="27">
        <v>7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472"/>
      <c r="AT69" s="172"/>
      <c r="AV69" s="9" t="str">
        <f t="shared" ref="AV69:AV132" si="2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"&amp;A69&amp;", "&amp;C69&amp;", '"&amp;D69&amp;"', date'"&amp;E69&amp;"', date'"&amp;F69&amp;"', "&amp;G69&amp;", "&amp;H69&amp;", '"&amp;I69&amp;"',date'"&amp;O69&amp;"',"&amp;J69&amp;", "&amp;K69&amp;", "&amp;K69&amp;", '"&amp;L69&amp;"', "&amp;M69&amp;", "&amp;N69&amp;", date'"&amp;P69&amp;"', date'"&amp;Q69&amp;"', "&amp;R69&amp;", "&amp;S69&amp;", to_date('"&amp;T69&amp;"','YYYY-MM-DD HH24:MI:SS'), "&amp;U69&amp;", "&amp;V69&amp;", "&amp;W69&amp;", "&amp;X69&amp;", "&amp;AL69&amp;", '"&amp;AN69&amp;"', "&amp;AG69&amp;","&amp;AM69&amp;");"&amp;
IF(LEN(AC69)&gt;0,"insert into xxxx_oebs_cash_payment_test (ID, INVOICE_ID, OEBS_PAYMENT, DOC_DATE, COMISS_DATE) values (s_xxxx_oebs_cash_payment_test.NEXTVAL, "&amp;H69&amp;", "&amp;AC69&amp;", to_date('"&amp;T69&amp;"','YYYY-MM-DD HH24:MI:SS'), "&amp;AF69&amp;" );","")&amp;
IF(LEN(AD69)&gt;0,"insert into xxxx_oebs_cash_payment_test (ID, INVOICE_ID, OEBS_PAYMENT, DOC_DATE, COMISS_DATE) values (s_xxxx_oebs_cash_payment_test.NEXTVAL, "&amp;H69&amp;", "&amp;AD69&amp;", to_date('"&amp;T69&amp;"','YYYY-MM-DD HH24:MI:SS'), "&amp;AF69&amp;" );","")&amp;
IF(LEN(AE69)&gt;0,"insert into xxxx_oebs_cash_payment_test (ID, INVOICE_ID, OEBS_PAYMENT, DOC_DATE, COMISS_DATE) values (s_xxxx_oebs_cash_payment_test.NEXTVAL, "&amp;H69&amp;", "&amp;AE69&amp;", to_date('"&amp;T69&amp;"','YYYY-MM-DD HH24:MI:SS'), "&amp;AF69&amp;" );","")&amp;
IF(LEN(AH69)&gt;0,"insert into xxxx_client_discount_m  (ID,CLIENT_ID,CLIENT_AVG_DISCOUNT,DT) values (s_xxxx_client_discount_m.NEXTVAL,"&amp;X69&amp;", "&amp;AH69&amp;", "&amp;AI69&amp;");","")&amp;
IF(LEN(AJ69)&gt;0,"insert into xxxx_client_discount_m  (ID,CLIENT_ID,CLIENT_AVG_DISCOUNT,DT) values (s_xxxx_client_discount_m.NEXTVAL,"&amp;X69&amp;", "&amp;AJ69&amp;", "&amp;AK69&amp;");","")&amp;
IF(LEN(AO69)&gt;0,"insert into xxxx_contract_signed_attr (ID, CONTRACT_ID, CODE, KEY_NUM) values (s_xxxx_contract_signed_attr.NEXTVAL, "&amp;C69&amp;", 'SUPERCOMMISSION_BONUS' , "&amp;AO69&amp;" );","")&amp;
IF(LEN(AP69)&gt;0,"insert into xxxx_loyal_clients_contr_attr (ID, CONTRACT_ID, CLIENT_ID, LC_TURNOVER, COLLATERAL_FIRST_DT, COLLATERAL_END_DT) values (s_xxxx_loyal_clients_contr_atr.NEXTVAL, "&amp;C69&amp;", "&amp;X69&amp;", "&amp;AP69&amp;", "&amp;AQ69&amp;", "&amp;AR69&amp;"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100084, 'Б-100084-13',date'2016-03-03',2, 7, 7, 'RUR', 1, 18, date'2016-03-06', date'2016-03-07', 1000841, 1, to_date('2016-03-08 00:00:00','YYYY-MM-DD HH24:MI:SS'), 90000, 16200, 0, 168,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(s_xxxx_client_discount_m.NEXTVAL,168, 7, date'2014-03-01');</v>
      </c>
    </row>
    <row r="70" spans="1:48" ht="15" customHeight="1" x14ac:dyDescent="0.3">
      <c r="A70" s="10">
        <v>17</v>
      </c>
      <c r="B70" s="11"/>
      <c r="C70" s="12" t="str">
        <f t="shared" si="16"/>
        <v>100017</v>
      </c>
      <c r="D70" s="12" t="str">
        <f t="shared" si="17"/>
        <v>100017/13</v>
      </c>
      <c r="E70" s="158" t="s">
        <v>251</v>
      </c>
      <c r="F70" s="158" t="s">
        <v>252</v>
      </c>
      <c r="G70" s="12">
        <v>2</v>
      </c>
      <c r="H70" s="189">
        <v>100085</v>
      </c>
      <c r="I70" s="15" t="str">
        <f t="shared" si="18"/>
        <v>Б-100085-13</v>
      </c>
      <c r="J70" s="16">
        <v>2</v>
      </c>
      <c r="K70" s="28">
        <v>7</v>
      </c>
      <c r="L70" s="12" t="s">
        <v>42</v>
      </c>
      <c r="M70" s="16">
        <v>1</v>
      </c>
      <c r="N70" s="12">
        <v>18</v>
      </c>
      <c r="O70" s="13" t="s">
        <v>169</v>
      </c>
      <c r="P70" s="13" t="s">
        <v>234</v>
      </c>
      <c r="Q70" s="13" t="s">
        <v>235</v>
      </c>
      <c r="R70" s="17" t="str">
        <f t="shared" si="19"/>
        <v>1000851</v>
      </c>
      <c r="S70" s="15">
        <v>1</v>
      </c>
      <c r="T70" s="13" t="s">
        <v>141</v>
      </c>
      <c r="U70" s="12">
        <v>80000</v>
      </c>
      <c r="V70" s="12">
        <f t="shared" si="20"/>
        <v>14400</v>
      </c>
      <c r="W70" s="12">
        <v>0</v>
      </c>
      <c r="X70" s="81">
        <v>168</v>
      </c>
      <c r="Y70" s="19" t="s">
        <v>47</v>
      </c>
      <c r="Z70" s="20">
        <f t="shared" si="21"/>
        <v>65600</v>
      </c>
      <c r="AA70" s="21"/>
      <c r="AB70" s="29"/>
      <c r="AC70" s="14">
        <f t="shared" si="22"/>
        <v>40000</v>
      </c>
      <c r="AD70" s="12"/>
      <c r="AE70" s="12"/>
      <c r="AF70" s="13" t="s">
        <v>231</v>
      </c>
      <c r="AG70" s="23">
        <v>8</v>
      </c>
      <c r="AH70" s="30">
        <v>20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S70" s="471"/>
      <c r="AT70" s="15"/>
      <c r="AV7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100085, 'Б-100085-13',date'2016-03-04',2, 7, 7, 'RUR', 1, 18, date'2016-03-06', date'2016-03-07', 1000851, 1, to_date('2016-03-09 00:00:00','YYYY-MM-DD HH24:MI:SS'), 80000, 14400, 0, 168,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(s_xxxx_client_discount_m.NEXTVAL,168, 20, date'2014-03-01');</v>
      </c>
    </row>
    <row r="71" spans="1:48" s="44" customFormat="1" ht="15" customHeight="1" x14ac:dyDescent="0.3">
      <c r="A71" s="31">
        <v>17</v>
      </c>
      <c r="B71" s="32"/>
      <c r="C71" s="33" t="str">
        <f t="shared" si="16"/>
        <v>100017</v>
      </c>
      <c r="D71" s="33" t="str">
        <f t="shared" si="17"/>
        <v>100017/13</v>
      </c>
      <c r="E71" s="159" t="s">
        <v>251</v>
      </c>
      <c r="F71" s="159" t="s">
        <v>252</v>
      </c>
      <c r="G71" s="33">
        <v>2</v>
      </c>
      <c r="H71" s="216">
        <v>100086</v>
      </c>
      <c r="I71" s="33" t="str">
        <f t="shared" si="18"/>
        <v>Б-100086-13</v>
      </c>
      <c r="J71" s="36">
        <v>2</v>
      </c>
      <c r="K71" s="35">
        <v>12</v>
      </c>
      <c r="L71" s="33" t="s">
        <v>42</v>
      </c>
      <c r="M71" s="36">
        <v>1</v>
      </c>
      <c r="N71" s="33">
        <v>18</v>
      </c>
      <c r="O71" s="34" t="s">
        <v>170</v>
      </c>
      <c r="P71" s="34" t="s">
        <v>234</v>
      </c>
      <c r="Q71" s="34" t="s">
        <v>235</v>
      </c>
      <c r="R71" s="37" t="str">
        <f t="shared" si="19"/>
        <v>1000861</v>
      </c>
      <c r="S71" s="33">
        <v>1</v>
      </c>
      <c r="T71" s="34" t="s">
        <v>142</v>
      </c>
      <c r="U71" s="33">
        <v>60000</v>
      </c>
      <c r="V71" s="33">
        <f t="shared" si="20"/>
        <v>10800</v>
      </c>
      <c r="W71" s="33">
        <v>0</v>
      </c>
      <c r="X71" s="95">
        <v>168</v>
      </c>
      <c r="Y71" s="38" t="s">
        <v>47</v>
      </c>
      <c r="Z71" s="106">
        <f t="shared" si="21"/>
        <v>49200</v>
      </c>
      <c r="AA71" s="39"/>
      <c r="AB71" s="39"/>
      <c r="AC71" s="40">
        <f t="shared" si="22"/>
        <v>30000</v>
      </c>
      <c r="AD71" s="33"/>
      <c r="AE71" s="33"/>
      <c r="AF71" s="34" t="s">
        <v>231</v>
      </c>
      <c r="AG71" s="41">
        <v>8</v>
      </c>
      <c r="AH71" s="42">
        <v>13</v>
      </c>
      <c r="AI71" s="43" t="s">
        <v>49</v>
      </c>
      <c r="AJ71" s="34"/>
      <c r="AK71" s="34"/>
      <c r="AL71" s="37">
        <v>0</v>
      </c>
      <c r="AM71" s="33" t="s">
        <v>50</v>
      </c>
      <c r="AN71" s="33" t="s">
        <v>51</v>
      </c>
      <c r="AO71" s="33"/>
      <c r="AP71" s="37"/>
      <c r="AQ71" s="37"/>
      <c r="AR71" s="37"/>
      <c r="AS71" s="473" t="s">
        <v>273</v>
      </c>
      <c r="AT71" s="33"/>
      <c r="AV71" s="44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100086, 'Б-100086-13',date'2016-03-05',2, 12, 12, 'RUR', 1, 18, date'2016-03-06', date'2016-03-07', 1000861, 1, to_date('2016-03-11 00:00:00','YYYY-MM-DD HH24:MI:SS'), 60000, 10800, 0, 168,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(s_xxxx_client_discount_m.NEXTVAL,168, 13, date'2014-03-01');</v>
      </c>
    </row>
    <row r="72" spans="1:48" s="161" customFormat="1" x14ac:dyDescent="0.3">
      <c r="A72" s="10">
        <v>18</v>
      </c>
      <c r="B72" s="11"/>
      <c r="C72" s="188" t="str">
        <f t="shared" si="16"/>
        <v>100018</v>
      </c>
      <c r="D72" s="188" t="str">
        <f t="shared" si="17"/>
        <v>100018/13</v>
      </c>
      <c r="E72" s="158" t="s">
        <v>251</v>
      </c>
      <c r="F72" s="158" t="s">
        <v>252</v>
      </c>
      <c r="G72" s="188">
        <v>2</v>
      </c>
      <c r="H72" s="189">
        <v>100087</v>
      </c>
      <c r="I72" s="65" t="str">
        <f t="shared" si="18"/>
        <v>Б-100087-13</v>
      </c>
      <c r="J72" s="190">
        <v>2</v>
      </c>
      <c r="K72" s="188">
        <v>1</v>
      </c>
      <c r="L72" s="241" t="s">
        <v>91</v>
      </c>
      <c r="M72" s="190">
        <v>0</v>
      </c>
      <c r="N72" s="188">
        <v>0</v>
      </c>
      <c r="O72" s="158" t="s">
        <v>167</v>
      </c>
      <c r="P72" s="158" t="s">
        <v>234</v>
      </c>
      <c r="Q72" s="158" t="s">
        <v>235</v>
      </c>
      <c r="R72" s="189" t="str">
        <f t="shared" si="19"/>
        <v>1000871</v>
      </c>
      <c r="S72" s="65">
        <v>1</v>
      </c>
      <c r="T72" s="158" t="s">
        <v>139</v>
      </c>
      <c r="U72" s="188">
        <v>1666</v>
      </c>
      <c r="V72" s="188">
        <v>0</v>
      </c>
      <c r="W72" s="188">
        <v>0</v>
      </c>
      <c r="X72" s="188">
        <v>169</v>
      </c>
      <c r="Y72" s="191" t="s">
        <v>47</v>
      </c>
      <c r="Z72" s="192">
        <f>U72*30</f>
        <v>49980</v>
      </c>
      <c r="AA72" s="193"/>
      <c r="AB72" s="192"/>
      <c r="AC72" s="189">
        <f t="shared" si="22"/>
        <v>833</v>
      </c>
      <c r="AD72" s="188"/>
      <c r="AE72" s="188"/>
      <c r="AF72" s="158" t="s">
        <v>231</v>
      </c>
      <c r="AG72" s="194">
        <v>8</v>
      </c>
      <c r="AH72" s="195">
        <v>13</v>
      </c>
      <c r="AI72" s="196" t="s">
        <v>49</v>
      </c>
      <c r="AJ72" s="158"/>
      <c r="AK72" s="158"/>
      <c r="AL72" s="189">
        <v>0</v>
      </c>
      <c r="AM72" s="65" t="s">
        <v>50</v>
      </c>
      <c r="AN72" s="188" t="s">
        <v>51</v>
      </c>
      <c r="AO72" s="188"/>
      <c r="AP72" s="189"/>
      <c r="AQ72" s="189"/>
      <c r="AR72" s="189"/>
      <c r="AS72" s="471" t="s">
        <v>277</v>
      </c>
      <c r="AT72" s="65"/>
      <c r="AV72" s="161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100087, 'Б-100087-13',date'2016-03-02',2, 1, 1, 'USD', 0, 0, date'2016-03-06', date'2016-03-07', 1000871, 1, to_date('2016-03-07 00:00:00','YYYY-MM-DD HH24:MI:SS'), 1666, 0, 0, 169, 0, 'c1', 8,null);insert into xxxx_oebs_cash_payment_test (ID, INVOICE_ID, OEBS_PAYMENT, DOC_DATE, COMISS_DATE) values (s_xxxx_oebs_cash_payment_test.NEXTVAL, 100087, 833, to_date('2016-03-07 00:00:00','YYYY-MM-DD HH24:MI:SS'), date'2016-03-31' );insert into xxxx_client_discount_m  (ID,CLIENT_ID,CLIENT_AVG_DISCOUNT,DT) values (s_xxxx_client_discount_m.NEXTVAL,169, 13, date'2014-03-01');</v>
      </c>
    </row>
    <row r="73" spans="1:48" s="161" customFormat="1" ht="15" customHeight="1" x14ac:dyDescent="0.3">
      <c r="A73" s="10">
        <v>18</v>
      </c>
      <c r="B73" s="11"/>
      <c r="C73" s="188" t="str">
        <f t="shared" si="16"/>
        <v>100018</v>
      </c>
      <c r="D73" s="188" t="str">
        <f t="shared" si="17"/>
        <v>100018/13</v>
      </c>
      <c r="E73" s="158" t="s">
        <v>251</v>
      </c>
      <c r="F73" s="158" t="s">
        <v>252</v>
      </c>
      <c r="G73" s="188">
        <v>2</v>
      </c>
      <c r="H73" s="189">
        <v>100088</v>
      </c>
      <c r="I73" s="65" t="str">
        <f t="shared" si="18"/>
        <v>Б-100088-13</v>
      </c>
      <c r="J73" s="190">
        <v>2</v>
      </c>
      <c r="K73" s="188">
        <v>2</v>
      </c>
      <c r="L73" s="241" t="s">
        <v>91</v>
      </c>
      <c r="M73" s="190">
        <v>0</v>
      </c>
      <c r="N73" s="188">
        <v>0</v>
      </c>
      <c r="O73" s="158" t="s">
        <v>168</v>
      </c>
      <c r="P73" s="158" t="s">
        <v>234</v>
      </c>
      <c r="Q73" s="158" t="s">
        <v>235</v>
      </c>
      <c r="R73" s="189" t="str">
        <f t="shared" si="19"/>
        <v>1000881</v>
      </c>
      <c r="S73" s="65">
        <v>1</v>
      </c>
      <c r="T73" s="158" t="s">
        <v>140</v>
      </c>
      <c r="U73" s="188">
        <v>1666</v>
      </c>
      <c r="V73" s="188">
        <v>0</v>
      </c>
      <c r="W73" s="188">
        <v>0</v>
      </c>
      <c r="X73" s="188">
        <v>170</v>
      </c>
      <c r="Y73" s="191" t="s">
        <v>47</v>
      </c>
      <c r="Z73" s="192">
        <f>U73*30</f>
        <v>49980</v>
      </c>
      <c r="AA73" s="193"/>
      <c r="AB73" s="197"/>
      <c r="AC73" s="189">
        <f t="shared" si="22"/>
        <v>833</v>
      </c>
      <c r="AD73" s="188"/>
      <c r="AE73" s="188"/>
      <c r="AF73" s="158" t="s">
        <v>231</v>
      </c>
      <c r="AG73" s="194">
        <v>8</v>
      </c>
      <c r="AH73" s="195">
        <v>7</v>
      </c>
      <c r="AI73" s="196" t="s">
        <v>49</v>
      </c>
      <c r="AJ73" s="158"/>
      <c r="AK73" s="158"/>
      <c r="AL73" s="189">
        <v>0</v>
      </c>
      <c r="AM73" s="65" t="s">
        <v>50</v>
      </c>
      <c r="AN73" s="188" t="s">
        <v>51</v>
      </c>
      <c r="AO73" s="188"/>
      <c r="AP73" s="189"/>
      <c r="AQ73" s="189"/>
      <c r="AR73" s="189"/>
      <c r="AS73" s="471"/>
      <c r="AT73" s="65"/>
      <c r="AV73" s="161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100088, 'Б-100088-13',date'2016-03-03',2, 2, 2, 'USD', 0, 0, date'2016-03-06', date'2016-03-07', 1000881, 1, to_date('2016-03-08 00:00:00','YYYY-MM-DD HH24:MI:SS'), 1666, 0, 0, 170, 0, 'c1', 8,null);insert into xxxx_oebs_cash_payment_test (ID, INVOICE_ID, OEBS_PAYMENT, DOC_DATE, COMISS_DATE) values (s_xxxx_oebs_cash_payment_test.NEXTVAL, 100088, 833, to_date('2016-03-08 00:00:00','YYYY-MM-DD HH24:MI:SS'), date'2016-03-31' );insert into xxxx_client_discount_m  (ID,CLIENT_ID,CLIENT_AVG_DISCOUNT,DT) values (s_xxxx_client_discount_m.NEXTVAL,170, 7, date'2014-03-01');</v>
      </c>
    </row>
    <row r="74" spans="1:48" s="161" customFormat="1" ht="15" customHeight="1" x14ac:dyDescent="0.3">
      <c r="A74" s="10">
        <v>18</v>
      </c>
      <c r="B74" s="11"/>
      <c r="C74" s="188" t="str">
        <f t="shared" si="16"/>
        <v>100018</v>
      </c>
      <c r="D74" s="188" t="str">
        <f t="shared" si="17"/>
        <v>100018/13</v>
      </c>
      <c r="E74" s="158" t="s">
        <v>251</v>
      </c>
      <c r="F74" s="158" t="s">
        <v>252</v>
      </c>
      <c r="G74" s="188">
        <v>2</v>
      </c>
      <c r="H74" s="189">
        <v>100089</v>
      </c>
      <c r="I74" s="65" t="str">
        <f t="shared" si="18"/>
        <v>Б-100089-13</v>
      </c>
      <c r="J74" s="190">
        <v>2</v>
      </c>
      <c r="K74" s="188">
        <v>7</v>
      </c>
      <c r="L74" s="241" t="s">
        <v>91</v>
      </c>
      <c r="M74" s="190">
        <v>0</v>
      </c>
      <c r="N74" s="188">
        <v>0</v>
      </c>
      <c r="O74" s="158" t="s">
        <v>168</v>
      </c>
      <c r="P74" s="158" t="s">
        <v>234</v>
      </c>
      <c r="Q74" s="158" t="s">
        <v>235</v>
      </c>
      <c r="R74" s="189" t="str">
        <f t="shared" si="19"/>
        <v>1000891</v>
      </c>
      <c r="S74" s="65">
        <v>1</v>
      </c>
      <c r="T74" s="158" t="s">
        <v>140</v>
      </c>
      <c r="U74" s="188">
        <v>1666</v>
      </c>
      <c r="V74" s="188">
        <v>0</v>
      </c>
      <c r="W74" s="188">
        <v>0</v>
      </c>
      <c r="X74" s="188">
        <v>171</v>
      </c>
      <c r="Y74" s="191" t="s">
        <v>47</v>
      </c>
      <c r="Z74" s="192">
        <f>U74*30</f>
        <v>49980</v>
      </c>
      <c r="AA74" s="193"/>
      <c r="AB74" s="197"/>
      <c r="AC74" s="189">
        <f t="shared" si="22"/>
        <v>833</v>
      </c>
      <c r="AD74" s="188"/>
      <c r="AE74" s="188"/>
      <c r="AF74" s="158" t="s">
        <v>231</v>
      </c>
      <c r="AG74" s="194">
        <v>8</v>
      </c>
      <c r="AH74" s="195">
        <v>7</v>
      </c>
      <c r="AI74" s="196" t="s">
        <v>49</v>
      </c>
      <c r="AJ74" s="158"/>
      <c r="AK74" s="158"/>
      <c r="AL74" s="189">
        <v>0</v>
      </c>
      <c r="AM74" s="65" t="s">
        <v>50</v>
      </c>
      <c r="AN74" s="188" t="s">
        <v>51</v>
      </c>
      <c r="AO74" s="188"/>
      <c r="AP74" s="189"/>
      <c r="AQ74" s="189"/>
      <c r="AR74" s="189"/>
      <c r="AS74" s="472"/>
      <c r="AT74" s="198"/>
      <c r="AV74" s="161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100089, 'Б-100089-13',date'2016-03-03',2, 7, 7, 'USD', 0, 0, date'2016-03-06', date'2016-03-07', 1000891, 1, to_date('2016-03-08 00:00:00','YYYY-MM-DD HH24:MI:SS'), 1666, 0, 0, 171, 0, 'c1', 8,null);insert into xxxx_oebs_cash_payment_test (ID, INVOICE_ID, OEBS_PAYMENT, DOC_DATE, COMISS_DATE) values (s_xxxx_oebs_cash_payment_test.NEXTVAL, 100089, 833, to_date('2016-03-08 00:00:00','YYYY-MM-DD HH24:MI:SS'), date'2016-03-31' );insert into xxxx_client_discount_m  (ID,CLIENT_ID,CLIENT_AVG_DISCOUNT,DT) values (s_xxxx_client_discount_m.NEXTVAL,171, 7, date'2014-03-01');</v>
      </c>
    </row>
    <row r="75" spans="1:48" s="161" customFormat="1" ht="15" customHeight="1" x14ac:dyDescent="0.3">
      <c r="A75" s="10">
        <v>18</v>
      </c>
      <c r="B75" s="11"/>
      <c r="C75" s="188" t="str">
        <f t="shared" si="16"/>
        <v>100018</v>
      </c>
      <c r="D75" s="188" t="str">
        <f t="shared" si="17"/>
        <v>100018/13</v>
      </c>
      <c r="E75" s="158" t="s">
        <v>251</v>
      </c>
      <c r="F75" s="158" t="s">
        <v>252</v>
      </c>
      <c r="G75" s="188">
        <v>2</v>
      </c>
      <c r="H75" s="189">
        <v>100090</v>
      </c>
      <c r="I75" s="65" t="str">
        <f t="shared" si="18"/>
        <v>Б-100090-13</v>
      </c>
      <c r="J75" s="190">
        <v>2</v>
      </c>
      <c r="K75" s="188">
        <v>7</v>
      </c>
      <c r="L75" s="241" t="s">
        <v>91</v>
      </c>
      <c r="M75" s="190">
        <v>0</v>
      </c>
      <c r="N75" s="188">
        <v>0</v>
      </c>
      <c r="O75" s="158" t="s">
        <v>169</v>
      </c>
      <c r="P75" s="158" t="s">
        <v>234</v>
      </c>
      <c r="Q75" s="158" t="s">
        <v>235</v>
      </c>
      <c r="R75" s="189" t="str">
        <f t="shared" si="19"/>
        <v>1000901</v>
      </c>
      <c r="S75" s="65">
        <v>1</v>
      </c>
      <c r="T75" s="158" t="s">
        <v>141</v>
      </c>
      <c r="U75" s="188">
        <v>1666</v>
      </c>
      <c r="V75" s="188">
        <v>0</v>
      </c>
      <c r="W75" s="188">
        <v>0</v>
      </c>
      <c r="X75" s="188">
        <v>172</v>
      </c>
      <c r="Y75" s="191" t="s">
        <v>47</v>
      </c>
      <c r="Z75" s="192">
        <f>U75*30</f>
        <v>49980</v>
      </c>
      <c r="AA75" s="193"/>
      <c r="AB75" s="192"/>
      <c r="AC75" s="189">
        <f t="shared" si="22"/>
        <v>833</v>
      </c>
      <c r="AD75" s="188"/>
      <c r="AE75" s="188"/>
      <c r="AF75" s="158" t="s">
        <v>231</v>
      </c>
      <c r="AG75" s="194">
        <v>8</v>
      </c>
      <c r="AH75" s="195">
        <v>20</v>
      </c>
      <c r="AI75" s="196" t="s">
        <v>49</v>
      </c>
      <c r="AJ75" s="158"/>
      <c r="AK75" s="158"/>
      <c r="AL75" s="189">
        <v>0</v>
      </c>
      <c r="AM75" s="65" t="s">
        <v>50</v>
      </c>
      <c r="AN75" s="188" t="s">
        <v>51</v>
      </c>
      <c r="AO75" s="188"/>
      <c r="AP75" s="189"/>
      <c r="AQ75" s="189"/>
      <c r="AR75" s="189"/>
      <c r="AS75" s="471"/>
      <c r="AT75" s="65"/>
      <c r="AV75" s="161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100090, 'Б-100090-13',date'2016-03-04',2, 7, 7, 'USD', 0, 0, date'2016-03-06', date'2016-03-07', 1000901, 1, to_date('2016-03-09 00:00:00','YYYY-MM-DD HH24:MI:SS'), 1666, 0, 0, 172, 0, 'c1', 8,null);insert into xxxx_oebs_cash_payment_test (ID, INVOICE_ID, OEBS_PAYMENT, DOC_DATE, COMISS_DATE) values (s_xxxx_oebs_cash_payment_test.NEXTVAL, 100090, 833, to_date('2016-03-09 00:00:00','YYYY-MM-DD HH24:MI:SS'), date'2016-03-31' );insert into xxxx_client_discount_m  (ID,CLIENT_ID,CLIENT_AVG_DISCOUNT,DT) values (s_xxxx_client_discount_m.NEXTVAL,172, 20, date'2014-03-01');</v>
      </c>
    </row>
    <row r="76" spans="1:48" s="209" customFormat="1" ht="15" customHeight="1" x14ac:dyDescent="0.3">
      <c r="A76" s="31">
        <v>18</v>
      </c>
      <c r="B76" s="32"/>
      <c r="C76" s="201" t="str">
        <f t="shared" si="16"/>
        <v>100018</v>
      </c>
      <c r="D76" s="201" t="str">
        <f t="shared" si="17"/>
        <v>100018/13</v>
      </c>
      <c r="E76" s="159" t="s">
        <v>251</v>
      </c>
      <c r="F76" s="159" t="s">
        <v>252</v>
      </c>
      <c r="G76" s="201">
        <v>2</v>
      </c>
      <c r="H76" s="216">
        <v>100091</v>
      </c>
      <c r="I76" s="201" t="str">
        <f t="shared" si="18"/>
        <v>Б-100091-13</v>
      </c>
      <c r="J76" s="210">
        <v>2</v>
      </c>
      <c r="K76" s="201">
        <v>12</v>
      </c>
      <c r="L76" s="219" t="s">
        <v>91</v>
      </c>
      <c r="M76" s="210">
        <v>0</v>
      </c>
      <c r="N76" s="201">
        <v>0</v>
      </c>
      <c r="O76" s="159" t="s">
        <v>170</v>
      </c>
      <c r="P76" s="159" t="s">
        <v>234</v>
      </c>
      <c r="Q76" s="159" t="s">
        <v>235</v>
      </c>
      <c r="R76" s="216" t="str">
        <f t="shared" si="19"/>
        <v>1000911</v>
      </c>
      <c r="S76" s="201">
        <v>1</v>
      </c>
      <c r="T76" s="159" t="s">
        <v>142</v>
      </c>
      <c r="U76" s="201">
        <v>2.7</v>
      </c>
      <c r="V76" s="201">
        <v>0</v>
      </c>
      <c r="W76" s="201">
        <v>0</v>
      </c>
      <c r="X76" s="201">
        <v>173</v>
      </c>
      <c r="Y76" s="211" t="s">
        <v>47</v>
      </c>
      <c r="Z76" s="300">
        <f>U76*30</f>
        <v>81</v>
      </c>
      <c r="AA76" s="300">
        <f>SUM(Z72:Z76)</f>
        <v>200001</v>
      </c>
      <c r="AB76" s="300"/>
      <c r="AC76" s="216">
        <f t="shared" si="22"/>
        <v>1.35</v>
      </c>
      <c r="AD76" s="201"/>
      <c r="AE76" s="201"/>
      <c r="AF76" s="159" t="s">
        <v>231</v>
      </c>
      <c r="AG76" s="301">
        <v>8</v>
      </c>
      <c r="AH76" s="302">
        <v>13</v>
      </c>
      <c r="AI76" s="215" t="s">
        <v>49</v>
      </c>
      <c r="AJ76" s="159"/>
      <c r="AK76" s="159"/>
      <c r="AL76" s="216">
        <v>0</v>
      </c>
      <c r="AM76" s="201" t="s">
        <v>50</v>
      </c>
      <c r="AN76" s="201" t="s">
        <v>51</v>
      </c>
      <c r="AO76" s="201"/>
      <c r="AP76" s="216"/>
      <c r="AQ76" s="216"/>
      <c r="AR76" s="216"/>
      <c r="AS76" s="477" t="s">
        <v>357</v>
      </c>
      <c r="AT76" s="201"/>
      <c r="AV76" s="20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100091, 'Б-100091-13',date'2016-03-05',2, 12, 12, 'USD', 0, 0, date'2016-03-06', date'2016-03-07', 1000911, 1, to_date('2016-03-11 00:00:00','YYYY-MM-DD HH24:MI:SS'), 2.7, 0, 0, 173, 0, 'c1', 8,null);insert into xxxx_oebs_cash_payment_test (ID, INVOICE_ID, OEBS_PAYMENT, DOC_DATE, COMISS_DATE) values (s_xxxx_oebs_cash_payment_test.NEXTVAL, 100091, 1.35, to_date('2016-03-11 00:00:00','YYYY-MM-DD HH24:MI:SS'), date'2016-03-31' );insert into xxxx_client_discount_m  (ID,CLIENT_ID,CLIENT_AVG_DISCOUNT,DT) values (s_xxxx_client_discount_m.NEXTVAL,173, 13, date'2014-03-01');</v>
      </c>
    </row>
    <row r="77" spans="1:48" x14ac:dyDescent="0.3">
      <c r="A77" s="10">
        <v>19</v>
      </c>
      <c r="B77" s="11"/>
      <c r="C77" s="12" t="str">
        <f t="shared" si="16"/>
        <v>100019</v>
      </c>
      <c r="D77" s="12" t="str">
        <f t="shared" si="17"/>
        <v>100019/13</v>
      </c>
      <c r="E77" s="158" t="s">
        <v>251</v>
      </c>
      <c r="F77" s="158" t="s">
        <v>252</v>
      </c>
      <c r="G77" s="12">
        <v>2</v>
      </c>
      <c r="H77" s="189">
        <v>100092</v>
      </c>
      <c r="I77" s="15" t="str">
        <f t="shared" si="18"/>
        <v>Б-100092-13</v>
      </c>
      <c r="J77" s="16">
        <v>2</v>
      </c>
      <c r="K77" s="12">
        <v>1</v>
      </c>
      <c r="L77" s="12" t="s">
        <v>42</v>
      </c>
      <c r="M77" s="16">
        <v>1</v>
      </c>
      <c r="N77" s="12">
        <v>18</v>
      </c>
      <c r="O77" s="13" t="s">
        <v>167</v>
      </c>
      <c r="P77" s="13" t="s">
        <v>234</v>
      </c>
      <c r="Q77" s="13" t="s">
        <v>235</v>
      </c>
      <c r="R77" s="17" t="str">
        <f t="shared" si="19"/>
        <v>1000921</v>
      </c>
      <c r="S77" s="15">
        <v>1</v>
      </c>
      <c r="T77" s="13" t="s">
        <v>139</v>
      </c>
      <c r="U77" s="12">
        <v>100000</v>
      </c>
      <c r="V77" s="12">
        <f>U77*0.18</f>
        <v>18000</v>
      </c>
      <c r="W77" s="12">
        <v>0</v>
      </c>
      <c r="X77" s="18">
        <v>174</v>
      </c>
      <c r="Y77" s="19" t="s">
        <v>47</v>
      </c>
      <c r="Z77" s="20">
        <f t="shared" ref="Z77:Z123" si="24">U77-V77</f>
        <v>82000</v>
      </c>
      <c r="AA77" s="21"/>
      <c r="AB77" s="22"/>
      <c r="AC77" s="14">
        <f t="shared" si="22"/>
        <v>50000</v>
      </c>
      <c r="AD77" s="12"/>
      <c r="AE77" s="12"/>
      <c r="AF77" s="13" t="s">
        <v>231</v>
      </c>
      <c r="AG77" s="23">
        <v>8</v>
      </c>
      <c r="AH77" s="24">
        <v>13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S77" s="471"/>
      <c r="AT77" s="15"/>
      <c r="AV7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100092, 'Б-100092-13',date'2016-03-02',2, 1, 1, 'RUR', 1, 18, date'2016-03-06', date'2016-03-07', 1000921, 1, to_date('2016-03-07 00:00:00','YYYY-MM-DD HH24:MI:SS'), 100000, 18000, 0, 174, 0, 'c1', 8,null);insert into xxxx_oebs_cash_payment_test (ID, INVOICE_ID, OEBS_PAYMENT, DOC_DATE, COMISS_DATE) values (s_xxxx_oebs_cash_payment_test.NEXTVAL, 100092, 50000, to_date('2016-03-07 00:00:00','YYYY-MM-DD HH24:MI:SS'), date'2016-03-31' );insert into xxxx_client_discount_m  (ID,CLIENT_ID,CLIENT_AVG_DISCOUNT,DT) values (s_xxxx_client_discount_m.NEXTVAL,174, 13, date'2014-03-01');</v>
      </c>
    </row>
    <row r="78" spans="1:48" ht="15" customHeight="1" x14ac:dyDescent="0.3">
      <c r="A78" s="10">
        <v>19</v>
      </c>
      <c r="B78" s="11"/>
      <c r="C78" s="12" t="str">
        <f t="shared" si="16"/>
        <v>100019</v>
      </c>
      <c r="D78" s="12" t="str">
        <f t="shared" si="17"/>
        <v>100019/13</v>
      </c>
      <c r="E78" s="158" t="s">
        <v>251</v>
      </c>
      <c r="F78" s="158" t="s">
        <v>252</v>
      </c>
      <c r="G78" s="12">
        <v>2</v>
      </c>
      <c r="H78" s="189">
        <v>100093</v>
      </c>
      <c r="I78" s="15" t="str">
        <f t="shared" si="18"/>
        <v>Б-100093-13</v>
      </c>
      <c r="J78" s="16">
        <v>2</v>
      </c>
      <c r="K78" s="12">
        <v>2</v>
      </c>
      <c r="L78" s="12" t="s">
        <v>42</v>
      </c>
      <c r="M78" s="85">
        <v>0</v>
      </c>
      <c r="N78" s="81">
        <v>0</v>
      </c>
      <c r="O78" s="13" t="s">
        <v>168</v>
      </c>
      <c r="P78" s="13" t="s">
        <v>234</v>
      </c>
      <c r="Q78" s="13" t="s">
        <v>235</v>
      </c>
      <c r="R78" s="17" t="str">
        <f t="shared" ref="R78:R141" si="25">H78&amp;"1"</f>
        <v>1000931</v>
      </c>
      <c r="S78" s="15">
        <v>1</v>
      </c>
      <c r="T78" s="13" t="s">
        <v>140</v>
      </c>
      <c r="U78" s="12">
        <v>90000</v>
      </c>
      <c r="V78" s="81">
        <v>0</v>
      </c>
      <c r="W78" s="12">
        <v>0</v>
      </c>
      <c r="X78" s="18">
        <v>175</v>
      </c>
      <c r="Y78" s="19" t="s">
        <v>47</v>
      </c>
      <c r="Z78" s="20">
        <f t="shared" si="24"/>
        <v>90000</v>
      </c>
      <c r="AA78" s="21"/>
      <c r="AB78" s="26"/>
      <c r="AC78" s="14">
        <f t="shared" si="22"/>
        <v>45000</v>
      </c>
      <c r="AD78" s="12"/>
      <c r="AE78" s="12"/>
      <c r="AF78" s="13" t="s">
        <v>231</v>
      </c>
      <c r="AG78" s="23">
        <v>8</v>
      </c>
      <c r="AH78" s="27">
        <v>7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471" t="s">
        <v>275</v>
      </c>
      <c r="AT78" s="15"/>
      <c r="AV7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100093, 'Б-100093-13',date'2016-03-03',2, 2, 2, 'RUR', 0, 0, date'2016-03-06', date'2016-03-07', 1000931, 1, to_date('2016-03-08 00:00:00','YYYY-MM-DD HH24:MI:SS'), 90000, 0, 0, 175, 0, 'c1', 8,null);insert into xxxx_oebs_cash_payment_test (ID, INVOICE_ID, OEBS_PAYMENT, DOC_DATE, COMISS_DATE) values (s_xxxx_oebs_cash_payment_test.NEXTVAL, 100093, 45000, to_date('2016-03-08 00:00:00','YYYY-MM-DD HH24:MI:SS'), date'2016-03-31' );insert into xxxx_client_discount_m  (ID,CLIENT_ID,CLIENT_AVG_DISCOUNT,DT) values (s_xxxx_client_discount_m.NEXTVAL,175, 7, date'2014-03-01');</v>
      </c>
    </row>
    <row r="79" spans="1:48" ht="15" customHeight="1" x14ac:dyDescent="0.3">
      <c r="A79" s="10">
        <v>19</v>
      </c>
      <c r="B79" s="11"/>
      <c r="C79" s="12" t="str">
        <f t="shared" si="16"/>
        <v>100019</v>
      </c>
      <c r="D79" s="12" t="str">
        <f t="shared" si="17"/>
        <v>100019/13</v>
      </c>
      <c r="E79" s="158" t="s">
        <v>251</v>
      </c>
      <c r="F79" s="158" t="s">
        <v>252</v>
      </c>
      <c r="G79" s="12">
        <v>2</v>
      </c>
      <c r="H79" s="189">
        <v>100094</v>
      </c>
      <c r="I79" s="15" t="str">
        <f t="shared" si="18"/>
        <v>Б-100094-13</v>
      </c>
      <c r="J79" s="16">
        <v>2</v>
      </c>
      <c r="K79" s="12">
        <v>7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25"/>
        <v>1000941</v>
      </c>
      <c r="S79" s="15">
        <v>1</v>
      </c>
      <c r="T79" s="13" t="s">
        <v>140</v>
      </c>
      <c r="U79" s="12">
        <v>90000</v>
      </c>
      <c r="V79" s="12">
        <f t="shared" ref="V79:V123" si="26">U79*0.18</f>
        <v>16200</v>
      </c>
      <c r="W79" s="12">
        <v>0</v>
      </c>
      <c r="X79" s="18">
        <v>176</v>
      </c>
      <c r="Y79" s="19" t="s">
        <v>47</v>
      </c>
      <c r="Z79" s="20">
        <f t="shared" si="24"/>
        <v>73800</v>
      </c>
      <c r="AA79" s="21"/>
      <c r="AB79" s="26"/>
      <c r="AC79" s="14">
        <f t="shared" si="22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472"/>
      <c r="AT79" s="172"/>
      <c r="AV7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100094, 'Б-100094-13',date'2016-03-03',2, 7, 7, 'RUR', 1, 18, date'2016-03-06', date'2016-03-07', 1000941, 1, to_date('2016-03-08 00:00:00','YYYY-MM-DD HH24:MI:SS'), 90000, 16200, 0, 176, 0, 'c1', 8,null);insert into xxxx_oebs_cash_payment_test (ID, INVOICE_ID, OEBS_PAYMENT, DOC_DATE, COMISS_DATE) values (s_xxxx_oebs_cash_payment_test.NEXTVAL, 100094, 45000, to_date('2016-03-08 00:00:00','YYYY-MM-DD HH24:MI:SS'), date'2016-03-31' );insert into xxxx_client_discount_m  (ID,CLIENT_ID,CLIENT_AVG_DISCOUNT,DT) values (s_xxxx_client_discount_m.NEXTVAL,176, 7, date'2014-03-01');</v>
      </c>
    </row>
    <row r="80" spans="1:48" ht="15" customHeight="1" x14ac:dyDescent="0.3">
      <c r="A80" s="10">
        <v>19</v>
      </c>
      <c r="B80" s="11"/>
      <c r="C80" s="12" t="str">
        <f t="shared" si="16"/>
        <v>100019</v>
      </c>
      <c r="D80" s="12" t="str">
        <f t="shared" si="17"/>
        <v>100019/13</v>
      </c>
      <c r="E80" s="158" t="s">
        <v>251</v>
      </c>
      <c r="F80" s="158" t="s">
        <v>252</v>
      </c>
      <c r="G80" s="12">
        <v>2</v>
      </c>
      <c r="H80" s="189">
        <v>100095</v>
      </c>
      <c r="I80" s="15" t="str">
        <f t="shared" si="18"/>
        <v>Б-100095-13</v>
      </c>
      <c r="J80" s="16">
        <v>2</v>
      </c>
      <c r="K80" s="28">
        <v>7</v>
      </c>
      <c r="L80" s="12" t="s">
        <v>42</v>
      </c>
      <c r="M80" s="16">
        <v>1</v>
      </c>
      <c r="N80" s="12">
        <v>18</v>
      </c>
      <c r="O80" s="13" t="s">
        <v>169</v>
      </c>
      <c r="P80" s="13" t="s">
        <v>234</v>
      </c>
      <c r="Q80" s="13" t="s">
        <v>235</v>
      </c>
      <c r="R80" s="17" t="str">
        <f t="shared" si="25"/>
        <v>1000951</v>
      </c>
      <c r="S80" s="15">
        <v>1</v>
      </c>
      <c r="T80" s="13" t="s">
        <v>141</v>
      </c>
      <c r="U80" s="12">
        <v>80000</v>
      </c>
      <c r="V80" s="12">
        <f t="shared" si="26"/>
        <v>14400</v>
      </c>
      <c r="W80" s="12">
        <v>0</v>
      </c>
      <c r="X80" s="18">
        <v>177</v>
      </c>
      <c r="Y80" s="19" t="s">
        <v>47</v>
      </c>
      <c r="Z80" s="20">
        <f t="shared" si="24"/>
        <v>65600</v>
      </c>
      <c r="AA80" s="21"/>
      <c r="AB80" s="29"/>
      <c r="AC80" s="14">
        <f t="shared" si="22"/>
        <v>40000</v>
      </c>
      <c r="AD80" s="12"/>
      <c r="AE80" s="12"/>
      <c r="AF80" s="13" t="s">
        <v>231</v>
      </c>
      <c r="AG80" s="23">
        <v>8</v>
      </c>
      <c r="AH80" s="30">
        <v>20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473" t="s">
        <v>357</v>
      </c>
      <c r="AT80" s="15"/>
      <c r="AV8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100095, 'Б-100095-13',date'2016-03-04',2, 7, 7, 'RUR', 1, 18, date'2016-03-06', date'2016-03-07', 1000951, 1, to_date('2016-03-09 00:00:00','YYYY-MM-DD HH24:MI:SS'), 80000, 14400, 0, 177, 0, 'c1', 8,null);insert into xxxx_oebs_cash_payment_test (ID, INVOICE_ID, OEBS_PAYMENT, DOC_DATE, COMISS_DATE) values (s_xxxx_oebs_cash_payment_test.NEXTVAL, 100095, 40000, to_date('2016-03-09 00:00:00','YYYY-MM-DD HH24:MI:SS'), date'2016-03-31' );insert into xxxx_client_discount_m  (ID,CLIENT_ID,CLIENT_AVG_DISCOUNT,DT) values (s_xxxx_client_discount_m.NEXTVAL,177, 20, date'2014-03-01');</v>
      </c>
    </row>
    <row r="81" spans="1:48" s="44" customFormat="1" ht="15" customHeight="1" x14ac:dyDescent="0.3">
      <c r="A81" s="10">
        <v>19</v>
      </c>
      <c r="B81" s="32"/>
      <c r="C81" s="33" t="str">
        <f t="shared" si="16"/>
        <v>100019</v>
      </c>
      <c r="D81" s="33" t="str">
        <f t="shared" si="17"/>
        <v>100019/13</v>
      </c>
      <c r="E81" s="159" t="s">
        <v>251</v>
      </c>
      <c r="F81" s="159" t="s">
        <v>252</v>
      </c>
      <c r="G81" s="33">
        <v>2</v>
      </c>
      <c r="H81" s="189">
        <v>100096</v>
      </c>
      <c r="I81" s="33" t="str">
        <f t="shared" si="18"/>
        <v>Б-100096-13</v>
      </c>
      <c r="J81" s="16">
        <v>2</v>
      </c>
      <c r="K81" s="35">
        <v>12</v>
      </c>
      <c r="L81" s="33" t="s">
        <v>42</v>
      </c>
      <c r="M81" s="36">
        <v>1</v>
      </c>
      <c r="N81" s="33">
        <v>18</v>
      </c>
      <c r="O81" s="34" t="s">
        <v>170</v>
      </c>
      <c r="P81" s="34" t="s">
        <v>234</v>
      </c>
      <c r="Q81" s="34" t="s">
        <v>235</v>
      </c>
      <c r="R81" s="17" t="str">
        <f t="shared" si="25"/>
        <v>1000961</v>
      </c>
      <c r="S81" s="33">
        <v>1</v>
      </c>
      <c r="T81" s="34" t="s">
        <v>142</v>
      </c>
      <c r="U81" s="33">
        <v>60000</v>
      </c>
      <c r="V81" s="33">
        <f t="shared" si="26"/>
        <v>10800</v>
      </c>
      <c r="W81" s="33">
        <v>0</v>
      </c>
      <c r="X81" s="18">
        <v>178</v>
      </c>
      <c r="Y81" s="38" t="s">
        <v>47</v>
      </c>
      <c r="Z81" s="20">
        <f t="shared" si="24"/>
        <v>49200</v>
      </c>
      <c r="AA81" s="39"/>
      <c r="AB81" s="39"/>
      <c r="AC81" s="40">
        <f t="shared" si="22"/>
        <v>30000</v>
      </c>
      <c r="AD81" s="33"/>
      <c r="AE81" s="33"/>
      <c r="AF81" s="34" t="s">
        <v>231</v>
      </c>
      <c r="AG81" s="41">
        <v>8</v>
      </c>
      <c r="AH81" s="42">
        <v>13</v>
      </c>
      <c r="AI81" s="43" t="s">
        <v>49</v>
      </c>
      <c r="AJ81" s="34"/>
      <c r="AK81" s="34"/>
      <c r="AL81" s="37">
        <v>0</v>
      </c>
      <c r="AM81" s="33" t="s">
        <v>50</v>
      </c>
      <c r="AN81" s="33" t="s">
        <v>51</v>
      </c>
      <c r="AO81" s="33"/>
      <c r="AP81" s="37"/>
      <c r="AQ81" s="37"/>
      <c r="AR81" s="37"/>
      <c r="AS81" s="473"/>
      <c r="AT81" s="33"/>
      <c r="AV8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100096, 'Б-100096-13',date'2016-03-05',2, 12, 12, 'RUR', 1, 18, date'2016-03-06', date'2016-03-07', 1000961, 1, to_date('2016-03-11 00:00:00','YYYY-MM-DD HH24:MI:SS'), 60000, 10800, 0, 178, 0, 'c1', 8,null);insert into xxxx_oebs_cash_payment_test (ID, INVOICE_ID, OEBS_PAYMENT, DOC_DATE, COMISS_DATE) values (s_xxxx_oebs_cash_payment_test.NEXTVAL, 100096, 30000, to_date('2016-03-11 00:00:00','YYYY-MM-DD HH24:MI:SS'), date'2016-03-31' );insert into xxxx_client_discount_m  (ID,CLIENT_ID,CLIENT_AVG_DISCOUNT,DT) values (s_xxxx_client_discount_m.NEXTVAL,178, 13, date'2014-03-01');</v>
      </c>
    </row>
    <row r="82" spans="1:48" x14ac:dyDescent="0.3">
      <c r="A82" s="10">
        <v>20</v>
      </c>
      <c r="B82" s="11"/>
      <c r="C82" s="12" t="str">
        <f t="shared" si="16"/>
        <v>100020</v>
      </c>
      <c r="D82" s="12" t="str">
        <f t="shared" si="17"/>
        <v>100020/13</v>
      </c>
      <c r="E82" s="158" t="s">
        <v>251</v>
      </c>
      <c r="F82" s="158" t="s">
        <v>252</v>
      </c>
      <c r="G82" s="12">
        <v>2</v>
      </c>
      <c r="H82" s="189">
        <v>100097</v>
      </c>
      <c r="I82" s="15" t="str">
        <f t="shared" si="18"/>
        <v>Б-100097-13</v>
      </c>
      <c r="J82" s="16">
        <v>2</v>
      </c>
      <c r="K82" s="12">
        <v>1</v>
      </c>
      <c r="L82" s="81" t="s">
        <v>91</v>
      </c>
      <c r="M82" s="16">
        <v>1</v>
      </c>
      <c r="N82" s="12">
        <v>18</v>
      </c>
      <c r="O82" s="13" t="s">
        <v>167</v>
      </c>
      <c r="P82" s="13" t="s">
        <v>234</v>
      </c>
      <c r="Q82" s="13" t="s">
        <v>235</v>
      </c>
      <c r="R82" s="17" t="str">
        <f t="shared" si="25"/>
        <v>1000971</v>
      </c>
      <c r="S82" s="15">
        <v>1</v>
      </c>
      <c r="T82" s="13" t="s">
        <v>139</v>
      </c>
      <c r="U82" s="12">
        <v>100000</v>
      </c>
      <c r="V82" s="12">
        <f t="shared" si="26"/>
        <v>18000</v>
      </c>
      <c r="W82" s="12">
        <v>0</v>
      </c>
      <c r="X82" s="18">
        <v>179</v>
      </c>
      <c r="Y82" s="19" t="s">
        <v>47</v>
      </c>
      <c r="Z82" s="20">
        <f t="shared" si="24"/>
        <v>82000</v>
      </c>
      <c r="AA82" s="21"/>
      <c r="AB82" s="22"/>
      <c r="AC82" s="14">
        <f t="shared" si="22"/>
        <v>50000</v>
      </c>
      <c r="AD82" s="12"/>
      <c r="AE82" s="12"/>
      <c r="AF82" s="13" t="s">
        <v>231</v>
      </c>
      <c r="AG82" s="23">
        <v>8</v>
      </c>
      <c r="AH82" s="24">
        <v>13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471"/>
      <c r="AT82" s="15"/>
      <c r="AV8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100097, 'Б-100097-13',date'2016-03-02',2, 1, 1, 'USD', 1, 18, date'2016-03-06', date'2016-03-07', 1000971, 1, to_date('2016-03-07 00:00:00','YYYY-MM-DD HH24:MI:SS'), 100000, 18000, 0, 179, 0, 'c1', 8,null);insert into xxxx_oebs_cash_payment_test (ID, INVOICE_ID, OEBS_PAYMENT, DOC_DATE, COMISS_DATE) values (s_xxxx_oebs_cash_payment_test.NEXTVAL, 100097, 50000, to_date('2016-03-07 00:00:00','YYYY-MM-DD HH24:MI:SS'), date'2016-03-31' );insert into xxxx_client_discount_m  (ID,CLIENT_ID,CLIENT_AVG_DISCOUNT,DT) values (s_xxxx_client_discount_m.NEXTVAL,179, 13, date'2014-03-01');</v>
      </c>
    </row>
    <row r="83" spans="1:48" ht="15" customHeight="1" x14ac:dyDescent="0.3">
      <c r="A83" s="10">
        <v>20</v>
      </c>
      <c r="B83" s="11"/>
      <c r="C83" s="12" t="str">
        <f t="shared" si="16"/>
        <v>100020</v>
      </c>
      <c r="D83" s="12" t="str">
        <f t="shared" si="17"/>
        <v>100020/13</v>
      </c>
      <c r="E83" s="158" t="s">
        <v>251</v>
      </c>
      <c r="F83" s="158" t="s">
        <v>252</v>
      </c>
      <c r="G83" s="12">
        <v>2</v>
      </c>
      <c r="H83" s="189">
        <v>100098</v>
      </c>
      <c r="I83" s="15" t="str">
        <f t="shared" si="18"/>
        <v>Б-100098-13</v>
      </c>
      <c r="J83" s="16">
        <v>2</v>
      </c>
      <c r="K83" s="12">
        <v>2</v>
      </c>
      <c r="L83" s="81" t="s">
        <v>91</v>
      </c>
      <c r="M83" s="16">
        <v>1</v>
      </c>
      <c r="N83" s="12">
        <v>18</v>
      </c>
      <c r="O83" s="13" t="s">
        <v>168</v>
      </c>
      <c r="P83" s="13" t="s">
        <v>234</v>
      </c>
      <c r="Q83" s="13" t="s">
        <v>235</v>
      </c>
      <c r="R83" s="17" t="str">
        <f t="shared" si="25"/>
        <v>1000981</v>
      </c>
      <c r="S83" s="15">
        <v>1</v>
      </c>
      <c r="T83" s="13" t="s">
        <v>140</v>
      </c>
      <c r="U83" s="12">
        <v>90000</v>
      </c>
      <c r="V83" s="12">
        <f t="shared" si="26"/>
        <v>16200</v>
      </c>
      <c r="W83" s="12">
        <v>0</v>
      </c>
      <c r="X83" s="18">
        <v>180</v>
      </c>
      <c r="Y83" s="19" t="s">
        <v>47</v>
      </c>
      <c r="Z83" s="20">
        <f t="shared" si="24"/>
        <v>73800</v>
      </c>
      <c r="AA83" s="21"/>
      <c r="AB83" s="26"/>
      <c r="AC83" s="14">
        <f t="shared" si="22"/>
        <v>45000</v>
      </c>
      <c r="AD83" s="12"/>
      <c r="AE83" s="12"/>
      <c r="AF83" s="13" t="s">
        <v>231</v>
      </c>
      <c r="AG83" s="23">
        <v>8</v>
      </c>
      <c r="AH83" s="27">
        <v>7</v>
      </c>
      <c r="AI83" s="25" t="s">
        <v>49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S83" s="471" t="s">
        <v>276</v>
      </c>
      <c r="AT83" s="15"/>
      <c r="AV8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100098, 'Б-100098-13',date'2016-03-03',2, 2, 2, 'USD', 1, 18, date'2016-03-06', date'2016-03-07', 1000981, 1, to_date('2016-03-08 00:00:00','YYYY-MM-DD HH24:MI:SS'), 90000, 16200, 0, 180, 0, 'c1', 8,null);insert into xxxx_oebs_cash_payment_test (ID, INVOICE_ID, OEBS_PAYMENT, DOC_DATE, COMISS_DATE) values (s_xxxx_oebs_cash_payment_test.NEXTVAL, 100098, 45000, to_date('2016-03-08 00:00:00','YYYY-MM-DD HH24:MI:SS'), date'2016-03-31' );insert into xxxx_client_discount_m  (ID,CLIENT_ID,CLIENT_AVG_DISCOUNT,DT) values (s_xxxx_client_discount_m.NEXTVAL,180, 7, date'2014-03-01');</v>
      </c>
    </row>
    <row r="84" spans="1:48" ht="15" customHeight="1" x14ac:dyDescent="0.3">
      <c r="A84" s="10">
        <v>20</v>
      </c>
      <c r="B84" s="11"/>
      <c r="C84" s="12" t="str">
        <f t="shared" ref="C84:C115" si="27">"1000"&amp;A84</f>
        <v>100020</v>
      </c>
      <c r="D84" s="12" t="str">
        <f t="shared" ref="D84:D115" si="28">"1000"&amp;A84&amp;"/13"</f>
        <v>100020/13</v>
      </c>
      <c r="E84" s="158" t="s">
        <v>251</v>
      </c>
      <c r="F84" s="158" t="s">
        <v>252</v>
      </c>
      <c r="G84" s="12">
        <v>2</v>
      </c>
      <c r="H84" s="189">
        <v>100099</v>
      </c>
      <c r="I84" s="15" t="str">
        <f t="shared" ref="I84:I115" si="29">"Б-"&amp;H84&amp;"-13"</f>
        <v>Б-100099-13</v>
      </c>
      <c r="J84" s="16">
        <v>2</v>
      </c>
      <c r="K84" s="12">
        <v>2</v>
      </c>
      <c r="L84" s="81" t="s">
        <v>91</v>
      </c>
      <c r="M84" s="16">
        <v>1</v>
      </c>
      <c r="N84" s="12">
        <v>18</v>
      </c>
      <c r="O84" s="13" t="s">
        <v>168</v>
      </c>
      <c r="P84" s="13" t="s">
        <v>234</v>
      </c>
      <c r="Q84" s="13" t="s">
        <v>235</v>
      </c>
      <c r="R84" s="17" t="str">
        <f t="shared" si="25"/>
        <v>1000991</v>
      </c>
      <c r="S84" s="15">
        <v>1</v>
      </c>
      <c r="T84" s="13" t="s">
        <v>140</v>
      </c>
      <c r="U84" s="12">
        <v>90000</v>
      </c>
      <c r="V84" s="12">
        <f t="shared" si="26"/>
        <v>16200</v>
      </c>
      <c r="W84" s="12">
        <v>0</v>
      </c>
      <c r="X84" s="18">
        <v>181</v>
      </c>
      <c r="Y84" s="19" t="s">
        <v>47</v>
      </c>
      <c r="Z84" s="20">
        <f t="shared" si="24"/>
        <v>73800</v>
      </c>
      <c r="AA84" s="21"/>
      <c r="AB84" s="26"/>
      <c r="AC84" s="14">
        <f t="shared" ref="AC84:AC101" si="30">U84*0.5</f>
        <v>45000</v>
      </c>
      <c r="AD84" s="12"/>
      <c r="AE84" s="12"/>
      <c r="AF84" s="13" t="s">
        <v>231</v>
      </c>
      <c r="AG84" s="23">
        <v>8</v>
      </c>
      <c r="AH84" s="27">
        <v>7</v>
      </c>
      <c r="AI84" s="25" t="s">
        <v>49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S84" s="471"/>
      <c r="AT84" s="15"/>
      <c r="AV8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100099, 'Б-100099-13',date'2016-03-03',2, 2, 2, 'USD', 1, 18, date'2016-03-06', date'2016-03-07', 1000991, 1, to_date('2016-03-08 00:00:00','YYYY-MM-DD HH24:MI:SS'), 90000, 16200, 0, 181, 0, 'c1', 8,null);insert into xxxx_oebs_cash_payment_test (ID, INVOICE_ID, OEBS_PAYMENT, DOC_DATE, COMISS_DATE) values (s_xxxx_oebs_cash_payment_test.NEXTVAL, 100099, 45000, to_date('2016-03-08 00:00:00','YYYY-MM-DD HH24:MI:SS'), date'2016-03-31' );insert into xxxx_client_discount_m  (ID,CLIENT_ID,CLIENT_AVG_DISCOUNT,DT) values (s_xxxx_client_discount_m.NEXTVAL,181, 7, date'2014-03-01');</v>
      </c>
    </row>
    <row r="85" spans="1:48" ht="15" customHeight="1" x14ac:dyDescent="0.3">
      <c r="A85" s="10">
        <v>20</v>
      </c>
      <c r="B85" s="11"/>
      <c r="C85" s="12" t="str">
        <f t="shared" si="27"/>
        <v>100020</v>
      </c>
      <c r="D85" s="12" t="str">
        <f t="shared" si="28"/>
        <v>100020/13</v>
      </c>
      <c r="E85" s="158" t="s">
        <v>251</v>
      </c>
      <c r="F85" s="158" t="s">
        <v>252</v>
      </c>
      <c r="G85" s="12">
        <v>2</v>
      </c>
      <c r="H85" s="189">
        <v>100100</v>
      </c>
      <c r="I85" s="15" t="str">
        <f t="shared" si="29"/>
        <v>Б-100100-13</v>
      </c>
      <c r="J85" s="16">
        <v>2</v>
      </c>
      <c r="K85" s="12">
        <v>7</v>
      </c>
      <c r="L85" s="241" t="s">
        <v>274</v>
      </c>
      <c r="M85" s="16">
        <v>1</v>
      </c>
      <c r="N85" s="12">
        <v>18</v>
      </c>
      <c r="O85" s="13" t="s">
        <v>168</v>
      </c>
      <c r="P85" s="13" t="s">
        <v>234</v>
      </c>
      <c r="Q85" s="13" t="s">
        <v>235</v>
      </c>
      <c r="R85" s="17" t="str">
        <f t="shared" si="25"/>
        <v>1001001</v>
      </c>
      <c r="S85" s="15">
        <v>1</v>
      </c>
      <c r="T85" s="13" t="s">
        <v>140</v>
      </c>
      <c r="U85" s="12">
        <v>90000</v>
      </c>
      <c r="V85" s="12">
        <f t="shared" si="26"/>
        <v>16200</v>
      </c>
      <c r="W85" s="12">
        <v>0</v>
      </c>
      <c r="X85" s="18">
        <v>182</v>
      </c>
      <c r="Y85" s="19" t="s">
        <v>47</v>
      </c>
      <c r="Z85" s="20">
        <f t="shared" si="24"/>
        <v>73800</v>
      </c>
      <c r="AA85" s="21"/>
      <c r="AB85" s="26"/>
      <c r="AC85" s="14">
        <f t="shared" si="30"/>
        <v>45000</v>
      </c>
      <c r="AD85" s="12"/>
      <c r="AE85" s="12"/>
      <c r="AF85" s="13" t="s">
        <v>231</v>
      </c>
      <c r="AG85" s="23">
        <v>8</v>
      </c>
      <c r="AH85" s="27">
        <v>7</v>
      </c>
      <c r="AI85" s="25" t="s">
        <v>49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S85" s="472"/>
      <c r="AT85" s="172"/>
      <c r="AV8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100100, 'Б-100100-13',date'2016-03-03',2, 7, 7, 'RUB', 1, 18, date'2016-03-06', date'2016-03-07', 1001001, 1, to_date('2016-03-08 00:00:00','YYYY-MM-DD HH24:MI:SS'), 90000, 16200, 0, 182, 0, 'c1', 8,null);insert into xxxx_oebs_cash_payment_test (ID, INVOICE_ID, OEBS_PAYMENT, DOC_DATE, COMISS_DATE) values (s_xxxx_oebs_cash_payment_test.NEXTVAL, 100100, 45000, to_date('2016-03-08 00:00:00','YYYY-MM-DD HH24:MI:SS'), date'2016-03-31' );insert into xxxx_client_discount_m  (ID,CLIENT_ID,CLIENT_AVG_DISCOUNT,DT) values (s_xxxx_client_discount_m.NEXTVAL,182, 7, date'2014-03-01');</v>
      </c>
    </row>
    <row r="86" spans="1:48" ht="15" customHeight="1" x14ac:dyDescent="0.3">
      <c r="A86" s="10">
        <v>20</v>
      </c>
      <c r="B86" s="11"/>
      <c r="C86" s="12" t="str">
        <f t="shared" si="27"/>
        <v>100020</v>
      </c>
      <c r="D86" s="12" t="str">
        <f t="shared" si="28"/>
        <v>100020/13</v>
      </c>
      <c r="E86" s="158" t="s">
        <v>251</v>
      </c>
      <c r="F86" s="158" t="s">
        <v>252</v>
      </c>
      <c r="G86" s="12">
        <v>2</v>
      </c>
      <c r="H86" s="189">
        <v>100101</v>
      </c>
      <c r="I86" s="15" t="str">
        <f t="shared" si="29"/>
        <v>Б-100101-13</v>
      </c>
      <c r="J86" s="16">
        <v>2</v>
      </c>
      <c r="K86" s="28">
        <v>7</v>
      </c>
      <c r="L86" s="81" t="s">
        <v>91</v>
      </c>
      <c r="M86" s="16">
        <v>1</v>
      </c>
      <c r="N86" s="12">
        <v>18</v>
      </c>
      <c r="O86" s="13" t="s">
        <v>169</v>
      </c>
      <c r="P86" s="13" t="s">
        <v>234</v>
      </c>
      <c r="Q86" s="13" t="s">
        <v>235</v>
      </c>
      <c r="R86" s="17" t="str">
        <f t="shared" si="25"/>
        <v>1001011</v>
      </c>
      <c r="S86" s="15">
        <v>1</v>
      </c>
      <c r="T86" s="13" t="s">
        <v>141</v>
      </c>
      <c r="U86" s="12">
        <v>80000</v>
      </c>
      <c r="V86" s="12">
        <f t="shared" si="26"/>
        <v>14400</v>
      </c>
      <c r="W86" s="12">
        <v>0</v>
      </c>
      <c r="X86" s="18">
        <v>183</v>
      </c>
      <c r="Y86" s="19" t="s">
        <v>47</v>
      </c>
      <c r="Z86" s="20">
        <f t="shared" si="24"/>
        <v>65600</v>
      </c>
      <c r="AA86" s="21"/>
      <c r="AB86" s="29"/>
      <c r="AC86" s="14">
        <f t="shared" si="30"/>
        <v>40000</v>
      </c>
      <c r="AD86" s="12"/>
      <c r="AE86" s="12"/>
      <c r="AF86" s="13" t="s">
        <v>231</v>
      </c>
      <c r="AG86" s="23">
        <v>8</v>
      </c>
      <c r="AH86" s="30">
        <v>20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S86" s="477" t="s">
        <v>357</v>
      </c>
      <c r="AT86" s="15"/>
      <c r="AV8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100101, 'Б-100101-13',date'2016-03-04',2, 7, 7, 'USD', 1, 18, date'2016-03-06', date'2016-03-07', 1001011, 1, to_date('2016-03-09 00:00:00','YYYY-MM-DD HH24:MI:SS'), 80000, 14400, 0, 183, 0, 'c1', 8,null);insert into xxxx_oebs_cash_payment_test (ID, INVOICE_ID, OEBS_PAYMENT, DOC_DATE, COMISS_DATE) values (s_xxxx_oebs_cash_payment_test.NEXTVAL, 100101, 40000, to_date('2016-03-09 00:00:00','YYYY-MM-DD HH24:MI:SS'), date'2016-03-31' );insert into xxxx_client_discount_m  (ID,CLIENT_ID,CLIENT_AVG_DISCOUNT,DT) values (s_xxxx_client_discount_m.NEXTVAL,183, 20, date'2014-03-01');</v>
      </c>
    </row>
    <row r="87" spans="1:48" s="44" customFormat="1" ht="15" customHeight="1" x14ac:dyDescent="0.3">
      <c r="A87" s="10">
        <v>20</v>
      </c>
      <c r="B87" s="32"/>
      <c r="C87" s="33" t="str">
        <f t="shared" si="27"/>
        <v>100020</v>
      </c>
      <c r="D87" s="33" t="str">
        <f t="shared" si="28"/>
        <v>100020/13</v>
      </c>
      <c r="E87" s="159" t="s">
        <v>251</v>
      </c>
      <c r="F87" s="159" t="s">
        <v>252</v>
      </c>
      <c r="G87" s="33">
        <v>2</v>
      </c>
      <c r="H87" s="189">
        <v>100102</v>
      </c>
      <c r="I87" s="33" t="str">
        <f t="shared" si="29"/>
        <v>Б-100102-13</v>
      </c>
      <c r="J87" s="16">
        <v>2</v>
      </c>
      <c r="K87" s="35">
        <v>12</v>
      </c>
      <c r="L87" s="81" t="s">
        <v>91</v>
      </c>
      <c r="M87" s="36">
        <v>1</v>
      </c>
      <c r="N87" s="33">
        <v>18</v>
      </c>
      <c r="O87" s="34" t="s">
        <v>170</v>
      </c>
      <c r="P87" s="34" t="s">
        <v>234</v>
      </c>
      <c r="Q87" s="34" t="s">
        <v>235</v>
      </c>
      <c r="R87" s="17" t="str">
        <f t="shared" si="25"/>
        <v>1001021</v>
      </c>
      <c r="S87" s="33">
        <v>1</v>
      </c>
      <c r="T87" s="34" t="s">
        <v>142</v>
      </c>
      <c r="U87" s="33">
        <v>60000</v>
      </c>
      <c r="V87" s="33">
        <f t="shared" si="26"/>
        <v>10800</v>
      </c>
      <c r="W87" s="33">
        <v>0</v>
      </c>
      <c r="X87" s="18">
        <v>184</v>
      </c>
      <c r="Y87" s="38" t="s">
        <v>47</v>
      </c>
      <c r="Z87" s="20">
        <f t="shared" si="24"/>
        <v>49200</v>
      </c>
      <c r="AA87" s="39"/>
      <c r="AB87" s="39"/>
      <c r="AC87" s="40">
        <f t="shared" si="30"/>
        <v>30000</v>
      </c>
      <c r="AD87" s="33"/>
      <c r="AE87" s="33"/>
      <c r="AF87" s="34" t="s">
        <v>231</v>
      </c>
      <c r="AG87" s="41">
        <v>8</v>
      </c>
      <c r="AH87" s="42">
        <v>13</v>
      </c>
      <c r="AI87" s="43" t="s">
        <v>49</v>
      </c>
      <c r="AJ87" s="34"/>
      <c r="AK87" s="34"/>
      <c r="AL87" s="37">
        <v>0</v>
      </c>
      <c r="AM87" s="33" t="s">
        <v>50</v>
      </c>
      <c r="AN87" s="33" t="s">
        <v>51</v>
      </c>
      <c r="AO87" s="33"/>
      <c r="AP87" s="37"/>
      <c r="AQ87" s="37"/>
      <c r="AR87" s="37"/>
      <c r="AS87" s="473"/>
      <c r="AT87" s="33"/>
      <c r="AV8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100102, 'Б-100102-13',date'2016-03-05',2, 12, 12, 'USD', 1, 18, date'2016-03-06', date'2016-03-07', 1001021, 1, to_date('2016-03-11 00:00:00','YYYY-MM-DD HH24:MI:SS'), 60000, 10800, 0, 184, 0, 'c1', 8,null);insert into xxxx_oebs_cash_payment_test (ID, INVOICE_ID, OEBS_PAYMENT, DOC_DATE, COMISS_DATE) values (s_xxxx_oebs_cash_payment_test.NEXTVAL, 100102, 30000, to_date('2016-03-11 00:00:00','YYYY-MM-DD HH24:MI:SS'), date'2016-03-31' );insert into xxxx_client_discount_m  (ID,CLIENT_ID,CLIENT_AVG_DISCOUNT,DT) values (s_xxxx_client_discount_m.NEXTVAL,184, 13, date'2014-03-01');</v>
      </c>
    </row>
    <row r="88" spans="1:48" x14ac:dyDescent="0.3">
      <c r="A88" s="10">
        <v>21</v>
      </c>
      <c r="B88" s="11"/>
      <c r="C88" s="12" t="str">
        <f t="shared" si="27"/>
        <v>100021</v>
      </c>
      <c r="D88" s="12" t="str">
        <f t="shared" si="28"/>
        <v>100021/13</v>
      </c>
      <c r="E88" s="158" t="s">
        <v>251</v>
      </c>
      <c r="F88" s="158" t="s">
        <v>252</v>
      </c>
      <c r="G88" s="12">
        <v>2</v>
      </c>
      <c r="H88" s="189">
        <v>100103</v>
      </c>
      <c r="I88" s="15" t="str">
        <f t="shared" si="29"/>
        <v>Б-100103-13</v>
      </c>
      <c r="J88" s="16">
        <v>2</v>
      </c>
      <c r="K88" s="12">
        <v>1</v>
      </c>
      <c r="L88" s="12" t="s">
        <v>42</v>
      </c>
      <c r="M88" s="16">
        <v>1</v>
      </c>
      <c r="N88" s="12">
        <v>18</v>
      </c>
      <c r="O88" s="13" t="s">
        <v>167</v>
      </c>
      <c r="P88" s="13" t="s">
        <v>234</v>
      </c>
      <c r="Q88" s="13" t="s">
        <v>235</v>
      </c>
      <c r="R88" s="17" t="str">
        <f t="shared" si="25"/>
        <v>1001031</v>
      </c>
      <c r="S88" s="15">
        <v>1</v>
      </c>
      <c r="T88" s="13" t="s">
        <v>139</v>
      </c>
      <c r="U88" s="12">
        <v>10000</v>
      </c>
      <c r="V88" s="12">
        <f t="shared" si="26"/>
        <v>1800</v>
      </c>
      <c r="W88" s="12">
        <v>0</v>
      </c>
      <c r="X88" s="18">
        <v>185</v>
      </c>
      <c r="Y88" s="19" t="s">
        <v>47</v>
      </c>
      <c r="Z88" s="20">
        <f t="shared" si="24"/>
        <v>8200</v>
      </c>
      <c r="AA88" s="21"/>
      <c r="AB88" s="22"/>
      <c r="AC88" s="14">
        <f t="shared" si="30"/>
        <v>5000</v>
      </c>
      <c r="AD88" s="12"/>
      <c r="AE88" s="12"/>
      <c r="AF88" s="13" t="s">
        <v>231</v>
      </c>
      <c r="AG88" s="23">
        <v>8</v>
      </c>
      <c r="AH88" s="24">
        <v>13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S88" s="471" t="s">
        <v>279</v>
      </c>
      <c r="AT88" s="15"/>
      <c r="AV8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100103, 'Б-100103-13',date'2016-03-02',2, 1, 1, 'RUR', 1, 18, date'2016-03-06', date'2016-03-07', 1001031, 1, to_date('2016-03-07 00:00:00','YYYY-MM-DD HH24:MI:SS'), 10000, 1800, 0, 185, 0, 'c1', 8,null);insert into xxxx_oebs_cash_payment_test (ID, INVOICE_ID, OEBS_PAYMENT, DOC_DATE, COMISS_DATE) values (s_xxxx_oebs_cash_payment_test.NEXTVAL, 100103, 5000, to_date('2016-03-07 00:00:00','YYYY-MM-DD HH24:MI:SS'), date'2016-03-31' );insert into xxxx_client_discount_m  (ID,CLIENT_ID,CLIENT_AVG_DISCOUNT,DT) values (s_xxxx_client_discount_m.NEXTVAL,185, 13, date'2014-03-01');</v>
      </c>
    </row>
    <row r="89" spans="1:48" ht="15" customHeight="1" x14ac:dyDescent="0.3">
      <c r="A89" s="10">
        <v>21</v>
      </c>
      <c r="B89" s="11"/>
      <c r="C89" s="12" t="str">
        <f t="shared" si="27"/>
        <v>100021</v>
      </c>
      <c r="D89" s="12" t="str">
        <f t="shared" si="28"/>
        <v>100021/13</v>
      </c>
      <c r="E89" s="158" t="s">
        <v>251</v>
      </c>
      <c r="F89" s="158" t="s">
        <v>252</v>
      </c>
      <c r="G89" s="12">
        <v>2</v>
      </c>
      <c r="H89" s="189">
        <v>100104</v>
      </c>
      <c r="I89" s="15" t="str">
        <f t="shared" si="29"/>
        <v>Б-100104-13</v>
      </c>
      <c r="J89" s="16">
        <v>2</v>
      </c>
      <c r="K89" s="12">
        <v>2</v>
      </c>
      <c r="L89" s="12" t="s">
        <v>42</v>
      </c>
      <c r="M89" s="16">
        <v>1</v>
      </c>
      <c r="N89" s="12">
        <v>18</v>
      </c>
      <c r="O89" s="13" t="s">
        <v>168</v>
      </c>
      <c r="P89" s="13" t="s">
        <v>234</v>
      </c>
      <c r="Q89" s="13" t="s">
        <v>235</v>
      </c>
      <c r="R89" s="17" t="str">
        <f t="shared" si="25"/>
        <v>1001041</v>
      </c>
      <c r="S89" s="15">
        <v>1</v>
      </c>
      <c r="T89" s="13" t="s">
        <v>140</v>
      </c>
      <c r="U89" s="12">
        <v>20000</v>
      </c>
      <c r="V89" s="12">
        <f t="shared" si="26"/>
        <v>3600</v>
      </c>
      <c r="W89" s="12">
        <v>0</v>
      </c>
      <c r="X89" s="18">
        <v>186</v>
      </c>
      <c r="Y89" s="19" t="s">
        <v>47</v>
      </c>
      <c r="Z89" s="20">
        <f t="shared" si="24"/>
        <v>16400</v>
      </c>
      <c r="AA89" s="21"/>
      <c r="AB89" s="26"/>
      <c r="AC89" s="14">
        <f t="shared" si="30"/>
        <v>10000</v>
      </c>
      <c r="AD89" s="12"/>
      <c r="AE89" s="12"/>
      <c r="AF89" s="13" t="s">
        <v>231</v>
      </c>
      <c r="AG89" s="23">
        <v>8</v>
      </c>
      <c r="AH89" s="27">
        <v>7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S89" s="471" t="s">
        <v>280</v>
      </c>
      <c r="AT89" s="15"/>
      <c r="AV8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100104, 'Б-100104-13',date'2016-03-03',2, 2, 2, 'RUR', 1, 18, date'2016-03-06', date'2016-03-07', 1001041, 1, to_date('2016-03-08 00:00:00','YYYY-MM-DD HH24:MI:SS'), 20000, 3600, 0, 186, 0, 'c1', 8,null);insert into xxxx_oebs_cash_payment_test (ID, INVOICE_ID, OEBS_PAYMENT, DOC_DATE, COMISS_DATE) values (s_xxxx_oebs_cash_payment_test.NEXTVAL, 100104, 10000, to_date('2016-03-08 00:00:00','YYYY-MM-DD HH24:MI:SS'), date'2016-03-31' );insert into xxxx_client_discount_m  (ID,CLIENT_ID,CLIENT_AVG_DISCOUNT,DT) values (s_xxxx_client_discount_m.NEXTVAL,186, 7, date'2014-03-01');</v>
      </c>
    </row>
    <row r="90" spans="1:48" ht="15" customHeight="1" x14ac:dyDescent="0.3">
      <c r="A90" s="10">
        <v>21</v>
      </c>
      <c r="B90" s="11"/>
      <c r="C90" s="12" t="str">
        <f t="shared" si="27"/>
        <v>100021</v>
      </c>
      <c r="D90" s="12" t="str">
        <f t="shared" si="28"/>
        <v>100021/13</v>
      </c>
      <c r="E90" s="158" t="s">
        <v>251</v>
      </c>
      <c r="F90" s="158" t="s">
        <v>252</v>
      </c>
      <c r="G90" s="12">
        <v>2</v>
      </c>
      <c r="H90" s="189">
        <v>100105</v>
      </c>
      <c r="I90" s="15" t="str">
        <f t="shared" si="29"/>
        <v>Б-100105-13</v>
      </c>
      <c r="J90" s="16">
        <v>2</v>
      </c>
      <c r="K90" s="12">
        <v>7</v>
      </c>
      <c r="L90" s="12" t="s">
        <v>42</v>
      </c>
      <c r="M90" s="16">
        <v>1</v>
      </c>
      <c r="N90" s="12">
        <v>18</v>
      </c>
      <c r="O90" s="13" t="s">
        <v>168</v>
      </c>
      <c r="P90" s="13" t="s">
        <v>234</v>
      </c>
      <c r="Q90" s="13" t="s">
        <v>235</v>
      </c>
      <c r="R90" s="17" t="str">
        <f t="shared" si="25"/>
        <v>1001051</v>
      </c>
      <c r="S90" s="15">
        <v>1</v>
      </c>
      <c r="T90" s="13" t="s">
        <v>140</v>
      </c>
      <c r="U90" s="12">
        <v>80000</v>
      </c>
      <c r="V90" s="12">
        <f t="shared" si="26"/>
        <v>14400</v>
      </c>
      <c r="W90" s="12">
        <v>0</v>
      </c>
      <c r="X90" s="18">
        <v>187</v>
      </c>
      <c r="Y90" s="19" t="s">
        <v>47</v>
      </c>
      <c r="Z90" s="20">
        <f t="shared" si="24"/>
        <v>65600</v>
      </c>
      <c r="AA90" s="21"/>
      <c r="AB90" s="26"/>
      <c r="AC90" s="14">
        <f t="shared" si="30"/>
        <v>40000</v>
      </c>
      <c r="AD90" s="12"/>
      <c r="AE90" s="12"/>
      <c r="AF90" s="13" t="s">
        <v>231</v>
      </c>
      <c r="AG90" s="23">
        <v>8</v>
      </c>
      <c r="AH90" s="27">
        <v>7</v>
      </c>
      <c r="AI90" s="25" t="s">
        <v>49</v>
      </c>
      <c r="AJ90" s="13"/>
      <c r="AK90" s="13"/>
      <c r="AL90" s="17">
        <v>0</v>
      </c>
      <c r="AM90" s="15" t="s">
        <v>50</v>
      </c>
      <c r="AN90" s="12" t="s">
        <v>51</v>
      </c>
      <c r="AO90" s="12"/>
      <c r="AP90" s="17"/>
      <c r="AQ90" s="17"/>
      <c r="AR90" s="17"/>
      <c r="AS90" s="472"/>
      <c r="AT90" s="172"/>
      <c r="AV9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100105, 'Б-100105-13',date'2016-03-03',2, 7, 7, 'RUR', 1, 18, date'2016-03-06', date'2016-03-07', 1001051, 1, to_date('2016-03-08 00:00:00','YYYY-MM-DD HH24:MI:SS'), 80000, 14400, 0, 187, 0, 'c1', 8,null);insert into xxxx_oebs_cash_payment_test (ID, INVOICE_ID, OEBS_PAYMENT, DOC_DATE, COMISS_DATE) values (s_xxxx_oebs_cash_payment_test.NEXTVAL, 100105, 40000, to_date('2016-03-08 00:00:00','YYYY-MM-DD HH24:MI:SS'), date'2016-03-31' );insert into xxxx_client_discount_m  (ID,CLIENT_ID,CLIENT_AVG_DISCOUNT,DT) values (s_xxxx_client_discount_m.NEXTVAL,187, 7, date'2014-03-01');</v>
      </c>
    </row>
    <row r="91" spans="1:48" ht="15" customHeight="1" x14ac:dyDescent="0.3">
      <c r="A91" s="10">
        <v>21</v>
      </c>
      <c r="B91" s="11"/>
      <c r="C91" s="12" t="str">
        <f t="shared" si="27"/>
        <v>100021</v>
      </c>
      <c r="D91" s="12" t="str">
        <f t="shared" si="28"/>
        <v>100021/13</v>
      </c>
      <c r="E91" s="158" t="s">
        <v>251</v>
      </c>
      <c r="F91" s="158" t="s">
        <v>252</v>
      </c>
      <c r="G91" s="12">
        <v>2</v>
      </c>
      <c r="H91" s="189">
        <v>100106</v>
      </c>
      <c r="I91" s="15" t="str">
        <f t="shared" si="29"/>
        <v>Б-100106-13</v>
      </c>
      <c r="J91" s="16">
        <v>2</v>
      </c>
      <c r="K91" s="28">
        <v>7</v>
      </c>
      <c r="L91" s="12" t="s">
        <v>42</v>
      </c>
      <c r="M91" s="16">
        <v>1</v>
      </c>
      <c r="N91" s="12">
        <v>18</v>
      </c>
      <c r="O91" s="13" t="s">
        <v>169</v>
      </c>
      <c r="P91" s="13" t="s">
        <v>234</v>
      </c>
      <c r="Q91" s="13" t="s">
        <v>235</v>
      </c>
      <c r="R91" s="17" t="str">
        <f t="shared" si="25"/>
        <v>1001061</v>
      </c>
      <c r="S91" s="15">
        <v>1</v>
      </c>
      <c r="T91" s="13" t="s">
        <v>141</v>
      </c>
      <c r="U91" s="12">
        <v>80000</v>
      </c>
      <c r="V91" s="12">
        <f t="shared" si="26"/>
        <v>14400</v>
      </c>
      <c r="W91" s="12">
        <v>0</v>
      </c>
      <c r="X91" s="18">
        <v>188</v>
      </c>
      <c r="Y91" s="19" t="s">
        <v>47</v>
      </c>
      <c r="Z91" s="20">
        <f t="shared" si="24"/>
        <v>65600</v>
      </c>
      <c r="AA91" s="21"/>
      <c r="AB91" s="29"/>
      <c r="AC91" s="14">
        <f t="shared" si="30"/>
        <v>40000</v>
      </c>
      <c r="AD91" s="12"/>
      <c r="AE91" s="12"/>
      <c r="AF91" s="13" t="s">
        <v>231</v>
      </c>
      <c r="AG91" s="23">
        <v>8</v>
      </c>
      <c r="AH91" s="30">
        <v>20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S91" s="471"/>
      <c r="AT91" s="15"/>
      <c r="AV9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100106, 'Б-100106-13',date'2016-03-04',2, 7, 7, 'RUR', 1, 18, date'2016-03-06', date'2016-03-07', 1001061, 1, to_date('2016-03-09 00:00:00','YYYY-MM-DD HH24:MI:SS'), 80000, 14400, 0, 188, 0, 'c1', 8,null);insert into xxxx_oebs_cash_payment_test (ID, INVOICE_ID, OEBS_PAYMENT, DOC_DATE, COMISS_DATE) values (s_xxxx_oebs_cash_payment_test.NEXTVAL, 100106, 40000, to_date('2016-03-09 00:00:00','YYYY-MM-DD HH24:MI:SS'), date'2016-03-31' );insert into xxxx_client_discount_m  (ID,CLIENT_ID,CLIENT_AVG_DISCOUNT,DT) values (s_xxxx_client_discount_m.NEXTVAL,188, 20, date'2014-03-01');</v>
      </c>
    </row>
    <row r="92" spans="1:48" s="44" customFormat="1" ht="15" customHeight="1" x14ac:dyDescent="0.3">
      <c r="A92" s="10">
        <v>21</v>
      </c>
      <c r="B92" s="32"/>
      <c r="C92" s="33" t="str">
        <f t="shared" si="27"/>
        <v>100021</v>
      </c>
      <c r="D92" s="33" t="str">
        <f t="shared" si="28"/>
        <v>100021/13</v>
      </c>
      <c r="E92" s="159" t="s">
        <v>251</v>
      </c>
      <c r="F92" s="159" t="s">
        <v>252</v>
      </c>
      <c r="G92" s="33">
        <v>2</v>
      </c>
      <c r="H92" s="189">
        <v>100107</v>
      </c>
      <c r="I92" s="33" t="str">
        <f t="shared" si="29"/>
        <v>Б-100107-13</v>
      </c>
      <c r="J92" s="16">
        <v>2</v>
      </c>
      <c r="K92" s="35">
        <v>12</v>
      </c>
      <c r="L92" s="33" t="s">
        <v>42</v>
      </c>
      <c r="M92" s="36">
        <v>1</v>
      </c>
      <c r="N92" s="33">
        <v>18</v>
      </c>
      <c r="O92" s="34" t="s">
        <v>170</v>
      </c>
      <c r="P92" s="34" t="s">
        <v>234</v>
      </c>
      <c r="Q92" s="34" t="s">
        <v>235</v>
      </c>
      <c r="R92" s="17" t="str">
        <f t="shared" si="25"/>
        <v>1001071</v>
      </c>
      <c r="S92" s="33">
        <v>1</v>
      </c>
      <c r="T92" s="34" t="s">
        <v>142</v>
      </c>
      <c r="U92" s="33">
        <v>53902.5</v>
      </c>
      <c r="V92" s="33">
        <f t="shared" si="26"/>
        <v>9702.4499999999989</v>
      </c>
      <c r="W92" s="33">
        <v>0</v>
      </c>
      <c r="X92" s="18">
        <v>189</v>
      </c>
      <c r="Y92" s="38" t="s">
        <v>47</v>
      </c>
      <c r="Z92" s="20">
        <f t="shared" si="24"/>
        <v>44200.05</v>
      </c>
      <c r="AA92" s="39">
        <f>SUM(Z88:Z92)</f>
        <v>200000.05</v>
      </c>
      <c r="AB92" s="39"/>
      <c r="AC92" s="40">
        <f t="shared" si="30"/>
        <v>26951.25</v>
      </c>
      <c r="AD92" s="33"/>
      <c r="AE92" s="33"/>
      <c r="AF92" s="34" t="s">
        <v>231</v>
      </c>
      <c r="AG92" s="41">
        <v>8</v>
      </c>
      <c r="AH92" s="42">
        <v>13</v>
      </c>
      <c r="AI92" s="43" t="s">
        <v>49</v>
      </c>
      <c r="AJ92" s="34"/>
      <c r="AK92" s="34"/>
      <c r="AL92" s="37">
        <v>0</v>
      </c>
      <c r="AM92" s="33" t="s">
        <v>50</v>
      </c>
      <c r="AN92" s="33" t="s">
        <v>51</v>
      </c>
      <c r="AO92" s="33"/>
      <c r="AP92" s="37"/>
      <c r="AQ92" s="37"/>
      <c r="AR92" s="37"/>
      <c r="AS92" s="473" t="s">
        <v>250</v>
      </c>
      <c r="AT92" s="33"/>
      <c r="AV9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100107, 'Б-100107-13',date'2016-03-05',2, 12, 12, 'RUR', 1, 18, date'2016-03-06', date'2016-03-07', 1001071, 1, to_date('2016-03-11 00:00:00','YYYY-MM-DD HH24:MI:SS'), 53902.5, 9702.45, 0, 189, 0, 'c1', 8,null);insert into xxxx_oebs_cash_payment_test (ID, INVOICE_ID, OEBS_PAYMENT, DOC_DATE, COMISS_DATE) values (s_xxxx_oebs_cash_payment_test.NEXTVAL, 100107, 26951.25, to_date('2016-03-11 00:00:00','YYYY-MM-DD HH24:MI:SS'), date'2016-03-31' );insert into xxxx_client_discount_m  (ID,CLIENT_ID,CLIENT_AVG_DISCOUNT,DT) values (s_xxxx_client_discount_m.NEXTVAL,189, 13, date'2014-03-01');</v>
      </c>
    </row>
    <row r="93" spans="1:48" x14ac:dyDescent="0.3">
      <c r="A93" s="10">
        <v>22</v>
      </c>
      <c r="B93" s="11"/>
      <c r="C93" s="12" t="str">
        <f t="shared" si="27"/>
        <v>100022</v>
      </c>
      <c r="D93" s="12" t="str">
        <f t="shared" si="28"/>
        <v>100022/13</v>
      </c>
      <c r="E93" s="158" t="s">
        <v>251</v>
      </c>
      <c r="F93" s="158" t="s">
        <v>252</v>
      </c>
      <c r="G93" s="12">
        <v>2</v>
      </c>
      <c r="H93" s="189">
        <v>100108</v>
      </c>
      <c r="I93" s="15" t="str">
        <f t="shared" si="29"/>
        <v>Б-100108-13</v>
      </c>
      <c r="J93" s="16">
        <v>2</v>
      </c>
      <c r="K93" s="12">
        <v>1</v>
      </c>
      <c r="L93" s="12" t="s">
        <v>42</v>
      </c>
      <c r="M93" s="16">
        <v>1</v>
      </c>
      <c r="N93" s="12">
        <v>18</v>
      </c>
      <c r="O93" s="13" t="s">
        <v>167</v>
      </c>
      <c r="P93" s="13" t="s">
        <v>234</v>
      </c>
      <c r="Q93" s="13" t="s">
        <v>235</v>
      </c>
      <c r="R93" s="17" t="str">
        <f t="shared" si="25"/>
        <v>1001081</v>
      </c>
      <c r="S93" s="15">
        <v>1</v>
      </c>
      <c r="T93" s="13" t="s">
        <v>139</v>
      </c>
      <c r="U93" s="12">
        <v>10000</v>
      </c>
      <c r="V93" s="12">
        <f t="shared" si="26"/>
        <v>1800</v>
      </c>
      <c r="W93" s="12">
        <v>0</v>
      </c>
      <c r="X93" s="18">
        <v>190</v>
      </c>
      <c r="Y93" s="19" t="s">
        <v>47</v>
      </c>
      <c r="Z93" s="20">
        <f t="shared" si="24"/>
        <v>8200</v>
      </c>
      <c r="AA93" s="21"/>
      <c r="AB93" s="22"/>
      <c r="AC93" s="14">
        <f t="shared" si="30"/>
        <v>5000</v>
      </c>
      <c r="AD93" s="12"/>
      <c r="AE93" s="12"/>
      <c r="AF93" s="13" t="s">
        <v>231</v>
      </c>
      <c r="AG93" s="23">
        <v>8</v>
      </c>
      <c r="AH93" s="24">
        <v>13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S93" s="471" t="s">
        <v>281</v>
      </c>
      <c r="AT93" s="15"/>
      <c r="AV9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100108, 'Б-100108-13',date'2016-03-02',2, 1, 1, 'RUR', 1, 18, date'2016-03-06', date'2016-03-07', 1001081, 1, to_date('2016-03-07 00:00:00','YYYY-MM-DD HH24:MI:SS'), 10000, 1800, 0, 190, 0, 'c1', 8,null);insert into xxxx_oebs_cash_payment_test (ID, INVOICE_ID, OEBS_PAYMENT, DOC_DATE, COMISS_DATE) values (s_xxxx_oebs_cash_payment_test.NEXTVAL, 100108, 5000, to_date('2016-03-07 00:00:00','YYYY-MM-DD HH24:MI:SS'), date'2016-03-31' );insert into xxxx_client_discount_m  (ID,CLIENT_ID,CLIENT_AVG_DISCOUNT,DT) values (s_xxxx_client_discount_m.NEXTVAL,190, 13, date'2014-03-01');</v>
      </c>
    </row>
    <row r="94" spans="1:48" ht="15" customHeight="1" x14ac:dyDescent="0.3">
      <c r="A94" s="10">
        <v>22</v>
      </c>
      <c r="B94" s="11"/>
      <c r="C94" s="12" t="str">
        <f t="shared" si="27"/>
        <v>100022</v>
      </c>
      <c r="D94" s="12" t="str">
        <f t="shared" si="28"/>
        <v>100022/13</v>
      </c>
      <c r="E94" s="158" t="s">
        <v>251</v>
      </c>
      <c r="F94" s="158" t="s">
        <v>252</v>
      </c>
      <c r="G94" s="12">
        <v>2</v>
      </c>
      <c r="H94" s="189">
        <v>100109</v>
      </c>
      <c r="I94" s="15" t="str">
        <f t="shared" si="29"/>
        <v>Б-100109-13</v>
      </c>
      <c r="J94" s="16">
        <v>2</v>
      </c>
      <c r="K94" s="12">
        <v>2</v>
      </c>
      <c r="L94" s="12" t="s">
        <v>42</v>
      </c>
      <c r="M94" s="16">
        <v>1</v>
      </c>
      <c r="N94" s="12">
        <v>18</v>
      </c>
      <c r="O94" s="13" t="s">
        <v>168</v>
      </c>
      <c r="P94" s="13" t="s">
        <v>234</v>
      </c>
      <c r="Q94" s="13" t="s">
        <v>235</v>
      </c>
      <c r="R94" s="17" t="str">
        <f t="shared" si="25"/>
        <v>1001091</v>
      </c>
      <c r="S94" s="15">
        <v>1</v>
      </c>
      <c r="T94" s="13" t="s">
        <v>140</v>
      </c>
      <c r="U94" s="12">
        <v>20000</v>
      </c>
      <c r="V94" s="12">
        <f t="shared" si="26"/>
        <v>3600</v>
      </c>
      <c r="W94" s="12">
        <v>0</v>
      </c>
      <c r="X94" s="18">
        <v>191</v>
      </c>
      <c r="Y94" s="19" t="s">
        <v>47</v>
      </c>
      <c r="Z94" s="20">
        <f t="shared" si="24"/>
        <v>16400</v>
      </c>
      <c r="AA94" s="21"/>
      <c r="AB94" s="26"/>
      <c r="AC94" s="14">
        <f t="shared" si="30"/>
        <v>10000</v>
      </c>
      <c r="AD94" s="12"/>
      <c r="AE94" s="12"/>
      <c r="AF94" s="13" t="s">
        <v>231</v>
      </c>
      <c r="AG94" s="23">
        <v>8</v>
      </c>
      <c r="AH94" s="27">
        <v>7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S94" s="471"/>
      <c r="AT94" s="15"/>
      <c r="AV9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100109, 'Б-100109-13',date'2016-03-03',2, 2, 2, 'RUR', 1, 18, date'2016-03-06', date'2016-03-07', 1001091, 1, to_date('2016-03-08 00:00:00','YYYY-MM-DD HH24:MI:SS'), 20000, 3600, 0, 191, 0, 'c1', 8,null);insert into xxxx_oebs_cash_payment_test (ID, INVOICE_ID, OEBS_PAYMENT, DOC_DATE, COMISS_DATE) values (s_xxxx_oebs_cash_payment_test.NEXTVAL, 100109, 10000, to_date('2016-03-08 00:00:00','YYYY-MM-DD HH24:MI:SS'), date'2016-03-31' );insert into xxxx_client_discount_m  (ID,CLIENT_ID,CLIENT_AVG_DISCOUNT,DT) values (s_xxxx_client_discount_m.NEXTVAL,191, 7, date'2014-03-01');</v>
      </c>
    </row>
    <row r="95" spans="1:48" ht="15" customHeight="1" x14ac:dyDescent="0.3">
      <c r="A95" s="10">
        <v>22</v>
      </c>
      <c r="B95" s="11"/>
      <c r="C95" s="12" t="str">
        <f t="shared" si="27"/>
        <v>100022</v>
      </c>
      <c r="D95" s="12" t="str">
        <f t="shared" si="28"/>
        <v>100022/13</v>
      </c>
      <c r="E95" s="158" t="s">
        <v>251</v>
      </c>
      <c r="F95" s="158" t="s">
        <v>252</v>
      </c>
      <c r="G95" s="12">
        <v>2</v>
      </c>
      <c r="H95" s="189">
        <v>100110</v>
      </c>
      <c r="I95" s="15" t="str">
        <f t="shared" si="29"/>
        <v>Б-100110-13</v>
      </c>
      <c r="J95" s="16">
        <v>2</v>
      </c>
      <c r="K95" s="12">
        <v>7</v>
      </c>
      <c r="L95" s="12" t="s">
        <v>42</v>
      </c>
      <c r="M95" s="16">
        <v>1</v>
      </c>
      <c r="N95" s="12">
        <v>18</v>
      </c>
      <c r="O95" s="13" t="s">
        <v>168</v>
      </c>
      <c r="P95" s="13" t="s">
        <v>234</v>
      </c>
      <c r="Q95" s="13" t="s">
        <v>235</v>
      </c>
      <c r="R95" s="17" t="str">
        <f t="shared" si="25"/>
        <v>1001101</v>
      </c>
      <c r="S95" s="15">
        <v>1</v>
      </c>
      <c r="T95" s="13" t="s">
        <v>140</v>
      </c>
      <c r="U95" s="12">
        <v>80000</v>
      </c>
      <c r="V95" s="12">
        <f t="shared" si="26"/>
        <v>14400</v>
      </c>
      <c r="W95" s="12">
        <v>0</v>
      </c>
      <c r="X95" s="18">
        <v>192</v>
      </c>
      <c r="Y95" s="19" t="s">
        <v>47</v>
      </c>
      <c r="Z95" s="20">
        <f t="shared" si="24"/>
        <v>65600</v>
      </c>
      <c r="AA95" s="21"/>
      <c r="AB95" s="26"/>
      <c r="AC95" s="14">
        <f t="shared" si="30"/>
        <v>40000</v>
      </c>
      <c r="AD95" s="12"/>
      <c r="AE95" s="12"/>
      <c r="AF95" s="13" t="s">
        <v>231</v>
      </c>
      <c r="AG95" s="23">
        <v>8</v>
      </c>
      <c r="AH95" s="27">
        <v>7</v>
      </c>
      <c r="AI95" s="25" t="s">
        <v>49</v>
      </c>
      <c r="AJ95" s="13"/>
      <c r="AK95" s="13"/>
      <c r="AL95" s="17">
        <v>0</v>
      </c>
      <c r="AM95" s="15" t="s">
        <v>50</v>
      </c>
      <c r="AN95" s="12" t="s">
        <v>51</v>
      </c>
      <c r="AO95" s="12"/>
      <c r="AP95" s="17"/>
      <c r="AQ95" s="17"/>
      <c r="AR95" s="17"/>
      <c r="AS95" s="472"/>
      <c r="AT95" s="172"/>
      <c r="AV9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100110, 'Б-100110-13',date'2016-03-03',2, 7, 7, 'RUR', 1, 18, date'2016-03-06', date'2016-03-07', 1001101, 1, to_date('2016-03-08 00:00:00','YYYY-MM-DD HH24:MI:SS'), 80000, 14400, 0, 192, 0, 'c1', 8,null);insert into xxxx_oebs_cash_payment_test (ID, INVOICE_ID, OEBS_PAYMENT, DOC_DATE, COMISS_DATE) values (s_xxxx_oebs_cash_payment_test.NEXTVAL, 100110, 40000, to_date('2016-03-08 00:00:00','YYYY-MM-DD HH24:MI:SS'), date'2016-03-31' );insert into xxxx_client_discount_m  (ID,CLIENT_ID,CLIENT_AVG_DISCOUNT,DT) values (s_xxxx_client_discount_m.NEXTVAL,192, 7, date'2014-03-01');</v>
      </c>
    </row>
    <row r="96" spans="1:48" ht="15" customHeight="1" x14ac:dyDescent="0.3">
      <c r="A96" s="10">
        <v>22</v>
      </c>
      <c r="B96" s="11"/>
      <c r="C96" s="12" t="str">
        <f t="shared" si="27"/>
        <v>100022</v>
      </c>
      <c r="D96" s="12" t="str">
        <f t="shared" si="28"/>
        <v>100022/13</v>
      </c>
      <c r="E96" s="158" t="s">
        <v>251</v>
      </c>
      <c r="F96" s="158" t="s">
        <v>252</v>
      </c>
      <c r="G96" s="12">
        <v>2</v>
      </c>
      <c r="H96" s="189">
        <v>100111</v>
      </c>
      <c r="I96" s="15" t="str">
        <f t="shared" si="29"/>
        <v>Б-100111-13</v>
      </c>
      <c r="J96" s="16">
        <v>2</v>
      </c>
      <c r="K96" s="28">
        <v>7</v>
      </c>
      <c r="L96" s="12" t="s">
        <v>42</v>
      </c>
      <c r="M96" s="16">
        <v>1</v>
      </c>
      <c r="N96" s="12">
        <v>18</v>
      </c>
      <c r="O96" s="13" t="s">
        <v>169</v>
      </c>
      <c r="P96" s="13" t="s">
        <v>234</v>
      </c>
      <c r="Q96" s="13" t="s">
        <v>235</v>
      </c>
      <c r="R96" s="17" t="str">
        <f t="shared" si="25"/>
        <v>1001111</v>
      </c>
      <c r="S96" s="15">
        <v>1</v>
      </c>
      <c r="T96" s="13" t="s">
        <v>141</v>
      </c>
      <c r="U96" s="12">
        <v>80000</v>
      </c>
      <c r="V96" s="12">
        <f t="shared" si="26"/>
        <v>14400</v>
      </c>
      <c r="W96" s="12">
        <v>0</v>
      </c>
      <c r="X96" s="18">
        <v>193</v>
      </c>
      <c r="Y96" s="19" t="s">
        <v>47</v>
      </c>
      <c r="Z96" s="20">
        <f t="shared" si="24"/>
        <v>65600</v>
      </c>
      <c r="AA96" s="21"/>
      <c r="AB96" s="29"/>
      <c r="AC96" s="14">
        <f t="shared" si="30"/>
        <v>40000</v>
      </c>
      <c r="AD96" s="12"/>
      <c r="AE96" s="12"/>
      <c r="AF96" s="13" t="s">
        <v>231</v>
      </c>
      <c r="AG96" s="23">
        <v>8</v>
      </c>
      <c r="AH96" s="30">
        <v>20</v>
      </c>
      <c r="AI96" s="25" t="s">
        <v>49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471"/>
      <c r="AT96" s="15"/>
      <c r="AV9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100111, 'Б-100111-13',date'2016-03-04',2, 7, 7, 'RUR', 1, 18, date'2016-03-06', date'2016-03-07', 1001111, 1, to_date('2016-03-09 00:00:00','YYYY-MM-DD HH24:MI:SS'), 80000, 14400, 0, 193,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(s_xxxx_client_discount_m.NEXTVAL,193, 20, date'2014-03-01');</v>
      </c>
    </row>
    <row r="97" spans="1:48" s="44" customFormat="1" ht="15" customHeight="1" x14ac:dyDescent="0.3">
      <c r="A97" s="10">
        <v>22</v>
      </c>
      <c r="B97" s="32"/>
      <c r="C97" s="33" t="str">
        <f t="shared" si="27"/>
        <v>100022</v>
      </c>
      <c r="D97" s="33" t="str">
        <f t="shared" si="28"/>
        <v>100022/13</v>
      </c>
      <c r="E97" s="159" t="s">
        <v>251</v>
      </c>
      <c r="F97" s="159" t="s">
        <v>252</v>
      </c>
      <c r="G97" s="33">
        <v>2</v>
      </c>
      <c r="H97" s="189">
        <v>100112</v>
      </c>
      <c r="I97" s="33" t="str">
        <f t="shared" si="29"/>
        <v>Б-100112-13</v>
      </c>
      <c r="J97" s="16">
        <v>2</v>
      </c>
      <c r="K97" s="35">
        <v>12</v>
      </c>
      <c r="L97" s="33" t="s">
        <v>42</v>
      </c>
      <c r="M97" s="36">
        <v>1</v>
      </c>
      <c r="N97" s="33">
        <v>18</v>
      </c>
      <c r="O97" s="34" t="s">
        <v>170</v>
      </c>
      <c r="P97" s="34" t="s">
        <v>234</v>
      </c>
      <c r="Q97" s="34" t="s">
        <v>235</v>
      </c>
      <c r="R97" s="17" t="str">
        <f t="shared" si="25"/>
        <v>1001121</v>
      </c>
      <c r="S97" s="33">
        <v>1</v>
      </c>
      <c r="T97" s="34" t="s">
        <v>142</v>
      </c>
      <c r="U97" s="33">
        <v>53902.400000000001</v>
      </c>
      <c r="V97" s="33">
        <f t="shared" si="26"/>
        <v>9702.4320000000007</v>
      </c>
      <c r="W97" s="33">
        <v>0</v>
      </c>
      <c r="X97" s="18">
        <v>194</v>
      </c>
      <c r="Y97" s="38" t="s">
        <v>47</v>
      </c>
      <c r="Z97" s="20">
        <f t="shared" si="24"/>
        <v>44199.968000000001</v>
      </c>
      <c r="AA97" s="39">
        <f>SUM(Z93:Z97)</f>
        <v>199999.96799999999</v>
      </c>
      <c r="AB97" s="39"/>
      <c r="AC97" s="40">
        <f t="shared" si="30"/>
        <v>26951.200000000001</v>
      </c>
      <c r="AD97" s="33"/>
      <c r="AE97" s="33"/>
      <c r="AF97" s="34" t="s">
        <v>231</v>
      </c>
      <c r="AG97" s="41">
        <v>8</v>
      </c>
      <c r="AH97" s="42">
        <v>13</v>
      </c>
      <c r="AI97" s="43" t="s">
        <v>49</v>
      </c>
      <c r="AJ97" s="34"/>
      <c r="AK97" s="34"/>
      <c r="AL97" s="37">
        <v>0</v>
      </c>
      <c r="AM97" s="33" t="s">
        <v>50</v>
      </c>
      <c r="AN97" s="33" t="s">
        <v>51</v>
      </c>
      <c r="AO97" s="33"/>
      <c r="AP97" s="37"/>
      <c r="AQ97" s="37"/>
      <c r="AR97" s="37"/>
      <c r="AS97" s="473" t="s">
        <v>257</v>
      </c>
      <c r="AT97" s="33"/>
      <c r="AV9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100112, 'Б-100112-13',date'2016-03-05',2, 12, 12, 'RUR', 1, 18, date'2016-03-06', date'2016-03-07', 1001121, 1, to_date('2016-03-11 00:00:00','YYYY-MM-DD HH24:MI:SS'), 53902.4, 9702.432, 0, 194, 0, 'c1', 8,null);insert into xxxx_oebs_cash_payment_test (ID, INVOICE_ID, OEBS_PAYMENT, DOC_DATE, COMISS_DATE) values (s_xxxx_oebs_cash_payment_test.NEXTVAL, 100112, 26951.2, to_date('2016-03-11 00:00:00','YYYY-MM-DD HH24:MI:SS'), date'2016-03-31' );insert into xxxx_client_discount_m  (ID,CLIENT_ID,CLIENT_AVG_DISCOUNT,DT) values (s_xxxx_client_discount_m.NEXTVAL,194, 13, date'2014-03-01');</v>
      </c>
    </row>
    <row r="98" spans="1:48" x14ac:dyDescent="0.3">
      <c r="A98" s="10">
        <v>23</v>
      </c>
      <c r="B98" s="11"/>
      <c r="C98" s="12" t="str">
        <f t="shared" si="27"/>
        <v>100023</v>
      </c>
      <c r="D98" s="12" t="str">
        <f t="shared" si="28"/>
        <v>100023/13</v>
      </c>
      <c r="E98" s="158" t="s">
        <v>251</v>
      </c>
      <c r="F98" s="158" t="s">
        <v>252</v>
      </c>
      <c r="G98" s="12">
        <v>2</v>
      </c>
      <c r="H98" s="189">
        <v>100113</v>
      </c>
      <c r="I98" s="15" t="str">
        <f t="shared" si="29"/>
        <v>Б-100113-13</v>
      </c>
      <c r="J98" s="16">
        <v>2</v>
      </c>
      <c r="K98" s="12">
        <v>1</v>
      </c>
      <c r="L98" s="12" t="s">
        <v>42</v>
      </c>
      <c r="M98" s="16">
        <v>1</v>
      </c>
      <c r="N98" s="12">
        <v>18</v>
      </c>
      <c r="O98" s="13" t="s">
        <v>167</v>
      </c>
      <c r="P98" s="13" t="s">
        <v>234</v>
      </c>
      <c r="Q98" s="13" t="s">
        <v>235</v>
      </c>
      <c r="R98" s="17" t="str">
        <f t="shared" si="25"/>
        <v>1001131</v>
      </c>
      <c r="S98" s="15">
        <v>1</v>
      </c>
      <c r="T98" s="13" t="s">
        <v>139</v>
      </c>
      <c r="U98" s="12">
        <v>10000</v>
      </c>
      <c r="V98" s="12">
        <f t="shared" si="26"/>
        <v>1800</v>
      </c>
      <c r="W98" s="12">
        <v>0</v>
      </c>
      <c r="X98" s="18">
        <v>195</v>
      </c>
      <c r="Y98" s="19" t="s">
        <v>47</v>
      </c>
      <c r="Z98" s="20">
        <f t="shared" si="24"/>
        <v>8200</v>
      </c>
      <c r="AA98" s="21"/>
      <c r="AB98" s="22"/>
      <c r="AC98" s="14">
        <f t="shared" si="30"/>
        <v>5000</v>
      </c>
      <c r="AD98" s="12"/>
      <c r="AE98" s="12"/>
      <c r="AF98" s="13" t="s">
        <v>231</v>
      </c>
      <c r="AG98" s="23">
        <v>8</v>
      </c>
      <c r="AH98" s="24">
        <v>13</v>
      </c>
      <c r="AI98" s="25" t="s">
        <v>49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S98" s="471" t="s">
        <v>282</v>
      </c>
      <c r="AT98" s="15"/>
      <c r="AV9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100113, 'Б-100113-13',date'2016-03-02',2, 1, 1, 'RUR', 1, 18, date'2016-03-06', date'2016-03-07', 1001131, 1, to_date('2016-03-07 00:00:00','YYYY-MM-DD HH24:MI:SS'), 10000, 1800, 0, 195, 0, 'c1', 8,null);insert into xxxx_oebs_cash_payment_test (ID, INVOICE_ID, OEBS_PAYMENT, DOC_DATE, COMISS_DATE) values (s_xxxx_oebs_cash_payment_test.NEXTVAL, 100113, 5000, to_date('2016-03-07 00:00:00','YYYY-MM-DD HH24:MI:SS'), date'2016-03-31' );insert into xxxx_client_discount_m  (ID,CLIENT_ID,CLIENT_AVG_DISCOUNT,DT) values (s_xxxx_client_discount_m.NEXTVAL,195, 13, date'2014-03-01');</v>
      </c>
    </row>
    <row r="99" spans="1:48" ht="15" customHeight="1" x14ac:dyDescent="0.3">
      <c r="A99" s="10">
        <v>23</v>
      </c>
      <c r="B99" s="11"/>
      <c r="C99" s="12" t="str">
        <f t="shared" si="27"/>
        <v>100023</v>
      </c>
      <c r="D99" s="12" t="str">
        <f t="shared" si="28"/>
        <v>100023/13</v>
      </c>
      <c r="E99" s="158" t="s">
        <v>251</v>
      </c>
      <c r="F99" s="158" t="s">
        <v>252</v>
      </c>
      <c r="G99" s="12">
        <v>2</v>
      </c>
      <c r="H99" s="189">
        <v>100114</v>
      </c>
      <c r="I99" s="15" t="str">
        <f t="shared" si="29"/>
        <v>Б-100114-13</v>
      </c>
      <c r="J99" s="16">
        <v>2</v>
      </c>
      <c r="K99" s="12">
        <v>7</v>
      </c>
      <c r="L99" s="12" t="s">
        <v>42</v>
      </c>
      <c r="M99" s="16">
        <v>1</v>
      </c>
      <c r="N99" s="12">
        <v>18</v>
      </c>
      <c r="O99" s="13" t="s">
        <v>168</v>
      </c>
      <c r="P99" s="13" t="s">
        <v>234</v>
      </c>
      <c r="Q99" s="13" t="s">
        <v>235</v>
      </c>
      <c r="R99" s="17" t="str">
        <f t="shared" si="25"/>
        <v>1001141</v>
      </c>
      <c r="S99" s="15">
        <v>1</v>
      </c>
      <c r="T99" s="13" t="s">
        <v>140</v>
      </c>
      <c r="U99" s="12">
        <v>80000</v>
      </c>
      <c r="V99" s="12">
        <f t="shared" si="26"/>
        <v>14400</v>
      </c>
      <c r="W99" s="12">
        <v>0</v>
      </c>
      <c r="X99" s="18">
        <v>196</v>
      </c>
      <c r="Y99" s="19" t="s">
        <v>47</v>
      </c>
      <c r="Z99" s="20">
        <f t="shared" si="24"/>
        <v>65600</v>
      </c>
      <c r="AA99" s="21"/>
      <c r="AB99" s="26"/>
      <c r="AC99" s="14">
        <f t="shared" si="30"/>
        <v>40000</v>
      </c>
      <c r="AD99" s="12"/>
      <c r="AE99" s="12"/>
      <c r="AF99" s="13" t="s">
        <v>231</v>
      </c>
      <c r="AG99" s="23">
        <v>8</v>
      </c>
      <c r="AH99" s="27">
        <v>7</v>
      </c>
      <c r="AI99" s="25" t="s">
        <v>49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S99" s="472"/>
      <c r="AT99" s="172"/>
      <c r="AV9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100114, 'Б-100114-13',date'2016-03-03',2, 7, 7, 'RUR', 1, 18, date'2016-03-06', date'2016-03-07', 1001141, 1, to_date('2016-03-08 00:00:00','YYYY-MM-DD HH24:MI:SS'), 80000, 14400, 0, 196, 0, 'c1', 8,null);insert into xxxx_oebs_cash_payment_test (ID, INVOICE_ID, OEBS_PAYMENT, DOC_DATE, COMISS_DATE) values (s_xxxx_oebs_cash_payment_test.NEXTVAL, 100114, 40000, to_date('2016-03-08 00:00:00','YYYY-MM-DD HH24:MI:SS'), date'2016-03-31' );insert into xxxx_client_discount_m  (ID,CLIENT_ID,CLIENT_AVG_DISCOUNT,DT) values (s_xxxx_client_discount_m.NEXTVAL,196, 7, date'2014-03-01');</v>
      </c>
    </row>
    <row r="100" spans="1:48" ht="15" customHeight="1" x14ac:dyDescent="0.3">
      <c r="A100" s="10">
        <v>23</v>
      </c>
      <c r="B100" s="11"/>
      <c r="C100" s="12" t="str">
        <f t="shared" si="27"/>
        <v>100023</v>
      </c>
      <c r="D100" s="12" t="str">
        <f t="shared" si="28"/>
        <v>100023/13</v>
      </c>
      <c r="E100" s="158" t="s">
        <v>251</v>
      </c>
      <c r="F100" s="158" t="s">
        <v>252</v>
      </c>
      <c r="G100" s="12">
        <v>2</v>
      </c>
      <c r="H100" s="189">
        <v>100115</v>
      </c>
      <c r="I100" s="15" t="str">
        <f t="shared" si="29"/>
        <v>Б-100115-13</v>
      </c>
      <c r="J100" s="16">
        <v>2</v>
      </c>
      <c r="K100" s="28">
        <v>7</v>
      </c>
      <c r="L100" s="12" t="s">
        <v>42</v>
      </c>
      <c r="M100" s="16">
        <v>1</v>
      </c>
      <c r="N100" s="12">
        <v>18</v>
      </c>
      <c r="O100" s="13" t="s">
        <v>169</v>
      </c>
      <c r="P100" s="13" t="s">
        <v>234</v>
      </c>
      <c r="Q100" s="13" t="s">
        <v>235</v>
      </c>
      <c r="R100" s="17" t="str">
        <f t="shared" si="25"/>
        <v>1001151</v>
      </c>
      <c r="S100" s="15">
        <v>1</v>
      </c>
      <c r="T100" s="13" t="s">
        <v>141</v>
      </c>
      <c r="U100" s="12">
        <v>80000</v>
      </c>
      <c r="V100" s="12">
        <f t="shared" si="26"/>
        <v>14400</v>
      </c>
      <c r="W100" s="12">
        <v>0</v>
      </c>
      <c r="X100" s="18">
        <v>197</v>
      </c>
      <c r="Y100" s="19" t="s">
        <v>47</v>
      </c>
      <c r="Z100" s="20">
        <f t="shared" si="24"/>
        <v>65600</v>
      </c>
      <c r="AA100" s="21"/>
      <c r="AB100" s="29"/>
      <c r="AC100" s="14">
        <f t="shared" si="30"/>
        <v>40000</v>
      </c>
      <c r="AD100" s="12"/>
      <c r="AE100" s="12"/>
      <c r="AF100" s="13" t="s">
        <v>231</v>
      </c>
      <c r="AG100" s="23">
        <v>8</v>
      </c>
      <c r="AH100" s="30">
        <v>20</v>
      </c>
      <c r="AI100" s="25" t="s">
        <v>49</v>
      </c>
      <c r="AJ100" s="13"/>
      <c r="AK100" s="13"/>
      <c r="AL100" s="17">
        <v>0</v>
      </c>
      <c r="AM100" s="15" t="s">
        <v>50</v>
      </c>
      <c r="AN100" s="12" t="s">
        <v>51</v>
      </c>
      <c r="AO100" s="12"/>
      <c r="AP100" s="17"/>
      <c r="AQ100" s="17"/>
      <c r="AR100" s="17"/>
      <c r="AS100" s="471"/>
      <c r="AT100" s="15"/>
      <c r="AV10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100115, 'Б-100115-13',date'2016-03-04',2, 7, 7, 'RUR', 1, 18, date'2016-03-06', date'2016-03-07', 1001151, 1, to_date('2016-03-09 00:00:00','YYYY-MM-DD HH24:MI:SS'), 80000, 14400, 0, 197, 0, 'c1', 8,null);insert into xxxx_oebs_cash_payment_test (ID, INVOICE_ID, OEBS_PAYMENT, DOC_DATE, COMISS_DATE) values (s_xxxx_oebs_cash_payment_test.NEXTVAL, 100115, 40000, to_date('2016-03-09 00:00:00','YYYY-MM-DD HH24:MI:SS'), date'2016-03-31' );insert into xxxx_client_discount_m  (ID,CLIENT_ID,CLIENT_AVG_DISCOUNT,DT) values (s_xxxx_client_discount_m.NEXTVAL,197, 20, date'2014-03-01');</v>
      </c>
    </row>
    <row r="101" spans="1:48" s="44" customFormat="1" ht="15" customHeight="1" x14ac:dyDescent="0.3">
      <c r="A101" s="10">
        <v>23</v>
      </c>
      <c r="B101" s="32"/>
      <c r="C101" s="33" t="str">
        <f t="shared" si="27"/>
        <v>100023</v>
      </c>
      <c r="D101" s="33" t="str">
        <f t="shared" si="28"/>
        <v>100023/13</v>
      </c>
      <c r="E101" s="159" t="s">
        <v>251</v>
      </c>
      <c r="F101" s="159" t="s">
        <v>252</v>
      </c>
      <c r="G101" s="33">
        <v>2</v>
      </c>
      <c r="H101" s="189">
        <v>100116</v>
      </c>
      <c r="I101" s="33" t="str">
        <f t="shared" si="29"/>
        <v>Б-100116-13</v>
      </c>
      <c r="J101" s="16">
        <v>2</v>
      </c>
      <c r="K101" s="35">
        <v>12</v>
      </c>
      <c r="L101" s="33" t="s">
        <v>42</v>
      </c>
      <c r="M101" s="36">
        <v>1</v>
      </c>
      <c r="N101" s="33">
        <v>18</v>
      </c>
      <c r="O101" s="34" t="s">
        <v>170</v>
      </c>
      <c r="P101" s="34" t="s">
        <v>234</v>
      </c>
      <c r="Q101" s="34" t="s">
        <v>235</v>
      </c>
      <c r="R101" s="17" t="str">
        <f t="shared" si="25"/>
        <v>1001161</v>
      </c>
      <c r="S101" s="33">
        <v>1</v>
      </c>
      <c r="T101" s="34" t="s">
        <v>142</v>
      </c>
      <c r="U101" s="33">
        <v>90000</v>
      </c>
      <c r="V101" s="33">
        <f t="shared" si="26"/>
        <v>16200</v>
      </c>
      <c r="W101" s="33">
        <v>0</v>
      </c>
      <c r="X101" s="18">
        <v>198</v>
      </c>
      <c r="Y101" s="38" t="s">
        <v>47</v>
      </c>
      <c r="Z101" s="20">
        <f t="shared" si="24"/>
        <v>73800</v>
      </c>
      <c r="AA101" s="39">
        <f>SUM(Z98:Z101)</f>
        <v>213200</v>
      </c>
      <c r="AB101" s="39"/>
      <c r="AC101" s="40">
        <f t="shared" si="30"/>
        <v>45000</v>
      </c>
      <c r="AD101" s="33"/>
      <c r="AE101" s="33"/>
      <c r="AF101" s="34" t="s">
        <v>231</v>
      </c>
      <c r="AG101" s="41">
        <v>8</v>
      </c>
      <c r="AH101" s="42">
        <v>13</v>
      </c>
      <c r="AI101" s="43" t="s">
        <v>49</v>
      </c>
      <c r="AJ101" s="34"/>
      <c r="AK101" s="34"/>
      <c r="AL101" s="37">
        <v>0</v>
      </c>
      <c r="AM101" s="33" t="s">
        <v>50</v>
      </c>
      <c r="AN101" s="33" t="s">
        <v>51</v>
      </c>
      <c r="AO101" s="33"/>
      <c r="AP101" s="37"/>
      <c r="AQ101" s="37"/>
      <c r="AR101" s="37"/>
      <c r="AS101" s="473" t="s">
        <v>257</v>
      </c>
      <c r="AT101" s="33"/>
      <c r="AV10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100116, 'Б-100116-13',date'2016-03-05',2, 12, 12, 'RUR', 1, 18, date'2016-03-06', date'2016-03-07', 1001161, 1, to_date('2016-03-11 00:00:00','YYYY-MM-DD HH24:MI:SS'), 90000, 16200, 0, 198, 0, 'c1', 8,null);insert into xxxx_oebs_cash_payment_test (ID, INVOICE_ID, OEBS_PAYMENT, DOC_DATE, COMISS_DATE) values (s_xxxx_oebs_cash_payment_test.NEXTVAL, 100116, 45000, to_date('2016-03-11 00:00:00','YYYY-MM-DD HH24:MI:SS'), date'2016-03-31' );insert into xxxx_client_discount_m  (ID,CLIENT_ID,CLIENT_AVG_DISCOUNT,DT) values (s_xxxx_client_discount_m.NEXTVAL,198, 13, date'2014-03-01');</v>
      </c>
    </row>
    <row r="102" spans="1:48" x14ac:dyDescent="0.3">
      <c r="A102" s="10">
        <v>24</v>
      </c>
      <c r="B102" s="11"/>
      <c r="C102" s="12" t="str">
        <f t="shared" si="27"/>
        <v>100024</v>
      </c>
      <c r="D102" s="12" t="str">
        <f t="shared" si="28"/>
        <v>100024/13</v>
      </c>
      <c r="E102" s="158" t="s">
        <v>251</v>
      </c>
      <c r="F102" s="158" t="s">
        <v>252</v>
      </c>
      <c r="G102" s="12">
        <v>2</v>
      </c>
      <c r="H102" s="189">
        <v>100117</v>
      </c>
      <c r="I102" s="15" t="str">
        <f t="shared" si="29"/>
        <v>Б-100117-13</v>
      </c>
      <c r="J102" s="16">
        <v>2</v>
      </c>
      <c r="K102" s="12">
        <v>1</v>
      </c>
      <c r="L102" s="12" t="s">
        <v>42</v>
      </c>
      <c r="M102" s="16">
        <v>1</v>
      </c>
      <c r="N102" s="12">
        <v>18</v>
      </c>
      <c r="O102" s="13" t="s">
        <v>167</v>
      </c>
      <c r="P102" s="13" t="s">
        <v>234</v>
      </c>
      <c r="Q102" s="13" t="s">
        <v>235</v>
      </c>
      <c r="R102" s="17" t="str">
        <f t="shared" si="25"/>
        <v>1001171</v>
      </c>
      <c r="S102" s="242">
        <v>4</v>
      </c>
      <c r="T102" s="13" t="s">
        <v>139</v>
      </c>
      <c r="U102" s="12">
        <v>100000</v>
      </c>
      <c r="V102" s="12">
        <f t="shared" si="26"/>
        <v>18000</v>
      </c>
      <c r="W102" s="12">
        <v>0</v>
      </c>
      <c r="X102" s="18">
        <v>199</v>
      </c>
      <c r="Y102" s="19" t="s">
        <v>47</v>
      </c>
      <c r="Z102" s="20">
        <f t="shared" si="24"/>
        <v>82000</v>
      </c>
      <c r="AA102" s="21"/>
      <c r="AB102" s="22"/>
      <c r="AC102" s="14"/>
      <c r="AD102" s="12"/>
      <c r="AE102" s="12"/>
      <c r="AF102" s="13"/>
      <c r="AG102" s="23">
        <v>8</v>
      </c>
      <c r="AH102" s="24">
        <v>13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S102" s="471" t="s">
        <v>285</v>
      </c>
      <c r="AT102" s="15"/>
      <c r="AV10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100117, 'Б-100117-13',date'2016-03-02',2, 1, 1, 'RUR', 1, 18, date'2016-03-06', date'2016-03-07', 1001171, 4, to_date('2016-03-07 00:00:00','YYYY-MM-DD HH24:MI:SS'), 100000, 18000, 0, 199, 0, 'c1', 8,null);insert into xxxx_client_discount_m  (ID,CLIENT_ID,CLIENT_AVG_DISCOUNT,DT) values (s_xxxx_client_discount_m.NEXTVAL,199, 13, date'2014-03-01');</v>
      </c>
    </row>
    <row r="103" spans="1:48" ht="15" customHeight="1" x14ac:dyDescent="0.3">
      <c r="A103" s="10">
        <v>24</v>
      </c>
      <c r="B103" s="11"/>
      <c r="C103" s="12" t="str">
        <f t="shared" si="27"/>
        <v>100024</v>
      </c>
      <c r="D103" s="12" t="str">
        <f t="shared" si="28"/>
        <v>100024/13</v>
      </c>
      <c r="E103" s="158" t="s">
        <v>251</v>
      </c>
      <c r="F103" s="158" t="s">
        <v>252</v>
      </c>
      <c r="G103" s="12">
        <v>2</v>
      </c>
      <c r="H103" s="189">
        <v>100118</v>
      </c>
      <c r="I103" s="15" t="str">
        <f t="shared" si="29"/>
        <v>Б-100118-13</v>
      </c>
      <c r="J103" s="16">
        <v>2</v>
      </c>
      <c r="K103" s="12">
        <v>2</v>
      </c>
      <c r="L103" s="12" t="s">
        <v>42</v>
      </c>
      <c r="M103" s="16">
        <v>1</v>
      </c>
      <c r="N103" s="12">
        <v>18</v>
      </c>
      <c r="O103" s="13" t="s">
        <v>168</v>
      </c>
      <c r="P103" s="13" t="s">
        <v>234</v>
      </c>
      <c r="Q103" s="13" t="s">
        <v>235</v>
      </c>
      <c r="R103" s="17" t="str">
        <f t="shared" si="25"/>
        <v>1001181</v>
      </c>
      <c r="S103" s="15">
        <v>1</v>
      </c>
      <c r="T103" s="13" t="s">
        <v>140</v>
      </c>
      <c r="U103" s="12">
        <v>90000</v>
      </c>
      <c r="V103" s="12">
        <f t="shared" si="26"/>
        <v>16200</v>
      </c>
      <c r="W103" s="12">
        <v>0</v>
      </c>
      <c r="X103" s="18">
        <v>200</v>
      </c>
      <c r="Y103" s="19" t="s">
        <v>47</v>
      </c>
      <c r="Z103" s="20">
        <f t="shared" si="24"/>
        <v>73800</v>
      </c>
      <c r="AA103" s="21"/>
      <c r="AB103" s="26"/>
      <c r="AC103" s="14">
        <f t="shared" ref="AC103:AC108" si="31">U103*0.5</f>
        <v>45000</v>
      </c>
      <c r="AD103" s="12"/>
      <c r="AE103" s="12"/>
      <c r="AF103" s="13" t="s">
        <v>231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S103" s="471" t="s">
        <v>284</v>
      </c>
      <c r="AT103" s="15">
        <v>2</v>
      </c>
      <c r="AU103" s="9">
        <v>11808</v>
      </c>
      <c r="AV10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100118, 'Б-100118-13',date'2016-03-03',2, 2, 2, 'RUR', 1, 18, date'2016-03-06', date'2016-03-07', 1001181, 1, to_date('2016-03-08 00:00:00','YYYY-MM-DD HH24:MI:SS'), 90000, 16200, 0, 200, 0, 'c1', 8,null);insert into xxxx_oebs_cash_payment_test (ID, INVOICE_ID, OEBS_PAYMENT, DOC_DATE, COMISS_DATE) values (s_xxxx_oebs_cash_payment_test.NEXTVAL, 100118, 45000, to_date('2016-03-08 00:00:00','YYYY-MM-DD HH24:MI:SS'), date'2016-03-31' );insert into xxxx_client_discount_m  (ID,CLIENT_ID,CLIENT_AVG_DISCOUNT,DT) values (s_xxxx_client_discount_m.NEXTVAL,200, 7, date'2014-03-01');</v>
      </c>
    </row>
    <row r="104" spans="1:48" ht="15" customHeight="1" x14ac:dyDescent="0.3">
      <c r="A104" s="10">
        <v>24</v>
      </c>
      <c r="B104" s="11"/>
      <c r="C104" s="12" t="str">
        <f t="shared" si="27"/>
        <v>100024</v>
      </c>
      <c r="D104" s="12" t="str">
        <f t="shared" si="28"/>
        <v>100024/13</v>
      </c>
      <c r="E104" s="158" t="s">
        <v>251</v>
      </c>
      <c r="F104" s="158" t="s">
        <v>252</v>
      </c>
      <c r="G104" s="12">
        <v>2</v>
      </c>
      <c r="H104" s="189">
        <v>100119</v>
      </c>
      <c r="I104" s="15" t="str">
        <f t="shared" si="29"/>
        <v>Б-100119-13</v>
      </c>
      <c r="J104" s="16">
        <v>2</v>
      </c>
      <c r="K104" s="12">
        <v>2</v>
      </c>
      <c r="L104" s="12" t="s">
        <v>42</v>
      </c>
      <c r="M104" s="16">
        <v>1</v>
      </c>
      <c r="N104" s="12">
        <v>18</v>
      </c>
      <c r="O104" s="13" t="s">
        <v>168</v>
      </c>
      <c r="P104" s="13" t="s">
        <v>234</v>
      </c>
      <c r="Q104" s="13" t="s">
        <v>235</v>
      </c>
      <c r="R104" s="17" t="str">
        <f t="shared" si="25"/>
        <v>1001191</v>
      </c>
      <c r="S104" s="15">
        <v>1</v>
      </c>
      <c r="T104" s="13" t="s">
        <v>140</v>
      </c>
      <c r="U104" s="12">
        <v>90000</v>
      </c>
      <c r="V104" s="12">
        <f t="shared" si="26"/>
        <v>16200</v>
      </c>
      <c r="W104" s="12">
        <v>0</v>
      </c>
      <c r="X104" s="18">
        <v>201</v>
      </c>
      <c r="Y104" s="19" t="s">
        <v>47</v>
      </c>
      <c r="Z104" s="20">
        <f t="shared" si="24"/>
        <v>73800</v>
      </c>
      <c r="AA104" s="21"/>
      <c r="AB104" s="26"/>
      <c r="AC104" s="14">
        <f>U104*0.5</f>
        <v>45000</v>
      </c>
      <c r="AD104" s="12"/>
      <c r="AE104" s="12"/>
      <c r="AF104" s="13" t="s">
        <v>231</v>
      </c>
      <c r="AG104" s="23">
        <v>8</v>
      </c>
      <c r="AH104" s="27">
        <v>7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S104" s="471"/>
      <c r="AT104" s="15">
        <v>7</v>
      </c>
      <c r="AU104" s="9">
        <v>11152</v>
      </c>
      <c r="AV10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100119, 'Б-100119-13',date'2016-03-03',2, 2, 2, 'RUR', 1, 18, date'2016-03-06', date'2016-03-07', 1001191, 1, to_date('2016-03-08 00:00:00','YYYY-MM-DD HH24:MI:SS'), 90000, 16200, 0, 201,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(s_xxxx_client_discount_m.NEXTVAL,201, 7, date'2014-03-01');</v>
      </c>
    </row>
    <row r="105" spans="1:48" ht="15" customHeight="1" x14ac:dyDescent="0.3">
      <c r="A105" s="10">
        <v>24</v>
      </c>
      <c r="B105" s="11"/>
      <c r="C105" s="12" t="str">
        <f t="shared" si="27"/>
        <v>100024</v>
      </c>
      <c r="D105" s="12" t="str">
        <f t="shared" si="28"/>
        <v>100024/13</v>
      </c>
      <c r="E105" s="158" t="s">
        <v>251</v>
      </c>
      <c r="F105" s="158" t="s">
        <v>252</v>
      </c>
      <c r="G105" s="12">
        <v>2</v>
      </c>
      <c r="H105" s="189">
        <v>100120</v>
      </c>
      <c r="I105" s="15" t="str">
        <f t="shared" si="29"/>
        <v>Б-100120-13</v>
      </c>
      <c r="J105" s="16">
        <v>2</v>
      </c>
      <c r="K105" s="12">
        <v>7</v>
      </c>
      <c r="L105" s="12" t="s">
        <v>42</v>
      </c>
      <c r="M105" s="16">
        <v>1</v>
      </c>
      <c r="N105" s="12">
        <v>18</v>
      </c>
      <c r="O105" s="13" t="s">
        <v>168</v>
      </c>
      <c r="P105" s="13" t="s">
        <v>234</v>
      </c>
      <c r="Q105" s="13" t="s">
        <v>235</v>
      </c>
      <c r="R105" s="17" t="str">
        <f t="shared" si="25"/>
        <v>1001201</v>
      </c>
      <c r="S105" s="15">
        <v>1</v>
      </c>
      <c r="T105" s="13" t="s">
        <v>140</v>
      </c>
      <c r="U105" s="12">
        <v>90000</v>
      </c>
      <c r="V105" s="12">
        <f t="shared" si="26"/>
        <v>16200</v>
      </c>
      <c r="W105" s="12">
        <v>0</v>
      </c>
      <c r="X105" s="18">
        <v>202</v>
      </c>
      <c r="Y105" s="19" t="s">
        <v>47</v>
      </c>
      <c r="Z105" s="20">
        <f t="shared" si="24"/>
        <v>73800</v>
      </c>
      <c r="AA105" s="21"/>
      <c r="AB105" s="26"/>
      <c r="AC105" s="14">
        <f t="shared" si="31"/>
        <v>45000</v>
      </c>
      <c r="AD105" s="12"/>
      <c r="AE105" s="12"/>
      <c r="AF105" s="13" t="s">
        <v>231</v>
      </c>
      <c r="AG105" s="23">
        <v>8</v>
      </c>
      <c r="AH105" s="27">
        <v>7</v>
      </c>
      <c r="AI105" s="25" t="s">
        <v>49</v>
      </c>
      <c r="AJ105" s="13"/>
      <c r="AK105" s="13"/>
      <c r="AL105" s="17">
        <v>0</v>
      </c>
      <c r="AM105" s="15" t="s">
        <v>50</v>
      </c>
      <c r="AN105" s="12" t="s">
        <v>51</v>
      </c>
      <c r="AO105" s="12"/>
      <c r="AP105" s="17"/>
      <c r="AQ105" s="17"/>
      <c r="AR105" s="17"/>
      <c r="AS105" s="472"/>
      <c r="AT105" s="172">
        <v>12</v>
      </c>
      <c r="AU105" s="9">
        <v>3936</v>
      </c>
      <c r="AV10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100120, 'Б-100120-13',date'2016-03-03',2, 7, 7, 'RUR', 1, 18, date'2016-03-06', date'2016-03-07', 1001201, 1, to_date('2016-03-08 00:00:00','YYYY-MM-DD HH24:MI:SS'), 90000, 16200, 0, 202,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(s_xxxx_client_discount_m.NEXTVAL,202, 7, date'2014-03-01');</v>
      </c>
    </row>
    <row r="106" spans="1:48" ht="15" customHeight="1" x14ac:dyDescent="0.3">
      <c r="A106" s="10">
        <v>24</v>
      </c>
      <c r="B106" s="11"/>
      <c r="C106" s="12" t="str">
        <f t="shared" si="27"/>
        <v>100024</v>
      </c>
      <c r="D106" s="12" t="str">
        <f t="shared" si="28"/>
        <v>100024/13</v>
      </c>
      <c r="E106" s="158" t="s">
        <v>251</v>
      </c>
      <c r="F106" s="158" t="s">
        <v>252</v>
      </c>
      <c r="G106" s="12">
        <v>2</v>
      </c>
      <c r="H106" s="189">
        <v>100121</v>
      </c>
      <c r="I106" s="15" t="str">
        <f t="shared" si="29"/>
        <v>Б-100121-13</v>
      </c>
      <c r="J106" s="16">
        <v>2</v>
      </c>
      <c r="K106" s="28">
        <v>7</v>
      </c>
      <c r="L106" s="12" t="s">
        <v>42</v>
      </c>
      <c r="M106" s="16">
        <v>1</v>
      </c>
      <c r="N106" s="12">
        <v>18</v>
      </c>
      <c r="O106" s="13" t="s">
        <v>169</v>
      </c>
      <c r="P106" s="13" t="s">
        <v>234</v>
      </c>
      <c r="Q106" s="13" t="s">
        <v>235</v>
      </c>
      <c r="R106" s="17" t="str">
        <f t="shared" si="25"/>
        <v>1001211</v>
      </c>
      <c r="S106" s="15">
        <v>1</v>
      </c>
      <c r="T106" s="13" t="s">
        <v>141</v>
      </c>
      <c r="U106" s="12">
        <v>80000</v>
      </c>
      <c r="V106" s="12">
        <f t="shared" si="26"/>
        <v>14400</v>
      </c>
      <c r="W106" s="12">
        <v>0</v>
      </c>
      <c r="X106" s="18">
        <v>203</v>
      </c>
      <c r="Y106" s="19" t="s">
        <v>47</v>
      </c>
      <c r="Z106" s="20">
        <f t="shared" si="24"/>
        <v>65600</v>
      </c>
      <c r="AA106" s="21"/>
      <c r="AB106" s="29"/>
      <c r="AC106" s="14">
        <f t="shared" si="31"/>
        <v>40000</v>
      </c>
      <c r="AD106" s="12"/>
      <c r="AE106" s="12"/>
      <c r="AF106" s="13" t="s">
        <v>231</v>
      </c>
      <c r="AG106" s="23">
        <v>8</v>
      </c>
      <c r="AH106" s="30">
        <v>20</v>
      </c>
      <c r="AI106" s="25" t="s">
        <v>49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S106" s="471"/>
      <c r="AT106" s="15"/>
      <c r="AV10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100121, 'Б-100121-13',date'2016-03-04',2, 7, 7, 'RUR', 1, 18, date'2016-03-06', date'2016-03-07', 1001211, 1, to_date('2016-03-09 00:00:00','YYYY-MM-DD HH24:MI:SS'), 80000, 14400, 0, 203,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(s_xxxx_client_discount_m.NEXTVAL,203, 20, date'2014-03-01');</v>
      </c>
    </row>
    <row r="107" spans="1:48" s="44" customFormat="1" ht="15" customHeight="1" x14ac:dyDescent="0.3">
      <c r="A107" s="10">
        <v>24</v>
      </c>
      <c r="B107" s="32"/>
      <c r="C107" s="33" t="str">
        <f t="shared" si="27"/>
        <v>100024</v>
      </c>
      <c r="D107" s="33" t="str">
        <f t="shared" si="28"/>
        <v>100024/13</v>
      </c>
      <c r="E107" s="159" t="s">
        <v>251</v>
      </c>
      <c r="F107" s="159" t="s">
        <v>252</v>
      </c>
      <c r="G107" s="33">
        <v>2</v>
      </c>
      <c r="H107" s="189">
        <v>100122</v>
      </c>
      <c r="I107" s="33" t="str">
        <f t="shared" si="29"/>
        <v>Б-100122-13</v>
      </c>
      <c r="J107" s="16">
        <v>2</v>
      </c>
      <c r="K107" s="35">
        <v>12</v>
      </c>
      <c r="L107" s="33" t="s">
        <v>42</v>
      </c>
      <c r="M107" s="36">
        <v>1</v>
      </c>
      <c r="N107" s="33">
        <v>18</v>
      </c>
      <c r="O107" s="34" t="s">
        <v>170</v>
      </c>
      <c r="P107" s="34" t="s">
        <v>234</v>
      </c>
      <c r="Q107" s="34" t="s">
        <v>235</v>
      </c>
      <c r="R107" s="17" t="str">
        <f t="shared" si="25"/>
        <v>1001221</v>
      </c>
      <c r="S107" s="33">
        <v>1</v>
      </c>
      <c r="T107" s="34" t="s">
        <v>142</v>
      </c>
      <c r="U107" s="33">
        <v>60000</v>
      </c>
      <c r="V107" s="33">
        <f t="shared" si="26"/>
        <v>10800</v>
      </c>
      <c r="W107" s="33">
        <v>0</v>
      </c>
      <c r="X107" s="18">
        <v>204</v>
      </c>
      <c r="Y107" s="38" t="s">
        <v>47</v>
      </c>
      <c r="Z107" s="20">
        <f t="shared" si="24"/>
        <v>49200</v>
      </c>
      <c r="AA107" s="39"/>
      <c r="AB107" s="39"/>
      <c r="AC107" s="40">
        <f t="shared" si="31"/>
        <v>30000</v>
      </c>
      <c r="AD107" s="33"/>
      <c r="AE107" s="33"/>
      <c r="AF107" s="34" t="s">
        <v>231</v>
      </c>
      <c r="AG107" s="41">
        <v>8</v>
      </c>
      <c r="AH107" s="42">
        <v>13</v>
      </c>
      <c r="AI107" s="43" t="s">
        <v>49</v>
      </c>
      <c r="AJ107" s="34"/>
      <c r="AK107" s="34"/>
      <c r="AL107" s="37">
        <v>0</v>
      </c>
      <c r="AM107" s="33" t="s">
        <v>50</v>
      </c>
      <c r="AN107" s="33" t="s">
        <v>51</v>
      </c>
      <c r="AO107" s="33"/>
      <c r="AP107" s="37"/>
      <c r="AQ107" s="37"/>
      <c r="AR107" s="37"/>
      <c r="AS107" s="473" t="s">
        <v>250</v>
      </c>
      <c r="AT107" s="33"/>
      <c r="AV10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100122, 'Б-100122-13',date'2016-03-05',2, 12, 12, 'RUR', 1, 18, date'2016-03-06', date'2016-03-07', 1001221, 1, to_date('2016-03-11 00:00:00','YYYY-MM-DD HH24:MI:SS'), 60000, 10800, 0, 204,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(s_xxxx_client_discount_m.NEXTVAL,204, 13, date'2014-03-01');</v>
      </c>
    </row>
    <row r="108" spans="1:48" x14ac:dyDescent="0.3">
      <c r="A108" s="10">
        <v>25</v>
      </c>
      <c r="B108" s="11"/>
      <c r="C108" s="12" t="str">
        <f t="shared" si="27"/>
        <v>100025</v>
      </c>
      <c r="D108" s="12" t="str">
        <f t="shared" si="28"/>
        <v>100025/13</v>
      </c>
      <c r="E108" s="158" t="s">
        <v>251</v>
      </c>
      <c r="F108" s="158" t="s">
        <v>252</v>
      </c>
      <c r="G108" s="12">
        <v>2</v>
      </c>
      <c r="H108" s="189">
        <v>100123</v>
      </c>
      <c r="I108" s="15" t="str">
        <f t="shared" si="29"/>
        <v>Б-100123-13</v>
      </c>
      <c r="J108" s="16">
        <v>2</v>
      </c>
      <c r="K108" s="12">
        <v>1</v>
      </c>
      <c r="L108" s="12" t="s">
        <v>42</v>
      </c>
      <c r="M108" s="16">
        <v>1</v>
      </c>
      <c r="N108" s="12">
        <v>18</v>
      </c>
      <c r="O108" s="13" t="s">
        <v>167</v>
      </c>
      <c r="P108" s="13" t="s">
        <v>234</v>
      </c>
      <c r="Q108" s="13" t="s">
        <v>235</v>
      </c>
      <c r="R108" s="17" t="str">
        <f t="shared" si="25"/>
        <v>1001231</v>
      </c>
      <c r="S108" s="242">
        <v>4</v>
      </c>
      <c r="T108" s="13" t="s">
        <v>139</v>
      </c>
      <c r="U108" s="12">
        <v>100000</v>
      </c>
      <c r="V108" s="12">
        <f t="shared" si="26"/>
        <v>18000</v>
      </c>
      <c r="W108" s="12">
        <v>0</v>
      </c>
      <c r="X108" s="18">
        <v>205</v>
      </c>
      <c r="Y108" s="19" t="s">
        <v>47</v>
      </c>
      <c r="Z108" s="20">
        <f t="shared" si="24"/>
        <v>82000</v>
      </c>
      <c r="AA108" s="21"/>
      <c r="AB108" s="22"/>
      <c r="AC108" s="14">
        <f t="shared" si="31"/>
        <v>50000</v>
      </c>
      <c r="AD108" s="12"/>
      <c r="AE108" s="12"/>
      <c r="AF108" s="13" t="s">
        <v>231</v>
      </c>
      <c r="AG108" s="23">
        <v>8</v>
      </c>
      <c r="AH108" s="24">
        <v>13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S108" s="471" t="s">
        <v>286</v>
      </c>
      <c r="AT108" s="15">
        <v>1</v>
      </c>
      <c r="AU108" s="9">
        <v>0</v>
      </c>
      <c r="AV10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100123, 'Б-100123-13',date'2016-03-02',2, 1, 1, 'RUR', 1, 18, date'2016-03-06', date'2016-03-07', 1001231, 4, to_date('2016-03-07 00:00:00','YYYY-MM-DD HH24:MI:SS'), 100000, 18000, 0, 205,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(s_xxxx_client_discount_m.NEXTVAL,205, 13, date'2014-03-01');</v>
      </c>
    </row>
    <row r="109" spans="1:48" ht="15" customHeight="1" x14ac:dyDescent="0.3">
      <c r="A109" s="10">
        <v>25</v>
      </c>
      <c r="B109" s="11"/>
      <c r="C109" s="12" t="str">
        <f t="shared" si="27"/>
        <v>100025</v>
      </c>
      <c r="D109" s="12" t="str">
        <f t="shared" si="28"/>
        <v>100025/13</v>
      </c>
      <c r="E109" s="158" t="s">
        <v>251</v>
      </c>
      <c r="F109" s="158" t="s">
        <v>252</v>
      </c>
      <c r="G109" s="12">
        <v>2</v>
      </c>
      <c r="H109" s="189">
        <v>100124</v>
      </c>
      <c r="I109" s="15" t="str">
        <f t="shared" si="29"/>
        <v>Б-100124-13</v>
      </c>
      <c r="J109" s="16">
        <v>2</v>
      </c>
      <c r="K109" s="12">
        <v>2</v>
      </c>
      <c r="L109" s="12" t="s">
        <v>42</v>
      </c>
      <c r="M109" s="16">
        <v>1</v>
      </c>
      <c r="N109" s="12">
        <v>18</v>
      </c>
      <c r="O109" s="13" t="s">
        <v>168</v>
      </c>
      <c r="P109" s="13" t="s">
        <v>234</v>
      </c>
      <c r="Q109" s="13" t="s">
        <v>235</v>
      </c>
      <c r="R109" s="17" t="str">
        <f t="shared" si="25"/>
        <v>1001241</v>
      </c>
      <c r="S109" s="15">
        <v>1</v>
      </c>
      <c r="T109" s="13" t="s">
        <v>140</v>
      </c>
      <c r="U109" s="12">
        <v>90000</v>
      </c>
      <c r="V109" s="12">
        <f t="shared" si="26"/>
        <v>16200</v>
      </c>
      <c r="W109" s="12">
        <v>0</v>
      </c>
      <c r="X109" s="18">
        <v>206</v>
      </c>
      <c r="Y109" s="19" t="s">
        <v>47</v>
      </c>
      <c r="Z109" s="20">
        <f t="shared" si="24"/>
        <v>73800</v>
      </c>
      <c r="AA109" s="21"/>
      <c r="AB109" s="26"/>
      <c r="AC109" s="14">
        <f t="shared" ref="AC109:AC123" si="32">U109*0.5</f>
        <v>45000</v>
      </c>
      <c r="AD109" s="12"/>
      <c r="AE109" s="12"/>
      <c r="AF109" s="13" t="s">
        <v>231</v>
      </c>
      <c r="AG109" s="23">
        <v>8</v>
      </c>
      <c r="AH109" s="27">
        <v>7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S109" s="471" t="s">
        <v>284</v>
      </c>
      <c r="AT109" s="15">
        <v>2</v>
      </c>
      <c r="AU109" s="9">
        <v>11808</v>
      </c>
      <c r="AV10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100124, 'Б-100124-13',date'2016-03-03',2, 2, 2, 'RUR', 1, 18, date'2016-03-06', date'2016-03-07', 1001241, 1, to_date('2016-03-08 00:00:00','YYYY-MM-DD HH24:MI:SS'), 90000, 16200, 0, 206,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(s_xxxx_client_discount_m.NEXTVAL,206, 7, date'2014-03-01');</v>
      </c>
    </row>
    <row r="110" spans="1:48" ht="15" customHeight="1" x14ac:dyDescent="0.3">
      <c r="A110" s="10">
        <v>25</v>
      </c>
      <c r="B110" s="11"/>
      <c r="C110" s="12" t="str">
        <f t="shared" si="27"/>
        <v>100025</v>
      </c>
      <c r="D110" s="12" t="str">
        <f t="shared" si="28"/>
        <v>100025/13</v>
      </c>
      <c r="E110" s="158" t="s">
        <v>251</v>
      </c>
      <c r="F110" s="158" t="s">
        <v>252</v>
      </c>
      <c r="G110" s="12">
        <v>2</v>
      </c>
      <c r="H110" s="189">
        <v>100125</v>
      </c>
      <c r="I110" s="15" t="str">
        <f t="shared" si="29"/>
        <v>Б-100125-13</v>
      </c>
      <c r="J110" s="16">
        <v>2</v>
      </c>
      <c r="K110" s="12">
        <v>2</v>
      </c>
      <c r="L110" s="12" t="s">
        <v>42</v>
      </c>
      <c r="M110" s="16">
        <v>1</v>
      </c>
      <c r="N110" s="12">
        <v>18</v>
      </c>
      <c r="O110" s="13" t="s">
        <v>168</v>
      </c>
      <c r="P110" s="13" t="s">
        <v>234</v>
      </c>
      <c r="Q110" s="13" t="s">
        <v>235</v>
      </c>
      <c r="R110" s="17" t="str">
        <f t="shared" si="25"/>
        <v>1001251</v>
      </c>
      <c r="S110" s="15">
        <v>1</v>
      </c>
      <c r="T110" s="13" t="s">
        <v>140</v>
      </c>
      <c r="U110" s="12">
        <v>90000</v>
      </c>
      <c r="V110" s="12">
        <f t="shared" si="26"/>
        <v>16200</v>
      </c>
      <c r="W110" s="12">
        <v>0</v>
      </c>
      <c r="X110" s="18">
        <v>207</v>
      </c>
      <c r="Y110" s="19" t="s">
        <v>47</v>
      </c>
      <c r="Z110" s="20">
        <f t="shared" si="24"/>
        <v>73800</v>
      </c>
      <c r="AA110" s="21"/>
      <c r="AB110" s="26"/>
      <c r="AC110" s="14">
        <f t="shared" si="32"/>
        <v>45000</v>
      </c>
      <c r="AD110" s="12"/>
      <c r="AE110" s="12"/>
      <c r="AF110" s="13" t="s">
        <v>231</v>
      </c>
      <c r="AG110" s="23">
        <v>8</v>
      </c>
      <c r="AH110" s="27">
        <v>7</v>
      </c>
      <c r="AI110" s="25" t="s">
        <v>49</v>
      </c>
      <c r="AJ110" s="13"/>
      <c r="AK110" s="13"/>
      <c r="AL110" s="17">
        <v>0</v>
      </c>
      <c r="AM110" s="15" t="s">
        <v>50</v>
      </c>
      <c r="AN110" s="12" t="s">
        <v>51</v>
      </c>
      <c r="AO110" s="12"/>
      <c r="AP110" s="17"/>
      <c r="AQ110" s="17"/>
      <c r="AR110" s="17"/>
      <c r="AS110" s="471"/>
      <c r="AT110" s="15">
        <v>7</v>
      </c>
      <c r="AU110" s="9">
        <v>11152</v>
      </c>
      <c r="AV11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100125, 'Б-100125-13',date'2016-03-03',2, 2, 2, 'RUR', 1, 18, date'2016-03-06', date'2016-03-07', 1001251, 1, to_date('2016-03-08 00:00:00','YYYY-MM-DD HH24:MI:SS'), 90000, 16200, 0, 207, 0, 'c1', 8,null);insert into xxxx_oebs_cash_payment_test (ID, INVOICE_ID, OEBS_PAYMENT, DOC_DATE, COMISS_DATE) values (s_xxxx_oebs_cash_payment_test.NEXTVAL, 100125, 45000, to_date('2016-03-08 00:00:00','YYYY-MM-DD HH24:MI:SS'), date'2016-03-31' );insert into xxxx_client_discount_m  (ID,CLIENT_ID,CLIENT_AVG_DISCOUNT,DT) values (s_xxxx_client_discount_m.NEXTVAL,207, 7, date'2014-03-01');</v>
      </c>
    </row>
    <row r="111" spans="1:48" ht="15" customHeight="1" x14ac:dyDescent="0.3">
      <c r="A111" s="10">
        <v>25</v>
      </c>
      <c r="B111" s="11"/>
      <c r="C111" s="12" t="str">
        <f t="shared" si="27"/>
        <v>100025</v>
      </c>
      <c r="D111" s="12" t="str">
        <f t="shared" si="28"/>
        <v>100025/13</v>
      </c>
      <c r="E111" s="158" t="s">
        <v>251</v>
      </c>
      <c r="F111" s="158" t="s">
        <v>252</v>
      </c>
      <c r="G111" s="12">
        <v>2</v>
      </c>
      <c r="H111" s="189">
        <v>100126</v>
      </c>
      <c r="I111" s="15" t="str">
        <f t="shared" si="29"/>
        <v>Б-100126-13</v>
      </c>
      <c r="J111" s="16">
        <v>2</v>
      </c>
      <c r="K111" s="12">
        <v>7</v>
      </c>
      <c r="L111" s="12" t="s">
        <v>42</v>
      </c>
      <c r="M111" s="16">
        <v>1</v>
      </c>
      <c r="N111" s="12">
        <v>18</v>
      </c>
      <c r="O111" s="13" t="s">
        <v>168</v>
      </c>
      <c r="P111" s="13" t="s">
        <v>234</v>
      </c>
      <c r="Q111" s="13" t="s">
        <v>235</v>
      </c>
      <c r="R111" s="17" t="str">
        <f t="shared" si="25"/>
        <v>1001261</v>
      </c>
      <c r="S111" s="15">
        <v>1</v>
      </c>
      <c r="T111" s="13" t="s">
        <v>140</v>
      </c>
      <c r="U111" s="12">
        <v>90000</v>
      </c>
      <c r="V111" s="12">
        <f t="shared" si="26"/>
        <v>16200</v>
      </c>
      <c r="W111" s="12">
        <v>0</v>
      </c>
      <c r="X111" s="18">
        <v>208</v>
      </c>
      <c r="Y111" s="19" t="s">
        <v>47</v>
      </c>
      <c r="Z111" s="20">
        <f t="shared" si="24"/>
        <v>73800</v>
      </c>
      <c r="AA111" s="21"/>
      <c r="AB111" s="26"/>
      <c r="AC111" s="14">
        <f t="shared" si="32"/>
        <v>45000</v>
      </c>
      <c r="AD111" s="12"/>
      <c r="AE111" s="12"/>
      <c r="AF111" s="13" t="s">
        <v>231</v>
      </c>
      <c r="AG111" s="23">
        <v>8</v>
      </c>
      <c r="AH111" s="27">
        <v>7</v>
      </c>
      <c r="AI111" s="25" t="s">
        <v>49</v>
      </c>
      <c r="AJ111" s="13"/>
      <c r="AK111" s="13"/>
      <c r="AL111" s="17">
        <v>0</v>
      </c>
      <c r="AM111" s="15" t="s">
        <v>50</v>
      </c>
      <c r="AN111" s="12" t="s">
        <v>51</v>
      </c>
      <c r="AO111" s="12"/>
      <c r="AP111" s="17"/>
      <c r="AQ111" s="17"/>
      <c r="AR111" s="17"/>
      <c r="AS111" s="472"/>
      <c r="AT111" s="172">
        <v>12</v>
      </c>
      <c r="AU111" s="9">
        <v>3936</v>
      </c>
      <c r="AV11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100126, 'Б-100126-13',date'2016-03-03',2, 7, 7, 'RUR', 1, 18, date'2016-03-06', date'2016-03-07', 1001261, 1, to_date('2016-03-08 00:00:00','YYYY-MM-DD HH24:MI:SS'), 90000, 16200, 0, 208, 0, 'c1', 8,null);insert into xxxx_oebs_cash_payment_test (ID, INVOICE_ID, OEBS_PAYMENT, DOC_DATE, COMISS_DATE) values (s_xxxx_oebs_cash_payment_test.NEXTVAL, 100126, 45000, to_date('2016-03-08 00:00:00','YYYY-MM-DD HH24:MI:SS'), date'2016-03-31' );insert into xxxx_client_discount_m  (ID,CLIENT_ID,CLIENT_AVG_DISCOUNT,DT) values (s_xxxx_client_discount_m.NEXTVAL,208, 7, date'2014-03-01');</v>
      </c>
    </row>
    <row r="112" spans="1:48" ht="15" customHeight="1" x14ac:dyDescent="0.3">
      <c r="A112" s="10">
        <v>25</v>
      </c>
      <c r="B112" s="11"/>
      <c r="C112" s="12" t="str">
        <f t="shared" si="27"/>
        <v>100025</v>
      </c>
      <c r="D112" s="12" t="str">
        <f t="shared" si="28"/>
        <v>100025/13</v>
      </c>
      <c r="E112" s="158" t="s">
        <v>251</v>
      </c>
      <c r="F112" s="158" t="s">
        <v>252</v>
      </c>
      <c r="G112" s="12">
        <v>2</v>
      </c>
      <c r="H112" s="189">
        <v>100127</v>
      </c>
      <c r="I112" s="15" t="str">
        <f t="shared" si="29"/>
        <v>Б-100127-13</v>
      </c>
      <c r="J112" s="16">
        <v>2</v>
      </c>
      <c r="K112" s="28">
        <v>7</v>
      </c>
      <c r="L112" s="12" t="s">
        <v>42</v>
      </c>
      <c r="M112" s="16">
        <v>1</v>
      </c>
      <c r="N112" s="12">
        <v>18</v>
      </c>
      <c r="O112" s="13" t="s">
        <v>169</v>
      </c>
      <c r="P112" s="13" t="s">
        <v>234</v>
      </c>
      <c r="Q112" s="13" t="s">
        <v>235</v>
      </c>
      <c r="R112" s="17" t="str">
        <f t="shared" si="25"/>
        <v>1001271</v>
      </c>
      <c r="S112" s="15">
        <v>1</v>
      </c>
      <c r="T112" s="13" t="s">
        <v>141</v>
      </c>
      <c r="U112" s="12">
        <v>80000</v>
      </c>
      <c r="V112" s="12">
        <f t="shared" si="26"/>
        <v>14400</v>
      </c>
      <c r="W112" s="12">
        <v>0</v>
      </c>
      <c r="X112" s="18">
        <v>209</v>
      </c>
      <c r="Y112" s="19" t="s">
        <v>47</v>
      </c>
      <c r="Z112" s="20">
        <f t="shared" si="24"/>
        <v>65600</v>
      </c>
      <c r="AA112" s="21"/>
      <c r="AB112" s="29"/>
      <c r="AC112" s="14">
        <f t="shared" si="32"/>
        <v>40000</v>
      </c>
      <c r="AD112" s="12"/>
      <c r="AE112" s="12"/>
      <c r="AF112" s="13" t="s">
        <v>231</v>
      </c>
      <c r="AG112" s="23">
        <v>8</v>
      </c>
      <c r="AH112" s="30">
        <v>20</v>
      </c>
      <c r="AI112" s="25" t="s">
        <v>49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S112" s="471"/>
      <c r="AT112" s="15"/>
      <c r="AV11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100127, 'Б-100127-13',date'2016-03-04',2, 7, 7, 'RUR', 1, 18, date'2016-03-06', date'2016-03-07', 1001271, 1, to_date('2016-03-09 00:00:00','YYYY-MM-DD HH24:MI:SS'), 80000, 14400, 0, 209, 0, 'c1', 8,null);insert into xxxx_oebs_cash_payment_test (ID, INVOICE_ID, OEBS_PAYMENT, DOC_DATE, COMISS_DATE) values (s_xxxx_oebs_cash_payment_test.NEXTVAL, 100127, 40000, to_date('2016-03-09 00:00:00','YYYY-MM-DD HH24:MI:SS'), date'2016-03-31' );insert into xxxx_client_discount_m  (ID,CLIENT_ID,CLIENT_AVG_DISCOUNT,DT) values (s_xxxx_client_discount_m.NEXTVAL,209, 20, date'2014-03-01');</v>
      </c>
    </row>
    <row r="113" spans="1:48" s="44" customFormat="1" ht="15" customHeight="1" x14ac:dyDescent="0.3">
      <c r="A113" s="10">
        <v>25</v>
      </c>
      <c r="B113" s="32"/>
      <c r="C113" s="33" t="str">
        <f t="shared" si="27"/>
        <v>100025</v>
      </c>
      <c r="D113" s="33" t="str">
        <f t="shared" si="28"/>
        <v>100025/13</v>
      </c>
      <c r="E113" s="159" t="s">
        <v>251</v>
      </c>
      <c r="F113" s="159" t="s">
        <v>252</v>
      </c>
      <c r="G113" s="33">
        <v>2</v>
      </c>
      <c r="H113" s="189">
        <v>100128</v>
      </c>
      <c r="I113" s="33" t="str">
        <f t="shared" si="29"/>
        <v>Б-100128-13</v>
      </c>
      <c r="J113" s="16">
        <v>2</v>
      </c>
      <c r="K113" s="35">
        <v>12</v>
      </c>
      <c r="L113" s="33" t="s">
        <v>42</v>
      </c>
      <c r="M113" s="36">
        <v>1</v>
      </c>
      <c r="N113" s="33">
        <v>18</v>
      </c>
      <c r="O113" s="34" t="s">
        <v>170</v>
      </c>
      <c r="P113" s="34" t="s">
        <v>234</v>
      </c>
      <c r="Q113" s="34" t="s">
        <v>235</v>
      </c>
      <c r="R113" s="17" t="str">
        <f t="shared" si="25"/>
        <v>1001281</v>
      </c>
      <c r="S113" s="33">
        <v>1</v>
      </c>
      <c r="T113" s="34" t="s">
        <v>142</v>
      </c>
      <c r="U113" s="33">
        <v>60000</v>
      </c>
      <c r="V113" s="33">
        <f t="shared" si="26"/>
        <v>10800</v>
      </c>
      <c r="W113" s="33">
        <v>0</v>
      </c>
      <c r="X113" s="18">
        <v>210</v>
      </c>
      <c r="Y113" s="38" t="s">
        <v>47</v>
      </c>
      <c r="Z113" s="20">
        <f t="shared" si="24"/>
        <v>49200</v>
      </c>
      <c r="AA113" s="39"/>
      <c r="AB113" s="39"/>
      <c r="AC113" s="40">
        <f t="shared" si="32"/>
        <v>30000</v>
      </c>
      <c r="AD113" s="33"/>
      <c r="AE113" s="33"/>
      <c r="AF113" s="34" t="s">
        <v>231</v>
      </c>
      <c r="AG113" s="41">
        <v>8</v>
      </c>
      <c r="AH113" s="42">
        <v>13</v>
      </c>
      <c r="AI113" s="43" t="s">
        <v>49</v>
      </c>
      <c r="AJ113" s="34"/>
      <c r="AK113" s="34"/>
      <c r="AL113" s="37">
        <v>0</v>
      </c>
      <c r="AM113" s="33" t="s">
        <v>50</v>
      </c>
      <c r="AN113" s="33" t="s">
        <v>51</v>
      </c>
      <c r="AO113" s="33"/>
      <c r="AP113" s="37"/>
      <c r="AQ113" s="37"/>
      <c r="AR113" s="37"/>
      <c r="AS113" s="473" t="s">
        <v>250</v>
      </c>
      <c r="AT113" s="33"/>
      <c r="AV11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100128, 'Б-100128-13',date'2016-03-05',2, 12, 12, 'RUR', 1, 18, date'2016-03-06', date'2016-03-07', 1001281, 1, to_date('2016-03-11 00:00:00','YYYY-MM-DD HH24:MI:SS'), 60000, 10800, 0, 210, 0, 'c1', 8,null);insert into xxxx_oebs_cash_payment_test (ID, INVOICE_ID, OEBS_PAYMENT, DOC_DATE, COMISS_DATE) values (s_xxxx_oebs_cash_payment_test.NEXTVAL, 100128, 30000, to_date('2016-03-11 00:00:00','YYYY-MM-DD HH24:MI:SS'), date'2016-03-31' );insert into xxxx_client_discount_m  (ID,CLIENT_ID,CLIENT_AVG_DISCOUNT,DT) values (s_xxxx_client_discount_m.NEXTVAL,210, 13, date'2014-03-01');</v>
      </c>
    </row>
    <row r="114" spans="1:48" x14ac:dyDescent="0.3">
      <c r="A114" s="10">
        <v>26</v>
      </c>
      <c r="B114" s="11"/>
      <c r="C114" s="12" t="str">
        <f t="shared" si="27"/>
        <v>100026</v>
      </c>
      <c r="D114" s="12" t="str">
        <f t="shared" si="28"/>
        <v>100026/13</v>
      </c>
      <c r="E114" s="158" t="s">
        <v>251</v>
      </c>
      <c r="F114" s="158" t="s">
        <v>252</v>
      </c>
      <c r="G114" s="12">
        <v>2</v>
      </c>
      <c r="H114" s="189">
        <v>100129</v>
      </c>
      <c r="I114" s="15" t="str">
        <f t="shared" si="29"/>
        <v>Б-100129-13</v>
      </c>
      <c r="J114" s="16">
        <v>2</v>
      </c>
      <c r="K114" s="12">
        <v>1</v>
      </c>
      <c r="L114" s="12" t="s">
        <v>42</v>
      </c>
      <c r="M114" s="16">
        <v>1</v>
      </c>
      <c r="N114" s="12">
        <v>18</v>
      </c>
      <c r="O114" s="13" t="s">
        <v>167</v>
      </c>
      <c r="P114" s="13" t="s">
        <v>234</v>
      </c>
      <c r="Q114" s="13" t="s">
        <v>235</v>
      </c>
      <c r="R114" s="17" t="str">
        <f t="shared" si="25"/>
        <v>1001291</v>
      </c>
      <c r="S114" s="15">
        <v>1</v>
      </c>
      <c r="T114" s="13" t="s">
        <v>139</v>
      </c>
      <c r="U114" s="12">
        <v>100000</v>
      </c>
      <c r="V114" s="12">
        <f t="shared" si="26"/>
        <v>18000</v>
      </c>
      <c r="W114" s="12">
        <v>0</v>
      </c>
      <c r="X114" s="18">
        <v>211</v>
      </c>
      <c r="Y114" s="19" t="s">
        <v>47</v>
      </c>
      <c r="Z114" s="20">
        <f t="shared" si="24"/>
        <v>82000</v>
      </c>
      <c r="AA114" s="21"/>
      <c r="AB114" s="22"/>
      <c r="AC114" s="14">
        <f t="shared" si="32"/>
        <v>50000</v>
      </c>
      <c r="AD114" s="12"/>
      <c r="AE114" s="12"/>
      <c r="AF114" s="13" t="s">
        <v>231</v>
      </c>
      <c r="AG114" s="23">
        <v>8</v>
      </c>
      <c r="AH114" s="24">
        <v>13</v>
      </c>
      <c r="AI114" s="25" t="s">
        <v>49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S114" s="471" t="s">
        <v>339</v>
      </c>
      <c r="AV11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100129, 'Б-100129-13',date'2016-03-02',2, 1, 1, 'RUR', 1, 18, date'2016-03-06', date'2016-03-07', 1001291, 1, to_date('2016-03-07 00:00:00','YYYY-MM-DD HH24:MI:SS'), 100000, 18000, 0, 211, 0, 'c1', 8,null);insert into xxxx_oebs_cash_payment_test (ID, INVOICE_ID, OEBS_PAYMENT, DOC_DATE, COMISS_DATE) values (s_xxxx_oebs_cash_payment_test.NEXTVAL, 100129, 50000, to_date('2016-03-07 00:00:00','YYYY-MM-DD HH24:MI:SS'), date'2016-03-31' );insert into xxxx_client_discount_m  (ID,CLIENT_ID,CLIENT_AVG_DISCOUNT,DT) values (s_xxxx_client_discount_m.NEXTVAL,211, 13, date'2014-03-01');</v>
      </c>
    </row>
    <row r="115" spans="1:48" ht="15" customHeight="1" x14ac:dyDescent="0.3">
      <c r="A115" s="10">
        <v>26</v>
      </c>
      <c r="B115" s="11"/>
      <c r="C115" s="12" t="str">
        <f t="shared" si="27"/>
        <v>100026</v>
      </c>
      <c r="D115" s="12" t="str">
        <f t="shared" si="28"/>
        <v>100026/13</v>
      </c>
      <c r="E115" s="158" t="s">
        <v>251</v>
      </c>
      <c r="F115" s="158" t="s">
        <v>252</v>
      </c>
      <c r="G115" s="12">
        <v>2</v>
      </c>
      <c r="H115" s="189">
        <v>100130</v>
      </c>
      <c r="I115" s="15" t="str">
        <f t="shared" si="29"/>
        <v>Б-100130-13</v>
      </c>
      <c r="J115" s="16">
        <v>2</v>
      </c>
      <c r="K115" s="12">
        <v>2</v>
      </c>
      <c r="L115" s="12" t="s">
        <v>42</v>
      </c>
      <c r="M115" s="16">
        <v>1</v>
      </c>
      <c r="N115" s="12">
        <v>18</v>
      </c>
      <c r="O115" s="13" t="s">
        <v>168</v>
      </c>
      <c r="P115" s="13" t="s">
        <v>234</v>
      </c>
      <c r="Q115" s="13" t="s">
        <v>235</v>
      </c>
      <c r="R115" s="17" t="str">
        <f t="shared" si="25"/>
        <v>1001301</v>
      </c>
      <c r="S115" s="15">
        <v>1</v>
      </c>
      <c r="T115" s="13" t="s">
        <v>140</v>
      </c>
      <c r="U115" s="12">
        <v>90000</v>
      </c>
      <c r="V115" s="12">
        <f t="shared" si="26"/>
        <v>16200</v>
      </c>
      <c r="W115" s="12">
        <v>0</v>
      </c>
      <c r="X115" s="18">
        <v>212</v>
      </c>
      <c r="Y115" s="19" t="s">
        <v>47</v>
      </c>
      <c r="Z115" s="20">
        <f t="shared" si="24"/>
        <v>73800</v>
      </c>
      <c r="AA115" s="21"/>
      <c r="AB115" s="26"/>
      <c r="AC115" s="14">
        <f t="shared" si="32"/>
        <v>45000</v>
      </c>
      <c r="AD115" s="12"/>
      <c r="AE115" s="12"/>
      <c r="AF115" s="13" t="s">
        <v>231</v>
      </c>
      <c r="AG115" s="23">
        <v>8</v>
      </c>
      <c r="AH115" s="27">
        <v>7</v>
      </c>
      <c r="AI115" s="25" t="s">
        <v>49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S115" s="471">
        <v>0.69230769230769229</v>
      </c>
      <c r="AV11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100130, 'Б-100130-13',date'2016-03-03',2, 2, 2, 'RUR', 1, 18, date'2016-03-06', date'2016-03-07', 1001301, 1, to_date('2016-03-08 00:00:00','YYYY-MM-DD HH24:MI:SS'), 90000, 16200, 0, 212, 0, 'c1', 8,null);insert into xxxx_oebs_cash_payment_test (ID, INVOICE_ID, OEBS_PAYMENT, DOC_DATE, COMISS_DATE) values (s_xxxx_oebs_cash_payment_test.NEXTVAL, 100130, 45000, to_date('2016-03-08 00:00:00','YYYY-MM-DD HH24:MI:SS'), date'2016-03-31' );insert into xxxx_client_discount_m  (ID,CLIENT_ID,CLIENT_AVG_DISCOUNT,DT) values (s_xxxx_client_discount_m.NEXTVAL,212, 7, date'2014-03-01');</v>
      </c>
    </row>
    <row r="116" spans="1:48" ht="15" customHeight="1" x14ac:dyDescent="0.3">
      <c r="A116" s="10">
        <v>26</v>
      </c>
      <c r="B116" s="11"/>
      <c r="C116" s="12" t="str">
        <f t="shared" ref="C116:C147" si="33">"1000"&amp;A116</f>
        <v>100026</v>
      </c>
      <c r="D116" s="12" t="str">
        <f t="shared" ref="D116:D147" si="34">"1000"&amp;A116&amp;"/13"</f>
        <v>100026/13</v>
      </c>
      <c r="E116" s="158" t="s">
        <v>251</v>
      </c>
      <c r="F116" s="158" t="s">
        <v>252</v>
      </c>
      <c r="G116" s="12">
        <v>2</v>
      </c>
      <c r="H116" s="189">
        <v>100131</v>
      </c>
      <c r="I116" s="15" t="str">
        <f t="shared" ref="I116:I147" si="35">"Б-"&amp;H116&amp;"-13"</f>
        <v>Б-100131-13</v>
      </c>
      <c r="J116" s="16">
        <v>2</v>
      </c>
      <c r="K116" s="12">
        <v>7</v>
      </c>
      <c r="L116" s="12" t="s">
        <v>42</v>
      </c>
      <c r="M116" s="16">
        <v>1</v>
      </c>
      <c r="N116" s="12">
        <v>18</v>
      </c>
      <c r="O116" s="13" t="s">
        <v>168</v>
      </c>
      <c r="P116" s="13" t="s">
        <v>234</v>
      </c>
      <c r="Q116" s="13" t="s">
        <v>235</v>
      </c>
      <c r="R116" s="17" t="str">
        <f t="shared" si="25"/>
        <v>1001311</v>
      </c>
      <c r="S116" s="15">
        <v>1</v>
      </c>
      <c r="T116" s="13" t="s">
        <v>140</v>
      </c>
      <c r="U116" s="12">
        <v>180000</v>
      </c>
      <c r="V116" s="12">
        <f t="shared" si="26"/>
        <v>32400</v>
      </c>
      <c r="W116" s="12">
        <v>0</v>
      </c>
      <c r="X116" s="18">
        <v>213</v>
      </c>
      <c r="Y116" s="19" t="s">
        <v>47</v>
      </c>
      <c r="Z116" s="20">
        <f t="shared" si="24"/>
        <v>147600</v>
      </c>
      <c r="AA116" s="21">
        <f>Z116/(Z116+Z117)</f>
        <v>0.69230769230769229</v>
      </c>
      <c r="AB116" s="26"/>
      <c r="AC116" s="14">
        <f t="shared" si="32"/>
        <v>90000</v>
      </c>
      <c r="AD116" s="12"/>
      <c r="AE116" s="12"/>
      <c r="AF116" s="13" t="s">
        <v>231</v>
      </c>
      <c r="AG116" s="23">
        <v>8</v>
      </c>
      <c r="AH116" s="27">
        <v>7</v>
      </c>
      <c r="AI116" s="25" t="s">
        <v>49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S116" s="472"/>
      <c r="AV11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100131, 'Б-100131-13',date'2016-03-03',2, 7, 7, 'RUR', 1, 18, date'2016-03-06', date'2016-03-07', 1001311, 1, to_date('2016-03-08 00:00:00','YYYY-MM-DD HH24:MI:SS'), 180000, 32400, 0, 213, 0, 'c1', 8,null);insert into xxxx_oebs_cash_payment_test (ID, INVOICE_ID, OEBS_PAYMENT, DOC_DATE, COMISS_DATE) values (s_xxxx_oebs_cash_payment_test.NEXTVAL, 100131, 90000, to_date('2016-03-08 00:00:00','YYYY-MM-DD HH24:MI:SS'), date'2016-03-31' );insert into xxxx_client_discount_m  (ID,CLIENT_ID,CLIENT_AVG_DISCOUNT,DT) values (s_xxxx_client_discount_m.NEXTVAL,213, 7, date'2014-03-01');</v>
      </c>
    </row>
    <row r="117" spans="1:48" ht="15" customHeight="1" x14ac:dyDescent="0.3">
      <c r="A117" s="10">
        <v>26</v>
      </c>
      <c r="B117" s="11"/>
      <c r="C117" s="12" t="str">
        <f t="shared" si="33"/>
        <v>100026</v>
      </c>
      <c r="D117" s="12" t="str">
        <f t="shared" si="34"/>
        <v>100026/13</v>
      </c>
      <c r="E117" s="158" t="s">
        <v>251</v>
      </c>
      <c r="F117" s="158" t="s">
        <v>252</v>
      </c>
      <c r="G117" s="12">
        <v>2</v>
      </c>
      <c r="H117" s="189">
        <v>100132</v>
      </c>
      <c r="I117" s="15" t="str">
        <f t="shared" si="35"/>
        <v>Б-100132-13</v>
      </c>
      <c r="J117" s="16">
        <v>2</v>
      </c>
      <c r="K117" s="28">
        <v>7</v>
      </c>
      <c r="L117" s="12" t="s">
        <v>42</v>
      </c>
      <c r="M117" s="16">
        <v>1</v>
      </c>
      <c r="N117" s="12">
        <v>18</v>
      </c>
      <c r="O117" s="13" t="s">
        <v>169</v>
      </c>
      <c r="P117" s="13" t="s">
        <v>234</v>
      </c>
      <c r="Q117" s="13" t="s">
        <v>235</v>
      </c>
      <c r="R117" s="17" t="str">
        <f t="shared" si="25"/>
        <v>1001321</v>
      </c>
      <c r="S117" s="15">
        <v>1</v>
      </c>
      <c r="T117" s="13" t="s">
        <v>141</v>
      </c>
      <c r="U117" s="12">
        <v>80000</v>
      </c>
      <c r="V117" s="12">
        <f t="shared" si="26"/>
        <v>14400</v>
      </c>
      <c r="W117" s="12">
        <v>0</v>
      </c>
      <c r="X117" s="18">
        <v>214</v>
      </c>
      <c r="Y117" s="19" t="s">
        <v>47</v>
      </c>
      <c r="Z117" s="20">
        <f t="shared" si="24"/>
        <v>65600</v>
      </c>
      <c r="AA117" s="21" t="s">
        <v>290</v>
      </c>
      <c r="AB117" s="29"/>
      <c r="AC117" s="14">
        <f t="shared" si="32"/>
        <v>40000</v>
      </c>
      <c r="AD117" s="12"/>
      <c r="AE117" s="12"/>
      <c r="AF117" s="13" t="s">
        <v>231</v>
      </c>
      <c r="AG117" s="23">
        <v>8</v>
      </c>
      <c r="AH117" s="30">
        <v>20</v>
      </c>
      <c r="AI117" s="25" t="s">
        <v>49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S117" s="478"/>
      <c r="AV11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100132, 'Б-100132-13',date'2016-03-04',2, 7, 7, 'RUR', 1, 18, date'2016-03-06', date'2016-03-07', 1001321, 1, to_date('2016-03-09 00:00:00','YYYY-MM-DD HH24:MI:SS'), 80000, 14400, 0, 214, 0, 'c1', 8,null);insert into xxxx_oebs_cash_payment_test (ID, INVOICE_ID, OEBS_PAYMENT, DOC_DATE, COMISS_DATE) values (s_xxxx_oebs_cash_payment_test.NEXTVAL, 100132, 40000, to_date('2016-03-09 00:00:00','YYYY-MM-DD HH24:MI:SS'), date'2016-03-31' );insert into xxxx_client_discount_m  (ID,CLIENT_ID,CLIENT_AVG_DISCOUNT,DT) values (s_xxxx_client_discount_m.NEXTVAL,214, 20, date'2014-03-01');</v>
      </c>
    </row>
    <row r="118" spans="1:48" s="47" customFormat="1" ht="15" customHeight="1" x14ac:dyDescent="0.3">
      <c r="A118" s="45">
        <v>26</v>
      </c>
      <c r="B118" s="55"/>
      <c r="C118" s="15" t="str">
        <f t="shared" si="33"/>
        <v>100026</v>
      </c>
      <c r="D118" s="15" t="str">
        <f t="shared" si="34"/>
        <v>100026/13</v>
      </c>
      <c r="E118" s="160" t="s">
        <v>251</v>
      </c>
      <c r="F118" s="160" t="s">
        <v>252</v>
      </c>
      <c r="G118" s="15">
        <v>2</v>
      </c>
      <c r="H118" s="189">
        <v>100133</v>
      </c>
      <c r="I118" s="15" t="str">
        <f t="shared" si="35"/>
        <v>Б-100133-13</v>
      </c>
      <c r="J118" s="149">
        <v>2</v>
      </c>
      <c r="K118" s="150">
        <v>12</v>
      </c>
      <c r="L118" s="15" t="s">
        <v>42</v>
      </c>
      <c r="M118" s="149">
        <v>1</v>
      </c>
      <c r="N118" s="15">
        <v>18</v>
      </c>
      <c r="O118" s="147" t="s">
        <v>170</v>
      </c>
      <c r="P118" s="147" t="s">
        <v>234</v>
      </c>
      <c r="Q118" s="147" t="s">
        <v>235</v>
      </c>
      <c r="R118" s="17" t="str">
        <f t="shared" si="25"/>
        <v>1001331</v>
      </c>
      <c r="S118" s="15">
        <v>1</v>
      </c>
      <c r="T118" s="147" t="s">
        <v>142</v>
      </c>
      <c r="U118" s="15">
        <v>60000</v>
      </c>
      <c r="V118" s="15">
        <f t="shared" si="26"/>
        <v>10800</v>
      </c>
      <c r="W118" s="15">
        <v>0</v>
      </c>
      <c r="X118" s="18">
        <v>215</v>
      </c>
      <c r="Y118" s="152" t="s">
        <v>47</v>
      </c>
      <c r="Z118" s="153">
        <f t="shared" si="24"/>
        <v>49200</v>
      </c>
      <c r="AA118" s="154"/>
      <c r="AB118" s="154"/>
      <c r="AC118" s="148">
        <f t="shared" si="32"/>
        <v>30000</v>
      </c>
      <c r="AD118" s="15"/>
      <c r="AE118" s="15"/>
      <c r="AF118" s="147" t="s">
        <v>231</v>
      </c>
      <c r="AG118" s="155">
        <v>8</v>
      </c>
      <c r="AH118" s="156">
        <v>13</v>
      </c>
      <c r="AI118" s="157" t="s">
        <v>49</v>
      </c>
      <c r="AJ118" s="147"/>
      <c r="AK118" s="147"/>
      <c r="AL118" s="15">
        <v>0</v>
      </c>
      <c r="AM118" s="15" t="s">
        <v>50</v>
      </c>
      <c r="AN118" s="15" t="s">
        <v>51</v>
      </c>
      <c r="AO118" s="15"/>
      <c r="AP118" s="15"/>
      <c r="AQ118" s="15"/>
      <c r="AR118" s="15"/>
      <c r="AS118" s="477"/>
      <c r="AV11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100133, 'Б-100133-13',date'2016-03-05',2, 12, 12, 'RUR', 1, 18, date'2016-03-06', date'2016-03-07', 1001331, 1, to_date('2016-03-11 00:00:00','YYYY-MM-DD HH24:MI:SS'), 60000, 10800, 0, 215, 0, 'c1', 8,null);insert into xxxx_oebs_cash_payment_test (ID, INVOICE_ID, OEBS_PAYMENT, DOC_DATE, COMISS_DATE) values (s_xxxx_oebs_cash_payment_test.NEXTVAL, 100133, 30000, to_date('2016-03-11 00:00:00','YYYY-MM-DD HH24:MI:SS'), date'2016-03-31' );insert into xxxx_client_discount_m  (ID,CLIENT_ID,CLIENT_AVG_DISCOUNT,DT) values (s_xxxx_client_discount_m.NEXTVAL,215, 13, date'2014-03-01');</v>
      </c>
    </row>
    <row r="119" spans="1:48" x14ac:dyDescent="0.3">
      <c r="A119" s="10">
        <v>26</v>
      </c>
      <c r="B119" s="11"/>
      <c r="C119" s="12" t="str">
        <f t="shared" si="33"/>
        <v>100026</v>
      </c>
      <c r="D119" s="12" t="str">
        <f t="shared" si="34"/>
        <v>100026/13</v>
      </c>
      <c r="E119" s="158" t="s">
        <v>251</v>
      </c>
      <c r="F119" s="158" t="s">
        <v>252</v>
      </c>
      <c r="G119" s="12">
        <v>2</v>
      </c>
      <c r="H119" s="189">
        <v>100134</v>
      </c>
      <c r="I119" s="15" t="str">
        <f t="shared" si="35"/>
        <v>Б-100134-13</v>
      </c>
      <c r="J119" s="16">
        <v>2</v>
      </c>
      <c r="K119" s="12">
        <v>1</v>
      </c>
      <c r="L119" s="12" t="s">
        <v>42</v>
      </c>
      <c r="M119" s="16">
        <v>1</v>
      </c>
      <c r="N119" s="12">
        <v>18</v>
      </c>
      <c r="O119" s="184" t="s">
        <v>240</v>
      </c>
      <c r="P119" s="184" t="s">
        <v>244</v>
      </c>
      <c r="Q119" s="184" t="s">
        <v>245</v>
      </c>
      <c r="R119" s="17" t="str">
        <f t="shared" si="25"/>
        <v>1001341</v>
      </c>
      <c r="S119" s="15">
        <v>1</v>
      </c>
      <c r="T119" s="58" t="s">
        <v>143</v>
      </c>
      <c r="U119" s="12">
        <v>100000</v>
      </c>
      <c r="V119" s="12">
        <f t="shared" si="26"/>
        <v>18000</v>
      </c>
      <c r="W119" s="12">
        <v>0</v>
      </c>
      <c r="X119" s="18">
        <v>216</v>
      </c>
      <c r="Y119" s="19" t="s">
        <v>47</v>
      </c>
      <c r="Z119" s="20">
        <f t="shared" si="24"/>
        <v>82000</v>
      </c>
      <c r="AA119" s="21"/>
      <c r="AB119" s="22"/>
      <c r="AC119" s="14">
        <f t="shared" si="32"/>
        <v>50000</v>
      </c>
      <c r="AD119" s="12"/>
      <c r="AE119" s="12"/>
      <c r="AF119" s="290" t="s">
        <v>232</v>
      </c>
      <c r="AG119" s="23">
        <v>8</v>
      </c>
      <c r="AH119" s="24">
        <v>13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S119" s="471" t="s">
        <v>340</v>
      </c>
      <c r="AV11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100134, 'Б-100134-13',date'2016-04-02',2, 1, 1, 'RUR', 1, 18, date'2016-04-06', date'2016-04-07', 1001341, 1, to_date('2016-04-07 00:00:00','YYYY-MM-DD HH24:MI:SS'), 100000, 18000, 0, 216, 0, 'c1', 8,null);insert into xxxx_oebs_cash_payment_test (ID, INVOICE_ID, OEBS_PAYMENT, DOC_DATE, COMISS_DATE) values (s_xxxx_oebs_cash_payment_test.NEXTVAL, 100134, 50000, to_date('2016-04-07 00:00:00','YYYY-MM-DD HH24:MI:SS'), date'2016-04-30' );insert into xxxx_client_discount_m  (ID,CLIENT_ID,CLIENT_AVG_DISCOUNT,DT) values (s_xxxx_client_discount_m.NEXTVAL,216, 13, date'2014-03-01');</v>
      </c>
    </row>
    <row r="120" spans="1:48" ht="15" customHeight="1" x14ac:dyDescent="0.3">
      <c r="A120" s="10">
        <v>26</v>
      </c>
      <c r="B120" s="11"/>
      <c r="C120" s="12" t="str">
        <f t="shared" si="33"/>
        <v>100026</v>
      </c>
      <c r="D120" s="12" t="str">
        <f t="shared" si="34"/>
        <v>100026/13</v>
      </c>
      <c r="E120" s="158" t="s">
        <v>251</v>
      </c>
      <c r="F120" s="158" t="s">
        <v>252</v>
      </c>
      <c r="G120" s="12">
        <v>2</v>
      </c>
      <c r="H120" s="189">
        <v>100135</v>
      </c>
      <c r="I120" s="15" t="str">
        <f t="shared" si="35"/>
        <v>Б-100135-13</v>
      </c>
      <c r="J120" s="16">
        <v>2</v>
      </c>
      <c r="K120" s="12">
        <v>2</v>
      </c>
      <c r="L120" s="12" t="s">
        <v>42</v>
      </c>
      <c r="M120" s="16">
        <v>1</v>
      </c>
      <c r="N120" s="12">
        <v>18</v>
      </c>
      <c r="O120" s="184" t="s">
        <v>241</v>
      </c>
      <c r="P120" s="184" t="s">
        <v>244</v>
      </c>
      <c r="Q120" s="184" t="s">
        <v>245</v>
      </c>
      <c r="R120" s="17" t="str">
        <f t="shared" si="25"/>
        <v>1001351</v>
      </c>
      <c r="S120" s="15">
        <v>1</v>
      </c>
      <c r="T120" s="58" t="s">
        <v>144</v>
      </c>
      <c r="U120" s="12">
        <v>90000</v>
      </c>
      <c r="V120" s="12">
        <f t="shared" si="26"/>
        <v>16200</v>
      </c>
      <c r="W120" s="12">
        <v>0</v>
      </c>
      <c r="X120" s="18">
        <v>217</v>
      </c>
      <c r="Y120" s="19" t="s">
        <v>47</v>
      </c>
      <c r="Z120" s="20">
        <f t="shared" si="24"/>
        <v>73800</v>
      </c>
      <c r="AA120" s="21"/>
      <c r="AB120" s="26"/>
      <c r="AC120" s="14">
        <f t="shared" si="32"/>
        <v>45000</v>
      </c>
      <c r="AD120" s="12"/>
      <c r="AE120" s="12"/>
      <c r="AF120" s="290" t="s">
        <v>232</v>
      </c>
      <c r="AG120" s="23">
        <v>8</v>
      </c>
      <c r="AH120" s="27">
        <v>7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S120" s="471"/>
      <c r="AV12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100135, 'Б-100135-13',date'2016-04-03',2, 2, 2, 'RUR', 1, 18, date'2016-04-06', date'2016-04-07', 1001351, 1, to_date('2016-04-08 00:00:00','YYYY-MM-DD HH24:MI:SS'), 90000, 16200, 0, 217, 0, 'c1', 8,null);insert into xxxx_oebs_cash_payment_test (ID, INVOICE_ID, OEBS_PAYMENT, DOC_DATE, COMISS_DATE) values (s_xxxx_oebs_cash_payment_test.NEXTVAL, 100135, 45000, to_date('2016-04-08 00:00:00','YYYY-MM-DD HH24:MI:SS'), date'2016-04-30' );insert into xxxx_client_discount_m  (ID,CLIENT_ID,CLIENT_AVG_DISCOUNT,DT) values (s_xxxx_client_discount_m.NEXTVAL,217, 7, date'2014-03-01');</v>
      </c>
    </row>
    <row r="121" spans="1:48" ht="15" customHeight="1" x14ac:dyDescent="0.3">
      <c r="A121" s="10">
        <v>26</v>
      </c>
      <c r="B121" s="11"/>
      <c r="C121" s="12" t="str">
        <f t="shared" si="33"/>
        <v>100026</v>
      </c>
      <c r="D121" s="12" t="str">
        <f t="shared" si="34"/>
        <v>100026/13</v>
      </c>
      <c r="E121" s="158" t="s">
        <v>251</v>
      </c>
      <c r="F121" s="158" t="s">
        <v>252</v>
      </c>
      <c r="G121" s="12">
        <v>2</v>
      </c>
      <c r="H121" s="189">
        <v>100136</v>
      </c>
      <c r="I121" s="15" t="str">
        <f t="shared" si="35"/>
        <v>Б-100136-13</v>
      </c>
      <c r="J121" s="16">
        <v>2</v>
      </c>
      <c r="K121" s="12">
        <v>7</v>
      </c>
      <c r="L121" s="12" t="s">
        <v>42</v>
      </c>
      <c r="M121" s="16">
        <v>1</v>
      </c>
      <c r="N121" s="12">
        <v>18</v>
      </c>
      <c r="O121" s="184" t="s">
        <v>241</v>
      </c>
      <c r="P121" s="184" t="s">
        <v>244</v>
      </c>
      <c r="Q121" s="184" t="s">
        <v>245</v>
      </c>
      <c r="R121" s="17" t="str">
        <f t="shared" si="25"/>
        <v>1001361</v>
      </c>
      <c r="S121" s="15">
        <v>1</v>
      </c>
      <c r="T121" s="58" t="s">
        <v>144</v>
      </c>
      <c r="U121" s="12">
        <v>180000</v>
      </c>
      <c r="V121" s="12">
        <f t="shared" si="26"/>
        <v>32400</v>
      </c>
      <c r="W121" s="12">
        <v>0</v>
      </c>
      <c r="X121" s="18">
        <v>218</v>
      </c>
      <c r="Y121" s="19" t="s">
        <v>47</v>
      </c>
      <c r="Z121" s="20">
        <f t="shared" si="24"/>
        <v>147600</v>
      </c>
      <c r="AA121" s="21"/>
      <c r="AB121" s="26"/>
      <c r="AC121" s="14">
        <f t="shared" si="32"/>
        <v>90000</v>
      </c>
      <c r="AD121" s="12"/>
      <c r="AE121" s="12"/>
      <c r="AF121" s="290" t="s">
        <v>232</v>
      </c>
      <c r="AG121" s="23">
        <v>8</v>
      </c>
      <c r="AH121" s="27">
        <v>7</v>
      </c>
      <c r="AI121" s="25" t="s">
        <v>49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S121" s="472"/>
      <c r="AV12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100136, 'Б-100136-13',date'2016-04-03',2, 7, 7, 'RUR', 1, 18, date'2016-04-06', date'2016-04-07', 1001361, 1, to_date('2016-04-08 00:00:00','YYYY-MM-DD HH24:MI:SS'), 180000, 32400, 0, 218, 0, 'c1', 8,null);insert into xxxx_oebs_cash_payment_test (ID, INVOICE_ID, OEBS_PAYMENT, DOC_DATE, COMISS_DATE) values (s_xxxx_oebs_cash_payment_test.NEXTVAL, 100136, 90000, to_date('2016-04-08 00:00:00','YYYY-MM-DD HH24:MI:SS'), date'2016-04-30' );insert into xxxx_client_discount_m  (ID,CLIENT_ID,CLIENT_AVG_DISCOUNT,DT) values (s_xxxx_client_discount_m.NEXTVAL,218, 7, date'2014-03-01');</v>
      </c>
    </row>
    <row r="122" spans="1:48" ht="15" customHeight="1" x14ac:dyDescent="0.3">
      <c r="A122" s="10">
        <v>26</v>
      </c>
      <c r="B122" s="11"/>
      <c r="C122" s="12" t="str">
        <f t="shared" si="33"/>
        <v>100026</v>
      </c>
      <c r="D122" s="12" t="str">
        <f t="shared" si="34"/>
        <v>100026/13</v>
      </c>
      <c r="E122" s="158" t="s">
        <v>251</v>
      </c>
      <c r="F122" s="158" t="s">
        <v>252</v>
      </c>
      <c r="G122" s="12">
        <v>2</v>
      </c>
      <c r="H122" s="189">
        <v>100137</v>
      </c>
      <c r="I122" s="15" t="str">
        <f t="shared" si="35"/>
        <v>Б-100137-13</v>
      </c>
      <c r="J122" s="16">
        <v>2</v>
      </c>
      <c r="K122" s="28">
        <v>7</v>
      </c>
      <c r="L122" s="12" t="s">
        <v>42</v>
      </c>
      <c r="M122" s="16">
        <v>1</v>
      </c>
      <c r="N122" s="12">
        <v>18</v>
      </c>
      <c r="O122" s="184" t="s">
        <v>242</v>
      </c>
      <c r="P122" s="184" t="s">
        <v>244</v>
      </c>
      <c r="Q122" s="184" t="s">
        <v>245</v>
      </c>
      <c r="R122" s="17" t="str">
        <f t="shared" si="25"/>
        <v>1001371</v>
      </c>
      <c r="S122" s="15">
        <v>1</v>
      </c>
      <c r="T122" s="58" t="s">
        <v>145</v>
      </c>
      <c r="U122" s="12">
        <v>80000</v>
      </c>
      <c r="V122" s="12">
        <f t="shared" si="26"/>
        <v>14400</v>
      </c>
      <c r="W122" s="12">
        <v>0</v>
      </c>
      <c r="X122" s="18">
        <v>219</v>
      </c>
      <c r="Y122" s="19" t="s">
        <v>47</v>
      </c>
      <c r="Z122" s="20">
        <f t="shared" si="24"/>
        <v>65600</v>
      </c>
      <c r="AA122" s="21"/>
      <c r="AB122" s="29"/>
      <c r="AC122" s="14">
        <f t="shared" si="32"/>
        <v>40000</v>
      </c>
      <c r="AD122" s="12"/>
      <c r="AE122" s="12"/>
      <c r="AF122" s="290" t="s">
        <v>232</v>
      </c>
      <c r="AG122" s="23">
        <v>8</v>
      </c>
      <c r="AH122" s="30">
        <v>20</v>
      </c>
      <c r="AI122" s="25" t="s">
        <v>49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S122" s="478"/>
      <c r="AT122" s="15"/>
      <c r="AV12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100137, 'Б-100137-13',date'2016-04-04',2, 7, 7, 'RUR', 1, 18, date'2016-04-06', date'2016-04-07', 1001371, 1, to_date('2016-04-09 00:00:00','YYYY-MM-DD HH24:MI:SS'), 80000, 14400, 0, 219, 0, 'c1', 8,null);insert into xxxx_oebs_cash_payment_test (ID, INVOICE_ID, OEBS_PAYMENT, DOC_DATE, COMISS_DATE) values (s_xxxx_oebs_cash_payment_test.NEXTVAL, 100137, 40000, to_date('2016-04-09 00:00:00','YYYY-MM-DD HH24:MI:SS'), date'2016-04-30' );insert into xxxx_client_discount_m  (ID,CLIENT_ID,CLIENT_AVG_DISCOUNT,DT) values (s_xxxx_client_discount_m.NEXTVAL,219, 20, date'2014-03-01');</v>
      </c>
    </row>
    <row r="123" spans="1:48" s="44" customFormat="1" ht="15" customHeight="1" x14ac:dyDescent="0.3">
      <c r="A123" s="10">
        <v>26</v>
      </c>
      <c r="B123" s="60"/>
      <c r="C123" s="33" t="str">
        <f t="shared" si="33"/>
        <v>100026</v>
      </c>
      <c r="D123" s="33" t="str">
        <f t="shared" si="34"/>
        <v>100026/13</v>
      </c>
      <c r="E123" s="159" t="s">
        <v>251</v>
      </c>
      <c r="F123" s="159" t="s">
        <v>252</v>
      </c>
      <c r="G123" s="33">
        <v>2</v>
      </c>
      <c r="H123" s="189">
        <v>100138</v>
      </c>
      <c r="I123" s="33" t="str">
        <f t="shared" si="35"/>
        <v>Б-100138-13</v>
      </c>
      <c r="J123" s="36">
        <v>2</v>
      </c>
      <c r="K123" s="35">
        <v>12</v>
      </c>
      <c r="L123" s="33" t="s">
        <v>42</v>
      </c>
      <c r="M123" s="36">
        <v>1</v>
      </c>
      <c r="N123" s="33">
        <v>18</v>
      </c>
      <c r="O123" s="187" t="s">
        <v>243</v>
      </c>
      <c r="P123" s="187" t="s">
        <v>244</v>
      </c>
      <c r="Q123" s="187" t="s">
        <v>245</v>
      </c>
      <c r="R123" s="17" t="str">
        <f t="shared" si="25"/>
        <v>1001381</v>
      </c>
      <c r="S123" s="33">
        <v>1</v>
      </c>
      <c r="T123" s="179" t="s">
        <v>146</v>
      </c>
      <c r="U123" s="33">
        <v>60000</v>
      </c>
      <c r="V123" s="33">
        <f t="shared" si="26"/>
        <v>10800</v>
      </c>
      <c r="W123" s="33">
        <v>0</v>
      </c>
      <c r="X123" s="18">
        <v>220</v>
      </c>
      <c r="Y123" s="38" t="s">
        <v>47</v>
      </c>
      <c r="Z123" s="174">
        <f t="shared" si="24"/>
        <v>49200</v>
      </c>
      <c r="AA123" s="175"/>
      <c r="AB123" s="175"/>
      <c r="AC123" s="105">
        <f t="shared" si="32"/>
        <v>30000</v>
      </c>
      <c r="AD123" s="33"/>
      <c r="AE123" s="33"/>
      <c r="AF123" s="290" t="s">
        <v>232</v>
      </c>
      <c r="AG123" s="176">
        <v>8</v>
      </c>
      <c r="AH123" s="177">
        <v>13</v>
      </c>
      <c r="AI123" s="43" t="s">
        <v>49</v>
      </c>
      <c r="AJ123" s="34"/>
      <c r="AK123" s="34"/>
      <c r="AL123" s="33">
        <v>0</v>
      </c>
      <c r="AM123" s="33" t="s">
        <v>50</v>
      </c>
      <c r="AN123" s="33" t="s">
        <v>51</v>
      </c>
      <c r="AO123" s="33"/>
      <c r="AP123" s="33"/>
      <c r="AQ123" s="33"/>
      <c r="AR123" s="33"/>
      <c r="AS123" s="479"/>
      <c r="AT123" s="33"/>
      <c r="AV123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100138, 'Б-100138-13',date'2016-04-05',2, 12, 12, 'RUR', 1, 18, date'2016-04-06', date'2016-04-07', 1001381, 1, to_date('2016-04-11 00:00:00','YYYY-MM-DD HH24:MI:SS'), 60000, 10800, 0, 220, 0, 'c1', 8,null);insert into xxxx_oebs_cash_payment_test (ID, INVOICE_ID, OEBS_PAYMENT, DOC_DATE, COMISS_DATE) values (s_xxxx_oebs_cash_payment_test.NEXTVAL, 100138, 30000, to_date('2016-04-11 00:00:00','YYYY-MM-DD HH24:MI:SS'), date'2016-04-30' );insert into xxxx_client_discount_m  (ID,CLIENT_ID,CLIENT_AVG_DISCOUNT,DT) values (s_xxxx_client_discount_m.NEXTVAL,220, 13, date'2014-03-01');</v>
      </c>
    </row>
    <row r="124" spans="1:48" s="47" customFormat="1" x14ac:dyDescent="0.3">
      <c r="A124" s="45">
        <v>27</v>
      </c>
      <c r="B124" s="55"/>
      <c r="C124" s="15" t="str">
        <f t="shared" si="33"/>
        <v>100027</v>
      </c>
      <c r="D124" s="15" t="str">
        <f t="shared" si="34"/>
        <v>100027/13</v>
      </c>
      <c r="E124" s="160" t="s">
        <v>251</v>
      </c>
      <c r="F124" s="160" t="s">
        <v>252</v>
      </c>
      <c r="G124" s="15">
        <v>2</v>
      </c>
      <c r="H124" s="189">
        <v>100139</v>
      </c>
      <c r="I124" s="15" t="str">
        <f t="shared" si="35"/>
        <v>Б-100139-13</v>
      </c>
      <c r="J124" s="149">
        <v>2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25"/>
        <v>1001391</v>
      </c>
      <c r="S124" s="65">
        <v>1</v>
      </c>
      <c r="T124" s="178" t="s">
        <v>143</v>
      </c>
      <c r="U124" s="15">
        <v>100000</v>
      </c>
      <c r="V124" s="15">
        <v>18000</v>
      </c>
      <c r="W124" s="15">
        <v>0</v>
      </c>
      <c r="X124" s="18">
        <v>221</v>
      </c>
      <c r="Y124" s="152" t="s">
        <v>47</v>
      </c>
      <c r="Z124" s="153">
        <v>82000</v>
      </c>
      <c r="AA124" s="165"/>
      <c r="AB124" s="166"/>
      <c r="AC124" s="148"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477" t="s">
        <v>345</v>
      </c>
      <c r="AT124" s="15">
        <v>1</v>
      </c>
      <c r="AU124" s="9">
        <v>6560</v>
      </c>
      <c r="AV124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100139, 'Б-100139-13',date'2016-04-02',2, 1, 1, 'RUR', 1, 18, date'2016-04-06', date'2016-04-07', 1001391, 1, to_date('2016-04-07 00:00:00','YYYY-MM-DD HH24:MI:SS'), 100000, 18000, 0, 221, 0, 'c1', 8,null);insert into xxxx_oebs_cash_payment_test (ID, INVOICE_ID, OEBS_PAYMENT, DOC_DATE, COMISS_DATE) values (s_xxxx_oebs_cash_payment_test.NEXTVAL, 100139, 50000, to_date('2016-04-07 00:00:00','YYYY-MM-DD HH24:MI:SS'), date'2016-04-30' );insert into xxxx_client_discount_m  (ID,CLIENT_ID,CLIENT_AVG_DISCOUNT,DT) values (s_xxxx_client_discount_m.NEXTVAL,221, 13, date'2014-03-01');</v>
      </c>
    </row>
    <row r="125" spans="1:48" s="47" customFormat="1" ht="15" customHeight="1" x14ac:dyDescent="0.3">
      <c r="A125" s="45">
        <v>27</v>
      </c>
      <c r="B125" s="55"/>
      <c r="C125" s="15" t="str">
        <f t="shared" si="33"/>
        <v>100027</v>
      </c>
      <c r="D125" s="15" t="str">
        <f t="shared" si="34"/>
        <v>100027/13</v>
      </c>
      <c r="E125" s="160" t="s">
        <v>251</v>
      </c>
      <c r="F125" s="160" t="s">
        <v>252</v>
      </c>
      <c r="G125" s="15">
        <v>2</v>
      </c>
      <c r="H125" s="189">
        <v>100140</v>
      </c>
      <c r="I125" s="15" t="str">
        <f t="shared" si="35"/>
        <v>Б-100140-13</v>
      </c>
      <c r="J125" s="149">
        <v>2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25"/>
        <v>1001401</v>
      </c>
      <c r="S125" s="65">
        <v>1</v>
      </c>
      <c r="T125" s="178" t="s">
        <v>144</v>
      </c>
      <c r="U125" s="15">
        <v>90000</v>
      </c>
      <c r="V125" s="15">
        <v>16200</v>
      </c>
      <c r="W125" s="15">
        <v>0</v>
      </c>
      <c r="X125" s="18">
        <v>222</v>
      </c>
      <c r="Y125" s="152" t="s">
        <v>47</v>
      </c>
      <c r="Z125" s="153">
        <v>73800</v>
      </c>
      <c r="AA125" s="165"/>
      <c r="AB125" s="167"/>
      <c r="AC125" s="148"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477">
        <v>0.69547011800532899</v>
      </c>
      <c r="AT125" s="15">
        <v>2</v>
      </c>
      <c r="AU125" s="9">
        <v>5904</v>
      </c>
      <c r="AV125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100140, 'Б-100140-13',date'2016-04-03',2, 2, 2, 'RUR', 1, 18, date'2016-04-06', date'2016-04-07', 1001401, 1, to_date('2016-04-08 00:00:00','YYYY-MM-DD HH24:MI:SS'), 90000, 16200, 0, 222, 0, 'c1', 8,null);insert into xxxx_oebs_cash_payment_test (ID, INVOICE_ID, OEBS_PAYMENT, DOC_DATE, COMISS_DATE) values (s_xxxx_oebs_cash_payment_test.NEXTVAL, 100140, 45000, to_date('2016-04-08 00:00:00','YYYY-MM-DD HH24:MI:SS'), date'2016-04-30' );insert into xxxx_client_discount_m  (ID,CLIENT_ID,CLIENT_AVG_DISCOUNT,DT) values (s_xxxx_client_discount_m.NEXTVAL,222, 7, date'2014-03-01');</v>
      </c>
    </row>
    <row r="126" spans="1:48" s="47" customFormat="1" ht="15" customHeight="1" x14ac:dyDescent="0.3">
      <c r="A126" s="45">
        <v>27</v>
      </c>
      <c r="B126" s="55"/>
      <c r="C126" s="15" t="str">
        <f t="shared" si="33"/>
        <v>100027</v>
      </c>
      <c r="D126" s="15" t="str">
        <f t="shared" si="34"/>
        <v>100027/13</v>
      </c>
      <c r="E126" s="160" t="s">
        <v>251</v>
      </c>
      <c r="F126" s="160" t="s">
        <v>252</v>
      </c>
      <c r="G126" s="15">
        <v>2</v>
      </c>
      <c r="H126" s="189">
        <v>100141</v>
      </c>
      <c r="I126" s="15" t="str">
        <f t="shared" si="35"/>
        <v>Б-100141-13</v>
      </c>
      <c r="J126" s="149">
        <v>2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25"/>
        <v>1001411</v>
      </c>
      <c r="S126" s="65">
        <v>1</v>
      </c>
      <c r="T126" s="178" t="s">
        <v>144</v>
      </c>
      <c r="U126" s="15">
        <v>186700</v>
      </c>
      <c r="V126" s="15">
        <v>33606</v>
      </c>
      <c r="W126" s="15">
        <v>0</v>
      </c>
      <c r="X126" s="18">
        <v>223</v>
      </c>
      <c r="Y126" s="152" t="s">
        <v>47</v>
      </c>
      <c r="Z126" s="153">
        <v>153094</v>
      </c>
      <c r="AA126" s="165">
        <v>0.7000374953130859</v>
      </c>
      <c r="AB126" s="167"/>
      <c r="AC126" s="148">
        <v>93350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480"/>
      <c r="AT126" s="172">
        <v>7</v>
      </c>
      <c r="AU126" s="9" t="s">
        <v>347</v>
      </c>
      <c r="AV126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100141, 'Б-100141-13',date'2016-04-03',2, 7, 7, 'RUR', 1, 18, date'2016-04-06', date'2016-04-07', 1001411, 1, to_date('2016-04-08 00:00:00','YYYY-MM-DD HH24:MI:SS'), 186700, 33606, 0, 223, 0, 'c1', 8,null);insert into xxxx_oebs_cash_payment_test (ID, INVOICE_ID, OEBS_PAYMENT, DOC_DATE, COMISS_DATE) values (s_xxxx_oebs_cash_payment_test.NEXTVAL, 100141, 93350, to_date('2016-04-08 00:00:00','YYYY-MM-DD HH24:MI:SS'), date'2016-04-30' );insert into xxxx_client_discount_m  (ID,CLIENT_ID,CLIENT_AVG_DISCOUNT,DT) values (s_xxxx_client_discount_m.NEXTVAL,223, 7, date'2014-03-01');</v>
      </c>
    </row>
    <row r="127" spans="1:48" s="47" customFormat="1" ht="15" customHeight="1" x14ac:dyDescent="0.3">
      <c r="A127" s="45">
        <v>27</v>
      </c>
      <c r="B127" s="55"/>
      <c r="C127" s="15" t="str">
        <f t="shared" si="33"/>
        <v>100027</v>
      </c>
      <c r="D127" s="15" t="str">
        <f t="shared" si="34"/>
        <v>100027/13</v>
      </c>
      <c r="E127" s="160" t="s">
        <v>251</v>
      </c>
      <c r="F127" s="160" t="s">
        <v>252</v>
      </c>
      <c r="G127" s="15">
        <v>2</v>
      </c>
      <c r="H127" s="189">
        <v>100142</v>
      </c>
      <c r="I127" s="15" t="str">
        <f t="shared" si="35"/>
        <v>Б-100142-13</v>
      </c>
      <c r="J127" s="149">
        <v>2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25"/>
        <v>1001421</v>
      </c>
      <c r="S127" s="65">
        <v>1</v>
      </c>
      <c r="T127" s="178" t="s">
        <v>145</v>
      </c>
      <c r="U127" s="15">
        <v>80000</v>
      </c>
      <c r="V127" s="15">
        <v>14400</v>
      </c>
      <c r="W127" s="15">
        <v>0</v>
      </c>
      <c r="X127" s="18">
        <v>224</v>
      </c>
      <c r="Y127" s="152" t="s">
        <v>47</v>
      </c>
      <c r="Z127" s="153">
        <v>65600</v>
      </c>
      <c r="AA127" s="165"/>
      <c r="AB127" s="154"/>
      <c r="AC127" s="148"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S127" s="481"/>
      <c r="AT127" s="15">
        <v>12</v>
      </c>
      <c r="AU127" s="9">
        <v>3936</v>
      </c>
      <c r="AV127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100142, 'Б-100142-13',date'2016-04-04',2, 7, 7, 'RUR', 1, 18, date'2016-04-06', date'2016-04-07', 1001421, 1, to_date('2016-04-09 00:00:00','YYYY-MM-DD HH24:MI:SS'), 80000, 14400, 0, 224, 0, 'c1', 8,null);insert into xxxx_oebs_cash_payment_test (ID, INVOICE_ID, OEBS_PAYMENT, DOC_DATE, COMISS_DATE) values (s_xxxx_oebs_cash_payment_test.NEXTVAL, 100142, 40000, to_date('2016-04-09 00:00:00','YYYY-MM-DD HH24:MI:SS'), date'2016-04-30' );insert into xxxx_client_discount_m  (ID,CLIENT_ID,CLIENT_AVG_DISCOUNT,DT) values (s_xxxx_client_discount_m.NEXTVAL,224, 20, date'2014-03-01');</v>
      </c>
    </row>
    <row r="128" spans="1:48" s="47" customFormat="1" ht="15" customHeight="1" x14ac:dyDescent="0.3">
      <c r="A128" s="45">
        <v>27</v>
      </c>
      <c r="B128" s="55"/>
      <c r="C128" s="15" t="str">
        <f t="shared" si="33"/>
        <v>100027</v>
      </c>
      <c r="D128" s="15" t="str">
        <f t="shared" si="34"/>
        <v>100027/13</v>
      </c>
      <c r="E128" s="160" t="s">
        <v>251</v>
      </c>
      <c r="F128" s="160" t="s">
        <v>252</v>
      </c>
      <c r="G128" s="15">
        <v>2</v>
      </c>
      <c r="H128" s="189">
        <v>100143</v>
      </c>
      <c r="I128" s="15" t="str">
        <f t="shared" si="35"/>
        <v>Б-100143-13</v>
      </c>
      <c r="J128" s="149">
        <v>2</v>
      </c>
      <c r="K128" s="150">
        <v>12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25"/>
        <v>1001431</v>
      </c>
      <c r="S128" s="65">
        <v>1</v>
      </c>
      <c r="T128" s="178" t="s">
        <v>146</v>
      </c>
      <c r="U128" s="15">
        <v>60000</v>
      </c>
      <c r="V128" s="15">
        <v>10800</v>
      </c>
      <c r="W128" s="15">
        <v>0</v>
      </c>
      <c r="X128" s="18">
        <v>225</v>
      </c>
      <c r="Y128" s="152" t="s">
        <v>47</v>
      </c>
      <c r="Z128" s="153">
        <v>49200</v>
      </c>
      <c r="AA128" s="154"/>
      <c r="AB128" s="154"/>
      <c r="AC128" s="148"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477" t="s">
        <v>341</v>
      </c>
      <c r="AT128" s="15">
        <v>1</v>
      </c>
      <c r="AU128" s="47">
        <v>0</v>
      </c>
      <c r="AV128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100143, 'Б-100143-13',date'2016-04-05',2, 12, 12, 'RUR', 1, 18, date'2016-04-06', date'2016-04-07', 1001431, 1, to_date('2016-04-11 00:00:00','YYYY-MM-DD HH24:MI:SS'), 60000, 10800, 0, 225, 0, 'c1', 8,null);insert into xxxx_oebs_cash_payment_test (ID, INVOICE_ID, OEBS_PAYMENT, DOC_DATE, COMISS_DATE) values (s_xxxx_oebs_cash_payment_test.NEXTVAL, 100143, 30000, to_date('2016-04-11 00:00:00','YYYY-MM-DD HH24:MI:SS'), date'2016-04-30' );insert into xxxx_client_discount_m  (ID,CLIENT_ID,CLIENT_AVG_DISCOUNT,DT) values (s_xxxx_client_discount_m.NEXTVAL,225, 13, date'2014-03-01');</v>
      </c>
    </row>
    <row r="129" spans="1:48" s="47" customFormat="1" x14ac:dyDescent="0.3">
      <c r="A129" s="45">
        <v>27</v>
      </c>
      <c r="B129" s="55"/>
      <c r="C129" s="15" t="str">
        <f t="shared" si="33"/>
        <v>100027</v>
      </c>
      <c r="D129" s="15" t="str">
        <f t="shared" si="34"/>
        <v>100027/13</v>
      </c>
      <c r="E129" s="160" t="s">
        <v>251</v>
      </c>
      <c r="F129" s="160" t="s">
        <v>252</v>
      </c>
      <c r="G129" s="15">
        <v>2</v>
      </c>
      <c r="H129" s="189">
        <v>100144</v>
      </c>
      <c r="I129" s="15" t="str">
        <f t="shared" si="35"/>
        <v>Б-100144-13</v>
      </c>
      <c r="J129" s="149">
        <v>2</v>
      </c>
      <c r="K129" s="15">
        <v>1</v>
      </c>
      <c r="L129" s="15" t="s">
        <v>42</v>
      </c>
      <c r="M129" s="149">
        <v>1</v>
      </c>
      <c r="N129" s="15">
        <v>18</v>
      </c>
      <c r="O129" s="249" t="s">
        <v>248</v>
      </c>
      <c r="P129" s="249" t="s">
        <v>246</v>
      </c>
      <c r="Q129" s="249" t="s">
        <v>247</v>
      </c>
      <c r="R129" s="17" t="str">
        <f t="shared" si="25"/>
        <v>1001441</v>
      </c>
      <c r="S129" s="65">
        <v>1</v>
      </c>
      <c r="T129" s="249" t="s">
        <v>147</v>
      </c>
      <c r="U129" s="15">
        <v>100000</v>
      </c>
      <c r="V129" s="15">
        <f t="shared" ref="V129:V168" si="36">U129*0.18</f>
        <v>18000</v>
      </c>
      <c r="W129" s="15">
        <v>0</v>
      </c>
      <c r="X129" s="18">
        <v>226</v>
      </c>
      <c r="Y129" s="152" t="s">
        <v>47</v>
      </c>
      <c r="Z129" s="153">
        <f t="shared" ref="Z129:Z168" si="37">U129-V129</f>
        <v>82000</v>
      </c>
      <c r="AA129" s="165"/>
      <c r="AB129" s="166"/>
      <c r="AC129" s="148">
        <f t="shared" ref="AC129:AC168" si="38">U129*0.5</f>
        <v>50000</v>
      </c>
      <c r="AD129" s="15"/>
      <c r="AE129" s="15"/>
      <c r="AF129" s="289" t="s">
        <v>289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477"/>
      <c r="AT129" s="15">
        <v>2</v>
      </c>
      <c r="AU129" s="9">
        <v>0</v>
      </c>
      <c r="AV129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100144, 'Б-100144-13',date'2016-05-02',2, 1, 1, 'RUR', 1, 18, date'2016-05-06', date'2016-05-07', 1001441, 1, to_date('2016-05-07 00:00:00','YYYY-MM-DD HH24:MI:SS'), 100000, 18000, 0, 226, 0, 'c1', 8,null);insert into xxxx_oebs_cash_payment_test (ID, INVOICE_ID, OEBS_PAYMENT, DOC_DATE, COMISS_DATE) values (s_xxxx_oebs_cash_payment_test.NEXTVAL, 100144, 50000, to_date('2016-05-07 00:00:00','YYYY-MM-DD HH24:MI:SS'), date'2016-05-30' );insert into xxxx_client_discount_m  (ID,CLIENT_ID,CLIENT_AVG_DISCOUNT,DT) values (s_xxxx_client_discount_m.NEXTVAL,226, 13, date'2014-03-01');</v>
      </c>
    </row>
    <row r="130" spans="1:48" s="47" customFormat="1" ht="15" customHeight="1" x14ac:dyDescent="0.3">
      <c r="A130" s="45">
        <v>27</v>
      </c>
      <c r="B130" s="55"/>
      <c r="C130" s="15" t="str">
        <f t="shared" si="33"/>
        <v>100027</v>
      </c>
      <c r="D130" s="15" t="str">
        <f t="shared" si="34"/>
        <v>100027/13</v>
      </c>
      <c r="E130" s="160" t="s">
        <v>251</v>
      </c>
      <c r="F130" s="160" t="s">
        <v>252</v>
      </c>
      <c r="G130" s="15">
        <v>2</v>
      </c>
      <c r="H130" s="189">
        <v>100145</v>
      </c>
      <c r="I130" s="15" t="str">
        <f t="shared" si="35"/>
        <v>Б-100145-13</v>
      </c>
      <c r="J130" s="149">
        <v>2</v>
      </c>
      <c r="K130" s="15">
        <v>2</v>
      </c>
      <c r="L130" s="15" t="s">
        <v>42</v>
      </c>
      <c r="M130" s="149">
        <v>1</v>
      </c>
      <c r="N130" s="15">
        <v>18</v>
      </c>
      <c r="O130" s="249" t="s">
        <v>287</v>
      </c>
      <c r="P130" s="249" t="s">
        <v>246</v>
      </c>
      <c r="Q130" s="249" t="s">
        <v>247</v>
      </c>
      <c r="R130" s="17" t="str">
        <f t="shared" si="25"/>
        <v>1001451</v>
      </c>
      <c r="S130" s="65">
        <v>1</v>
      </c>
      <c r="T130" s="249" t="s">
        <v>148</v>
      </c>
      <c r="U130" s="15">
        <v>90000</v>
      </c>
      <c r="V130" s="15">
        <f t="shared" si="36"/>
        <v>16200</v>
      </c>
      <c r="W130" s="15">
        <v>0</v>
      </c>
      <c r="X130" s="18">
        <v>227</v>
      </c>
      <c r="Y130" s="152" t="s">
        <v>47</v>
      </c>
      <c r="Z130" s="153">
        <f t="shared" si="37"/>
        <v>73800</v>
      </c>
      <c r="AA130" s="165"/>
      <c r="AB130" s="167"/>
      <c r="AC130" s="148">
        <f t="shared" si="38"/>
        <v>45000</v>
      </c>
      <c r="AD130" s="15"/>
      <c r="AE130" s="15"/>
      <c r="AF130" s="289" t="s">
        <v>289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477"/>
      <c r="AT130" s="15">
        <v>7</v>
      </c>
      <c r="AU130" s="9">
        <v>0</v>
      </c>
      <c r="AV130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100145, 'Б-100145-13',date'2016-05-03',2, 2, 2, 'RUR', 1, 18, date'2016-05-06', date'2016-05-07', 1001451, 1, to_date('2016-05-08 00:00:00','YYYY-MM-DD HH24:MI:SS'), 90000, 16200, 0, 227, 0, 'c1', 8,null);insert into xxxx_oebs_cash_payment_test (ID, INVOICE_ID, OEBS_PAYMENT, DOC_DATE, COMISS_DATE) values (s_xxxx_oebs_cash_payment_test.NEXTVAL, 100145, 45000, to_date('2016-05-08 00:00:00','YYYY-MM-DD HH24:MI:SS'), date'2016-05-30' );insert into xxxx_client_discount_m  (ID,CLIENT_ID,CLIENT_AVG_DISCOUNT,DT) values (s_xxxx_client_discount_m.NEXTVAL,227, 7, date'2014-03-01');</v>
      </c>
    </row>
    <row r="131" spans="1:48" s="47" customFormat="1" ht="15" customHeight="1" x14ac:dyDescent="0.3">
      <c r="A131" s="45">
        <v>27</v>
      </c>
      <c r="B131" s="55"/>
      <c r="C131" s="15" t="str">
        <f t="shared" si="33"/>
        <v>100027</v>
      </c>
      <c r="D131" s="15" t="str">
        <f t="shared" si="34"/>
        <v>100027/13</v>
      </c>
      <c r="E131" s="160" t="s">
        <v>251</v>
      </c>
      <c r="F131" s="160" t="s">
        <v>252</v>
      </c>
      <c r="G131" s="15">
        <v>2</v>
      </c>
      <c r="H131" s="189">
        <v>100146</v>
      </c>
      <c r="I131" s="15" t="str">
        <f t="shared" si="35"/>
        <v>Б-100146-13</v>
      </c>
      <c r="J131" s="149">
        <v>2</v>
      </c>
      <c r="K131" s="15">
        <v>7</v>
      </c>
      <c r="L131" s="15" t="s">
        <v>42</v>
      </c>
      <c r="M131" s="149">
        <v>1</v>
      </c>
      <c r="N131" s="15">
        <v>18</v>
      </c>
      <c r="O131" s="249" t="s">
        <v>287</v>
      </c>
      <c r="P131" s="249" t="s">
        <v>246</v>
      </c>
      <c r="Q131" s="249" t="s">
        <v>247</v>
      </c>
      <c r="R131" s="17" t="str">
        <f t="shared" si="25"/>
        <v>1001461</v>
      </c>
      <c r="S131" s="65">
        <v>1</v>
      </c>
      <c r="T131" s="249" t="s">
        <v>148</v>
      </c>
      <c r="U131" s="15">
        <v>182700</v>
      </c>
      <c r="V131" s="15">
        <f t="shared" si="36"/>
        <v>32886</v>
      </c>
      <c r="W131" s="15">
        <v>0</v>
      </c>
      <c r="X131" s="18">
        <v>228</v>
      </c>
      <c r="Y131" s="152" t="s">
        <v>47</v>
      </c>
      <c r="Z131" s="153">
        <f t="shared" si="37"/>
        <v>149814</v>
      </c>
      <c r="AA131" s="165">
        <f>Z131/(Z131+Z132)</f>
        <v>0.69547011800532932</v>
      </c>
      <c r="AB131" s="167"/>
      <c r="AC131" s="148">
        <f t="shared" si="38"/>
        <v>91350</v>
      </c>
      <c r="AD131" s="15"/>
      <c r="AE131" s="15"/>
      <c r="AF131" s="289" t="s">
        <v>289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480"/>
      <c r="AT131" s="172">
        <v>12</v>
      </c>
      <c r="AU131" s="9">
        <v>0</v>
      </c>
      <c r="AV131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100146, 'Б-100146-13',date'2016-05-03',2, 7, 7, 'RUR', 1, 18, date'2016-05-06', date'2016-05-07', 1001461, 1, to_date('2016-05-08 00:00:00','YYYY-MM-DD HH24:MI:SS'), 182700, 32886, 0, 228, 0, 'c1', 8,null);insert into xxxx_oebs_cash_payment_test (ID, INVOICE_ID, OEBS_PAYMENT, DOC_DATE, COMISS_DATE) values (s_xxxx_oebs_cash_payment_test.NEXTVAL, 100146, 91350, to_date('2016-05-08 00:00:00','YYYY-MM-DD HH24:MI:SS'), date'2016-05-30' );insert into xxxx_client_discount_m  (ID,CLIENT_ID,CLIENT_AVG_DISCOUNT,DT) values (s_xxxx_client_discount_m.NEXTVAL,228, 7, date'2014-03-01');</v>
      </c>
    </row>
    <row r="132" spans="1:48" s="47" customFormat="1" ht="15" customHeight="1" x14ac:dyDescent="0.3">
      <c r="A132" s="45">
        <v>27</v>
      </c>
      <c r="B132" s="55"/>
      <c r="C132" s="15" t="str">
        <f t="shared" si="33"/>
        <v>100027</v>
      </c>
      <c r="D132" s="15" t="str">
        <f t="shared" si="34"/>
        <v>100027/13</v>
      </c>
      <c r="E132" s="160" t="s">
        <v>251</v>
      </c>
      <c r="F132" s="160" t="s">
        <v>252</v>
      </c>
      <c r="G132" s="15">
        <v>2</v>
      </c>
      <c r="H132" s="189">
        <v>100147</v>
      </c>
      <c r="I132" s="15" t="str">
        <f t="shared" si="35"/>
        <v>Б-100147-13</v>
      </c>
      <c r="J132" s="149">
        <v>2</v>
      </c>
      <c r="K132" s="54">
        <v>7</v>
      </c>
      <c r="L132" s="15" t="s">
        <v>42</v>
      </c>
      <c r="M132" s="149">
        <v>1</v>
      </c>
      <c r="N132" s="15">
        <v>18</v>
      </c>
      <c r="O132" s="249" t="s">
        <v>288</v>
      </c>
      <c r="P132" s="249" t="s">
        <v>246</v>
      </c>
      <c r="Q132" s="249" t="s">
        <v>247</v>
      </c>
      <c r="R132" s="17" t="str">
        <f t="shared" si="25"/>
        <v>1001471</v>
      </c>
      <c r="S132" s="65">
        <v>1</v>
      </c>
      <c r="T132" s="249" t="s">
        <v>149</v>
      </c>
      <c r="U132" s="15">
        <v>80000</v>
      </c>
      <c r="V132" s="15">
        <f t="shared" si="36"/>
        <v>14400</v>
      </c>
      <c r="W132" s="15">
        <v>0</v>
      </c>
      <c r="X132" s="18">
        <v>229</v>
      </c>
      <c r="Y132" s="152" t="s">
        <v>47</v>
      </c>
      <c r="Z132" s="153">
        <f t="shared" si="37"/>
        <v>65600</v>
      </c>
      <c r="AA132" s="165"/>
      <c r="AB132" s="154"/>
      <c r="AC132" s="148">
        <f t="shared" si="38"/>
        <v>40000</v>
      </c>
      <c r="AD132" s="15"/>
      <c r="AE132" s="15"/>
      <c r="AF132" s="289" t="s">
        <v>289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S132" s="481"/>
      <c r="AT132" s="15"/>
      <c r="AV132" s="9" t="str">
        <f t="shared" si="2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100147, 'Б-100147-13',date'2016-05-04',2, 7, 7, 'RUR', 1, 18, date'2016-05-06', date'2016-05-07', 1001471, 1, to_date('2016-05-09 00:00:00','YYYY-MM-DD HH24:MI:SS'), 80000, 14400, 0, 229, 0, 'c1', 8,null);insert into xxxx_oebs_cash_payment_test (ID, INVOICE_ID, OEBS_PAYMENT, DOC_DATE, COMISS_DATE) values (s_xxxx_oebs_cash_payment_test.NEXTVAL, 100147, 40000, to_date('2016-05-09 00:00:00','YYYY-MM-DD HH24:MI:SS'), date'2016-05-30' );insert into xxxx_client_discount_m  (ID,CLIENT_ID,CLIENT_AVG_DISCOUNT,DT) values (s_xxxx_client_discount_m.NEXTVAL,229, 20, date'2014-03-01');</v>
      </c>
    </row>
    <row r="133" spans="1:48" s="44" customFormat="1" ht="15" customHeight="1" x14ac:dyDescent="0.3">
      <c r="A133" s="45">
        <v>27</v>
      </c>
      <c r="B133" s="60"/>
      <c r="C133" s="33" t="str">
        <f t="shared" si="33"/>
        <v>100027</v>
      </c>
      <c r="D133" s="33" t="str">
        <f t="shared" si="34"/>
        <v>100027/13</v>
      </c>
      <c r="E133" s="159" t="s">
        <v>251</v>
      </c>
      <c r="F133" s="159" t="s">
        <v>252</v>
      </c>
      <c r="G133" s="33">
        <v>2</v>
      </c>
      <c r="H133" s="189">
        <v>100148</v>
      </c>
      <c r="I133" s="33" t="str">
        <f t="shared" si="35"/>
        <v>Б-100148-13</v>
      </c>
      <c r="J133" s="36">
        <v>2</v>
      </c>
      <c r="K133" s="35">
        <v>12</v>
      </c>
      <c r="L133" s="33" t="s">
        <v>42</v>
      </c>
      <c r="M133" s="36">
        <v>1</v>
      </c>
      <c r="N133" s="33">
        <v>18</v>
      </c>
      <c r="O133" s="250" t="s">
        <v>249</v>
      </c>
      <c r="P133" s="250" t="s">
        <v>246</v>
      </c>
      <c r="Q133" s="250" t="s">
        <v>247</v>
      </c>
      <c r="R133" s="17" t="str">
        <f t="shared" si="25"/>
        <v>1001481</v>
      </c>
      <c r="S133" s="201">
        <v>1</v>
      </c>
      <c r="T133" s="250" t="s">
        <v>150</v>
      </c>
      <c r="U133" s="15">
        <v>60000</v>
      </c>
      <c r="V133" s="15">
        <f t="shared" si="36"/>
        <v>10800</v>
      </c>
      <c r="W133" s="15">
        <v>0</v>
      </c>
      <c r="X133" s="18">
        <v>230</v>
      </c>
      <c r="Y133" s="152" t="s">
        <v>47</v>
      </c>
      <c r="Z133" s="153">
        <f t="shared" si="37"/>
        <v>49200</v>
      </c>
      <c r="AA133" s="154"/>
      <c r="AB133" s="154"/>
      <c r="AC133" s="148">
        <f t="shared" si="38"/>
        <v>30000</v>
      </c>
      <c r="AD133" s="33"/>
      <c r="AE133" s="33"/>
      <c r="AF133" s="61" t="s">
        <v>289</v>
      </c>
      <c r="AG133" s="176">
        <v>8</v>
      </c>
      <c r="AH133" s="177">
        <v>13</v>
      </c>
      <c r="AI133" s="43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479"/>
      <c r="AT133" s="33"/>
      <c r="AV133" s="9" t="str">
        <f t="shared" ref="AV133:AV196" si="3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"&amp;A133&amp;", "&amp;C133&amp;", '"&amp;D133&amp;"', date'"&amp;E133&amp;"', date'"&amp;F133&amp;"', "&amp;G133&amp;", "&amp;H133&amp;", '"&amp;I133&amp;"',date'"&amp;O133&amp;"',"&amp;J133&amp;", "&amp;K133&amp;", "&amp;K133&amp;", '"&amp;L133&amp;"', "&amp;M133&amp;", "&amp;N133&amp;", date'"&amp;P133&amp;"', date'"&amp;Q133&amp;"', "&amp;R133&amp;", "&amp;S133&amp;", to_date('"&amp;T133&amp;"','YYYY-MM-DD HH24:MI:SS'), "&amp;U133&amp;", "&amp;V133&amp;", "&amp;W133&amp;", "&amp;X133&amp;", "&amp;AL133&amp;", '"&amp;AN133&amp;"', "&amp;AG133&amp;","&amp;AM133&amp;");"&amp;
IF(LEN(AC133)&gt;0,"insert into xxxx_oebs_cash_payment_test (ID, INVOICE_ID, OEBS_PAYMENT, DOC_DATE, COMISS_DATE) values (s_xxxx_oebs_cash_payment_test.NEXTVAL, "&amp;H133&amp;", "&amp;AC133&amp;", to_date('"&amp;T133&amp;"','YYYY-MM-DD HH24:MI:SS'), "&amp;AF133&amp;" );","")&amp;
IF(LEN(AD133)&gt;0,"insert into xxxx_oebs_cash_payment_test (ID, INVOICE_ID, OEBS_PAYMENT, DOC_DATE, COMISS_DATE) values (s_xxxx_oebs_cash_payment_test.NEXTVAL, "&amp;H133&amp;", "&amp;AD133&amp;", to_date('"&amp;T133&amp;"','YYYY-MM-DD HH24:MI:SS'), "&amp;AF133&amp;" );","")&amp;
IF(LEN(AE133)&gt;0,"insert into xxxx_oebs_cash_payment_test (ID, INVOICE_ID, OEBS_PAYMENT, DOC_DATE, COMISS_DATE) values (s_xxxx_oebs_cash_payment_test.NEXTVAL, "&amp;H133&amp;", "&amp;AE133&amp;", to_date('"&amp;T133&amp;"','YYYY-MM-DD HH24:MI:SS'), "&amp;AF133&amp;" );","")&amp;
IF(LEN(AH133)&gt;0,"insert into xxxx_client_discount_m  (ID,CLIENT_ID,CLIENT_AVG_DISCOUNT,DT) values (s_xxxx_client_discount_m.NEXTVAL,"&amp;X133&amp;", "&amp;AH133&amp;", "&amp;AI133&amp;");","")&amp;
IF(LEN(AJ133)&gt;0,"insert into xxxx_client_discount_m  (ID,CLIENT_ID,CLIENT_AVG_DISCOUNT,DT) values (s_xxxx_client_discount_m.NEXTVAL,"&amp;X133&amp;", "&amp;AJ133&amp;", "&amp;AK133&amp;");","")&amp;
IF(LEN(AO133)&gt;0,"insert into xxxx_contract_signed_attr (ID, CONTRACT_ID, CODE, KEY_NUM) values (s_xxxx_contract_signed_attr.NEXTVAL, "&amp;C133&amp;", 'SUPERCOMMISSION_BONUS' , "&amp;AO133&amp;" );","")&amp;
IF(LEN(AP133)&gt;0,"insert into xxxx_loyal_clients_contr_attr (ID, CONTRACT_ID, CLIENT_ID, LC_TURNOVER, COLLATERAL_FIRST_DT, COLLATERAL_END_DT) values (s_xxxx_loyal_clients_contr_atr.NEXTVAL, "&amp;C133&amp;", "&amp;X133&amp;", "&amp;AP133&amp;", "&amp;AQ133&amp;", "&amp;AR133&amp;"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100148, 'Б-100148-13',date'2016-05-05',2, 12, 12, 'RUR', 1, 18, date'2016-05-06', date'2016-05-07', 1001481, 1, to_date('2016-05-11 00:00:00','YYYY-MM-DD HH24:MI:SS'), 60000, 10800, 0, 230, 0, 'c1', 8,null);insert into xxxx_oebs_cash_payment_test (ID, INVOICE_ID, OEBS_PAYMENT, DOC_DATE, COMISS_DATE) values (s_xxxx_oebs_cash_payment_test.NEXTVAL, 100148, 30000, to_date('2016-05-11 00:00:00','YYYY-MM-DD HH24:MI:SS'), date'2016-05-30' );insert into xxxx_client_discount_m  (ID,CLIENT_ID,CLIENT_AVG_DISCOUNT,DT) values (s_xxxx_client_discount_m.NEXTVAL,230, 13, date'2014-03-01');</v>
      </c>
    </row>
    <row r="134" spans="1:48" s="47" customFormat="1" x14ac:dyDescent="0.3">
      <c r="A134" s="45">
        <v>28</v>
      </c>
      <c r="B134" s="55"/>
      <c r="C134" s="15" t="str">
        <f t="shared" si="33"/>
        <v>100028</v>
      </c>
      <c r="D134" s="15" t="str">
        <f t="shared" si="34"/>
        <v>100028/13</v>
      </c>
      <c r="E134" s="160" t="s">
        <v>251</v>
      </c>
      <c r="F134" s="160" t="s">
        <v>252</v>
      </c>
      <c r="G134" s="15">
        <v>2</v>
      </c>
      <c r="H134" s="189">
        <v>100149</v>
      </c>
      <c r="I134" s="15" t="str">
        <f t="shared" si="35"/>
        <v>Б-100149-13</v>
      </c>
      <c r="J134" s="149">
        <v>2</v>
      </c>
      <c r="K134" s="15">
        <v>1</v>
      </c>
      <c r="L134" s="15" t="s">
        <v>42</v>
      </c>
      <c r="M134" s="149">
        <v>1</v>
      </c>
      <c r="N134" s="15">
        <v>18</v>
      </c>
      <c r="O134" s="178" t="s">
        <v>240</v>
      </c>
      <c r="P134" s="178" t="s">
        <v>244</v>
      </c>
      <c r="Q134" s="178" t="s">
        <v>245</v>
      </c>
      <c r="R134" s="17" t="str">
        <f t="shared" si="25"/>
        <v>1001491</v>
      </c>
      <c r="S134" s="65">
        <v>1</v>
      </c>
      <c r="T134" s="178" t="s">
        <v>143</v>
      </c>
      <c r="U134" s="15">
        <v>100000</v>
      </c>
      <c r="V134" s="15">
        <f t="shared" si="36"/>
        <v>18000</v>
      </c>
      <c r="W134" s="15">
        <v>0</v>
      </c>
      <c r="X134" s="18">
        <v>231</v>
      </c>
      <c r="Y134" s="152" t="s">
        <v>47</v>
      </c>
      <c r="Z134" s="153">
        <f t="shared" si="37"/>
        <v>82000</v>
      </c>
      <c r="AA134" s="165"/>
      <c r="AB134" s="166"/>
      <c r="AC134" s="148">
        <f t="shared" si="38"/>
        <v>50000</v>
      </c>
      <c r="AD134" s="15"/>
      <c r="AE134" s="15"/>
      <c r="AF134" s="147" t="s">
        <v>232</v>
      </c>
      <c r="AG134" s="155">
        <v>8</v>
      </c>
      <c r="AH134" s="156">
        <v>13</v>
      </c>
      <c r="AI134" s="157" t="s">
        <v>49</v>
      </c>
      <c r="AJ134" s="147"/>
      <c r="AK134" s="147"/>
      <c r="AL134" s="15">
        <v>0</v>
      </c>
      <c r="AM134" s="15" t="s">
        <v>50</v>
      </c>
      <c r="AN134" s="15" t="s">
        <v>51</v>
      </c>
      <c r="AO134" s="15"/>
      <c r="AP134" s="15"/>
      <c r="AQ134" s="15"/>
      <c r="AR134" s="15"/>
      <c r="AS134" s="477" t="s">
        <v>344</v>
      </c>
      <c r="AT134" s="15">
        <v>1</v>
      </c>
      <c r="AU134" s="47">
        <v>6560</v>
      </c>
      <c r="AV13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100149, 'Б-100149-13',date'2016-04-02',2, 1, 1, 'RUR', 1, 18, date'2016-04-06', date'2016-04-07', 1001491, 1, to_date('2016-04-07 00:00:00','YYYY-MM-DD HH24:MI:SS'), 100000, 18000, 0, 231, 0, 'c1', 8,null);insert into xxxx_oebs_cash_payment_test (ID, INVOICE_ID, OEBS_PAYMENT, DOC_DATE, COMISS_DATE) values (s_xxxx_oebs_cash_payment_test.NEXTVAL, 100149, 50000, to_date('2016-04-07 00:00:00','YYYY-MM-DD HH24:MI:SS'), date'2016-04-30' );insert into xxxx_client_discount_m  (ID,CLIENT_ID,CLIENT_AVG_DISCOUNT,DT) values (s_xxxx_client_discount_m.NEXTVAL,231, 13, date'2014-03-01');</v>
      </c>
    </row>
    <row r="135" spans="1:48" s="47" customFormat="1" ht="15" customHeight="1" x14ac:dyDescent="0.3">
      <c r="A135" s="45">
        <v>28</v>
      </c>
      <c r="B135" s="55"/>
      <c r="C135" s="15" t="str">
        <f t="shared" si="33"/>
        <v>100028</v>
      </c>
      <c r="D135" s="15" t="str">
        <f t="shared" si="34"/>
        <v>100028/13</v>
      </c>
      <c r="E135" s="160" t="s">
        <v>251</v>
      </c>
      <c r="F135" s="160" t="s">
        <v>252</v>
      </c>
      <c r="G135" s="15">
        <v>2</v>
      </c>
      <c r="H135" s="189">
        <v>100150</v>
      </c>
      <c r="I135" s="15" t="str">
        <f t="shared" si="35"/>
        <v>Б-100150-13</v>
      </c>
      <c r="J135" s="149">
        <v>2</v>
      </c>
      <c r="K135" s="15">
        <v>2</v>
      </c>
      <c r="L135" s="15" t="s">
        <v>42</v>
      </c>
      <c r="M135" s="149">
        <v>1</v>
      </c>
      <c r="N135" s="15">
        <v>18</v>
      </c>
      <c r="O135" s="178" t="s">
        <v>241</v>
      </c>
      <c r="P135" s="178" t="s">
        <v>244</v>
      </c>
      <c r="Q135" s="178" t="s">
        <v>245</v>
      </c>
      <c r="R135" s="17" t="str">
        <f t="shared" si="25"/>
        <v>1001501</v>
      </c>
      <c r="S135" s="65">
        <v>1</v>
      </c>
      <c r="T135" s="178" t="s">
        <v>144</v>
      </c>
      <c r="U135" s="15">
        <v>90000</v>
      </c>
      <c r="V135" s="15">
        <f t="shared" si="36"/>
        <v>16200</v>
      </c>
      <c r="W135" s="15">
        <v>0</v>
      </c>
      <c r="X135" s="18">
        <v>232</v>
      </c>
      <c r="Y135" s="152" t="s">
        <v>47</v>
      </c>
      <c r="Z135" s="153">
        <f t="shared" si="37"/>
        <v>73800</v>
      </c>
      <c r="AA135" s="165"/>
      <c r="AB135" s="167"/>
      <c r="AC135" s="148">
        <f t="shared" si="38"/>
        <v>45000</v>
      </c>
      <c r="AD135" s="15"/>
      <c r="AE135" s="15"/>
      <c r="AF135" s="147" t="s">
        <v>232</v>
      </c>
      <c r="AG135" s="155">
        <v>8</v>
      </c>
      <c r="AH135" s="168">
        <v>7</v>
      </c>
      <c r="AI135" s="157" t="s">
        <v>49</v>
      </c>
      <c r="AJ135" s="147"/>
      <c r="AK135" s="147"/>
      <c r="AL135" s="15">
        <v>0</v>
      </c>
      <c r="AM135" s="15" t="s">
        <v>50</v>
      </c>
      <c r="AN135" s="15" t="s">
        <v>51</v>
      </c>
      <c r="AO135" s="15"/>
      <c r="AP135" s="15"/>
      <c r="AQ135" s="15"/>
      <c r="AR135" s="15"/>
      <c r="AS135" s="482" t="s">
        <v>342</v>
      </c>
      <c r="AT135" s="15">
        <v>2</v>
      </c>
      <c r="AU135" s="47">
        <v>5904</v>
      </c>
      <c r="AV13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100150, 'Б-100150-13',date'2016-04-03',2, 2, 2, 'RUR', 1, 18, date'2016-04-06', date'2016-04-07', 1001501, 1, to_date('2016-04-08 00:00:00','YYYY-MM-DD HH24:MI:SS'), 90000, 16200, 0, 232, 0, 'c1', 8,null);insert into xxxx_oebs_cash_payment_test (ID, INVOICE_ID, OEBS_PAYMENT, DOC_DATE, COMISS_DATE) values (s_xxxx_oebs_cash_payment_test.NEXTVAL, 100150, 45000, to_date('2016-04-08 00:00:00','YYYY-MM-DD HH24:MI:SS'), date'2016-04-30' );insert into xxxx_client_discount_m  (ID,CLIENT_ID,CLIENT_AVG_DISCOUNT,DT) values (s_xxxx_client_discount_m.NEXTVAL,232, 7, date'2014-03-01');</v>
      </c>
    </row>
    <row r="136" spans="1:48" s="47" customFormat="1" ht="15" customHeight="1" x14ac:dyDescent="0.3">
      <c r="A136" s="45">
        <v>28</v>
      </c>
      <c r="B136" s="55"/>
      <c r="C136" s="15" t="str">
        <f t="shared" si="33"/>
        <v>100028</v>
      </c>
      <c r="D136" s="15" t="str">
        <f t="shared" si="34"/>
        <v>100028/13</v>
      </c>
      <c r="E136" s="160" t="s">
        <v>251</v>
      </c>
      <c r="F136" s="160" t="s">
        <v>252</v>
      </c>
      <c r="G136" s="15">
        <v>2</v>
      </c>
      <c r="H136" s="189">
        <v>100151</v>
      </c>
      <c r="I136" s="15" t="str">
        <f t="shared" si="35"/>
        <v>Б-100151-13</v>
      </c>
      <c r="J136" s="149">
        <v>2</v>
      </c>
      <c r="K136" s="15">
        <v>7</v>
      </c>
      <c r="L136" s="15" t="s">
        <v>42</v>
      </c>
      <c r="M136" s="149">
        <v>1</v>
      </c>
      <c r="N136" s="15">
        <v>18</v>
      </c>
      <c r="O136" s="178" t="s">
        <v>241</v>
      </c>
      <c r="P136" s="178" t="s">
        <v>244</v>
      </c>
      <c r="Q136" s="178" t="s">
        <v>245</v>
      </c>
      <c r="R136" s="17" t="str">
        <f t="shared" si="25"/>
        <v>1001511</v>
      </c>
      <c r="S136" s="65">
        <v>1</v>
      </c>
      <c r="T136" s="178" t="s">
        <v>144</v>
      </c>
      <c r="U136" s="15">
        <v>182700</v>
      </c>
      <c r="V136" s="15">
        <f t="shared" si="36"/>
        <v>32886</v>
      </c>
      <c r="W136" s="15">
        <v>0</v>
      </c>
      <c r="X136" s="18">
        <v>233</v>
      </c>
      <c r="Y136" s="152" t="s">
        <v>47</v>
      </c>
      <c r="Z136" s="153">
        <f t="shared" si="37"/>
        <v>149814</v>
      </c>
      <c r="AA136" s="165">
        <f>Z136/(Z136+Z137)</f>
        <v>0.69547011800532932</v>
      </c>
      <c r="AB136" s="167"/>
      <c r="AC136" s="148">
        <f t="shared" si="38"/>
        <v>91350</v>
      </c>
      <c r="AD136" s="15"/>
      <c r="AE136" s="15"/>
      <c r="AF136" s="147" t="s">
        <v>232</v>
      </c>
      <c r="AG136" s="155">
        <v>8</v>
      </c>
      <c r="AH136" s="168">
        <v>7</v>
      </c>
      <c r="AI136" s="157" t="s">
        <v>49</v>
      </c>
      <c r="AJ136" s="147"/>
      <c r="AK136" s="147"/>
      <c r="AL136" s="15">
        <v>0</v>
      </c>
      <c r="AM136" s="15" t="s">
        <v>50</v>
      </c>
      <c r="AN136" s="15" t="s">
        <v>51</v>
      </c>
      <c r="AO136" s="15"/>
      <c r="AP136" s="15"/>
      <c r="AQ136" s="15"/>
      <c r="AR136" s="15"/>
      <c r="AS136" s="480"/>
      <c r="AT136" s="172">
        <v>7</v>
      </c>
      <c r="AU136" s="47" t="s">
        <v>348</v>
      </c>
      <c r="AV13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100151, 'Б-100151-13',date'2016-04-03',2, 7, 7, 'RUR', 1, 18, date'2016-04-06', date'2016-04-07', 1001511, 1, to_date('2016-04-08 00:00:00','YYYY-MM-DD HH24:MI:SS'), 182700, 32886, 0, 233, 0, 'c1', 8,null);insert into xxxx_oebs_cash_payment_test (ID, INVOICE_ID, OEBS_PAYMENT, DOC_DATE, COMISS_DATE) values (s_xxxx_oebs_cash_payment_test.NEXTVAL, 100151, 91350, to_date('2016-04-08 00:00:00','YYYY-MM-DD HH24:MI:SS'), date'2016-04-30' );insert into xxxx_client_discount_m  (ID,CLIENT_ID,CLIENT_AVG_DISCOUNT,DT) values (s_xxxx_client_discount_m.NEXTVAL,233, 7, date'2014-03-01');</v>
      </c>
    </row>
    <row r="137" spans="1:48" s="47" customFormat="1" ht="15" customHeight="1" x14ac:dyDescent="0.3">
      <c r="A137" s="45">
        <v>28</v>
      </c>
      <c r="B137" s="55"/>
      <c r="C137" s="15" t="str">
        <f t="shared" si="33"/>
        <v>100028</v>
      </c>
      <c r="D137" s="15" t="str">
        <f t="shared" si="34"/>
        <v>100028/13</v>
      </c>
      <c r="E137" s="160" t="s">
        <v>251</v>
      </c>
      <c r="F137" s="160" t="s">
        <v>252</v>
      </c>
      <c r="G137" s="15">
        <v>2</v>
      </c>
      <c r="H137" s="189">
        <v>100152</v>
      </c>
      <c r="I137" s="15" t="str">
        <f t="shared" si="35"/>
        <v>Б-100152-13</v>
      </c>
      <c r="J137" s="149">
        <v>2</v>
      </c>
      <c r="K137" s="54">
        <v>7</v>
      </c>
      <c r="L137" s="15" t="s">
        <v>42</v>
      </c>
      <c r="M137" s="149">
        <v>1</v>
      </c>
      <c r="N137" s="15">
        <v>18</v>
      </c>
      <c r="O137" s="178" t="s">
        <v>242</v>
      </c>
      <c r="P137" s="178" t="s">
        <v>244</v>
      </c>
      <c r="Q137" s="178" t="s">
        <v>245</v>
      </c>
      <c r="R137" s="17" t="str">
        <f t="shared" si="25"/>
        <v>1001521</v>
      </c>
      <c r="S137" s="65">
        <v>1</v>
      </c>
      <c r="T137" s="178" t="s">
        <v>145</v>
      </c>
      <c r="U137" s="15">
        <v>80000</v>
      </c>
      <c r="V137" s="15">
        <f t="shared" si="36"/>
        <v>14400</v>
      </c>
      <c r="W137" s="15">
        <v>0</v>
      </c>
      <c r="X137" s="18">
        <v>234</v>
      </c>
      <c r="Y137" s="152" t="s">
        <v>47</v>
      </c>
      <c r="Z137" s="153">
        <f t="shared" si="37"/>
        <v>65600</v>
      </c>
      <c r="AA137" s="165"/>
      <c r="AB137" s="154"/>
      <c r="AC137" s="148">
        <f t="shared" si="38"/>
        <v>40000</v>
      </c>
      <c r="AD137" s="15"/>
      <c r="AE137" s="15"/>
      <c r="AF137" s="147" t="s">
        <v>232</v>
      </c>
      <c r="AG137" s="155">
        <v>8</v>
      </c>
      <c r="AH137" s="169">
        <v>20</v>
      </c>
      <c r="AI137" s="157" t="s">
        <v>49</v>
      </c>
      <c r="AJ137" s="147"/>
      <c r="AK137" s="147"/>
      <c r="AL137" s="15">
        <v>0</v>
      </c>
      <c r="AM137" s="15" t="s">
        <v>50</v>
      </c>
      <c r="AN137" s="15" t="s">
        <v>51</v>
      </c>
      <c r="AO137" s="15"/>
      <c r="AP137" s="15"/>
      <c r="AQ137" s="15"/>
      <c r="AR137" s="15"/>
      <c r="AS137" s="477">
        <v>0.69547011800532899</v>
      </c>
      <c r="AT137" s="15">
        <v>12</v>
      </c>
      <c r="AU137" s="47">
        <v>3936</v>
      </c>
      <c r="AV13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100152, 'Б-100152-13',date'2016-04-04',2, 7, 7, 'RUR', 1, 18, date'2016-04-06', date'2016-04-07', 1001521, 1, to_date('2016-04-09 00:00:00','YYYY-MM-DD HH24:MI:SS'), 80000, 14400, 0, 234, 0, 'c1', 8,null);insert into xxxx_oebs_cash_payment_test (ID, INVOICE_ID, OEBS_PAYMENT, DOC_DATE, COMISS_DATE) values (s_xxxx_oebs_cash_payment_test.NEXTVAL, 100152, 40000, to_date('2016-04-09 00:00:00','YYYY-MM-DD HH24:MI:SS'), date'2016-04-30' );insert into xxxx_client_discount_m  (ID,CLIENT_ID,CLIENT_AVG_DISCOUNT,DT) values (s_xxxx_client_discount_m.NEXTVAL,234, 20, date'2014-03-01');</v>
      </c>
    </row>
    <row r="138" spans="1:48" s="47" customFormat="1" ht="15" customHeight="1" x14ac:dyDescent="0.3">
      <c r="A138" s="45">
        <v>28</v>
      </c>
      <c r="B138" s="55"/>
      <c r="C138" s="15" t="str">
        <f t="shared" si="33"/>
        <v>100028</v>
      </c>
      <c r="D138" s="15" t="str">
        <f t="shared" si="34"/>
        <v>100028/13</v>
      </c>
      <c r="E138" s="160" t="s">
        <v>251</v>
      </c>
      <c r="F138" s="160" t="s">
        <v>252</v>
      </c>
      <c r="G138" s="15">
        <v>2</v>
      </c>
      <c r="H138" s="189">
        <v>100153</v>
      </c>
      <c r="I138" s="15" t="str">
        <f t="shared" si="35"/>
        <v>Б-100153-13</v>
      </c>
      <c r="J138" s="149">
        <v>2</v>
      </c>
      <c r="K138" s="150">
        <v>12</v>
      </c>
      <c r="L138" s="15" t="s">
        <v>42</v>
      </c>
      <c r="M138" s="149">
        <v>1</v>
      </c>
      <c r="N138" s="15">
        <v>18</v>
      </c>
      <c r="O138" s="178" t="s">
        <v>243</v>
      </c>
      <c r="P138" s="178" t="s">
        <v>244</v>
      </c>
      <c r="Q138" s="178" t="s">
        <v>245</v>
      </c>
      <c r="R138" s="17" t="str">
        <f t="shared" si="25"/>
        <v>1001531</v>
      </c>
      <c r="S138" s="65">
        <v>1</v>
      </c>
      <c r="T138" s="178" t="s">
        <v>146</v>
      </c>
      <c r="U138" s="15">
        <v>60000</v>
      </c>
      <c r="V138" s="15">
        <f t="shared" si="36"/>
        <v>10800</v>
      </c>
      <c r="W138" s="15">
        <v>0</v>
      </c>
      <c r="X138" s="18">
        <v>235</v>
      </c>
      <c r="Y138" s="152" t="s">
        <v>47</v>
      </c>
      <c r="Z138" s="153">
        <f t="shared" si="37"/>
        <v>49200</v>
      </c>
      <c r="AA138" s="154"/>
      <c r="AB138" s="154"/>
      <c r="AC138" s="148">
        <f t="shared" si="38"/>
        <v>30000</v>
      </c>
      <c r="AD138" s="15"/>
      <c r="AE138" s="15"/>
      <c r="AF138" s="147" t="s">
        <v>232</v>
      </c>
      <c r="AG138" s="155">
        <v>8</v>
      </c>
      <c r="AH138" s="156">
        <v>13</v>
      </c>
      <c r="AI138" s="157" t="s">
        <v>49</v>
      </c>
      <c r="AJ138" s="147"/>
      <c r="AK138" s="147"/>
      <c r="AL138" s="15">
        <v>0</v>
      </c>
      <c r="AM138" s="15" t="s">
        <v>50</v>
      </c>
      <c r="AN138" s="15" t="s">
        <v>51</v>
      </c>
      <c r="AO138" s="15"/>
      <c r="AP138" s="15"/>
      <c r="AQ138" s="15"/>
      <c r="AR138" s="15"/>
      <c r="AS138" s="477" t="s">
        <v>343</v>
      </c>
      <c r="AT138" s="15">
        <v>1</v>
      </c>
      <c r="AU138" s="47">
        <v>6560</v>
      </c>
      <c r="AV13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100153, 'Б-100153-13',date'2016-04-05',2, 12, 12, 'RUR', 1, 18, date'2016-04-06', date'2016-04-07', 1001531, 1, to_date('2016-04-11 00:00:00','YYYY-MM-DD HH24:MI:SS'), 60000, 10800, 0, 235, 0, 'c1', 8,null);insert into xxxx_oebs_cash_payment_test (ID, INVOICE_ID, OEBS_PAYMENT, DOC_DATE, COMISS_DATE) values (s_xxxx_oebs_cash_payment_test.NEXTVAL, 100153, 30000, to_date('2016-04-11 00:00:00','YYYY-MM-DD HH24:MI:SS'), date'2016-04-30' );insert into xxxx_client_discount_m  (ID,CLIENT_ID,CLIENT_AVG_DISCOUNT,DT) values (s_xxxx_client_discount_m.NEXTVAL,235, 13, date'2014-03-01');</v>
      </c>
    </row>
    <row r="139" spans="1:48" s="47" customFormat="1" x14ac:dyDescent="0.3">
      <c r="A139" s="45">
        <v>28</v>
      </c>
      <c r="B139" s="55"/>
      <c r="C139" s="15" t="str">
        <f t="shared" si="33"/>
        <v>100028</v>
      </c>
      <c r="D139" s="15" t="str">
        <f t="shared" si="34"/>
        <v>100028/13</v>
      </c>
      <c r="E139" s="160" t="s">
        <v>251</v>
      </c>
      <c r="F139" s="160" t="s">
        <v>252</v>
      </c>
      <c r="G139" s="15">
        <v>2</v>
      </c>
      <c r="H139" s="189">
        <v>100154</v>
      </c>
      <c r="I139" s="15" t="str">
        <f t="shared" si="35"/>
        <v>Б-100154-13</v>
      </c>
      <c r="J139" s="149">
        <v>2</v>
      </c>
      <c r="K139" s="15">
        <v>1</v>
      </c>
      <c r="L139" s="15" t="s">
        <v>42</v>
      </c>
      <c r="M139" s="149">
        <v>1</v>
      </c>
      <c r="N139" s="15">
        <v>18</v>
      </c>
      <c r="O139" s="289" t="s">
        <v>319</v>
      </c>
      <c r="P139" s="289" t="s">
        <v>320</v>
      </c>
      <c r="Q139" s="289" t="s">
        <v>321</v>
      </c>
      <c r="R139" s="17" t="str">
        <f t="shared" si="25"/>
        <v>1001541</v>
      </c>
      <c r="S139" s="65">
        <v>1</v>
      </c>
      <c r="T139" s="289" t="s">
        <v>152</v>
      </c>
      <c r="U139" s="15">
        <v>100000</v>
      </c>
      <c r="V139" s="15">
        <f t="shared" si="36"/>
        <v>18000</v>
      </c>
      <c r="W139" s="15">
        <v>0</v>
      </c>
      <c r="X139" s="18">
        <v>236</v>
      </c>
      <c r="Y139" s="152" t="s">
        <v>47</v>
      </c>
      <c r="Z139" s="153">
        <f t="shared" si="37"/>
        <v>82000</v>
      </c>
      <c r="AA139" s="165"/>
      <c r="AB139" s="166"/>
      <c r="AC139" s="148">
        <f t="shared" si="38"/>
        <v>50000</v>
      </c>
      <c r="AD139" s="15"/>
      <c r="AE139" s="15"/>
      <c r="AF139" s="289" t="s">
        <v>233</v>
      </c>
      <c r="AG139" s="155">
        <v>8</v>
      </c>
      <c r="AH139" s="156">
        <v>13</v>
      </c>
      <c r="AI139" s="157" t="s">
        <v>49</v>
      </c>
      <c r="AJ139" s="147"/>
      <c r="AK139" s="147"/>
      <c r="AL139" s="15">
        <v>0</v>
      </c>
      <c r="AM139" s="15" t="s">
        <v>50</v>
      </c>
      <c r="AN139" s="15" t="s">
        <v>51</v>
      </c>
      <c r="AO139" s="15"/>
      <c r="AP139" s="15"/>
      <c r="AQ139" s="15"/>
      <c r="AR139" s="15"/>
      <c r="AS139" s="477"/>
      <c r="AT139" s="15">
        <v>2</v>
      </c>
      <c r="AU139" s="47">
        <v>5904</v>
      </c>
      <c r="AV13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100154, 'Б-100154-13',date'2016-06-02',2, 1, 1, 'RUR', 1, 18, date'2016-06-06', date'2016-06-07', 1001541, 1, to_date('2016-06-07 00:00:00','YYYY-MM-DD HH24:MI:SS'), 100000, 18000, 0, 236, 0, 'c1', 8,null);insert into xxxx_oebs_cash_payment_test (ID, INVOICE_ID, OEBS_PAYMENT, DOC_DATE, COMISS_DATE) values (s_xxxx_oebs_cash_payment_test.NEXTVAL, 100154, 50000, to_date('2016-06-07 00:00:00','YYYY-MM-DD HH24:MI:SS'), date'2016-06-30' );insert into xxxx_client_discount_m  (ID,CLIENT_ID,CLIENT_AVG_DISCOUNT,DT) values (s_xxxx_client_discount_m.NEXTVAL,236, 13, date'2014-03-01');</v>
      </c>
    </row>
    <row r="140" spans="1:48" s="47" customFormat="1" ht="15" customHeight="1" x14ac:dyDescent="0.3">
      <c r="A140" s="45">
        <v>28</v>
      </c>
      <c r="B140" s="55"/>
      <c r="C140" s="15" t="str">
        <f t="shared" si="33"/>
        <v>100028</v>
      </c>
      <c r="D140" s="15" t="str">
        <f t="shared" si="34"/>
        <v>100028/13</v>
      </c>
      <c r="E140" s="160" t="s">
        <v>251</v>
      </c>
      <c r="F140" s="160" t="s">
        <v>252</v>
      </c>
      <c r="G140" s="15">
        <v>2</v>
      </c>
      <c r="H140" s="189">
        <v>100155</v>
      </c>
      <c r="I140" s="15" t="str">
        <f t="shared" si="35"/>
        <v>Б-100155-13</v>
      </c>
      <c r="J140" s="149">
        <v>2</v>
      </c>
      <c r="K140" s="15">
        <v>2</v>
      </c>
      <c r="L140" s="15" t="s">
        <v>42</v>
      </c>
      <c r="M140" s="149">
        <v>1</v>
      </c>
      <c r="N140" s="15">
        <v>18</v>
      </c>
      <c r="O140" s="289" t="s">
        <v>322</v>
      </c>
      <c r="P140" s="289" t="s">
        <v>320</v>
      </c>
      <c r="Q140" s="289" t="s">
        <v>321</v>
      </c>
      <c r="R140" s="17" t="str">
        <f t="shared" si="25"/>
        <v>1001551</v>
      </c>
      <c r="S140" s="65">
        <v>1</v>
      </c>
      <c r="T140" s="289" t="s">
        <v>153</v>
      </c>
      <c r="U140" s="15">
        <v>90000</v>
      </c>
      <c r="V140" s="15">
        <f t="shared" si="36"/>
        <v>16200</v>
      </c>
      <c r="W140" s="15">
        <v>0</v>
      </c>
      <c r="X140" s="18">
        <v>237</v>
      </c>
      <c r="Y140" s="152" t="s">
        <v>47</v>
      </c>
      <c r="Z140" s="153">
        <f t="shared" si="37"/>
        <v>73800</v>
      </c>
      <c r="AA140" s="165"/>
      <c r="AB140" s="167"/>
      <c r="AC140" s="148">
        <f t="shared" si="38"/>
        <v>45000</v>
      </c>
      <c r="AD140" s="15"/>
      <c r="AE140" s="15"/>
      <c r="AF140" s="289" t="s">
        <v>233</v>
      </c>
      <c r="AG140" s="155">
        <v>8</v>
      </c>
      <c r="AH140" s="168">
        <v>7</v>
      </c>
      <c r="AI140" s="157" t="s">
        <v>49</v>
      </c>
      <c r="AJ140" s="147"/>
      <c r="AK140" s="147"/>
      <c r="AL140" s="15">
        <v>0</v>
      </c>
      <c r="AM140" s="15" t="s">
        <v>50</v>
      </c>
      <c r="AN140" s="15" t="s">
        <v>51</v>
      </c>
      <c r="AO140" s="15"/>
      <c r="AP140" s="15"/>
      <c r="AQ140" s="15"/>
      <c r="AR140" s="15"/>
      <c r="AS140" s="477"/>
      <c r="AT140" s="15">
        <v>7</v>
      </c>
      <c r="AU140" s="47" t="s">
        <v>348</v>
      </c>
      <c r="AV14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100155, 'Б-100155-13',date'2016-06-03',2, 2, 2, 'RUR', 1, 18, date'2016-06-06', date'2016-06-07', 1001551, 1, to_date('2016-06-08 00:00:00','YYYY-MM-DD HH24:MI:SS'), 90000, 16200, 0, 237, 0, 'c1', 8,null);insert into xxxx_oebs_cash_payment_test (ID, INVOICE_ID, OEBS_PAYMENT, DOC_DATE, COMISS_DATE) values (s_xxxx_oebs_cash_payment_test.NEXTVAL, 100155, 45000, to_date('2016-06-08 00:00:00','YYYY-MM-DD HH24:MI:SS'), date'2016-06-30' );insert into xxxx_client_discount_m  (ID,CLIENT_ID,CLIENT_AVG_DISCOUNT,DT) values (s_xxxx_client_discount_m.NEXTVAL,237, 7, date'2014-03-01');</v>
      </c>
    </row>
    <row r="141" spans="1:48" s="47" customFormat="1" ht="15" customHeight="1" x14ac:dyDescent="0.3">
      <c r="A141" s="45">
        <v>28</v>
      </c>
      <c r="B141" s="55"/>
      <c r="C141" s="15" t="str">
        <f t="shared" si="33"/>
        <v>100028</v>
      </c>
      <c r="D141" s="15" t="str">
        <f t="shared" si="34"/>
        <v>100028/13</v>
      </c>
      <c r="E141" s="160" t="s">
        <v>251</v>
      </c>
      <c r="F141" s="160" t="s">
        <v>252</v>
      </c>
      <c r="G141" s="15">
        <v>2</v>
      </c>
      <c r="H141" s="189">
        <v>100156</v>
      </c>
      <c r="I141" s="15" t="str">
        <f t="shared" si="35"/>
        <v>Б-100156-13</v>
      </c>
      <c r="J141" s="149">
        <v>2</v>
      </c>
      <c r="K141" s="15">
        <v>7</v>
      </c>
      <c r="L141" s="15" t="s">
        <v>42</v>
      </c>
      <c r="M141" s="149">
        <v>1</v>
      </c>
      <c r="N141" s="15">
        <v>18</v>
      </c>
      <c r="O141" s="289" t="s">
        <v>322</v>
      </c>
      <c r="P141" s="289" t="s">
        <v>320</v>
      </c>
      <c r="Q141" s="289" t="s">
        <v>321</v>
      </c>
      <c r="R141" s="17" t="str">
        <f t="shared" si="25"/>
        <v>1001561</v>
      </c>
      <c r="S141" s="65">
        <v>1</v>
      </c>
      <c r="T141" s="289" t="s">
        <v>153</v>
      </c>
      <c r="U141" s="15">
        <v>182700</v>
      </c>
      <c r="V141" s="15">
        <f t="shared" si="36"/>
        <v>32886</v>
      </c>
      <c r="W141" s="15">
        <v>0</v>
      </c>
      <c r="X141" s="18">
        <v>238</v>
      </c>
      <c r="Y141" s="152" t="s">
        <v>47</v>
      </c>
      <c r="Z141" s="153">
        <f t="shared" si="37"/>
        <v>149814</v>
      </c>
      <c r="AA141" s="165"/>
      <c r="AB141" s="167"/>
      <c r="AC141" s="148">
        <f t="shared" si="38"/>
        <v>91350</v>
      </c>
      <c r="AD141" s="15"/>
      <c r="AE141" s="15"/>
      <c r="AF141" s="289" t="s">
        <v>233</v>
      </c>
      <c r="AG141" s="155">
        <v>8</v>
      </c>
      <c r="AH141" s="168">
        <v>7</v>
      </c>
      <c r="AI141" s="157" t="s">
        <v>49</v>
      </c>
      <c r="AJ141" s="147"/>
      <c r="AK141" s="147"/>
      <c r="AL141" s="15">
        <v>0</v>
      </c>
      <c r="AM141" s="15" t="s">
        <v>50</v>
      </c>
      <c r="AN141" s="15" t="s">
        <v>51</v>
      </c>
      <c r="AO141" s="15"/>
      <c r="AP141" s="15"/>
      <c r="AQ141" s="15"/>
      <c r="AR141" s="15"/>
      <c r="AS141" s="480"/>
      <c r="AT141" s="172">
        <v>12</v>
      </c>
      <c r="AU141" s="47">
        <v>3936</v>
      </c>
      <c r="AV14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100156, 'Б-100156-13',date'2016-06-03',2, 7, 7, 'RUR', 1, 18, date'2016-06-06', date'2016-06-07', 1001561, 1, to_date('2016-06-08 00:00:00','YYYY-MM-DD HH24:MI:SS'), 182700, 32886, 0, 238, 0, 'c1', 8,null);insert into xxxx_oebs_cash_payment_test (ID, INVOICE_ID, OEBS_PAYMENT, DOC_DATE, COMISS_DATE) values (s_xxxx_oebs_cash_payment_test.NEXTVAL, 100156, 91350, to_date('2016-06-08 00:00:00','YYYY-MM-DD HH24:MI:SS'), date'2016-06-30' );insert into xxxx_client_discount_m  (ID,CLIENT_ID,CLIENT_AVG_DISCOUNT,DT) values (s_xxxx_client_discount_m.NEXTVAL,238, 7, date'2014-03-01');</v>
      </c>
    </row>
    <row r="142" spans="1:48" s="47" customFormat="1" ht="15" customHeight="1" x14ac:dyDescent="0.3">
      <c r="A142" s="45">
        <v>28</v>
      </c>
      <c r="B142" s="55"/>
      <c r="C142" s="15" t="str">
        <f t="shared" si="33"/>
        <v>100028</v>
      </c>
      <c r="D142" s="15" t="str">
        <f t="shared" si="34"/>
        <v>100028/13</v>
      </c>
      <c r="E142" s="160" t="s">
        <v>251</v>
      </c>
      <c r="F142" s="160" t="s">
        <v>252</v>
      </c>
      <c r="G142" s="15">
        <v>2</v>
      </c>
      <c r="H142" s="189">
        <v>100157</v>
      </c>
      <c r="I142" s="15" t="str">
        <f t="shared" si="35"/>
        <v>Б-100157-13</v>
      </c>
      <c r="J142" s="149">
        <v>2</v>
      </c>
      <c r="K142" s="54">
        <v>7</v>
      </c>
      <c r="L142" s="15" t="s">
        <v>42</v>
      </c>
      <c r="M142" s="149">
        <v>1</v>
      </c>
      <c r="N142" s="15">
        <v>18</v>
      </c>
      <c r="O142" s="289" t="s">
        <v>323</v>
      </c>
      <c r="P142" s="289" t="s">
        <v>320</v>
      </c>
      <c r="Q142" s="289" t="s">
        <v>321</v>
      </c>
      <c r="R142" s="17" t="str">
        <f t="shared" ref="R142:R168" si="40">H142&amp;"1"</f>
        <v>1001571</v>
      </c>
      <c r="S142" s="65">
        <v>1</v>
      </c>
      <c r="T142" s="289" t="s">
        <v>215</v>
      </c>
      <c r="U142" s="15">
        <v>80000</v>
      </c>
      <c r="V142" s="15">
        <f t="shared" si="36"/>
        <v>14400</v>
      </c>
      <c r="W142" s="15">
        <v>0</v>
      </c>
      <c r="X142" s="18">
        <v>239</v>
      </c>
      <c r="Y142" s="152" t="s">
        <v>47</v>
      </c>
      <c r="Z142" s="153">
        <f t="shared" si="37"/>
        <v>65600</v>
      </c>
      <c r="AA142" s="165"/>
      <c r="AB142" s="154"/>
      <c r="AC142" s="148">
        <f t="shared" si="38"/>
        <v>40000</v>
      </c>
      <c r="AD142" s="15"/>
      <c r="AE142" s="15"/>
      <c r="AF142" s="289" t="s">
        <v>233</v>
      </c>
      <c r="AG142" s="155">
        <v>8</v>
      </c>
      <c r="AH142" s="169">
        <v>20</v>
      </c>
      <c r="AI142" s="157" t="s">
        <v>49</v>
      </c>
      <c r="AJ142" s="147"/>
      <c r="AK142" s="147"/>
      <c r="AL142" s="15">
        <v>0</v>
      </c>
      <c r="AM142" s="15" t="s">
        <v>50</v>
      </c>
      <c r="AN142" s="15" t="s">
        <v>51</v>
      </c>
      <c r="AO142" s="15"/>
      <c r="AP142" s="15"/>
      <c r="AQ142" s="15"/>
      <c r="AR142" s="15"/>
      <c r="AS142" s="481"/>
      <c r="AT142" s="15"/>
      <c r="AV14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100157, 'Б-100157-13',date'2016-06-04',2, 7, 7, 'RUR', 1, 18, date'2016-06-06', date'2016-06-07', 1001571, 1, to_date('2016-06-09 00:00:00','YYYY-MM-DD HH24:MI:SS'), 80000, 14400, 0, 239, 0, 'c1', 8,null);insert into xxxx_oebs_cash_payment_test (ID, INVOICE_ID, OEBS_PAYMENT, DOC_DATE, COMISS_DATE) values (s_xxxx_oebs_cash_payment_test.NEXTVAL, 100157, 40000, to_date('2016-06-09 00:00:00','YYYY-MM-DD HH24:MI:SS'), date'2016-06-30' );insert into xxxx_client_discount_m  (ID,CLIENT_ID,CLIENT_AVG_DISCOUNT,DT) values (s_xxxx_client_discount_m.NEXTVAL,239, 20, date'2014-03-01');</v>
      </c>
    </row>
    <row r="143" spans="1:48" s="44" customFormat="1" ht="15" customHeight="1" x14ac:dyDescent="0.3">
      <c r="A143" s="31">
        <v>28</v>
      </c>
      <c r="B143" s="60"/>
      <c r="C143" s="33" t="str">
        <f t="shared" si="33"/>
        <v>100028</v>
      </c>
      <c r="D143" s="33" t="str">
        <f t="shared" si="34"/>
        <v>100028/13</v>
      </c>
      <c r="E143" s="159" t="s">
        <v>251</v>
      </c>
      <c r="F143" s="159" t="s">
        <v>252</v>
      </c>
      <c r="G143" s="33">
        <v>2</v>
      </c>
      <c r="H143" s="189">
        <v>100158</v>
      </c>
      <c r="I143" s="33" t="str">
        <f t="shared" si="35"/>
        <v>Б-100158-13</v>
      </c>
      <c r="J143" s="36">
        <v>2</v>
      </c>
      <c r="K143" s="35">
        <v>12</v>
      </c>
      <c r="L143" s="33" t="s">
        <v>42</v>
      </c>
      <c r="M143" s="36">
        <v>1</v>
      </c>
      <c r="N143" s="33">
        <v>18</v>
      </c>
      <c r="O143" s="61" t="s">
        <v>324</v>
      </c>
      <c r="P143" s="61" t="s">
        <v>320</v>
      </c>
      <c r="Q143" s="61" t="s">
        <v>321</v>
      </c>
      <c r="R143" s="17" t="str">
        <f t="shared" si="40"/>
        <v>1001581</v>
      </c>
      <c r="S143" s="201">
        <v>1</v>
      </c>
      <c r="T143" s="61" t="s">
        <v>216</v>
      </c>
      <c r="U143" s="33">
        <v>60000</v>
      </c>
      <c r="V143" s="33">
        <f t="shared" si="36"/>
        <v>10800</v>
      </c>
      <c r="W143" s="33">
        <v>0</v>
      </c>
      <c r="X143" s="18">
        <v>240</v>
      </c>
      <c r="Y143" s="38" t="s">
        <v>47</v>
      </c>
      <c r="Z143" s="174">
        <f t="shared" si="37"/>
        <v>49200</v>
      </c>
      <c r="AA143" s="175"/>
      <c r="AB143" s="175"/>
      <c r="AC143" s="105">
        <f t="shared" si="38"/>
        <v>30000</v>
      </c>
      <c r="AD143" s="33"/>
      <c r="AE143" s="33"/>
      <c r="AF143" s="61" t="s">
        <v>233</v>
      </c>
      <c r="AG143" s="176">
        <v>8</v>
      </c>
      <c r="AH143" s="177">
        <v>13</v>
      </c>
      <c r="AI143" s="43" t="s">
        <v>49</v>
      </c>
      <c r="AJ143" s="34"/>
      <c r="AK143" s="34"/>
      <c r="AL143" s="33">
        <v>0</v>
      </c>
      <c r="AM143" s="33" t="s">
        <v>50</v>
      </c>
      <c r="AN143" s="33" t="s">
        <v>51</v>
      </c>
      <c r="AO143" s="33"/>
      <c r="AP143" s="33"/>
      <c r="AQ143" s="33"/>
      <c r="AR143" s="33"/>
      <c r="AS143" s="479"/>
      <c r="AT143" s="33"/>
      <c r="AV14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100158, 'Б-100158-13',date'2016-06-05',2, 12, 12, 'RUR', 1, 18, date'2016-06-06', date'2016-06-07', 1001581, 1, to_date('2016-06-11 00:00:00','YYYY-MM-DD HH24:MI:SS'), 60000, 10800, 0, 240, 0, 'c1', 8,null);insert into xxxx_oebs_cash_payment_test (ID, INVOICE_ID, OEBS_PAYMENT, DOC_DATE, COMISS_DATE) values (s_xxxx_oebs_cash_payment_test.NEXTVAL, 100158, 30000, to_date('2016-06-11 00:00:00','YYYY-MM-DD HH24:MI:SS'), date'2016-06-30' );insert into xxxx_client_discount_m  (ID,CLIENT_ID,CLIENT_AVG_DISCOUNT,DT) values (s_xxxx_client_discount_m.NEXTVAL,240, 13, date'2014-03-01');</v>
      </c>
    </row>
    <row r="144" spans="1:48" s="228" customFormat="1" x14ac:dyDescent="0.3">
      <c r="A144" s="272">
        <v>29</v>
      </c>
      <c r="B144" s="237"/>
      <c r="C144" s="220" t="str">
        <f t="shared" si="33"/>
        <v>100029</v>
      </c>
      <c r="D144" s="220" t="str">
        <f t="shared" si="34"/>
        <v>100029/13</v>
      </c>
      <c r="E144" s="221" t="s">
        <v>251</v>
      </c>
      <c r="F144" s="221" t="s">
        <v>252</v>
      </c>
      <c r="G144" s="220">
        <v>2</v>
      </c>
      <c r="H144" s="189">
        <v>100159</v>
      </c>
      <c r="I144" s="222" t="str">
        <f t="shared" si="35"/>
        <v>Б-100159-13</v>
      </c>
      <c r="J144" s="223">
        <v>2</v>
      </c>
      <c r="K144" s="245">
        <v>7</v>
      </c>
      <c r="L144" s="220" t="s">
        <v>42</v>
      </c>
      <c r="M144" s="223">
        <v>1</v>
      </c>
      <c r="N144" s="220">
        <v>18</v>
      </c>
      <c r="O144" s="221" t="s">
        <v>167</v>
      </c>
      <c r="P144" s="221" t="s">
        <v>234</v>
      </c>
      <c r="Q144" s="221" t="s">
        <v>235</v>
      </c>
      <c r="R144" s="17" t="str">
        <f t="shared" si="40"/>
        <v>1001591</v>
      </c>
      <c r="S144" s="222">
        <v>1</v>
      </c>
      <c r="T144" s="221" t="s">
        <v>139</v>
      </c>
      <c r="U144" s="245">
        <v>100000000</v>
      </c>
      <c r="V144" s="220">
        <f t="shared" si="36"/>
        <v>18000000</v>
      </c>
      <c r="W144" s="220">
        <v>0</v>
      </c>
      <c r="X144" s="18">
        <v>241</v>
      </c>
      <c r="Y144" s="225" t="s">
        <v>47</v>
      </c>
      <c r="Z144" s="226">
        <f t="shared" si="37"/>
        <v>82000000</v>
      </c>
      <c r="AA144" s="226">
        <f>Z144*0.08</f>
        <v>6560000</v>
      </c>
      <c r="AB144" s="226"/>
      <c r="AC144" s="224">
        <f t="shared" si="38"/>
        <v>50000000</v>
      </c>
      <c r="AD144" s="220"/>
      <c r="AE144" s="220"/>
      <c r="AF144" s="221" t="s">
        <v>231</v>
      </c>
      <c r="AG144" s="227">
        <v>8</v>
      </c>
      <c r="AH144" s="224">
        <v>13</v>
      </c>
      <c r="AI144" s="221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s="474" t="s">
        <v>308</v>
      </c>
      <c r="AT144" s="222">
        <v>1</v>
      </c>
      <c r="AU144" s="228">
        <v>3936</v>
      </c>
      <c r="AV14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100159, 'Б-100159-13',date'2016-03-02',2, 7, 7, 'RUR', 1, 18, date'2016-03-06', date'2016-03-07', 1001591, 1, to_date('2016-03-07 00:00:00','YYYY-MM-DD HH24:MI:SS'), 100000000, 18000000, 0, 241, 0, 'c1', 8,null);insert into xxxx_oebs_cash_payment_test (ID, INVOICE_ID, OEBS_PAYMENT, DOC_DATE, COMISS_DATE) values (s_xxxx_oebs_cash_payment_test.NEXTVAL, 100159, 50000000, to_date('2016-03-07 00:00:00','YYYY-MM-DD HH24:MI:SS'), date'2016-03-31' );insert into xxxx_client_discount_m  (ID,CLIENT_ID,CLIENT_AVG_DISCOUNT,DT) values (s_xxxx_client_discount_m.NEXTVAL,241, 13, date'2014-03-01');</v>
      </c>
    </row>
    <row r="145" spans="1:48" s="228" customFormat="1" ht="15" customHeight="1" x14ac:dyDescent="0.3">
      <c r="A145" s="272">
        <v>29</v>
      </c>
      <c r="B145" s="237"/>
      <c r="C145" s="220" t="str">
        <f t="shared" si="33"/>
        <v>100029</v>
      </c>
      <c r="D145" s="220" t="str">
        <f t="shared" si="34"/>
        <v>100029/13</v>
      </c>
      <c r="E145" s="221" t="s">
        <v>251</v>
      </c>
      <c r="F145" s="221" t="s">
        <v>252</v>
      </c>
      <c r="G145" s="220">
        <v>2</v>
      </c>
      <c r="H145" s="189">
        <v>100160</v>
      </c>
      <c r="I145" s="222" t="str">
        <f t="shared" si="35"/>
        <v>Б-100160-13</v>
      </c>
      <c r="J145" s="223">
        <v>2</v>
      </c>
      <c r="K145" s="220">
        <v>7</v>
      </c>
      <c r="L145" s="220" t="s">
        <v>42</v>
      </c>
      <c r="M145" s="223">
        <v>1</v>
      </c>
      <c r="N145" s="220">
        <v>18</v>
      </c>
      <c r="O145" s="221" t="s">
        <v>168</v>
      </c>
      <c r="P145" s="221" t="s">
        <v>234</v>
      </c>
      <c r="Q145" s="221" t="s">
        <v>235</v>
      </c>
      <c r="R145" s="17" t="str">
        <f t="shared" si="40"/>
        <v>1001601</v>
      </c>
      <c r="S145" s="222">
        <v>1</v>
      </c>
      <c r="T145" s="221" t="s">
        <v>140</v>
      </c>
      <c r="U145" s="220">
        <v>90000</v>
      </c>
      <c r="V145" s="220">
        <f t="shared" si="36"/>
        <v>16200</v>
      </c>
      <c r="W145" s="220">
        <v>0</v>
      </c>
      <c r="X145" s="18">
        <v>242</v>
      </c>
      <c r="Y145" s="225" t="s">
        <v>47</v>
      </c>
      <c r="Z145" s="226">
        <f t="shared" si="37"/>
        <v>73800</v>
      </c>
      <c r="AA145" s="226">
        <f t="shared" ref="AA145:AA163" si="41">Z145*0.08</f>
        <v>5904</v>
      </c>
      <c r="AB145" s="284"/>
      <c r="AC145" s="224">
        <f t="shared" si="38"/>
        <v>45000</v>
      </c>
      <c r="AD145" s="220"/>
      <c r="AE145" s="220"/>
      <c r="AF145" s="221" t="s">
        <v>231</v>
      </c>
      <c r="AG145" s="227">
        <v>8</v>
      </c>
      <c r="AH145" s="224">
        <v>7</v>
      </c>
      <c r="AI145" s="221" t="s">
        <v>49</v>
      </c>
      <c r="AJ145" s="221"/>
      <c r="AK145" s="221"/>
      <c r="AL145" s="224">
        <v>0</v>
      </c>
      <c r="AM145" s="222" t="s">
        <v>50</v>
      </c>
      <c r="AN145" s="220" t="s">
        <v>51</v>
      </c>
      <c r="AO145" s="220"/>
      <c r="AP145" s="224"/>
      <c r="AQ145" s="224"/>
      <c r="AR145" s="224"/>
      <c r="AS145" s="474"/>
      <c r="AT145" s="222">
        <v>2</v>
      </c>
      <c r="AU145" s="228">
        <v>5248</v>
      </c>
      <c r="AV14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100160, 'Б-100160-13',date'2016-03-03',2, 7, 7, 'RUR', 1, 18, date'2016-03-06', date'2016-03-07', 1001601, 1, to_date('2016-03-08 00:00:00','YYYY-MM-DD HH24:MI:SS'), 90000, 16200, 0, 242, 0, 'c1', 8,null);insert into xxxx_oebs_cash_payment_test (ID, INVOICE_ID, OEBS_PAYMENT, DOC_DATE, COMISS_DATE) values (s_xxxx_oebs_cash_payment_test.NEXTVAL, 100160, 45000, to_date('2016-03-08 00:00:00','YYYY-MM-DD HH24:MI:SS'), date'2016-03-31' );insert into xxxx_client_discount_m  (ID,CLIENT_ID,CLIENT_AVG_DISCOUNT,DT) values (s_xxxx_client_discount_m.NEXTVAL,242, 7, date'2014-03-01');</v>
      </c>
    </row>
    <row r="146" spans="1:48" s="228" customFormat="1" ht="15" customHeight="1" x14ac:dyDescent="0.3">
      <c r="A146" s="272">
        <v>29</v>
      </c>
      <c r="B146" s="237"/>
      <c r="C146" s="220" t="str">
        <f t="shared" si="33"/>
        <v>100029</v>
      </c>
      <c r="D146" s="220" t="str">
        <f t="shared" si="34"/>
        <v>100029/13</v>
      </c>
      <c r="E146" s="221" t="s">
        <v>251</v>
      </c>
      <c r="F146" s="221" t="s">
        <v>252</v>
      </c>
      <c r="G146" s="220">
        <v>2</v>
      </c>
      <c r="H146" s="189">
        <v>100161</v>
      </c>
      <c r="I146" s="222" t="str">
        <f t="shared" si="35"/>
        <v>Б-100161-13</v>
      </c>
      <c r="J146" s="223">
        <v>2</v>
      </c>
      <c r="K146" s="220">
        <v>3</v>
      </c>
      <c r="L146" s="220" t="s">
        <v>42</v>
      </c>
      <c r="M146" s="223">
        <v>1</v>
      </c>
      <c r="N146" s="220">
        <v>18</v>
      </c>
      <c r="O146" s="221" t="s">
        <v>168</v>
      </c>
      <c r="P146" s="221" t="s">
        <v>234</v>
      </c>
      <c r="Q146" s="221" t="s">
        <v>235</v>
      </c>
      <c r="R146" s="17" t="str">
        <f t="shared" si="40"/>
        <v>1001611</v>
      </c>
      <c r="S146" s="222">
        <v>1</v>
      </c>
      <c r="T146" s="221" t="s">
        <v>140</v>
      </c>
      <c r="U146" s="220">
        <v>90000</v>
      </c>
      <c r="V146" s="220">
        <f t="shared" si="36"/>
        <v>16200</v>
      </c>
      <c r="W146" s="220">
        <v>0</v>
      </c>
      <c r="X146" s="18">
        <v>243</v>
      </c>
      <c r="Y146" s="225" t="s">
        <v>47</v>
      </c>
      <c r="Z146" s="226">
        <f t="shared" si="37"/>
        <v>73800</v>
      </c>
      <c r="AA146" s="226">
        <f t="shared" si="41"/>
        <v>5904</v>
      </c>
      <c r="AB146" s="284"/>
      <c r="AC146" s="224">
        <f t="shared" si="38"/>
        <v>45000</v>
      </c>
      <c r="AD146" s="220"/>
      <c r="AE146" s="220"/>
      <c r="AF146" s="221" t="s">
        <v>231</v>
      </c>
      <c r="AG146" s="227">
        <v>8</v>
      </c>
      <c r="AH146" s="224">
        <v>7</v>
      </c>
      <c r="AI146" s="221" t="s">
        <v>49</v>
      </c>
      <c r="AJ146" s="221"/>
      <c r="AK146" s="221"/>
      <c r="AL146" s="224">
        <v>0</v>
      </c>
      <c r="AM146" s="222" t="s">
        <v>50</v>
      </c>
      <c r="AN146" s="220" t="s">
        <v>51</v>
      </c>
      <c r="AO146" s="220"/>
      <c r="AP146" s="224"/>
      <c r="AQ146" s="224"/>
      <c r="AR146" s="224"/>
      <c r="AS146" s="474"/>
      <c r="AT146" s="274">
        <v>3</v>
      </c>
      <c r="AU146" s="228">
        <v>5904</v>
      </c>
      <c r="AV14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100161, 'Б-100161-13',date'2016-03-03',2, 3, 3, 'RUR', 1, 18, date'2016-03-06', date'2016-03-07', 1001611, 1, to_date('2016-03-08 00:00:00','YYYY-MM-DD HH24:MI:SS'), 90000, 16200, 0, 243, 0, 'c1', 8,null);insert into xxxx_oebs_cash_payment_test (ID, INVOICE_ID, OEBS_PAYMENT, DOC_DATE, COMISS_DATE) values (s_xxxx_oebs_cash_payment_test.NEXTVAL, 100161, 45000, to_date('2016-03-08 00:00:00','YYYY-MM-DD HH24:MI:SS'), date'2016-03-31' );insert into xxxx_client_discount_m  (ID,CLIENT_ID,CLIENT_AVG_DISCOUNT,DT) values (s_xxxx_client_discount_m.NEXTVAL,243, 7, date'2014-03-01');</v>
      </c>
    </row>
    <row r="147" spans="1:48" s="228" customFormat="1" ht="15" customHeight="1" x14ac:dyDescent="0.3">
      <c r="A147" s="272">
        <v>29</v>
      </c>
      <c r="B147" s="237"/>
      <c r="C147" s="220" t="str">
        <f t="shared" si="33"/>
        <v>100029</v>
      </c>
      <c r="D147" s="220" t="str">
        <f t="shared" si="34"/>
        <v>100029/13</v>
      </c>
      <c r="E147" s="221" t="s">
        <v>251</v>
      </c>
      <c r="F147" s="221" t="s">
        <v>252</v>
      </c>
      <c r="G147" s="220">
        <v>2</v>
      </c>
      <c r="H147" s="189">
        <v>100162</v>
      </c>
      <c r="I147" s="222" t="str">
        <f t="shared" si="35"/>
        <v>Б-100162-13</v>
      </c>
      <c r="J147" s="223">
        <v>2</v>
      </c>
      <c r="K147" s="220">
        <v>2</v>
      </c>
      <c r="L147" s="220" t="s">
        <v>42</v>
      </c>
      <c r="M147" s="223">
        <v>1</v>
      </c>
      <c r="N147" s="220">
        <v>18</v>
      </c>
      <c r="O147" s="221" t="s">
        <v>169</v>
      </c>
      <c r="P147" s="221" t="s">
        <v>234</v>
      </c>
      <c r="Q147" s="221" t="s">
        <v>235</v>
      </c>
      <c r="R147" s="17" t="str">
        <f t="shared" si="40"/>
        <v>1001621</v>
      </c>
      <c r="S147" s="222">
        <v>1</v>
      </c>
      <c r="T147" s="221" t="s">
        <v>141</v>
      </c>
      <c r="U147" s="220">
        <v>80000</v>
      </c>
      <c r="V147" s="220">
        <f t="shared" si="36"/>
        <v>14400</v>
      </c>
      <c r="W147" s="220">
        <v>0</v>
      </c>
      <c r="X147" s="18">
        <v>244</v>
      </c>
      <c r="Y147" s="225" t="s">
        <v>47</v>
      </c>
      <c r="Z147" s="226">
        <f t="shared" si="37"/>
        <v>65600</v>
      </c>
      <c r="AA147" s="226">
        <f t="shared" si="41"/>
        <v>5248</v>
      </c>
      <c r="AB147" s="226"/>
      <c r="AC147" s="224">
        <f t="shared" si="38"/>
        <v>40000</v>
      </c>
      <c r="AD147" s="220"/>
      <c r="AE147" s="220"/>
      <c r="AF147" s="221" t="s">
        <v>231</v>
      </c>
      <c r="AG147" s="227">
        <v>8</v>
      </c>
      <c r="AH147" s="224">
        <v>20</v>
      </c>
      <c r="AI147" s="221" t="s">
        <v>49</v>
      </c>
      <c r="AJ147" s="221"/>
      <c r="AK147" s="221"/>
      <c r="AL147" s="224">
        <v>0</v>
      </c>
      <c r="AM147" s="222" t="s">
        <v>50</v>
      </c>
      <c r="AN147" s="220" t="s">
        <v>51</v>
      </c>
      <c r="AO147" s="220"/>
      <c r="AP147" s="224"/>
      <c r="AQ147" s="224"/>
      <c r="AR147" s="224"/>
      <c r="AS147" s="474"/>
      <c r="AT147" s="222">
        <v>7</v>
      </c>
      <c r="AU147" s="228">
        <v>6565904</v>
      </c>
      <c r="AV14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100162, 'Б-100162-13',date'2016-03-04',2, 2, 2, 'RUR', 1, 18, date'2016-03-06', date'2016-03-07', 1001621, 1, to_date('2016-03-09 00:00:00','YYYY-MM-DD HH24:MI:SS'), 80000, 14400, 0, 244, 0, 'c1', 8,null);insert into xxxx_oebs_cash_payment_test (ID, INVOICE_ID, OEBS_PAYMENT, DOC_DATE, COMISS_DATE) values (s_xxxx_oebs_cash_payment_test.NEXTVAL, 100162, 40000, to_date('2016-03-09 00:00:00','YYYY-MM-DD HH24:MI:SS'), date'2016-03-31' );insert into xxxx_client_discount_m  (ID,CLIENT_ID,CLIENT_AVG_DISCOUNT,DT) values (s_xxxx_client_discount_m.NEXTVAL,244, 20, date'2014-03-01');</v>
      </c>
    </row>
    <row r="148" spans="1:48" s="279" customFormat="1" ht="15" customHeight="1" x14ac:dyDescent="0.3">
      <c r="A148" s="272">
        <v>29</v>
      </c>
      <c r="B148" s="237"/>
      <c r="C148" s="222" t="str">
        <f t="shared" ref="C148:C174" si="42">"1000"&amp;A148</f>
        <v>100029</v>
      </c>
      <c r="D148" s="222" t="str">
        <f t="shared" ref="D148:D174" si="43">"1000"&amp;A148&amp;"/13"</f>
        <v>100029/13</v>
      </c>
      <c r="E148" s="275" t="s">
        <v>251</v>
      </c>
      <c r="F148" s="275" t="s">
        <v>252</v>
      </c>
      <c r="G148" s="222">
        <v>2</v>
      </c>
      <c r="H148" s="189">
        <v>100163</v>
      </c>
      <c r="I148" s="222" t="str">
        <f t="shared" ref="I148:I174" si="44">"Б-"&amp;H148&amp;"-13"</f>
        <v>Б-100163-13</v>
      </c>
      <c r="J148" s="277">
        <v>2</v>
      </c>
      <c r="K148" s="222">
        <v>1</v>
      </c>
      <c r="L148" s="222" t="s">
        <v>42</v>
      </c>
      <c r="M148" s="277">
        <v>1</v>
      </c>
      <c r="N148" s="222">
        <v>18</v>
      </c>
      <c r="O148" s="275" t="s">
        <v>170</v>
      </c>
      <c r="P148" s="275" t="s">
        <v>234</v>
      </c>
      <c r="Q148" s="275" t="s">
        <v>235</v>
      </c>
      <c r="R148" s="17" t="str">
        <f t="shared" si="40"/>
        <v>1001631</v>
      </c>
      <c r="S148" s="222">
        <v>1</v>
      </c>
      <c r="T148" s="275" t="s">
        <v>142</v>
      </c>
      <c r="U148" s="222">
        <v>60000</v>
      </c>
      <c r="V148" s="222">
        <f t="shared" si="36"/>
        <v>10800</v>
      </c>
      <c r="W148" s="222">
        <v>0</v>
      </c>
      <c r="X148" s="18">
        <v>245</v>
      </c>
      <c r="Y148" s="278" t="s">
        <v>47</v>
      </c>
      <c r="Z148" s="285">
        <f t="shared" si="37"/>
        <v>49200</v>
      </c>
      <c r="AA148" s="226">
        <f t="shared" si="41"/>
        <v>3936</v>
      </c>
      <c r="AB148" s="285"/>
      <c r="AC148" s="222">
        <f t="shared" si="38"/>
        <v>30000</v>
      </c>
      <c r="AD148" s="222"/>
      <c r="AE148" s="222"/>
      <c r="AF148" s="275" t="s">
        <v>231</v>
      </c>
      <c r="AG148" s="278">
        <v>8</v>
      </c>
      <c r="AH148" s="222">
        <v>13</v>
      </c>
      <c r="AI148" s="275" t="s">
        <v>49</v>
      </c>
      <c r="AJ148" s="275"/>
      <c r="AK148" s="275"/>
      <c r="AL148" s="222">
        <v>0</v>
      </c>
      <c r="AM148" s="222" t="s">
        <v>50</v>
      </c>
      <c r="AN148" s="222" t="s">
        <v>51</v>
      </c>
      <c r="AO148" s="222"/>
      <c r="AP148" s="222"/>
      <c r="AQ148" s="222"/>
      <c r="AR148" s="222"/>
      <c r="AS148" s="474"/>
      <c r="AT148" s="222">
        <v>1</v>
      </c>
      <c r="AU148" s="279">
        <v>3936</v>
      </c>
      <c r="AV14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100163, 'Б-100163-13',date'2016-03-05',2, 1, 1, 'RUR', 1, 18, date'2016-03-06', date'2016-03-07', 1001631, 1, to_date('2016-03-11 00:00:00','YYYY-MM-DD HH24:MI:SS'), 60000, 10800, 0, 245, 0, 'c1', 8,null);insert into xxxx_oebs_cash_payment_test (ID, INVOICE_ID, OEBS_PAYMENT, DOC_DATE, COMISS_DATE) values (s_xxxx_oebs_cash_payment_test.NEXTVAL, 100163, 30000, to_date('2016-03-11 00:00:00','YYYY-MM-DD HH24:MI:SS'), date'2016-03-31' );insert into xxxx_client_discount_m  (ID,CLIENT_ID,CLIENT_AVG_DISCOUNT,DT) values (s_xxxx_client_discount_m.NEXTVAL,245, 13, date'2014-03-01');</v>
      </c>
    </row>
    <row r="149" spans="1:48" s="279" customFormat="1" x14ac:dyDescent="0.3">
      <c r="A149" s="272">
        <v>29</v>
      </c>
      <c r="B149" s="237"/>
      <c r="C149" s="222" t="str">
        <f t="shared" si="42"/>
        <v>100029</v>
      </c>
      <c r="D149" s="222" t="str">
        <f t="shared" si="43"/>
        <v>100029/13</v>
      </c>
      <c r="E149" s="275" t="s">
        <v>251</v>
      </c>
      <c r="F149" s="275" t="s">
        <v>252</v>
      </c>
      <c r="G149" s="222">
        <v>2</v>
      </c>
      <c r="H149" s="189">
        <v>100164</v>
      </c>
      <c r="I149" s="222" t="str">
        <f t="shared" si="44"/>
        <v>Б-100164-13</v>
      </c>
      <c r="J149" s="277">
        <v>2</v>
      </c>
      <c r="K149" s="220">
        <v>7</v>
      </c>
      <c r="L149" s="222" t="s">
        <v>42</v>
      </c>
      <c r="M149" s="277">
        <v>1</v>
      </c>
      <c r="N149" s="222">
        <v>18</v>
      </c>
      <c r="O149" s="275" t="s">
        <v>240</v>
      </c>
      <c r="P149" s="275" t="s">
        <v>244</v>
      </c>
      <c r="Q149" s="275" t="s">
        <v>245</v>
      </c>
      <c r="R149" s="17" t="str">
        <f t="shared" si="40"/>
        <v>1001641</v>
      </c>
      <c r="S149" s="222">
        <v>1</v>
      </c>
      <c r="T149" s="275" t="s">
        <v>143</v>
      </c>
      <c r="U149" s="222">
        <v>100000</v>
      </c>
      <c r="V149" s="222">
        <f t="shared" si="36"/>
        <v>18000</v>
      </c>
      <c r="W149" s="222">
        <v>0</v>
      </c>
      <c r="X149" s="18">
        <v>246</v>
      </c>
      <c r="Y149" s="278" t="s">
        <v>47</v>
      </c>
      <c r="Z149" s="285">
        <f t="shared" si="37"/>
        <v>82000</v>
      </c>
      <c r="AA149" s="226">
        <f t="shared" si="41"/>
        <v>6560</v>
      </c>
      <c r="AB149" s="285"/>
      <c r="AC149" s="222">
        <f t="shared" si="38"/>
        <v>50000</v>
      </c>
      <c r="AD149" s="222"/>
      <c r="AE149" s="222"/>
      <c r="AF149" s="275" t="s">
        <v>232</v>
      </c>
      <c r="AG149" s="278">
        <v>8</v>
      </c>
      <c r="AH149" s="222">
        <v>13</v>
      </c>
      <c r="AI149" s="275" t="s">
        <v>49</v>
      </c>
      <c r="AJ149" s="275"/>
      <c r="AK149" s="275"/>
      <c r="AL149" s="222">
        <v>0</v>
      </c>
      <c r="AM149" s="222" t="s">
        <v>50</v>
      </c>
      <c r="AN149" s="222" t="s">
        <v>51</v>
      </c>
      <c r="AO149" s="222"/>
      <c r="AP149" s="222"/>
      <c r="AQ149" s="222"/>
      <c r="AR149" s="222"/>
      <c r="AS149" s="474"/>
      <c r="AT149" s="222">
        <v>2</v>
      </c>
      <c r="AU149" s="279">
        <v>5248</v>
      </c>
      <c r="AV14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100164, 'Б-100164-13',date'2016-04-02',2, 7, 7, 'RUR', 1, 18, date'2016-04-06', date'2016-04-07', 1001641, 1, to_date('2016-04-07 00:00:00','YYYY-MM-DD HH24:MI:SS'), 100000, 18000, 0, 246, 0, 'c1', 8,null);insert into xxxx_oebs_cash_payment_test (ID, INVOICE_ID, OEBS_PAYMENT, DOC_DATE, COMISS_DATE) values (s_xxxx_oebs_cash_payment_test.NEXTVAL, 100164, 50000, to_date('2016-04-07 00:00:00','YYYY-MM-DD HH24:MI:SS'), date'2016-04-30' );insert into xxxx_client_discount_m  (ID,CLIENT_ID,CLIENT_AVG_DISCOUNT,DT) values (s_xxxx_client_discount_m.NEXTVAL,246, 13, date'2014-03-01');</v>
      </c>
    </row>
    <row r="150" spans="1:48" s="279" customFormat="1" ht="15" customHeight="1" x14ac:dyDescent="0.3">
      <c r="A150" s="272">
        <v>29</v>
      </c>
      <c r="B150" s="237"/>
      <c r="C150" s="222" t="str">
        <f t="shared" si="42"/>
        <v>100029</v>
      </c>
      <c r="D150" s="222" t="str">
        <f t="shared" si="43"/>
        <v>100029/13</v>
      </c>
      <c r="E150" s="275" t="s">
        <v>251</v>
      </c>
      <c r="F150" s="275" t="s">
        <v>252</v>
      </c>
      <c r="G150" s="222">
        <v>2</v>
      </c>
      <c r="H150" s="189">
        <v>100165</v>
      </c>
      <c r="I150" s="222" t="str">
        <f t="shared" si="44"/>
        <v>Б-100165-13</v>
      </c>
      <c r="J150" s="277">
        <v>2</v>
      </c>
      <c r="K150" s="220">
        <v>7</v>
      </c>
      <c r="L150" s="222" t="s">
        <v>42</v>
      </c>
      <c r="M150" s="277">
        <v>1</v>
      </c>
      <c r="N150" s="222">
        <v>18</v>
      </c>
      <c r="O150" s="275" t="s">
        <v>241</v>
      </c>
      <c r="P150" s="275" t="s">
        <v>244</v>
      </c>
      <c r="Q150" s="275" t="s">
        <v>245</v>
      </c>
      <c r="R150" s="17" t="str">
        <f t="shared" si="40"/>
        <v>1001651</v>
      </c>
      <c r="S150" s="222">
        <v>1</v>
      </c>
      <c r="T150" s="275" t="s">
        <v>144</v>
      </c>
      <c r="U150" s="222">
        <v>90000</v>
      </c>
      <c r="V150" s="222">
        <f t="shared" si="36"/>
        <v>16200</v>
      </c>
      <c r="W150" s="222">
        <v>0</v>
      </c>
      <c r="X150" s="18">
        <v>247</v>
      </c>
      <c r="Y150" s="278" t="s">
        <v>47</v>
      </c>
      <c r="Z150" s="285">
        <f t="shared" si="37"/>
        <v>73800</v>
      </c>
      <c r="AA150" s="226">
        <f t="shared" si="41"/>
        <v>5904</v>
      </c>
      <c r="AB150" s="286"/>
      <c r="AC150" s="222">
        <f t="shared" si="38"/>
        <v>45000</v>
      </c>
      <c r="AD150" s="222"/>
      <c r="AE150" s="222"/>
      <c r="AF150" s="275" t="s">
        <v>232</v>
      </c>
      <c r="AG150" s="278">
        <v>8</v>
      </c>
      <c r="AH150" s="222">
        <v>7</v>
      </c>
      <c r="AI150" s="275" t="s">
        <v>49</v>
      </c>
      <c r="AJ150" s="275"/>
      <c r="AK150" s="275"/>
      <c r="AL150" s="222">
        <v>0</v>
      </c>
      <c r="AM150" s="222" t="s">
        <v>50</v>
      </c>
      <c r="AN150" s="222" t="s">
        <v>51</v>
      </c>
      <c r="AO150" s="222"/>
      <c r="AP150" s="222"/>
      <c r="AQ150" s="222"/>
      <c r="AR150" s="222"/>
      <c r="AS150" s="474"/>
      <c r="AT150" s="222">
        <v>3</v>
      </c>
      <c r="AU150" s="279">
        <v>5904</v>
      </c>
      <c r="AV15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100165, 'Б-100165-13',date'2016-04-03',2, 7, 7, 'RUR', 1, 18, date'2016-04-06', date'2016-04-07', 1001651, 1, to_date('2016-04-08 00:00:00','YYYY-MM-DD HH24:MI:SS'), 90000, 16200, 0, 247, 0, 'c1', 8,null);insert into xxxx_oebs_cash_payment_test (ID, INVOICE_ID, OEBS_PAYMENT, DOC_DATE, COMISS_DATE) values (s_xxxx_oebs_cash_payment_test.NEXTVAL, 100165, 45000, to_date('2016-04-08 00:00:00','YYYY-MM-DD HH24:MI:SS'), date'2016-04-30' );insert into xxxx_client_discount_m  (ID,CLIENT_ID,CLIENT_AVG_DISCOUNT,DT) values (s_xxxx_client_discount_m.NEXTVAL,247, 7, date'2014-03-01');</v>
      </c>
    </row>
    <row r="151" spans="1:48" s="279" customFormat="1" ht="15" customHeight="1" x14ac:dyDescent="0.3">
      <c r="A151" s="272">
        <v>29</v>
      </c>
      <c r="B151" s="237"/>
      <c r="C151" s="222" t="str">
        <f t="shared" si="42"/>
        <v>100029</v>
      </c>
      <c r="D151" s="222" t="str">
        <f t="shared" si="43"/>
        <v>100029/13</v>
      </c>
      <c r="E151" s="275" t="s">
        <v>251</v>
      </c>
      <c r="F151" s="275" t="s">
        <v>252</v>
      </c>
      <c r="G151" s="222">
        <v>2</v>
      </c>
      <c r="H151" s="189">
        <v>100166</v>
      </c>
      <c r="I151" s="222" t="str">
        <f t="shared" si="44"/>
        <v>Б-100166-13</v>
      </c>
      <c r="J151" s="277">
        <v>2</v>
      </c>
      <c r="K151" s="220">
        <v>3</v>
      </c>
      <c r="L151" s="222" t="s">
        <v>42</v>
      </c>
      <c r="M151" s="277">
        <v>1</v>
      </c>
      <c r="N151" s="222">
        <v>18</v>
      </c>
      <c r="O151" s="275" t="s">
        <v>241</v>
      </c>
      <c r="P151" s="275" t="s">
        <v>244</v>
      </c>
      <c r="Q151" s="275" t="s">
        <v>245</v>
      </c>
      <c r="R151" s="17" t="str">
        <f t="shared" si="40"/>
        <v>1001661</v>
      </c>
      <c r="S151" s="222">
        <v>1</v>
      </c>
      <c r="T151" s="275" t="s">
        <v>144</v>
      </c>
      <c r="U151" s="222">
        <v>90000</v>
      </c>
      <c r="V151" s="222">
        <f t="shared" si="36"/>
        <v>16200</v>
      </c>
      <c r="W151" s="222">
        <v>0</v>
      </c>
      <c r="X151" s="18">
        <v>248</v>
      </c>
      <c r="Y151" s="278" t="s">
        <v>47</v>
      </c>
      <c r="Z151" s="285">
        <f t="shared" si="37"/>
        <v>73800</v>
      </c>
      <c r="AA151" s="226">
        <f t="shared" si="41"/>
        <v>5904</v>
      </c>
      <c r="AB151" s="286"/>
      <c r="AC151" s="222">
        <f t="shared" si="38"/>
        <v>45000</v>
      </c>
      <c r="AD151" s="222"/>
      <c r="AE151" s="222"/>
      <c r="AF151" s="275" t="s">
        <v>232</v>
      </c>
      <c r="AG151" s="278">
        <v>8</v>
      </c>
      <c r="AH151" s="222">
        <v>7</v>
      </c>
      <c r="AI151" s="275" t="s">
        <v>49</v>
      </c>
      <c r="AJ151" s="275"/>
      <c r="AK151" s="275"/>
      <c r="AL151" s="222">
        <v>0</v>
      </c>
      <c r="AM151" s="222" t="s">
        <v>50</v>
      </c>
      <c r="AN151" s="222" t="s">
        <v>51</v>
      </c>
      <c r="AO151" s="222"/>
      <c r="AP151" s="222"/>
      <c r="AQ151" s="222"/>
      <c r="AR151" s="222"/>
      <c r="AS151" s="474" t="s">
        <v>332</v>
      </c>
      <c r="AT151" s="274">
        <v>7</v>
      </c>
      <c r="AU151" s="279">
        <v>12464</v>
      </c>
      <c r="AV15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100166, 'Б-100166-13',date'2016-04-03',2, 3, 3, 'RUR', 1, 18, date'2016-04-06', date'2016-04-07', 1001661, 1, to_date('2016-04-08 00:00:00','YYYY-MM-DD HH24:MI:SS'), 90000, 16200, 0, 248, 0, 'c1', 8,null);insert into xxxx_oebs_cash_payment_test (ID, INVOICE_ID, OEBS_PAYMENT, DOC_DATE, COMISS_DATE) values (s_xxxx_oebs_cash_payment_test.NEXTVAL, 100166, 45000, to_date('2016-04-08 00:00:00','YYYY-MM-DD HH24:MI:SS'), date'2016-04-30' );insert into xxxx_client_discount_m  (ID,CLIENT_ID,CLIENT_AVG_DISCOUNT,DT) values (s_xxxx_client_discount_m.NEXTVAL,248, 7, date'2014-03-01');</v>
      </c>
    </row>
    <row r="152" spans="1:48" s="279" customFormat="1" ht="15" customHeight="1" x14ac:dyDescent="0.3">
      <c r="A152" s="272">
        <v>29</v>
      </c>
      <c r="B152" s="237"/>
      <c r="C152" s="222" t="str">
        <f t="shared" si="42"/>
        <v>100029</v>
      </c>
      <c r="D152" s="222" t="str">
        <f t="shared" si="43"/>
        <v>100029/13</v>
      </c>
      <c r="E152" s="275" t="s">
        <v>251</v>
      </c>
      <c r="F152" s="275" t="s">
        <v>252</v>
      </c>
      <c r="G152" s="222">
        <v>2</v>
      </c>
      <c r="H152" s="189">
        <v>100167</v>
      </c>
      <c r="I152" s="222" t="str">
        <f t="shared" si="44"/>
        <v>Б-100167-13</v>
      </c>
      <c r="J152" s="277">
        <v>2</v>
      </c>
      <c r="K152" s="220">
        <v>2</v>
      </c>
      <c r="L152" s="222" t="s">
        <v>42</v>
      </c>
      <c r="M152" s="277">
        <v>1</v>
      </c>
      <c r="N152" s="222">
        <v>18</v>
      </c>
      <c r="O152" s="275" t="s">
        <v>242</v>
      </c>
      <c r="P152" s="275" t="s">
        <v>244</v>
      </c>
      <c r="Q152" s="275" t="s">
        <v>245</v>
      </c>
      <c r="R152" s="17" t="str">
        <f t="shared" si="40"/>
        <v>1001671</v>
      </c>
      <c r="S152" s="222">
        <v>1</v>
      </c>
      <c r="T152" s="275" t="s">
        <v>145</v>
      </c>
      <c r="U152" s="222">
        <v>80000</v>
      </c>
      <c r="V152" s="222">
        <f t="shared" si="36"/>
        <v>14400</v>
      </c>
      <c r="W152" s="222">
        <v>0</v>
      </c>
      <c r="X152" s="18">
        <v>249</v>
      </c>
      <c r="Y152" s="278" t="s">
        <v>47</v>
      </c>
      <c r="Z152" s="285">
        <f t="shared" si="37"/>
        <v>65600</v>
      </c>
      <c r="AA152" s="226">
        <f t="shared" si="41"/>
        <v>5248</v>
      </c>
      <c r="AB152" s="285"/>
      <c r="AC152" s="222">
        <f t="shared" si="38"/>
        <v>40000</v>
      </c>
      <c r="AD152" s="222"/>
      <c r="AE152" s="222"/>
      <c r="AF152" s="275" t="s">
        <v>232</v>
      </c>
      <c r="AG152" s="278">
        <v>8</v>
      </c>
      <c r="AH152" s="222">
        <v>20</v>
      </c>
      <c r="AI152" s="275" t="s">
        <v>49</v>
      </c>
      <c r="AJ152" s="275"/>
      <c r="AK152" s="275"/>
      <c r="AL152" s="222">
        <v>0</v>
      </c>
      <c r="AM152" s="222" t="s">
        <v>50</v>
      </c>
      <c r="AN152" s="222" t="s">
        <v>51</v>
      </c>
      <c r="AO152" s="222"/>
      <c r="AP152" s="222"/>
      <c r="AQ152" s="222"/>
      <c r="AR152" s="222"/>
      <c r="AS152" s="474"/>
      <c r="AT152" s="222"/>
      <c r="AV15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100167, 'Б-100167-13',date'2016-04-04',2, 2, 2, 'RUR', 1, 18, date'2016-04-06', date'2016-04-07', 1001671, 1, to_date('2016-04-09 00:00:00','YYYY-MM-DD HH24:MI:SS'), 80000, 14400, 0, 249, 0, 'c1', 8,null);insert into xxxx_oebs_cash_payment_test (ID, INVOICE_ID, OEBS_PAYMENT, DOC_DATE, COMISS_DATE) values (s_xxxx_oebs_cash_payment_test.NEXTVAL, 100167, 40000, to_date('2016-04-09 00:00:00','YYYY-MM-DD HH24:MI:SS'), date'2016-04-30' );insert into xxxx_client_discount_m  (ID,CLIENT_ID,CLIENT_AVG_DISCOUNT,DT) values (s_xxxx_client_discount_m.NEXTVAL,249, 20, date'2014-03-01');</v>
      </c>
    </row>
    <row r="153" spans="1:48" s="236" customFormat="1" ht="15" customHeight="1" x14ac:dyDescent="0.3">
      <c r="A153" s="272">
        <v>29</v>
      </c>
      <c r="B153" s="238"/>
      <c r="C153" s="229" t="str">
        <f t="shared" si="42"/>
        <v>100029</v>
      </c>
      <c r="D153" s="229" t="str">
        <f t="shared" si="43"/>
        <v>100029/13</v>
      </c>
      <c r="E153" s="230" t="s">
        <v>251</v>
      </c>
      <c r="F153" s="230" t="s">
        <v>252</v>
      </c>
      <c r="G153" s="229">
        <v>2</v>
      </c>
      <c r="H153" s="189">
        <v>100168</v>
      </c>
      <c r="I153" s="229" t="str">
        <f t="shared" si="44"/>
        <v>Б-100168-13</v>
      </c>
      <c r="J153" s="231">
        <v>2</v>
      </c>
      <c r="K153" s="229">
        <v>1</v>
      </c>
      <c r="L153" s="229" t="s">
        <v>42</v>
      </c>
      <c r="M153" s="231">
        <v>1</v>
      </c>
      <c r="N153" s="229">
        <v>18</v>
      </c>
      <c r="O153" s="230" t="s">
        <v>243</v>
      </c>
      <c r="P153" s="230" t="s">
        <v>244</v>
      </c>
      <c r="Q153" s="230" t="s">
        <v>245</v>
      </c>
      <c r="R153" s="17" t="str">
        <f t="shared" si="40"/>
        <v>1001681</v>
      </c>
      <c r="S153" s="229">
        <v>1</v>
      </c>
      <c r="T153" s="230" t="s">
        <v>146</v>
      </c>
      <c r="U153" s="229">
        <v>60000</v>
      </c>
      <c r="V153" s="229">
        <f t="shared" si="36"/>
        <v>10800</v>
      </c>
      <c r="W153" s="229">
        <v>0</v>
      </c>
      <c r="X153" s="18">
        <v>250</v>
      </c>
      <c r="Y153" s="233" t="s">
        <v>47</v>
      </c>
      <c r="Z153" s="287">
        <f t="shared" si="37"/>
        <v>49200</v>
      </c>
      <c r="AA153" s="226">
        <f t="shared" si="41"/>
        <v>3936</v>
      </c>
      <c r="AB153" s="287"/>
      <c r="AC153" s="229">
        <f t="shared" si="38"/>
        <v>30000</v>
      </c>
      <c r="AD153" s="229"/>
      <c r="AE153" s="229"/>
      <c r="AF153" s="230" t="s">
        <v>232</v>
      </c>
      <c r="AG153" s="233">
        <v>8</v>
      </c>
      <c r="AH153" s="229">
        <v>13</v>
      </c>
      <c r="AI153" s="230" t="s">
        <v>49</v>
      </c>
      <c r="AJ153" s="230"/>
      <c r="AK153" s="230"/>
      <c r="AL153" s="229">
        <v>0</v>
      </c>
      <c r="AM153" s="229" t="s">
        <v>50</v>
      </c>
      <c r="AN153" s="229" t="s">
        <v>51</v>
      </c>
      <c r="AO153" s="229"/>
      <c r="AP153" s="229"/>
      <c r="AQ153" s="229"/>
      <c r="AR153" s="229"/>
      <c r="AS153" s="476"/>
      <c r="AT153" s="229"/>
      <c r="AV15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100168, 'Б-100168-13',date'2016-04-05',2, 1, 1, 'RUR', 1, 18, date'2016-04-06', date'2016-04-07', 1001681, 1, to_date('2016-04-11 00:00:00','YYYY-MM-DD HH24:MI:SS'), 60000, 10800, 0, 250, 0, 'c1', 8,null);insert into xxxx_oebs_cash_payment_test (ID, INVOICE_ID, OEBS_PAYMENT, DOC_DATE, COMISS_DATE) values (s_xxxx_oebs_cash_payment_test.NEXTVAL, 100168, 30000, to_date('2016-04-11 00:00:00','YYYY-MM-DD HH24:MI:SS'), date'2016-04-30' );insert into xxxx_client_discount_m  (ID,CLIENT_ID,CLIENT_AVG_DISCOUNT,DT) values (s_xxxx_client_discount_m.NEXTVAL,250, 13, date'2014-03-01');</v>
      </c>
    </row>
    <row r="154" spans="1:48" s="228" customFormat="1" x14ac:dyDescent="0.3">
      <c r="A154" s="272">
        <v>30</v>
      </c>
      <c r="B154" s="237"/>
      <c r="C154" s="220" t="str">
        <f t="shared" si="42"/>
        <v>100030</v>
      </c>
      <c r="D154" s="220" t="str">
        <f t="shared" si="43"/>
        <v>100030/13</v>
      </c>
      <c r="E154" s="221" t="s">
        <v>251</v>
      </c>
      <c r="F154" s="221" t="s">
        <v>252</v>
      </c>
      <c r="G154" s="220">
        <v>2</v>
      </c>
      <c r="H154" s="189">
        <v>100169</v>
      </c>
      <c r="I154" s="222" t="str">
        <f t="shared" si="44"/>
        <v>Б-100169-13</v>
      </c>
      <c r="J154" s="223">
        <v>2</v>
      </c>
      <c r="K154" s="220">
        <v>7</v>
      </c>
      <c r="L154" s="220" t="s">
        <v>42</v>
      </c>
      <c r="M154" s="223">
        <v>1</v>
      </c>
      <c r="N154" s="220">
        <v>18</v>
      </c>
      <c r="O154" s="221" t="s">
        <v>167</v>
      </c>
      <c r="P154" s="221" t="s">
        <v>234</v>
      </c>
      <c r="Q154" s="221" t="s">
        <v>235</v>
      </c>
      <c r="R154" s="17" t="str">
        <f t="shared" si="40"/>
        <v>1001691</v>
      </c>
      <c r="S154" s="222">
        <v>1</v>
      </c>
      <c r="T154" s="221" t="s">
        <v>139</v>
      </c>
      <c r="U154" s="222">
        <v>100000</v>
      </c>
      <c r="V154" s="220">
        <f t="shared" si="36"/>
        <v>18000</v>
      </c>
      <c r="W154" s="220">
        <v>0</v>
      </c>
      <c r="X154" s="18">
        <v>251</v>
      </c>
      <c r="Y154" s="225" t="s">
        <v>47</v>
      </c>
      <c r="Z154" s="226">
        <f t="shared" si="37"/>
        <v>82000</v>
      </c>
      <c r="AA154" s="226">
        <f t="shared" si="41"/>
        <v>6560</v>
      </c>
      <c r="AB154" s="226"/>
      <c r="AC154" s="224">
        <f t="shared" si="38"/>
        <v>50000</v>
      </c>
      <c r="AD154" s="220"/>
      <c r="AE154" s="220"/>
      <c r="AF154" s="221" t="s">
        <v>231</v>
      </c>
      <c r="AG154" s="227">
        <v>8</v>
      </c>
      <c r="AH154" s="224">
        <v>13</v>
      </c>
      <c r="AI154" s="221" t="s">
        <v>49</v>
      </c>
      <c r="AJ154" s="221"/>
      <c r="AK154" s="221"/>
      <c r="AL154" s="224">
        <v>0</v>
      </c>
      <c r="AM154" s="222" t="s">
        <v>50</v>
      </c>
      <c r="AN154" s="220" t="s">
        <v>51</v>
      </c>
      <c r="AO154" s="220"/>
      <c r="AP154" s="224"/>
      <c r="AQ154" s="224"/>
      <c r="AR154" s="224"/>
      <c r="AS154" s="474" t="s">
        <v>309</v>
      </c>
      <c r="AT154" s="222">
        <v>1</v>
      </c>
      <c r="AU154" s="228">
        <v>3936</v>
      </c>
      <c r="AV15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100169, 'Б-100169-13',date'2016-03-02',2, 7, 7, 'RUR', 1, 18, date'2016-03-06', date'2016-03-07', 1001691, 1, to_date('2016-03-07 00:00:00','YYYY-MM-DD HH24:MI:SS'), 100000, 18000, 0, 251, 0, 'c1', 8,null);insert into xxxx_oebs_cash_payment_test (ID, INVOICE_ID, OEBS_PAYMENT, DOC_DATE, COMISS_DATE) values (s_xxxx_oebs_cash_payment_test.NEXTVAL, 100169, 50000, to_date('2016-03-07 00:00:00','YYYY-MM-DD HH24:MI:SS'), date'2016-03-31' );insert into xxxx_client_discount_m  (ID,CLIENT_ID,CLIENT_AVG_DISCOUNT,DT) values (s_xxxx_client_discount_m.NEXTVAL,251, 13, date'2014-03-01');</v>
      </c>
    </row>
    <row r="155" spans="1:48" s="228" customFormat="1" ht="15" customHeight="1" x14ac:dyDescent="0.3">
      <c r="A155" s="272">
        <v>30</v>
      </c>
      <c r="B155" s="237"/>
      <c r="C155" s="220" t="str">
        <f t="shared" si="42"/>
        <v>100030</v>
      </c>
      <c r="D155" s="220" t="str">
        <f t="shared" si="43"/>
        <v>100030/13</v>
      </c>
      <c r="E155" s="221" t="s">
        <v>251</v>
      </c>
      <c r="F155" s="221" t="s">
        <v>252</v>
      </c>
      <c r="G155" s="220">
        <v>2</v>
      </c>
      <c r="H155" s="189">
        <v>100170</v>
      </c>
      <c r="I155" s="222" t="str">
        <f t="shared" si="44"/>
        <v>Б-100170-13</v>
      </c>
      <c r="J155" s="223">
        <v>2</v>
      </c>
      <c r="K155" s="220">
        <v>7</v>
      </c>
      <c r="L155" s="220" t="s">
        <v>42</v>
      </c>
      <c r="M155" s="223">
        <v>1</v>
      </c>
      <c r="N155" s="220">
        <v>18</v>
      </c>
      <c r="O155" s="221" t="s">
        <v>168</v>
      </c>
      <c r="P155" s="221" t="s">
        <v>234</v>
      </c>
      <c r="Q155" s="221" t="s">
        <v>235</v>
      </c>
      <c r="R155" s="17" t="str">
        <f t="shared" si="40"/>
        <v>1001701</v>
      </c>
      <c r="S155" s="222">
        <v>1</v>
      </c>
      <c r="T155" s="221" t="s">
        <v>140</v>
      </c>
      <c r="U155" s="220">
        <v>90000</v>
      </c>
      <c r="V155" s="220">
        <f t="shared" si="36"/>
        <v>16200</v>
      </c>
      <c r="W155" s="220">
        <v>0</v>
      </c>
      <c r="X155" s="18">
        <v>252</v>
      </c>
      <c r="Y155" s="225" t="s">
        <v>47</v>
      </c>
      <c r="Z155" s="226">
        <f t="shared" si="37"/>
        <v>73800</v>
      </c>
      <c r="AA155" s="226">
        <f t="shared" si="41"/>
        <v>5904</v>
      </c>
      <c r="AB155" s="284"/>
      <c r="AC155" s="224">
        <f t="shared" si="38"/>
        <v>45000</v>
      </c>
      <c r="AD155" s="220"/>
      <c r="AE155" s="220"/>
      <c r="AF155" s="221" t="s">
        <v>231</v>
      </c>
      <c r="AG155" s="227">
        <v>8</v>
      </c>
      <c r="AH155" s="224">
        <v>7</v>
      </c>
      <c r="AI155" s="221" t="s">
        <v>49</v>
      </c>
      <c r="AJ155" s="221"/>
      <c r="AK155" s="221"/>
      <c r="AL155" s="224">
        <v>0</v>
      </c>
      <c r="AM155" s="222" t="s">
        <v>50</v>
      </c>
      <c r="AN155" s="220" t="s">
        <v>51</v>
      </c>
      <c r="AO155" s="220"/>
      <c r="AP155" s="224"/>
      <c r="AQ155" s="224"/>
      <c r="AR155" s="224"/>
      <c r="AS155" s="474"/>
      <c r="AT155" s="222">
        <v>2</v>
      </c>
      <c r="AU155" s="228">
        <v>5248</v>
      </c>
      <c r="AV15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100170, 'Б-100170-13',date'2016-03-03',2, 7, 7, 'RUR', 1, 18, date'2016-03-06', date'2016-03-07', 1001701, 1, to_date('2016-03-08 00:00:00','YYYY-MM-DD HH24:MI:SS'), 90000, 16200, 0, 252,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(s_xxxx_client_discount_m.NEXTVAL,252, 7, date'2014-03-01');</v>
      </c>
    </row>
    <row r="156" spans="1:48" s="228" customFormat="1" ht="15" customHeight="1" x14ac:dyDescent="0.3">
      <c r="A156" s="272">
        <v>30</v>
      </c>
      <c r="B156" s="237"/>
      <c r="C156" s="220" t="str">
        <f t="shared" si="42"/>
        <v>100030</v>
      </c>
      <c r="D156" s="220" t="str">
        <f t="shared" si="43"/>
        <v>100030/13</v>
      </c>
      <c r="E156" s="221" t="s">
        <v>251</v>
      </c>
      <c r="F156" s="221" t="s">
        <v>252</v>
      </c>
      <c r="G156" s="220">
        <v>2</v>
      </c>
      <c r="H156" s="189">
        <v>100171</v>
      </c>
      <c r="I156" s="222" t="str">
        <f t="shared" si="44"/>
        <v>Б-100171-13</v>
      </c>
      <c r="J156" s="223">
        <v>2</v>
      </c>
      <c r="K156" s="220">
        <v>3</v>
      </c>
      <c r="L156" s="220" t="s">
        <v>42</v>
      </c>
      <c r="M156" s="223">
        <v>1</v>
      </c>
      <c r="N156" s="220">
        <v>18</v>
      </c>
      <c r="O156" s="221" t="s">
        <v>168</v>
      </c>
      <c r="P156" s="221" t="s">
        <v>234</v>
      </c>
      <c r="Q156" s="221" t="s">
        <v>235</v>
      </c>
      <c r="R156" s="17" t="str">
        <f t="shared" si="40"/>
        <v>1001711</v>
      </c>
      <c r="S156" s="222">
        <v>1</v>
      </c>
      <c r="T156" s="221" t="s">
        <v>140</v>
      </c>
      <c r="U156" s="220">
        <v>90000</v>
      </c>
      <c r="V156" s="220">
        <f t="shared" si="36"/>
        <v>16200</v>
      </c>
      <c r="W156" s="220">
        <v>0</v>
      </c>
      <c r="X156" s="18">
        <v>253</v>
      </c>
      <c r="Y156" s="225" t="s">
        <v>47</v>
      </c>
      <c r="Z156" s="226">
        <f t="shared" si="37"/>
        <v>73800</v>
      </c>
      <c r="AA156" s="226">
        <f t="shared" si="41"/>
        <v>5904</v>
      </c>
      <c r="AB156" s="284"/>
      <c r="AC156" s="224">
        <f t="shared" si="38"/>
        <v>45000</v>
      </c>
      <c r="AD156" s="220"/>
      <c r="AE156" s="220"/>
      <c r="AF156" s="221" t="s">
        <v>231</v>
      </c>
      <c r="AG156" s="227">
        <v>8</v>
      </c>
      <c r="AH156" s="224">
        <v>7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474"/>
      <c r="AT156" s="274">
        <v>3</v>
      </c>
      <c r="AU156" s="228">
        <v>5904</v>
      </c>
      <c r="AV15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100171, 'Б-100171-13',date'2016-03-03',2, 3, 3, 'RUR', 1, 18, date'2016-03-06', date'2016-03-07', 1001711, 1, to_date('2016-03-08 00:00:00','YYYY-MM-DD HH24:MI:SS'), 90000, 16200, 0, 253, 0, 'c1', 8,null);insert into xxxx_oebs_cash_payment_test (ID, INVOICE_ID, OEBS_PAYMENT, DOC_DATE, COMISS_DATE) values (s_xxxx_oebs_cash_payment_test.NEXTVAL, 100171, 45000, to_date('2016-03-08 00:00:00','YYYY-MM-DD HH24:MI:SS'), date'2016-03-31' );insert into xxxx_client_discount_m  (ID,CLIENT_ID,CLIENT_AVG_DISCOUNT,DT) values (s_xxxx_client_discount_m.NEXTVAL,253, 7, date'2014-03-01');</v>
      </c>
    </row>
    <row r="157" spans="1:48" s="228" customFormat="1" ht="15" customHeight="1" x14ac:dyDescent="0.3">
      <c r="A157" s="272">
        <v>30</v>
      </c>
      <c r="B157" s="237"/>
      <c r="C157" s="220" t="str">
        <f t="shared" si="42"/>
        <v>100030</v>
      </c>
      <c r="D157" s="220" t="str">
        <f t="shared" si="43"/>
        <v>100030/13</v>
      </c>
      <c r="E157" s="221" t="s">
        <v>251</v>
      </c>
      <c r="F157" s="221" t="s">
        <v>252</v>
      </c>
      <c r="G157" s="220">
        <v>2</v>
      </c>
      <c r="H157" s="189">
        <v>100172</v>
      </c>
      <c r="I157" s="222" t="str">
        <f t="shared" si="44"/>
        <v>Б-100172-13</v>
      </c>
      <c r="J157" s="223">
        <v>2</v>
      </c>
      <c r="K157" s="220">
        <v>2</v>
      </c>
      <c r="L157" s="220" t="s">
        <v>42</v>
      </c>
      <c r="M157" s="223">
        <v>1</v>
      </c>
      <c r="N157" s="220">
        <v>18</v>
      </c>
      <c r="O157" s="221" t="s">
        <v>169</v>
      </c>
      <c r="P157" s="221" t="s">
        <v>234</v>
      </c>
      <c r="Q157" s="221" t="s">
        <v>235</v>
      </c>
      <c r="R157" s="17" t="str">
        <f t="shared" si="40"/>
        <v>1001721</v>
      </c>
      <c r="S157" s="222">
        <v>1</v>
      </c>
      <c r="T157" s="221" t="s">
        <v>141</v>
      </c>
      <c r="U157" s="220">
        <v>80000</v>
      </c>
      <c r="V157" s="220">
        <f t="shared" si="36"/>
        <v>14400</v>
      </c>
      <c r="W157" s="220">
        <v>0</v>
      </c>
      <c r="X157" s="18">
        <v>254</v>
      </c>
      <c r="Y157" s="225" t="s">
        <v>47</v>
      </c>
      <c r="Z157" s="226">
        <f t="shared" si="37"/>
        <v>65600</v>
      </c>
      <c r="AA157" s="226">
        <f t="shared" si="41"/>
        <v>5248</v>
      </c>
      <c r="AB157" s="226"/>
      <c r="AC157" s="224">
        <f t="shared" si="38"/>
        <v>40000</v>
      </c>
      <c r="AD157" s="220"/>
      <c r="AE157" s="220"/>
      <c r="AF157" s="221" t="s">
        <v>231</v>
      </c>
      <c r="AG157" s="227">
        <v>8</v>
      </c>
      <c r="AH157" s="224">
        <v>20</v>
      </c>
      <c r="AI157" s="221" t="s">
        <v>49</v>
      </c>
      <c r="AJ157" s="221"/>
      <c r="AK157" s="221"/>
      <c r="AL157" s="224">
        <v>0</v>
      </c>
      <c r="AM157" s="222" t="s">
        <v>50</v>
      </c>
      <c r="AN157" s="220" t="s">
        <v>51</v>
      </c>
      <c r="AO157" s="220"/>
      <c r="AP157" s="224"/>
      <c r="AQ157" s="224"/>
      <c r="AR157" s="224"/>
      <c r="AS157" s="474"/>
      <c r="AT157" s="222">
        <v>7</v>
      </c>
      <c r="AU157" s="228">
        <v>12464</v>
      </c>
      <c r="AV15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100172, 'Б-100172-13',date'2016-03-04',2, 2, 2, 'RUR', 1, 18, date'2016-03-06', date'2016-03-07', 1001721, 1, to_date('2016-03-09 00:00:00','YYYY-MM-DD HH24:MI:SS'), 80000, 14400, 0, 254, 0, 'c1', 8,null);insert into xxxx_oebs_cash_payment_test (ID, INVOICE_ID, OEBS_PAYMENT, DOC_DATE, COMISS_DATE) values (s_xxxx_oebs_cash_payment_test.NEXTVAL, 100172, 40000, to_date('2016-03-09 00:00:00','YYYY-MM-DD HH24:MI:SS'), date'2016-03-31' );insert into xxxx_client_discount_m  (ID,CLIENT_ID,CLIENT_AVG_DISCOUNT,DT) values (s_xxxx_client_discount_m.NEXTVAL,254, 20, date'2014-03-01');</v>
      </c>
    </row>
    <row r="158" spans="1:48" s="279" customFormat="1" ht="15" customHeight="1" x14ac:dyDescent="0.3">
      <c r="A158" s="272">
        <v>30</v>
      </c>
      <c r="B158" s="237"/>
      <c r="C158" s="222" t="str">
        <f t="shared" si="42"/>
        <v>100030</v>
      </c>
      <c r="D158" s="222" t="str">
        <f t="shared" si="43"/>
        <v>100030/13</v>
      </c>
      <c r="E158" s="275" t="s">
        <v>251</v>
      </c>
      <c r="F158" s="275" t="s">
        <v>252</v>
      </c>
      <c r="G158" s="222">
        <v>2</v>
      </c>
      <c r="H158" s="189">
        <v>100173</v>
      </c>
      <c r="I158" s="222" t="str">
        <f t="shared" si="44"/>
        <v>Б-100173-13</v>
      </c>
      <c r="J158" s="277">
        <v>2</v>
      </c>
      <c r="K158" s="222">
        <v>1</v>
      </c>
      <c r="L158" s="222" t="s">
        <v>42</v>
      </c>
      <c r="M158" s="277">
        <v>1</v>
      </c>
      <c r="N158" s="222">
        <v>18</v>
      </c>
      <c r="O158" s="275" t="s">
        <v>170</v>
      </c>
      <c r="P158" s="275" t="s">
        <v>234</v>
      </c>
      <c r="Q158" s="275" t="s">
        <v>235</v>
      </c>
      <c r="R158" s="17" t="str">
        <f t="shared" si="40"/>
        <v>1001731</v>
      </c>
      <c r="S158" s="222">
        <v>1</v>
      </c>
      <c r="T158" s="275" t="s">
        <v>142</v>
      </c>
      <c r="U158" s="222">
        <v>60000</v>
      </c>
      <c r="V158" s="222">
        <f t="shared" si="36"/>
        <v>10800</v>
      </c>
      <c r="W158" s="222">
        <v>0</v>
      </c>
      <c r="X158" s="18">
        <v>255</v>
      </c>
      <c r="Y158" s="278" t="s">
        <v>47</v>
      </c>
      <c r="Z158" s="285">
        <f t="shared" si="37"/>
        <v>49200</v>
      </c>
      <c r="AA158" s="226">
        <f t="shared" si="41"/>
        <v>3936</v>
      </c>
      <c r="AB158" s="285"/>
      <c r="AC158" s="222">
        <f t="shared" si="38"/>
        <v>30000</v>
      </c>
      <c r="AD158" s="222"/>
      <c r="AE158" s="222"/>
      <c r="AF158" s="275" t="s">
        <v>231</v>
      </c>
      <c r="AG158" s="278">
        <v>8</v>
      </c>
      <c r="AH158" s="222">
        <v>13</v>
      </c>
      <c r="AI158" s="275" t="s">
        <v>49</v>
      </c>
      <c r="AJ158" s="275"/>
      <c r="AK158" s="275"/>
      <c r="AL158" s="222">
        <v>0</v>
      </c>
      <c r="AM158" s="222" t="s">
        <v>50</v>
      </c>
      <c r="AN158" s="222" t="s">
        <v>51</v>
      </c>
      <c r="AO158" s="222"/>
      <c r="AP158" s="222"/>
      <c r="AQ158" s="222"/>
      <c r="AR158" s="222"/>
      <c r="AS158" s="474"/>
      <c r="AT158" s="222">
        <v>1</v>
      </c>
      <c r="AU158" s="279">
        <v>3936</v>
      </c>
      <c r="AV15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100173, 'Б-100173-13',date'2016-03-05',2, 1, 1, 'RUR', 1, 18, date'2016-03-06', date'2016-03-07', 1001731, 1, to_date('2016-03-11 00:00:00','YYYY-MM-DD HH24:MI:SS'), 60000, 10800, 0, 255, 0, 'c1', 8,null);insert into xxxx_oebs_cash_payment_test (ID, INVOICE_ID, OEBS_PAYMENT, DOC_DATE, COMISS_DATE) values (s_xxxx_oebs_cash_payment_test.NEXTVAL, 100173, 30000, to_date('2016-03-11 00:00:00','YYYY-MM-DD HH24:MI:SS'), date'2016-03-31' );insert into xxxx_client_discount_m  (ID,CLIENT_ID,CLIENT_AVG_DISCOUNT,DT) values (s_xxxx_client_discount_m.NEXTVAL,255, 13, date'2014-03-01');</v>
      </c>
    </row>
    <row r="159" spans="1:48" s="279" customFormat="1" x14ac:dyDescent="0.3">
      <c r="A159" s="272">
        <v>30</v>
      </c>
      <c r="B159" s="237"/>
      <c r="C159" s="222" t="str">
        <f t="shared" si="42"/>
        <v>100030</v>
      </c>
      <c r="D159" s="222" t="str">
        <f t="shared" si="43"/>
        <v>100030/13</v>
      </c>
      <c r="E159" s="275" t="s">
        <v>251</v>
      </c>
      <c r="F159" s="275" t="s">
        <v>252</v>
      </c>
      <c r="G159" s="222">
        <v>2</v>
      </c>
      <c r="H159" s="189">
        <v>100174</v>
      </c>
      <c r="I159" s="222" t="str">
        <f t="shared" si="44"/>
        <v>Б-100174-13</v>
      </c>
      <c r="J159" s="277">
        <v>2</v>
      </c>
      <c r="K159" s="245">
        <v>7</v>
      </c>
      <c r="L159" s="222" t="s">
        <v>42</v>
      </c>
      <c r="M159" s="277">
        <v>1</v>
      </c>
      <c r="N159" s="222">
        <v>18</v>
      </c>
      <c r="O159" s="275" t="s">
        <v>240</v>
      </c>
      <c r="P159" s="275" t="s">
        <v>244</v>
      </c>
      <c r="Q159" s="275" t="s">
        <v>245</v>
      </c>
      <c r="R159" s="17" t="str">
        <f t="shared" si="40"/>
        <v>1001741</v>
      </c>
      <c r="S159" s="222">
        <v>1</v>
      </c>
      <c r="T159" s="275" t="s">
        <v>143</v>
      </c>
      <c r="U159" s="245">
        <v>100000000</v>
      </c>
      <c r="V159" s="222">
        <f t="shared" si="36"/>
        <v>18000000</v>
      </c>
      <c r="W159" s="222">
        <v>0</v>
      </c>
      <c r="X159" s="18">
        <v>256</v>
      </c>
      <c r="Y159" s="278" t="s">
        <v>47</v>
      </c>
      <c r="Z159" s="285">
        <f t="shared" si="37"/>
        <v>82000000</v>
      </c>
      <c r="AA159" s="226">
        <f t="shared" si="41"/>
        <v>6560000</v>
      </c>
      <c r="AB159" s="285"/>
      <c r="AC159" s="222">
        <f t="shared" si="38"/>
        <v>50000000</v>
      </c>
      <c r="AD159" s="222"/>
      <c r="AE159" s="222"/>
      <c r="AF159" s="275" t="s">
        <v>232</v>
      </c>
      <c r="AG159" s="278">
        <v>8</v>
      </c>
      <c r="AH159" s="222">
        <v>13</v>
      </c>
      <c r="AI159" s="275" t="s">
        <v>49</v>
      </c>
      <c r="AJ159" s="275"/>
      <c r="AK159" s="275"/>
      <c r="AL159" s="222">
        <v>0</v>
      </c>
      <c r="AM159" s="222" t="s">
        <v>50</v>
      </c>
      <c r="AN159" s="222" t="s">
        <v>51</v>
      </c>
      <c r="AO159" s="222"/>
      <c r="AP159" s="222"/>
      <c r="AQ159" s="222"/>
      <c r="AR159" s="222"/>
      <c r="AS159" s="474"/>
      <c r="AT159" s="222">
        <v>2</v>
      </c>
      <c r="AU159" s="279">
        <v>5248</v>
      </c>
      <c r="AV15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100174, 'Б-100174-13',date'2016-04-02',2, 7, 7, 'RUR', 1, 18, date'2016-04-06', date'2016-04-07', 1001741, 1, to_date('2016-04-07 00:00:00','YYYY-MM-DD HH24:MI:SS'), 100000000, 18000000, 0, 256, 0, 'c1', 8,null);insert into xxxx_oebs_cash_payment_test (ID, INVOICE_ID, OEBS_PAYMENT, DOC_DATE, COMISS_DATE) values (s_xxxx_oebs_cash_payment_test.NEXTVAL, 100174, 50000000, to_date('2016-04-07 00:00:00','YYYY-MM-DD HH24:MI:SS'), date'2016-04-30' );insert into xxxx_client_discount_m  (ID,CLIENT_ID,CLIENT_AVG_DISCOUNT,DT) values (s_xxxx_client_discount_m.NEXTVAL,256, 13, date'2014-03-01');</v>
      </c>
    </row>
    <row r="160" spans="1:48" s="279" customFormat="1" ht="15" customHeight="1" x14ac:dyDescent="0.3">
      <c r="A160" s="272">
        <v>30</v>
      </c>
      <c r="B160" s="237"/>
      <c r="C160" s="222" t="str">
        <f t="shared" si="42"/>
        <v>100030</v>
      </c>
      <c r="D160" s="222" t="str">
        <f t="shared" si="43"/>
        <v>100030/13</v>
      </c>
      <c r="E160" s="275" t="s">
        <v>251</v>
      </c>
      <c r="F160" s="275" t="s">
        <v>252</v>
      </c>
      <c r="G160" s="222">
        <v>2</v>
      </c>
      <c r="H160" s="189">
        <v>100175</v>
      </c>
      <c r="I160" s="222" t="str">
        <f t="shared" si="44"/>
        <v>Б-100175-13</v>
      </c>
      <c r="J160" s="277">
        <v>2</v>
      </c>
      <c r="K160" s="220">
        <v>7</v>
      </c>
      <c r="L160" s="222" t="s">
        <v>42</v>
      </c>
      <c r="M160" s="277">
        <v>1</v>
      </c>
      <c r="N160" s="222">
        <v>18</v>
      </c>
      <c r="O160" s="275" t="s">
        <v>241</v>
      </c>
      <c r="P160" s="275" t="s">
        <v>244</v>
      </c>
      <c r="Q160" s="275" t="s">
        <v>245</v>
      </c>
      <c r="R160" s="17" t="str">
        <f t="shared" si="40"/>
        <v>1001751</v>
      </c>
      <c r="S160" s="222">
        <v>1</v>
      </c>
      <c r="T160" s="275" t="s">
        <v>144</v>
      </c>
      <c r="U160" s="222">
        <v>90000</v>
      </c>
      <c r="V160" s="222">
        <f t="shared" si="36"/>
        <v>16200</v>
      </c>
      <c r="W160" s="222">
        <v>0</v>
      </c>
      <c r="X160" s="18">
        <v>257</v>
      </c>
      <c r="Y160" s="278" t="s">
        <v>47</v>
      </c>
      <c r="Z160" s="285">
        <f t="shared" si="37"/>
        <v>73800</v>
      </c>
      <c r="AA160" s="226">
        <f t="shared" si="41"/>
        <v>5904</v>
      </c>
      <c r="AB160" s="286"/>
      <c r="AC160" s="222">
        <f t="shared" si="38"/>
        <v>45000</v>
      </c>
      <c r="AD160" s="222"/>
      <c r="AE160" s="222"/>
      <c r="AF160" s="275" t="s">
        <v>232</v>
      </c>
      <c r="AG160" s="278">
        <v>8</v>
      </c>
      <c r="AH160" s="222">
        <v>7</v>
      </c>
      <c r="AI160" s="275" t="s">
        <v>49</v>
      </c>
      <c r="AJ160" s="275"/>
      <c r="AK160" s="275"/>
      <c r="AL160" s="222">
        <v>0</v>
      </c>
      <c r="AM160" s="222" t="s">
        <v>50</v>
      </c>
      <c r="AN160" s="222" t="s">
        <v>51</v>
      </c>
      <c r="AO160" s="222"/>
      <c r="AP160" s="222"/>
      <c r="AQ160" s="222"/>
      <c r="AR160" s="222"/>
      <c r="AS160" s="474"/>
      <c r="AT160" s="222">
        <v>3</v>
      </c>
      <c r="AU160" s="279">
        <v>5904</v>
      </c>
      <c r="AV16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100175, 'Б-100175-13',date'2016-04-03',2, 7, 7, 'RUR', 1, 18, date'2016-04-06', date'2016-04-07', 1001751, 1, to_date('2016-04-08 00:00:00','YYYY-MM-DD HH24:MI:SS'), 90000, 16200, 0, 257, 0, 'c1', 8,null);insert into xxxx_oebs_cash_payment_test (ID, INVOICE_ID, OEBS_PAYMENT, DOC_DATE, COMISS_DATE) values (s_xxxx_oebs_cash_payment_test.NEXTVAL, 100175, 45000, to_date('2016-04-08 00:00:00','YYYY-MM-DD HH24:MI:SS'), date'2016-04-30' );insert into xxxx_client_discount_m  (ID,CLIENT_ID,CLIENT_AVG_DISCOUNT,DT) values (s_xxxx_client_discount_m.NEXTVAL,257, 7, date'2014-03-01');</v>
      </c>
    </row>
    <row r="161" spans="1:48" s="279" customFormat="1" ht="15" customHeight="1" x14ac:dyDescent="0.3">
      <c r="A161" s="272">
        <v>30</v>
      </c>
      <c r="B161" s="237"/>
      <c r="C161" s="222" t="str">
        <f t="shared" si="42"/>
        <v>100030</v>
      </c>
      <c r="D161" s="222" t="str">
        <f t="shared" si="43"/>
        <v>100030/13</v>
      </c>
      <c r="E161" s="275" t="s">
        <v>251</v>
      </c>
      <c r="F161" s="275" t="s">
        <v>252</v>
      </c>
      <c r="G161" s="222">
        <v>2</v>
      </c>
      <c r="H161" s="189">
        <v>100176</v>
      </c>
      <c r="I161" s="222" t="str">
        <f t="shared" si="44"/>
        <v>Б-100176-13</v>
      </c>
      <c r="J161" s="277">
        <v>2</v>
      </c>
      <c r="K161" s="220">
        <v>3</v>
      </c>
      <c r="L161" s="222" t="s">
        <v>42</v>
      </c>
      <c r="M161" s="277">
        <v>1</v>
      </c>
      <c r="N161" s="222">
        <v>18</v>
      </c>
      <c r="O161" s="275" t="s">
        <v>241</v>
      </c>
      <c r="P161" s="275" t="s">
        <v>244</v>
      </c>
      <c r="Q161" s="275" t="s">
        <v>245</v>
      </c>
      <c r="R161" s="17" t="str">
        <f t="shared" si="40"/>
        <v>1001761</v>
      </c>
      <c r="S161" s="222">
        <v>1</v>
      </c>
      <c r="T161" s="275" t="s">
        <v>144</v>
      </c>
      <c r="U161" s="222">
        <v>90000</v>
      </c>
      <c r="V161" s="222">
        <f t="shared" si="36"/>
        <v>16200</v>
      </c>
      <c r="W161" s="222">
        <v>0</v>
      </c>
      <c r="X161" s="18">
        <v>258</v>
      </c>
      <c r="Y161" s="278" t="s">
        <v>47</v>
      </c>
      <c r="Z161" s="285">
        <f t="shared" si="37"/>
        <v>73800</v>
      </c>
      <c r="AA161" s="226">
        <f t="shared" si="41"/>
        <v>5904</v>
      </c>
      <c r="AB161" s="286"/>
      <c r="AC161" s="222">
        <f t="shared" si="38"/>
        <v>45000</v>
      </c>
      <c r="AD161" s="222"/>
      <c r="AE161" s="222"/>
      <c r="AF161" s="275" t="s">
        <v>232</v>
      </c>
      <c r="AG161" s="278">
        <v>8</v>
      </c>
      <c r="AH161" s="222">
        <v>7</v>
      </c>
      <c r="AI161" s="275" t="s">
        <v>49</v>
      </c>
      <c r="AJ161" s="275"/>
      <c r="AK161" s="275"/>
      <c r="AL161" s="222">
        <v>0</v>
      </c>
      <c r="AM161" s="222" t="s">
        <v>50</v>
      </c>
      <c r="AN161" s="222" t="s">
        <v>51</v>
      </c>
      <c r="AO161" s="222"/>
      <c r="AP161" s="222"/>
      <c r="AQ161" s="222"/>
      <c r="AR161" s="222"/>
      <c r="AS161" s="474" t="s">
        <v>332</v>
      </c>
      <c r="AT161" s="274">
        <v>7</v>
      </c>
      <c r="AU161" s="279">
        <v>6565904</v>
      </c>
      <c r="AV16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100176, 'Б-100176-13',date'2016-04-03',2, 3, 3, 'RUR', 1, 18, date'2016-04-06', date'2016-04-07', 1001761, 1, to_date('2016-04-08 00:00:00','YYYY-MM-DD HH24:MI:SS'), 90000, 16200, 0, 258, 0, 'c1', 8,null);insert into xxxx_oebs_cash_payment_test (ID, INVOICE_ID, OEBS_PAYMENT, DOC_DATE, COMISS_DATE) values (s_xxxx_oebs_cash_payment_test.NEXTVAL, 100176, 45000, to_date('2016-04-08 00:00:00','YYYY-MM-DD HH24:MI:SS'), date'2016-04-30' );insert into xxxx_client_discount_m  (ID,CLIENT_ID,CLIENT_AVG_DISCOUNT,DT) values (s_xxxx_client_discount_m.NEXTVAL,258, 7, date'2014-03-01');</v>
      </c>
    </row>
    <row r="162" spans="1:48" s="279" customFormat="1" ht="15" customHeight="1" x14ac:dyDescent="0.3">
      <c r="A162" s="272">
        <v>30</v>
      </c>
      <c r="B162" s="237"/>
      <c r="C162" s="222" t="str">
        <f t="shared" si="42"/>
        <v>100030</v>
      </c>
      <c r="D162" s="222" t="str">
        <f t="shared" si="43"/>
        <v>100030/13</v>
      </c>
      <c r="E162" s="275" t="s">
        <v>251</v>
      </c>
      <c r="F162" s="275" t="s">
        <v>252</v>
      </c>
      <c r="G162" s="222">
        <v>2</v>
      </c>
      <c r="H162" s="189">
        <v>100177</v>
      </c>
      <c r="I162" s="222" t="str">
        <f t="shared" si="44"/>
        <v>Б-100177-13</v>
      </c>
      <c r="J162" s="277">
        <v>2</v>
      </c>
      <c r="K162" s="220">
        <v>2</v>
      </c>
      <c r="L162" s="222" t="s">
        <v>42</v>
      </c>
      <c r="M162" s="277">
        <v>1</v>
      </c>
      <c r="N162" s="222">
        <v>18</v>
      </c>
      <c r="O162" s="275" t="s">
        <v>242</v>
      </c>
      <c r="P162" s="275" t="s">
        <v>244</v>
      </c>
      <c r="Q162" s="275" t="s">
        <v>245</v>
      </c>
      <c r="R162" s="17" t="str">
        <f t="shared" si="40"/>
        <v>1001771</v>
      </c>
      <c r="S162" s="222">
        <v>1</v>
      </c>
      <c r="T162" s="275" t="s">
        <v>145</v>
      </c>
      <c r="U162" s="222">
        <v>80000</v>
      </c>
      <c r="V162" s="222">
        <f t="shared" si="36"/>
        <v>14400</v>
      </c>
      <c r="W162" s="222">
        <v>0</v>
      </c>
      <c r="X162" s="18">
        <v>259</v>
      </c>
      <c r="Y162" s="278" t="s">
        <v>47</v>
      </c>
      <c r="Z162" s="285">
        <f t="shared" si="37"/>
        <v>65600</v>
      </c>
      <c r="AA162" s="226">
        <f t="shared" si="41"/>
        <v>5248</v>
      </c>
      <c r="AB162" s="285"/>
      <c r="AC162" s="222">
        <f t="shared" si="38"/>
        <v>40000</v>
      </c>
      <c r="AD162" s="222"/>
      <c r="AE162" s="222"/>
      <c r="AF162" s="275" t="s">
        <v>232</v>
      </c>
      <c r="AG162" s="278">
        <v>8</v>
      </c>
      <c r="AH162" s="222">
        <v>20</v>
      </c>
      <c r="AI162" s="275" t="s">
        <v>49</v>
      </c>
      <c r="AJ162" s="275"/>
      <c r="AK162" s="275"/>
      <c r="AL162" s="222">
        <v>0</v>
      </c>
      <c r="AM162" s="222" t="s">
        <v>50</v>
      </c>
      <c r="AN162" s="222" t="s">
        <v>51</v>
      </c>
      <c r="AO162" s="222"/>
      <c r="AP162" s="222"/>
      <c r="AQ162" s="222"/>
      <c r="AR162" s="222"/>
      <c r="AS162" s="474"/>
      <c r="AT162" s="222"/>
      <c r="AV16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100177, 'Б-100177-13',date'2016-04-04',2, 2, 2, 'RUR', 1, 18, date'2016-04-06', date'2016-04-07', 1001771, 1, to_date('2016-04-09 00:00:00','YYYY-MM-DD HH24:MI:SS'), 80000, 14400, 0, 259, 0, 'c1', 8,null);insert into xxxx_oebs_cash_payment_test (ID, INVOICE_ID, OEBS_PAYMENT, DOC_DATE, COMISS_DATE) values (s_xxxx_oebs_cash_payment_test.NEXTVAL, 100177, 40000, to_date('2016-04-09 00:00:00','YYYY-MM-DD HH24:MI:SS'), date'2016-04-30' );insert into xxxx_client_discount_m  (ID,CLIENT_ID,CLIENT_AVG_DISCOUNT,DT) values (s_xxxx_client_discount_m.NEXTVAL,259, 20, date'2014-03-01');</v>
      </c>
    </row>
    <row r="163" spans="1:48" s="236" customFormat="1" ht="15" customHeight="1" x14ac:dyDescent="0.3">
      <c r="A163" s="272">
        <v>30</v>
      </c>
      <c r="B163" s="238"/>
      <c r="C163" s="229" t="str">
        <f t="shared" si="42"/>
        <v>100030</v>
      </c>
      <c r="D163" s="229" t="str">
        <f t="shared" si="43"/>
        <v>100030/13</v>
      </c>
      <c r="E163" s="230" t="s">
        <v>251</v>
      </c>
      <c r="F163" s="230" t="s">
        <v>252</v>
      </c>
      <c r="G163" s="229">
        <v>2</v>
      </c>
      <c r="H163" s="189">
        <v>100178</v>
      </c>
      <c r="I163" s="229" t="str">
        <f t="shared" si="44"/>
        <v>Б-100178-13</v>
      </c>
      <c r="J163" s="231">
        <v>2</v>
      </c>
      <c r="K163" s="229">
        <v>1</v>
      </c>
      <c r="L163" s="229" t="s">
        <v>42</v>
      </c>
      <c r="M163" s="231">
        <v>1</v>
      </c>
      <c r="N163" s="229">
        <v>18</v>
      </c>
      <c r="O163" s="230" t="s">
        <v>243</v>
      </c>
      <c r="P163" s="230" t="s">
        <v>244</v>
      </c>
      <c r="Q163" s="230" t="s">
        <v>245</v>
      </c>
      <c r="R163" s="17" t="str">
        <f t="shared" si="40"/>
        <v>1001781</v>
      </c>
      <c r="S163" s="229">
        <v>1</v>
      </c>
      <c r="T163" s="230" t="s">
        <v>146</v>
      </c>
      <c r="U163" s="229">
        <v>60000</v>
      </c>
      <c r="V163" s="229">
        <f t="shared" si="36"/>
        <v>10800</v>
      </c>
      <c r="W163" s="229">
        <v>0</v>
      </c>
      <c r="X163" s="18">
        <v>260</v>
      </c>
      <c r="Y163" s="233" t="s">
        <v>47</v>
      </c>
      <c r="Z163" s="287">
        <f t="shared" si="37"/>
        <v>49200</v>
      </c>
      <c r="AA163" s="226">
        <f t="shared" si="41"/>
        <v>3936</v>
      </c>
      <c r="AB163" s="287"/>
      <c r="AC163" s="229">
        <f t="shared" si="38"/>
        <v>30000</v>
      </c>
      <c r="AD163" s="229"/>
      <c r="AE163" s="229"/>
      <c r="AF163" s="230" t="s">
        <v>232</v>
      </c>
      <c r="AG163" s="233">
        <v>8</v>
      </c>
      <c r="AH163" s="229">
        <v>13</v>
      </c>
      <c r="AI163" s="230" t="s">
        <v>49</v>
      </c>
      <c r="AJ163" s="230"/>
      <c r="AK163" s="230"/>
      <c r="AL163" s="229">
        <v>0</v>
      </c>
      <c r="AM163" s="229" t="s">
        <v>50</v>
      </c>
      <c r="AN163" s="229" t="s">
        <v>51</v>
      </c>
      <c r="AO163" s="229"/>
      <c r="AP163" s="229"/>
      <c r="AQ163" s="229"/>
      <c r="AR163" s="229"/>
      <c r="AS163" s="476"/>
      <c r="AT163" s="229"/>
      <c r="AV16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100178, 'Б-100178-13',date'2016-04-05',2, 1, 1, 'RUR', 1, 18, date'2016-04-06', date'2016-04-07', 1001781, 1, to_date('2016-04-11 00:00:00','YYYY-MM-DD HH24:MI:SS'), 60000, 10800, 0, 260, 0, 'c1', 8,null);insert into xxxx_oebs_cash_payment_test (ID, INVOICE_ID, OEBS_PAYMENT, DOC_DATE, COMISS_DATE) values (s_xxxx_oebs_cash_payment_test.NEXTVAL, 100178, 30000, to_date('2016-04-11 00:00:00','YYYY-MM-DD HH24:MI:SS'), date'2016-04-30' );insert into xxxx_client_discount_m  (ID,CLIENT_ID,CLIENT_AVG_DISCOUNT,DT) values (s_xxxx_client_discount_m.NEXTVAL,260, 13, date'2014-03-01');</v>
      </c>
    </row>
    <row r="164" spans="1:48" x14ac:dyDescent="0.3">
      <c r="A164" s="10">
        <v>31</v>
      </c>
      <c r="B164" s="11"/>
      <c r="C164" s="12" t="str">
        <f t="shared" si="42"/>
        <v>100031</v>
      </c>
      <c r="D164" s="12" t="str">
        <f t="shared" si="43"/>
        <v>100031/13</v>
      </c>
      <c r="E164" s="158" t="s">
        <v>251</v>
      </c>
      <c r="F164" s="158" t="s">
        <v>252</v>
      </c>
      <c r="G164" s="12">
        <v>2</v>
      </c>
      <c r="H164" s="189">
        <v>100179</v>
      </c>
      <c r="I164" s="15" t="str">
        <f t="shared" si="44"/>
        <v>Б-100179-13</v>
      </c>
      <c r="J164" s="16">
        <v>2</v>
      </c>
      <c r="K164" s="12">
        <v>1</v>
      </c>
      <c r="L164" s="12" t="s">
        <v>42</v>
      </c>
      <c r="M164" s="16">
        <v>1</v>
      </c>
      <c r="N164" s="12">
        <v>18</v>
      </c>
      <c r="O164" s="13" t="s">
        <v>167</v>
      </c>
      <c r="P164" s="13" t="s">
        <v>234</v>
      </c>
      <c r="Q164" s="13" t="s">
        <v>235</v>
      </c>
      <c r="R164" s="17" t="str">
        <f t="shared" si="40"/>
        <v>1001791</v>
      </c>
      <c r="S164" s="15">
        <v>1</v>
      </c>
      <c r="T164" s="13" t="s">
        <v>139</v>
      </c>
      <c r="U164" s="12">
        <v>100000</v>
      </c>
      <c r="V164" s="12">
        <f t="shared" si="36"/>
        <v>18000</v>
      </c>
      <c r="W164" s="12">
        <v>0</v>
      </c>
      <c r="X164" s="18">
        <v>261</v>
      </c>
      <c r="Y164" s="19" t="s">
        <v>47</v>
      </c>
      <c r="Z164" s="20">
        <f t="shared" si="37"/>
        <v>82000</v>
      </c>
      <c r="AA164" s="21"/>
      <c r="AB164" s="22"/>
      <c r="AC164" s="14">
        <f t="shared" si="38"/>
        <v>50000</v>
      </c>
      <c r="AD164" s="12"/>
      <c r="AE164" s="12"/>
      <c r="AF164" s="13" t="s">
        <v>231</v>
      </c>
      <c r="AG164" s="23">
        <v>8</v>
      </c>
      <c r="AH164" s="24">
        <v>13</v>
      </c>
      <c r="AI164" s="25" t="s">
        <v>49</v>
      </c>
      <c r="AJ164" s="13"/>
      <c r="AK164" s="13"/>
      <c r="AL164" s="54">
        <v>1</v>
      </c>
      <c r="AM164" s="15" t="s">
        <v>50</v>
      </c>
      <c r="AN164" s="12" t="s">
        <v>51</v>
      </c>
      <c r="AP164" s="70">
        <v>1000000</v>
      </c>
      <c r="AQ164" s="71" t="s">
        <v>229</v>
      </c>
      <c r="AR164" s="72" t="s">
        <v>291</v>
      </c>
      <c r="AS164" s="471" t="s">
        <v>292</v>
      </c>
      <c r="AT164" s="15">
        <v>1</v>
      </c>
      <c r="AU164" s="9">
        <v>6560</v>
      </c>
      <c r="AV16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100179, 'Б-100179-13',date'2016-03-02',2, 1, 1, 'RUR', 1, 18, date'2016-03-06', date'2016-03-07', 1001791, 1, to_date('2016-03-07 00:00:00','YYYY-MM-DD HH24:MI:SS'), 100000, 18000, 0, 261, 1, 'c1', 8,null);insert into xxxx_oebs_cash_payment_test (ID, INVOICE_ID, OEBS_PAYMENT, DOC_DATE, COMISS_DATE) values (s_xxxx_oebs_cash_payment_test.NEXTVAL, 100179, 50000, to_date('2016-03-07 00:00:00','YYYY-MM-DD HH24:MI:SS'), date'2016-03-31' );insert into xxxx_client_discount_m  (ID,CLIENT_ID,CLIENT_AVG_DISCOUNT,DT) values (s_xxxx_client_discount_m.NEXTVAL,261, 13, date'2014-03-01');insert into xxxx_loyal_clients_contr_attr (ID, CONTRACT_ID, CLIENT_ID, LC_TURNOVER, COLLATERAL_FIRST_DT, COLLATERAL_END_DT) values (s_xxxx_loyal_clients_contr_atr.NEXTVAL, 100031, 261, 1000000, date'2016-03-01', date'2016-09-30' );</v>
      </c>
    </row>
    <row r="165" spans="1:48" ht="15" customHeight="1" x14ac:dyDescent="0.3">
      <c r="A165" s="10">
        <v>31</v>
      </c>
      <c r="B165" s="11"/>
      <c r="C165" s="12" t="str">
        <f t="shared" si="42"/>
        <v>100031</v>
      </c>
      <c r="D165" s="12" t="str">
        <f t="shared" si="43"/>
        <v>100031/13</v>
      </c>
      <c r="E165" s="158" t="s">
        <v>251</v>
      </c>
      <c r="F165" s="158" t="s">
        <v>252</v>
      </c>
      <c r="G165" s="12">
        <v>2</v>
      </c>
      <c r="H165" s="189">
        <v>100180</v>
      </c>
      <c r="I165" s="15" t="str">
        <f t="shared" si="44"/>
        <v>Б-100180-13</v>
      </c>
      <c r="J165" s="16">
        <v>2</v>
      </c>
      <c r="K165" s="12">
        <v>2</v>
      </c>
      <c r="L165" s="12" t="s">
        <v>42</v>
      </c>
      <c r="M165" s="16">
        <v>1</v>
      </c>
      <c r="N165" s="12">
        <v>18</v>
      </c>
      <c r="O165" s="13" t="s">
        <v>168</v>
      </c>
      <c r="P165" s="13" t="s">
        <v>234</v>
      </c>
      <c r="Q165" s="13" t="s">
        <v>235</v>
      </c>
      <c r="R165" s="17" t="str">
        <f t="shared" si="40"/>
        <v>1001801</v>
      </c>
      <c r="S165" s="15">
        <v>1</v>
      </c>
      <c r="T165" s="13" t="s">
        <v>140</v>
      </c>
      <c r="U165" s="12">
        <v>90000</v>
      </c>
      <c r="V165" s="12">
        <f t="shared" si="36"/>
        <v>16200</v>
      </c>
      <c r="W165" s="12">
        <v>0</v>
      </c>
      <c r="X165" s="18">
        <v>262</v>
      </c>
      <c r="Y165" s="19" t="s">
        <v>47</v>
      </c>
      <c r="Z165" s="20">
        <f t="shared" si="37"/>
        <v>73800</v>
      </c>
      <c r="AA165" s="21"/>
      <c r="AB165" s="26"/>
      <c r="AC165" s="14">
        <f t="shared" si="38"/>
        <v>45000</v>
      </c>
      <c r="AD165" s="12"/>
      <c r="AE165" s="12"/>
      <c r="AF165" s="13" t="s">
        <v>231</v>
      </c>
      <c r="AG165" s="23">
        <v>8</v>
      </c>
      <c r="AH165" s="27">
        <v>7</v>
      </c>
      <c r="AI165" s="25" t="s">
        <v>49</v>
      </c>
      <c r="AJ165" s="13"/>
      <c r="AK165" s="13"/>
      <c r="AL165" s="54">
        <v>1</v>
      </c>
      <c r="AM165" s="15" t="s">
        <v>50</v>
      </c>
      <c r="AN165" s="12" t="s">
        <v>51</v>
      </c>
      <c r="AP165" s="70">
        <v>1000000</v>
      </c>
      <c r="AQ165" s="71" t="s">
        <v>229</v>
      </c>
      <c r="AR165" s="72" t="s">
        <v>291</v>
      </c>
      <c r="AS165" s="471" t="s">
        <v>306</v>
      </c>
      <c r="AT165" s="15">
        <v>2</v>
      </c>
      <c r="AU165" s="9">
        <v>5904</v>
      </c>
      <c r="AV16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100180, 'Б-100180-13',date'2016-03-03',2, 2, 2, 'RUR', 1, 18, date'2016-03-06', date'2016-03-07', 1001801, 1, to_date('2016-03-08 00:00:00','YYYY-MM-DD HH24:MI:SS'), 90000, 16200, 0, 262, 1, 'c1', 8,null);insert into xxxx_oebs_cash_payment_test (ID, INVOICE_ID, OEBS_PAYMENT, DOC_DATE, COMISS_DATE) values (s_xxxx_oebs_cash_payment_test.NEXTVAL, 100180, 45000, to_date('2016-03-08 00:00:00','YYYY-MM-DD HH24:MI:SS'), date'2016-03-31' );insert into xxxx_client_discount_m  (ID,CLIENT_ID,CLIENT_AVG_DISCOUNT,DT) values (s_xxxx_client_discount_m.NEXTVAL,262, 7, date'2014-03-01');insert into xxxx_loyal_clients_contr_attr (ID, CONTRACT_ID, CLIENT_ID, LC_TURNOVER, COLLATERAL_FIRST_DT, COLLATERAL_END_DT) values (s_xxxx_loyal_clients_contr_atr.NEXTVAL, 100031, 262, 1000000, date'2016-03-01', date'2016-09-30' );</v>
      </c>
    </row>
    <row r="166" spans="1:48" ht="15" customHeight="1" x14ac:dyDescent="0.3">
      <c r="A166" s="10">
        <v>31</v>
      </c>
      <c r="B166" s="11"/>
      <c r="C166" s="12" t="str">
        <f t="shared" si="42"/>
        <v>100031</v>
      </c>
      <c r="D166" s="12" t="str">
        <f t="shared" si="43"/>
        <v>100031/13</v>
      </c>
      <c r="E166" s="158" t="s">
        <v>251</v>
      </c>
      <c r="F166" s="158" t="s">
        <v>252</v>
      </c>
      <c r="G166" s="12">
        <v>2</v>
      </c>
      <c r="H166" s="189">
        <v>100181</v>
      </c>
      <c r="I166" s="15" t="str">
        <f t="shared" si="44"/>
        <v>Б-100181-13</v>
      </c>
      <c r="J166" s="16">
        <v>2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168</v>
      </c>
      <c r="P166" s="13" t="s">
        <v>234</v>
      </c>
      <c r="Q166" s="13" t="s">
        <v>235</v>
      </c>
      <c r="R166" s="17" t="str">
        <f t="shared" si="40"/>
        <v>1001811</v>
      </c>
      <c r="S166" s="15">
        <v>1</v>
      </c>
      <c r="T166" s="13" t="s">
        <v>140</v>
      </c>
      <c r="U166" s="12">
        <v>90000</v>
      </c>
      <c r="V166" s="12">
        <f t="shared" si="36"/>
        <v>16200</v>
      </c>
      <c r="W166" s="12">
        <v>0</v>
      </c>
      <c r="X166" s="18">
        <v>263</v>
      </c>
      <c r="Y166" s="19" t="s">
        <v>47</v>
      </c>
      <c r="Z166" s="20">
        <f t="shared" si="37"/>
        <v>73800</v>
      </c>
      <c r="AA166" s="21"/>
      <c r="AB166" s="26"/>
      <c r="AC166" s="14">
        <f t="shared" si="38"/>
        <v>45000</v>
      </c>
      <c r="AD166" s="12"/>
      <c r="AE166" s="12"/>
      <c r="AF166" s="13" t="s">
        <v>231</v>
      </c>
      <c r="AG166" s="23">
        <v>8</v>
      </c>
      <c r="AH166" s="27">
        <v>7</v>
      </c>
      <c r="AI166" s="25" t="s">
        <v>49</v>
      </c>
      <c r="AJ166" s="13"/>
      <c r="AK166" s="13"/>
      <c r="AL166" s="54">
        <v>1</v>
      </c>
      <c r="AM166" s="15" t="s">
        <v>50</v>
      </c>
      <c r="AN166" s="12" t="s">
        <v>51</v>
      </c>
      <c r="AP166" s="70">
        <v>1000000</v>
      </c>
      <c r="AQ166" s="71" t="s">
        <v>229</v>
      </c>
      <c r="AR166" s="72" t="s">
        <v>291</v>
      </c>
      <c r="AS166" s="472" t="s">
        <v>305</v>
      </c>
      <c r="AT166" s="172">
        <v>7</v>
      </c>
      <c r="AU166" s="9">
        <v>11152</v>
      </c>
      <c r="AV16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100181, 'Б-100181-13',date'2016-03-03',2, 7, 7, 'RUR', 1, 18, date'2016-03-06', date'2016-03-07', 1001811, 1, to_date('2016-03-08 00:00:00','YYYY-MM-DD HH24:MI:SS'), 90000, 16200, 0, 263, 1, 'c1', 8,null);insert into xxxx_oebs_cash_payment_test (ID, INVOICE_ID, OEBS_PAYMENT, DOC_DATE, COMISS_DATE) values (s_xxxx_oebs_cash_payment_test.NEXTVAL, 100181, 45000, to_date('2016-03-08 00:00:00','YYYY-MM-DD HH24:MI:SS'), date'2016-03-31' );insert into xxxx_client_discount_m  (ID,CLIENT_ID,CLIENT_AVG_DISCOUNT,DT) values (s_xxxx_client_discount_m.NEXTVAL,263, 7, date'2014-03-01');insert into xxxx_loyal_clients_contr_attr (ID, CONTRACT_ID, CLIENT_ID, LC_TURNOVER, COLLATERAL_FIRST_DT, COLLATERAL_END_DT) values (s_xxxx_loyal_clients_contr_atr.NEXTVAL, 100031, 263, 1000000, date'2016-03-01', date'2016-09-30' );</v>
      </c>
    </row>
    <row r="167" spans="1:48" ht="15" customHeight="1" x14ac:dyDescent="0.3">
      <c r="A167" s="10">
        <v>31</v>
      </c>
      <c r="B167" s="11"/>
      <c r="C167" s="12" t="str">
        <f t="shared" si="42"/>
        <v>100031</v>
      </c>
      <c r="D167" s="12" t="str">
        <f t="shared" si="43"/>
        <v>100031/13</v>
      </c>
      <c r="E167" s="158" t="s">
        <v>251</v>
      </c>
      <c r="F167" s="158" t="s">
        <v>252</v>
      </c>
      <c r="G167" s="12">
        <v>2</v>
      </c>
      <c r="H167" s="189">
        <v>100182</v>
      </c>
      <c r="I167" s="15" t="str">
        <f t="shared" si="44"/>
        <v>Б-100182-13</v>
      </c>
      <c r="J167" s="16">
        <v>2</v>
      </c>
      <c r="K167" s="28">
        <v>7</v>
      </c>
      <c r="L167" s="12" t="s">
        <v>42</v>
      </c>
      <c r="M167" s="16">
        <v>1</v>
      </c>
      <c r="N167" s="12">
        <v>18</v>
      </c>
      <c r="O167" s="13" t="s">
        <v>169</v>
      </c>
      <c r="P167" s="13" t="s">
        <v>234</v>
      </c>
      <c r="Q167" s="13" t="s">
        <v>235</v>
      </c>
      <c r="R167" s="17" t="str">
        <f t="shared" si="40"/>
        <v>1001821</v>
      </c>
      <c r="S167" s="15">
        <v>1</v>
      </c>
      <c r="T167" s="13" t="s">
        <v>141</v>
      </c>
      <c r="U167" s="12">
        <v>80000</v>
      </c>
      <c r="V167" s="12">
        <f t="shared" si="36"/>
        <v>14400</v>
      </c>
      <c r="W167" s="12">
        <v>0</v>
      </c>
      <c r="X167" s="18">
        <v>264</v>
      </c>
      <c r="Y167" s="19" t="s">
        <v>47</v>
      </c>
      <c r="Z167" s="20">
        <f t="shared" si="37"/>
        <v>65600</v>
      </c>
      <c r="AA167" s="21"/>
      <c r="AB167" s="29"/>
      <c r="AC167" s="14">
        <f t="shared" si="38"/>
        <v>40000</v>
      </c>
      <c r="AD167" s="12"/>
      <c r="AE167" s="12"/>
      <c r="AF167" s="13" t="s">
        <v>231</v>
      </c>
      <c r="AG167" s="23">
        <v>8</v>
      </c>
      <c r="AH167" s="30">
        <v>20</v>
      </c>
      <c r="AI167" s="25" t="s">
        <v>49</v>
      </c>
      <c r="AJ167" s="13"/>
      <c r="AK167" s="13"/>
      <c r="AL167" s="54">
        <v>1</v>
      </c>
      <c r="AM167" s="15" t="s">
        <v>50</v>
      </c>
      <c r="AN167" s="12" t="s">
        <v>51</v>
      </c>
      <c r="AP167" s="70">
        <v>1000000</v>
      </c>
      <c r="AQ167" s="71" t="s">
        <v>229</v>
      </c>
      <c r="AR167" s="72" t="s">
        <v>291</v>
      </c>
      <c r="AS167" s="471"/>
      <c r="AT167" s="15">
        <v>12</v>
      </c>
      <c r="AU167" s="9">
        <v>3936</v>
      </c>
      <c r="AV16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100182, 'Б-100182-13',date'2016-03-04',2, 7, 7, 'RUR', 1, 18, date'2016-03-06', date'2016-03-07', 1001821, 1, to_date('2016-03-09 00:00:00','YYYY-MM-DD HH24:MI:SS'), 80000, 14400, 0, 264, 1, 'c1', 8,null);insert into xxxx_oebs_cash_payment_test (ID, INVOICE_ID, OEBS_PAYMENT, DOC_DATE, COMISS_DATE) values (s_xxxx_oebs_cash_payment_test.NEXTVAL, 100182, 40000, to_date('2016-03-09 00:00:00','YYYY-MM-DD HH24:MI:SS'), date'2016-03-31' );insert into xxxx_client_discount_m  (ID,CLIENT_ID,CLIENT_AVG_DISCOUNT,DT) values (s_xxxx_client_discount_m.NEXTVAL,264, 20, date'2014-03-01');insert into xxxx_loyal_clients_contr_attr (ID, CONTRACT_ID, CLIENT_ID, LC_TURNOVER, COLLATERAL_FIRST_DT, COLLATERAL_END_DT) values (s_xxxx_loyal_clients_contr_atr.NEXTVAL, 100031, 264, 1000000, date'2016-03-01', date'2016-09-30' );</v>
      </c>
    </row>
    <row r="168" spans="1:48" s="44" customFormat="1" ht="15" customHeight="1" x14ac:dyDescent="0.3">
      <c r="A168" s="10">
        <v>31</v>
      </c>
      <c r="B168" s="32"/>
      <c r="C168" s="33" t="str">
        <f t="shared" si="42"/>
        <v>100031</v>
      </c>
      <c r="D168" s="33" t="str">
        <f t="shared" si="43"/>
        <v>100031/13</v>
      </c>
      <c r="E168" s="159" t="s">
        <v>251</v>
      </c>
      <c r="F168" s="159" t="s">
        <v>252</v>
      </c>
      <c r="G168" s="33">
        <v>2</v>
      </c>
      <c r="H168" s="189">
        <v>100183</v>
      </c>
      <c r="I168" s="33" t="str">
        <f t="shared" si="44"/>
        <v>Б-100183-13</v>
      </c>
      <c r="J168" s="16">
        <v>2</v>
      </c>
      <c r="K168" s="35">
        <v>12</v>
      </c>
      <c r="L168" s="33" t="s">
        <v>42</v>
      </c>
      <c r="M168" s="36">
        <v>1</v>
      </c>
      <c r="N168" s="33">
        <v>18</v>
      </c>
      <c r="O168" s="34" t="s">
        <v>170</v>
      </c>
      <c r="P168" s="34" t="s">
        <v>234</v>
      </c>
      <c r="Q168" s="34" t="s">
        <v>235</v>
      </c>
      <c r="R168" s="17" t="str">
        <f t="shared" si="40"/>
        <v>1001831</v>
      </c>
      <c r="S168" s="33">
        <v>1</v>
      </c>
      <c r="T168" s="34" t="s">
        <v>142</v>
      </c>
      <c r="U168" s="33">
        <v>60000</v>
      </c>
      <c r="V168" s="33">
        <f t="shared" si="36"/>
        <v>10800</v>
      </c>
      <c r="W168" s="33">
        <v>0</v>
      </c>
      <c r="X168" s="18">
        <v>265</v>
      </c>
      <c r="Y168" s="38" t="s">
        <v>47</v>
      </c>
      <c r="Z168" s="20">
        <f t="shared" si="37"/>
        <v>49200</v>
      </c>
      <c r="AA168" s="39"/>
      <c r="AB168" s="39"/>
      <c r="AC168" s="40">
        <f t="shared" si="38"/>
        <v>30000</v>
      </c>
      <c r="AD168" s="33"/>
      <c r="AE168" s="33"/>
      <c r="AF168" s="34" t="s">
        <v>231</v>
      </c>
      <c r="AG168" s="41">
        <v>8</v>
      </c>
      <c r="AH168" s="42">
        <v>13</v>
      </c>
      <c r="AI168" s="43" t="s">
        <v>49</v>
      </c>
      <c r="AJ168" s="34"/>
      <c r="AK168" s="34"/>
      <c r="AL168" s="51">
        <v>1</v>
      </c>
      <c r="AM168" s="15" t="s">
        <v>50</v>
      </c>
      <c r="AN168" s="33" t="s">
        <v>51</v>
      </c>
      <c r="AP168" s="70">
        <v>1000000</v>
      </c>
      <c r="AQ168" s="74" t="s">
        <v>229</v>
      </c>
      <c r="AR168" s="75" t="s">
        <v>291</v>
      </c>
      <c r="AS168" s="473" t="s">
        <v>250</v>
      </c>
      <c r="AT168" s="33"/>
      <c r="AV16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100183, 'Б-100183-13',date'2016-03-05',2, 12, 12, 'RUR', 1, 18, date'2016-03-06', date'2016-03-07', 1001831, 1, to_date('2016-03-11 00:00:00','YYYY-MM-DD HH24:MI:SS'), 60000, 10800, 0, 265, 1, 'c1', 8,null);insert into xxxx_oebs_cash_payment_test (ID, INVOICE_ID, OEBS_PAYMENT, DOC_DATE, COMISS_DATE) values (s_xxxx_oebs_cash_payment_test.NEXTVAL, 100183, 30000, to_date('2016-03-11 00:00:00','YYYY-MM-DD HH24:MI:SS'), date'2016-03-31' );insert into xxxx_client_discount_m  (ID,CLIENT_ID,CLIENT_AVG_DISCOUNT,DT) values (s_xxxx_client_discount_m.NEXTVAL,265, 13, date'2014-03-01');insert into xxxx_loyal_clients_contr_attr (ID, CONTRACT_ID, CLIENT_ID, LC_TURNOVER, COLLATERAL_FIRST_DT, COLLATERAL_END_DT) values (s_xxxx_loyal_clients_contr_atr.NEXTVAL, 100031, 265, 1000000, date'2016-03-01', date'2016-09-30' );</v>
      </c>
    </row>
    <row r="169" spans="1:48" x14ac:dyDescent="0.3">
      <c r="A169" s="10">
        <v>32</v>
      </c>
      <c r="B169" s="11"/>
      <c r="C169" s="12" t="str">
        <f t="shared" si="42"/>
        <v>100032</v>
      </c>
      <c r="D169" s="12" t="str">
        <f t="shared" si="43"/>
        <v>100032/13</v>
      </c>
      <c r="E169" s="158" t="s">
        <v>251</v>
      </c>
      <c r="F169" s="158" t="s">
        <v>252</v>
      </c>
      <c r="G169" s="12">
        <v>2</v>
      </c>
      <c r="H169" s="189">
        <v>100184</v>
      </c>
      <c r="I169" s="15" t="str">
        <f t="shared" si="44"/>
        <v>Б-100184-13</v>
      </c>
      <c r="J169" s="190">
        <v>2</v>
      </c>
      <c r="K169" s="12">
        <v>1</v>
      </c>
      <c r="L169" s="12" t="s">
        <v>42</v>
      </c>
      <c r="M169" s="16">
        <v>1</v>
      </c>
      <c r="N169" s="12">
        <v>18</v>
      </c>
      <c r="O169" s="13" t="s">
        <v>167</v>
      </c>
      <c r="P169" s="13" t="s">
        <v>234</v>
      </c>
      <c r="Q169" s="13" t="s">
        <v>235</v>
      </c>
      <c r="R169" s="246" t="s">
        <v>50</v>
      </c>
      <c r="S169" s="246" t="s">
        <v>50</v>
      </c>
      <c r="T169" s="13" t="s">
        <v>139</v>
      </c>
      <c r="U169" s="246" t="s">
        <v>50</v>
      </c>
      <c r="V169" s="246" t="s">
        <v>50</v>
      </c>
      <c r="W169" s="246" t="s">
        <v>50</v>
      </c>
      <c r="X169" s="18">
        <v>266</v>
      </c>
      <c r="Y169" s="19" t="s">
        <v>47</v>
      </c>
      <c r="Z169" s="20"/>
      <c r="AA169" s="21"/>
      <c r="AB169" s="22">
        <v>42372.881355932208</v>
      </c>
      <c r="AC169" s="14">
        <v>50000</v>
      </c>
      <c r="AD169" s="12"/>
      <c r="AE169" s="12"/>
      <c r="AF169" s="13" t="s">
        <v>231</v>
      </c>
      <c r="AG169" s="23">
        <v>8</v>
      </c>
      <c r="AH169" s="24">
        <v>13</v>
      </c>
      <c r="AI169" s="25" t="s">
        <v>49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S169" s="471" t="s">
        <v>310</v>
      </c>
      <c r="AT169" s="15"/>
      <c r="AV16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100184, 'Б-100184-13',date'2016-03-02',2, 1, 1, 'RUR', 1, 18, date'2016-03-06', date'2016-03-07', null, null, to_date('2016-03-07 00:00:00','YYYY-MM-DD HH24:MI:SS'), null, null, null, 266, 0, 'c1', 8,null);insert into xxxx_oebs_cash_payment_test (ID, INVOICE_ID, OEBS_PAYMENT, DOC_DATE, COMISS_DATE) values (s_xxxx_oebs_cash_payment_test.NEXTVAL, 100184, 50000, to_date('2016-03-07 00:00:00','YYYY-MM-DD HH24:MI:SS'), date'2016-03-31' );insert into xxxx_client_discount_m  (ID,CLIENT_ID,CLIENT_AVG_DISCOUNT,DT) values (s_xxxx_client_discount_m.NEXTVAL,266, 13, date'2014-03-01');</v>
      </c>
    </row>
    <row r="170" spans="1:48" ht="15" customHeight="1" x14ac:dyDescent="0.3">
      <c r="A170" s="10">
        <v>32</v>
      </c>
      <c r="B170" s="11"/>
      <c r="C170" s="12" t="str">
        <f t="shared" si="42"/>
        <v>100032</v>
      </c>
      <c r="D170" s="12" t="str">
        <f t="shared" si="43"/>
        <v>100032/13</v>
      </c>
      <c r="E170" s="158" t="s">
        <v>251</v>
      </c>
      <c r="F170" s="158" t="s">
        <v>252</v>
      </c>
      <c r="G170" s="12">
        <v>2</v>
      </c>
      <c r="H170" s="189">
        <v>100185</v>
      </c>
      <c r="I170" s="15" t="str">
        <f t="shared" si="44"/>
        <v>Б-100185-13</v>
      </c>
      <c r="J170" s="190">
        <v>2</v>
      </c>
      <c r="K170" s="12">
        <v>2</v>
      </c>
      <c r="L170" s="12" t="s">
        <v>42</v>
      </c>
      <c r="M170" s="16">
        <v>1</v>
      </c>
      <c r="N170" s="12">
        <v>18</v>
      </c>
      <c r="O170" s="13" t="s">
        <v>168</v>
      </c>
      <c r="P170" s="13" t="s">
        <v>234</v>
      </c>
      <c r="Q170" s="13" t="s">
        <v>235</v>
      </c>
      <c r="R170" s="246" t="s">
        <v>50</v>
      </c>
      <c r="S170" s="246" t="s">
        <v>50</v>
      </c>
      <c r="T170" s="13" t="s">
        <v>140</v>
      </c>
      <c r="U170" s="246" t="s">
        <v>50</v>
      </c>
      <c r="V170" s="246" t="s">
        <v>50</v>
      </c>
      <c r="W170" s="246" t="s">
        <v>50</v>
      </c>
      <c r="X170" s="18">
        <v>267</v>
      </c>
      <c r="Y170" s="19" t="s">
        <v>47</v>
      </c>
      <c r="Z170" s="20"/>
      <c r="AA170" s="21"/>
      <c r="AB170" s="22">
        <v>38135.593220338982</v>
      </c>
      <c r="AC170" s="14">
        <v>45000</v>
      </c>
      <c r="AD170" s="12"/>
      <c r="AE170" s="12"/>
      <c r="AF170" s="13" t="s">
        <v>231</v>
      </c>
      <c r="AG170" s="23">
        <v>8</v>
      </c>
      <c r="AH170" s="27">
        <v>7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S170" s="471"/>
      <c r="AT170" s="15"/>
      <c r="AV17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100185, 'Б-100185-13',date'2016-03-03',2, 2, 2, 'RUR', 1, 18, date'2016-03-06', date'2016-03-07', null, null, to_date('2016-03-08 00:00:00','YYYY-MM-DD HH24:MI:SS'), null, null, null, 267, 0, 'c1', 8,null);insert into xxxx_oebs_cash_payment_test (ID, INVOICE_ID, OEBS_PAYMENT, DOC_DATE, COMISS_DATE) values (s_xxxx_oebs_cash_payment_test.NEXTVAL, 100185, 45000, to_date('2016-03-08 00:00:00','YYYY-MM-DD HH24:MI:SS'), date'2016-03-31' );insert into xxxx_client_discount_m  (ID,CLIENT_ID,CLIENT_AVG_DISCOUNT,DT) values (s_xxxx_client_discount_m.NEXTVAL,267, 7, date'2014-03-01');</v>
      </c>
    </row>
    <row r="171" spans="1:48" ht="15" customHeight="1" x14ac:dyDescent="0.3">
      <c r="A171" s="10">
        <v>32</v>
      </c>
      <c r="B171" s="11"/>
      <c r="C171" s="12" t="str">
        <f t="shared" si="42"/>
        <v>100032</v>
      </c>
      <c r="D171" s="12" t="str">
        <f t="shared" si="43"/>
        <v>100032/13</v>
      </c>
      <c r="E171" s="158" t="s">
        <v>251</v>
      </c>
      <c r="F171" s="158" t="s">
        <v>252</v>
      </c>
      <c r="G171" s="12">
        <v>2</v>
      </c>
      <c r="H171" s="189">
        <v>100186</v>
      </c>
      <c r="I171" s="15" t="str">
        <f t="shared" si="44"/>
        <v>Б-100186-13</v>
      </c>
      <c r="J171" s="190">
        <v>2</v>
      </c>
      <c r="K171" s="12">
        <v>7</v>
      </c>
      <c r="L171" s="12" t="s">
        <v>42</v>
      </c>
      <c r="M171" s="16">
        <v>1</v>
      </c>
      <c r="N171" s="12">
        <v>18</v>
      </c>
      <c r="O171" s="13" t="s">
        <v>168</v>
      </c>
      <c r="P171" s="13" t="s">
        <v>234</v>
      </c>
      <c r="Q171" s="13" t="s">
        <v>235</v>
      </c>
      <c r="R171" s="246" t="s">
        <v>50</v>
      </c>
      <c r="S171" s="246" t="s">
        <v>50</v>
      </c>
      <c r="T171" s="13" t="s">
        <v>140</v>
      </c>
      <c r="U171" s="246" t="s">
        <v>50</v>
      </c>
      <c r="V171" s="246" t="s">
        <v>50</v>
      </c>
      <c r="W171" s="246" t="s">
        <v>50</v>
      </c>
      <c r="X171" s="18">
        <v>268</v>
      </c>
      <c r="Y171" s="19" t="s">
        <v>47</v>
      </c>
      <c r="Z171" s="20"/>
      <c r="AA171" s="21"/>
      <c r="AB171" s="22">
        <v>38135.593220338982</v>
      </c>
      <c r="AC171" s="14">
        <v>45000</v>
      </c>
      <c r="AD171" s="12"/>
      <c r="AE171" s="12"/>
      <c r="AF171" s="13" t="s">
        <v>231</v>
      </c>
      <c r="AG171" s="23">
        <v>8</v>
      </c>
      <c r="AH171" s="27">
        <v>7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S171" s="472"/>
      <c r="AT171" s="172"/>
      <c r="AV17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100186, 'Б-100186-13',date'2016-03-03',2, 7, 7, 'RUR', 1, 18, date'2016-03-06', date'2016-03-07', null, null, to_date('2016-03-08 00:00:00','YYYY-MM-DD HH24:MI:SS'), null, null, null, 268, 0, 'c1', 8,null);insert into xxxx_oebs_cash_payment_test (ID, INVOICE_ID, OEBS_PAYMENT, DOC_DATE, COMISS_DATE) values (s_xxxx_oebs_cash_payment_test.NEXTVAL, 100186, 45000, to_date('2016-03-08 00:00:00','YYYY-MM-DD HH24:MI:SS'), date'2016-03-31' );insert into xxxx_client_discount_m  (ID,CLIENT_ID,CLIENT_AVG_DISCOUNT,DT) values (s_xxxx_client_discount_m.NEXTVAL,268, 7, date'2014-03-01');</v>
      </c>
    </row>
    <row r="172" spans="1:48" ht="15" customHeight="1" x14ac:dyDescent="0.3">
      <c r="A172" s="10">
        <v>32</v>
      </c>
      <c r="B172" s="11"/>
      <c r="C172" s="12" t="str">
        <f t="shared" si="42"/>
        <v>100032</v>
      </c>
      <c r="D172" s="12" t="str">
        <f t="shared" si="43"/>
        <v>100032/13</v>
      </c>
      <c r="E172" s="158" t="s">
        <v>251</v>
      </c>
      <c r="F172" s="158" t="s">
        <v>252</v>
      </c>
      <c r="G172" s="12">
        <v>2</v>
      </c>
      <c r="H172" s="189">
        <v>100187</v>
      </c>
      <c r="I172" s="15" t="str">
        <f t="shared" si="44"/>
        <v>Б-100187-13</v>
      </c>
      <c r="J172" s="190">
        <v>2</v>
      </c>
      <c r="K172" s="28">
        <v>7</v>
      </c>
      <c r="L172" s="12" t="s">
        <v>42</v>
      </c>
      <c r="M172" s="16">
        <v>1</v>
      </c>
      <c r="N172" s="12">
        <v>18</v>
      </c>
      <c r="O172" s="13" t="s">
        <v>169</v>
      </c>
      <c r="P172" s="13" t="s">
        <v>234</v>
      </c>
      <c r="Q172" s="13" t="s">
        <v>235</v>
      </c>
      <c r="R172" s="246" t="s">
        <v>50</v>
      </c>
      <c r="S172" s="246" t="s">
        <v>50</v>
      </c>
      <c r="T172" s="13" t="s">
        <v>141</v>
      </c>
      <c r="U172" s="246" t="s">
        <v>50</v>
      </c>
      <c r="V172" s="246" t="s">
        <v>50</v>
      </c>
      <c r="W172" s="246" t="s">
        <v>50</v>
      </c>
      <c r="X172" s="18">
        <v>269</v>
      </c>
      <c r="Y172" s="19" t="s">
        <v>47</v>
      </c>
      <c r="Z172" s="20"/>
      <c r="AA172" s="21"/>
      <c r="AB172" s="22">
        <v>33898.305084745763</v>
      </c>
      <c r="AC172" s="14">
        <v>40000</v>
      </c>
      <c r="AD172" s="12"/>
      <c r="AE172" s="12"/>
      <c r="AF172" s="13" t="s">
        <v>231</v>
      </c>
      <c r="AG172" s="23">
        <v>8</v>
      </c>
      <c r="AH172" s="30">
        <v>20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S172" s="471"/>
      <c r="AT172" s="15"/>
      <c r="AV17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100187, 'Б-100187-13',date'2016-03-04',2, 7, 7, 'RUR', 1, 18, date'2016-03-06', date'2016-03-07', null, null, to_date('2016-03-09 00:00:00','YYYY-MM-DD HH24:MI:SS'), null, null, null, 269, 0, 'c1', 8,null);insert into xxxx_oebs_cash_payment_test (ID, INVOICE_ID, OEBS_PAYMENT, DOC_DATE, COMISS_DATE) values (s_xxxx_oebs_cash_payment_test.NEXTVAL, 100187, 40000, to_date('2016-03-09 00:00:00','YYYY-MM-DD HH24:MI:SS'), date'2016-03-31' );insert into xxxx_client_discount_m  (ID,CLIENT_ID,CLIENT_AVG_DISCOUNT,DT) values (s_xxxx_client_discount_m.NEXTVAL,269, 20, date'2014-03-01');</v>
      </c>
    </row>
    <row r="173" spans="1:48" s="44" customFormat="1" ht="15" customHeight="1" x14ac:dyDescent="0.3">
      <c r="A173" s="10">
        <v>32</v>
      </c>
      <c r="B173" s="32"/>
      <c r="C173" s="33" t="str">
        <f t="shared" si="42"/>
        <v>100032</v>
      </c>
      <c r="D173" s="33" t="str">
        <f t="shared" si="43"/>
        <v>100032/13</v>
      </c>
      <c r="E173" s="159" t="s">
        <v>251</v>
      </c>
      <c r="F173" s="159" t="s">
        <v>252</v>
      </c>
      <c r="G173" s="33">
        <v>2</v>
      </c>
      <c r="H173" s="189">
        <v>100188</v>
      </c>
      <c r="I173" s="33" t="str">
        <f t="shared" si="44"/>
        <v>Б-100188-13</v>
      </c>
      <c r="J173" s="210">
        <v>2</v>
      </c>
      <c r="K173" s="35">
        <v>12</v>
      </c>
      <c r="L173" s="33" t="s">
        <v>42</v>
      </c>
      <c r="M173" s="36">
        <v>1</v>
      </c>
      <c r="N173" s="33">
        <v>18</v>
      </c>
      <c r="O173" s="34" t="s">
        <v>170</v>
      </c>
      <c r="P173" s="34" t="s">
        <v>234</v>
      </c>
      <c r="Q173" s="34" t="s">
        <v>235</v>
      </c>
      <c r="R173" s="251" t="s">
        <v>50</v>
      </c>
      <c r="S173" s="251" t="s">
        <v>50</v>
      </c>
      <c r="T173" s="34" t="s">
        <v>142</v>
      </c>
      <c r="U173" s="251" t="s">
        <v>50</v>
      </c>
      <c r="V173" s="251" t="s">
        <v>50</v>
      </c>
      <c r="W173" s="251" t="s">
        <v>50</v>
      </c>
      <c r="X173" s="18">
        <v>270</v>
      </c>
      <c r="Y173" s="38" t="s">
        <v>47</v>
      </c>
      <c r="Z173" s="106"/>
      <c r="AA173" s="52"/>
      <c r="AB173" s="288"/>
      <c r="AC173" s="40">
        <v>30000</v>
      </c>
      <c r="AD173" s="33"/>
      <c r="AE173" s="33"/>
      <c r="AF173" s="34" t="s">
        <v>231</v>
      </c>
      <c r="AG173" s="41">
        <v>8</v>
      </c>
      <c r="AH173" s="42">
        <v>13</v>
      </c>
      <c r="AI173" s="43" t="s">
        <v>49</v>
      </c>
      <c r="AJ173" s="34"/>
      <c r="AK173" s="34"/>
      <c r="AL173" s="37">
        <v>0</v>
      </c>
      <c r="AM173" s="33" t="s">
        <v>50</v>
      </c>
      <c r="AN173" s="33" t="s">
        <v>51</v>
      </c>
      <c r="AO173" s="33"/>
      <c r="AP173" s="37"/>
      <c r="AQ173" s="37"/>
      <c r="AR173" s="37"/>
      <c r="AS173" s="473" t="s">
        <v>257</v>
      </c>
      <c r="AT173" s="33"/>
      <c r="AV17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100188, 'Б-100188-13',date'2016-03-05',2, 12, 12, 'RUR', 1, 18, date'2016-03-06', date'2016-03-07', null, null, to_date('2016-03-11 00:00:00','YYYY-MM-DD HH24:MI:SS'), null, null, null, 270, 0, 'c1', 8,null);insert into xxxx_oebs_cash_payment_test (ID, INVOICE_ID, OEBS_PAYMENT, DOC_DATE, COMISS_DATE) values (s_xxxx_oebs_cash_payment_test.NEXTVAL, 100188, 30000, to_date('2016-03-11 00:00:00','YYYY-MM-DD HH24:MI:SS'), date'2016-03-31' );insert into xxxx_client_discount_m  (ID,CLIENT_ID,CLIENT_AVG_DISCOUNT,DT) values (s_xxxx_client_discount_m.NEXTVAL,270, 13, date'2014-03-01');</v>
      </c>
    </row>
    <row r="174" spans="1:48" x14ac:dyDescent="0.3">
      <c r="A174" s="10">
        <v>33</v>
      </c>
      <c r="B174" s="11"/>
      <c r="C174" s="12" t="str">
        <f t="shared" si="42"/>
        <v>100033</v>
      </c>
      <c r="D174" s="12" t="str">
        <f t="shared" si="43"/>
        <v>100033/13</v>
      </c>
      <c r="E174" s="158" t="s">
        <v>251</v>
      </c>
      <c r="F174" s="158" t="s">
        <v>252</v>
      </c>
      <c r="G174" s="12">
        <v>2</v>
      </c>
      <c r="H174" s="189">
        <v>100189</v>
      </c>
      <c r="I174" s="15" t="str">
        <f t="shared" si="44"/>
        <v>Б-100189-13</v>
      </c>
      <c r="J174" s="190">
        <v>2</v>
      </c>
      <c r="K174" s="12">
        <v>1</v>
      </c>
      <c r="L174" s="12" t="s">
        <v>42</v>
      </c>
      <c r="M174" s="16">
        <v>1</v>
      </c>
      <c r="N174" s="12">
        <v>18</v>
      </c>
      <c r="O174" s="13" t="s">
        <v>167</v>
      </c>
      <c r="P174" s="13" t="s">
        <v>234</v>
      </c>
      <c r="Q174" s="13" t="s">
        <v>235</v>
      </c>
      <c r="R174" s="17" t="str">
        <f>H174&amp;"1"</f>
        <v>1001891</v>
      </c>
      <c r="S174" s="15">
        <v>1</v>
      </c>
      <c r="T174" s="13" t="s">
        <v>139</v>
      </c>
      <c r="U174" s="12">
        <v>100000</v>
      </c>
      <c r="V174" s="12">
        <f>U174*0.18</f>
        <v>18000</v>
      </c>
      <c r="W174" s="12">
        <v>0</v>
      </c>
      <c r="X174" s="18">
        <v>271</v>
      </c>
      <c r="Y174" s="19" t="s">
        <v>47</v>
      </c>
      <c r="Z174" s="20">
        <f>U174-V174</f>
        <v>82000</v>
      </c>
      <c r="AA174" s="21"/>
      <c r="AB174" s="22"/>
      <c r="AC174" s="246"/>
      <c r="AD174" s="12"/>
      <c r="AE174" s="12"/>
      <c r="AF174" s="248"/>
      <c r="AG174" s="23">
        <v>8</v>
      </c>
      <c r="AH174" s="24">
        <v>13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471" t="s">
        <v>311</v>
      </c>
      <c r="AT174" s="15">
        <v>1</v>
      </c>
      <c r="AU174" s="9">
        <v>82000</v>
      </c>
      <c r="AV17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100189, 'Б-100189-13',date'2016-03-02',2, 1, 1, 'RUR', 1, 18, date'2016-03-06', date'2016-03-07', 1001891, 1, to_date('2016-03-07 00:00:00','YYYY-MM-DD HH24:MI:SS'), 100000, 18000, 0, 271, 0, 'c1', 8,null);insert into xxxx_client_discount_m  (ID,CLIENT_ID,CLIENT_AVG_DISCOUNT,DT) values (s_xxxx_client_discount_m.NEXTVAL,271, 13, date'2014-03-01');</v>
      </c>
    </row>
    <row r="175" spans="1:48" ht="15" customHeight="1" x14ac:dyDescent="0.3">
      <c r="A175" s="10">
        <v>33</v>
      </c>
      <c r="B175" s="11"/>
      <c r="C175" s="12" t="str">
        <f t="shared" ref="C175:C180" si="45">"1000"&amp;A175</f>
        <v>100033</v>
      </c>
      <c r="D175" s="12" t="str">
        <f t="shared" ref="D175:D180" si="46">"1000"&amp;A175&amp;"/13"</f>
        <v>100033/13</v>
      </c>
      <c r="E175" s="158" t="s">
        <v>251</v>
      </c>
      <c r="F175" s="158" t="s">
        <v>252</v>
      </c>
      <c r="G175" s="12">
        <v>2</v>
      </c>
      <c r="H175" s="189">
        <v>100190</v>
      </c>
      <c r="I175" s="15" t="str">
        <f t="shared" ref="I175:I180" si="47">"Б-"&amp;H175&amp;"-13"</f>
        <v>Б-100190-13</v>
      </c>
      <c r="J175" s="190">
        <v>2</v>
      </c>
      <c r="K175" s="12">
        <v>2</v>
      </c>
      <c r="L175" s="12" t="s">
        <v>42</v>
      </c>
      <c r="M175" s="16">
        <v>1</v>
      </c>
      <c r="N175" s="12">
        <v>18</v>
      </c>
      <c r="O175" s="13" t="s">
        <v>168</v>
      </c>
      <c r="P175" s="13" t="s">
        <v>234</v>
      </c>
      <c r="Q175" s="13" t="s">
        <v>235</v>
      </c>
      <c r="R175" s="17" t="str">
        <f t="shared" ref="R175:R213" si="48">H175&amp;"1"</f>
        <v>1001901</v>
      </c>
      <c r="S175" s="15">
        <v>1</v>
      </c>
      <c r="T175" s="13" t="s">
        <v>140</v>
      </c>
      <c r="U175" s="12">
        <v>90000</v>
      </c>
      <c r="V175" s="12">
        <f t="shared" ref="V175:V180" si="49">U175*0.18</f>
        <v>16200</v>
      </c>
      <c r="W175" s="12">
        <v>0</v>
      </c>
      <c r="X175" s="18">
        <v>272</v>
      </c>
      <c r="Y175" s="19" t="s">
        <v>47</v>
      </c>
      <c r="Z175" s="20">
        <f t="shared" ref="Z175:Z180" si="50">U175-V175</f>
        <v>73800</v>
      </c>
      <c r="AA175" s="21"/>
      <c r="AB175" s="22"/>
      <c r="AC175" s="246"/>
      <c r="AD175" s="12"/>
      <c r="AE175" s="12"/>
      <c r="AF175" s="248"/>
      <c r="AG175" s="23">
        <v>8</v>
      </c>
      <c r="AH175" s="27">
        <v>7</v>
      </c>
      <c r="AI175" s="25" t="s">
        <v>49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S175" s="471"/>
      <c r="AT175" s="15">
        <v>2</v>
      </c>
      <c r="AU175" s="9">
        <v>73800</v>
      </c>
      <c r="AV17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100190, 'Б-100190-13',date'2016-03-03',2, 2, 2, 'RUR', 1, 18, date'2016-03-06', date'2016-03-07', 1001901, 1, to_date('2016-03-08 00:00:00','YYYY-MM-DD HH24:MI:SS'), 90000, 16200, 0, 272, 0, 'c1', 8,null);insert into xxxx_client_discount_m  (ID,CLIENT_ID,CLIENT_AVG_DISCOUNT,DT) values (s_xxxx_client_discount_m.NEXTVAL,272, 7, date'2014-03-01');</v>
      </c>
    </row>
    <row r="176" spans="1:48" ht="15" customHeight="1" x14ac:dyDescent="0.3">
      <c r="A176" s="10">
        <v>33</v>
      </c>
      <c r="B176" s="11"/>
      <c r="C176" s="12" t="str">
        <f t="shared" si="45"/>
        <v>100033</v>
      </c>
      <c r="D176" s="12" t="str">
        <f t="shared" si="46"/>
        <v>100033/13</v>
      </c>
      <c r="E176" s="158" t="s">
        <v>251</v>
      </c>
      <c r="F176" s="158" t="s">
        <v>252</v>
      </c>
      <c r="G176" s="12">
        <v>2</v>
      </c>
      <c r="H176" s="189">
        <v>100191</v>
      </c>
      <c r="I176" s="15" t="str">
        <f t="shared" si="47"/>
        <v>Б-100191-13</v>
      </c>
      <c r="J176" s="190">
        <v>2</v>
      </c>
      <c r="K176" s="12">
        <v>7</v>
      </c>
      <c r="L176" s="12" t="s">
        <v>42</v>
      </c>
      <c r="M176" s="16">
        <v>1</v>
      </c>
      <c r="N176" s="12">
        <v>18</v>
      </c>
      <c r="O176" s="13" t="s">
        <v>168</v>
      </c>
      <c r="P176" s="13" t="s">
        <v>234</v>
      </c>
      <c r="Q176" s="13" t="s">
        <v>235</v>
      </c>
      <c r="R176" s="17" t="str">
        <f t="shared" si="48"/>
        <v>1001911</v>
      </c>
      <c r="S176" s="15">
        <v>1</v>
      </c>
      <c r="T176" s="13" t="s">
        <v>140</v>
      </c>
      <c r="U176" s="12">
        <v>90000</v>
      </c>
      <c r="V176" s="12">
        <f t="shared" si="49"/>
        <v>16200</v>
      </c>
      <c r="W176" s="12">
        <v>0</v>
      </c>
      <c r="X176" s="18">
        <v>273</v>
      </c>
      <c r="Y176" s="19" t="s">
        <v>47</v>
      </c>
      <c r="Z176" s="20">
        <f t="shared" si="50"/>
        <v>73800</v>
      </c>
      <c r="AA176" s="21"/>
      <c r="AB176" s="22"/>
      <c r="AC176" s="246"/>
      <c r="AD176" s="12"/>
      <c r="AE176" s="12"/>
      <c r="AF176" s="248"/>
      <c r="AG176" s="23">
        <v>8</v>
      </c>
      <c r="AH176" s="27">
        <v>7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472"/>
      <c r="AT176" s="172">
        <v>7</v>
      </c>
      <c r="AU176" s="9">
        <v>139400</v>
      </c>
      <c r="AV17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100191, 'Б-100191-13',date'2016-03-03',2, 7, 7, 'RUR', 1, 18, date'2016-03-06', date'2016-03-07', 1001911, 1, to_date('2016-03-08 00:00:00','YYYY-MM-DD HH24:MI:SS'), 90000, 16200, 0, 273, 0, 'c1', 8,null);insert into xxxx_client_discount_m  (ID,CLIENT_ID,CLIENT_AVG_DISCOUNT,DT) values (s_xxxx_client_discount_m.NEXTVAL,273, 7, date'2014-03-01');</v>
      </c>
    </row>
    <row r="177" spans="1:48" ht="15" customHeight="1" x14ac:dyDescent="0.3">
      <c r="A177" s="10">
        <v>33</v>
      </c>
      <c r="B177" s="11"/>
      <c r="C177" s="12" t="str">
        <f t="shared" si="45"/>
        <v>100033</v>
      </c>
      <c r="D177" s="12" t="str">
        <f t="shared" si="46"/>
        <v>100033/13</v>
      </c>
      <c r="E177" s="158" t="s">
        <v>251</v>
      </c>
      <c r="F177" s="12" t="s">
        <v>252</v>
      </c>
      <c r="G177" s="12">
        <v>2</v>
      </c>
      <c r="H177" s="189">
        <v>100192</v>
      </c>
      <c r="I177" s="15" t="str">
        <f t="shared" si="47"/>
        <v>Б-100192-13</v>
      </c>
      <c r="J177" s="190">
        <v>2</v>
      </c>
      <c r="K177" s="28">
        <v>7</v>
      </c>
      <c r="L177" s="12" t="s">
        <v>42</v>
      </c>
      <c r="M177" s="16">
        <v>1</v>
      </c>
      <c r="N177" s="12">
        <v>18</v>
      </c>
      <c r="O177" s="13" t="s">
        <v>169</v>
      </c>
      <c r="P177" s="13" t="s">
        <v>234</v>
      </c>
      <c r="Q177" s="13" t="s">
        <v>235</v>
      </c>
      <c r="R177" s="17" t="str">
        <f t="shared" si="48"/>
        <v>1001921</v>
      </c>
      <c r="S177" s="15">
        <v>1</v>
      </c>
      <c r="T177" s="13" t="s">
        <v>141</v>
      </c>
      <c r="U177" s="12">
        <v>80000</v>
      </c>
      <c r="V177" s="12">
        <f t="shared" si="49"/>
        <v>14400</v>
      </c>
      <c r="W177" s="12">
        <v>0</v>
      </c>
      <c r="X177" s="18">
        <v>274</v>
      </c>
      <c r="Y177" s="19" t="s">
        <v>47</v>
      </c>
      <c r="Z177" s="20">
        <f t="shared" si="50"/>
        <v>65600</v>
      </c>
      <c r="AA177" s="21"/>
      <c r="AB177" s="22"/>
      <c r="AC177" s="246"/>
      <c r="AD177" s="12"/>
      <c r="AE177" s="12"/>
      <c r="AF177" s="248"/>
      <c r="AG177" s="23">
        <v>8</v>
      </c>
      <c r="AH177" s="30">
        <v>20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471"/>
      <c r="AT177" s="15">
        <v>12</v>
      </c>
      <c r="AU177" s="9">
        <v>49200</v>
      </c>
      <c r="AV17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100192, 'Б-100192-13',date'2016-03-04',2, 7, 7, 'RUR', 1, 18, date'2016-03-06', date'2016-03-07', 1001921, 1, to_date('2016-03-09 00:00:00','YYYY-MM-DD HH24:MI:SS'), 80000, 14400, 0, 274, 0, 'c1', 8,null);insert into xxxx_client_discount_m  (ID,CLIENT_ID,CLIENT_AVG_DISCOUNT,DT) values (s_xxxx_client_discount_m.NEXTVAL,274, 20, date'2014-03-01');</v>
      </c>
    </row>
    <row r="178" spans="1:48" s="44" customFormat="1" ht="15" customHeight="1" x14ac:dyDescent="0.3">
      <c r="A178" s="10">
        <v>33</v>
      </c>
      <c r="B178" s="32"/>
      <c r="C178" s="33" t="str">
        <f t="shared" si="45"/>
        <v>100033</v>
      </c>
      <c r="D178" s="33" t="str">
        <f t="shared" si="46"/>
        <v>100033/13</v>
      </c>
      <c r="E178" s="159" t="s">
        <v>251</v>
      </c>
      <c r="F178" s="159" t="s">
        <v>252</v>
      </c>
      <c r="G178" s="33">
        <v>2</v>
      </c>
      <c r="H178" s="189">
        <v>100193</v>
      </c>
      <c r="I178" s="33" t="str">
        <f t="shared" si="47"/>
        <v>Б-100193-13</v>
      </c>
      <c r="J178" s="210">
        <v>2</v>
      </c>
      <c r="K178" s="35">
        <v>12</v>
      </c>
      <c r="L178" s="33" t="s">
        <v>42</v>
      </c>
      <c r="M178" s="36">
        <v>1</v>
      </c>
      <c r="N178" s="33">
        <v>18</v>
      </c>
      <c r="O178" s="34" t="s">
        <v>170</v>
      </c>
      <c r="P178" s="34" t="s">
        <v>234</v>
      </c>
      <c r="Q178" s="34" t="s">
        <v>235</v>
      </c>
      <c r="R178" s="17" t="str">
        <f t="shared" si="48"/>
        <v>1001931</v>
      </c>
      <c r="S178" s="33">
        <v>1</v>
      </c>
      <c r="T178" s="34" t="s">
        <v>142</v>
      </c>
      <c r="U178" s="33">
        <v>60000</v>
      </c>
      <c r="V178" s="33">
        <f t="shared" si="49"/>
        <v>10800</v>
      </c>
      <c r="W178" s="33">
        <v>0</v>
      </c>
      <c r="X178" s="18">
        <v>275</v>
      </c>
      <c r="Y178" s="38" t="s">
        <v>47</v>
      </c>
      <c r="Z178" s="106">
        <f t="shared" si="50"/>
        <v>49200</v>
      </c>
      <c r="AA178" s="39"/>
      <c r="AB178" s="288"/>
      <c r="AC178" s="251"/>
      <c r="AD178" s="33"/>
      <c r="AE178" s="33"/>
      <c r="AF178" s="250"/>
      <c r="AG178" s="41">
        <v>8</v>
      </c>
      <c r="AH178" s="42">
        <v>13</v>
      </c>
      <c r="AI178" s="43" t="s">
        <v>49</v>
      </c>
      <c r="AJ178" s="34"/>
      <c r="AK178" s="34"/>
      <c r="AL178" s="37">
        <v>0</v>
      </c>
      <c r="AM178" s="33" t="s">
        <v>50</v>
      </c>
      <c r="AN178" s="33" t="s">
        <v>51</v>
      </c>
      <c r="AO178" s="33"/>
      <c r="AP178" s="37"/>
      <c r="AQ178" s="37"/>
      <c r="AR178" s="37"/>
      <c r="AS178" s="473" t="s">
        <v>312</v>
      </c>
      <c r="AT178" s="33"/>
      <c r="AV17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100193, 'Б-100193-13',date'2016-03-05',2, 12, 12, 'RUR', 1, 18, date'2016-03-06', date'2016-03-07', 1001931, 1, to_date('2016-03-11 00:00:00','YYYY-MM-DD HH24:MI:SS'), 60000, 10800, 0, 275, 0, 'c1', 8,null);insert into xxxx_client_discount_m  (ID,CLIENT_ID,CLIENT_AVG_DISCOUNT,DT) values (s_xxxx_client_discount_m.NEXTVAL,275, 13, date'2014-03-01');</v>
      </c>
    </row>
    <row r="179" spans="1:48" s="228" customFormat="1" ht="15" customHeight="1" x14ac:dyDescent="0.3">
      <c r="A179" s="10">
        <v>34</v>
      </c>
      <c r="B179" s="237"/>
      <c r="C179" s="220" t="str">
        <f t="shared" si="45"/>
        <v>100034</v>
      </c>
      <c r="D179" s="220" t="str">
        <f t="shared" si="46"/>
        <v>100034/13</v>
      </c>
      <c r="E179" s="221" t="s">
        <v>251</v>
      </c>
      <c r="F179" s="221" t="s">
        <v>252</v>
      </c>
      <c r="G179" s="220">
        <v>2</v>
      </c>
      <c r="H179" s="189">
        <v>100194</v>
      </c>
      <c r="I179" s="222" t="str">
        <f t="shared" si="47"/>
        <v>Б-100194-13</v>
      </c>
      <c r="J179" s="190">
        <v>2</v>
      </c>
      <c r="K179" s="220">
        <v>25</v>
      </c>
      <c r="L179" s="220" t="s">
        <v>42</v>
      </c>
      <c r="M179" s="223">
        <v>1</v>
      </c>
      <c r="N179" s="220">
        <v>18</v>
      </c>
      <c r="O179" s="221" t="s">
        <v>169</v>
      </c>
      <c r="P179" s="221" t="s">
        <v>234</v>
      </c>
      <c r="Q179" s="221" t="s">
        <v>235</v>
      </c>
      <c r="R179" s="17" t="str">
        <f t="shared" si="48"/>
        <v>1001941</v>
      </c>
      <c r="S179" s="247">
        <v>4</v>
      </c>
      <c r="T179" s="221" t="s">
        <v>141</v>
      </c>
      <c r="U179" s="220">
        <v>20000</v>
      </c>
      <c r="V179" s="220">
        <f t="shared" si="49"/>
        <v>3600</v>
      </c>
      <c r="W179" s="220">
        <v>0</v>
      </c>
      <c r="X179" s="18">
        <v>276</v>
      </c>
      <c r="Y179" s="225" t="s">
        <v>47</v>
      </c>
      <c r="Z179" s="20">
        <f t="shared" si="50"/>
        <v>16400</v>
      </c>
      <c r="AA179" s="21"/>
      <c r="AB179" s="22">
        <f>AC179/1.18</f>
        <v>8474.5762711864409</v>
      </c>
      <c r="AC179" s="224">
        <f t="shared" ref="AC179:AC192" si="51">U179*0.5</f>
        <v>10000</v>
      </c>
      <c r="AD179" s="220"/>
      <c r="AE179" s="220"/>
      <c r="AF179" s="221" t="s">
        <v>231</v>
      </c>
      <c r="AG179" s="227">
        <v>8</v>
      </c>
      <c r="AH179" s="224">
        <v>20</v>
      </c>
      <c r="AI179" s="221" t="s">
        <v>49</v>
      </c>
      <c r="AJ179" s="221"/>
      <c r="AK179" s="221"/>
      <c r="AL179" s="224">
        <v>0</v>
      </c>
      <c r="AM179" s="222" t="s">
        <v>50</v>
      </c>
      <c r="AN179" s="220" t="s">
        <v>51</v>
      </c>
      <c r="AO179" s="220"/>
      <c r="AP179" s="224"/>
      <c r="AQ179" s="224"/>
      <c r="AR179" s="224"/>
      <c r="AS179" s="474" t="s">
        <v>313</v>
      </c>
      <c r="AT179" s="222"/>
      <c r="AU179" s="9"/>
      <c r="AV17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2, 100194, 'Б-100194-13',date'2016-03-04',2, 25, 25, 'RUR', 1, 18, date'2016-03-06', date'2016-03-07', 1001941, 4, to_date('2016-03-09 00:00:00','YYYY-MM-DD HH24:MI:SS'), 20000, 3600, 0, 276, 0, 'c1', 8,null);insert into xxxx_oebs_cash_payment_test (ID, INVOICE_ID, OEBS_PAYMENT, DOC_DATE, COMISS_DATE) values (s_xxxx_oebs_cash_payment_test.NEXTVAL, 100194, 10000, to_date('2016-03-09 00:00:00','YYYY-MM-DD HH24:MI:SS'), date'2016-03-31' );insert into xxxx_client_discount_m  (ID,CLIENT_ID,CLIENT_AVG_DISCOUNT,DT) values (s_xxxx_client_discount_m.NEXTVAL,276, 20, date'2014-03-01');</v>
      </c>
    </row>
    <row r="180" spans="1:48" s="236" customFormat="1" ht="17.25" customHeight="1" x14ac:dyDescent="0.3">
      <c r="A180" s="10">
        <v>34</v>
      </c>
      <c r="B180" s="238"/>
      <c r="C180" s="229" t="str">
        <f t="shared" si="45"/>
        <v>100034</v>
      </c>
      <c r="D180" s="229" t="str">
        <f t="shared" si="46"/>
        <v>100034/13</v>
      </c>
      <c r="E180" s="230" t="s">
        <v>251</v>
      </c>
      <c r="F180" s="230" t="s">
        <v>252</v>
      </c>
      <c r="G180" s="229">
        <v>2</v>
      </c>
      <c r="H180" s="189">
        <v>100195</v>
      </c>
      <c r="I180" s="229" t="str">
        <f t="shared" si="47"/>
        <v>Б-100195-13</v>
      </c>
      <c r="J180" s="210">
        <v>2</v>
      </c>
      <c r="K180" s="229">
        <v>25</v>
      </c>
      <c r="L180" s="229" t="s">
        <v>42</v>
      </c>
      <c r="M180" s="231">
        <v>1</v>
      </c>
      <c r="N180" s="229">
        <v>18</v>
      </c>
      <c r="O180" s="230" t="s">
        <v>170</v>
      </c>
      <c r="P180" s="230" t="s">
        <v>234</v>
      </c>
      <c r="Q180" s="230" t="s">
        <v>235</v>
      </c>
      <c r="R180" s="17" t="str">
        <f t="shared" si="48"/>
        <v>1001951</v>
      </c>
      <c r="S180" s="229">
        <v>1</v>
      </c>
      <c r="T180" s="230" t="s">
        <v>142</v>
      </c>
      <c r="U180" s="229">
        <v>41000</v>
      </c>
      <c r="V180" s="229">
        <f t="shared" si="49"/>
        <v>7380</v>
      </c>
      <c r="W180" s="229">
        <v>0</v>
      </c>
      <c r="X180" s="18">
        <v>277</v>
      </c>
      <c r="Y180" s="233" t="s">
        <v>47</v>
      </c>
      <c r="Z180" s="106">
        <f t="shared" si="50"/>
        <v>33620</v>
      </c>
      <c r="AA180" s="52"/>
      <c r="AB180" s="288">
        <f>AC180/1.18</f>
        <v>17372.881355932204</v>
      </c>
      <c r="AC180" s="232">
        <f t="shared" si="51"/>
        <v>20500</v>
      </c>
      <c r="AD180" s="229"/>
      <c r="AE180" s="229"/>
      <c r="AF180" s="230" t="s">
        <v>231</v>
      </c>
      <c r="AG180" s="235">
        <v>8</v>
      </c>
      <c r="AH180" s="232">
        <v>13</v>
      </c>
      <c r="AI180" s="230" t="s">
        <v>49</v>
      </c>
      <c r="AJ180" s="230"/>
      <c r="AK180" s="230"/>
      <c r="AL180" s="232">
        <v>0</v>
      </c>
      <c r="AM180" s="229" t="s">
        <v>50</v>
      </c>
      <c r="AN180" s="229" t="s">
        <v>51</v>
      </c>
      <c r="AO180" s="229"/>
      <c r="AP180" s="232"/>
      <c r="AQ180" s="232"/>
      <c r="AR180" s="232"/>
      <c r="AS180" s="476" t="s">
        <v>273</v>
      </c>
      <c r="AT180" s="229"/>
      <c r="AU180" s="44"/>
      <c r="AV18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2, 100195, 'Б-100195-13',date'2016-03-05',2, 25, 25, 'RUR', 1, 18, date'2016-03-06', date'2016-03-07', 1001951, 1, to_date('2016-03-11 00:00:00','YYYY-MM-DD HH24:MI:SS'), 41000, 7380, 0, 277, 0, 'c1', 8,null);insert into xxxx_oebs_cash_payment_test (ID, INVOICE_ID, OEBS_PAYMENT, DOC_DATE, COMISS_DATE) values (s_xxxx_oebs_cash_payment_test.NEXTVAL, 100195, 20500, to_date('2016-03-11 00:00:00','YYYY-MM-DD HH24:MI:SS'), date'2016-03-31' );insert into xxxx_client_discount_m  (ID,CLIENT_ID,CLIENT_AVG_DISCOUNT,DT) values (s_xxxx_client_discount_m.NEXTVAL,277, 13, date'2014-03-01');</v>
      </c>
    </row>
    <row r="181" spans="1:48" x14ac:dyDescent="0.3">
      <c r="A181" s="10">
        <v>35</v>
      </c>
      <c r="B181" s="11"/>
      <c r="C181" s="12" t="str">
        <f t="shared" ref="C181:C244" si="52">"1000"&amp;A181</f>
        <v>100035</v>
      </c>
      <c r="D181" s="12" t="str">
        <f t="shared" ref="D181:D244" si="53">"1000"&amp;A181&amp;"/13"</f>
        <v>100035/13</v>
      </c>
      <c r="E181" s="158" t="s">
        <v>251</v>
      </c>
      <c r="F181" s="158" t="s">
        <v>252</v>
      </c>
      <c r="G181" s="12">
        <v>2</v>
      </c>
      <c r="H181" s="189">
        <v>100196</v>
      </c>
      <c r="I181" s="15" t="str">
        <f t="shared" ref="I181:I244" si="54">"Б-"&amp;H181&amp;"-13"</f>
        <v>Б-100196-13</v>
      </c>
      <c r="J181" s="16">
        <v>2</v>
      </c>
      <c r="K181" s="12">
        <v>1</v>
      </c>
      <c r="L181" s="81" t="s">
        <v>91</v>
      </c>
      <c r="M181" s="16">
        <v>1</v>
      </c>
      <c r="N181" s="12">
        <v>18</v>
      </c>
      <c r="O181" s="13" t="s">
        <v>167</v>
      </c>
      <c r="P181" s="13" t="s">
        <v>234</v>
      </c>
      <c r="Q181" s="13" t="s">
        <v>235</v>
      </c>
      <c r="R181" s="17" t="str">
        <f t="shared" si="48"/>
        <v>1001961</v>
      </c>
      <c r="S181" s="15">
        <v>1</v>
      </c>
      <c r="T181" s="13" t="s">
        <v>139</v>
      </c>
      <c r="U181" s="12">
        <v>100000</v>
      </c>
      <c r="V181" s="12">
        <f>U181*0.18</f>
        <v>18000</v>
      </c>
      <c r="W181" s="12">
        <v>0</v>
      </c>
      <c r="X181" s="18">
        <v>278</v>
      </c>
      <c r="Y181" s="19" t="s">
        <v>47</v>
      </c>
      <c r="Z181" s="20">
        <f t="shared" ref="Z181:Z213" si="55">U181-V181</f>
        <v>82000</v>
      </c>
      <c r="AA181" s="21"/>
      <c r="AB181" s="22"/>
      <c r="AC181" s="14">
        <f t="shared" si="51"/>
        <v>50000</v>
      </c>
      <c r="AD181" s="12"/>
      <c r="AE181" s="12"/>
      <c r="AF181" s="13" t="s">
        <v>231</v>
      </c>
      <c r="AG181" s="23">
        <v>8</v>
      </c>
      <c r="AH181" s="24">
        <v>13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471" t="s">
        <v>359</v>
      </c>
      <c r="AT181" s="15"/>
      <c r="AV18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100196, 'Б-100196-13',date'2016-03-02',2, 1, 1, 'USD', 1, 18, date'2016-03-06', date'2016-03-07', 1001961, 1, to_date('2016-03-07 00:00:00','YYYY-MM-DD HH24:MI:SS'), 100000, 18000, 0, 278, 0, 'c1', 8,null);insert into xxxx_oebs_cash_payment_test (ID, INVOICE_ID, OEBS_PAYMENT, DOC_DATE, COMISS_DATE) values (s_xxxx_oebs_cash_payment_test.NEXTVAL, 100196, 50000, to_date('2016-03-07 00:00:00','YYYY-MM-DD HH24:MI:SS'), date'2016-03-31' );insert into xxxx_client_discount_m  (ID,CLIENT_ID,CLIENT_AVG_DISCOUNT,DT) values (s_xxxx_client_discount_m.NEXTVAL,278, 13, date'2014-03-01');</v>
      </c>
    </row>
    <row r="182" spans="1:48" ht="15" customHeight="1" x14ac:dyDescent="0.3">
      <c r="A182" s="10">
        <v>35</v>
      </c>
      <c r="B182" s="11"/>
      <c r="C182" s="12" t="str">
        <f t="shared" si="52"/>
        <v>100035</v>
      </c>
      <c r="D182" s="12" t="str">
        <f t="shared" si="53"/>
        <v>100035/13</v>
      </c>
      <c r="E182" s="158" t="s">
        <v>251</v>
      </c>
      <c r="F182" s="158" t="s">
        <v>252</v>
      </c>
      <c r="G182" s="12">
        <v>2</v>
      </c>
      <c r="H182" s="189">
        <v>100197</v>
      </c>
      <c r="I182" s="15" t="str">
        <f t="shared" si="54"/>
        <v>Б-100197-13</v>
      </c>
      <c r="J182" s="16">
        <v>2</v>
      </c>
      <c r="K182" s="12">
        <v>2</v>
      </c>
      <c r="L182" s="81" t="s">
        <v>91</v>
      </c>
      <c r="M182" s="85">
        <v>0</v>
      </c>
      <c r="N182" s="81">
        <v>0</v>
      </c>
      <c r="O182" s="13" t="s">
        <v>168</v>
      </c>
      <c r="P182" s="13" t="s">
        <v>234</v>
      </c>
      <c r="Q182" s="13" t="s">
        <v>235</v>
      </c>
      <c r="R182" s="17" t="str">
        <f t="shared" si="48"/>
        <v>1001971</v>
      </c>
      <c r="S182" s="15">
        <v>1</v>
      </c>
      <c r="T182" s="13" t="s">
        <v>140</v>
      </c>
      <c r="U182" s="12">
        <v>90000</v>
      </c>
      <c r="V182" s="81">
        <v>0</v>
      </c>
      <c r="W182" s="12">
        <v>0</v>
      </c>
      <c r="X182" s="18">
        <v>279</v>
      </c>
      <c r="Y182" s="19" t="s">
        <v>47</v>
      </c>
      <c r="Z182" s="20">
        <f t="shared" si="55"/>
        <v>90000</v>
      </c>
      <c r="AA182" s="21"/>
      <c r="AB182" s="26"/>
      <c r="AC182" s="14">
        <f t="shared" si="51"/>
        <v>45000</v>
      </c>
      <c r="AD182" s="12"/>
      <c r="AE182" s="12"/>
      <c r="AF182" s="13" t="s">
        <v>231</v>
      </c>
      <c r="AG182" s="23">
        <v>8</v>
      </c>
      <c r="AH182" s="27">
        <v>7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S182" s="471"/>
      <c r="AT182" s="15"/>
      <c r="AV18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100197, 'Б-100197-13',date'2016-03-03',2, 2, 2, 'USD', 0, 0, date'2016-03-06', date'2016-03-07', 1001971, 1, to_date('2016-03-08 00:00:00','YYYY-MM-DD HH24:MI:SS'), 90000, 0, 0, 279, 0, 'c1', 8,null);insert into xxxx_oebs_cash_payment_test (ID, INVOICE_ID, OEBS_PAYMENT, DOC_DATE, COMISS_DATE) values (s_xxxx_oebs_cash_payment_test.NEXTVAL, 100197, 45000, to_date('2016-03-08 00:00:00','YYYY-MM-DD HH24:MI:SS'), date'2016-03-31' );insert into xxxx_client_discount_m  (ID,CLIENT_ID,CLIENT_AVG_DISCOUNT,DT) values (s_xxxx_client_discount_m.NEXTVAL,279, 7, date'2014-03-01');</v>
      </c>
    </row>
    <row r="183" spans="1:48" ht="15" customHeight="1" x14ac:dyDescent="0.3">
      <c r="A183" s="10">
        <v>35</v>
      </c>
      <c r="B183" s="11"/>
      <c r="C183" s="12" t="str">
        <f t="shared" si="52"/>
        <v>100035</v>
      </c>
      <c r="D183" s="12" t="str">
        <f t="shared" si="53"/>
        <v>100035/13</v>
      </c>
      <c r="E183" s="158" t="s">
        <v>251</v>
      </c>
      <c r="F183" s="158" t="s">
        <v>252</v>
      </c>
      <c r="G183" s="12">
        <v>2</v>
      </c>
      <c r="H183" s="189">
        <v>100198</v>
      </c>
      <c r="I183" s="15" t="str">
        <f t="shared" si="54"/>
        <v>Б-100198-13</v>
      </c>
      <c r="J183" s="16">
        <v>2</v>
      </c>
      <c r="K183" s="12">
        <v>2</v>
      </c>
      <c r="L183" s="81" t="s">
        <v>91</v>
      </c>
      <c r="M183" s="16">
        <v>1</v>
      </c>
      <c r="N183" s="12">
        <v>18</v>
      </c>
      <c r="O183" s="13" t="s">
        <v>168</v>
      </c>
      <c r="P183" s="13" t="s">
        <v>234</v>
      </c>
      <c r="Q183" s="13" t="s">
        <v>235</v>
      </c>
      <c r="R183" s="17" t="str">
        <f t="shared" si="48"/>
        <v>1001981</v>
      </c>
      <c r="S183" s="15">
        <v>1</v>
      </c>
      <c r="T183" s="13" t="s">
        <v>140</v>
      </c>
      <c r="U183" s="12">
        <v>90000</v>
      </c>
      <c r="V183" s="12">
        <f t="shared" ref="V183:V192" si="56">U183*0.18</f>
        <v>16200</v>
      </c>
      <c r="W183" s="12">
        <v>0</v>
      </c>
      <c r="X183" s="18">
        <v>280</v>
      </c>
      <c r="Y183" s="19" t="s">
        <v>47</v>
      </c>
      <c r="Z183" s="20">
        <f t="shared" si="55"/>
        <v>73800</v>
      </c>
      <c r="AA183" s="21"/>
      <c r="AB183" s="26"/>
      <c r="AC183" s="14">
        <f t="shared" si="51"/>
        <v>45000</v>
      </c>
      <c r="AD183" s="12"/>
      <c r="AE183" s="12"/>
      <c r="AF183" s="13" t="s">
        <v>231</v>
      </c>
      <c r="AG183" s="23">
        <v>8</v>
      </c>
      <c r="AH183" s="27">
        <v>7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S183" s="471"/>
      <c r="AT183" s="15"/>
      <c r="AV18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100198, 'Б-100198-13',date'2016-03-03',2, 2, 2, 'USD', 1, 18, date'2016-03-06', date'2016-03-07', 1001981, 1, to_date('2016-03-08 00:00:00','YYYY-MM-DD HH24:MI:SS'), 90000, 16200, 0, 280, 0, 'c1', 8,null);insert into xxxx_oebs_cash_payment_test (ID, INVOICE_ID, OEBS_PAYMENT, DOC_DATE, COMISS_DATE) values (s_xxxx_oebs_cash_payment_test.NEXTVAL, 100198, 45000, to_date('2016-03-08 00:00:00','YYYY-MM-DD HH24:MI:SS'), date'2016-03-31' );insert into xxxx_client_discount_m  (ID,CLIENT_ID,CLIENT_AVG_DISCOUNT,DT) values (s_xxxx_client_discount_m.NEXTVAL,280, 7, date'2014-03-01');</v>
      </c>
    </row>
    <row r="184" spans="1:48" ht="15" customHeight="1" x14ac:dyDescent="0.3">
      <c r="A184" s="10">
        <v>35</v>
      </c>
      <c r="B184" s="11"/>
      <c r="C184" s="12" t="str">
        <f t="shared" si="52"/>
        <v>100035</v>
      </c>
      <c r="D184" s="12" t="str">
        <f t="shared" si="53"/>
        <v>100035/13</v>
      </c>
      <c r="E184" s="158" t="s">
        <v>251</v>
      </c>
      <c r="F184" s="158" t="s">
        <v>252</v>
      </c>
      <c r="G184" s="12">
        <v>2</v>
      </c>
      <c r="H184" s="189">
        <v>100199</v>
      </c>
      <c r="I184" s="15" t="str">
        <f t="shared" si="54"/>
        <v>Б-100199-13</v>
      </c>
      <c r="J184" s="16">
        <v>2</v>
      </c>
      <c r="K184" s="12">
        <v>7</v>
      </c>
      <c r="L184" s="241" t="s">
        <v>274</v>
      </c>
      <c r="M184" s="16">
        <v>1</v>
      </c>
      <c r="N184" s="12">
        <v>18</v>
      </c>
      <c r="O184" s="13" t="s">
        <v>168</v>
      </c>
      <c r="P184" s="13" t="s">
        <v>234</v>
      </c>
      <c r="Q184" s="13" t="s">
        <v>235</v>
      </c>
      <c r="R184" s="17" t="str">
        <f t="shared" si="48"/>
        <v>1001991</v>
      </c>
      <c r="S184" s="15">
        <v>1</v>
      </c>
      <c r="T184" s="13" t="s">
        <v>140</v>
      </c>
      <c r="U184" s="12">
        <v>90000</v>
      </c>
      <c r="V184" s="12">
        <f t="shared" si="56"/>
        <v>16200</v>
      </c>
      <c r="W184" s="12">
        <v>0</v>
      </c>
      <c r="X184" s="18">
        <v>281</v>
      </c>
      <c r="Y184" s="19" t="s">
        <v>47</v>
      </c>
      <c r="Z184" s="20">
        <f t="shared" si="55"/>
        <v>73800</v>
      </c>
      <c r="AA184" s="21"/>
      <c r="AB184" s="26"/>
      <c r="AC184" s="14">
        <f t="shared" si="51"/>
        <v>45000</v>
      </c>
      <c r="AD184" s="12"/>
      <c r="AE184" s="12"/>
      <c r="AF184" s="13" t="s">
        <v>231</v>
      </c>
      <c r="AG184" s="23">
        <v>8</v>
      </c>
      <c r="AH184" s="27">
        <v>7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S184" s="472"/>
      <c r="AT184" s="172"/>
      <c r="AV18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100199, 'Б-100199-13',date'2016-03-03',2, 7, 7, 'RUB', 1, 18, date'2016-03-06', date'2016-03-07', 1001991, 1, to_date('2016-03-08 00:00:00','YYYY-MM-DD HH24:MI:SS'), 90000, 16200, 0, 281, 0, 'c1', 8,null);insert into xxxx_oebs_cash_payment_test (ID, INVOICE_ID, OEBS_PAYMENT, DOC_DATE, COMISS_DATE) values (s_xxxx_oebs_cash_payment_test.NEXTVAL, 100199, 45000, to_date('2016-03-08 00:00:00','YYYY-MM-DD HH24:MI:SS'), date'2016-03-31' );insert into xxxx_client_discount_m  (ID,CLIENT_ID,CLIENT_AVG_DISCOUNT,DT) values (s_xxxx_client_discount_m.NEXTVAL,281, 7, date'2014-03-01');</v>
      </c>
    </row>
    <row r="185" spans="1:48" ht="15" customHeight="1" x14ac:dyDescent="0.3">
      <c r="A185" s="10">
        <v>35</v>
      </c>
      <c r="B185" s="11"/>
      <c r="C185" s="12" t="str">
        <f t="shared" si="52"/>
        <v>100035</v>
      </c>
      <c r="D185" s="12" t="str">
        <f t="shared" si="53"/>
        <v>100035/13</v>
      </c>
      <c r="E185" s="158" t="s">
        <v>251</v>
      </c>
      <c r="F185" s="158" t="s">
        <v>252</v>
      </c>
      <c r="G185" s="12">
        <v>2</v>
      </c>
      <c r="H185" s="189">
        <v>100200</v>
      </c>
      <c r="I185" s="15" t="str">
        <f t="shared" si="54"/>
        <v>Б-100200-13</v>
      </c>
      <c r="J185" s="16">
        <v>2</v>
      </c>
      <c r="K185" s="28">
        <v>7</v>
      </c>
      <c r="L185" s="81" t="s">
        <v>91</v>
      </c>
      <c r="M185" s="16">
        <v>1</v>
      </c>
      <c r="N185" s="12">
        <v>18</v>
      </c>
      <c r="O185" s="13" t="s">
        <v>169</v>
      </c>
      <c r="P185" s="13" t="s">
        <v>234</v>
      </c>
      <c r="Q185" s="13" t="s">
        <v>235</v>
      </c>
      <c r="R185" s="17" t="str">
        <f t="shared" si="48"/>
        <v>1002001</v>
      </c>
      <c r="S185" s="15">
        <v>1</v>
      </c>
      <c r="T185" s="13" t="s">
        <v>141</v>
      </c>
      <c r="U185" s="12">
        <v>80000</v>
      </c>
      <c r="V185" s="12">
        <f t="shared" si="56"/>
        <v>14400</v>
      </c>
      <c r="W185" s="12">
        <v>0</v>
      </c>
      <c r="X185" s="18">
        <v>282</v>
      </c>
      <c r="Y185" s="19" t="s">
        <v>47</v>
      </c>
      <c r="Z185" s="20">
        <f t="shared" si="55"/>
        <v>65600</v>
      </c>
      <c r="AA185" s="21"/>
      <c r="AB185" s="29"/>
      <c r="AC185" s="14">
        <f t="shared" si="51"/>
        <v>40000</v>
      </c>
      <c r="AD185" s="12"/>
      <c r="AE185" s="12"/>
      <c r="AF185" s="13" t="s">
        <v>231</v>
      </c>
      <c r="AG185" s="23">
        <v>8</v>
      </c>
      <c r="AH185" s="30">
        <v>20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S185" s="471"/>
      <c r="AT185" s="15"/>
      <c r="AV18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100200, 'Б-100200-13',date'2016-03-04',2, 7, 7, 'USD', 1, 18, date'2016-03-06', date'2016-03-07', 1002001, 1, to_date('2016-03-09 00:00:00','YYYY-MM-DD HH24:MI:SS'), 80000, 14400, 0, 282, 0, 'c1', 8,null);insert into xxxx_oebs_cash_payment_test (ID, INVOICE_ID, OEBS_PAYMENT, DOC_DATE, COMISS_DATE) values (s_xxxx_oebs_cash_payment_test.NEXTVAL, 100200, 40000, to_date('2016-03-09 00:00:00','YYYY-MM-DD HH24:MI:SS'), date'2016-03-31' );insert into xxxx_client_discount_m  (ID,CLIENT_ID,CLIENT_AVG_DISCOUNT,DT) values (s_xxxx_client_discount_m.NEXTVAL,282, 20, date'2014-03-01');</v>
      </c>
    </row>
    <row r="186" spans="1:48" s="47" customFormat="1" ht="15" customHeight="1" x14ac:dyDescent="0.3">
      <c r="A186" s="45">
        <v>35</v>
      </c>
      <c r="B186" s="55"/>
      <c r="C186" s="15" t="str">
        <f t="shared" si="52"/>
        <v>100035</v>
      </c>
      <c r="D186" s="15" t="str">
        <f t="shared" si="53"/>
        <v>100035/13</v>
      </c>
      <c r="E186" s="160" t="s">
        <v>251</v>
      </c>
      <c r="F186" s="160" t="s">
        <v>252</v>
      </c>
      <c r="G186" s="15">
        <v>2</v>
      </c>
      <c r="H186" s="189">
        <v>100201</v>
      </c>
      <c r="I186" s="15" t="str">
        <f t="shared" si="54"/>
        <v>Б-100201-13</v>
      </c>
      <c r="J186" s="149">
        <v>2</v>
      </c>
      <c r="K186" s="150">
        <v>12</v>
      </c>
      <c r="L186" s="84" t="s">
        <v>91</v>
      </c>
      <c r="M186" s="149">
        <v>1</v>
      </c>
      <c r="N186" s="15">
        <v>18</v>
      </c>
      <c r="O186" s="147" t="s">
        <v>170</v>
      </c>
      <c r="P186" s="147" t="s">
        <v>234</v>
      </c>
      <c r="Q186" s="147" t="s">
        <v>235</v>
      </c>
      <c r="R186" s="17" t="str">
        <f t="shared" si="48"/>
        <v>1002011</v>
      </c>
      <c r="S186" s="15">
        <v>1</v>
      </c>
      <c r="T186" s="147" t="s">
        <v>142</v>
      </c>
      <c r="U186" s="15">
        <v>60000</v>
      </c>
      <c r="V186" s="15">
        <f t="shared" si="56"/>
        <v>10800</v>
      </c>
      <c r="W186" s="15">
        <v>0</v>
      </c>
      <c r="X186" s="18">
        <v>283</v>
      </c>
      <c r="Y186" s="152" t="s">
        <v>47</v>
      </c>
      <c r="Z186" s="153">
        <f t="shared" si="55"/>
        <v>49200</v>
      </c>
      <c r="AA186" s="154"/>
      <c r="AB186" s="154"/>
      <c r="AC186" s="148">
        <f t="shared" si="51"/>
        <v>30000</v>
      </c>
      <c r="AD186" s="15"/>
      <c r="AE186" s="15"/>
      <c r="AF186" s="147" t="s">
        <v>231</v>
      </c>
      <c r="AG186" s="155">
        <v>8</v>
      </c>
      <c r="AH186" s="156">
        <v>13</v>
      </c>
      <c r="AI186" s="157" t="s">
        <v>49</v>
      </c>
      <c r="AJ186" s="147"/>
      <c r="AK186" s="147"/>
      <c r="AL186" s="15">
        <v>0</v>
      </c>
      <c r="AM186" s="15" t="s">
        <v>50</v>
      </c>
      <c r="AN186" s="15" t="s">
        <v>51</v>
      </c>
      <c r="AO186" s="15"/>
      <c r="AP186" s="15"/>
      <c r="AQ186" s="15"/>
      <c r="AR186" s="15"/>
      <c r="AS186" s="477"/>
      <c r="AT186" s="15"/>
      <c r="AV18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100201, 'Б-100201-13',date'2016-03-05',2, 12, 12, 'USD', 1, 18, date'2016-03-06', date'2016-03-07', 1002011, 1, to_date('2016-03-11 00:00:00','YYYY-MM-DD HH24:MI:SS'), 60000, 10800, 0, 283, 0, 'c1', 8,null);insert into xxxx_oebs_cash_payment_test (ID, INVOICE_ID, OEBS_PAYMENT, DOC_DATE, COMISS_DATE) values (s_xxxx_oebs_cash_payment_test.NEXTVAL, 100201, 30000, to_date('2016-03-11 00:00:00','YYYY-MM-DD HH24:MI:SS'), date'2016-03-31' );insert into xxxx_client_discount_m  (ID,CLIENT_ID,CLIENT_AVG_DISCOUNT,DT) values (s_xxxx_client_discount_m.NEXTVAL,283, 13, date'2014-03-01');</v>
      </c>
    </row>
    <row r="187" spans="1:48" x14ac:dyDescent="0.3">
      <c r="A187" s="10">
        <v>35</v>
      </c>
      <c r="B187" s="11"/>
      <c r="C187" s="12" t="str">
        <f t="shared" si="52"/>
        <v>100035</v>
      </c>
      <c r="D187" s="12" t="str">
        <f t="shared" si="53"/>
        <v>100035/13</v>
      </c>
      <c r="E187" s="158" t="s">
        <v>251</v>
      </c>
      <c r="F187" s="158" t="s">
        <v>252</v>
      </c>
      <c r="G187" s="12">
        <v>2</v>
      </c>
      <c r="H187" s="189">
        <v>100202</v>
      </c>
      <c r="I187" s="15" t="str">
        <f t="shared" si="54"/>
        <v>Б-100202-13</v>
      </c>
      <c r="J187" s="16">
        <v>2</v>
      </c>
      <c r="K187" s="12">
        <v>1</v>
      </c>
      <c r="L187" s="241" t="s">
        <v>274</v>
      </c>
      <c r="M187" s="16">
        <v>1</v>
      </c>
      <c r="N187" s="12">
        <v>18</v>
      </c>
      <c r="O187" s="178" t="s">
        <v>240</v>
      </c>
      <c r="P187" s="178" t="s">
        <v>244</v>
      </c>
      <c r="Q187" s="178" t="s">
        <v>245</v>
      </c>
      <c r="R187" s="17" t="str">
        <f t="shared" si="48"/>
        <v>1002021</v>
      </c>
      <c r="S187" s="65">
        <v>1</v>
      </c>
      <c r="T187" s="178" t="s">
        <v>143</v>
      </c>
      <c r="U187" s="12">
        <v>100000</v>
      </c>
      <c r="V187" s="12">
        <f t="shared" si="56"/>
        <v>18000</v>
      </c>
      <c r="W187" s="12">
        <v>0</v>
      </c>
      <c r="X187" s="18">
        <v>284</v>
      </c>
      <c r="Y187" s="19" t="s">
        <v>47</v>
      </c>
      <c r="Z187" s="20">
        <f t="shared" si="55"/>
        <v>82000</v>
      </c>
      <c r="AA187" s="21"/>
      <c r="AB187" s="22"/>
      <c r="AC187" s="14">
        <f t="shared" si="51"/>
        <v>50000</v>
      </c>
      <c r="AD187" s="12"/>
      <c r="AE187" s="12"/>
      <c r="AF187" s="290" t="s">
        <v>232</v>
      </c>
      <c r="AG187" s="23">
        <v>8</v>
      </c>
      <c r="AH187" s="24">
        <v>13</v>
      </c>
      <c r="AI187" s="221" t="s">
        <v>49</v>
      </c>
      <c r="AJ187" s="13"/>
      <c r="AK187" s="13"/>
      <c r="AL187" s="17">
        <v>0</v>
      </c>
      <c r="AM187" s="15" t="s">
        <v>50</v>
      </c>
      <c r="AN187" s="12" t="s">
        <v>51</v>
      </c>
      <c r="AO187" s="12"/>
      <c r="AP187" s="17"/>
      <c r="AQ187" s="17"/>
      <c r="AR187" s="17"/>
      <c r="AS187" s="471"/>
      <c r="AT187" s="15"/>
      <c r="AV187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100202, 'Б-100202-13',date'2016-04-02',2, 1, 1, 'RUB', 1, 18, date'2016-04-06', date'2016-04-07', 1002021, 1, to_date('2016-04-07 00:00:00','YYYY-MM-DD HH24:MI:SS'), 100000, 18000, 0, 284, 0, 'c1', 8,null);insert into xxxx_oebs_cash_payment_test (ID, INVOICE_ID, OEBS_PAYMENT, DOC_DATE, COMISS_DATE) values (s_xxxx_oebs_cash_payment_test.NEXTVAL, 100202, 50000, to_date('2016-04-07 00:00:00','YYYY-MM-DD HH24:MI:SS'), date'2016-04-30' );insert into xxxx_client_discount_m  (ID,CLIENT_ID,CLIENT_AVG_DISCOUNT,DT) values (s_xxxx_client_discount_m.NEXTVAL,284, 13, date'2014-03-01');</v>
      </c>
    </row>
    <row r="188" spans="1:48" ht="15" customHeight="1" x14ac:dyDescent="0.3">
      <c r="A188" s="10">
        <v>35</v>
      </c>
      <c r="B188" s="11"/>
      <c r="C188" s="12" t="str">
        <f t="shared" si="52"/>
        <v>100035</v>
      </c>
      <c r="D188" s="12" t="str">
        <f t="shared" si="53"/>
        <v>100035/13</v>
      </c>
      <c r="E188" s="158" t="s">
        <v>251</v>
      </c>
      <c r="F188" s="158" t="s">
        <v>252</v>
      </c>
      <c r="G188" s="12">
        <v>2</v>
      </c>
      <c r="H188" s="189">
        <v>100203</v>
      </c>
      <c r="I188" s="15" t="str">
        <f t="shared" si="54"/>
        <v>Б-100203-13</v>
      </c>
      <c r="J188" s="16">
        <v>2</v>
      </c>
      <c r="K188" s="12">
        <v>2</v>
      </c>
      <c r="L188" s="241" t="s">
        <v>274</v>
      </c>
      <c r="M188" s="16">
        <v>1</v>
      </c>
      <c r="N188" s="12">
        <v>18</v>
      </c>
      <c r="O188" s="178" t="s">
        <v>241</v>
      </c>
      <c r="P188" s="178" t="s">
        <v>244</v>
      </c>
      <c r="Q188" s="178" t="s">
        <v>245</v>
      </c>
      <c r="R188" s="17" t="str">
        <f t="shared" si="48"/>
        <v>1002031</v>
      </c>
      <c r="S188" s="65">
        <v>1</v>
      </c>
      <c r="T188" s="178" t="s">
        <v>144</v>
      </c>
      <c r="U188" s="12">
        <v>90000</v>
      </c>
      <c r="V188" s="12">
        <f t="shared" si="56"/>
        <v>16200</v>
      </c>
      <c r="W188" s="12">
        <v>0</v>
      </c>
      <c r="X188" s="18">
        <v>285</v>
      </c>
      <c r="Y188" s="19" t="s">
        <v>47</v>
      </c>
      <c r="Z188" s="20">
        <f t="shared" si="55"/>
        <v>73800</v>
      </c>
      <c r="AA188" s="21"/>
      <c r="AB188" s="26"/>
      <c r="AC188" s="14">
        <f t="shared" si="51"/>
        <v>45000</v>
      </c>
      <c r="AD188" s="12"/>
      <c r="AE188" s="12"/>
      <c r="AF188" s="290" t="s">
        <v>232</v>
      </c>
      <c r="AG188" s="23">
        <v>8</v>
      </c>
      <c r="AH188" s="27">
        <v>7</v>
      </c>
      <c r="AI188" s="27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471"/>
      <c r="AT188" s="15"/>
      <c r="AV188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100203, 'Б-100203-13',date'2016-04-03',2, 2, 2, 'RUB', 1, 18, date'2016-04-06', date'2016-04-07', 1002031, 1, to_date('2016-04-08 00:00:00','YYYY-MM-DD HH24:MI:SS'), 90000, 16200, 0, 285, 0, 'c1', 8,null);insert into xxxx_oebs_cash_payment_test (ID, INVOICE_ID, OEBS_PAYMENT, DOC_DATE, COMISS_DATE) values (s_xxxx_oebs_cash_payment_test.NEXTVAL, 100203, 45000, to_date('2016-04-08 00:00:00','YYYY-MM-DD HH24:MI:SS'), date'2016-04-30' );insert into xxxx_client_discount_m  (ID,CLIENT_ID,CLIENT_AVG_DISCOUNT,DT) values (s_xxxx_client_discount_m.NEXTVAL,285, 7, date'2014-03-01');</v>
      </c>
    </row>
    <row r="189" spans="1:48" ht="15" customHeight="1" x14ac:dyDescent="0.3">
      <c r="A189" s="10">
        <v>35</v>
      </c>
      <c r="B189" s="11"/>
      <c r="C189" s="12" t="str">
        <f t="shared" si="52"/>
        <v>100035</v>
      </c>
      <c r="D189" s="12" t="str">
        <f t="shared" si="53"/>
        <v>100035/13</v>
      </c>
      <c r="E189" s="158" t="s">
        <v>251</v>
      </c>
      <c r="F189" s="158" t="s">
        <v>252</v>
      </c>
      <c r="G189" s="12">
        <v>2</v>
      </c>
      <c r="H189" s="189">
        <v>100204</v>
      </c>
      <c r="I189" s="15" t="str">
        <f t="shared" si="54"/>
        <v>Б-100204-13</v>
      </c>
      <c r="J189" s="16">
        <v>2</v>
      </c>
      <c r="K189" s="12">
        <v>2</v>
      </c>
      <c r="L189" s="241" t="s">
        <v>274</v>
      </c>
      <c r="M189" s="16">
        <v>1</v>
      </c>
      <c r="N189" s="12">
        <v>18</v>
      </c>
      <c r="O189" s="178" t="s">
        <v>241</v>
      </c>
      <c r="P189" s="178" t="s">
        <v>244</v>
      </c>
      <c r="Q189" s="178" t="s">
        <v>245</v>
      </c>
      <c r="R189" s="17" t="str">
        <f t="shared" si="48"/>
        <v>1002041</v>
      </c>
      <c r="S189" s="65">
        <v>1</v>
      </c>
      <c r="T189" s="178" t="s">
        <v>144</v>
      </c>
      <c r="U189" s="12">
        <v>90000</v>
      </c>
      <c r="V189" s="12">
        <f t="shared" si="56"/>
        <v>16200</v>
      </c>
      <c r="W189" s="12">
        <v>0</v>
      </c>
      <c r="X189" s="18">
        <v>286</v>
      </c>
      <c r="Y189" s="19" t="s">
        <v>47</v>
      </c>
      <c r="Z189" s="20">
        <f t="shared" si="55"/>
        <v>73800</v>
      </c>
      <c r="AA189" s="21"/>
      <c r="AB189" s="26"/>
      <c r="AC189" s="14">
        <f t="shared" si="51"/>
        <v>45000</v>
      </c>
      <c r="AD189" s="12"/>
      <c r="AE189" s="12"/>
      <c r="AF189" s="290" t="s">
        <v>232</v>
      </c>
      <c r="AG189" s="23">
        <v>8</v>
      </c>
      <c r="AH189" s="27">
        <v>7</v>
      </c>
      <c r="AI189" s="27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471"/>
      <c r="AT189" s="15"/>
      <c r="AV189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100204, 'Б-100204-13',date'2016-04-03',2, 2, 2, 'RUB', 1, 18, date'2016-04-06', date'2016-04-07', 1002041, 1, to_date('2016-04-08 00:00:00','YYYY-MM-DD HH24:MI:SS'), 90000, 16200, 0, 286, 0, 'c1', 8,null);insert into xxxx_oebs_cash_payment_test (ID, INVOICE_ID, OEBS_PAYMENT, DOC_DATE, COMISS_DATE) values (s_xxxx_oebs_cash_payment_test.NEXTVAL, 100204, 45000, to_date('2016-04-08 00:00:00','YYYY-MM-DD HH24:MI:SS'), date'2016-04-30' );insert into xxxx_client_discount_m  (ID,CLIENT_ID,CLIENT_AVG_DISCOUNT,DT) values (s_xxxx_client_discount_m.NEXTVAL,286, 7, date'2014-03-01');</v>
      </c>
    </row>
    <row r="190" spans="1:48" ht="15" customHeight="1" x14ac:dyDescent="0.3">
      <c r="A190" s="10">
        <v>35</v>
      </c>
      <c r="B190" s="11"/>
      <c r="C190" s="12" t="str">
        <f t="shared" si="52"/>
        <v>100035</v>
      </c>
      <c r="D190" s="12" t="str">
        <f t="shared" si="53"/>
        <v>100035/13</v>
      </c>
      <c r="E190" s="158" t="s">
        <v>251</v>
      </c>
      <c r="F190" s="158" t="s">
        <v>252</v>
      </c>
      <c r="G190" s="12">
        <v>2</v>
      </c>
      <c r="H190" s="189">
        <v>100205</v>
      </c>
      <c r="I190" s="15" t="str">
        <f t="shared" si="54"/>
        <v>Б-100205-13</v>
      </c>
      <c r="J190" s="16">
        <v>2</v>
      </c>
      <c r="K190" s="12">
        <v>7</v>
      </c>
      <c r="L190" s="241" t="s">
        <v>274</v>
      </c>
      <c r="M190" s="16">
        <v>1</v>
      </c>
      <c r="N190" s="12">
        <v>18</v>
      </c>
      <c r="O190" s="178" t="s">
        <v>242</v>
      </c>
      <c r="P190" s="178" t="s">
        <v>244</v>
      </c>
      <c r="Q190" s="178" t="s">
        <v>245</v>
      </c>
      <c r="R190" s="17" t="str">
        <f t="shared" si="48"/>
        <v>1002051</v>
      </c>
      <c r="S190" s="65">
        <v>1</v>
      </c>
      <c r="T190" s="178" t="s">
        <v>145</v>
      </c>
      <c r="U190" s="12">
        <v>90000</v>
      </c>
      <c r="V190" s="12">
        <f t="shared" si="56"/>
        <v>16200</v>
      </c>
      <c r="W190" s="12">
        <v>0</v>
      </c>
      <c r="X190" s="18">
        <v>287</v>
      </c>
      <c r="Y190" s="19" t="s">
        <v>47</v>
      </c>
      <c r="Z190" s="20">
        <f t="shared" si="55"/>
        <v>73800</v>
      </c>
      <c r="AA190" s="21"/>
      <c r="AB190" s="26"/>
      <c r="AC190" s="14">
        <f t="shared" si="51"/>
        <v>45000</v>
      </c>
      <c r="AD190" s="12"/>
      <c r="AE190" s="12"/>
      <c r="AF190" s="290" t="s">
        <v>232</v>
      </c>
      <c r="AG190" s="23">
        <v>8</v>
      </c>
      <c r="AH190" s="27">
        <v>7</v>
      </c>
      <c r="AI190" s="275" t="s">
        <v>49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S190" s="477" t="s">
        <v>357</v>
      </c>
      <c r="AT190" s="172"/>
      <c r="AV190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100205, 'Б-100205-13',date'2016-04-04',2, 7, 7, 'RUB', 1, 18, date'2016-04-06', date'2016-04-07', 1002051, 1, to_date('2016-04-09 00:00:00','YYYY-MM-DD HH24:MI:SS'), 90000, 16200, 0, 287, 0, 'c1', 8,null);insert into xxxx_oebs_cash_payment_test (ID, INVOICE_ID, OEBS_PAYMENT, DOC_DATE, COMISS_DATE) values (s_xxxx_oebs_cash_payment_test.NEXTVAL, 100205, 45000, to_date('2016-04-09 00:00:00','YYYY-MM-DD HH24:MI:SS'), date'2016-04-30' );insert into xxxx_client_discount_m  (ID,CLIENT_ID,CLIENT_AVG_DISCOUNT,DT) values (s_xxxx_client_discount_m.NEXTVAL,287, 7, date'2014-03-01');</v>
      </c>
    </row>
    <row r="191" spans="1:48" ht="15" customHeight="1" x14ac:dyDescent="0.3">
      <c r="A191" s="10">
        <v>35</v>
      </c>
      <c r="B191" s="11"/>
      <c r="C191" s="12" t="str">
        <f t="shared" si="52"/>
        <v>100035</v>
      </c>
      <c r="D191" s="12" t="str">
        <f t="shared" si="53"/>
        <v>100035/13</v>
      </c>
      <c r="E191" s="158" t="s">
        <v>251</v>
      </c>
      <c r="F191" s="158" t="s">
        <v>252</v>
      </c>
      <c r="G191" s="12">
        <v>2</v>
      </c>
      <c r="H191" s="189">
        <v>100206</v>
      </c>
      <c r="I191" s="15" t="str">
        <f t="shared" si="54"/>
        <v>Б-100206-13</v>
      </c>
      <c r="J191" s="16">
        <v>2</v>
      </c>
      <c r="K191" s="28">
        <v>7</v>
      </c>
      <c r="L191" s="241" t="s">
        <v>274</v>
      </c>
      <c r="M191" s="16">
        <v>1</v>
      </c>
      <c r="N191" s="12">
        <v>18</v>
      </c>
      <c r="O191" s="178" t="s">
        <v>243</v>
      </c>
      <c r="P191" s="178" t="s">
        <v>244</v>
      </c>
      <c r="Q191" s="178" t="s">
        <v>245</v>
      </c>
      <c r="R191" s="17" t="str">
        <f t="shared" si="48"/>
        <v>1002061</v>
      </c>
      <c r="S191" s="65">
        <v>1</v>
      </c>
      <c r="T191" s="178" t="s">
        <v>146</v>
      </c>
      <c r="U191" s="12">
        <v>80000</v>
      </c>
      <c r="V191" s="12">
        <f t="shared" si="56"/>
        <v>14400</v>
      </c>
      <c r="W191" s="12">
        <v>0</v>
      </c>
      <c r="X191" s="18">
        <v>288</v>
      </c>
      <c r="Y191" s="19" t="s">
        <v>47</v>
      </c>
      <c r="Z191" s="20">
        <f t="shared" si="55"/>
        <v>65600</v>
      </c>
      <c r="AA191" s="21"/>
      <c r="AB191" s="29"/>
      <c r="AC191" s="14">
        <f t="shared" si="51"/>
        <v>40000</v>
      </c>
      <c r="AD191" s="12"/>
      <c r="AE191" s="12"/>
      <c r="AF191" s="290" t="s">
        <v>232</v>
      </c>
      <c r="AG191" s="23">
        <v>8</v>
      </c>
      <c r="AH191" s="30">
        <v>20</v>
      </c>
      <c r="AI191" s="27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471"/>
      <c r="AT191" s="15"/>
      <c r="AV191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100206, 'Б-100206-13',date'2016-04-05',2, 7, 7, 'RUB', 1, 18, date'2016-04-06', date'2016-04-07', 1002061, 1, to_date('2016-04-11 00:00:00','YYYY-MM-DD HH24:MI:SS'), 80000, 14400, 0, 288, 0, 'c1', 8,null);insert into xxxx_oebs_cash_payment_test (ID, INVOICE_ID, OEBS_PAYMENT, DOC_DATE, COMISS_DATE) values (s_xxxx_oebs_cash_payment_test.NEXTVAL, 100206, 40000, to_date('2016-04-11 00:00:00','YYYY-MM-DD HH24:MI:SS'), date'2016-04-30' );insert into xxxx_client_discount_m  (ID,CLIENT_ID,CLIENT_AVG_DISCOUNT,DT) values (s_xxxx_client_discount_m.NEXTVAL,288, 20, date'2014-03-01');</v>
      </c>
    </row>
    <row r="192" spans="1:48" s="44" customFormat="1" ht="15" customHeight="1" x14ac:dyDescent="0.3">
      <c r="A192" s="10">
        <v>35</v>
      </c>
      <c r="B192" s="32"/>
      <c r="C192" s="33" t="str">
        <f t="shared" si="52"/>
        <v>100035</v>
      </c>
      <c r="D192" s="33" t="str">
        <f t="shared" si="53"/>
        <v>100035/13</v>
      </c>
      <c r="E192" s="159" t="s">
        <v>251</v>
      </c>
      <c r="F192" s="159" t="s">
        <v>252</v>
      </c>
      <c r="G192" s="33">
        <v>2</v>
      </c>
      <c r="H192" s="189">
        <v>100207</v>
      </c>
      <c r="I192" s="33" t="str">
        <f t="shared" si="54"/>
        <v>Б-100207-13</v>
      </c>
      <c r="J192" s="16">
        <v>2</v>
      </c>
      <c r="K192" s="35">
        <v>12</v>
      </c>
      <c r="L192" s="241" t="s">
        <v>274</v>
      </c>
      <c r="M192" s="36">
        <v>1</v>
      </c>
      <c r="N192" s="33">
        <v>18</v>
      </c>
      <c r="O192" s="178" t="s">
        <v>240</v>
      </c>
      <c r="P192" s="178" t="s">
        <v>244</v>
      </c>
      <c r="Q192" s="178" t="s">
        <v>245</v>
      </c>
      <c r="R192" s="17" t="str">
        <f t="shared" si="48"/>
        <v>1002071</v>
      </c>
      <c r="S192" s="65">
        <v>1</v>
      </c>
      <c r="T192" s="178" t="s">
        <v>354</v>
      </c>
      <c r="U192" s="33">
        <v>60000</v>
      </c>
      <c r="V192" s="33">
        <f t="shared" si="56"/>
        <v>10800</v>
      </c>
      <c r="W192" s="33">
        <v>0</v>
      </c>
      <c r="X192" s="18">
        <v>289</v>
      </c>
      <c r="Y192" s="38" t="s">
        <v>47</v>
      </c>
      <c r="Z192" s="20">
        <f t="shared" si="55"/>
        <v>49200</v>
      </c>
      <c r="AA192" s="39"/>
      <c r="AB192" s="39"/>
      <c r="AC192" s="40">
        <f t="shared" si="51"/>
        <v>30000</v>
      </c>
      <c r="AD192" s="33"/>
      <c r="AE192" s="33"/>
      <c r="AF192" s="290" t="s">
        <v>232</v>
      </c>
      <c r="AG192" s="41">
        <v>8</v>
      </c>
      <c r="AH192" s="42">
        <v>13</v>
      </c>
      <c r="AI192" s="230" t="s">
        <v>49</v>
      </c>
      <c r="AJ192" s="34"/>
      <c r="AK192" s="34"/>
      <c r="AL192" s="37">
        <v>0</v>
      </c>
      <c r="AM192" s="33" t="s">
        <v>50</v>
      </c>
      <c r="AN192" s="33" t="s">
        <v>51</v>
      </c>
      <c r="AO192" s="33"/>
      <c r="AP192" s="37"/>
      <c r="AQ192" s="37"/>
      <c r="AR192" s="37"/>
      <c r="AS192" s="473"/>
      <c r="AT192" s="33"/>
      <c r="AV192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100207, 'Б-100207-13',date'2016-04-02',2, 12, 12, 'RUB', 1, 18, date'2016-04-06', date'2016-04-07', 1002071, 1, to_date('2016-04-07 00:00:01','YYYY-MM-DD HH24:MI:SS'), 60000, 10800, 0, 289, 0, 'c1', 8,null);insert into xxxx_oebs_cash_payment_test (ID, INVOICE_ID, OEBS_PAYMENT, DOC_DATE, COMISS_DATE) values (s_xxxx_oebs_cash_payment_test.NEXTVAL, 100207, 30000, to_date('2016-04-07 00:00:01','YYYY-MM-DD HH24:MI:SS'), date'2016-04-30' );insert into xxxx_client_discount_m  (ID,CLIENT_ID,CLIENT_AVG_DISCOUNT,DT) values (s_xxxx_client_discount_m.NEXTVAL,289, 13, date'2014-03-01');</v>
      </c>
    </row>
    <row r="193" spans="1:48" s="47" customFormat="1" x14ac:dyDescent="0.3">
      <c r="A193" s="45">
        <v>36</v>
      </c>
      <c r="B193" s="55"/>
      <c r="C193" s="15" t="str">
        <f t="shared" si="52"/>
        <v>100036</v>
      </c>
      <c r="D193" s="15" t="str">
        <f t="shared" si="53"/>
        <v>100036/13</v>
      </c>
      <c r="E193" s="160" t="s">
        <v>251</v>
      </c>
      <c r="F193" s="160" t="s">
        <v>252</v>
      </c>
      <c r="G193" s="15">
        <v>2</v>
      </c>
      <c r="H193" s="189">
        <v>100208</v>
      </c>
      <c r="I193" s="15" t="str">
        <f t="shared" si="54"/>
        <v>Б-100208-13</v>
      </c>
      <c r="J193" s="16">
        <v>2</v>
      </c>
      <c r="K193" s="15">
        <v>1</v>
      </c>
      <c r="L193" s="15" t="s">
        <v>42</v>
      </c>
      <c r="M193" s="149">
        <v>1</v>
      </c>
      <c r="N193" s="15">
        <v>18</v>
      </c>
      <c r="O193" s="178" t="s">
        <v>240</v>
      </c>
      <c r="P193" s="178" t="s">
        <v>244</v>
      </c>
      <c r="Q193" s="178" t="s">
        <v>245</v>
      </c>
      <c r="R193" s="17" t="str">
        <f t="shared" si="48"/>
        <v>1002081</v>
      </c>
      <c r="S193" s="65">
        <v>1</v>
      </c>
      <c r="T193" s="178" t="s">
        <v>143</v>
      </c>
      <c r="U193" s="15">
        <v>100000</v>
      </c>
      <c r="V193" s="15">
        <v>18000</v>
      </c>
      <c r="W193" s="15">
        <v>0</v>
      </c>
      <c r="X193" s="18">
        <v>290</v>
      </c>
      <c r="Y193" s="152" t="s">
        <v>47</v>
      </c>
      <c r="Z193" s="20">
        <f t="shared" si="55"/>
        <v>82000</v>
      </c>
      <c r="AA193" s="165"/>
      <c r="AB193" s="166">
        <f>Z193*0.08</f>
        <v>6560</v>
      </c>
      <c r="AC193" s="148">
        <v>50000</v>
      </c>
      <c r="AD193" s="15"/>
      <c r="AE193" s="15"/>
      <c r="AF193" s="147" t="s">
        <v>232</v>
      </c>
      <c r="AG193" s="155">
        <v>8</v>
      </c>
      <c r="AH193" s="156">
        <v>13</v>
      </c>
      <c r="AI193" s="157" t="s">
        <v>49</v>
      </c>
      <c r="AJ193" s="147"/>
      <c r="AK193" s="147"/>
      <c r="AL193" s="15">
        <v>0</v>
      </c>
      <c r="AM193" s="15" t="s">
        <v>50</v>
      </c>
      <c r="AN193" s="15" t="s">
        <v>51</v>
      </c>
      <c r="AO193" s="15"/>
      <c r="AP193" s="15"/>
      <c r="AQ193" s="15"/>
      <c r="AR193" s="15"/>
      <c r="AS193" s="477" t="s">
        <v>345</v>
      </c>
      <c r="AT193" s="15">
        <v>1</v>
      </c>
      <c r="AU193" s="9">
        <v>6560</v>
      </c>
      <c r="AV193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100208, 'Б-100208-13',date'2016-04-02',2, 1, 1, 'RUR', 1, 18, date'2016-04-06', date'2016-04-07', 1002081, 1, to_date('2016-04-07 00:00:00','YYYY-MM-DD HH24:MI:SS'), 100000, 18000, 0, 290, 0, 'c1', 8,null);insert into xxxx_oebs_cash_payment_test (ID, INVOICE_ID, OEBS_PAYMENT, DOC_DATE, COMISS_DATE) values (s_xxxx_oebs_cash_payment_test.NEXTVAL, 100208, 50000, to_date('2016-04-07 00:00:00','YYYY-MM-DD HH24:MI:SS'), date'2016-04-30' );insert into xxxx_client_discount_m  (ID,CLIENT_ID,CLIENT_AVG_DISCOUNT,DT) values (s_xxxx_client_discount_m.NEXTVAL,290, 13, date'2014-03-01');</v>
      </c>
    </row>
    <row r="194" spans="1:48" s="47" customFormat="1" ht="15" customHeight="1" x14ac:dyDescent="0.3">
      <c r="A194" s="45">
        <v>36</v>
      </c>
      <c r="B194" s="55"/>
      <c r="C194" s="15" t="str">
        <f t="shared" si="52"/>
        <v>100036</v>
      </c>
      <c r="D194" s="15" t="str">
        <f t="shared" si="53"/>
        <v>100036/13</v>
      </c>
      <c r="E194" s="160" t="s">
        <v>251</v>
      </c>
      <c r="F194" s="160" t="s">
        <v>252</v>
      </c>
      <c r="G194" s="15">
        <v>2</v>
      </c>
      <c r="H194" s="189">
        <v>100209</v>
      </c>
      <c r="I194" s="15" t="str">
        <f t="shared" si="54"/>
        <v>Б-100209-13</v>
      </c>
      <c r="J194" s="16">
        <v>2</v>
      </c>
      <c r="K194" s="15">
        <v>2</v>
      </c>
      <c r="L194" s="15" t="s">
        <v>42</v>
      </c>
      <c r="M194" s="149">
        <v>1</v>
      </c>
      <c r="N194" s="15">
        <v>18</v>
      </c>
      <c r="O194" s="178" t="s">
        <v>241</v>
      </c>
      <c r="P194" s="178" t="s">
        <v>244</v>
      </c>
      <c r="Q194" s="178" t="s">
        <v>245</v>
      </c>
      <c r="R194" s="17" t="str">
        <f t="shared" si="48"/>
        <v>1002091</v>
      </c>
      <c r="S194" s="65">
        <v>1</v>
      </c>
      <c r="T194" s="178" t="s">
        <v>144</v>
      </c>
      <c r="U194" s="15">
        <v>90000</v>
      </c>
      <c r="V194" s="15">
        <v>16200</v>
      </c>
      <c r="W194" s="15">
        <v>0</v>
      </c>
      <c r="X194" s="18">
        <v>291</v>
      </c>
      <c r="Y194" s="152" t="s">
        <v>47</v>
      </c>
      <c r="Z194" s="20">
        <f t="shared" si="55"/>
        <v>73800</v>
      </c>
      <c r="AA194" s="165"/>
      <c r="AB194" s="166">
        <f t="shared" ref="AB194:AB202" si="57">Z194*0.08</f>
        <v>5904</v>
      </c>
      <c r="AC194" s="148">
        <v>45000</v>
      </c>
      <c r="AD194" s="15"/>
      <c r="AE194" s="15"/>
      <c r="AF194" s="147" t="s">
        <v>232</v>
      </c>
      <c r="AG194" s="155">
        <v>8</v>
      </c>
      <c r="AH194" s="168">
        <v>7</v>
      </c>
      <c r="AI194" s="157" t="s">
        <v>49</v>
      </c>
      <c r="AJ194" s="147"/>
      <c r="AK194" s="147"/>
      <c r="AL194" s="15">
        <v>0</v>
      </c>
      <c r="AM194" s="15" t="s">
        <v>50</v>
      </c>
      <c r="AN194" s="15" t="s">
        <v>51</v>
      </c>
      <c r="AO194" s="15"/>
      <c r="AP194" s="15"/>
      <c r="AQ194" s="15"/>
      <c r="AR194" s="15"/>
      <c r="AS194" s="477" t="s">
        <v>361</v>
      </c>
      <c r="AT194" s="15">
        <v>2</v>
      </c>
      <c r="AU194" s="9">
        <v>5904</v>
      </c>
      <c r="AV194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100209, 'Б-100209-13',date'2016-04-03',2, 2, 2, 'RUR', 1, 18, date'2016-04-06', date'2016-04-07', 1002091, 1, to_date('2016-04-08 00:00:00','YYYY-MM-DD HH24:MI:SS'), 90000, 16200, 0, 291, 0, 'c1', 8,null);insert into xxxx_oebs_cash_payment_test (ID, INVOICE_ID, OEBS_PAYMENT, DOC_DATE, COMISS_DATE) values (s_xxxx_oebs_cash_payment_test.NEXTVAL, 100209, 45000, to_date('2016-04-08 00:00:00','YYYY-MM-DD HH24:MI:SS'), date'2016-04-30' );insert into xxxx_client_discount_m  (ID,CLIENT_ID,CLIENT_AVG_DISCOUNT,DT) values (s_xxxx_client_discount_m.NEXTVAL,291, 7, date'2014-03-01');</v>
      </c>
    </row>
    <row r="195" spans="1:48" s="47" customFormat="1" ht="15" customHeight="1" x14ac:dyDescent="0.3">
      <c r="A195" s="45">
        <v>36</v>
      </c>
      <c r="B195" s="55"/>
      <c r="C195" s="15" t="str">
        <f t="shared" si="52"/>
        <v>100036</v>
      </c>
      <c r="D195" s="15" t="str">
        <f t="shared" si="53"/>
        <v>100036/13</v>
      </c>
      <c r="E195" s="160" t="s">
        <v>251</v>
      </c>
      <c r="F195" s="160" t="s">
        <v>252</v>
      </c>
      <c r="G195" s="15">
        <v>2</v>
      </c>
      <c r="H195" s="189">
        <v>100210</v>
      </c>
      <c r="I195" s="15" t="str">
        <f t="shared" si="54"/>
        <v>Б-100210-13</v>
      </c>
      <c r="J195" s="16">
        <v>2</v>
      </c>
      <c r="K195" s="15">
        <v>7</v>
      </c>
      <c r="L195" s="15" t="s">
        <v>42</v>
      </c>
      <c r="M195" s="149">
        <v>1</v>
      </c>
      <c r="N195" s="15">
        <v>18</v>
      </c>
      <c r="O195" s="178" t="s">
        <v>241</v>
      </c>
      <c r="P195" s="178" t="s">
        <v>244</v>
      </c>
      <c r="Q195" s="178" t="s">
        <v>245</v>
      </c>
      <c r="R195" s="17" t="str">
        <f t="shared" si="48"/>
        <v>1002101</v>
      </c>
      <c r="S195" s="65">
        <v>1</v>
      </c>
      <c r="T195" s="178" t="s">
        <v>144</v>
      </c>
      <c r="U195" s="15">
        <v>186700</v>
      </c>
      <c r="V195" s="15">
        <v>33606</v>
      </c>
      <c r="W195" s="15">
        <v>0</v>
      </c>
      <c r="X195" s="18">
        <v>292</v>
      </c>
      <c r="Y195" s="152" t="s">
        <v>47</v>
      </c>
      <c r="Z195" s="20">
        <f t="shared" si="55"/>
        <v>153094</v>
      </c>
      <c r="AA195" s="165">
        <v>0.7000374953130859</v>
      </c>
      <c r="AB195" s="166">
        <f t="shared" si="57"/>
        <v>12247.52</v>
      </c>
      <c r="AC195" s="148">
        <v>93350</v>
      </c>
      <c r="AD195" s="15"/>
      <c r="AE195" s="15"/>
      <c r="AF195" s="147" t="s">
        <v>232</v>
      </c>
      <c r="AG195" s="155">
        <v>8</v>
      </c>
      <c r="AH195" s="168">
        <v>7</v>
      </c>
      <c r="AI195" s="157" t="s">
        <v>49</v>
      </c>
      <c r="AJ195" s="147"/>
      <c r="AK195" s="147"/>
      <c r="AL195" s="15">
        <v>0</v>
      </c>
      <c r="AM195" s="15" t="s">
        <v>50</v>
      </c>
      <c r="AN195" s="15" t="s">
        <v>51</v>
      </c>
      <c r="AO195" s="15"/>
      <c r="AP195" s="15"/>
      <c r="AQ195" s="15"/>
      <c r="AR195" s="15"/>
      <c r="AS195" s="480"/>
      <c r="AT195" s="172">
        <v>7</v>
      </c>
      <c r="AU195" s="9" t="s">
        <v>347</v>
      </c>
      <c r="AV195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100210, 'Б-100210-13',date'2016-04-03',2, 7, 7, 'RUR', 1, 18, date'2016-04-06', date'2016-04-07', 1002101, 1, to_date('2016-04-08 00:00:00','YYYY-MM-DD HH24:MI:SS'), 186700, 33606, 0, 292, 0, 'c1', 8,null);insert into xxxx_oebs_cash_payment_test (ID, INVOICE_ID, OEBS_PAYMENT, DOC_DATE, COMISS_DATE) values (s_xxxx_oebs_cash_payment_test.NEXTVAL, 100210, 93350, to_date('2016-04-08 00:00:00','YYYY-MM-DD HH24:MI:SS'), date'2016-04-30' );insert into xxxx_client_discount_m  (ID,CLIENT_ID,CLIENT_AVG_DISCOUNT,DT) values (s_xxxx_client_discount_m.NEXTVAL,292, 7, date'2014-03-01');</v>
      </c>
    </row>
    <row r="196" spans="1:48" s="47" customFormat="1" ht="15" customHeight="1" x14ac:dyDescent="0.3">
      <c r="A196" s="45">
        <v>36</v>
      </c>
      <c r="B196" s="55"/>
      <c r="C196" s="15" t="str">
        <f t="shared" si="52"/>
        <v>100036</v>
      </c>
      <c r="D196" s="15" t="str">
        <f t="shared" si="53"/>
        <v>100036/13</v>
      </c>
      <c r="E196" s="160" t="s">
        <v>251</v>
      </c>
      <c r="F196" s="160" t="s">
        <v>252</v>
      </c>
      <c r="G196" s="15">
        <v>2</v>
      </c>
      <c r="H196" s="189">
        <v>100211</v>
      </c>
      <c r="I196" s="15" t="str">
        <f t="shared" si="54"/>
        <v>Б-100211-13</v>
      </c>
      <c r="J196" s="16">
        <v>2</v>
      </c>
      <c r="K196" s="54">
        <v>7</v>
      </c>
      <c r="L196" s="15" t="s">
        <v>42</v>
      </c>
      <c r="M196" s="149">
        <v>1</v>
      </c>
      <c r="N196" s="15">
        <v>18</v>
      </c>
      <c r="O196" s="178" t="s">
        <v>242</v>
      </c>
      <c r="P196" s="178" t="s">
        <v>244</v>
      </c>
      <c r="Q196" s="178" t="s">
        <v>245</v>
      </c>
      <c r="R196" s="17" t="str">
        <f t="shared" si="48"/>
        <v>1002111</v>
      </c>
      <c r="S196" s="65">
        <v>1</v>
      </c>
      <c r="T196" s="178" t="s">
        <v>145</v>
      </c>
      <c r="U196" s="15">
        <v>80000</v>
      </c>
      <c r="V196" s="15">
        <v>14400</v>
      </c>
      <c r="W196" s="15">
        <v>0</v>
      </c>
      <c r="X196" s="18">
        <v>293</v>
      </c>
      <c r="Y196" s="152" t="s">
        <v>47</v>
      </c>
      <c r="Z196" s="20">
        <f t="shared" si="55"/>
        <v>65600</v>
      </c>
      <c r="AA196" s="165"/>
      <c r="AB196" s="166">
        <f t="shared" si="57"/>
        <v>5248</v>
      </c>
      <c r="AC196" s="148">
        <v>40000</v>
      </c>
      <c r="AD196" s="15"/>
      <c r="AE196" s="15"/>
      <c r="AF196" s="147" t="s">
        <v>232</v>
      </c>
      <c r="AG196" s="155">
        <v>8</v>
      </c>
      <c r="AH196" s="169">
        <v>20</v>
      </c>
      <c r="AI196" s="157" t="s">
        <v>49</v>
      </c>
      <c r="AJ196" s="147"/>
      <c r="AK196" s="147"/>
      <c r="AL196" s="15">
        <v>0</v>
      </c>
      <c r="AM196" s="15" t="s">
        <v>50</v>
      </c>
      <c r="AN196" s="15" t="s">
        <v>51</v>
      </c>
      <c r="AO196" s="15"/>
      <c r="AP196" s="15"/>
      <c r="AQ196" s="15"/>
      <c r="AR196" s="15"/>
      <c r="AS196" s="481"/>
      <c r="AT196" s="15">
        <v>12</v>
      </c>
      <c r="AU196" s="9">
        <v>3936</v>
      </c>
      <c r="AV196" s="9" t="str">
        <f t="shared" si="3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100211, 'Б-100211-13',date'2016-04-04',2, 7, 7, 'RUR', 1, 18, date'2016-04-06', date'2016-04-07', 1002111, 1, to_date('2016-04-09 00:00:00','YYYY-MM-DD HH24:MI:SS'), 80000, 14400, 0, 293, 0, 'c1', 8,null);insert into xxxx_oebs_cash_payment_test (ID, INVOICE_ID, OEBS_PAYMENT, DOC_DATE, COMISS_DATE) values (s_xxxx_oebs_cash_payment_test.NEXTVAL, 100211, 40000, to_date('2016-04-09 00:00:00','YYYY-MM-DD HH24:MI:SS'), date'2016-04-30' );insert into xxxx_client_discount_m  (ID,CLIENT_ID,CLIENT_AVG_DISCOUNT,DT) values (s_xxxx_client_discount_m.NEXTVAL,293, 20, date'2014-03-01');</v>
      </c>
    </row>
    <row r="197" spans="1:48" s="47" customFormat="1" ht="15" customHeight="1" x14ac:dyDescent="0.3">
      <c r="A197" s="45">
        <v>36</v>
      </c>
      <c r="B197" s="55"/>
      <c r="C197" s="15" t="str">
        <f t="shared" si="52"/>
        <v>100036</v>
      </c>
      <c r="D197" s="15" t="str">
        <f t="shared" si="53"/>
        <v>100036/13</v>
      </c>
      <c r="E197" s="160" t="s">
        <v>251</v>
      </c>
      <c r="F197" s="160" t="s">
        <v>252</v>
      </c>
      <c r="G197" s="15">
        <v>2</v>
      </c>
      <c r="H197" s="189">
        <v>100212</v>
      </c>
      <c r="I197" s="15" t="str">
        <f t="shared" si="54"/>
        <v>Б-100212-13</v>
      </c>
      <c r="J197" s="16">
        <v>2</v>
      </c>
      <c r="K197" s="150">
        <v>12</v>
      </c>
      <c r="L197" s="15" t="s">
        <v>42</v>
      </c>
      <c r="M197" s="149">
        <v>1</v>
      </c>
      <c r="N197" s="15">
        <v>18</v>
      </c>
      <c r="O197" s="178" t="s">
        <v>243</v>
      </c>
      <c r="P197" s="178" t="s">
        <v>244</v>
      </c>
      <c r="Q197" s="178" t="s">
        <v>245</v>
      </c>
      <c r="R197" s="17" t="str">
        <f t="shared" si="48"/>
        <v>1002121</v>
      </c>
      <c r="S197" s="65">
        <v>1</v>
      </c>
      <c r="T197" s="178" t="s">
        <v>146</v>
      </c>
      <c r="U197" s="15">
        <v>60000</v>
      </c>
      <c r="V197" s="15">
        <v>10800</v>
      </c>
      <c r="W197" s="15">
        <v>0</v>
      </c>
      <c r="X197" s="18">
        <v>294</v>
      </c>
      <c r="Y197" s="152" t="s">
        <v>47</v>
      </c>
      <c r="Z197" s="20">
        <f t="shared" si="55"/>
        <v>49200</v>
      </c>
      <c r="AA197" s="154"/>
      <c r="AB197" s="166">
        <f t="shared" si="57"/>
        <v>3936</v>
      </c>
      <c r="AC197" s="148">
        <v>30000</v>
      </c>
      <c r="AD197" s="15"/>
      <c r="AE197" s="15"/>
      <c r="AF197" s="147" t="s">
        <v>232</v>
      </c>
      <c r="AG197" s="155">
        <v>8</v>
      </c>
      <c r="AH197" s="156">
        <v>13</v>
      </c>
      <c r="AI197" s="157" t="s">
        <v>49</v>
      </c>
      <c r="AJ197" s="147"/>
      <c r="AK197" s="147"/>
      <c r="AL197" s="15">
        <v>0</v>
      </c>
      <c r="AM197" s="15" t="s">
        <v>50</v>
      </c>
      <c r="AN197" s="15" t="s">
        <v>51</v>
      </c>
      <c r="AO197" s="15"/>
      <c r="AP197" s="15"/>
      <c r="AQ197" s="15"/>
      <c r="AR197" s="15"/>
      <c r="AS197" s="477"/>
      <c r="AV197" s="9" t="str">
        <f t="shared" ref="AV197:AV231" si="5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"&amp;A197&amp;", "&amp;C197&amp;", '"&amp;D197&amp;"', date'"&amp;E197&amp;"', date'"&amp;F197&amp;"', "&amp;G197&amp;", "&amp;H197&amp;", '"&amp;I197&amp;"',date'"&amp;O197&amp;"',"&amp;J197&amp;", "&amp;K197&amp;", "&amp;K197&amp;", '"&amp;L197&amp;"', "&amp;M197&amp;", "&amp;N197&amp;", date'"&amp;P197&amp;"', date'"&amp;Q197&amp;"', "&amp;R197&amp;", "&amp;S197&amp;", to_date('"&amp;T197&amp;"','YYYY-MM-DD HH24:MI:SS'), "&amp;U197&amp;", "&amp;V197&amp;", "&amp;W197&amp;", "&amp;X197&amp;", "&amp;AL197&amp;", '"&amp;AN197&amp;"', "&amp;AG197&amp;","&amp;AM197&amp;");"&amp;
IF(LEN(AC197)&gt;0,"insert into xxxx_oebs_cash_payment_test (ID, INVOICE_ID, OEBS_PAYMENT, DOC_DATE, COMISS_DATE) values (s_xxxx_oebs_cash_payment_test.NEXTVAL, "&amp;H197&amp;", "&amp;AC197&amp;", to_date('"&amp;T197&amp;"','YYYY-MM-DD HH24:MI:SS'), "&amp;AF197&amp;" );","")&amp;
IF(LEN(AD197)&gt;0,"insert into xxxx_oebs_cash_payment_test (ID, INVOICE_ID, OEBS_PAYMENT, DOC_DATE, COMISS_DATE) values (s_xxxx_oebs_cash_payment_test.NEXTVAL, "&amp;H197&amp;", "&amp;AD197&amp;", to_date('"&amp;T197&amp;"','YYYY-MM-DD HH24:MI:SS'), "&amp;AF197&amp;" );","")&amp;
IF(LEN(AE197)&gt;0,"insert into xxxx_oebs_cash_payment_test (ID, INVOICE_ID, OEBS_PAYMENT, DOC_DATE, COMISS_DATE) values (s_xxxx_oebs_cash_payment_test.NEXTVAL, "&amp;H197&amp;", "&amp;AE197&amp;", to_date('"&amp;T197&amp;"','YYYY-MM-DD HH24:MI:SS'), "&amp;AF197&amp;" );","")&amp;
IF(LEN(AH197)&gt;0,"insert into xxxx_client_discount_m  (ID,CLIENT_ID,CLIENT_AVG_DISCOUNT,DT) values (s_xxxx_client_discount_m.NEXTVAL,"&amp;X197&amp;", "&amp;AH197&amp;", "&amp;AI197&amp;");","")&amp;
IF(LEN(AJ197)&gt;0,"insert into xxxx_client_discount_m  (ID,CLIENT_ID,CLIENT_AVG_DISCOUNT,DT) values (s_xxxx_client_discount_m.NEXTVAL,"&amp;X197&amp;", "&amp;AJ197&amp;", "&amp;AK197&amp;");","")&amp;
IF(LEN(AO197)&gt;0,"insert into xxxx_contract_signed_attr (ID, CONTRACT_ID, CODE, KEY_NUM) values (s_xxxx_contract_signed_attr.NEXTVAL, "&amp;C197&amp;", 'SUPERCOMMISSION_BONUS' , "&amp;AO197&amp;" );","")&amp;
IF(LEN(AP197)&gt;0,"insert into xxxx_loyal_clients_contr_attr (ID, CONTRACT_ID, CLIENT_ID, LC_TURNOVER, COLLATERAL_FIRST_DT, COLLATERAL_END_DT) values (s_xxxx_loyal_clients_contr_atr.NEXTVAL, "&amp;C197&amp;", "&amp;X197&amp;", "&amp;AP197&amp;", "&amp;AQ197&amp;", "&amp;AR197&amp;"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100212, 'Б-100212-13',date'2016-04-05',2, 12, 12, 'RUR', 1, 18, date'2016-04-06', date'2016-04-07', 1002121, 1, to_date('2016-04-11 00:00:00','YYYY-MM-DD HH24:MI:SS'), 60000, 10800, 0, 294, 0, 'c1', 8,null);insert into xxxx_oebs_cash_payment_test (ID, INVOICE_ID, OEBS_PAYMENT, DOC_DATE, COMISS_DATE) values (s_xxxx_oebs_cash_payment_test.NEXTVAL, 100212, 30000, to_date('2016-04-11 00:00:00','YYYY-MM-DD HH24:MI:SS'), date'2016-04-30' );insert into xxxx_client_discount_m  (ID,CLIENT_ID,CLIENT_AVG_DISCOUNT,DT) values (s_xxxx_client_discount_m.NEXTVAL,294, 13, date'2014-03-01');</v>
      </c>
    </row>
    <row r="198" spans="1:48" s="47" customFormat="1" x14ac:dyDescent="0.3">
      <c r="A198" s="45">
        <v>36</v>
      </c>
      <c r="B198" s="55"/>
      <c r="C198" s="15" t="str">
        <f t="shared" si="52"/>
        <v>100036</v>
      </c>
      <c r="D198" s="15" t="str">
        <f t="shared" si="53"/>
        <v>100036/13</v>
      </c>
      <c r="E198" s="160" t="s">
        <v>251</v>
      </c>
      <c r="F198" s="160" t="s">
        <v>252</v>
      </c>
      <c r="G198" s="15">
        <v>2</v>
      </c>
      <c r="H198" s="189">
        <v>100213</v>
      </c>
      <c r="I198" s="15" t="str">
        <f t="shared" si="54"/>
        <v>Б-100213-13</v>
      </c>
      <c r="J198" s="16">
        <v>2</v>
      </c>
      <c r="K198" s="15">
        <v>1</v>
      </c>
      <c r="L198" s="15" t="s">
        <v>42</v>
      </c>
      <c r="M198" s="149">
        <v>1</v>
      </c>
      <c r="N198" s="15">
        <v>18</v>
      </c>
      <c r="O198" s="249" t="s">
        <v>248</v>
      </c>
      <c r="P198" s="249" t="s">
        <v>246</v>
      </c>
      <c r="Q198" s="249" t="s">
        <v>247</v>
      </c>
      <c r="R198" s="17" t="str">
        <f t="shared" si="48"/>
        <v>1002131</v>
      </c>
      <c r="S198" s="65">
        <v>1</v>
      </c>
      <c r="T198" s="249" t="s">
        <v>147</v>
      </c>
      <c r="U198" s="15">
        <v>100000</v>
      </c>
      <c r="V198" s="15">
        <f>U198*0.18</f>
        <v>18000</v>
      </c>
      <c r="W198" s="15">
        <v>0</v>
      </c>
      <c r="X198" s="18">
        <v>295</v>
      </c>
      <c r="Y198" s="152" t="s">
        <v>47</v>
      </c>
      <c r="Z198" s="20">
        <f t="shared" si="55"/>
        <v>82000</v>
      </c>
      <c r="AA198" s="165"/>
      <c r="AB198" s="166">
        <f t="shared" si="57"/>
        <v>6560</v>
      </c>
      <c r="AC198" s="148">
        <f>U198*0.5</f>
        <v>50000</v>
      </c>
      <c r="AD198" s="15"/>
      <c r="AE198" s="15"/>
      <c r="AF198" s="289" t="s">
        <v>289</v>
      </c>
      <c r="AG198" s="155">
        <v>8</v>
      </c>
      <c r="AH198" s="156">
        <v>13</v>
      </c>
      <c r="AI198" s="157" t="s">
        <v>49</v>
      </c>
      <c r="AJ198" s="147"/>
      <c r="AK198" s="147"/>
      <c r="AL198" s="15">
        <v>0</v>
      </c>
      <c r="AM198" s="15" t="s">
        <v>50</v>
      </c>
      <c r="AN198" s="15" t="s">
        <v>51</v>
      </c>
      <c r="AO198" s="15"/>
      <c r="AP198" s="15"/>
      <c r="AQ198" s="15"/>
      <c r="AR198" s="15"/>
      <c r="AS198" s="477"/>
      <c r="AT198" s="15">
        <v>1</v>
      </c>
      <c r="AU198" s="47">
        <v>0</v>
      </c>
      <c r="AV198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100213, 'Б-100213-13',date'2016-05-02',2, 1, 1, 'RUR', 1, 18, date'2016-05-06', date'2016-05-07', 1002131, 1, to_date('2016-05-07 00:00:00','YYYY-MM-DD HH24:MI:SS'), 100000, 18000, 0, 295, 0, 'c1', 8,null);insert into xxxx_oebs_cash_payment_test (ID, INVOICE_ID, OEBS_PAYMENT, DOC_DATE, COMISS_DATE) values (s_xxxx_oebs_cash_payment_test.NEXTVAL, 100213, 50000, to_date('2016-05-07 00:00:00','YYYY-MM-DD HH24:MI:SS'), date'2016-05-30' );insert into xxxx_client_discount_m  (ID,CLIENT_ID,CLIENT_AVG_DISCOUNT,DT) values (s_xxxx_client_discount_m.NEXTVAL,295, 13, date'2014-03-01');</v>
      </c>
    </row>
    <row r="199" spans="1:48" s="47" customFormat="1" ht="15" customHeight="1" x14ac:dyDescent="0.3">
      <c r="A199" s="45">
        <v>36</v>
      </c>
      <c r="B199" s="55"/>
      <c r="C199" s="15" t="str">
        <f t="shared" si="52"/>
        <v>100036</v>
      </c>
      <c r="D199" s="15" t="str">
        <f t="shared" si="53"/>
        <v>100036/13</v>
      </c>
      <c r="E199" s="160" t="s">
        <v>251</v>
      </c>
      <c r="F199" s="160" t="s">
        <v>252</v>
      </c>
      <c r="G199" s="15">
        <v>2</v>
      </c>
      <c r="H199" s="189">
        <v>100214</v>
      </c>
      <c r="I199" s="15" t="str">
        <f t="shared" si="54"/>
        <v>Б-100214-13</v>
      </c>
      <c r="J199" s="16">
        <v>2</v>
      </c>
      <c r="K199" s="15">
        <v>2</v>
      </c>
      <c r="L199" s="15" t="s">
        <v>42</v>
      </c>
      <c r="M199" s="149">
        <v>1</v>
      </c>
      <c r="N199" s="15">
        <v>18</v>
      </c>
      <c r="O199" s="249" t="s">
        <v>287</v>
      </c>
      <c r="P199" s="249" t="s">
        <v>246</v>
      </c>
      <c r="Q199" s="249" t="s">
        <v>247</v>
      </c>
      <c r="R199" s="17" t="str">
        <f t="shared" si="48"/>
        <v>1002141</v>
      </c>
      <c r="S199" s="65">
        <v>1</v>
      </c>
      <c r="T199" s="249" t="s">
        <v>148</v>
      </c>
      <c r="U199" s="15">
        <v>90000</v>
      </c>
      <c r="V199" s="15">
        <f>U199*0.18</f>
        <v>16200</v>
      </c>
      <c r="W199" s="15">
        <v>0</v>
      </c>
      <c r="X199" s="18">
        <v>296</v>
      </c>
      <c r="Y199" s="152" t="s">
        <v>47</v>
      </c>
      <c r="Z199" s="20">
        <f t="shared" si="55"/>
        <v>73800</v>
      </c>
      <c r="AA199" s="165"/>
      <c r="AB199" s="166">
        <f t="shared" si="57"/>
        <v>5904</v>
      </c>
      <c r="AC199" s="148">
        <f>U199*0.5</f>
        <v>45000</v>
      </c>
      <c r="AD199" s="15"/>
      <c r="AE199" s="15"/>
      <c r="AF199" s="289" t="s">
        <v>289</v>
      </c>
      <c r="AG199" s="155">
        <v>8</v>
      </c>
      <c r="AH199" s="168">
        <v>7</v>
      </c>
      <c r="AI199" s="157" t="s">
        <v>49</v>
      </c>
      <c r="AJ199" s="147"/>
      <c r="AK199" s="147"/>
      <c r="AL199" s="15">
        <v>0</v>
      </c>
      <c r="AM199" s="15" t="s">
        <v>50</v>
      </c>
      <c r="AN199" s="15" t="s">
        <v>51</v>
      </c>
      <c r="AO199" s="15"/>
      <c r="AP199" s="15"/>
      <c r="AQ199" s="15"/>
      <c r="AR199" s="15"/>
      <c r="AS199" s="477"/>
      <c r="AT199" s="15">
        <v>2</v>
      </c>
      <c r="AU199" s="9">
        <v>0</v>
      </c>
      <c r="AV199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100214, 'Б-100214-13',date'2016-05-03',2, 2, 2, 'RUR', 1, 18, date'2016-05-06', date'2016-05-07', 1002141, 1, to_date('2016-05-08 00:00:00','YYYY-MM-DD HH24:MI:SS'), 90000, 16200, 0, 296, 0, 'c1', 8,null);insert into xxxx_oebs_cash_payment_test (ID, INVOICE_ID, OEBS_PAYMENT, DOC_DATE, COMISS_DATE) values (s_xxxx_oebs_cash_payment_test.NEXTVAL, 100214, 45000, to_date('2016-05-08 00:00:00','YYYY-MM-DD HH24:MI:SS'), date'2016-05-30' );insert into xxxx_client_discount_m  (ID,CLIENT_ID,CLIENT_AVG_DISCOUNT,DT) values (s_xxxx_client_discount_m.NEXTVAL,296, 7, date'2014-03-01');</v>
      </c>
    </row>
    <row r="200" spans="1:48" s="47" customFormat="1" ht="15" customHeight="1" x14ac:dyDescent="0.3">
      <c r="A200" s="45">
        <v>36</v>
      </c>
      <c r="B200" s="55"/>
      <c r="C200" s="15" t="str">
        <f t="shared" si="52"/>
        <v>100036</v>
      </c>
      <c r="D200" s="15" t="str">
        <f t="shared" si="53"/>
        <v>100036/13</v>
      </c>
      <c r="E200" s="160" t="s">
        <v>251</v>
      </c>
      <c r="F200" s="160" t="s">
        <v>252</v>
      </c>
      <c r="G200" s="15">
        <v>2</v>
      </c>
      <c r="H200" s="189">
        <v>100215</v>
      </c>
      <c r="I200" s="15" t="str">
        <f t="shared" si="54"/>
        <v>Б-100215-13</v>
      </c>
      <c r="J200" s="16">
        <v>2</v>
      </c>
      <c r="K200" s="15">
        <v>7</v>
      </c>
      <c r="L200" s="15" t="s">
        <v>42</v>
      </c>
      <c r="M200" s="149">
        <v>1</v>
      </c>
      <c r="N200" s="15">
        <v>18</v>
      </c>
      <c r="O200" s="249" t="s">
        <v>287</v>
      </c>
      <c r="P200" s="249" t="s">
        <v>246</v>
      </c>
      <c r="Q200" s="249" t="s">
        <v>247</v>
      </c>
      <c r="R200" s="17" t="str">
        <f t="shared" si="48"/>
        <v>1002151</v>
      </c>
      <c r="S200" s="65">
        <v>1</v>
      </c>
      <c r="T200" s="249" t="s">
        <v>148</v>
      </c>
      <c r="U200" s="15">
        <v>182700</v>
      </c>
      <c r="V200" s="15">
        <f>U200*0.18</f>
        <v>32886</v>
      </c>
      <c r="W200" s="15">
        <v>0</v>
      </c>
      <c r="X200" s="18">
        <v>297</v>
      </c>
      <c r="Y200" s="152" t="s">
        <v>47</v>
      </c>
      <c r="Z200" s="20">
        <f t="shared" si="55"/>
        <v>149814</v>
      </c>
      <c r="AA200" s="165">
        <f>Z200/(Z200+Z201)</f>
        <v>0.69547011800532932</v>
      </c>
      <c r="AB200" s="166">
        <f t="shared" si="57"/>
        <v>11985.12</v>
      </c>
      <c r="AC200" s="148">
        <f>U200*0.5</f>
        <v>91350</v>
      </c>
      <c r="AD200" s="15"/>
      <c r="AE200" s="15"/>
      <c r="AF200" s="289" t="s">
        <v>289</v>
      </c>
      <c r="AG200" s="155">
        <v>8</v>
      </c>
      <c r="AH200" s="168">
        <v>7</v>
      </c>
      <c r="AI200" s="157" t="s">
        <v>49</v>
      </c>
      <c r="AJ200" s="147"/>
      <c r="AK200" s="147"/>
      <c r="AL200" s="15">
        <v>0</v>
      </c>
      <c r="AM200" s="15" t="s">
        <v>50</v>
      </c>
      <c r="AN200" s="15" t="s">
        <v>51</v>
      </c>
      <c r="AO200" s="15"/>
      <c r="AP200" s="15"/>
      <c r="AQ200" s="15"/>
      <c r="AR200" s="15"/>
      <c r="AS200" s="480"/>
      <c r="AT200" s="15">
        <v>7</v>
      </c>
      <c r="AU200" s="9">
        <v>0</v>
      </c>
      <c r="AV200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100215, 'Б-100215-13',date'2016-05-03',2, 7, 7, 'RUR', 1, 18, date'2016-05-06', date'2016-05-07', 1002151, 1, to_date('2016-05-08 00:00:00','YYYY-MM-DD HH24:MI:SS'), 182700, 32886, 0, 297, 0, 'c1', 8,null);insert into xxxx_oebs_cash_payment_test (ID, INVOICE_ID, OEBS_PAYMENT, DOC_DATE, COMISS_DATE) values (s_xxxx_oebs_cash_payment_test.NEXTVAL, 100215, 91350, to_date('2016-05-08 00:00:00','YYYY-MM-DD HH24:MI:SS'), date'2016-05-30' );insert into xxxx_client_discount_m  (ID,CLIENT_ID,CLIENT_AVG_DISCOUNT,DT) values (s_xxxx_client_discount_m.NEXTVAL,297, 7, date'2014-03-01');</v>
      </c>
    </row>
    <row r="201" spans="1:48" s="47" customFormat="1" ht="15" customHeight="1" x14ac:dyDescent="0.3">
      <c r="A201" s="45">
        <v>36</v>
      </c>
      <c r="B201" s="55"/>
      <c r="C201" s="15" t="str">
        <f t="shared" si="52"/>
        <v>100036</v>
      </c>
      <c r="D201" s="15" t="str">
        <f t="shared" si="53"/>
        <v>100036/13</v>
      </c>
      <c r="E201" s="160" t="s">
        <v>251</v>
      </c>
      <c r="F201" s="160" t="s">
        <v>252</v>
      </c>
      <c r="G201" s="15">
        <v>2</v>
      </c>
      <c r="H201" s="189">
        <v>100216</v>
      </c>
      <c r="I201" s="15" t="str">
        <f t="shared" si="54"/>
        <v>Б-100216-13</v>
      </c>
      <c r="J201" s="16">
        <v>2</v>
      </c>
      <c r="K201" s="54">
        <v>7</v>
      </c>
      <c r="L201" s="15" t="s">
        <v>42</v>
      </c>
      <c r="M201" s="149">
        <v>1</v>
      </c>
      <c r="N201" s="15">
        <v>18</v>
      </c>
      <c r="O201" s="249" t="s">
        <v>288</v>
      </c>
      <c r="P201" s="249" t="s">
        <v>246</v>
      </c>
      <c r="Q201" s="249" t="s">
        <v>247</v>
      </c>
      <c r="R201" s="17" t="str">
        <f t="shared" si="48"/>
        <v>1002161</v>
      </c>
      <c r="S201" s="65">
        <v>1</v>
      </c>
      <c r="T201" s="249" t="s">
        <v>149</v>
      </c>
      <c r="U201" s="15">
        <v>80000</v>
      </c>
      <c r="V201" s="15">
        <f>U201*0.18</f>
        <v>14400</v>
      </c>
      <c r="W201" s="15">
        <v>0</v>
      </c>
      <c r="X201" s="18">
        <v>298</v>
      </c>
      <c r="Y201" s="152" t="s">
        <v>47</v>
      </c>
      <c r="Z201" s="20">
        <f t="shared" si="55"/>
        <v>65600</v>
      </c>
      <c r="AA201" s="165"/>
      <c r="AB201" s="166">
        <f t="shared" si="57"/>
        <v>5248</v>
      </c>
      <c r="AC201" s="148">
        <f>U201*0.5</f>
        <v>40000</v>
      </c>
      <c r="AD201" s="15"/>
      <c r="AE201" s="15"/>
      <c r="AF201" s="289" t="s">
        <v>289</v>
      </c>
      <c r="AG201" s="155">
        <v>8</v>
      </c>
      <c r="AH201" s="169">
        <v>20</v>
      </c>
      <c r="AI201" s="157" t="s">
        <v>49</v>
      </c>
      <c r="AJ201" s="147"/>
      <c r="AK201" s="147"/>
      <c r="AL201" s="15">
        <v>0</v>
      </c>
      <c r="AM201" s="15" t="s">
        <v>50</v>
      </c>
      <c r="AN201" s="15" t="s">
        <v>51</v>
      </c>
      <c r="AO201" s="15"/>
      <c r="AP201" s="15"/>
      <c r="AQ201" s="15"/>
      <c r="AR201" s="15"/>
      <c r="AS201" s="481"/>
      <c r="AT201" s="172">
        <v>12</v>
      </c>
      <c r="AU201" s="9">
        <v>0</v>
      </c>
      <c r="AV201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100216, 'Б-100216-13',date'2016-05-04',2, 7, 7, 'RUR', 1, 18, date'2016-05-06', date'2016-05-07', 1002161, 1, to_date('2016-05-09 00:00:00','YYYY-MM-DD HH24:MI:SS'), 80000, 14400, 0, 298, 0, 'c1', 8,null);insert into xxxx_oebs_cash_payment_test (ID, INVOICE_ID, OEBS_PAYMENT, DOC_DATE, COMISS_DATE) values (s_xxxx_oebs_cash_payment_test.NEXTVAL, 100216, 40000, to_date('2016-05-09 00:00:00','YYYY-MM-DD HH24:MI:SS'), date'2016-05-30' );insert into xxxx_client_discount_m  (ID,CLIENT_ID,CLIENT_AVG_DISCOUNT,DT) values (s_xxxx_client_discount_m.NEXTVAL,298, 20, date'2014-03-01');</v>
      </c>
    </row>
    <row r="202" spans="1:48" s="47" customFormat="1" ht="15" customHeight="1" x14ac:dyDescent="0.3">
      <c r="A202" s="45">
        <v>36</v>
      </c>
      <c r="B202" s="55"/>
      <c r="C202" s="15" t="str">
        <f t="shared" si="52"/>
        <v>100036</v>
      </c>
      <c r="D202" s="15" t="str">
        <f t="shared" si="53"/>
        <v>100036/13</v>
      </c>
      <c r="E202" s="160" t="s">
        <v>251</v>
      </c>
      <c r="F202" s="160" t="s">
        <v>252</v>
      </c>
      <c r="G202" s="15">
        <v>2</v>
      </c>
      <c r="H202" s="189">
        <v>100217</v>
      </c>
      <c r="I202" s="15" t="str">
        <f t="shared" si="54"/>
        <v>Б-100217-13</v>
      </c>
      <c r="J202" s="16">
        <v>2</v>
      </c>
      <c r="K202" s="150">
        <v>12</v>
      </c>
      <c r="L202" s="15" t="s">
        <v>42</v>
      </c>
      <c r="M202" s="149">
        <v>1</v>
      </c>
      <c r="N202" s="15">
        <v>18</v>
      </c>
      <c r="O202" s="249" t="s">
        <v>249</v>
      </c>
      <c r="P202" s="249" t="s">
        <v>246</v>
      </c>
      <c r="Q202" s="249" t="s">
        <v>247</v>
      </c>
      <c r="R202" s="17" t="str">
        <f t="shared" si="48"/>
        <v>1002171</v>
      </c>
      <c r="S202" s="65">
        <v>1</v>
      </c>
      <c r="T202" s="249" t="s">
        <v>150</v>
      </c>
      <c r="U202" s="15">
        <v>60000</v>
      </c>
      <c r="V202" s="15">
        <f>U202*0.18</f>
        <v>10800</v>
      </c>
      <c r="W202" s="15">
        <v>0</v>
      </c>
      <c r="X202" s="18">
        <v>299</v>
      </c>
      <c r="Y202" s="152" t="s">
        <v>47</v>
      </c>
      <c r="Z202" s="20">
        <f t="shared" si="55"/>
        <v>49200</v>
      </c>
      <c r="AA202" s="154"/>
      <c r="AB202" s="166">
        <f t="shared" si="57"/>
        <v>3936</v>
      </c>
      <c r="AC202" s="148">
        <f>U202*0.5</f>
        <v>30000</v>
      </c>
      <c r="AD202" s="15"/>
      <c r="AE202" s="15"/>
      <c r="AF202" s="289" t="s">
        <v>289</v>
      </c>
      <c r="AG202" s="155">
        <v>8</v>
      </c>
      <c r="AH202" s="156">
        <v>13</v>
      </c>
      <c r="AI202" s="157" t="s">
        <v>49</v>
      </c>
      <c r="AJ202" s="147"/>
      <c r="AK202" s="147"/>
      <c r="AL202" s="15">
        <v>0</v>
      </c>
      <c r="AM202" s="15" t="s">
        <v>50</v>
      </c>
      <c r="AN202" s="15" t="s">
        <v>51</v>
      </c>
      <c r="AO202" s="15"/>
      <c r="AP202" s="15"/>
      <c r="AQ202" s="15"/>
      <c r="AR202" s="15"/>
      <c r="AS202" s="477"/>
      <c r="AT202" s="15"/>
      <c r="AV202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100217, 'Б-100217-13',date'2016-05-05',2, 12, 12, 'RUR', 1, 18, date'2016-05-06', date'2016-05-07', 1002171, 1, to_date('2016-05-11 00:00:00','YYYY-MM-DD HH24:MI:SS'), 60000, 10800, 0, 299, 0, 'c1', 8,null);insert into xxxx_oebs_cash_payment_test (ID, INVOICE_ID, OEBS_PAYMENT, DOC_DATE, COMISS_DATE) values (s_xxxx_oebs_cash_payment_test.NEXTVAL, 100217, 30000, to_date('2016-05-11 00:00:00','YYYY-MM-DD HH24:MI:SS'), date'2016-05-30' );insert into xxxx_client_discount_m  (ID,CLIENT_ID,CLIENT_AVG_DISCOUNT,DT) values (s_xxxx_client_discount_m.NEXTVAL,299, 13, date'2014-03-01');</v>
      </c>
    </row>
    <row r="203" spans="1:48" s="47" customFormat="1" x14ac:dyDescent="0.3">
      <c r="A203" s="45">
        <v>36</v>
      </c>
      <c r="B203" s="55"/>
      <c r="C203" s="15" t="str">
        <f t="shared" si="52"/>
        <v>100036</v>
      </c>
      <c r="D203" s="15" t="str">
        <f t="shared" si="53"/>
        <v>100036/13</v>
      </c>
      <c r="E203" s="160" t="s">
        <v>251</v>
      </c>
      <c r="F203" s="160" t="s">
        <v>252</v>
      </c>
      <c r="G203" s="15">
        <v>2</v>
      </c>
      <c r="H203" s="189">
        <v>100218</v>
      </c>
      <c r="I203" s="15" t="str">
        <f t="shared" si="54"/>
        <v>Б-100218-13</v>
      </c>
      <c r="J203" s="16">
        <v>2</v>
      </c>
      <c r="K203" s="15">
        <v>1</v>
      </c>
      <c r="L203" s="15" t="s">
        <v>42</v>
      </c>
      <c r="M203" s="149">
        <v>1</v>
      </c>
      <c r="N203" s="15">
        <v>18</v>
      </c>
      <c r="O203" s="178" t="s">
        <v>319</v>
      </c>
      <c r="P203" s="178" t="s">
        <v>320</v>
      </c>
      <c r="Q203" s="178" t="s">
        <v>321</v>
      </c>
      <c r="R203" s="17" t="str">
        <f t="shared" si="48"/>
        <v>1002181</v>
      </c>
      <c r="S203" s="65">
        <v>1</v>
      </c>
      <c r="T203" s="178" t="s">
        <v>152</v>
      </c>
      <c r="U203" s="15">
        <v>100000</v>
      </c>
      <c r="V203" s="15">
        <v>18000</v>
      </c>
      <c r="W203" s="15">
        <v>0</v>
      </c>
      <c r="X203" s="18">
        <v>300</v>
      </c>
      <c r="Y203" s="152" t="s">
        <v>47</v>
      </c>
      <c r="Z203" s="20">
        <f t="shared" si="55"/>
        <v>82000</v>
      </c>
      <c r="AA203" s="165"/>
      <c r="AB203" s="166">
        <f>Z203*0.08</f>
        <v>6560</v>
      </c>
      <c r="AC203" s="148">
        <v>50000</v>
      </c>
      <c r="AD203" s="15"/>
      <c r="AE203" s="15"/>
      <c r="AF203" s="147" t="s">
        <v>233</v>
      </c>
      <c r="AG203" s="155">
        <v>8</v>
      </c>
      <c r="AH203" s="156">
        <v>13</v>
      </c>
      <c r="AI203" s="157" t="s">
        <v>49</v>
      </c>
      <c r="AJ203" s="147"/>
      <c r="AK203" s="147"/>
      <c r="AL203" s="15">
        <v>0</v>
      </c>
      <c r="AM203" s="15" t="s">
        <v>50</v>
      </c>
      <c r="AN203" s="15" t="s">
        <v>51</v>
      </c>
      <c r="AO203" s="15"/>
      <c r="AP203" s="15"/>
      <c r="AQ203" s="15"/>
      <c r="AR203" s="15"/>
      <c r="AS203" s="477"/>
      <c r="AT203" s="15">
        <v>1</v>
      </c>
      <c r="AU203" s="9">
        <v>6560</v>
      </c>
      <c r="AV203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100218, 'Б-100218-13',date'2016-06-02',2, 1, 1, 'RUR', 1, 18, date'2016-06-06', date'2016-06-07', 1002181, 1, to_date('2016-06-07 00:00:00','YYYY-MM-DD HH24:MI:SS'), 100000, 18000, 0, 300, 0, 'c1', 8,null);insert into xxxx_oebs_cash_payment_test (ID, INVOICE_ID, OEBS_PAYMENT, DOC_DATE, COMISS_DATE) values (s_xxxx_oebs_cash_payment_test.NEXTVAL, 100218, 50000, to_date('2016-06-07 00:00:00','YYYY-MM-DD HH24:MI:SS'), date'2016-06-30' );insert into xxxx_client_discount_m  (ID,CLIENT_ID,CLIENT_AVG_DISCOUNT,DT) values (s_xxxx_client_discount_m.NEXTVAL,300, 13, date'2014-03-01');</v>
      </c>
    </row>
    <row r="204" spans="1:48" s="47" customFormat="1" ht="15" customHeight="1" x14ac:dyDescent="0.3">
      <c r="A204" s="45">
        <v>36</v>
      </c>
      <c r="B204" s="55"/>
      <c r="C204" s="15" t="str">
        <f t="shared" si="52"/>
        <v>100036</v>
      </c>
      <c r="D204" s="15" t="str">
        <f t="shared" si="53"/>
        <v>100036/13</v>
      </c>
      <c r="E204" s="160" t="s">
        <v>251</v>
      </c>
      <c r="F204" s="160" t="s">
        <v>252</v>
      </c>
      <c r="G204" s="15">
        <v>2</v>
      </c>
      <c r="H204" s="189">
        <v>100219</v>
      </c>
      <c r="I204" s="15" t="str">
        <f t="shared" si="54"/>
        <v>Б-100219-13</v>
      </c>
      <c r="J204" s="16">
        <v>2</v>
      </c>
      <c r="K204" s="15">
        <v>2</v>
      </c>
      <c r="L204" s="15" t="s">
        <v>42</v>
      </c>
      <c r="M204" s="149">
        <v>1</v>
      </c>
      <c r="N204" s="15">
        <v>18</v>
      </c>
      <c r="O204" s="178" t="s">
        <v>322</v>
      </c>
      <c r="P204" s="178" t="s">
        <v>320</v>
      </c>
      <c r="Q204" s="178" t="s">
        <v>321</v>
      </c>
      <c r="R204" s="17" t="str">
        <f t="shared" si="48"/>
        <v>1002191</v>
      </c>
      <c r="S204" s="65">
        <v>1</v>
      </c>
      <c r="T204" s="178" t="s">
        <v>153</v>
      </c>
      <c r="U204" s="15">
        <v>90000</v>
      </c>
      <c r="V204" s="15">
        <v>16200</v>
      </c>
      <c r="W204" s="15">
        <v>0</v>
      </c>
      <c r="X204" s="18">
        <v>301</v>
      </c>
      <c r="Y204" s="152" t="s">
        <v>47</v>
      </c>
      <c r="Z204" s="20">
        <f t="shared" si="55"/>
        <v>73800</v>
      </c>
      <c r="AA204" s="165"/>
      <c r="AB204" s="166">
        <f>Z204*0.08</f>
        <v>5904</v>
      </c>
      <c r="AC204" s="148">
        <v>45000</v>
      </c>
      <c r="AD204" s="15"/>
      <c r="AE204" s="15"/>
      <c r="AF204" s="147" t="s">
        <v>233</v>
      </c>
      <c r="AG204" s="155">
        <v>8</v>
      </c>
      <c r="AH204" s="168">
        <v>7</v>
      </c>
      <c r="AI204" s="157" t="s">
        <v>49</v>
      </c>
      <c r="AJ204" s="147"/>
      <c r="AK204" s="147"/>
      <c r="AL204" s="15">
        <v>0</v>
      </c>
      <c r="AM204" s="15" t="s">
        <v>50</v>
      </c>
      <c r="AN204" s="15" t="s">
        <v>51</v>
      </c>
      <c r="AO204" s="15"/>
      <c r="AP204" s="15"/>
      <c r="AQ204" s="15"/>
      <c r="AR204" s="15"/>
      <c r="AS204" s="477"/>
      <c r="AT204" s="15">
        <v>2</v>
      </c>
      <c r="AU204" s="9">
        <v>5904</v>
      </c>
      <c r="AV204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100219, 'Б-100219-13',date'2016-06-03',2, 2, 2, 'RUR', 1, 18, date'2016-06-06', date'2016-06-07', 1002191, 1, to_date('2016-06-08 00:00:00','YYYY-MM-DD HH24:MI:SS'), 90000, 16200, 0, 301, 0, 'c1', 8,null);insert into xxxx_oebs_cash_payment_test (ID, INVOICE_ID, OEBS_PAYMENT, DOC_DATE, COMISS_DATE) values (s_xxxx_oebs_cash_payment_test.NEXTVAL, 100219, 45000, to_date('2016-06-08 00:00:00','YYYY-MM-DD HH24:MI:SS'), date'2016-06-30' );insert into xxxx_client_discount_m  (ID,CLIENT_ID,CLIENT_AVG_DISCOUNT,DT) values (s_xxxx_client_discount_m.NEXTVAL,301, 7, date'2014-03-01');</v>
      </c>
    </row>
    <row r="205" spans="1:48" s="47" customFormat="1" ht="15" customHeight="1" x14ac:dyDescent="0.3">
      <c r="A205" s="45">
        <v>36</v>
      </c>
      <c r="B205" s="55"/>
      <c r="C205" s="15" t="str">
        <f t="shared" si="52"/>
        <v>100036</v>
      </c>
      <c r="D205" s="15" t="str">
        <f t="shared" si="53"/>
        <v>100036/13</v>
      </c>
      <c r="E205" s="160" t="s">
        <v>251</v>
      </c>
      <c r="F205" s="160" t="s">
        <v>252</v>
      </c>
      <c r="G205" s="15">
        <v>2</v>
      </c>
      <c r="H205" s="189">
        <v>100220</v>
      </c>
      <c r="I205" s="15" t="str">
        <f t="shared" si="54"/>
        <v>Б-100220-13</v>
      </c>
      <c r="J205" s="16">
        <v>2</v>
      </c>
      <c r="K205" s="15">
        <v>7</v>
      </c>
      <c r="L205" s="15" t="s">
        <v>42</v>
      </c>
      <c r="M205" s="149">
        <v>1</v>
      </c>
      <c r="N205" s="15">
        <v>18</v>
      </c>
      <c r="O205" s="178" t="s">
        <v>322</v>
      </c>
      <c r="P205" s="178" t="s">
        <v>320</v>
      </c>
      <c r="Q205" s="178" t="s">
        <v>321</v>
      </c>
      <c r="R205" s="17" t="str">
        <f t="shared" si="48"/>
        <v>1002201</v>
      </c>
      <c r="S205" s="65">
        <v>1</v>
      </c>
      <c r="T205" s="178" t="s">
        <v>153</v>
      </c>
      <c r="U205" s="15">
        <v>170700</v>
      </c>
      <c r="V205" s="15">
        <v>33606</v>
      </c>
      <c r="W205" s="15">
        <v>0</v>
      </c>
      <c r="X205" s="18">
        <v>302</v>
      </c>
      <c r="Y205" s="152" t="s">
        <v>47</v>
      </c>
      <c r="Z205" s="20">
        <f t="shared" si="55"/>
        <v>137094</v>
      </c>
      <c r="AA205" s="165">
        <f>Z205/(Z205+Z206)</f>
        <v>0.6763594383652205</v>
      </c>
      <c r="AB205" s="166">
        <f>Z205*0.08</f>
        <v>10967.52</v>
      </c>
      <c r="AC205" s="148">
        <v>93350</v>
      </c>
      <c r="AD205" s="15"/>
      <c r="AE205" s="15"/>
      <c r="AF205" s="147" t="s">
        <v>233</v>
      </c>
      <c r="AG205" s="155">
        <v>8</v>
      </c>
      <c r="AH205" s="168">
        <v>7</v>
      </c>
      <c r="AI205" s="157" t="s">
        <v>49</v>
      </c>
      <c r="AJ205" s="147"/>
      <c r="AK205" s="147"/>
      <c r="AL205" s="15">
        <v>0</v>
      </c>
      <c r="AM205" s="15" t="s">
        <v>50</v>
      </c>
      <c r="AN205" s="15" t="s">
        <v>51</v>
      </c>
      <c r="AO205" s="15"/>
      <c r="AP205" s="15"/>
      <c r="AQ205" s="15"/>
      <c r="AR205" s="15"/>
      <c r="AS205" s="480"/>
      <c r="AT205" s="172">
        <v>7</v>
      </c>
      <c r="AU205" s="9" t="s">
        <v>520</v>
      </c>
      <c r="AV205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100220, 'Б-100220-13',date'2016-06-03',2, 7, 7, 'RUR', 1, 18, date'2016-06-06', date'2016-06-07', 1002201, 1, to_date('2016-06-08 00:00:00','YYYY-MM-DD HH24:MI:SS'), 170700, 33606, 0, 302, 0, 'c1', 8,null);insert into xxxx_oebs_cash_payment_test (ID, INVOICE_ID, OEBS_PAYMENT, DOC_DATE, COMISS_DATE) values (s_xxxx_oebs_cash_payment_test.NEXTVAL, 100220, 93350, to_date('2016-06-08 00:00:00','YYYY-MM-DD HH24:MI:SS'), date'2016-06-30' );insert into xxxx_client_discount_m  (ID,CLIENT_ID,CLIENT_AVG_DISCOUNT,DT) values (s_xxxx_client_discount_m.NEXTVAL,302, 7, date'2014-03-01');</v>
      </c>
    </row>
    <row r="206" spans="1:48" s="47" customFormat="1" ht="15" customHeight="1" x14ac:dyDescent="0.3">
      <c r="A206" s="45">
        <v>36</v>
      </c>
      <c r="B206" s="55"/>
      <c r="C206" s="15" t="str">
        <f t="shared" si="52"/>
        <v>100036</v>
      </c>
      <c r="D206" s="15" t="str">
        <f t="shared" si="53"/>
        <v>100036/13</v>
      </c>
      <c r="E206" s="160" t="s">
        <v>251</v>
      </c>
      <c r="F206" s="160" t="s">
        <v>252</v>
      </c>
      <c r="G206" s="15">
        <v>2</v>
      </c>
      <c r="H206" s="189">
        <v>100221</v>
      </c>
      <c r="I206" s="15" t="str">
        <f t="shared" si="54"/>
        <v>Б-100221-13</v>
      </c>
      <c r="J206" s="16">
        <v>2</v>
      </c>
      <c r="K206" s="54">
        <v>7</v>
      </c>
      <c r="L206" s="15" t="s">
        <v>42</v>
      </c>
      <c r="M206" s="149">
        <v>1</v>
      </c>
      <c r="N206" s="15">
        <v>18</v>
      </c>
      <c r="O206" s="178" t="s">
        <v>323</v>
      </c>
      <c r="P206" s="178" t="s">
        <v>320</v>
      </c>
      <c r="Q206" s="178" t="s">
        <v>321</v>
      </c>
      <c r="R206" s="17" t="str">
        <f t="shared" si="48"/>
        <v>1002211</v>
      </c>
      <c r="S206" s="65">
        <v>1</v>
      </c>
      <c r="T206" s="178" t="s">
        <v>215</v>
      </c>
      <c r="U206" s="15">
        <v>80000</v>
      </c>
      <c r="V206" s="15">
        <v>14400</v>
      </c>
      <c r="W206" s="15">
        <v>0</v>
      </c>
      <c r="X206" s="18">
        <v>303</v>
      </c>
      <c r="Y206" s="152" t="s">
        <v>47</v>
      </c>
      <c r="Z206" s="20">
        <f t="shared" si="55"/>
        <v>65600</v>
      </c>
      <c r="AA206" s="165"/>
      <c r="AB206" s="166">
        <f>Z206*0.08</f>
        <v>5248</v>
      </c>
      <c r="AC206" s="148">
        <v>40000</v>
      </c>
      <c r="AD206" s="15"/>
      <c r="AE206" s="15"/>
      <c r="AF206" s="147" t="s">
        <v>233</v>
      </c>
      <c r="AG206" s="155">
        <v>8</v>
      </c>
      <c r="AH206" s="169">
        <v>20</v>
      </c>
      <c r="AI206" s="157" t="s">
        <v>49</v>
      </c>
      <c r="AJ206" s="147"/>
      <c r="AK206" s="147"/>
      <c r="AL206" s="15">
        <v>0</v>
      </c>
      <c r="AM206" s="15" t="s">
        <v>50</v>
      </c>
      <c r="AN206" s="15" t="s">
        <v>51</v>
      </c>
      <c r="AO206" s="15"/>
      <c r="AP206" s="15"/>
      <c r="AQ206" s="15"/>
      <c r="AR206" s="15"/>
      <c r="AS206" s="481"/>
      <c r="AT206" s="15">
        <v>12</v>
      </c>
      <c r="AU206" s="9">
        <v>3936</v>
      </c>
      <c r="AV206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100221, 'Б-100221-13',date'2016-06-04',2, 7, 7, 'RUR', 1, 18, date'2016-06-06', date'2016-06-07', 1002211, 1, to_date('2016-06-09 00:00:00','YYYY-MM-DD HH24:MI:SS'), 80000, 14400, 0, 303, 0, 'c1', 8,null);insert into xxxx_oebs_cash_payment_test (ID, INVOICE_ID, OEBS_PAYMENT, DOC_DATE, COMISS_DATE) values (s_xxxx_oebs_cash_payment_test.NEXTVAL, 100221, 40000, to_date('2016-06-09 00:00:00','YYYY-MM-DD HH24:MI:SS'), date'2016-06-30' );insert into xxxx_client_discount_m  (ID,CLIENT_ID,CLIENT_AVG_DISCOUNT,DT) values (s_xxxx_client_discount_m.NEXTVAL,303, 20, date'2014-03-01');</v>
      </c>
    </row>
    <row r="207" spans="1:48" s="44" customFormat="1" ht="15" customHeight="1" x14ac:dyDescent="0.3">
      <c r="A207" s="45">
        <v>36</v>
      </c>
      <c r="B207" s="60"/>
      <c r="C207" s="33" t="str">
        <f t="shared" si="52"/>
        <v>100036</v>
      </c>
      <c r="D207" s="33" t="str">
        <f t="shared" si="53"/>
        <v>100036/13</v>
      </c>
      <c r="E207" s="159" t="s">
        <v>251</v>
      </c>
      <c r="F207" s="159" t="s">
        <v>252</v>
      </c>
      <c r="G207" s="33">
        <v>2</v>
      </c>
      <c r="H207" s="189">
        <v>100222</v>
      </c>
      <c r="I207" s="33" t="str">
        <f t="shared" si="54"/>
        <v>Б-100222-13</v>
      </c>
      <c r="J207" s="16">
        <v>2</v>
      </c>
      <c r="K207" s="35">
        <v>12</v>
      </c>
      <c r="L207" s="33" t="s">
        <v>42</v>
      </c>
      <c r="M207" s="36">
        <v>1</v>
      </c>
      <c r="N207" s="33">
        <v>18</v>
      </c>
      <c r="O207" s="96" t="s">
        <v>324</v>
      </c>
      <c r="P207" s="96" t="s">
        <v>320</v>
      </c>
      <c r="Q207" s="96" t="s">
        <v>321</v>
      </c>
      <c r="R207" s="17" t="str">
        <f t="shared" si="48"/>
        <v>1002221</v>
      </c>
      <c r="S207" s="201">
        <v>1</v>
      </c>
      <c r="T207" s="96" t="s">
        <v>216</v>
      </c>
      <c r="U207" s="33">
        <v>60000</v>
      </c>
      <c r="V207" s="33">
        <v>10800</v>
      </c>
      <c r="W207" s="33">
        <v>0</v>
      </c>
      <c r="X207" s="18">
        <v>304</v>
      </c>
      <c r="Y207" s="38" t="s">
        <v>47</v>
      </c>
      <c r="Z207" s="20">
        <f t="shared" si="55"/>
        <v>49200</v>
      </c>
      <c r="AA207" s="175"/>
      <c r="AB207" s="266">
        <f>Z207*0.08</f>
        <v>3936</v>
      </c>
      <c r="AC207" s="105">
        <v>30000</v>
      </c>
      <c r="AD207" s="15"/>
      <c r="AE207" s="15"/>
      <c r="AF207" s="34" t="s">
        <v>233</v>
      </c>
      <c r="AG207" s="176">
        <v>8</v>
      </c>
      <c r="AH207" s="177">
        <v>13</v>
      </c>
      <c r="AI207" s="43" t="s">
        <v>49</v>
      </c>
      <c r="AJ207" s="34"/>
      <c r="AK207" s="34"/>
      <c r="AL207" s="33">
        <v>0</v>
      </c>
      <c r="AM207" s="33" t="s">
        <v>50</v>
      </c>
      <c r="AN207" s="33" t="s">
        <v>51</v>
      </c>
      <c r="AO207" s="33"/>
      <c r="AP207" s="33"/>
      <c r="AQ207" s="33"/>
      <c r="AR207" s="33"/>
      <c r="AS207" s="479" t="s">
        <v>372</v>
      </c>
      <c r="AV207" s="9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100222, 'Б-100222-13',date'2016-06-05',2, 12, 12, 'RUR', 1, 18, date'2016-06-06', date'2016-06-07', 1002221, 1, to_date('2016-06-11 00:00:00','YYYY-MM-DD HH24:MI:SS'), 60000, 10800, 0, 304, 0, 'c1', 8,null);insert into xxxx_oebs_cash_payment_test (ID, INVOICE_ID, OEBS_PAYMENT, DOC_DATE, COMISS_DATE) values (s_xxxx_oebs_cash_payment_test.NEXTVAL, 100222, 30000, to_date('2016-06-11 00:00:00','YYYY-MM-DD HH24:MI:SS'), date'2016-06-30' );insert into xxxx_client_discount_m  (ID,CLIENT_ID,CLIENT_AVG_DISCOUNT,DT) values (s_xxxx_client_discount_m.NEXTVAL,304, 13, date'2014-03-01');</v>
      </c>
    </row>
    <row r="208" spans="1:48" s="352" customFormat="1" x14ac:dyDescent="0.3">
      <c r="A208" s="349">
        <v>37</v>
      </c>
      <c r="B208" s="350"/>
      <c r="C208" s="188" t="str">
        <f t="shared" si="52"/>
        <v>100037</v>
      </c>
      <c r="D208" s="188" t="str">
        <f t="shared" si="53"/>
        <v>100037/13</v>
      </c>
      <c r="E208" s="158" t="s">
        <v>251</v>
      </c>
      <c r="F208" s="158" t="s">
        <v>252</v>
      </c>
      <c r="G208" s="188">
        <v>2</v>
      </c>
      <c r="H208" s="189">
        <v>100223</v>
      </c>
      <c r="I208" s="65" t="str">
        <f t="shared" si="54"/>
        <v>Б-100223-13</v>
      </c>
      <c r="J208" s="16">
        <v>2</v>
      </c>
      <c r="K208" s="188">
        <v>1</v>
      </c>
      <c r="L208" s="188" t="s">
        <v>42</v>
      </c>
      <c r="M208" s="190">
        <v>1</v>
      </c>
      <c r="N208" s="188">
        <v>18</v>
      </c>
      <c r="O208" s="58" t="s">
        <v>240</v>
      </c>
      <c r="P208" s="58" t="s">
        <v>244</v>
      </c>
      <c r="Q208" s="58" t="s">
        <v>245</v>
      </c>
      <c r="R208" s="150" t="str">
        <f t="shared" si="48"/>
        <v>1002231</v>
      </c>
      <c r="S208" s="150">
        <v>1</v>
      </c>
      <c r="T208" s="58" t="s">
        <v>143</v>
      </c>
      <c r="U208" s="188">
        <v>10000</v>
      </c>
      <c r="V208" s="188">
        <f t="shared" ref="V208:V213" si="59">U208*0.18</f>
        <v>1800</v>
      </c>
      <c r="W208" s="188">
        <v>0</v>
      </c>
      <c r="X208" s="18">
        <v>305</v>
      </c>
      <c r="Y208" s="304" t="s">
        <v>47</v>
      </c>
      <c r="Z208" s="20">
        <f t="shared" si="55"/>
        <v>8200</v>
      </c>
      <c r="AA208" s="29">
        <f t="shared" ref="AA208:AA224" si="60">Z208*0.08</f>
        <v>656</v>
      </c>
      <c r="AB208" s="351">
        <f t="shared" ref="AB208:AB218" si="61">AC208/1.18*0.08</f>
        <v>338.98305084745766</v>
      </c>
      <c r="AC208" s="84">
        <f t="shared" ref="AC208:AC212" si="62">U208*0.5</f>
        <v>5000</v>
      </c>
      <c r="AD208" s="188"/>
      <c r="AE208" s="241"/>
      <c r="AF208" s="160" t="s">
        <v>232</v>
      </c>
      <c r="AG208" s="305">
        <v>8</v>
      </c>
      <c r="AH208" s="189">
        <v>13</v>
      </c>
      <c r="AI208" s="158" t="s">
        <v>49</v>
      </c>
      <c r="AJ208" s="158"/>
      <c r="AK208" s="158"/>
      <c r="AL208" s="189">
        <v>0</v>
      </c>
      <c r="AM208" s="65" t="s">
        <v>50</v>
      </c>
      <c r="AN208" s="188" t="s">
        <v>51</v>
      </c>
      <c r="AO208" s="188"/>
      <c r="AP208" s="189"/>
      <c r="AQ208" s="189"/>
      <c r="AR208" s="189"/>
      <c r="AS208" s="189" t="s">
        <v>417</v>
      </c>
      <c r="AT208" s="65">
        <v>1</v>
      </c>
      <c r="AU208" s="352">
        <v>0</v>
      </c>
      <c r="AV208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100223, 'Б-100223-13',date'2016-04-02',2, 1, 1, 'RUR', 1, 18, date'2016-04-06', date'2016-04-07', 1002231, 1, to_date('2016-04-07 00:00:00','YYYY-MM-DD HH24:MI:SS'), 10000, 1800, 0, 305, 0, 'c1', 8,null);insert into xxxx_oebs_cash_payment_test (ID, INVOICE_ID, OEBS_PAYMENT, DOC_DATE, COMISS_DATE) values (s_xxxx_oebs_cash_payment_test.NEXTVAL, 100223, 5000, to_date('2016-04-07 00:00:00','YYYY-MM-DD HH24:MI:SS'), date'2016-04-30' );insert into xxxx_client_discount_m  (ID,CLIENT_ID,CLIENT_AVG_DISCOUNT,DT) values (s_xxxx_client_discount_m.NEXTVAL,305, 13, date'2014-03-01');</v>
      </c>
    </row>
    <row r="209" spans="1:48" s="352" customFormat="1" ht="15" customHeight="1" x14ac:dyDescent="0.3">
      <c r="A209" s="349">
        <v>37</v>
      </c>
      <c r="B209" s="350"/>
      <c r="C209" s="188" t="str">
        <f t="shared" si="52"/>
        <v>100037</v>
      </c>
      <c r="D209" s="188" t="str">
        <f t="shared" si="53"/>
        <v>100037/13</v>
      </c>
      <c r="E209" s="158" t="s">
        <v>251</v>
      </c>
      <c r="F209" s="158" t="s">
        <v>252</v>
      </c>
      <c r="G209" s="188">
        <v>2</v>
      </c>
      <c r="H209" s="189">
        <v>100224</v>
      </c>
      <c r="I209" s="65" t="str">
        <f t="shared" si="54"/>
        <v>Б-100224-13</v>
      </c>
      <c r="J209" s="16">
        <v>2</v>
      </c>
      <c r="K209" s="188">
        <v>2</v>
      </c>
      <c r="L209" s="188" t="s">
        <v>42</v>
      </c>
      <c r="M209" s="190">
        <v>1</v>
      </c>
      <c r="N209" s="188">
        <v>18</v>
      </c>
      <c r="O209" s="58" t="s">
        <v>241</v>
      </c>
      <c r="P209" s="58" t="s">
        <v>244</v>
      </c>
      <c r="Q209" s="58" t="s">
        <v>245</v>
      </c>
      <c r="R209" s="150" t="str">
        <f t="shared" si="48"/>
        <v>1002241</v>
      </c>
      <c r="S209" s="150">
        <v>1</v>
      </c>
      <c r="T209" s="58" t="s">
        <v>144</v>
      </c>
      <c r="U209" s="188">
        <v>10000</v>
      </c>
      <c r="V209" s="188">
        <f t="shared" si="59"/>
        <v>1800</v>
      </c>
      <c r="W209" s="188">
        <v>0</v>
      </c>
      <c r="X209" s="18">
        <v>306</v>
      </c>
      <c r="Y209" s="304" t="s">
        <v>47</v>
      </c>
      <c r="Z209" s="20">
        <f t="shared" si="55"/>
        <v>8200</v>
      </c>
      <c r="AA209" s="29">
        <f t="shared" si="60"/>
        <v>656</v>
      </c>
      <c r="AB209" s="351">
        <f t="shared" si="61"/>
        <v>338.98305084745766</v>
      </c>
      <c r="AC209" s="84">
        <f t="shared" si="62"/>
        <v>5000</v>
      </c>
      <c r="AD209" s="354"/>
      <c r="AE209" s="354"/>
      <c r="AF209" s="160" t="s">
        <v>232</v>
      </c>
      <c r="AG209" s="305">
        <v>8</v>
      </c>
      <c r="AH209" s="189">
        <v>7</v>
      </c>
      <c r="AI209" s="158" t="s">
        <v>49</v>
      </c>
      <c r="AJ209" s="158"/>
      <c r="AK209" s="158"/>
      <c r="AL209" s="189">
        <v>0</v>
      </c>
      <c r="AM209" s="65" t="s">
        <v>50</v>
      </c>
      <c r="AN209" s="188" t="s">
        <v>51</v>
      </c>
      <c r="AO209" s="188"/>
      <c r="AP209" s="189"/>
      <c r="AQ209" s="189"/>
      <c r="AR209" s="189"/>
      <c r="AS209" s="189" t="s">
        <v>425</v>
      </c>
      <c r="AT209" s="65">
        <v>2</v>
      </c>
      <c r="AU209" s="352">
        <v>0</v>
      </c>
      <c r="AV209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100224, 'Б-100224-13',date'2016-04-03',2, 2, 2, 'RUR', 1, 18, date'2016-04-06', date'2016-04-07', 1002241, 1, to_date('2016-04-08 00:00:00','YYYY-MM-DD HH24:MI:SS'), 10000, 1800, 0, 306, 0, 'c1', 8,null);insert into xxxx_oebs_cash_payment_test (ID, INVOICE_ID, OEBS_PAYMENT, DOC_DATE, COMISS_DATE) values (s_xxxx_oebs_cash_payment_test.NEXTVAL, 100224, 5000, to_date('2016-04-08 00:00:00','YYYY-MM-DD HH24:MI:SS'), date'2016-04-30' );insert into xxxx_client_discount_m  (ID,CLIENT_ID,CLIENT_AVG_DISCOUNT,DT) values (s_xxxx_client_discount_m.NEXTVAL,306, 7, date'2014-03-01');</v>
      </c>
    </row>
    <row r="210" spans="1:48" s="352" customFormat="1" ht="15" customHeight="1" x14ac:dyDescent="0.3">
      <c r="A210" s="349">
        <v>37</v>
      </c>
      <c r="B210" s="350"/>
      <c r="C210" s="188" t="str">
        <f t="shared" si="52"/>
        <v>100037</v>
      </c>
      <c r="D210" s="188" t="str">
        <f t="shared" si="53"/>
        <v>100037/13</v>
      </c>
      <c r="E210" s="158" t="s">
        <v>251</v>
      </c>
      <c r="F210" s="158" t="s">
        <v>252</v>
      </c>
      <c r="G210" s="188">
        <v>2</v>
      </c>
      <c r="H210" s="189">
        <v>100225</v>
      </c>
      <c r="I210" s="65" t="str">
        <f t="shared" si="54"/>
        <v>Б-100225-13</v>
      </c>
      <c r="J210" s="16">
        <v>2</v>
      </c>
      <c r="K210" s="188">
        <v>2</v>
      </c>
      <c r="L210" s="188" t="s">
        <v>42</v>
      </c>
      <c r="M210" s="190">
        <v>1</v>
      </c>
      <c r="N210" s="188">
        <v>18</v>
      </c>
      <c r="O210" s="58" t="s">
        <v>241</v>
      </c>
      <c r="P210" s="58" t="s">
        <v>244</v>
      </c>
      <c r="Q210" s="58" t="s">
        <v>245</v>
      </c>
      <c r="R210" s="150" t="str">
        <f t="shared" si="48"/>
        <v>1002251</v>
      </c>
      <c r="S210" s="150">
        <v>1</v>
      </c>
      <c r="T210" s="58" t="s">
        <v>144</v>
      </c>
      <c r="U210" s="188">
        <v>10000</v>
      </c>
      <c r="V210" s="188">
        <f t="shared" si="59"/>
        <v>1800</v>
      </c>
      <c r="W210" s="188">
        <v>0</v>
      </c>
      <c r="X210" s="18">
        <v>307</v>
      </c>
      <c r="Y210" s="304" t="s">
        <v>47</v>
      </c>
      <c r="Z210" s="20">
        <f t="shared" si="55"/>
        <v>8200</v>
      </c>
      <c r="AA210" s="29">
        <f t="shared" si="60"/>
        <v>656</v>
      </c>
      <c r="AB210" s="351">
        <f t="shared" si="61"/>
        <v>338.98305084745766</v>
      </c>
      <c r="AC210" s="84">
        <f t="shared" si="62"/>
        <v>5000</v>
      </c>
      <c r="AD210" s="188"/>
      <c r="AE210" s="355"/>
      <c r="AF210" s="160" t="s">
        <v>232</v>
      </c>
      <c r="AG210" s="305">
        <v>8</v>
      </c>
      <c r="AH210" s="189">
        <v>7</v>
      </c>
      <c r="AI210" s="158" t="s">
        <v>49</v>
      </c>
      <c r="AJ210" s="158"/>
      <c r="AK210" s="158"/>
      <c r="AL210" s="189">
        <v>0</v>
      </c>
      <c r="AM210" s="65" t="s">
        <v>50</v>
      </c>
      <c r="AN210" s="188" t="s">
        <v>51</v>
      </c>
      <c r="AO210" s="188"/>
      <c r="AP210" s="189"/>
      <c r="AQ210" s="189"/>
      <c r="AR210" s="189"/>
      <c r="AS210" s="189"/>
      <c r="AT210" s="65">
        <v>7</v>
      </c>
      <c r="AU210" s="352">
        <v>0</v>
      </c>
      <c r="AV210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100225, 'Б-100225-13',date'2016-04-03',2, 2, 2, 'RUR', 1, 18, date'2016-04-06', date'2016-04-07', 1002251, 1, to_date('2016-04-08 00:00:00','YYYY-MM-DD HH24:MI:SS'), 10000, 1800, 0, 307, 0, 'c1', 8,null);insert into xxxx_oebs_cash_payment_test (ID, INVOICE_ID, OEBS_PAYMENT, DOC_DATE, COMISS_DATE) values (s_xxxx_oebs_cash_payment_test.NEXTVAL, 100225, 5000, to_date('2016-04-08 00:00:00','YYYY-MM-DD HH24:MI:SS'), date'2016-04-30' );insert into xxxx_client_discount_m  (ID,CLIENT_ID,CLIENT_AVG_DISCOUNT,DT) values (s_xxxx_client_discount_m.NEXTVAL,307, 7, date'2014-03-01');</v>
      </c>
    </row>
    <row r="211" spans="1:48" s="352" customFormat="1" ht="15" customHeight="1" x14ac:dyDescent="0.3">
      <c r="A211" s="349">
        <v>37</v>
      </c>
      <c r="B211" s="350"/>
      <c r="C211" s="188" t="str">
        <f t="shared" si="52"/>
        <v>100037</v>
      </c>
      <c r="D211" s="188" t="str">
        <f t="shared" si="53"/>
        <v>100037/13</v>
      </c>
      <c r="E211" s="158" t="s">
        <v>251</v>
      </c>
      <c r="F211" s="158" t="s">
        <v>252</v>
      </c>
      <c r="G211" s="188">
        <v>2</v>
      </c>
      <c r="H211" s="189">
        <v>100226</v>
      </c>
      <c r="I211" s="65" t="str">
        <f t="shared" si="54"/>
        <v>Б-100226-13</v>
      </c>
      <c r="J211" s="16">
        <v>2</v>
      </c>
      <c r="K211" s="188">
        <v>7</v>
      </c>
      <c r="L211" s="188" t="s">
        <v>42</v>
      </c>
      <c r="M211" s="190">
        <v>1</v>
      </c>
      <c r="N211" s="188">
        <v>18</v>
      </c>
      <c r="O211" s="58" t="s">
        <v>241</v>
      </c>
      <c r="P211" s="58" t="s">
        <v>244</v>
      </c>
      <c r="Q211" s="58" t="s">
        <v>245</v>
      </c>
      <c r="R211" s="150" t="str">
        <f t="shared" si="48"/>
        <v>1002261</v>
      </c>
      <c r="S211" s="150">
        <v>1</v>
      </c>
      <c r="T211" s="58" t="s">
        <v>144</v>
      </c>
      <c r="U211" s="188">
        <v>10000</v>
      </c>
      <c r="V211" s="188">
        <f t="shared" si="59"/>
        <v>1800</v>
      </c>
      <c r="W211" s="188">
        <v>0</v>
      </c>
      <c r="X211" s="18">
        <v>308</v>
      </c>
      <c r="Y211" s="304" t="s">
        <v>47</v>
      </c>
      <c r="Z211" s="20">
        <f t="shared" si="55"/>
        <v>8200</v>
      </c>
      <c r="AA211" s="29">
        <f t="shared" si="60"/>
        <v>656</v>
      </c>
      <c r="AB211" s="351">
        <f t="shared" si="61"/>
        <v>338.98305084745766</v>
      </c>
      <c r="AC211" s="84">
        <f t="shared" si="62"/>
        <v>5000</v>
      </c>
      <c r="AD211" s="188"/>
      <c r="AE211" s="188"/>
      <c r="AF211" s="160" t="s">
        <v>232</v>
      </c>
      <c r="AG211" s="305">
        <v>8</v>
      </c>
      <c r="AH211" s="189">
        <v>7</v>
      </c>
      <c r="AI211" s="158" t="s">
        <v>49</v>
      </c>
      <c r="AJ211" s="158"/>
      <c r="AK211" s="158"/>
      <c r="AL211" s="189">
        <v>0</v>
      </c>
      <c r="AM211" s="65" t="s">
        <v>50</v>
      </c>
      <c r="AN211" s="188" t="s">
        <v>51</v>
      </c>
      <c r="AO211" s="188"/>
      <c r="AP211" s="189"/>
      <c r="AQ211" s="189"/>
      <c r="AR211" s="189"/>
      <c r="AS211" s="252"/>
      <c r="AT211" s="198">
        <v>25</v>
      </c>
      <c r="AU211" s="352">
        <v>6560</v>
      </c>
      <c r="AV211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100226, 'Б-100226-13',date'2016-04-03',2, 7, 7, 'RUR', 1, 18, date'2016-04-06', date'2016-04-07', 1002261, 1, to_date('2016-04-08 00:00:00','YYYY-MM-DD HH24:MI:SS'), 10000, 1800, 0, 308, 0, 'c1', 8,null);insert into xxxx_oebs_cash_payment_test (ID, INVOICE_ID, OEBS_PAYMENT, DOC_DATE, COMISS_DATE) values (s_xxxx_oebs_cash_payment_test.NEXTVAL, 100226, 5000, to_date('2016-04-08 00:00:00','YYYY-MM-DD HH24:MI:SS'), date'2016-04-30' );insert into xxxx_client_discount_m  (ID,CLIENT_ID,CLIENT_AVG_DISCOUNT,DT) values (s_xxxx_client_discount_m.NEXTVAL,308, 7, date'2014-03-01');</v>
      </c>
    </row>
    <row r="212" spans="1:48" s="352" customFormat="1" ht="15" customHeight="1" x14ac:dyDescent="0.3">
      <c r="A212" s="349">
        <v>37</v>
      </c>
      <c r="B212" s="350"/>
      <c r="C212" s="188" t="str">
        <f t="shared" si="52"/>
        <v>100037</v>
      </c>
      <c r="D212" s="188" t="str">
        <f t="shared" si="53"/>
        <v>100037/13</v>
      </c>
      <c r="E212" s="158" t="s">
        <v>251</v>
      </c>
      <c r="F212" s="158" t="s">
        <v>252</v>
      </c>
      <c r="G212" s="188">
        <v>2</v>
      </c>
      <c r="H212" s="189">
        <v>100227</v>
      </c>
      <c r="I212" s="65" t="str">
        <f t="shared" si="54"/>
        <v>Б-100227-13</v>
      </c>
      <c r="J212" s="16">
        <v>2</v>
      </c>
      <c r="K212" s="188">
        <v>7</v>
      </c>
      <c r="L212" s="188" t="s">
        <v>42</v>
      </c>
      <c r="M212" s="190">
        <v>1</v>
      </c>
      <c r="N212" s="188">
        <v>18</v>
      </c>
      <c r="O212" s="58" t="s">
        <v>242</v>
      </c>
      <c r="P212" s="58" t="s">
        <v>244</v>
      </c>
      <c r="Q212" s="58" t="s">
        <v>245</v>
      </c>
      <c r="R212" s="150" t="str">
        <f t="shared" si="48"/>
        <v>1002271</v>
      </c>
      <c r="S212" s="150">
        <v>1</v>
      </c>
      <c r="T212" s="58" t="s">
        <v>145</v>
      </c>
      <c r="U212" s="188">
        <v>10000</v>
      </c>
      <c r="V212" s="188">
        <f t="shared" si="59"/>
        <v>1800</v>
      </c>
      <c r="W212" s="188">
        <v>0</v>
      </c>
      <c r="X212" s="18">
        <v>309</v>
      </c>
      <c r="Y212" s="304" t="s">
        <v>47</v>
      </c>
      <c r="Z212" s="20">
        <f t="shared" si="55"/>
        <v>8200</v>
      </c>
      <c r="AA212" s="29">
        <f t="shared" si="60"/>
        <v>656</v>
      </c>
      <c r="AB212" s="351">
        <f t="shared" si="61"/>
        <v>338.98305084745766</v>
      </c>
      <c r="AC212" s="84">
        <f t="shared" si="62"/>
        <v>5000</v>
      </c>
      <c r="AD212" s="188"/>
      <c r="AE212" s="188"/>
      <c r="AF212" s="160" t="s">
        <v>232</v>
      </c>
      <c r="AG212" s="305">
        <v>8</v>
      </c>
      <c r="AH212" s="189">
        <v>20</v>
      </c>
      <c r="AI212" s="158" t="s">
        <v>49</v>
      </c>
      <c r="AJ212" s="158"/>
      <c r="AK212" s="158"/>
      <c r="AL212" s="189">
        <v>0</v>
      </c>
      <c r="AM212" s="65" t="s">
        <v>50</v>
      </c>
      <c r="AN212" s="188" t="s">
        <v>51</v>
      </c>
      <c r="AO212" s="188"/>
      <c r="AP212" s="189"/>
      <c r="AQ212" s="189"/>
      <c r="AR212" s="189"/>
      <c r="AS212" s="65"/>
      <c r="AT212" s="65"/>
      <c r="AV212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100227, 'Б-100227-13',date'2016-04-04',2, 7, 7, 'RUR', 1, 18, date'2016-04-06', date'2016-04-07', 1002271, 1, to_date('2016-04-09 00:00:00','YYYY-MM-DD HH24:MI:SS'), 10000, 1800, 0, 309, 0, 'c1', 8,null);insert into xxxx_oebs_cash_payment_test (ID, INVOICE_ID, OEBS_PAYMENT, DOC_DATE, COMISS_DATE) values (s_xxxx_oebs_cash_payment_test.NEXTVAL, 100227, 5000, to_date('2016-04-09 00:00:00','YYYY-MM-DD HH24:MI:SS'), date'2016-04-30' );insert into xxxx_client_discount_m  (ID,CLIENT_ID,CLIENT_AVG_DISCOUNT,DT) values (s_xxxx_client_discount_m.NEXTVAL,309, 20, date'2014-03-01');</v>
      </c>
    </row>
    <row r="213" spans="1:48" s="359" customFormat="1" ht="15" customHeight="1" x14ac:dyDescent="0.3">
      <c r="A213" s="349">
        <v>37</v>
      </c>
      <c r="B213" s="356"/>
      <c r="C213" s="65" t="str">
        <f t="shared" si="52"/>
        <v>100037</v>
      </c>
      <c r="D213" s="65" t="str">
        <f t="shared" si="53"/>
        <v>100037/13</v>
      </c>
      <c r="E213" s="160" t="s">
        <v>251</v>
      </c>
      <c r="F213" s="160" t="s">
        <v>252</v>
      </c>
      <c r="G213" s="65">
        <v>2</v>
      </c>
      <c r="H213" s="189">
        <v>100228</v>
      </c>
      <c r="I213" s="65" t="str">
        <f t="shared" si="54"/>
        <v>Б-100228-13</v>
      </c>
      <c r="J213" s="16">
        <v>2</v>
      </c>
      <c r="K213" s="65">
        <v>25</v>
      </c>
      <c r="L213" s="65" t="s">
        <v>42</v>
      </c>
      <c r="M213" s="200">
        <v>1</v>
      </c>
      <c r="N213" s="65">
        <v>18</v>
      </c>
      <c r="O213" s="290" t="s">
        <v>243</v>
      </c>
      <c r="P213" s="290" t="s">
        <v>244</v>
      </c>
      <c r="Q213" s="290" t="s">
        <v>245</v>
      </c>
      <c r="R213" s="150" t="str">
        <f t="shared" si="48"/>
        <v>1002281</v>
      </c>
      <c r="S213" s="150">
        <v>1</v>
      </c>
      <c r="T213" s="290" t="s">
        <v>146</v>
      </c>
      <c r="U213" s="65">
        <v>80000</v>
      </c>
      <c r="V213" s="65">
        <f t="shared" si="59"/>
        <v>14400</v>
      </c>
      <c r="W213" s="65">
        <v>0</v>
      </c>
      <c r="X213" s="18">
        <v>310</v>
      </c>
      <c r="Y213" s="358" t="s">
        <v>47</v>
      </c>
      <c r="Z213" s="351">
        <f t="shared" si="55"/>
        <v>65600</v>
      </c>
      <c r="AA213" s="29">
        <f>Z213*0.1</f>
        <v>6560</v>
      </c>
      <c r="AB213" s="351">
        <f>AC213/1.18*0.1</f>
        <v>3389.8305084745766</v>
      </c>
      <c r="AC213" s="84">
        <v>40000</v>
      </c>
      <c r="AD213" s="188"/>
      <c r="AE213" s="65"/>
      <c r="AF213" s="160" t="s">
        <v>232</v>
      </c>
      <c r="AG213" s="358">
        <v>8</v>
      </c>
      <c r="AH213" s="65">
        <v>13</v>
      </c>
      <c r="AI213" s="160" t="s">
        <v>49</v>
      </c>
      <c r="AJ213" s="160"/>
      <c r="AK213" s="160"/>
      <c r="AL213" s="65">
        <v>0</v>
      </c>
      <c r="AM213" s="65" t="s">
        <v>50</v>
      </c>
      <c r="AN213" s="65" t="s">
        <v>51</v>
      </c>
      <c r="AO213" s="65"/>
      <c r="AP213" s="65"/>
      <c r="AQ213" s="65"/>
      <c r="AR213" s="65"/>
      <c r="AS213" s="65"/>
      <c r="AT213" s="65">
        <v>1</v>
      </c>
      <c r="AU213" s="359">
        <v>0</v>
      </c>
      <c r="AV213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100228, 'Б-100228-13',date'2016-04-05',2, 25, 25, 'RUR', 1, 18, date'2016-04-06', date'2016-04-07', 1002281, 1, to_date('2016-04-11 00:00:00','YYYY-MM-DD HH24:MI:SS'), 80000, 14400, 0, 310, 0, 'c1', 8,null);insert into xxxx_oebs_cash_payment_test (ID, INVOICE_ID, OEBS_PAYMENT, DOC_DATE, COMISS_DATE) values (s_xxxx_oebs_cash_payment_test.NEXTVAL, 100228, 40000, to_date('2016-04-11 00:00:00','YYYY-MM-DD HH24:MI:SS'), date'2016-04-30' );insert into xxxx_client_discount_m  (ID,CLIENT_ID,CLIENT_AVG_DISCOUNT,DT) values (s_xxxx_client_discount_m.NEXTVAL,310, 13, date'2014-03-01');</v>
      </c>
    </row>
    <row r="214" spans="1:48" s="352" customFormat="1" x14ac:dyDescent="0.3">
      <c r="A214" s="349">
        <v>37</v>
      </c>
      <c r="B214" s="350"/>
      <c r="C214" s="188" t="str">
        <f t="shared" si="52"/>
        <v>100037</v>
      </c>
      <c r="D214" s="188" t="str">
        <f t="shared" si="53"/>
        <v>100037/13</v>
      </c>
      <c r="E214" s="158" t="s">
        <v>251</v>
      </c>
      <c r="F214" s="158" t="s">
        <v>252</v>
      </c>
      <c r="G214" s="188">
        <v>2</v>
      </c>
      <c r="H214" s="189">
        <v>100229</v>
      </c>
      <c r="I214" s="65" t="str">
        <f t="shared" si="54"/>
        <v>Б-100229-13</v>
      </c>
      <c r="J214" s="16">
        <v>2</v>
      </c>
      <c r="K214" s="188">
        <v>1</v>
      </c>
      <c r="L214" s="188" t="s">
        <v>42</v>
      </c>
      <c r="M214" s="190">
        <v>1</v>
      </c>
      <c r="N214" s="188">
        <v>18</v>
      </c>
      <c r="O214" s="360" t="s">
        <v>248</v>
      </c>
      <c r="P214" s="360" t="s">
        <v>246</v>
      </c>
      <c r="Q214" s="360" t="s">
        <v>247</v>
      </c>
      <c r="R214" s="361" t="s">
        <v>50</v>
      </c>
      <c r="S214" s="361" t="s">
        <v>50</v>
      </c>
      <c r="T214" s="360" t="s">
        <v>147</v>
      </c>
      <c r="U214" s="65" t="s">
        <v>50</v>
      </c>
      <c r="V214" s="65" t="s">
        <v>50</v>
      </c>
      <c r="W214" s="65" t="s">
        <v>50</v>
      </c>
      <c r="X214" s="18">
        <v>311</v>
      </c>
      <c r="Y214" s="304" t="s">
        <v>47</v>
      </c>
      <c r="Z214" s="20"/>
      <c r="AA214" s="29"/>
      <c r="AB214" s="351">
        <f t="shared" si="61"/>
        <v>3389.8305084745766</v>
      </c>
      <c r="AC214" s="188">
        <f>U220/2</f>
        <v>50000</v>
      </c>
      <c r="AD214" s="188"/>
      <c r="AE214" s="65"/>
      <c r="AF214" s="362" t="s">
        <v>289</v>
      </c>
      <c r="AG214" s="305">
        <v>8</v>
      </c>
      <c r="AH214" s="189">
        <v>13</v>
      </c>
      <c r="AI214" s="158" t="s">
        <v>49</v>
      </c>
      <c r="AJ214" s="158"/>
      <c r="AK214" s="158"/>
      <c r="AL214" s="189">
        <v>0</v>
      </c>
      <c r="AM214" s="65" t="s">
        <v>50</v>
      </c>
      <c r="AN214" s="188" t="s">
        <v>51</v>
      </c>
      <c r="AO214" s="188"/>
      <c r="AP214" s="189"/>
      <c r="AQ214" s="189"/>
      <c r="AR214" s="189"/>
      <c r="AS214" s="189"/>
      <c r="AT214" s="65">
        <v>2</v>
      </c>
      <c r="AU214" s="352">
        <v>0</v>
      </c>
      <c r="AV214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100229, 'Б-100229-13',date'2016-05-02',2, 1, 1, 'RUR', 1, 18, date'2016-05-06', date'2016-05-07', null, null, to_date('2016-05-07 00:00:00','YYYY-MM-DD HH24:MI:SS'), null, null, null, 311, 0, 'c1', 8,null);insert into xxxx_oebs_cash_payment_test (ID, INVOICE_ID, OEBS_PAYMENT, DOC_DATE, COMISS_DATE) values (s_xxxx_oebs_cash_payment_test.NEXTVAL, 100229, 50000, to_date('2016-05-07 00:00:00','YYYY-MM-DD HH24:MI:SS'), date'2016-05-30' );insert into xxxx_client_discount_m  (ID,CLIENT_ID,CLIENT_AVG_DISCOUNT,DT) values (s_xxxx_client_discount_m.NEXTVAL,311, 13, date'2014-03-01');</v>
      </c>
    </row>
    <row r="215" spans="1:48" s="352" customFormat="1" ht="15" customHeight="1" x14ac:dyDescent="0.3">
      <c r="A215" s="349">
        <v>37</v>
      </c>
      <c r="B215" s="350"/>
      <c r="C215" s="188" t="str">
        <f t="shared" si="52"/>
        <v>100037</v>
      </c>
      <c r="D215" s="188" t="str">
        <f t="shared" si="53"/>
        <v>100037/13</v>
      </c>
      <c r="E215" s="158" t="s">
        <v>251</v>
      </c>
      <c r="F215" s="158" t="s">
        <v>252</v>
      </c>
      <c r="G215" s="188">
        <v>2</v>
      </c>
      <c r="H215" s="189">
        <v>100230</v>
      </c>
      <c r="I215" s="65" t="str">
        <f t="shared" si="54"/>
        <v>Б-100230-13</v>
      </c>
      <c r="J215" s="16">
        <v>2</v>
      </c>
      <c r="K215" s="188">
        <v>2</v>
      </c>
      <c r="L215" s="188" t="s">
        <v>42</v>
      </c>
      <c r="M215" s="190">
        <v>1</v>
      </c>
      <c r="N215" s="188">
        <v>18</v>
      </c>
      <c r="O215" s="360" t="s">
        <v>287</v>
      </c>
      <c r="P215" s="360" t="s">
        <v>246</v>
      </c>
      <c r="Q215" s="360" t="s">
        <v>247</v>
      </c>
      <c r="R215" s="361" t="s">
        <v>50</v>
      </c>
      <c r="S215" s="361" t="s">
        <v>50</v>
      </c>
      <c r="T215" s="360" t="s">
        <v>148</v>
      </c>
      <c r="U215" s="65" t="s">
        <v>50</v>
      </c>
      <c r="V215" s="65" t="s">
        <v>50</v>
      </c>
      <c r="W215" s="65" t="s">
        <v>50</v>
      </c>
      <c r="X215" s="18">
        <v>312</v>
      </c>
      <c r="Y215" s="304" t="s">
        <v>47</v>
      </c>
      <c r="Z215" s="20"/>
      <c r="AA215" s="29"/>
      <c r="AB215" s="351">
        <f t="shared" si="61"/>
        <v>3050.8474576271187</v>
      </c>
      <c r="AC215" s="188">
        <f t="shared" ref="AC215:AC218" si="63">U221/2</f>
        <v>45000</v>
      </c>
      <c r="AD215" s="188"/>
      <c r="AE215" s="65"/>
      <c r="AF215" s="362" t="s">
        <v>289</v>
      </c>
      <c r="AG215" s="305">
        <v>8</v>
      </c>
      <c r="AH215" s="189">
        <v>7</v>
      </c>
      <c r="AI215" s="158" t="s">
        <v>49</v>
      </c>
      <c r="AJ215" s="158"/>
      <c r="AK215" s="158"/>
      <c r="AL215" s="189">
        <v>0</v>
      </c>
      <c r="AM215" s="65" t="s">
        <v>50</v>
      </c>
      <c r="AN215" s="188" t="s">
        <v>51</v>
      </c>
      <c r="AO215" s="188"/>
      <c r="AP215" s="189"/>
      <c r="AQ215" s="189"/>
      <c r="AR215" s="189"/>
      <c r="AS215" s="189"/>
      <c r="AT215" s="65">
        <v>7</v>
      </c>
      <c r="AU215" s="352">
        <v>0</v>
      </c>
      <c r="AV215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100230, 'Б-100230-13',date'2016-05-03',2, 2, 2, 'RUR', 1, 18, date'2016-05-06', date'2016-05-07', null, null, to_date('2016-05-08 00:00:00','YYYY-MM-DD HH24:MI:SS'), null, null, null, 312, 0, 'c1', 8,null);insert into xxxx_oebs_cash_payment_test (ID, INVOICE_ID, OEBS_PAYMENT, DOC_DATE, COMISS_DATE) values (s_xxxx_oebs_cash_payment_test.NEXTVAL, 100230, 45000, to_date('2016-05-08 00:00:00','YYYY-MM-DD HH24:MI:SS'), date'2016-05-30' );insert into xxxx_client_discount_m  (ID,CLIENT_ID,CLIENT_AVG_DISCOUNT,DT) values (s_xxxx_client_discount_m.NEXTVAL,312, 7, date'2014-03-01');</v>
      </c>
    </row>
    <row r="216" spans="1:48" s="352" customFormat="1" ht="15" customHeight="1" x14ac:dyDescent="0.3">
      <c r="A216" s="349">
        <v>37</v>
      </c>
      <c r="B216" s="350"/>
      <c r="C216" s="188" t="str">
        <f t="shared" si="52"/>
        <v>100037</v>
      </c>
      <c r="D216" s="188" t="str">
        <f t="shared" si="53"/>
        <v>100037/13</v>
      </c>
      <c r="E216" s="158" t="s">
        <v>251</v>
      </c>
      <c r="F216" s="158" t="s">
        <v>252</v>
      </c>
      <c r="G216" s="188">
        <v>2</v>
      </c>
      <c r="H216" s="189">
        <v>100231</v>
      </c>
      <c r="I216" s="65" t="str">
        <f t="shared" si="54"/>
        <v>Б-100231-13</v>
      </c>
      <c r="J216" s="16">
        <v>2</v>
      </c>
      <c r="K216" s="188">
        <v>2</v>
      </c>
      <c r="L216" s="188" t="s">
        <v>42</v>
      </c>
      <c r="M216" s="190">
        <v>1</v>
      </c>
      <c r="N216" s="188">
        <v>18</v>
      </c>
      <c r="O216" s="360" t="s">
        <v>287</v>
      </c>
      <c r="P216" s="360" t="s">
        <v>246</v>
      </c>
      <c r="Q216" s="360" t="s">
        <v>247</v>
      </c>
      <c r="R216" s="361" t="s">
        <v>50</v>
      </c>
      <c r="S216" s="361" t="s">
        <v>50</v>
      </c>
      <c r="T216" s="360" t="s">
        <v>148</v>
      </c>
      <c r="U216" s="65" t="s">
        <v>50</v>
      </c>
      <c r="V216" s="65" t="s">
        <v>50</v>
      </c>
      <c r="W216" s="65" t="s">
        <v>50</v>
      </c>
      <c r="X216" s="18">
        <v>313</v>
      </c>
      <c r="Y216" s="304" t="s">
        <v>47</v>
      </c>
      <c r="Z216" s="20"/>
      <c r="AA216" s="29"/>
      <c r="AB216" s="351">
        <f t="shared" si="61"/>
        <v>3050.8474576271187</v>
      </c>
      <c r="AC216" s="188">
        <f t="shared" si="63"/>
        <v>45000</v>
      </c>
      <c r="AD216" s="188"/>
      <c r="AE216" s="65"/>
      <c r="AF216" s="362" t="s">
        <v>289</v>
      </c>
      <c r="AG216" s="305">
        <v>8</v>
      </c>
      <c r="AH216" s="189">
        <v>7</v>
      </c>
      <c r="AI216" s="158" t="s">
        <v>49</v>
      </c>
      <c r="AJ216" s="158"/>
      <c r="AK216" s="158"/>
      <c r="AL216" s="189">
        <v>0</v>
      </c>
      <c r="AM216" s="65" t="s">
        <v>50</v>
      </c>
      <c r="AN216" s="188" t="s">
        <v>51</v>
      </c>
      <c r="AO216" s="188"/>
      <c r="AP216" s="189"/>
      <c r="AQ216" s="189"/>
      <c r="AR216" s="189"/>
      <c r="AS216" s="189"/>
      <c r="AT216" s="65">
        <v>25</v>
      </c>
      <c r="AU216" s="352">
        <v>0</v>
      </c>
      <c r="AV216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100231, 'Б-100231-13',date'2016-05-03',2, 2, 2, 'RUR', 1, 18, date'2016-05-06', date'2016-05-07', null, null, to_date('2016-05-08 00:00:00','YYYY-MM-DD HH24:MI:SS'), null, null, null, 313, 0, 'c1', 8,null);insert into xxxx_oebs_cash_payment_test (ID, INVOICE_ID, OEBS_PAYMENT, DOC_DATE, COMISS_DATE) values (s_xxxx_oebs_cash_payment_test.NEXTVAL, 100231, 45000, to_date('2016-05-08 00:00:00','YYYY-MM-DD HH24:MI:SS'), date'2016-05-30' );insert into xxxx_client_discount_m  (ID,CLIENT_ID,CLIENT_AVG_DISCOUNT,DT) values (s_xxxx_client_discount_m.NEXTVAL,313, 7, date'2014-03-01');</v>
      </c>
    </row>
    <row r="217" spans="1:48" s="352" customFormat="1" ht="15" customHeight="1" x14ac:dyDescent="0.3">
      <c r="A217" s="349">
        <v>37</v>
      </c>
      <c r="B217" s="350"/>
      <c r="C217" s="188" t="str">
        <f t="shared" si="52"/>
        <v>100037</v>
      </c>
      <c r="D217" s="188" t="str">
        <f t="shared" si="53"/>
        <v>100037/13</v>
      </c>
      <c r="E217" s="158" t="s">
        <v>251</v>
      </c>
      <c r="F217" s="158" t="s">
        <v>252</v>
      </c>
      <c r="G217" s="188">
        <v>2</v>
      </c>
      <c r="H217" s="189">
        <v>100232</v>
      </c>
      <c r="I217" s="65" t="str">
        <f t="shared" si="54"/>
        <v>Б-100232-13</v>
      </c>
      <c r="J217" s="16">
        <v>2</v>
      </c>
      <c r="K217" s="188">
        <v>7</v>
      </c>
      <c r="L217" s="188" t="s">
        <v>42</v>
      </c>
      <c r="M217" s="190">
        <v>1</v>
      </c>
      <c r="N217" s="188">
        <v>18</v>
      </c>
      <c r="O217" s="360" t="s">
        <v>287</v>
      </c>
      <c r="P217" s="360" t="s">
        <v>246</v>
      </c>
      <c r="Q217" s="360" t="s">
        <v>247</v>
      </c>
      <c r="R217" s="361" t="s">
        <v>50</v>
      </c>
      <c r="S217" s="361" t="s">
        <v>50</v>
      </c>
      <c r="T217" s="360" t="s">
        <v>148</v>
      </c>
      <c r="U217" s="65" t="s">
        <v>50</v>
      </c>
      <c r="V217" s="65" t="s">
        <v>50</v>
      </c>
      <c r="W217" s="65" t="s">
        <v>50</v>
      </c>
      <c r="X217" s="18">
        <v>314</v>
      </c>
      <c r="Y217" s="304" t="s">
        <v>47</v>
      </c>
      <c r="Z217" s="20"/>
      <c r="AA217" s="29"/>
      <c r="AB217" s="351">
        <f t="shared" si="61"/>
        <v>3050.8474576271187</v>
      </c>
      <c r="AC217" s="188">
        <f t="shared" si="63"/>
        <v>45000</v>
      </c>
      <c r="AD217" s="188"/>
      <c r="AE217" s="65"/>
      <c r="AF217" s="362" t="s">
        <v>289</v>
      </c>
      <c r="AG217" s="305">
        <v>8</v>
      </c>
      <c r="AH217" s="189">
        <v>7</v>
      </c>
      <c r="AI217" s="158" t="s">
        <v>49</v>
      </c>
      <c r="AJ217" s="158"/>
      <c r="AK217" s="158"/>
      <c r="AL217" s="189">
        <v>0</v>
      </c>
      <c r="AM217" s="65" t="s">
        <v>50</v>
      </c>
      <c r="AN217" s="188" t="s">
        <v>51</v>
      </c>
      <c r="AO217" s="188"/>
      <c r="AP217" s="189"/>
      <c r="AQ217" s="189"/>
      <c r="AR217" s="189"/>
      <c r="AS217" s="252"/>
      <c r="AT217" s="198"/>
      <c r="AV217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100232, 'Б-100232-13',date'2016-05-03',2, 7, 7, 'RUR', 1, 18, date'2016-05-06', date'2016-05-07', null, null, to_date('2016-05-08 00:00:00','YYYY-MM-DD HH24:MI:SS'), null, null, null, 314, 0, 'c1', 8,null);insert into xxxx_oebs_cash_payment_test (ID, INVOICE_ID, OEBS_PAYMENT, DOC_DATE, COMISS_DATE) values (s_xxxx_oebs_cash_payment_test.NEXTVAL, 100232, 45000, to_date('2016-05-08 00:00:00','YYYY-MM-DD HH24:MI:SS'), date'2016-05-30' );insert into xxxx_client_discount_m  (ID,CLIENT_ID,CLIENT_AVG_DISCOUNT,DT) values (s_xxxx_client_discount_m.NEXTVAL,314, 7, date'2014-03-01');</v>
      </c>
    </row>
    <row r="218" spans="1:48" s="352" customFormat="1" ht="15" customHeight="1" x14ac:dyDescent="0.3">
      <c r="A218" s="349">
        <v>37</v>
      </c>
      <c r="B218" s="350"/>
      <c r="C218" s="188" t="str">
        <f t="shared" si="52"/>
        <v>100037</v>
      </c>
      <c r="D218" s="188" t="str">
        <f t="shared" si="53"/>
        <v>100037/13</v>
      </c>
      <c r="E218" s="158" t="s">
        <v>251</v>
      </c>
      <c r="F218" s="158" t="s">
        <v>252</v>
      </c>
      <c r="G218" s="188">
        <v>2</v>
      </c>
      <c r="H218" s="189">
        <v>100233</v>
      </c>
      <c r="I218" s="65" t="str">
        <f t="shared" si="54"/>
        <v>Б-100233-13</v>
      </c>
      <c r="J218" s="16">
        <v>2</v>
      </c>
      <c r="K218" s="188">
        <v>7</v>
      </c>
      <c r="L218" s="188" t="s">
        <v>42</v>
      </c>
      <c r="M218" s="190">
        <v>1</v>
      </c>
      <c r="N218" s="188">
        <v>18</v>
      </c>
      <c r="O218" s="360" t="s">
        <v>288</v>
      </c>
      <c r="P218" s="360" t="s">
        <v>246</v>
      </c>
      <c r="Q218" s="360" t="s">
        <v>247</v>
      </c>
      <c r="R218" s="361" t="s">
        <v>50</v>
      </c>
      <c r="S218" s="361" t="s">
        <v>50</v>
      </c>
      <c r="T218" s="360" t="s">
        <v>149</v>
      </c>
      <c r="U218" s="65" t="s">
        <v>50</v>
      </c>
      <c r="V218" s="65" t="s">
        <v>50</v>
      </c>
      <c r="W218" s="65" t="s">
        <v>50</v>
      </c>
      <c r="X218" s="18">
        <v>315</v>
      </c>
      <c r="Y218" s="304" t="s">
        <v>47</v>
      </c>
      <c r="Z218" s="20"/>
      <c r="AA218" s="29"/>
      <c r="AB218" s="351">
        <f t="shared" si="61"/>
        <v>2711.8644067796613</v>
      </c>
      <c r="AC218" s="188">
        <f t="shared" si="63"/>
        <v>40000</v>
      </c>
      <c r="AD218" s="188"/>
      <c r="AE218" s="65"/>
      <c r="AF218" s="362" t="s">
        <v>289</v>
      </c>
      <c r="AG218" s="305">
        <v>8</v>
      </c>
      <c r="AH218" s="189">
        <v>20</v>
      </c>
      <c r="AI218" s="158" t="s">
        <v>49</v>
      </c>
      <c r="AJ218" s="158"/>
      <c r="AK218" s="158"/>
      <c r="AL218" s="189">
        <v>0</v>
      </c>
      <c r="AM218" s="65" t="s">
        <v>50</v>
      </c>
      <c r="AN218" s="188" t="s">
        <v>51</v>
      </c>
      <c r="AO218" s="188"/>
      <c r="AP218" s="189"/>
      <c r="AQ218" s="189"/>
      <c r="AR218" s="189"/>
      <c r="AS218" s="65"/>
      <c r="AT218" s="65">
        <v>1</v>
      </c>
      <c r="AU218" s="352">
        <v>6560</v>
      </c>
      <c r="AV218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100233, 'Б-100233-13',date'2016-05-04',2, 7, 7, 'RUR', 1, 18, date'2016-05-06', date'2016-05-07', null, null, to_date('2016-05-09 00:00:00','YYYY-MM-DD HH24:MI:SS'), null, null, null, 315, 0, 'c1', 8,null);insert into xxxx_oebs_cash_payment_test (ID, INVOICE_ID, OEBS_PAYMENT, DOC_DATE, COMISS_DATE) values (s_xxxx_oebs_cash_payment_test.NEXTVAL, 100233, 40000, to_date('2016-05-09 00:00:00','YYYY-MM-DD HH24:MI:SS'), date'2016-05-30' );insert into xxxx_client_discount_m  (ID,CLIENT_ID,CLIENT_AVG_DISCOUNT,DT) values (s_xxxx_client_discount_m.NEXTVAL,315, 20, date'2014-03-01');</v>
      </c>
    </row>
    <row r="219" spans="1:48" s="359" customFormat="1" ht="15" customHeight="1" x14ac:dyDescent="0.3">
      <c r="A219" s="363">
        <v>37</v>
      </c>
      <c r="B219" s="356"/>
      <c r="C219" s="65" t="str">
        <f t="shared" si="52"/>
        <v>100037</v>
      </c>
      <c r="D219" s="65" t="str">
        <f t="shared" si="53"/>
        <v>100037/13</v>
      </c>
      <c r="E219" s="160" t="s">
        <v>251</v>
      </c>
      <c r="F219" s="160" t="s">
        <v>252</v>
      </c>
      <c r="G219" s="65">
        <v>2</v>
      </c>
      <c r="H219" s="189">
        <v>100234</v>
      </c>
      <c r="I219" s="65" t="str">
        <f t="shared" si="54"/>
        <v>Б-100234-13</v>
      </c>
      <c r="J219" s="16">
        <v>2</v>
      </c>
      <c r="K219" s="65">
        <v>25</v>
      </c>
      <c r="L219" s="65" t="s">
        <v>42</v>
      </c>
      <c r="M219" s="200">
        <v>1</v>
      </c>
      <c r="N219" s="65">
        <v>18</v>
      </c>
      <c r="O219" s="364" t="s">
        <v>249</v>
      </c>
      <c r="P219" s="364" t="s">
        <v>246</v>
      </c>
      <c r="Q219" s="364" t="s">
        <v>247</v>
      </c>
      <c r="R219" s="361" t="s">
        <v>50</v>
      </c>
      <c r="S219" s="361" t="s">
        <v>50</v>
      </c>
      <c r="T219" s="364" t="s">
        <v>150</v>
      </c>
      <c r="U219" s="65" t="s">
        <v>50</v>
      </c>
      <c r="V219" s="65" t="s">
        <v>50</v>
      </c>
      <c r="W219" s="65" t="s">
        <v>50</v>
      </c>
      <c r="X219" s="18">
        <v>316</v>
      </c>
      <c r="Y219" s="358" t="s">
        <v>47</v>
      </c>
      <c r="Z219" s="20"/>
      <c r="AA219" s="29"/>
      <c r="AB219" s="351">
        <f>AC219/1.18*0.1</f>
        <v>3389.8305084745766</v>
      </c>
      <c r="AC219" s="188">
        <f>U225/2</f>
        <v>40000</v>
      </c>
      <c r="AD219" s="188"/>
      <c r="AE219" s="365"/>
      <c r="AF219" s="366" t="s">
        <v>289</v>
      </c>
      <c r="AG219" s="358">
        <v>8</v>
      </c>
      <c r="AH219" s="65">
        <v>13</v>
      </c>
      <c r="AI219" s="160" t="s">
        <v>49</v>
      </c>
      <c r="AJ219" s="160"/>
      <c r="AK219" s="160"/>
      <c r="AL219" s="65">
        <v>0</v>
      </c>
      <c r="AM219" s="65" t="s">
        <v>50</v>
      </c>
      <c r="AN219" s="65" t="s">
        <v>51</v>
      </c>
      <c r="AO219" s="65"/>
      <c r="AP219" s="65"/>
      <c r="AQ219" s="65"/>
      <c r="AR219" s="65"/>
      <c r="AS219" s="65"/>
      <c r="AT219" s="65">
        <v>2</v>
      </c>
      <c r="AU219" s="359">
        <v>11808</v>
      </c>
      <c r="AV219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100234, 'Б-100234-13',date'2016-05-05',2, 25, 25, 'RUR', 1, 18, date'2016-05-06', date'2016-05-07', null, null, to_date('2016-05-11 00:00:00','YYYY-MM-DD HH24:MI:SS'), null, null, null, 316, 0, 'c1', 8,null);insert into xxxx_oebs_cash_payment_test (ID, INVOICE_ID, OEBS_PAYMENT, DOC_DATE, COMISS_DATE) values (s_xxxx_oebs_cash_payment_test.NEXTVAL, 100234, 40000, to_date('2016-05-11 00:00:00','YYYY-MM-DD HH24:MI:SS'), date'2016-05-30' );insert into xxxx_client_discount_m  (ID,CLIENT_ID,CLIENT_AVG_DISCOUNT,DT) values (s_xxxx_client_discount_m.NEXTVAL,316, 13, date'2014-03-01');</v>
      </c>
    </row>
    <row r="220" spans="1:48" s="352" customFormat="1" x14ac:dyDescent="0.3">
      <c r="A220" s="349">
        <v>37</v>
      </c>
      <c r="B220" s="350"/>
      <c r="C220" s="188" t="str">
        <f t="shared" si="52"/>
        <v>100037</v>
      </c>
      <c r="D220" s="188" t="str">
        <f t="shared" si="53"/>
        <v>100037/13</v>
      </c>
      <c r="E220" s="158" t="s">
        <v>251</v>
      </c>
      <c r="F220" s="158" t="s">
        <v>252</v>
      </c>
      <c r="G220" s="188">
        <v>2</v>
      </c>
      <c r="H220" s="189">
        <v>100235</v>
      </c>
      <c r="I220" s="65" t="str">
        <f t="shared" si="54"/>
        <v>Б-100235-13</v>
      </c>
      <c r="J220" s="16">
        <v>2</v>
      </c>
      <c r="K220" s="188">
        <v>1</v>
      </c>
      <c r="L220" s="188" t="s">
        <v>42</v>
      </c>
      <c r="M220" s="190">
        <v>1</v>
      </c>
      <c r="N220" s="188">
        <v>18</v>
      </c>
      <c r="O220" s="362" t="s">
        <v>319</v>
      </c>
      <c r="P220" s="362" t="s">
        <v>320</v>
      </c>
      <c r="Q220" s="362" t="s">
        <v>321</v>
      </c>
      <c r="R220" s="65" t="str">
        <f t="shared" ref="R220:R225" si="64">H220&amp;"1"</f>
        <v>1002351</v>
      </c>
      <c r="S220" s="65">
        <v>1</v>
      </c>
      <c r="T220" s="362" t="s">
        <v>152</v>
      </c>
      <c r="U220" s="188">
        <v>100000</v>
      </c>
      <c r="V220" s="188">
        <f t="shared" ref="V220:V237" si="65">U220*0.18</f>
        <v>18000</v>
      </c>
      <c r="W220" s="188">
        <v>0</v>
      </c>
      <c r="X220" s="18">
        <v>317</v>
      </c>
      <c r="Y220" s="304" t="s">
        <v>47</v>
      </c>
      <c r="Z220" s="20">
        <f t="shared" ref="Z220:Z225" si="66">U220-V220</f>
        <v>82000</v>
      </c>
      <c r="AA220" s="29">
        <f t="shared" si="60"/>
        <v>6560</v>
      </c>
      <c r="AB220" s="22"/>
      <c r="AC220" s="367"/>
      <c r="AD220" s="188"/>
      <c r="AE220" s="355"/>
      <c r="AF220" s="362"/>
      <c r="AG220" s="305">
        <v>8</v>
      </c>
      <c r="AH220" s="189">
        <v>13</v>
      </c>
      <c r="AI220" s="158" t="s">
        <v>49</v>
      </c>
      <c r="AJ220" s="158"/>
      <c r="AK220" s="158"/>
      <c r="AL220" s="189">
        <v>0</v>
      </c>
      <c r="AM220" s="65" t="s">
        <v>50</v>
      </c>
      <c r="AN220" s="188" t="s">
        <v>51</v>
      </c>
      <c r="AO220" s="188"/>
      <c r="AP220" s="189"/>
      <c r="AQ220" s="189"/>
      <c r="AR220" s="189"/>
      <c r="AS220" s="189"/>
      <c r="AT220" s="65">
        <v>7</v>
      </c>
      <c r="AU220" s="352">
        <v>11152</v>
      </c>
      <c r="AV220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100235, 'Б-100235-13',date'2016-06-02',2, 1, 1, 'RUR', 1, 18, date'2016-06-06', date'2016-06-07', 1002351, 1, to_date('2016-06-07 00:00:00','YYYY-MM-DD HH24:MI:SS'), 100000, 18000, 0, 317, 0, 'c1', 8,null);insert into xxxx_client_discount_m  (ID,CLIENT_ID,CLIENT_AVG_DISCOUNT,DT) values (s_xxxx_client_discount_m.NEXTVAL,317, 13, date'2014-03-01');</v>
      </c>
    </row>
    <row r="221" spans="1:48" s="352" customFormat="1" ht="15" customHeight="1" x14ac:dyDescent="0.3">
      <c r="A221" s="349">
        <v>37</v>
      </c>
      <c r="B221" s="350"/>
      <c r="C221" s="188" t="str">
        <f t="shared" si="52"/>
        <v>100037</v>
      </c>
      <c r="D221" s="188" t="str">
        <f t="shared" si="53"/>
        <v>100037/13</v>
      </c>
      <c r="E221" s="158" t="s">
        <v>251</v>
      </c>
      <c r="F221" s="158" t="s">
        <v>252</v>
      </c>
      <c r="G221" s="188">
        <v>2</v>
      </c>
      <c r="H221" s="189">
        <v>100236</v>
      </c>
      <c r="I221" s="65" t="str">
        <f t="shared" si="54"/>
        <v>Б-100236-13</v>
      </c>
      <c r="J221" s="16">
        <v>2</v>
      </c>
      <c r="K221" s="188">
        <v>2</v>
      </c>
      <c r="L221" s="188" t="s">
        <v>42</v>
      </c>
      <c r="M221" s="190">
        <v>1</v>
      </c>
      <c r="N221" s="188">
        <v>18</v>
      </c>
      <c r="O221" s="362" t="s">
        <v>322</v>
      </c>
      <c r="P221" s="362" t="s">
        <v>320</v>
      </c>
      <c r="Q221" s="362" t="s">
        <v>321</v>
      </c>
      <c r="R221" s="65" t="str">
        <f t="shared" si="64"/>
        <v>1002361</v>
      </c>
      <c r="S221" s="65">
        <v>1</v>
      </c>
      <c r="T221" s="362" t="s">
        <v>153</v>
      </c>
      <c r="U221" s="188">
        <v>90000</v>
      </c>
      <c r="V221" s="188">
        <f t="shared" si="65"/>
        <v>16200</v>
      </c>
      <c r="W221" s="188">
        <v>0</v>
      </c>
      <c r="X221" s="18">
        <v>318</v>
      </c>
      <c r="Y221" s="304" t="s">
        <v>47</v>
      </c>
      <c r="Z221" s="20">
        <f t="shared" si="66"/>
        <v>73800</v>
      </c>
      <c r="AA221" s="29">
        <f t="shared" si="60"/>
        <v>5904</v>
      </c>
      <c r="AB221" s="22"/>
      <c r="AC221" s="367"/>
      <c r="AD221" s="188"/>
      <c r="AE221" s="188"/>
      <c r="AF221" s="362"/>
      <c r="AG221" s="305">
        <v>8</v>
      </c>
      <c r="AH221" s="189">
        <v>7</v>
      </c>
      <c r="AI221" s="158" t="s">
        <v>49</v>
      </c>
      <c r="AJ221" s="158"/>
      <c r="AK221" s="158"/>
      <c r="AL221" s="189">
        <v>0</v>
      </c>
      <c r="AM221" s="65" t="s">
        <v>50</v>
      </c>
      <c r="AN221" s="188" t="s">
        <v>51</v>
      </c>
      <c r="AO221" s="188"/>
      <c r="AP221" s="189"/>
      <c r="AQ221" s="189"/>
      <c r="AR221" s="189"/>
      <c r="AS221" s="189"/>
      <c r="AT221" s="65">
        <v>25</v>
      </c>
      <c r="AU221" s="352">
        <v>6560</v>
      </c>
      <c r="AV221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100236, 'Б-100236-13',date'2016-06-03',2, 2, 2, 'RUR', 1, 18, date'2016-06-06', date'2016-06-07', 1002361, 1, to_date('2016-06-08 00:00:00','YYYY-MM-DD HH24:MI:SS'), 90000, 16200, 0, 318, 0, 'c1', 8,null);insert into xxxx_client_discount_m  (ID,CLIENT_ID,CLIENT_AVG_DISCOUNT,DT) values (s_xxxx_client_discount_m.NEXTVAL,318, 7, date'2014-03-01');</v>
      </c>
    </row>
    <row r="222" spans="1:48" s="352" customFormat="1" ht="15" customHeight="1" x14ac:dyDescent="0.3">
      <c r="A222" s="349">
        <v>37</v>
      </c>
      <c r="B222" s="350"/>
      <c r="C222" s="188" t="str">
        <f t="shared" si="52"/>
        <v>100037</v>
      </c>
      <c r="D222" s="188" t="str">
        <f t="shared" si="53"/>
        <v>100037/13</v>
      </c>
      <c r="E222" s="158" t="s">
        <v>251</v>
      </c>
      <c r="F222" s="158" t="s">
        <v>252</v>
      </c>
      <c r="G222" s="188">
        <v>2</v>
      </c>
      <c r="H222" s="189">
        <v>100237</v>
      </c>
      <c r="I222" s="65" t="str">
        <f t="shared" si="54"/>
        <v>Б-100237-13</v>
      </c>
      <c r="J222" s="16">
        <v>2</v>
      </c>
      <c r="K222" s="188">
        <v>2</v>
      </c>
      <c r="L222" s="188" t="s">
        <v>42</v>
      </c>
      <c r="M222" s="190">
        <v>1</v>
      </c>
      <c r="N222" s="188">
        <v>18</v>
      </c>
      <c r="O222" s="362" t="s">
        <v>322</v>
      </c>
      <c r="P222" s="362" t="s">
        <v>320</v>
      </c>
      <c r="Q222" s="362" t="s">
        <v>321</v>
      </c>
      <c r="R222" s="65" t="str">
        <f t="shared" si="64"/>
        <v>1002371</v>
      </c>
      <c r="S222" s="65">
        <v>1</v>
      </c>
      <c r="T222" s="362" t="s">
        <v>153</v>
      </c>
      <c r="U222" s="188">
        <v>90000</v>
      </c>
      <c r="V222" s="188">
        <f t="shared" si="65"/>
        <v>16200</v>
      </c>
      <c r="W222" s="188">
        <v>0</v>
      </c>
      <c r="X222" s="18">
        <v>319</v>
      </c>
      <c r="Y222" s="304" t="s">
        <v>47</v>
      </c>
      <c r="Z222" s="20">
        <f t="shared" si="66"/>
        <v>73800</v>
      </c>
      <c r="AA222" s="29">
        <f t="shared" si="60"/>
        <v>5904</v>
      </c>
      <c r="AB222" s="22"/>
      <c r="AC222" s="367"/>
      <c r="AD222" s="188"/>
      <c r="AE222" s="188"/>
      <c r="AF222" s="362"/>
      <c r="AG222" s="305">
        <v>8</v>
      </c>
      <c r="AH222" s="189">
        <v>7</v>
      </c>
      <c r="AI222" s="158" t="s">
        <v>49</v>
      </c>
      <c r="AJ222" s="158"/>
      <c r="AK222" s="158"/>
      <c r="AL222" s="189">
        <v>0</v>
      </c>
      <c r="AM222" s="65" t="s">
        <v>50</v>
      </c>
      <c r="AN222" s="188" t="s">
        <v>51</v>
      </c>
      <c r="AO222" s="188"/>
      <c r="AP222" s="189"/>
      <c r="AQ222" s="189"/>
      <c r="AR222" s="189"/>
      <c r="AS222" s="189"/>
      <c r="AT222" s="65"/>
      <c r="AV222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100237, 'Б-100237-13',date'2016-06-03',2, 2, 2, 'RUR', 1, 18, date'2016-06-06', date'2016-06-07', 1002371, 1, to_date('2016-06-08 00:00:00','YYYY-MM-DD HH24:MI:SS'), 90000, 16200, 0, 319, 0, 'c1', 8,null);insert into xxxx_client_discount_m  (ID,CLIENT_ID,CLIENT_AVG_DISCOUNT,DT) values (s_xxxx_client_discount_m.NEXTVAL,319, 7, date'2014-03-01');</v>
      </c>
    </row>
    <row r="223" spans="1:48" s="352" customFormat="1" ht="15" customHeight="1" x14ac:dyDescent="0.3">
      <c r="A223" s="349">
        <v>37</v>
      </c>
      <c r="B223" s="350"/>
      <c r="C223" s="188" t="str">
        <f t="shared" si="52"/>
        <v>100037</v>
      </c>
      <c r="D223" s="188" t="str">
        <f t="shared" si="53"/>
        <v>100037/13</v>
      </c>
      <c r="E223" s="158" t="s">
        <v>251</v>
      </c>
      <c r="F223" s="158" t="s">
        <v>252</v>
      </c>
      <c r="G223" s="188">
        <v>2</v>
      </c>
      <c r="H223" s="189">
        <v>100238</v>
      </c>
      <c r="I223" s="65" t="str">
        <f t="shared" si="54"/>
        <v>Б-100238-13</v>
      </c>
      <c r="J223" s="16">
        <v>2</v>
      </c>
      <c r="K223" s="188">
        <v>7</v>
      </c>
      <c r="L223" s="188" t="s">
        <v>42</v>
      </c>
      <c r="M223" s="190">
        <v>1</v>
      </c>
      <c r="N223" s="188">
        <v>18</v>
      </c>
      <c r="O223" s="362" t="s">
        <v>322</v>
      </c>
      <c r="P223" s="362" t="s">
        <v>320</v>
      </c>
      <c r="Q223" s="362" t="s">
        <v>321</v>
      </c>
      <c r="R223" s="65" t="str">
        <f t="shared" si="64"/>
        <v>1002381</v>
      </c>
      <c r="S223" s="65">
        <v>1</v>
      </c>
      <c r="T223" s="362" t="s">
        <v>153</v>
      </c>
      <c r="U223" s="188">
        <v>90000</v>
      </c>
      <c r="V223" s="188">
        <f t="shared" si="65"/>
        <v>16200</v>
      </c>
      <c r="W223" s="188">
        <v>0</v>
      </c>
      <c r="X223" s="18">
        <v>320</v>
      </c>
      <c r="Y223" s="304" t="s">
        <v>47</v>
      </c>
      <c r="Z223" s="20">
        <f t="shared" si="66"/>
        <v>73800</v>
      </c>
      <c r="AA223" s="29">
        <f t="shared" si="60"/>
        <v>5904</v>
      </c>
      <c r="AB223" s="22"/>
      <c r="AC223" s="367"/>
      <c r="AD223" s="188"/>
      <c r="AE223" s="188"/>
      <c r="AF223" s="362"/>
      <c r="AG223" s="305">
        <v>8</v>
      </c>
      <c r="AH223" s="189">
        <v>7</v>
      </c>
      <c r="AI223" s="158" t="s">
        <v>49</v>
      </c>
      <c r="AJ223" s="158"/>
      <c r="AK223" s="158"/>
      <c r="AL223" s="189">
        <v>0</v>
      </c>
      <c r="AM223" s="65" t="s">
        <v>50</v>
      </c>
      <c r="AN223" s="188" t="s">
        <v>51</v>
      </c>
      <c r="AO223" s="188"/>
      <c r="AP223" s="189"/>
      <c r="AQ223" s="189"/>
      <c r="AR223" s="189"/>
      <c r="AS223" s="252"/>
      <c r="AT223" s="198">
        <v>1</v>
      </c>
      <c r="AU223" s="352">
        <v>0</v>
      </c>
      <c r="AV223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100238, 'Б-100238-13',date'2016-06-03',2, 7, 7, 'RUR', 1, 18, date'2016-06-06', date'2016-06-07', 1002381, 1, to_date('2016-06-08 00:00:00','YYYY-MM-DD HH24:MI:SS'), 90000, 16200, 0, 320, 0, 'c1', 8,null);insert into xxxx_client_discount_m  (ID,CLIENT_ID,CLIENT_AVG_DISCOUNT,DT) values (s_xxxx_client_discount_m.NEXTVAL,320, 7, date'2014-03-01');</v>
      </c>
    </row>
    <row r="224" spans="1:48" s="352" customFormat="1" ht="15" customHeight="1" x14ac:dyDescent="0.3">
      <c r="A224" s="349">
        <v>37</v>
      </c>
      <c r="B224" s="350"/>
      <c r="C224" s="188" t="str">
        <f t="shared" si="52"/>
        <v>100037</v>
      </c>
      <c r="D224" s="188" t="str">
        <f t="shared" si="53"/>
        <v>100037/13</v>
      </c>
      <c r="E224" s="158" t="s">
        <v>251</v>
      </c>
      <c r="F224" s="158" t="s">
        <v>252</v>
      </c>
      <c r="G224" s="188">
        <v>2</v>
      </c>
      <c r="H224" s="189">
        <v>100239</v>
      </c>
      <c r="I224" s="65" t="str">
        <f t="shared" si="54"/>
        <v>Б-100239-13</v>
      </c>
      <c r="J224" s="16">
        <v>2</v>
      </c>
      <c r="K224" s="188">
        <v>7</v>
      </c>
      <c r="L224" s="188" t="s">
        <v>42</v>
      </c>
      <c r="M224" s="190">
        <v>1</v>
      </c>
      <c r="N224" s="188">
        <v>18</v>
      </c>
      <c r="O224" s="362" t="s">
        <v>323</v>
      </c>
      <c r="P224" s="362" t="s">
        <v>320</v>
      </c>
      <c r="Q224" s="362" t="s">
        <v>321</v>
      </c>
      <c r="R224" s="65" t="str">
        <f t="shared" si="64"/>
        <v>1002391</v>
      </c>
      <c r="S224" s="65">
        <v>1</v>
      </c>
      <c r="T224" s="362" t="s">
        <v>215</v>
      </c>
      <c r="U224" s="188">
        <v>80000</v>
      </c>
      <c r="V224" s="188">
        <f t="shared" si="65"/>
        <v>14400</v>
      </c>
      <c r="W224" s="188">
        <v>0</v>
      </c>
      <c r="X224" s="18">
        <v>321</v>
      </c>
      <c r="Y224" s="304" t="s">
        <v>47</v>
      </c>
      <c r="Z224" s="20">
        <f t="shared" si="66"/>
        <v>65600</v>
      </c>
      <c r="AA224" s="29">
        <f t="shared" si="60"/>
        <v>5248</v>
      </c>
      <c r="AB224" s="22"/>
      <c r="AC224" s="367"/>
      <c r="AD224" s="188"/>
      <c r="AE224" s="188"/>
      <c r="AF224" s="362"/>
      <c r="AG224" s="305">
        <v>8</v>
      </c>
      <c r="AH224" s="189">
        <v>20</v>
      </c>
      <c r="AI224" s="158" t="s">
        <v>49</v>
      </c>
      <c r="AJ224" s="158"/>
      <c r="AK224" s="158"/>
      <c r="AL224" s="189">
        <v>0</v>
      </c>
      <c r="AM224" s="65" t="s">
        <v>50</v>
      </c>
      <c r="AN224" s="188" t="s">
        <v>51</v>
      </c>
      <c r="AO224" s="188"/>
      <c r="AP224" s="189"/>
      <c r="AQ224" s="189"/>
      <c r="AR224" s="189"/>
      <c r="AS224" s="65"/>
      <c r="AT224" s="65">
        <v>2</v>
      </c>
      <c r="AU224" s="352">
        <v>0</v>
      </c>
      <c r="AV224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100239, 'Б-100239-13',date'2016-06-04',2, 7, 7, 'RUR', 1, 18, date'2016-06-06', date'2016-06-07', 1002391, 1, to_date('2016-06-09 00:00:00','YYYY-MM-DD HH24:MI:SS'), 80000, 14400, 0, 321, 0, 'c1', 8,null);insert into xxxx_client_discount_m  (ID,CLIENT_ID,CLIENT_AVG_DISCOUNT,DT) values (s_xxxx_client_discount_m.NEXTVAL,321, 20, date'2014-03-01');</v>
      </c>
    </row>
    <row r="225" spans="1:48" s="359" customFormat="1" ht="15" customHeight="1" x14ac:dyDescent="0.3">
      <c r="A225" s="363">
        <v>37</v>
      </c>
      <c r="B225" s="356"/>
      <c r="C225" s="65" t="str">
        <f t="shared" si="52"/>
        <v>100037</v>
      </c>
      <c r="D225" s="65" t="str">
        <f t="shared" si="53"/>
        <v>100037/13</v>
      </c>
      <c r="E225" s="160" t="s">
        <v>251</v>
      </c>
      <c r="F225" s="160" t="s">
        <v>252</v>
      </c>
      <c r="G225" s="65">
        <v>2</v>
      </c>
      <c r="H225" s="189">
        <v>100240</v>
      </c>
      <c r="I225" s="65" t="str">
        <f t="shared" si="54"/>
        <v>Б-100240-13</v>
      </c>
      <c r="J225" s="16">
        <v>2</v>
      </c>
      <c r="K225" s="65">
        <v>25</v>
      </c>
      <c r="L225" s="65" t="s">
        <v>42</v>
      </c>
      <c r="M225" s="200">
        <v>1</v>
      </c>
      <c r="N225" s="65">
        <v>18</v>
      </c>
      <c r="O225" s="366" t="s">
        <v>324</v>
      </c>
      <c r="P225" s="366" t="s">
        <v>320</v>
      </c>
      <c r="Q225" s="366" t="s">
        <v>321</v>
      </c>
      <c r="R225" s="65" t="str">
        <f t="shared" si="64"/>
        <v>1002401</v>
      </c>
      <c r="S225" s="65">
        <v>1</v>
      </c>
      <c r="T225" s="366" t="s">
        <v>216</v>
      </c>
      <c r="U225" s="65">
        <v>80000</v>
      </c>
      <c r="V225" s="65">
        <f t="shared" si="65"/>
        <v>14400</v>
      </c>
      <c r="W225" s="65">
        <v>0</v>
      </c>
      <c r="X225" s="18">
        <v>322</v>
      </c>
      <c r="Y225" s="358" t="s">
        <v>47</v>
      </c>
      <c r="Z225" s="351">
        <f t="shared" si="66"/>
        <v>65600</v>
      </c>
      <c r="AA225" s="154">
        <f>Z225*0.1</f>
        <v>6560</v>
      </c>
      <c r="AB225" s="351"/>
      <c r="AC225" s="84"/>
      <c r="AD225" s="65"/>
      <c r="AE225" s="65"/>
      <c r="AF225" s="160"/>
      <c r="AG225" s="358">
        <v>8</v>
      </c>
      <c r="AH225" s="65">
        <v>13</v>
      </c>
      <c r="AI225" s="160" t="s">
        <v>49</v>
      </c>
      <c r="AJ225" s="160"/>
      <c r="AK225" s="160"/>
      <c r="AL225" s="65">
        <v>0</v>
      </c>
      <c r="AM225" s="65" t="s">
        <v>50</v>
      </c>
      <c r="AN225" s="65" t="s">
        <v>51</v>
      </c>
      <c r="AO225" s="65"/>
      <c r="AP225" s="65"/>
      <c r="AQ225" s="65"/>
      <c r="AR225" s="65"/>
      <c r="AS225" s="65"/>
      <c r="AT225" s="65">
        <v>7</v>
      </c>
      <c r="AU225" s="359">
        <v>0</v>
      </c>
      <c r="AV225" s="368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100240, 'Б-100240-13',date'2016-06-05',2, 25, 25, 'RUR', 1, 18, date'2016-06-06', date'2016-06-07', 1002401, 1, to_date('2016-06-11 00:00:00','YYYY-MM-DD HH24:MI:SS'), 80000, 14400, 0, 322, 0, 'c1', 8,null);insert into xxxx_client_discount_m  (ID,CLIENT_ID,CLIENT_AVG_DISCOUNT,DT) values (s_xxxx_client_discount_m.NEXTVAL,322, 13, date'2014-03-01');</v>
      </c>
    </row>
    <row r="226" spans="1:48" s="352" customFormat="1" x14ac:dyDescent="0.3">
      <c r="A226" s="349">
        <v>37</v>
      </c>
      <c r="B226" s="350"/>
      <c r="C226" s="188" t="str">
        <f t="shared" si="52"/>
        <v>100037</v>
      </c>
      <c r="D226" s="188" t="str">
        <f t="shared" si="53"/>
        <v>100037/13</v>
      </c>
      <c r="E226" s="158" t="s">
        <v>251</v>
      </c>
      <c r="F226" s="158" t="s">
        <v>252</v>
      </c>
      <c r="G226" s="188">
        <v>2</v>
      </c>
      <c r="H226" s="189">
        <v>100241</v>
      </c>
      <c r="I226" s="65" t="str">
        <f t="shared" si="54"/>
        <v>Б-100241-13</v>
      </c>
      <c r="J226" s="16">
        <v>2</v>
      </c>
      <c r="K226" s="188">
        <v>1</v>
      </c>
      <c r="L226" s="188" t="s">
        <v>42</v>
      </c>
      <c r="M226" s="190">
        <v>1</v>
      </c>
      <c r="N226" s="188">
        <v>18</v>
      </c>
      <c r="O226" s="360" t="s">
        <v>397</v>
      </c>
      <c r="P226" s="360" t="s">
        <v>382</v>
      </c>
      <c r="Q226" s="360" t="s">
        <v>383</v>
      </c>
      <c r="R226" s="361" t="s">
        <v>50</v>
      </c>
      <c r="S226" s="361" t="s">
        <v>50</v>
      </c>
      <c r="T226" s="360" t="s">
        <v>217</v>
      </c>
      <c r="U226" s="65" t="s">
        <v>50</v>
      </c>
      <c r="V226" s="65" t="s">
        <v>50</v>
      </c>
      <c r="W226" s="65" t="s">
        <v>50</v>
      </c>
      <c r="X226" s="18">
        <v>323</v>
      </c>
      <c r="Y226" s="304" t="s">
        <v>47</v>
      </c>
      <c r="Z226" s="20"/>
      <c r="AA226" s="29"/>
      <c r="AB226" s="351">
        <f t="shared" ref="AB226:AB230" si="67">AC226/1.18*0.08</f>
        <v>3389.8305084745766</v>
      </c>
      <c r="AC226" s="367">
        <v>50000</v>
      </c>
      <c r="AD226" s="188"/>
      <c r="AE226" s="355"/>
      <c r="AF226" s="362" t="s">
        <v>384</v>
      </c>
      <c r="AG226" s="305">
        <v>8</v>
      </c>
      <c r="AH226" s="189">
        <v>13</v>
      </c>
      <c r="AI226" s="158" t="s">
        <v>49</v>
      </c>
      <c r="AJ226" s="158"/>
      <c r="AK226" s="158"/>
      <c r="AL226" s="189">
        <v>0</v>
      </c>
      <c r="AM226" s="65" t="s">
        <v>50</v>
      </c>
      <c r="AN226" s="188" t="s">
        <v>51</v>
      </c>
      <c r="AO226" s="188"/>
      <c r="AP226" s="189"/>
      <c r="AQ226" s="189"/>
      <c r="AR226" s="189"/>
      <c r="AS226" s="189"/>
      <c r="AT226" s="65">
        <v>25</v>
      </c>
      <c r="AU226" s="352">
        <v>0</v>
      </c>
      <c r="AV226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100241, 'Б-100241-13',date'2016-07-02',2, 1, 1, 'RUR', 1, 18, date'2016-07-06', date'2016-07-07', null, null, to_date('2016-07-07 00:00:00','YYYY-MM-DD HH24:MI:SS'), null, null, null, 323, 0, 'c1', 8,null);insert into xxxx_oebs_cash_payment_test (ID, INVOICE_ID, OEBS_PAYMENT, DOC_DATE, COMISS_DATE) values (s_xxxx_oebs_cash_payment_test.NEXTVAL, 100241, 50000, to_date('2016-07-07 00:00:00','YYYY-MM-DD HH24:MI:SS'), date'2016-07-30' );insert into xxxx_client_discount_m  (ID,CLIENT_ID,CLIENT_AVG_DISCOUNT,DT) values (s_xxxx_client_discount_m.NEXTVAL,323, 13, date'2014-03-01');</v>
      </c>
    </row>
    <row r="227" spans="1:48" s="352" customFormat="1" ht="15" customHeight="1" x14ac:dyDescent="0.3">
      <c r="A227" s="349">
        <v>37</v>
      </c>
      <c r="B227" s="350"/>
      <c r="C227" s="188" t="str">
        <f t="shared" si="52"/>
        <v>100037</v>
      </c>
      <c r="D227" s="188" t="str">
        <f t="shared" si="53"/>
        <v>100037/13</v>
      </c>
      <c r="E227" s="158" t="s">
        <v>251</v>
      </c>
      <c r="F227" s="158" t="s">
        <v>252</v>
      </c>
      <c r="G227" s="188">
        <v>2</v>
      </c>
      <c r="H227" s="189">
        <v>100242</v>
      </c>
      <c r="I227" s="65" t="str">
        <f t="shared" si="54"/>
        <v>Б-100242-13</v>
      </c>
      <c r="J227" s="16">
        <v>2</v>
      </c>
      <c r="K227" s="188">
        <v>2</v>
      </c>
      <c r="L227" s="188" t="s">
        <v>42</v>
      </c>
      <c r="M227" s="190">
        <v>1</v>
      </c>
      <c r="N227" s="188">
        <v>18</v>
      </c>
      <c r="O227" s="360" t="s">
        <v>381</v>
      </c>
      <c r="P227" s="360" t="s">
        <v>382</v>
      </c>
      <c r="Q227" s="360" t="s">
        <v>383</v>
      </c>
      <c r="R227" s="361" t="s">
        <v>50</v>
      </c>
      <c r="S227" s="361" t="s">
        <v>50</v>
      </c>
      <c r="T227" s="360" t="s">
        <v>218</v>
      </c>
      <c r="U227" s="65" t="s">
        <v>50</v>
      </c>
      <c r="V227" s="65" t="s">
        <v>50</v>
      </c>
      <c r="W227" s="65" t="s">
        <v>50</v>
      </c>
      <c r="X227" s="18">
        <v>324</v>
      </c>
      <c r="Y227" s="304" t="s">
        <v>47</v>
      </c>
      <c r="Z227" s="20"/>
      <c r="AA227" s="29"/>
      <c r="AB227" s="351">
        <f t="shared" si="67"/>
        <v>3050.8474576271187</v>
      </c>
      <c r="AC227" s="367">
        <v>45000</v>
      </c>
      <c r="AD227" s="188"/>
      <c r="AE227" s="355"/>
      <c r="AF227" s="362" t="s">
        <v>384</v>
      </c>
      <c r="AG227" s="305">
        <v>8</v>
      </c>
      <c r="AH227" s="189">
        <v>7</v>
      </c>
      <c r="AI227" s="158" t="s">
        <v>49</v>
      </c>
      <c r="AJ227" s="158"/>
      <c r="AK227" s="158"/>
      <c r="AL227" s="189">
        <v>0</v>
      </c>
      <c r="AM227" s="65" t="s">
        <v>50</v>
      </c>
      <c r="AN227" s="188" t="s">
        <v>51</v>
      </c>
      <c r="AO227" s="188"/>
      <c r="AP227" s="189"/>
      <c r="AQ227" s="189"/>
      <c r="AR227" s="189"/>
      <c r="AS227" s="189"/>
      <c r="AT227" s="65"/>
      <c r="AV227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100242, 'Б-100242-13',date'2016-07-03',2, 2, 2, 'RUR', 1, 18, date'2016-07-06', date'2016-07-07', null, null, to_date('2016-07-08 00:00:00','YYYY-MM-DD HH24:MI:SS'), null, null, null, 324, 0, 'c1', 8,null);insert into xxxx_oebs_cash_payment_test (ID, INVOICE_ID, OEBS_PAYMENT, DOC_DATE, COMISS_DATE) values (s_xxxx_oebs_cash_payment_test.NEXTVAL, 100242, 45000, to_date('2016-07-08 00:00:00','YYYY-MM-DD HH24:MI:SS'), date'2016-07-30' );insert into xxxx_client_discount_m  (ID,CLIENT_ID,CLIENT_AVG_DISCOUNT,DT) values (s_xxxx_client_discount_m.NEXTVAL,324, 7, date'2014-03-01');</v>
      </c>
    </row>
    <row r="228" spans="1:48" s="352" customFormat="1" ht="15" customHeight="1" x14ac:dyDescent="0.3">
      <c r="A228" s="349">
        <v>37</v>
      </c>
      <c r="B228" s="350"/>
      <c r="C228" s="188" t="str">
        <f t="shared" si="52"/>
        <v>100037</v>
      </c>
      <c r="D228" s="188" t="str">
        <f t="shared" si="53"/>
        <v>100037/13</v>
      </c>
      <c r="E228" s="158" t="s">
        <v>251</v>
      </c>
      <c r="F228" s="158" t="s">
        <v>252</v>
      </c>
      <c r="G228" s="188">
        <v>2</v>
      </c>
      <c r="H228" s="189">
        <v>100243</v>
      </c>
      <c r="I228" s="65" t="str">
        <f t="shared" si="54"/>
        <v>Б-100243-13</v>
      </c>
      <c r="J228" s="16">
        <v>2</v>
      </c>
      <c r="K228" s="188">
        <v>2</v>
      </c>
      <c r="L228" s="188" t="s">
        <v>42</v>
      </c>
      <c r="M228" s="190">
        <v>1</v>
      </c>
      <c r="N228" s="188">
        <v>18</v>
      </c>
      <c r="O228" s="360" t="s">
        <v>381</v>
      </c>
      <c r="P228" s="360" t="s">
        <v>382</v>
      </c>
      <c r="Q228" s="360" t="s">
        <v>383</v>
      </c>
      <c r="R228" s="361" t="s">
        <v>50</v>
      </c>
      <c r="S228" s="361" t="s">
        <v>50</v>
      </c>
      <c r="T228" s="360" t="s">
        <v>218</v>
      </c>
      <c r="U228" s="65" t="s">
        <v>50</v>
      </c>
      <c r="V228" s="65" t="s">
        <v>50</v>
      </c>
      <c r="W228" s="65" t="s">
        <v>50</v>
      </c>
      <c r="X228" s="18">
        <v>325</v>
      </c>
      <c r="Y228" s="304" t="s">
        <v>47</v>
      </c>
      <c r="Z228" s="20"/>
      <c r="AA228" s="29"/>
      <c r="AB228" s="351">
        <f t="shared" si="67"/>
        <v>3050.8474576271187</v>
      </c>
      <c r="AC228" s="367">
        <v>45000</v>
      </c>
      <c r="AD228" s="188"/>
      <c r="AE228" s="355"/>
      <c r="AF228" s="362" t="s">
        <v>384</v>
      </c>
      <c r="AG228" s="305">
        <v>8</v>
      </c>
      <c r="AH228" s="189">
        <v>7</v>
      </c>
      <c r="AI228" s="158" t="s">
        <v>49</v>
      </c>
      <c r="AJ228" s="158"/>
      <c r="AK228" s="158"/>
      <c r="AL228" s="189">
        <v>0</v>
      </c>
      <c r="AM228" s="65" t="s">
        <v>50</v>
      </c>
      <c r="AN228" s="188" t="s">
        <v>51</v>
      </c>
      <c r="AO228" s="188"/>
      <c r="AP228" s="189"/>
      <c r="AQ228" s="189"/>
      <c r="AR228" s="189"/>
      <c r="AS228" s="189"/>
      <c r="AT228" s="65"/>
      <c r="AV228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100243, 'Б-100243-13',date'2016-07-03',2, 2, 2, 'RUR', 1, 18, date'2016-07-06', date'2016-07-07', null, null, to_date('2016-07-08 00:00:00','YYYY-MM-DD HH24:MI:SS'), null, null, null, 325, 0, 'c1', 8,null);insert into xxxx_oebs_cash_payment_test (ID, INVOICE_ID, OEBS_PAYMENT, DOC_DATE, COMISS_DATE) values (s_xxxx_oebs_cash_payment_test.NEXTVAL, 100243, 45000, to_date('2016-07-08 00:00:00','YYYY-MM-DD HH24:MI:SS'), date'2016-07-30' );insert into xxxx_client_discount_m  (ID,CLIENT_ID,CLIENT_AVG_DISCOUNT,DT) values (s_xxxx_client_discount_m.NEXTVAL,325, 7, date'2014-03-01');</v>
      </c>
    </row>
    <row r="229" spans="1:48" s="352" customFormat="1" ht="15" customHeight="1" x14ac:dyDescent="0.3">
      <c r="A229" s="349">
        <v>37</v>
      </c>
      <c r="B229" s="350"/>
      <c r="C229" s="188" t="str">
        <f t="shared" si="52"/>
        <v>100037</v>
      </c>
      <c r="D229" s="188" t="str">
        <f t="shared" si="53"/>
        <v>100037/13</v>
      </c>
      <c r="E229" s="158" t="s">
        <v>251</v>
      </c>
      <c r="F229" s="158" t="s">
        <v>252</v>
      </c>
      <c r="G229" s="188">
        <v>2</v>
      </c>
      <c r="H229" s="189">
        <v>100244</v>
      </c>
      <c r="I229" s="65" t="str">
        <f t="shared" si="54"/>
        <v>Б-100244-13</v>
      </c>
      <c r="J229" s="16">
        <v>2</v>
      </c>
      <c r="K229" s="188">
        <v>7</v>
      </c>
      <c r="L229" s="188" t="s">
        <v>42</v>
      </c>
      <c r="M229" s="190">
        <v>1</v>
      </c>
      <c r="N229" s="188">
        <v>18</v>
      </c>
      <c r="O229" s="360" t="s">
        <v>381</v>
      </c>
      <c r="P229" s="360" t="s">
        <v>382</v>
      </c>
      <c r="Q229" s="360" t="s">
        <v>383</v>
      </c>
      <c r="R229" s="361" t="s">
        <v>50</v>
      </c>
      <c r="S229" s="361" t="s">
        <v>50</v>
      </c>
      <c r="T229" s="360" t="s">
        <v>218</v>
      </c>
      <c r="U229" s="65" t="s">
        <v>50</v>
      </c>
      <c r="V229" s="65" t="s">
        <v>50</v>
      </c>
      <c r="W229" s="65" t="s">
        <v>50</v>
      </c>
      <c r="X229" s="18">
        <v>326</v>
      </c>
      <c r="Y229" s="304" t="s">
        <v>47</v>
      </c>
      <c r="Z229" s="20"/>
      <c r="AA229" s="29"/>
      <c r="AB229" s="351">
        <f t="shared" si="67"/>
        <v>3050.8474576271187</v>
      </c>
      <c r="AC229" s="367">
        <v>45000</v>
      </c>
      <c r="AD229" s="188"/>
      <c r="AE229" s="355"/>
      <c r="AF229" s="362" t="s">
        <v>384</v>
      </c>
      <c r="AG229" s="305">
        <v>8</v>
      </c>
      <c r="AH229" s="189">
        <v>7</v>
      </c>
      <c r="AI229" s="158" t="s">
        <v>49</v>
      </c>
      <c r="AJ229" s="158"/>
      <c r="AK229" s="158"/>
      <c r="AL229" s="189">
        <v>0</v>
      </c>
      <c r="AM229" s="65" t="s">
        <v>50</v>
      </c>
      <c r="AN229" s="188" t="s">
        <v>51</v>
      </c>
      <c r="AO229" s="188"/>
      <c r="AP229" s="189"/>
      <c r="AQ229" s="189"/>
      <c r="AR229" s="189"/>
      <c r="AS229" s="252"/>
      <c r="AT229" s="198"/>
      <c r="AV229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100244, 'Б-100244-13',date'2016-07-03',2, 7, 7, 'RUR', 1, 18, date'2016-07-06', date'2016-07-07', null, null, to_date('2016-07-08 00:00:00','YYYY-MM-DD HH24:MI:SS'), null, null, null, 326, 0, 'c1', 8,null);insert into xxxx_oebs_cash_payment_test (ID, INVOICE_ID, OEBS_PAYMENT, DOC_DATE, COMISS_DATE) values (s_xxxx_oebs_cash_payment_test.NEXTVAL, 100244, 45000, to_date('2016-07-08 00:00:00','YYYY-MM-DD HH24:MI:SS'), date'2016-07-30' );insert into xxxx_client_discount_m  (ID,CLIENT_ID,CLIENT_AVG_DISCOUNT,DT) values (s_xxxx_client_discount_m.NEXTVAL,326, 7, date'2014-03-01');</v>
      </c>
    </row>
    <row r="230" spans="1:48" s="352" customFormat="1" ht="15" customHeight="1" x14ac:dyDescent="0.3">
      <c r="A230" s="349">
        <v>37</v>
      </c>
      <c r="B230" s="350"/>
      <c r="C230" s="188" t="str">
        <f t="shared" si="52"/>
        <v>100037</v>
      </c>
      <c r="D230" s="188" t="str">
        <f t="shared" si="53"/>
        <v>100037/13</v>
      </c>
      <c r="E230" s="158" t="s">
        <v>251</v>
      </c>
      <c r="F230" s="158" t="s">
        <v>252</v>
      </c>
      <c r="G230" s="188">
        <v>2</v>
      </c>
      <c r="H230" s="189">
        <v>100245</v>
      </c>
      <c r="I230" s="65" t="str">
        <f t="shared" si="54"/>
        <v>Б-100245-13</v>
      </c>
      <c r="J230" s="16">
        <v>2</v>
      </c>
      <c r="K230" s="188">
        <v>7</v>
      </c>
      <c r="L230" s="188" t="s">
        <v>42</v>
      </c>
      <c r="M230" s="190">
        <v>1</v>
      </c>
      <c r="N230" s="188">
        <v>18</v>
      </c>
      <c r="O230" s="360" t="s">
        <v>398</v>
      </c>
      <c r="P230" s="360" t="s">
        <v>382</v>
      </c>
      <c r="Q230" s="360" t="s">
        <v>383</v>
      </c>
      <c r="R230" s="361" t="s">
        <v>50</v>
      </c>
      <c r="S230" s="361" t="s">
        <v>50</v>
      </c>
      <c r="T230" s="360" t="s">
        <v>219</v>
      </c>
      <c r="U230" s="65" t="s">
        <v>50</v>
      </c>
      <c r="V230" s="65" t="s">
        <v>50</v>
      </c>
      <c r="W230" s="65" t="s">
        <v>50</v>
      </c>
      <c r="X230" s="18">
        <v>327</v>
      </c>
      <c r="Y230" s="304" t="s">
        <v>47</v>
      </c>
      <c r="Z230" s="20"/>
      <c r="AA230" s="29"/>
      <c r="AB230" s="351">
        <f t="shared" si="67"/>
        <v>2711.8644067796613</v>
      </c>
      <c r="AC230" s="367">
        <v>40000</v>
      </c>
      <c r="AD230" s="188"/>
      <c r="AE230" s="355"/>
      <c r="AF230" s="362" t="s">
        <v>384</v>
      </c>
      <c r="AG230" s="305">
        <v>8</v>
      </c>
      <c r="AH230" s="189">
        <v>20</v>
      </c>
      <c r="AI230" s="158" t="s">
        <v>49</v>
      </c>
      <c r="AJ230" s="158"/>
      <c r="AK230" s="158"/>
      <c r="AL230" s="189">
        <v>0</v>
      </c>
      <c r="AM230" s="65" t="s">
        <v>50</v>
      </c>
      <c r="AN230" s="188" t="s">
        <v>51</v>
      </c>
      <c r="AO230" s="188"/>
      <c r="AP230" s="189"/>
      <c r="AQ230" s="189"/>
      <c r="AR230" s="189"/>
      <c r="AS230" s="65"/>
      <c r="AT230" s="65"/>
      <c r="AV230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100245, 'Б-100245-13',date'2016-07-04',2, 7, 7, 'RUR', 1, 18, date'2016-07-06', date'2016-07-07', null, null, to_date('2016-07-09 00:00:00','YYYY-MM-DD HH24:MI:SS'), null, null, null, 327, 0, 'c1', 8,null);insert into xxxx_oebs_cash_payment_test (ID, INVOICE_ID, OEBS_PAYMENT, DOC_DATE, COMISS_DATE) values (s_xxxx_oebs_cash_payment_test.NEXTVAL, 100245, 40000, to_date('2016-07-09 00:00:00','YYYY-MM-DD HH24:MI:SS'), date'2016-07-30' );insert into xxxx_client_discount_m  (ID,CLIENT_ID,CLIENT_AVG_DISCOUNT,DT) values (s_xxxx_client_discount_m.NEXTVAL,327, 20, date'2014-03-01');</v>
      </c>
    </row>
    <row r="231" spans="1:48" s="372" customFormat="1" ht="15" customHeight="1" x14ac:dyDescent="0.3">
      <c r="A231" s="369">
        <v>37</v>
      </c>
      <c r="B231" s="350"/>
      <c r="C231" s="201" t="str">
        <f t="shared" si="52"/>
        <v>100037</v>
      </c>
      <c r="D231" s="201" t="str">
        <f t="shared" si="53"/>
        <v>100037/13</v>
      </c>
      <c r="E231" s="159" t="s">
        <v>251</v>
      </c>
      <c r="F231" s="159" t="s">
        <v>252</v>
      </c>
      <c r="G231" s="201">
        <v>2</v>
      </c>
      <c r="H231" s="189">
        <v>100246</v>
      </c>
      <c r="I231" s="201" t="str">
        <f t="shared" si="54"/>
        <v>Б-100246-13</v>
      </c>
      <c r="J231" s="16">
        <v>2</v>
      </c>
      <c r="K231" s="201">
        <v>25</v>
      </c>
      <c r="L231" s="201" t="s">
        <v>42</v>
      </c>
      <c r="M231" s="210">
        <v>1</v>
      </c>
      <c r="N231" s="201">
        <v>18</v>
      </c>
      <c r="O231" s="370" t="s">
        <v>399</v>
      </c>
      <c r="P231" s="370" t="s">
        <v>382</v>
      </c>
      <c r="Q231" s="370" t="s">
        <v>383</v>
      </c>
      <c r="R231" s="361" t="s">
        <v>50</v>
      </c>
      <c r="S231" s="361" t="s">
        <v>50</v>
      </c>
      <c r="T231" s="370" t="s">
        <v>220</v>
      </c>
      <c r="U231" s="65" t="s">
        <v>50</v>
      </c>
      <c r="V231" s="65" t="s">
        <v>50</v>
      </c>
      <c r="W231" s="65" t="s">
        <v>50</v>
      </c>
      <c r="X231" s="18">
        <v>328</v>
      </c>
      <c r="Y231" s="306" t="s">
        <v>47</v>
      </c>
      <c r="Z231" s="371"/>
      <c r="AA231" s="29"/>
      <c r="AB231" s="351">
        <f>AC231/1.18*0.1</f>
        <v>6779.6610169491532</v>
      </c>
      <c r="AC231" s="95">
        <v>80000</v>
      </c>
      <c r="AD231" s="201"/>
      <c r="AE231" s="355"/>
      <c r="AF231" s="362" t="s">
        <v>384</v>
      </c>
      <c r="AG231" s="306">
        <v>8</v>
      </c>
      <c r="AH231" s="201">
        <v>13</v>
      </c>
      <c r="AI231" s="159" t="s">
        <v>49</v>
      </c>
      <c r="AJ231" s="159"/>
      <c r="AK231" s="159"/>
      <c r="AL231" s="201">
        <v>0</v>
      </c>
      <c r="AM231" s="201" t="s">
        <v>50</v>
      </c>
      <c r="AN231" s="201" t="s">
        <v>51</v>
      </c>
      <c r="AO231" s="201"/>
      <c r="AP231" s="201"/>
      <c r="AQ231" s="201"/>
      <c r="AR231" s="201"/>
      <c r="AS231" s="201"/>
      <c r="AT231" s="201"/>
      <c r="AV231" s="35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100246, 'Б-100246-13',date'2016-07-05',2, 25, 25, 'RUR', 1, 18, date'2016-07-06', date'2016-07-07', null, null, to_date('2016-07-11 00:00:00','YYYY-MM-DD HH24:MI:SS'), null, null, null, 328, 0, 'c1', 8,null);insert into xxxx_oebs_cash_payment_test (ID, INVOICE_ID, OEBS_PAYMENT, DOC_DATE, COMISS_DATE) values (s_xxxx_oebs_cash_payment_test.NEXTVAL, 100246, 80000, to_date('2016-07-11 00:00:00','YYYY-MM-DD HH24:MI:SS'), date'2016-07-30' );insert into xxxx_client_discount_m  (ID,CLIENT_ID,CLIENT_AVG_DISCOUNT,DT) values (s_xxxx_client_discount_m.NEXTVAL,328, 13, date'2014-03-01');</v>
      </c>
    </row>
    <row r="232" spans="1:48" s="228" customFormat="1" x14ac:dyDescent="0.3">
      <c r="A232" s="272">
        <v>38</v>
      </c>
      <c r="B232" s="237"/>
      <c r="C232" s="220" t="str">
        <f t="shared" si="52"/>
        <v>100038</v>
      </c>
      <c r="D232" s="220" t="str">
        <f t="shared" si="53"/>
        <v>100038/13</v>
      </c>
      <c r="E232" s="221" t="s">
        <v>251</v>
      </c>
      <c r="F232" s="221" t="s">
        <v>252</v>
      </c>
      <c r="G232" s="220">
        <v>2</v>
      </c>
      <c r="H232" s="189">
        <v>100247</v>
      </c>
      <c r="I232" s="222" t="str">
        <f t="shared" si="54"/>
        <v>Б-100247-13</v>
      </c>
      <c r="J232" s="16">
        <v>2</v>
      </c>
      <c r="K232" s="220">
        <v>1</v>
      </c>
      <c r="L232" s="220" t="s">
        <v>42</v>
      </c>
      <c r="M232" s="223">
        <v>1</v>
      </c>
      <c r="N232" s="220">
        <v>18</v>
      </c>
      <c r="O232" s="221" t="s">
        <v>167</v>
      </c>
      <c r="P232" s="221" t="s">
        <v>234</v>
      </c>
      <c r="Q232" s="221" t="s">
        <v>235</v>
      </c>
      <c r="R232" s="224" t="str">
        <f t="shared" ref="R232:R237" si="68">H232&amp;"1"</f>
        <v>1002471</v>
      </c>
      <c r="S232" s="222">
        <v>1</v>
      </c>
      <c r="T232" s="221" t="s">
        <v>139</v>
      </c>
      <c r="U232" s="220">
        <v>100000</v>
      </c>
      <c r="V232" s="220">
        <f t="shared" si="65"/>
        <v>18000</v>
      </c>
      <c r="W232" s="220">
        <v>0</v>
      </c>
      <c r="X232" s="18">
        <v>329</v>
      </c>
      <c r="Y232" s="225" t="s">
        <v>47</v>
      </c>
      <c r="Z232" s="314">
        <f>(U232-V232)*0.08</f>
        <v>6560</v>
      </c>
      <c r="AA232" s="315"/>
      <c r="AB232" s="316">
        <f>AC232/1.18*0.08</f>
        <v>3389.8305084745766</v>
      </c>
      <c r="AC232" s="224">
        <f t="shared" ref="AC232:AC237" si="69">U232*0.5</f>
        <v>50000</v>
      </c>
      <c r="AD232" s="220"/>
      <c r="AE232" s="220"/>
      <c r="AF232" s="334" t="s">
        <v>231</v>
      </c>
      <c r="AG232" s="227">
        <v>8</v>
      </c>
      <c r="AH232" s="224">
        <v>13</v>
      </c>
      <c r="AI232" s="221" t="s">
        <v>49</v>
      </c>
      <c r="AJ232" s="221"/>
      <c r="AK232" s="221"/>
      <c r="AL232" s="224">
        <v>0</v>
      </c>
      <c r="AM232" s="222" t="s">
        <v>50</v>
      </c>
      <c r="AN232" s="220" t="s">
        <v>51</v>
      </c>
      <c r="AO232" s="220"/>
      <c r="AP232" s="224"/>
      <c r="AQ232" s="224"/>
      <c r="AR232" s="224"/>
      <c r="AS232" s="224"/>
      <c r="AT232" s="222">
        <v>1</v>
      </c>
      <c r="AU232" s="228">
        <v>6560</v>
      </c>
      <c r="AV232" s="3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"&amp;A232&amp;", "&amp;C232&amp;", '"&amp;D232&amp;"', date'"&amp;E232&amp;"', date'"&amp;F232&amp;"', "&amp;G232&amp;", "&amp;H232&amp;", '"&amp;I232&amp;"',date'"&amp;O232&amp;"',"&amp;J232&amp;", "&amp;K232&amp;", "&amp;K232&amp;", '"&amp;L232&amp;"', "&amp;M232&amp;", "&amp;N232&amp;", date'"&amp;P232&amp;"', date'"&amp;Q232&amp;"', "&amp;R232&amp;", "&amp;S232&amp;", to_date('"&amp;T232&amp;"','YYYY-MM-DD HH24:MI:SS'), "&amp;U232&amp;", "&amp;V232&amp;", "&amp;W232&amp;", "&amp;X232&amp;", "&amp;AL232&amp;", '"&amp;AN232&amp;"', "&amp;AG232&amp;","&amp;AM232&amp;");"&amp;
IF(LEN(AC232)&gt;0,"insert into xxxx_oebs_cash_payment_test (ID, INVOICE_ID, OEBS_PAYMENT, DOC_DATE, COMISS_DATE) values (s_xxxx_oebs_cash_payment_test.NEXTVAL, "&amp;H232&amp;", "&amp;AC232&amp;", to_date('"&amp;T232&amp;"','YYYY-MM-DD HH24:MI:SS'), "&amp;AF232&amp;" );","")&amp;
IF(LEN(AD232)&gt;0,"insert into xxxx_oebs_cash_payment_test (ID, INVOICE_ID, OEBS_PAYMENT, DOC_DATE, COMISS_DATE) values (s_xxxx_oebs_cash_payment_test.NEXTVAL, "&amp;H232&amp;", "&amp;AD232&amp;", to_date('"&amp;T232&amp;"','YYYY-MM-DD HH24:MI:SS'), "&amp;AF232&amp;" );","")&amp;
IF(LEN(AE232)&gt;0,"insert into xxxx_oebs_cash_payment_test (ID, INVOICE_ID, OEBS_PAYMENT, DOC_DATE, COMISS_DATE) values (s_xxxx_oebs_cash_payment_test.NEXTVAL, "&amp;H232&amp;", "&amp;AE232&amp;", to_date('"&amp;T232&amp;"','YYYY-MM-DD HH24:MI:SS'), "&amp;AF232&amp;" );","")&amp;
IF(LEN(AH232)&gt;0,"insert into xxxx_client_discount_m  (ID,CLIENT_ID,CLIENT_AVG_DISCOUNT,DT) values (s_xxxx_client_discount_m.NEXTVAL,"&amp;X232&amp;", "&amp;AH232&amp;", "&amp;AI232&amp;");","")&amp;
IF(LEN(AJ232)&gt;0,"insert into xxxx_client_discount_m  (ID,CLIENT_ID,CLIENT_AVG_DISCOUNT,DT) values (s_xxxx_client_discount_m.NEXTVAL,"&amp;X232&amp;", "&amp;AJ232&amp;", "&amp;AK232&amp;");","")&amp;
IF(LEN(AO232)&gt;0,"insert into xxxx_contract_signed_attr (ID, CONTRACT_ID, CODE, KEY_NUM) values (s_xxxx_contract_signed_attr.NEXTVAL, "&amp;C232&amp;", 'SUPERCOMMISSION_BONUS' , "&amp;AO232&amp;" );","")&amp;
IF(LEN(AP232)&gt;0,"insert into xxxx_loyal_clients_contr_attr (ID, CONTRACT_ID, CLIENT_ID, LC_TURNOVER, COLLATERAL_FIRST_DT, COLLATERAL_END_DT) values (s_xxxx_loyal_clients_contr_atr.NEXTVAL, "&amp;C232&amp;", "&amp;X232&amp;", "&amp;AP232&amp;", "&amp;AQ232&amp;", "&amp;AR232&amp;"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100247, 'Б-100247-13',date'2016-03-02',2, 1, 1, 'RUR', 1, 18, date'2016-03-06', date'2016-03-07', 1002471, 1, to_date('2016-03-07 00:00:00','YYYY-MM-DD HH24:MI:SS'), 100000, 18000, 0, 329, 0, 'c1', 8,null);insert into xxxx_oebs_cash_payment_test (ID, INVOICE_ID, OEBS_PAYMENT, DOC_DATE, COMISS_DATE) values (s_xxxx_oebs_cash_payment_test.NEXTVAL, 100247, 50000, to_date('2016-03-07 00:00:00','YYYY-MM-DD HH24:MI:SS'), date'2016-03-31' );insert into xxxx_client_discount_m  (ID,CLIENT_ID,CLIENT_AVG_DISCOUNT,DT) values (s_xxxx_client_discount_m.NEXTVAL,329, 13, date'2014-03-01');</v>
      </c>
    </row>
    <row r="233" spans="1:48" s="228" customFormat="1" ht="15" customHeight="1" x14ac:dyDescent="0.3">
      <c r="A233" s="272">
        <v>38</v>
      </c>
      <c r="B233" s="237"/>
      <c r="C233" s="220" t="str">
        <f t="shared" si="52"/>
        <v>100038</v>
      </c>
      <c r="D233" s="220" t="str">
        <f t="shared" si="53"/>
        <v>100038/13</v>
      </c>
      <c r="E233" s="221" t="s">
        <v>251</v>
      </c>
      <c r="F233" s="221" t="s">
        <v>252</v>
      </c>
      <c r="G233" s="220">
        <v>2</v>
      </c>
      <c r="H233" s="189">
        <v>100248</v>
      </c>
      <c r="I233" s="222" t="str">
        <f t="shared" si="54"/>
        <v>Б-100248-13</v>
      </c>
      <c r="J233" s="16">
        <v>2</v>
      </c>
      <c r="K233" s="220">
        <v>2</v>
      </c>
      <c r="L233" s="220" t="s">
        <v>42</v>
      </c>
      <c r="M233" s="223">
        <v>1</v>
      </c>
      <c r="N233" s="220">
        <v>18</v>
      </c>
      <c r="O233" s="221" t="s">
        <v>168</v>
      </c>
      <c r="P233" s="221" t="s">
        <v>234</v>
      </c>
      <c r="Q233" s="221" t="s">
        <v>235</v>
      </c>
      <c r="R233" s="224" t="str">
        <f t="shared" si="68"/>
        <v>1002481</v>
      </c>
      <c r="S233" s="222">
        <v>1</v>
      </c>
      <c r="T233" s="221" t="s">
        <v>140</v>
      </c>
      <c r="U233" s="220">
        <v>90000</v>
      </c>
      <c r="V233" s="220">
        <f t="shared" si="65"/>
        <v>16200</v>
      </c>
      <c r="W233" s="220">
        <v>0</v>
      </c>
      <c r="X233" s="18">
        <v>330</v>
      </c>
      <c r="Y233" s="225" t="s">
        <v>47</v>
      </c>
      <c r="Z233" s="314">
        <f t="shared" ref="Z233:Z236" si="70">(U233-V233)*0.08</f>
        <v>5904</v>
      </c>
      <c r="AA233" s="315"/>
      <c r="AB233" s="316">
        <f t="shared" ref="AB233:AB242" si="71">AC233/1.18*0.08</f>
        <v>3050.8474576271187</v>
      </c>
      <c r="AC233" s="224">
        <f t="shared" si="69"/>
        <v>45000</v>
      </c>
      <c r="AD233" s="220"/>
      <c r="AE233" s="220"/>
      <c r="AF233" s="334" t="s">
        <v>231</v>
      </c>
      <c r="AG233" s="227">
        <v>8</v>
      </c>
      <c r="AH233" s="224">
        <v>7</v>
      </c>
      <c r="AI233" s="221" t="s">
        <v>49</v>
      </c>
      <c r="AJ233" s="221"/>
      <c r="AK233" s="221"/>
      <c r="AL233" s="224">
        <v>0</v>
      </c>
      <c r="AM233" s="222" t="s">
        <v>50</v>
      </c>
      <c r="AN233" s="220" t="s">
        <v>51</v>
      </c>
      <c r="AO233" s="220"/>
      <c r="AP233" s="224"/>
      <c r="AQ233" s="224"/>
      <c r="AR233" s="224"/>
      <c r="AS233" s="224"/>
      <c r="AT233" s="222">
        <v>2</v>
      </c>
      <c r="AU233" s="228">
        <v>11808</v>
      </c>
      <c r="AV233" s="317" t="str">
        <f t="shared" ref="AV233:AV249" si="7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"&amp;A233&amp;", "&amp;C233&amp;", '"&amp;D233&amp;"', date'"&amp;E233&amp;"', date'"&amp;F233&amp;"', "&amp;G233&amp;", "&amp;H233&amp;", '"&amp;I233&amp;"',date'"&amp;O233&amp;"',"&amp;J233&amp;", "&amp;K233&amp;", "&amp;K233&amp;", '"&amp;L233&amp;"', "&amp;M233&amp;", "&amp;N233&amp;", date'"&amp;P233&amp;"', date'"&amp;Q233&amp;"', "&amp;R233&amp;", "&amp;S233&amp;", to_date('"&amp;T233&amp;"','YYYY-MM-DD HH24:MI:SS'), "&amp;U233&amp;", "&amp;V233&amp;", "&amp;W233&amp;", "&amp;X233&amp;", "&amp;AL233&amp;", '"&amp;AN233&amp;"', "&amp;AG233&amp;","&amp;AM233&amp;");"&amp;
IF(LEN(AC233)&gt;0,"insert into xxxx_oebs_cash_payment_test (ID, INVOICE_ID, OEBS_PAYMENT, DOC_DATE, COMISS_DATE) values (s_xxxx_oebs_cash_payment_test.NEXTVAL, "&amp;H233&amp;", "&amp;AC233&amp;", to_date('"&amp;T233&amp;"','YYYY-MM-DD HH24:MI:SS'), "&amp;AF233&amp;" );","")&amp;
IF(LEN(AD233)&gt;0,"insert into xxxx_oebs_cash_payment_test (ID, INVOICE_ID, OEBS_PAYMENT, DOC_DATE, COMISS_DATE) values (s_xxxx_oebs_cash_payment_test.NEXTVAL, "&amp;H233&amp;", "&amp;AD233&amp;", to_date('"&amp;T233&amp;"','YYYY-MM-DD HH24:MI:SS'), "&amp;AF233&amp;" );","")&amp;
IF(LEN(AE233)&gt;0,"insert into xxxx_oebs_cash_payment_test (ID, INVOICE_ID, OEBS_PAYMENT, DOC_DATE, COMISS_DATE) values (s_xxxx_oebs_cash_payment_test.NEXTVAL, "&amp;H233&amp;", "&amp;AE233&amp;", to_date('"&amp;T233&amp;"','YYYY-MM-DD HH24:MI:SS'), "&amp;AF233&amp;" );","")&amp;
IF(LEN(AH233)&gt;0,"insert into xxxx_client_discount_m  (ID,CLIENT_ID,CLIENT_AVG_DISCOUNT,DT) values (s_xxxx_client_discount_m.NEXTVAL,"&amp;X233&amp;", "&amp;AH233&amp;", "&amp;AI233&amp;");","")&amp;
IF(LEN(AJ233)&gt;0,"insert into xxxx_client_discount_m  (ID,CLIENT_ID,CLIENT_AVG_DISCOUNT,DT) values (s_xxxx_client_discount_m.NEXTVAL,"&amp;X233&amp;", "&amp;AJ233&amp;", "&amp;AK233&amp;");","")&amp;
IF(LEN(AO233)&gt;0,"insert into xxxx_contract_signed_attr (ID, CONTRACT_ID, CODE, KEY_NUM) values (s_xxxx_contract_signed_attr.NEXTVAL, "&amp;C233&amp;", 'SUPERCOMMISSION_BONUS' , "&amp;AO233&amp;" );","")&amp;
IF(LEN(AP233)&gt;0,"insert into xxxx_loyal_clients_contr_attr (ID, CONTRACT_ID, CLIENT_ID, LC_TURNOVER, COLLATERAL_FIRST_DT, COLLATERAL_END_DT) values (s_xxxx_loyal_clients_contr_atr.NEXTVAL, "&amp;C233&amp;", "&amp;X233&amp;", "&amp;AP233&amp;", "&amp;AQ233&amp;", "&amp;AR233&amp;"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100248, 'Б-100248-13',date'2016-03-03',2, 2, 2, 'RUR', 1, 18, date'2016-03-06', date'2016-03-07', 1002481, 1, to_date('2016-03-08 00:00:00','YYYY-MM-DD HH24:MI:SS'), 90000, 16200, 0, 330,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(s_xxxx_client_discount_m.NEXTVAL,330, 7, date'2014-03-01');</v>
      </c>
    </row>
    <row r="234" spans="1:48" s="228" customFormat="1" ht="15" customHeight="1" x14ac:dyDescent="0.3">
      <c r="A234" s="272">
        <v>38</v>
      </c>
      <c r="B234" s="237"/>
      <c r="C234" s="220" t="str">
        <f t="shared" si="52"/>
        <v>100038</v>
      </c>
      <c r="D234" s="220" t="str">
        <f t="shared" si="53"/>
        <v>100038/13</v>
      </c>
      <c r="E234" s="221" t="s">
        <v>251</v>
      </c>
      <c r="F234" s="221" t="s">
        <v>252</v>
      </c>
      <c r="G234" s="220">
        <v>2</v>
      </c>
      <c r="H234" s="189">
        <v>100249</v>
      </c>
      <c r="I234" s="222" t="str">
        <f t="shared" si="54"/>
        <v>Б-100249-13</v>
      </c>
      <c r="J234" s="16">
        <v>2</v>
      </c>
      <c r="K234" s="220">
        <v>2</v>
      </c>
      <c r="L234" s="220" t="s">
        <v>42</v>
      </c>
      <c r="M234" s="223">
        <v>1</v>
      </c>
      <c r="N234" s="220">
        <v>18</v>
      </c>
      <c r="O234" s="221" t="s">
        <v>168</v>
      </c>
      <c r="P234" s="221" t="s">
        <v>234</v>
      </c>
      <c r="Q234" s="221" t="s">
        <v>235</v>
      </c>
      <c r="R234" s="224" t="str">
        <f t="shared" si="68"/>
        <v>1002491</v>
      </c>
      <c r="S234" s="222">
        <v>1</v>
      </c>
      <c r="T234" s="221" t="s">
        <v>140</v>
      </c>
      <c r="U234" s="220">
        <v>90000</v>
      </c>
      <c r="V234" s="220">
        <f t="shared" si="65"/>
        <v>16200</v>
      </c>
      <c r="W234" s="220">
        <v>0</v>
      </c>
      <c r="X234" s="18">
        <v>331</v>
      </c>
      <c r="Y234" s="225" t="s">
        <v>47</v>
      </c>
      <c r="Z234" s="314">
        <f t="shared" si="70"/>
        <v>5904</v>
      </c>
      <c r="AA234" s="315"/>
      <c r="AB234" s="316">
        <f t="shared" si="71"/>
        <v>3050.8474576271187</v>
      </c>
      <c r="AC234" s="224">
        <f t="shared" si="69"/>
        <v>45000</v>
      </c>
      <c r="AD234" s="220"/>
      <c r="AE234" s="220"/>
      <c r="AF234" s="334" t="s">
        <v>231</v>
      </c>
      <c r="AG234" s="227">
        <v>8</v>
      </c>
      <c r="AH234" s="224">
        <v>7</v>
      </c>
      <c r="AI234" s="221" t="s">
        <v>49</v>
      </c>
      <c r="AJ234" s="221"/>
      <c r="AK234" s="221"/>
      <c r="AL234" s="224">
        <v>0</v>
      </c>
      <c r="AM234" s="222" t="s">
        <v>50</v>
      </c>
      <c r="AN234" s="220" t="s">
        <v>51</v>
      </c>
      <c r="AO234" s="220"/>
      <c r="AP234" s="224"/>
      <c r="AQ234" s="224"/>
      <c r="AR234" s="224"/>
      <c r="AS234" s="224"/>
      <c r="AT234" s="222">
        <v>7</v>
      </c>
      <c r="AU234" s="228">
        <v>11152</v>
      </c>
      <c r="AV234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100249, 'Б-100249-13',date'2016-03-03',2, 2, 2, 'RUR', 1, 18, date'2016-03-06', date'2016-03-07', 1002491, 1, to_date('2016-03-08 00:00:00','YYYY-MM-DD HH24:MI:SS'), 90000, 16200, 0, 331, 0, 'c1', 8,null);insert into xxxx_oebs_cash_payment_test (ID, INVOICE_ID, OEBS_PAYMENT, DOC_DATE, COMISS_DATE) values (s_xxxx_oebs_cash_payment_test.NEXTVAL, 100249, 45000, to_date('2016-03-08 00:00:00','YYYY-MM-DD HH24:MI:SS'), date'2016-03-31' );insert into xxxx_client_discount_m  (ID,CLIENT_ID,CLIENT_AVG_DISCOUNT,DT) values (s_xxxx_client_discount_m.NEXTVAL,331, 7, date'2014-03-01');</v>
      </c>
    </row>
    <row r="235" spans="1:48" s="228" customFormat="1" ht="15" customHeight="1" x14ac:dyDescent="0.3">
      <c r="A235" s="272">
        <v>38</v>
      </c>
      <c r="B235" s="237"/>
      <c r="C235" s="220" t="str">
        <f t="shared" si="52"/>
        <v>100038</v>
      </c>
      <c r="D235" s="220" t="str">
        <f t="shared" si="53"/>
        <v>100038/13</v>
      </c>
      <c r="E235" s="221" t="s">
        <v>251</v>
      </c>
      <c r="F235" s="221" t="s">
        <v>252</v>
      </c>
      <c r="G235" s="220">
        <v>2</v>
      </c>
      <c r="H235" s="189">
        <v>100250</v>
      </c>
      <c r="I235" s="222" t="str">
        <f t="shared" si="54"/>
        <v>Б-100250-13</v>
      </c>
      <c r="J235" s="16">
        <v>2</v>
      </c>
      <c r="K235" s="220">
        <v>7</v>
      </c>
      <c r="L235" s="220" t="s">
        <v>42</v>
      </c>
      <c r="M235" s="223">
        <v>1</v>
      </c>
      <c r="N235" s="220">
        <v>18</v>
      </c>
      <c r="O235" s="221" t="s">
        <v>168</v>
      </c>
      <c r="P235" s="221" t="s">
        <v>234</v>
      </c>
      <c r="Q235" s="221" t="s">
        <v>235</v>
      </c>
      <c r="R235" s="224" t="str">
        <f t="shared" si="68"/>
        <v>1002501</v>
      </c>
      <c r="S235" s="222">
        <v>1</v>
      </c>
      <c r="T235" s="221" t="s">
        <v>140</v>
      </c>
      <c r="U235" s="220">
        <v>90000</v>
      </c>
      <c r="V235" s="220">
        <f t="shared" si="65"/>
        <v>16200</v>
      </c>
      <c r="W235" s="220">
        <v>0</v>
      </c>
      <c r="X235" s="18">
        <v>332</v>
      </c>
      <c r="Y235" s="225" t="s">
        <v>47</v>
      </c>
      <c r="Z235" s="314">
        <f t="shared" si="70"/>
        <v>5904</v>
      </c>
      <c r="AA235" s="315"/>
      <c r="AB235" s="316">
        <f t="shared" si="71"/>
        <v>3050.8474576271187</v>
      </c>
      <c r="AC235" s="224">
        <f t="shared" si="69"/>
        <v>45000</v>
      </c>
      <c r="AD235" s="220"/>
      <c r="AE235" s="220"/>
      <c r="AF235" s="334" t="s">
        <v>231</v>
      </c>
      <c r="AG235" s="227">
        <v>8</v>
      </c>
      <c r="AH235" s="224">
        <v>7</v>
      </c>
      <c r="AI235" s="221" t="s">
        <v>49</v>
      </c>
      <c r="AJ235" s="221"/>
      <c r="AK235" s="221"/>
      <c r="AL235" s="224">
        <v>0</v>
      </c>
      <c r="AM235" s="222" t="s">
        <v>50</v>
      </c>
      <c r="AN235" s="220" t="s">
        <v>51</v>
      </c>
      <c r="AO235" s="220"/>
      <c r="AP235" s="224"/>
      <c r="AQ235" s="224"/>
      <c r="AR235" s="224"/>
      <c r="AS235" s="273"/>
      <c r="AT235" s="274">
        <v>25</v>
      </c>
      <c r="AU235" s="228">
        <v>6560</v>
      </c>
      <c r="AV235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100250, 'Б-100250-13',date'2016-03-03',2, 7, 7, 'RUR', 1, 18, date'2016-03-06', date'2016-03-07', 1002501, 1, to_date('2016-03-08 00:00:00','YYYY-MM-DD HH24:MI:SS'), 90000, 16200, 0, 332, 0, 'c1', 8,null);insert into xxxx_oebs_cash_payment_test (ID, INVOICE_ID, OEBS_PAYMENT, DOC_DATE, COMISS_DATE) values (s_xxxx_oebs_cash_payment_test.NEXTVAL, 100250, 45000, to_date('2016-03-08 00:00:00','YYYY-MM-DD HH24:MI:SS'), date'2016-03-31' );insert into xxxx_client_discount_m  (ID,CLIENT_ID,CLIENT_AVG_DISCOUNT,DT) values (s_xxxx_client_discount_m.NEXTVAL,332, 7, date'2014-03-01');</v>
      </c>
    </row>
    <row r="236" spans="1:48" s="228" customFormat="1" ht="15" customHeight="1" x14ac:dyDescent="0.3">
      <c r="A236" s="272">
        <v>38</v>
      </c>
      <c r="B236" s="237"/>
      <c r="C236" s="220" t="str">
        <f t="shared" si="52"/>
        <v>100038</v>
      </c>
      <c r="D236" s="220" t="str">
        <f t="shared" si="53"/>
        <v>100038/13</v>
      </c>
      <c r="E236" s="221" t="s">
        <v>251</v>
      </c>
      <c r="F236" s="221" t="s">
        <v>252</v>
      </c>
      <c r="G236" s="220">
        <v>2</v>
      </c>
      <c r="H236" s="189">
        <v>100251</v>
      </c>
      <c r="I236" s="222" t="str">
        <f t="shared" si="54"/>
        <v>Б-100251-13</v>
      </c>
      <c r="J236" s="16">
        <v>2</v>
      </c>
      <c r="K236" s="220">
        <v>7</v>
      </c>
      <c r="L236" s="220" t="s">
        <v>42</v>
      </c>
      <c r="M236" s="223">
        <v>1</v>
      </c>
      <c r="N236" s="220">
        <v>18</v>
      </c>
      <c r="O236" s="221" t="s">
        <v>169</v>
      </c>
      <c r="P236" s="221" t="s">
        <v>234</v>
      </c>
      <c r="Q236" s="221" t="s">
        <v>235</v>
      </c>
      <c r="R236" s="224" t="str">
        <f t="shared" si="68"/>
        <v>1002511</v>
      </c>
      <c r="S236" s="222">
        <v>1</v>
      </c>
      <c r="T236" s="221" t="s">
        <v>141</v>
      </c>
      <c r="U236" s="220">
        <v>80000</v>
      </c>
      <c r="V236" s="220">
        <f t="shared" si="65"/>
        <v>14400</v>
      </c>
      <c r="W236" s="220">
        <v>0</v>
      </c>
      <c r="X236" s="18">
        <v>333</v>
      </c>
      <c r="Y236" s="225" t="s">
        <v>47</v>
      </c>
      <c r="Z236" s="314">
        <f t="shared" si="70"/>
        <v>5248</v>
      </c>
      <c r="AA236" s="315">
        <f>SUM(Z232:Z237)</f>
        <v>36080</v>
      </c>
      <c r="AB236" s="316">
        <f t="shared" si="71"/>
        <v>2711.8644067796613</v>
      </c>
      <c r="AC236" s="224">
        <f t="shared" si="69"/>
        <v>40000</v>
      </c>
      <c r="AD236" s="220"/>
      <c r="AE236" s="220"/>
      <c r="AF236" s="334" t="s">
        <v>231</v>
      </c>
      <c r="AG236" s="227">
        <v>8</v>
      </c>
      <c r="AH236" s="224">
        <v>20</v>
      </c>
      <c r="AI236" s="221" t="s">
        <v>49</v>
      </c>
      <c r="AJ236" s="221"/>
      <c r="AK236" s="221"/>
      <c r="AL236" s="224">
        <v>0</v>
      </c>
      <c r="AM236" s="222" t="s">
        <v>50</v>
      </c>
      <c r="AN236" s="220" t="s">
        <v>51</v>
      </c>
      <c r="AO236" s="220"/>
      <c r="AP236" s="224"/>
      <c r="AQ236" s="224"/>
      <c r="AR236" s="224"/>
      <c r="AS236" s="222"/>
      <c r="AT236" s="222"/>
      <c r="AU236" s="228" t="s">
        <v>394</v>
      </c>
      <c r="AV236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100251, 'Б-100251-13',date'2016-03-04',2, 7, 7, 'RUR', 1, 18, date'2016-03-06', date'2016-03-07', 1002511, 1, to_date('2016-03-09 00:00:00','YYYY-MM-DD HH24:MI:SS'), 80000, 14400, 0, 333, 0, 'c1', 8,null);insert into xxxx_oebs_cash_payment_test (ID, INVOICE_ID, OEBS_PAYMENT, DOC_DATE, COMISS_DATE) values (s_xxxx_oebs_cash_payment_test.NEXTVAL, 100251, 40000, to_date('2016-03-09 00:00:00','YYYY-MM-DD HH24:MI:SS'), date'2016-03-31' );insert into xxxx_client_discount_m  (ID,CLIENT_ID,CLIENT_AVG_DISCOUNT,DT) values (s_xxxx_client_discount_m.NEXTVAL,333, 20, date'2014-03-01');</v>
      </c>
    </row>
    <row r="237" spans="1:48" s="279" customFormat="1" ht="15" customHeight="1" x14ac:dyDescent="0.3">
      <c r="A237" s="272">
        <v>38</v>
      </c>
      <c r="B237" s="237"/>
      <c r="C237" s="222" t="str">
        <f t="shared" si="52"/>
        <v>100038</v>
      </c>
      <c r="D237" s="222" t="str">
        <f t="shared" si="53"/>
        <v>100038/13</v>
      </c>
      <c r="E237" s="275" t="s">
        <v>251</v>
      </c>
      <c r="F237" s="275" t="s">
        <v>252</v>
      </c>
      <c r="G237" s="222">
        <v>2</v>
      </c>
      <c r="H237" s="189">
        <v>100252</v>
      </c>
      <c r="I237" s="222" t="str">
        <f t="shared" si="54"/>
        <v>Б-100252-13</v>
      </c>
      <c r="J237" s="16">
        <v>2</v>
      </c>
      <c r="K237" s="222">
        <v>25</v>
      </c>
      <c r="L237" s="222" t="s">
        <v>42</v>
      </c>
      <c r="M237" s="277">
        <v>1</v>
      </c>
      <c r="N237" s="222">
        <v>18</v>
      </c>
      <c r="O237" s="275" t="s">
        <v>170</v>
      </c>
      <c r="P237" s="275" t="s">
        <v>234</v>
      </c>
      <c r="Q237" s="275" t="s">
        <v>235</v>
      </c>
      <c r="R237" s="222" t="str">
        <f t="shared" si="68"/>
        <v>1002521</v>
      </c>
      <c r="S237" s="222">
        <v>1</v>
      </c>
      <c r="T237" s="275" t="s">
        <v>142</v>
      </c>
      <c r="U237" s="222">
        <v>80000</v>
      </c>
      <c r="V237" s="222">
        <f t="shared" si="65"/>
        <v>14400</v>
      </c>
      <c r="W237" s="222">
        <v>0</v>
      </c>
      <c r="X237" s="18">
        <v>334</v>
      </c>
      <c r="Y237" s="278" t="s">
        <v>47</v>
      </c>
      <c r="Z237" s="314">
        <f>(U237-V237)*0.1</f>
        <v>6560</v>
      </c>
      <c r="AA237" s="315">
        <f>SUM(AB232:AB237)</f>
        <v>18644.067796610168</v>
      </c>
      <c r="AB237" s="316">
        <f>AC237/1.18*0.1</f>
        <v>3389.8305084745766</v>
      </c>
      <c r="AC237" s="318">
        <f t="shared" si="69"/>
        <v>40000</v>
      </c>
      <c r="AD237" s="220"/>
      <c r="AE237" s="220"/>
      <c r="AF237" s="335" t="s">
        <v>231</v>
      </c>
      <c r="AG237" s="278">
        <v>8</v>
      </c>
      <c r="AH237" s="222">
        <v>13</v>
      </c>
      <c r="AI237" s="275" t="s">
        <v>49</v>
      </c>
      <c r="AJ237" s="275"/>
      <c r="AK237" s="275"/>
      <c r="AL237" s="222">
        <v>0</v>
      </c>
      <c r="AM237" s="222" t="s">
        <v>50</v>
      </c>
      <c r="AN237" s="222" t="s">
        <v>51</v>
      </c>
      <c r="AO237" s="222"/>
      <c r="AP237" s="222"/>
      <c r="AQ237" s="222"/>
      <c r="AR237" s="222"/>
      <c r="AS237" s="222"/>
      <c r="AT237" s="222" t="s">
        <v>395</v>
      </c>
      <c r="AV237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100252, 'Б-100252-13',date'2016-03-05',2, 25, 25, 'RUR', 1, 18, date'2016-03-06', date'2016-03-07', 1002521, 1, to_date('2016-03-11 00:00:00','YYYY-MM-DD HH24:MI:SS'), 80000, 14400, 0, 334, 0, 'c1', 8,null);insert into xxxx_oebs_cash_payment_test (ID, INVOICE_ID, OEBS_PAYMENT, DOC_DATE, COMISS_DATE) values (s_xxxx_oebs_cash_payment_test.NEXTVAL, 100252, 40000, to_date('2016-03-11 00:00:00','YYYY-MM-DD HH24:MI:SS'), date'2016-03-31' );insert into xxxx_client_discount_m  (ID,CLIENT_ID,CLIENT_AVG_DISCOUNT,DT) values (s_xxxx_client_discount_m.NEXTVAL,334, 13, date'2014-03-01');</v>
      </c>
    </row>
    <row r="238" spans="1:48" s="228" customFormat="1" x14ac:dyDescent="0.3">
      <c r="A238" s="272">
        <v>38</v>
      </c>
      <c r="B238" s="237"/>
      <c r="C238" s="220" t="str">
        <f t="shared" si="52"/>
        <v>100038</v>
      </c>
      <c r="D238" s="220" t="str">
        <f t="shared" si="53"/>
        <v>100038/13</v>
      </c>
      <c r="E238" s="221" t="s">
        <v>251</v>
      </c>
      <c r="F238" s="221" t="s">
        <v>252</v>
      </c>
      <c r="G238" s="220">
        <v>2</v>
      </c>
      <c r="H238" s="189">
        <v>100253</v>
      </c>
      <c r="I238" s="222" t="str">
        <f t="shared" si="54"/>
        <v>Б-100253-13</v>
      </c>
      <c r="J238" s="16">
        <v>2</v>
      </c>
      <c r="K238" s="220">
        <v>1</v>
      </c>
      <c r="L238" s="220" t="s">
        <v>42</v>
      </c>
      <c r="M238" s="223">
        <v>1</v>
      </c>
      <c r="N238" s="220">
        <v>18</v>
      </c>
      <c r="O238" s="319" t="s">
        <v>240</v>
      </c>
      <c r="P238" s="319" t="s">
        <v>244</v>
      </c>
      <c r="Q238" s="319" t="s">
        <v>245</v>
      </c>
      <c r="R238" s="222" t="s">
        <v>50</v>
      </c>
      <c r="S238" s="222" t="s">
        <v>50</v>
      </c>
      <c r="T238" s="319" t="s">
        <v>143</v>
      </c>
      <c r="U238" s="222" t="s">
        <v>50</v>
      </c>
      <c r="V238" s="222" t="s">
        <v>50</v>
      </c>
      <c r="W238" s="222" t="s">
        <v>50</v>
      </c>
      <c r="X238" s="18">
        <v>335</v>
      </c>
      <c r="Y238" s="225" t="s">
        <v>47</v>
      </c>
      <c r="Z238" s="314"/>
      <c r="AA238" s="315">
        <f>AA236-AA237</f>
        <v>17435.932203389832</v>
      </c>
      <c r="AB238" s="316">
        <f t="shared" si="71"/>
        <v>3389.8305084745766</v>
      </c>
      <c r="AC238" s="320">
        <v>50000</v>
      </c>
      <c r="AD238" s="220"/>
      <c r="AE238" s="220"/>
      <c r="AF238" s="275" t="s">
        <v>232</v>
      </c>
      <c r="AG238" s="227">
        <v>8</v>
      </c>
      <c r="AH238" s="224">
        <v>13</v>
      </c>
      <c r="AI238" s="221" t="s">
        <v>49</v>
      </c>
      <c r="AJ238" s="221"/>
      <c r="AK238" s="221"/>
      <c r="AL238" s="224">
        <v>0</v>
      </c>
      <c r="AM238" s="222" t="s">
        <v>50</v>
      </c>
      <c r="AN238" s="220" t="s">
        <v>51</v>
      </c>
      <c r="AO238" s="220"/>
      <c r="AP238" s="224"/>
      <c r="AQ238" s="224"/>
      <c r="AR238" s="224"/>
      <c r="AS238" s="224"/>
      <c r="AT238" s="222" t="s">
        <v>317</v>
      </c>
      <c r="AU238" s="228" t="s">
        <v>396</v>
      </c>
      <c r="AV238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100253, 'Б-100253-13',date'2016-04-02',2, 1, 1, 'RUR', 1, 18, date'2016-04-06', date'2016-04-07', null, null, to_date('2016-04-07 00:00:00','YYYY-MM-DD HH24:MI:SS'), null, null, null, 335, 0, 'c1', 8,null);insert into xxxx_oebs_cash_payment_test (ID, INVOICE_ID, OEBS_PAYMENT, DOC_DATE, COMISS_DATE) values (s_xxxx_oebs_cash_payment_test.NEXTVAL, 100253, 50000, to_date('2016-04-07 00:00:00','YYYY-MM-DD HH24:MI:SS'), date'2016-04-30' );insert into xxxx_client_discount_m  (ID,CLIENT_ID,CLIENT_AVG_DISCOUNT,DT) values (s_xxxx_client_discount_m.NEXTVAL,335, 13, date'2014-03-01');</v>
      </c>
    </row>
    <row r="239" spans="1:48" s="228" customFormat="1" ht="15" customHeight="1" x14ac:dyDescent="0.3">
      <c r="A239" s="272">
        <v>38</v>
      </c>
      <c r="B239" s="237"/>
      <c r="C239" s="220" t="str">
        <f t="shared" si="52"/>
        <v>100038</v>
      </c>
      <c r="D239" s="220" t="str">
        <f t="shared" si="53"/>
        <v>100038/13</v>
      </c>
      <c r="E239" s="221" t="s">
        <v>251</v>
      </c>
      <c r="F239" s="221" t="s">
        <v>252</v>
      </c>
      <c r="G239" s="220">
        <v>2</v>
      </c>
      <c r="H239" s="189">
        <v>100254</v>
      </c>
      <c r="I239" s="222" t="str">
        <f t="shared" si="54"/>
        <v>Б-100254-13</v>
      </c>
      <c r="J239" s="16">
        <v>2</v>
      </c>
      <c r="K239" s="220">
        <v>2</v>
      </c>
      <c r="L239" s="220" t="s">
        <v>42</v>
      </c>
      <c r="M239" s="223">
        <v>1</v>
      </c>
      <c r="N239" s="220">
        <v>18</v>
      </c>
      <c r="O239" s="319" t="s">
        <v>241</v>
      </c>
      <c r="P239" s="319" t="s">
        <v>244</v>
      </c>
      <c r="Q239" s="319" t="s">
        <v>245</v>
      </c>
      <c r="R239" s="222" t="s">
        <v>50</v>
      </c>
      <c r="S239" s="222" t="s">
        <v>50</v>
      </c>
      <c r="T239" s="319" t="s">
        <v>144</v>
      </c>
      <c r="U239" s="222" t="s">
        <v>50</v>
      </c>
      <c r="V239" s="222" t="s">
        <v>50</v>
      </c>
      <c r="W239" s="222" t="s">
        <v>50</v>
      </c>
      <c r="X239" s="18">
        <v>336</v>
      </c>
      <c r="Y239" s="225" t="s">
        <v>47</v>
      </c>
      <c r="Z239" s="314"/>
      <c r="AA239" s="315"/>
      <c r="AB239" s="316">
        <f t="shared" si="71"/>
        <v>3050.8474576271187</v>
      </c>
      <c r="AC239" s="320">
        <v>45000</v>
      </c>
      <c r="AD239" s="220"/>
      <c r="AE239" s="220"/>
      <c r="AF239" s="275" t="s">
        <v>232</v>
      </c>
      <c r="AG239" s="227">
        <v>8</v>
      </c>
      <c r="AH239" s="224">
        <v>7</v>
      </c>
      <c r="AI239" s="221" t="s">
        <v>49</v>
      </c>
      <c r="AJ239" s="221"/>
      <c r="AK239" s="221"/>
      <c r="AL239" s="224">
        <v>0</v>
      </c>
      <c r="AM239" s="222" t="s">
        <v>50</v>
      </c>
      <c r="AN239" s="220" t="s">
        <v>51</v>
      </c>
      <c r="AO239" s="220"/>
      <c r="AP239" s="224"/>
      <c r="AQ239" s="224"/>
      <c r="AR239" s="224"/>
      <c r="AS239" s="224"/>
      <c r="AT239" s="222"/>
      <c r="AV239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100254, 'Б-100254-13',date'2016-04-03',2, 2, 2, 'RUR', 1, 18, date'2016-04-06', date'2016-04-07', null, null, to_date('2016-04-08 00:00:00','YYYY-MM-DD HH24:MI:SS'), null, null, null, 336, 0, 'c1', 8,null);insert into xxxx_oebs_cash_payment_test (ID, INVOICE_ID, OEBS_PAYMENT, DOC_DATE, COMISS_DATE) values (s_xxxx_oebs_cash_payment_test.NEXTVAL, 100254, 45000, to_date('2016-04-08 00:00:00','YYYY-MM-DD HH24:MI:SS'), date'2016-04-30' );insert into xxxx_client_discount_m  (ID,CLIENT_ID,CLIENT_AVG_DISCOUNT,DT) values (s_xxxx_client_discount_m.NEXTVAL,336, 7, date'2014-03-01');</v>
      </c>
    </row>
    <row r="240" spans="1:48" s="228" customFormat="1" ht="15" customHeight="1" x14ac:dyDescent="0.3">
      <c r="A240" s="272">
        <v>38</v>
      </c>
      <c r="B240" s="237"/>
      <c r="C240" s="220" t="str">
        <f t="shared" si="52"/>
        <v>100038</v>
      </c>
      <c r="D240" s="220" t="str">
        <f t="shared" si="53"/>
        <v>100038/13</v>
      </c>
      <c r="E240" s="221" t="s">
        <v>251</v>
      </c>
      <c r="F240" s="221" t="s">
        <v>252</v>
      </c>
      <c r="G240" s="220">
        <v>2</v>
      </c>
      <c r="H240" s="189">
        <v>100255</v>
      </c>
      <c r="I240" s="222" t="str">
        <f t="shared" si="54"/>
        <v>Б-100255-13</v>
      </c>
      <c r="J240" s="16">
        <v>2</v>
      </c>
      <c r="K240" s="220">
        <v>2</v>
      </c>
      <c r="L240" s="220" t="s">
        <v>42</v>
      </c>
      <c r="M240" s="223">
        <v>1</v>
      </c>
      <c r="N240" s="220">
        <v>18</v>
      </c>
      <c r="O240" s="319" t="s">
        <v>241</v>
      </c>
      <c r="P240" s="319" t="s">
        <v>244</v>
      </c>
      <c r="Q240" s="319" t="s">
        <v>245</v>
      </c>
      <c r="R240" s="222" t="s">
        <v>50</v>
      </c>
      <c r="S240" s="222" t="s">
        <v>50</v>
      </c>
      <c r="T240" s="319" t="s">
        <v>144</v>
      </c>
      <c r="U240" s="222" t="s">
        <v>50</v>
      </c>
      <c r="V240" s="222" t="s">
        <v>50</v>
      </c>
      <c r="W240" s="222" t="s">
        <v>50</v>
      </c>
      <c r="X240" s="18">
        <v>337</v>
      </c>
      <c r="Y240" s="225" t="s">
        <v>47</v>
      </c>
      <c r="Z240" s="314"/>
      <c r="AA240" s="315"/>
      <c r="AB240" s="316">
        <f t="shared" si="71"/>
        <v>3050.8474576271187</v>
      </c>
      <c r="AC240" s="320">
        <v>45000</v>
      </c>
      <c r="AD240" s="220"/>
      <c r="AE240" s="220"/>
      <c r="AF240" s="275" t="s">
        <v>232</v>
      </c>
      <c r="AG240" s="227">
        <v>8</v>
      </c>
      <c r="AH240" s="224">
        <v>7</v>
      </c>
      <c r="AI240" s="221" t="s">
        <v>49</v>
      </c>
      <c r="AJ240" s="221"/>
      <c r="AK240" s="221"/>
      <c r="AL240" s="224">
        <v>0</v>
      </c>
      <c r="AM240" s="222" t="s">
        <v>50</v>
      </c>
      <c r="AN240" s="220" t="s">
        <v>51</v>
      </c>
      <c r="AO240" s="220"/>
      <c r="AP240" s="224"/>
      <c r="AQ240" s="224"/>
      <c r="AR240" s="224"/>
      <c r="AS240" s="224"/>
      <c r="AT240" s="222"/>
      <c r="AV240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100255, 'Б-100255-13',date'2016-04-03',2, 2, 2, 'RUR', 1, 18, date'2016-04-06', date'2016-04-07', null, null, to_date('2016-04-08 00:00:00','YYYY-MM-DD HH24:MI:SS'), null, null, null, 337, 0, 'c1', 8,null);insert into xxxx_oebs_cash_payment_test (ID, INVOICE_ID, OEBS_PAYMENT, DOC_DATE, COMISS_DATE) values (s_xxxx_oebs_cash_payment_test.NEXTVAL, 100255, 45000, to_date('2016-04-08 00:00:00','YYYY-MM-DD HH24:MI:SS'), date'2016-04-30' );insert into xxxx_client_discount_m  (ID,CLIENT_ID,CLIENT_AVG_DISCOUNT,DT) values (s_xxxx_client_discount_m.NEXTVAL,337, 7, date'2014-03-01');</v>
      </c>
    </row>
    <row r="241" spans="1:48" s="228" customFormat="1" ht="15" customHeight="1" x14ac:dyDescent="0.3">
      <c r="A241" s="272">
        <v>38</v>
      </c>
      <c r="B241" s="237"/>
      <c r="C241" s="220" t="str">
        <f t="shared" si="52"/>
        <v>100038</v>
      </c>
      <c r="D241" s="220" t="str">
        <f t="shared" si="53"/>
        <v>100038/13</v>
      </c>
      <c r="E241" s="221" t="s">
        <v>251</v>
      </c>
      <c r="F241" s="221" t="s">
        <v>252</v>
      </c>
      <c r="G241" s="220">
        <v>2</v>
      </c>
      <c r="H241" s="189">
        <v>100256</v>
      </c>
      <c r="I241" s="222" t="str">
        <f t="shared" si="54"/>
        <v>Б-100256-13</v>
      </c>
      <c r="J241" s="16">
        <v>2</v>
      </c>
      <c r="K241" s="220">
        <v>7</v>
      </c>
      <c r="L241" s="220" t="s">
        <v>42</v>
      </c>
      <c r="M241" s="223">
        <v>1</v>
      </c>
      <c r="N241" s="220">
        <v>18</v>
      </c>
      <c r="O241" s="319" t="s">
        <v>241</v>
      </c>
      <c r="P241" s="319" t="s">
        <v>244</v>
      </c>
      <c r="Q241" s="319" t="s">
        <v>245</v>
      </c>
      <c r="R241" s="222" t="s">
        <v>50</v>
      </c>
      <c r="S241" s="222" t="s">
        <v>50</v>
      </c>
      <c r="T241" s="319" t="s">
        <v>144</v>
      </c>
      <c r="U241" s="222" t="s">
        <v>50</v>
      </c>
      <c r="V241" s="222" t="s">
        <v>50</v>
      </c>
      <c r="W241" s="222" t="s">
        <v>50</v>
      </c>
      <c r="X241" s="18">
        <v>338</v>
      </c>
      <c r="Y241" s="225" t="s">
        <v>47</v>
      </c>
      <c r="Z241" s="314"/>
      <c r="AA241" s="315"/>
      <c r="AB241" s="316">
        <f t="shared" si="71"/>
        <v>3050.8474576271187</v>
      </c>
      <c r="AC241" s="320">
        <v>45000</v>
      </c>
      <c r="AD241" s="220"/>
      <c r="AE241" s="220"/>
      <c r="AF241" s="275" t="s">
        <v>232</v>
      </c>
      <c r="AG241" s="227">
        <v>8</v>
      </c>
      <c r="AH241" s="224">
        <v>7</v>
      </c>
      <c r="AI241" s="221" t="s">
        <v>49</v>
      </c>
      <c r="AJ241" s="221"/>
      <c r="AK241" s="221"/>
      <c r="AL241" s="224">
        <v>0</v>
      </c>
      <c r="AM241" s="222" t="s">
        <v>50</v>
      </c>
      <c r="AN241" s="220" t="s">
        <v>51</v>
      </c>
      <c r="AO241" s="220"/>
      <c r="AP241" s="224"/>
      <c r="AQ241" s="224"/>
      <c r="AR241" s="224"/>
      <c r="AS241" s="273"/>
      <c r="AT241" s="274"/>
      <c r="AV241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100256, 'Б-100256-13',date'2016-04-03',2, 7, 7, 'RUR', 1, 18, date'2016-04-06', date'2016-04-07', null, null, to_date('2016-04-08 00:00:00','YYYY-MM-DD HH24:MI:SS'), null, null, null, 338, 0, 'c1', 8,null);insert into xxxx_oebs_cash_payment_test (ID, INVOICE_ID, OEBS_PAYMENT, DOC_DATE, COMISS_DATE) values (s_xxxx_oebs_cash_payment_test.NEXTVAL, 100256, 45000, to_date('2016-04-08 00:00:00','YYYY-MM-DD HH24:MI:SS'), date'2016-04-30' );insert into xxxx_client_discount_m  (ID,CLIENT_ID,CLIENT_AVG_DISCOUNT,DT) values (s_xxxx_client_discount_m.NEXTVAL,338, 7, date'2014-03-01');</v>
      </c>
    </row>
    <row r="242" spans="1:48" s="228" customFormat="1" ht="15" customHeight="1" x14ac:dyDescent="0.3">
      <c r="A242" s="272">
        <v>38</v>
      </c>
      <c r="B242" s="237"/>
      <c r="C242" s="220" t="str">
        <f t="shared" si="52"/>
        <v>100038</v>
      </c>
      <c r="D242" s="220" t="str">
        <f t="shared" si="53"/>
        <v>100038/13</v>
      </c>
      <c r="E242" s="221" t="s">
        <v>251</v>
      </c>
      <c r="F242" s="221" t="s">
        <v>252</v>
      </c>
      <c r="G242" s="220">
        <v>2</v>
      </c>
      <c r="H242" s="189">
        <v>100257</v>
      </c>
      <c r="I242" s="222" t="str">
        <f t="shared" si="54"/>
        <v>Б-100257-13</v>
      </c>
      <c r="J242" s="16">
        <v>2</v>
      </c>
      <c r="K242" s="220">
        <v>7</v>
      </c>
      <c r="L242" s="220" t="s">
        <v>42</v>
      </c>
      <c r="M242" s="223">
        <v>1</v>
      </c>
      <c r="N242" s="220">
        <v>18</v>
      </c>
      <c r="O242" s="319" t="s">
        <v>242</v>
      </c>
      <c r="P242" s="319" t="s">
        <v>244</v>
      </c>
      <c r="Q242" s="319" t="s">
        <v>245</v>
      </c>
      <c r="R242" s="222" t="s">
        <v>50</v>
      </c>
      <c r="S242" s="222" t="s">
        <v>50</v>
      </c>
      <c r="T242" s="319" t="s">
        <v>145</v>
      </c>
      <c r="U242" s="222" t="s">
        <v>50</v>
      </c>
      <c r="V242" s="222" t="s">
        <v>50</v>
      </c>
      <c r="W242" s="222" t="s">
        <v>50</v>
      </c>
      <c r="X242" s="18">
        <v>339</v>
      </c>
      <c r="Y242" s="225" t="s">
        <v>47</v>
      </c>
      <c r="Z242" s="314"/>
      <c r="AA242" s="315"/>
      <c r="AB242" s="316">
        <f t="shared" si="71"/>
        <v>2711.8644067796613</v>
      </c>
      <c r="AC242" s="320">
        <v>40000</v>
      </c>
      <c r="AD242" s="220"/>
      <c r="AE242" s="220"/>
      <c r="AF242" s="275" t="s">
        <v>232</v>
      </c>
      <c r="AG242" s="227">
        <v>8</v>
      </c>
      <c r="AH242" s="224">
        <v>20</v>
      </c>
      <c r="AI242" s="221" t="s">
        <v>49</v>
      </c>
      <c r="AJ242" s="221"/>
      <c r="AK242" s="221"/>
      <c r="AL242" s="224">
        <v>0</v>
      </c>
      <c r="AM242" s="222" t="s">
        <v>50</v>
      </c>
      <c r="AN242" s="220" t="s">
        <v>51</v>
      </c>
      <c r="AO242" s="220"/>
      <c r="AP242" s="224"/>
      <c r="AQ242" s="224"/>
      <c r="AR242" s="224"/>
      <c r="AS242" s="222"/>
      <c r="AT242" s="222"/>
      <c r="AV242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100257, 'Б-100257-13',date'2016-04-04',2, 7, 7, 'RUR', 1, 18, date'2016-04-06', date'2016-04-07', null, null, to_date('2016-04-09 00:00:00','YYYY-MM-DD HH24:MI:SS'), null, null, null, 339, 0, 'c1', 8,null);insert into xxxx_oebs_cash_payment_test (ID, INVOICE_ID, OEBS_PAYMENT, DOC_DATE, COMISS_DATE) values (s_xxxx_oebs_cash_payment_test.NEXTVAL, 100257, 40000, to_date('2016-04-09 00:00:00','YYYY-MM-DD HH24:MI:SS'), date'2016-04-30' );insert into xxxx_client_discount_m  (ID,CLIENT_ID,CLIENT_AVG_DISCOUNT,DT) values (s_xxxx_client_discount_m.NEXTVAL,339, 20, date'2014-03-01');</v>
      </c>
    </row>
    <row r="243" spans="1:48" s="236" customFormat="1" ht="15" customHeight="1" x14ac:dyDescent="0.3">
      <c r="A243" s="324">
        <v>38</v>
      </c>
      <c r="B243" s="336"/>
      <c r="C243" s="229" t="str">
        <f t="shared" si="52"/>
        <v>100038</v>
      </c>
      <c r="D243" s="229" t="str">
        <f t="shared" si="53"/>
        <v>100038/13</v>
      </c>
      <c r="E243" s="230" t="s">
        <v>251</v>
      </c>
      <c r="F243" s="230" t="s">
        <v>252</v>
      </c>
      <c r="G243" s="229">
        <v>2</v>
      </c>
      <c r="H243" s="189">
        <v>100258</v>
      </c>
      <c r="I243" s="229" t="str">
        <f t="shared" si="54"/>
        <v>Б-100258-13</v>
      </c>
      <c r="J243" s="16">
        <v>2</v>
      </c>
      <c r="K243" s="229">
        <v>25</v>
      </c>
      <c r="L243" s="229" t="s">
        <v>42</v>
      </c>
      <c r="M243" s="231">
        <v>1</v>
      </c>
      <c r="N243" s="229">
        <v>18</v>
      </c>
      <c r="O243" s="337" t="s">
        <v>243</v>
      </c>
      <c r="P243" s="337" t="s">
        <v>244</v>
      </c>
      <c r="Q243" s="337" t="s">
        <v>245</v>
      </c>
      <c r="R243" s="229" t="s">
        <v>50</v>
      </c>
      <c r="S243" s="229" t="s">
        <v>50</v>
      </c>
      <c r="T243" s="337" t="s">
        <v>146</v>
      </c>
      <c r="U243" s="229" t="s">
        <v>50</v>
      </c>
      <c r="V243" s="229" t="s">
        <v>50</v>
      </c>
      <c r="W243" s="229" t="s">
        <v>50</v>
      </c>
      <c r="X243" s="18">
        <v>340</v>
      </c>
      <c r="Y243" s="233" t="s">
        <v>47</v>
      </c>
      <c r="Z243" s="325"/>
      <c r="AA243" s="338">
        <f>SUM(AB238:AB243)</f>
        <v>18644.067796610168</v>
      </c>
      <c r="AB243" s="339">
        <f>AC243/1.18*0.1</f>
        <v>3389.8305084745766</v>
      </c>
      <c r="AC243" s="327">
        <v>40000</v>
      </c>
      <c r="AD243" s="229"/>
      <c r="AE243" s="229"/>
      <c r="AF243" s="230" t="s">
        <v>232</v>
      </c>
      <c r="AG243" s="233">
        <v>8</v>
      </c>
      <c r="AH243" s="229">
        <v>13</v>
      </c>
      <c r="AI243" s="230" t="s">
        <v>49</v>
      </c>
      <c r="AJ243" s="230"/>
      <c r="AK243" s="230"/>
      <c r="AL243" s="229">
        <v>0</v>
      </c>
      <c r="AM243" s="229" t="s">
        <v>50</v>
      </c>
      <c r="AN243" s="229" t="s">
        <v>51</v>
      </c>
      <c r="AO243" s="229"/>
      <c r="AP243" s="229"/>
      <c r="AQ243" s="229"/>
      <c r="AR243" s="229"/>
      <c r="AS243" s="229"/>
      <c r="AT243" s="229"/>
      <c r="AV243" s="328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100258, 'Б-100258-13',date'2016-04-05',2, 25, 25, 'RUR', 1, 18, date'2016-04-06', date'2016-04-07', null, null, to_date('2016-04-11 00:00:00','YYYY-MM-DD HH24:MI:SS'), null, null, null, 340, 0, 'c1', 8,null);insert into xxxx_oebs_cash_payment_test (ID, INVOICE_ID, OEBS_PAYMENT, DOC_DATE, COMISS_DATE) values (s_xxxx_oebs_cash_payment_test.NEXTVAL, 100258, 40000, to_date('2016-04-11 00:00:00','YYYY-MM-DD HH24:MI:SS'), date'2016-04-30' );insert into xxxx_client_discount_m  (ID,CLIENT_ID,CLIENT_AVG_DISCOUNT,DT) values (s_xxxx_client_discount_m.NEXTVAL,340, 13, date'2014-03-01');</v>
      </c>
    </row>
    <row r="244" spans="1:48" s="228" customFormat="1" x14ac:dyDescent="0.3">
      <c r="A244" s="272">
        <v>39</v>
      </c>
      <c r="B244" s="237"/>
      <c r="C244" s="220" t="str">
        <f t="shared" si="52"/>
        <v>100039</v>
      </c>
      <c r="D244" s="220" t="str">
        <f t="shared" si="53"/>
        <v>100039/13</v>
      </c>
      <c r="E244" s="221" t="s">
        <v>251</v>
      </c>
      <c r="F244" s="221" t="s">
        <v>252</v>
      </c>
      <c r="G244" s="220">
        <v>2</v>
      </c>
      <c r="H244" s="189">
        <v>100259</v>
      </c>
      <c r="I244" s="222" t="str">
        <f t="shared" si="54"/>
        <v>Б-100259-13</v>
      </c>
      <c r="J244" s="16">
        <v>2</v>
      </c>
      <c r="K244" s="220">
        <v>1</v>
      </c>
      <c r="L244" s="220" t="s">
        <v>42</v>
      </c>
      <c r="M244" s="223">
        <v>1</v>
      </c>
      <c r="N244" s="220">
        <v>18</v>
      </c>
      <c r="O244" s="221" t="s">
        <v>167</v>
      </c>
      <c r="P244" s="221" t="s">
        <v>234</v>
      </c>
      <c r="Q244" s="221" t="s">
        <v>235</v>
      </c>
      <c r="R244" s="224" t="str">
        <f t="shared" ref="R244:R252" si="73">H244&amp;"1"</f>
        <v>1002591</v>
      </c>
      <c r="S244" s="222">
        <v>1</v>
      </c>
      <c r="T244" s="221" t="s">
        <v>139</v>
      </c>
      <c r="U244" s="220">
        <v>100000</v>
      </c>
      <c r="V244" s="220">
        <f t="shared" ref="V244:V249" si="74">U244*0.18</f>
        <v>18000</v>
      </c>
      <c r="W244" s="220">
        <v>0</v>
      </c>
      <c r="X244" s="18">
        <v>341</v>
      </c>
      <c r="Y244" s="225" t="s">
        <v>47</v>
      </c>
      <c r="Z244" s="314">
        <f t="shared" ref="Z244:Z252" si="75">U244-V244</f>
        <v>82000</v>
      </c>
      <c r="AA244" s="315">
        <f>AB244*0.08</f>
        <v>3389.8305084745766</v>
      </c>
      <c r="AB244" s="316">
        <f>AC244/1.18</f>
        <v>42372.881355932208</v>
      </c>
      <c r="AC244" s="224">
        <f t="shared" ref="AC244:AC249" si="76">U244*0.5</f>
        <v>50000</v>
      </c>
      <c r="AD244" s="229"/>
      <c r="AE244" s="220"/>
      <c r="AF244" s="221" t="s">
        <v>231</v>
      </c>
      <c r="AG244" s="227">
        <v>8</v>
      </c>
      <c r="AH244" s="224">
        <v>13</v>
      </c>
      <c r="AI244" s="221" t="s">
        <v>49</v>
      </c>
      <c r="AJ244" s="221"/>
      <c r="AK244" s="221"/>
      <c r="AL244" s="224">
        <v>0</v>
      </c>
      <c r="AM244" s="222" t="s">
        <v>50</v>
      </c>
      <c r="AN244" s="220" t="s">
        <v>51</v>
      </c>
      <c r="AO244" s="220"/>
      <c r="AP244" s="224"/>
      <c r="AQ244" s="224"/>
      <c r="AR244" s="224"/>
      <c r="AS244" s="224" t="s">
        <v>390</v>
      </c>
      <c r="AT244" s="222">
        <v>1</v>
      </c>
      <c r="AU244" s="228">
        <v>6560</v>
      </c>
      <c r="AV244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100259, 'Б-100259-13',date'2016-03-02',2, 1, 1, 'RUR', 1, 18, date'2016-03-06', date'2016-03-07', 1002591, 1, to_date('2016-03-07 00:00:00','YYYY-MM-DD HH24:MI:SS'), 100000, 18000, 0, 341, 0, 'c1', 8,null);insert into xxxx_oebs_cash_payment_test (ID, INVOICE_ID, OEBS_PAYMENT, DOC_DATE, COMISS_DATE) values (s_xxxx_oebs_cash_payment_test.NEXTVAL, 100259, 50000, to_date('2016-03-07 00:00:00','YYYY-MM-DD HH24:MI:SS'), date'2016-03-31' );insert into xxxx_client_discount_m  (ID,CLIENT_ID,CLIENT_AVG_DISCOUNT,DT) values (s_xxxx_client_discount_m.NEXTVAL,341, 13, date'2014-03-01');</v>
      </c>
    </row>
    <row r="245" spans="1:48" s="228" customFormat="1" ht="15" customHeight="1" x14ac:dyDescent="0.3">
      <c r="A245" s="272">
        <v>39</v>
      </c>
      <c r="B245" s="237"/>
      <c r="C245" s="220" t="str">
        <f t="shared" ref="C245:C278" si="77">"1000"&amp;A245</f>
        <v>100039</v>
      </c>
      <c r="D245" s="220" t="str">
        <f t="shared" ref="D245:D278" si="78">"1000"&amp;A245&amp;"/13"</f>
        <v>100039/13</v>
      </c>
      <c r="E245" s="221" t="s">
        <v>251</v>
      </c>
      <c r="F245" s="221" t="s">
        <v>252</v>
      </c>
      <c r="G245" s="220">
        <v>2</v>
      </c>
      <c r="H245" s="189">
        <v>100260</v>
      </c>
      <c r="I245" s="222" t="str">
        <f t="shared" ref="I245:I278" si="79">"Б-"&amp;H245&amp;"-13"</f>
        <v>Б-100260-13</v>
      </c>
      <c r="J245" s="16">
        <v>2</v>
      </c>
      <c r="K245" s="220">
        <v>2</v>
      </c>
      <c r="L245" s="220" t="s">
        <v>42</v>
      </c>
      <c r="M245" s="223">
        <v>1</v>
      </c>
      <c r="N245" s="220">
        <v>18</v>
      </c>
      <c r="O245" s="221" t="s">
        <v>168</v>
      </c>
      <c r="P245" s="221" t="s">
        <v>234</v>
      </c>
      <c r="Q245" s="221" t="s">
        <v>235</v>
      </c>
      <c r="R245" s="224" t="str">
        <f t="shared" si="73"/>
        <v>1002601</v>
      </c>
      <c r="S245" s="222">
        <v>1</v>
      </c>
      <c r="T245" s="221" t="s">
        <v>140</v>
      </c>
      <c r="U245" s="220">
        <v>90000</v>
      </c>
      <c r="V245" s="220">
        <f t="shared" si="74"/>
        <v>16200</v>
      </c>
      <c r="W245" s="220">
        <v>0</v>
      </c>
      <c r="X245" s="18">
        <v>342</v>
      </c>
      <c r="Y245" s="225" t="s">
        <v>47</v>
      </c>
      <c r="Z245" s="314">
        <f t="shared" si="75"/>
        <v>73800</v>
      </c>
      <c r="AA245" s="315">
        <f t="shared" ref="AA245:AA248" si="80">AB245*0.08</f>
        <v>3050.8474576271187</v>
      </c>
      <c r="AB245" s="316">
        <f t="shared" ref="AB245:AB249" si="81">AC245/1.18</f>
        <v>38135.593220338982</v>
      </c>
      <c r="AC245" s="224">
        <f t="shared" si="76"/>
        <v>45000</v>
      </c>
      <c r="AD245" s="323"/>
      <c r="AE245" s="220"/>
      <c r="AF245" s="221" t="s">
        <v>231</v>
      </c>
      <c r="AG245" s="227">
        <v>8</v>
      </c>
      <c r="AH245" s="224">
        <v>7</v>
      </c>
      <c r="AI245" s="221" t="s">
        <v>49</v>
      </c>
      <c r="AJ245" s="221"/>
      <c r="AK245" s="221"/>
      <c r="AL245" s="224">
        <v>0</v>
      </c>
      <c r="AM245" s="222" t="s">
        <v>50</v>
      </c>
      <c r="AN245" s="220" t="s">
        <v>51</v>
      </c>
      <c r="AO245" s="220"/>
      <c r="AP245" s="224"/>
      <c r="AQ245" s="224"/>
      <c r="AR245" s="224"/>
      <c r="AS245" s="224" t="s">
        <v>391</v>
      </c>
      <c r="AT245" s="222">
        <v>2</v>
      </c>
      <c r="AU245" s="228">
        <v>11808</v>
      </c>
      <c r="AV245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100260, 'Б-100260-13',date'2016-03-03',2, 2, 2, 'RUR', 1, 18, date'2016-03-06', date'2016-03-07', 1002601, 1, to_date('2016-03-08 00:00:00','YYYY-MM-DD HH24:MI:SS'), 90000, 16200, 0, 342, 0, 'c1', 8,null);insert into xxxx_oebs_cash_payment_test (ID, INVOICE_ID, OEBS_PAYMENT, DOC_DATE, COMISS_DATE) values (s_xxxx_oebs_cash_payment_test.NEXTVAL, 100260, 45000, to_date('2016-03-08 00:00:00','YYYY-MM-DD HH24:MI:SS'), date'2016-03-31' );insert into xxxx_client_discount_m  (ID,CLIENT_ID,CLIENT_AVG_DISCOUNT,DT) values (s_xxxx_client_discount_m.NEXTVAL,342, 7, date'2014-03-01');</v>
      </c>
    </row>
    <row r="246" spans="1:48" s="228" customFormat="1" ht="15" customHeight="1" x14ac:dyDescent="0.3">
      <c r="A246" s="272">
        <v>39</v>
      </c>
      <c r="B246" s="237"/>
      <c r="C246" s="220" t="str">
        <f t="shared" si="77"/>
        <v>100039</v>
      </c>
      <c r="D246" s="220" t="str">
        <f t="shared" si="78"/>
        <v>100039/13</v>
      </c>
      <c r="E246" s="221" t="s">
        <v>251</v>
      </c>
      <c r="F246" s="221" t="s">
        <v>252</v>
      </c>
      <c r="G246" s="220">
        <v>2</v>
      </c>
      <c r="H246" s="189">
        <v>100261</v>
      </c>
      <c r="I246" s="222" t="str">
        <f t="shared" si="79"/>
        <v>Б-100261-13</v>
      </c>
      <c r="J246" s="16">
        <v>2</v>
      </c>
      <c r="K246" s="220">
        <v>2</v>
      </c>
      <c r="L246" s="220" t="s">
        <v>42</v>
      </c>
      <c r="M246" s="223">
        <v>1</v>
      </c>
      <c r="N246" s="220">
        <v>18</v>
      </c>
      <c r="O246" s="221" t="s">
        <v>168</v>
      </c>
      <c r="P246" s="221" t="s">
        <v>234</v>
      </c>
      <c r="Q246" s="221" t="s">
        <v>235</v>
      </c>
      <c r="R246" s="224" t="str">
        <f t="shared" si="73"/>
        <v>1002611</v>
      </c>
      <c r="S246" s="222">
        <v>1</v>
      </c>
      <c r="T246" s="221" t="s">
        <v>140</v>
      </c>
      <c r="U246" s="220">
        <v>90000</v>
      </c>
      <c r="V246" s="220">
        <f t="shared" si="74"/>
        <v>16200</v>
      </c>
      <c r="W246" s="220">
        <v>0</v>
      </c>
      <c r="X246" s="18">
        <v>343</v>
      </c>
      <c r="Y246" s="225" t="s">
        <v>47</v>
      </c>
      <c r="Z246" s="314">
        <f t="shared" si="75"/>
        <v>73800</v>
      </c>
      <c r="AA246" s="315">
        <f t="shared" si="80"/>
        <v>3050.8474576271187</v>
      </c>
      <c r="AB246" s="316">
        <f t="shared" si="81"/>
        <v>38135.593220338982</v>
      </c>
      <c r="AC246" s="224">
        <f t="shared" si="76"/>
        <v>45000</v>
      </c>
      <c r="AD246" s="323"/>
      <c r="AE246" s="323"/>
      <c r="AF246" s="221" t="s">
        <v>231</v>
      </c>
      <c r="AG246" s="227">
        <v>8</v>
      </c>
      <c r="AH246" s="224">
        <v>7</v>
      </c>
      <c r="AI246" s="221" t="s">
        <v>49</v>
      </c>
      <c r="AJ246" s="221"/>
      <c r="AK246" s="221"/>
      <c r="AL246" s="224">
        <v>0</v>
      </c>
      <c r="AM246" s="222" t="s">
        <v>50</v>
      </c>
      <c r="AN246" s="220" t="s">
        <v>51</v>
      </c>
      <c r="AO246" s="220"/>
      <c r="AP246" s="224"/>
      <c r="AQ246" s="224"/>
      <c r="AR246" s="224"/>
      <c r="AS246" s="224"/>
      <c r="AT246" s="222">
        <v>7</v>
      </c>
      <c r="AU246" s="228">
        <v>11152</v>
      </c>
      <c r="AV246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100261, 'Б-100261-13',date'2016-03-03',2, 2, 2, 'RUR', 1, 18, date'2016-03-06', date'2016-03-07', 1002611, 1, to_date('2016-03-08 00:00:00','YYYY-MM-DD HH24:MI:SS'), 90000, 16200, 0, 343, 0, 'c1', 8,null);insert into xxxx_oebs_cash_payment_test (ID, INVOICE_ID, OEBS_PAYMENT, DOC_DATE, COMISS_DATE) values (s_xxxx_oebs_cash_payment_test.NEXTVAL, 100261, 45000, to_date('2016-03-08 00:00:00','YYYY-MM-DD HH24:MI:SS'), date'2016-03-31' );insert into xxxx_client_discount_m  (ID,CLIENT_ID,CLIENT_AVG_DISCOUNT,DT) values (s_xxxx_client_discount_m.NEXTVAL,343, 7, date'2014-03-01');</v>
      </c>
    </row>
    <row r="247" spans="1:48" s="228" customFormat="1" ht="15" customHeight="1" x14ac:dyDescent="0.3">
      <c r="A247" s="272">
        <v>39</v>
      </c>
      <c r="B247" s="237"/>
      <c r="C247" s="220" t="str">
        <f t="shared" si="77"/>
        <v>100039</v>
      </c>
      <c r="D247" s="220" t="str">
        <f t="shared" si="78"/>
        <v>100039/13</v>
      </c>
      <c r="E247" s="221" t="s">
        <v>251</v>
      </c>
      <c r="F247" s="221" t="s">
        <v>252</v>
      </c>
      <c r="G247" s="220">
        <v>2</v>
      </c>
      <c r="H247" s="189">
        <v>100262</v>
      </c>
      <c r="I247" s="222" t="str">
        <f t="shared" si="79"/>
        <v>Б-100262-13</v>
      </c>
      <c r="J247" s="16">
        <v>2</v>
      </c>
      <c r="K247" s="220">
        <v>7</v>
      </c>
      <c r="L247" s="220" t="s">
        <v>42</v>
      </c>
      <c r="M247" s="223">
        <v>1</v>
      </c>
      <c r="N247" s="220">
        <v>18</v>
      </c>
      <c r="O247" s="221" t="s">
        <v>168</v>
      </c>
      <c r="P247" s="221" t="s">
        <v>234</v>
      </c>
      <c r="Q247" s="221" t="s">
        <v>235</v>
      </c>
      <c r="R247" s="224" t="str">
        <f t="shared" si="73"/>
        <v>1002621</v>
      </c>
      <c r="S247" s="222">
        <v>1</v>
      </c>
      <c r="T247" s="221" t="s">
        <v>140</v>
      </c>
      <c r="U247" s="220">
        <v>90000</v>
      </c>
      <c r="V247" s="220">
        <f t="shared" si="74"/>
        <v>16200</v>
      </c>
      <c r="W247" s="220">
        <v>0</v>
      </c>
      <c r="X247" s="18">
        <v>344</v>
      </c>
      <c r="Y247" s="225" t="s">
        <v>47</v>
      </c>
      <c r="Z247" s="314">
        <f t="shared" si="75"/>
        <v>73800</v>
      </c>
      <c r="AA247" s="315">
        <f t="shared" si="80"/>
        <v>3050.8474576271187</v>
      </c>
      <c r="AB247" s="316">
        <f t="shared" si="81"/>
        <v>38135.593220338982</v>
      </c>
      <c r="AC247" s="224">
        <f t="shared" si="76"/>
        <v>45000</v>
      </c>
      <c r="AD247" s="323"/>
      <c r="AE247" s="323"/>
      <c r="AF247" s="221" t="s">
        <v>231</v>
      </c>
      <c r="AG247" s="227">
        <v>8</v>
      </c>
      <c r="AH247" s="224">
        <v>7</v>
      </c>
      <c r="AI247" s="221" t="s">
        <v>49</v>
      </c>
      <c r="AJ247" s="221"/>
      <c r="AK247" s="221"/>
      <c r="AL247" s="224">
        <v>0</v>
      </c>
      <c r="AM247" s="222" t="s">
        <v>50</v>
      </c>
      <c r="AN247" s="220" t="s">
        <v>51</v>
      </c>
      <c r="AO247" s="220"/>
      <c r="AP247" s="224"/>
      <c r="AQ247" s="224"/>
      <c r="AR247" s="224"/>
      <c r="AS247" s="273"/>
      <c r="AT247" s="274">
        <v>25</v>
      </c>
      <c r="AU247" s="228">
        <v>298480</v>
      </c>
      <c r="AV247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100262, 'Б-100262-13',date'2016-03-03',2, 7, 7, 'RUR', 1, 18, date'2016-03-06', date'2016-03-07', 1002621, 1, to_date('2016-03-08 00:00:00','YYYY-MM-DD HH24:MI:SS'), 90000, 16200, 0, 344, 0, 'c1', 8,null);insert into xxxx_oebs_cash_payment_test (ID, INVOICE_ID, OEBS_PAYMENT, DOC_DATE, COMISS_DATE) values (s_xxxx_oebs_cash_payment_test.NEXTVAL, 100262, 45000, to_date('2016-03-08 00:00:00','YYYY-MM-DD HH24:MI:SS'), date'2016-03-31' );insert into xxxx_client_discount_m  (ID,CLIENT_ID,CLIENT_AVG_DISCOUNT,DT) values (s_xxxx_client_discount_m.NEXTVAL,344, 7, date'2014-03-01');</v>
      </c>
    </row>
    <row r="248" spans="1:48" s="228" customFormat="1" ht="15" customHeight="1" x14ac:dyDescent="0.3">
      <c r="A248" s="272">
        <v>39</v>
      </c>
      <c r="B248" s="237"/>
      <c r="C248" s="220" t="str">
        <f t="shared" si="77"/>
        <v>100039</v>
      </c>
      <c r="D248" s="220" t="str">
        <f t="shared" si="78"/>
        <v>100039/13</v>
      </c>
      <c r="E248" s="221" t="s">
        <v>251</v>
      </c>
      <c r="F248" s="221" t="s">
        <v>252</v>
      </c>
      <c r="G248" s="220">
        <v>2</v>
      </c>
      <c r="H248" s="189">
        <v>100263</v>
      </c>
      <c r="I248" s="222" t="str">
        <f t="shared" si="79"/>
        <v>Б-100263-13</v>
      </c>
      <c r="J248" s="16">
        <v>2</v>
      </c>
      <c r="K248" s="220">
        <v>7</v>
      </c>
      <c r="L248" s="220" t="s">
        <v>42</v>
      </c>
      <c r="M248" s="223">
        <v>1</v>
      </c>
      <c r="N248" s="220">
        <v>18</v>
      </c>
      <c r="O248" s="221" t="s">
        <v>169</v>
      </c>
      <c r="P248" s="221" t="s">
        <v>234</v>
      </c>
      <c r="Q248" s="221" t="s">
        <v>235</v>
      </c>
      <c r="R248" s="224" t="str">
        <f t="shared" si="73"/>
        <v>1002631</v>
      </c>
      <c r="S248" s="222">
        <v>1</v>
      </c>
      <c r="T248" s="221" t="s">
        <v>141</v>
      </c>
      <c r="U248" s="220">
        <v>80000</v>
      </c>
      <c r="V248" s="220">
        <f t="shared" si="74"/>
        <v>14400</v>
      </c>
      <c r="W248" s="220">
        <v>0</v>
      </c>
      <c r="X248" s="18">
        <v>345</v>
      </c>
      <c r="Y248" s="225" t="s">
        <v>47</v>
      </c>
      <c r="Z248" s="314">
        <f t="shared" si="75"/>
        <v>65600</v>
      </c>
      <c r="AA248" s="315">
        <f t="shared" si="80"/>
        <v>2711.8644067796613</v>
      </c>
      <c r="AB248" s="316">
        <f t="shared" si="81"/>
        <v>33898.305084745763</v>
      </c>
      <c r="AC248" s="224">
        <f t="shared" si="76"/>
        <v>40000</v>
      </c>
      <c r="AD248" s="323"/>
      <c r="AE248" s="323"/>
      <c r="AF248" s="221" t="s">
        <v>231</v>
      </c>
      <c r="AG248" s="227">
        <v>8</v>
      </c>
      <c r="AH248" s="224">
        <v>20</v>
      </c>
      <c r="AI248" s="221" t="s">
        <v>49</v>
      </c>
      <c r="AJ248" s="221"/>
      <c r="AK248" s="221"/>
      <c r="AL248" s="224">
        <v>0</v>
      </c>
      <c r="AM248" s="222" t="s">
        <v>50</v>
      </c>
      <c r="AN248" s="220" t="s">
        <v>51</v>
      </c>
      <c r="AO248" s="220"/>
      <c r="AP248" s="224"/>
      <c r="AQ248" s="224"/>
      <c r="AR248" s="224"/>
      <c r="AS248" s="222" t="s">
        <v>312</v>
      </c>
      <c r="AT248" s="222"/>
      <c r="AV248" s="317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100263, 'Б-100263-13',date'2016-03-04',2, 7, 7, 'RUR', 1, 18, date'2016-03-06', date'2016-03-07', 1002631, 1, to_date('2016-03-09 00:00:00','YYYY-MM-DD HH24:MI:SS'), 80000, 14400, 0, 345, 0, 'c1', 8,null);insert into xxxx_oebs_cash_payment_test (ID, INVOICE_ID, OEBS_PAYMENT, DOC_DATE, COMISS_DATE) values (s_xxxx_oebs_cash_payment_test.NEXTVAL, 100263, 40000, to_date('2016-03-09 00:00:00','YYYY-MM-DD HH24:MI:SS'), date'2016-03-31' );insert into xxxx_client_discount_m  (ID,CLIENT_ID,CLIENT_AVG_DISCOUNT,DT) values (s_xxxx_client_discount_m.NEXTVAL,345, 20, date'2014-03-01');</v>
      </c>
    </row>
    <row r="249" spans="1:48" s="236" customFormat="1" ht="15" customHeight="1" x14ac:dyDescent="0.3">
      <c r="A249" s="324">
        <v>39</v>
      </c>
      <c r="B249" s="238"/>
      <c r="C249" s="229" t="str">
        <f t="shared" si="77"/>
        <v>100039</v>
      </c>
      <c r="D249" s="229" t="str">
        <f t="shared" si="78"/>
        <v>100039/13</v>
      </c>
      <c r="E249" s="230" t="s">
        <v>251</v>
      </c>
      <c r="F249" s="230" t="s">
        <v>252</v>
      </c>
      <c r="G249" s="229">
        <v>2</v>
      </c>
      <c r="H249" s="189">
        <v>100264</v>
      </c>
      <c r="I249" s="229" t="str">
        <f t="shared" si="79"/>
        <v>Б-100264-13</v>
      </c>
      <c r="J249" s="16">
        <v>2</v>
      </c>
      <c r="K249" s="229">
        <v>25</v>
      </c>
      <c r="L249" s="229" t="s">
        <v>42</v>
      </c>
      <c r="M249" s="231">
        <v>1</v>
      </c>
      <c r="N249" s="229">
        <v>18</v>
      </c>
      <c r="O249" s="230" t="s">
        <v>170</v>
      </c>
      <c r="P249" s="230" t="s">
        <v>234</v>
      </c>
      <c r="Q249" s="230" t="s">
        <v>235</v>
      </c>
      <c r="R249" s="229" t="str">
        <f t="shared" si="73"/>
        <v>1002641</v>
      </c>
      <c r="S249" s="229">
        <v>1</v>
      </c>
      <c r="T249" s="230" t="s">
        <v>142</v>
      </c>
      <c r="U249" s="229">
        <v>2600000</v>
      </c>
      <c r="V249" s="229">
        <f t="shared" si="74"/>
        <v>468000</v>
      </c>
      <c r="W249" s="229">
        <v>0</v>
      </c>
      <c r="X249" s="18">
        <v>346</v>
      </c>
      <c r="Y249" s="233" t="s">
        <v>47</v>
      </c>
      <c r="Z249" s="325">
        <f t="shared" si="75"/>
        <v>2132000</v>
      </c>
      <c r="AA249" s="326">
        <f>AB249*0.12</f>
        <v>132203.38983050847</v>
      </c>
      <c r="AB249" s="325">
        <f t="shared" si="81"/>
        <v>1101694.9152542374</v>
      </c>
      <c r="AC249" s="327">
        <f t="shared" si="76"/>
        <v>1300000</v>
      </c>
      <c r="AD249" s="332"/>
      <c r="AE249" s="332"/>
      <c r="AF249" s="230" t="s">
        <v>231</v>
      </c>
      <c r="AG249" s="233">
        <v>8</v>
      </c>
      <c r="AH249" s="229">
        <v>13</v>
      </c>
      <c r="AI249" s="230" t="s">
        <v>49</v>
      </c>
      <c r="AJ249" s="230"/>
      <c r="AK249" s="230"/>
      <c r="AL249" s="229">
        <v>0</v>
      </c>
      <c r="AM249" s="229" t="s">
        <v>50</v>
      </c>
      <c r="AN249" s="229" t="s">
        <v>51</v>
      </c>
      <c r="AO249" s="229"/>
      <c r="AP249" s="229"/>
      <c r="AQ249" s="229"/>
      <c r="AR249" s="229"/>
      <c r="AS249" s="229"/>
      <c r="AT249" s="229"/>
      <c r="AV249" s="328" t="str">
        <f t="shared" si="7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100264, 'Б-100264-13',date'2016-03-05',2, 25, 25, 'RUR', 1, 18, date'2016-03-06', date'2016-03-07', 1002641, 1, to_date('2016-03-11 00:00:00','YYYY-MM-DD HH24:MI:SS'), 2600000, 468000, 0, 346, 0, 'c1', 8,null);insert into xxxx_oebs_cash_payment_test (ID, INVOICE_ID, OEBS_PAYMENT, DOC_DATE, COMISS_DATE) values (s_xxxx_oebs_cash_payment_test.NEXTVAL, 100264, 1300000, to_date('2016-03-11 00:00:00','YYYY-MM-DD HH24:MI:SS'), date'2016-03-31' );insert into xxxx_client_discount_m  (ID,CLIENT_ID,CLIENT_AVG_DISCOUNT,DT) values (s_xxxx_client_discount_m.NEXTVAL,346, 13, date'2014-03-01');</v>
      </c>
    </row>
    <row r="250" spans="1:48" s="228" customFormat="1" x14ac:dyDescent="0.3">
      <c r="A250" s="272">
        <v>40</v>
      </c>
      <c r="B250" s="237"/>
      <c r="C250" s="220" t="str">
        <f t="shared" si="77"/>
        <v>100040</v>
      </c>
      <c r="D250" s="220" t="str">
        <f t="shared" si="78"/>
        <v>100040/13</v>
      </c>
      <c r="E250" s="221" t="s">
        <v>251</v>
      </c>
      <c r="F250" s="221" t="s">
        <v>252</v>
      </c>
      <c r="G250" s="220">
        <v>2</v>
      </c>
      <c r="H250" s="189">
        <v>100265</v>
      </c>
      <c r="I250" s="222" t="str">
        <f t="shared" si="79"/>
        <v>Б-100265-13</v>
      </c>
      <c r="J250" s="16">
        <v>2</v>
      </c>
      <c r="K250" s="220">
        <v>25</v>
      </c>
      <c r="L250" s="220" t="s">
        <v>42</v>
      </c>
      <c r="M250" s="223">
        <v>0</v>
      </c>
      <c r="N250" s="220">
        <v>0</v>
      </c>
      <c r="O250" s="221" t="s">
        <v>167</v>
      </c>
      <c r="P250" s="221" t="s">
        <v>234</v>
      </c>
      <c r="Q250" s="221" t="s">
        <v>235</v>
      </c>
      <c r="R250" s="224" t="str">
        <f t="shared" si="73"/>
        <v>1002651</v>
      </c>
      <c r="S250" s="222">
        <v>1</v>
      </c>
      <c r="T250" s="221" t="s">
        <v>139</v>
      </c>
      <c r="U250" s="220">
        <v>50000</v>
      </c>
      <c r="V250" s="220">
        <v>0</v>
      </c>
      <c r="W250" s="220">
        <v>0</v>
      </c>
      <c r="X250" s="18">
        <v>347</v>
      </c>
      <c r="Y250" s="225" t="s">
        <v>47</v>
      </c>
      <c r="Z250" s="314">
        <f t="shared" si="75"/>
        <v>50000</v>
      </c>
      <c r="AA250" s="315">
        <f>AB250*0.08</f>
        <v>2711.8644067796613</v>
      </c>
      <c r="AB250" s="316">
        <f>AC250/1.18</f>
        <v>33898.305084745763</v>
      </c>
      <c r="AC250" s="222">
        <v>40000</v>
      </c>
      <c r="AD250" s="220"/>
      <c r="AE250" s="220"/>
      <c r="AF250" s="221" t="s">
        <v>231</v>
      </c>
      <c r="AG250" s="227">
        <v>8</v>
      </c>
      <c r="AH250" s="224">
        <v>13</v>
      </c>
      <c r="AI250" s="221" t="s">
        <v>49</v>
      </c>
      <c r="AJ250" s="221"/>
      <c r="AK250" s="221"/>
      <c r="AL250" s="224">
        <v>0</v>
      </c>
      <c r="AM250" s="222" t="s">
        <v>50</v>
      </c>
      <c r="AN250" s="220" t="s">
        <v>51</v>
      </c>
      <c r="AO250" s="220"/>
      <c r="AP250" s="224"/>
      <c r="AQ250" s="224"/>
      <c r="AR250" s="224"/>
      <c r="AS250" s="224" t="s">
        <v>393</v>
      </c>
      <c r="AT250" s="331">
        <v>42430</v>
      </c>
      <c r="AU250" s="228">
        <v>5000</v>
      </c>
      <c r="AV250" s="3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"&amp;A250&amp;", "&amp;C250&amp;", '"&amp;D250&amp;"', date'"&amp;E250&amp;"', date'"&amp;F250&amp;"', "&amp;G250&amp;", "&amp;H250&amp;", '"&amp;I250&amp;"',date'"&amp;O250&amp;"',"&amp;J250&amp;", "&amp;K250&amp;", "&amp;K250&amp;", '"&amp;L250&amp;"', "&amp;M250&amp;", "&amp;N250&amp;", date'"&amp;P250&amp;"', date'"&amp;Q250&amp;"', "&amp;R250&amp;", "&amp;S250&amp;", to_date('"&amp;T250&amp;"','YYYY-MM-DD HH24:MI:SS'), "&amp;U250&amp;", "&amp;V250&amp;", "&amp;W250&amp;", "&amp;X250&amp;", "&amp;AL250&amp;", '"&amp;AN250&amp;"', "&amp;AG250&amp;","&amp;AM250&amp;");"&amp;
IF(LEN(AC250)&gt;0,"insert into xxxx_oebs_cash_payment_test (ID, INVOICE_ID, OEBS_PAYMENT, DOC_DATE, COMISS_DATE) values (s_xxxx_oebs_cash_payment_test.NEXTVAL, "&amp;H250&amp;", "&amp;AC250&amp;", to_date('"&amp;T250&amp;"','YYYY-MM-DD HH24:MI:SS'), "&amp;AF250&amp;" );","")&amp;
IF(LEN(AD250)&gt;0,"insert into xxxx_oebs_cash_payment_test (ID, INVOICE_ID, OEBS_PAYMENT, DOC_DATE, COMISS_DATE) values (s_xxxx_oebs_cash_payment_test.NEXTVAL, "&amp;H250&amp;", "&amp;AD250&amp;", to_date('"&amp;T250&amp;"','YYYY-MM-DD HH24:MI:SS'), "&amp;AF250&amp;" );","")&amp;
IF(LEN(AE250)&gt;0,"insert into xxxx_oebs_cash_payment_test (ID, INVOICE_ID, OEBS_PAYMENT, DOC_DATE, COMISS_DATE) values (s_xxxx_oebs_cash_payment_test.NEXTVAL, "&amp;H250&amp;", "&amp;AE250&amp;", to_date('"&amp;T250&amp;"','YYYY-MM-DD HH24:MI:SS'), "&amp;AF250&amp;" );","")&amp;
IF(LEN(AH250)&gt;0,"insert into xxxx_client_discount_m  (ID,CLIENT_ID,CLIENT_AVG_DISCOUNT,DT) values (s_xxxx_client_discount_m.NEXTVAL,"&amp;X250&amp;", "&amp;AH250&amp;", "&amp;AI250&amp;");","")&amp;
IF(LEN(AJ250)&gt;0,"insert into xxxx_client_discount_m  (ID,CLIENT_ID,CLIENT_AVG_DISCOUNT,DT) values (s_xxxx_client_discount_m.NEXTVAL,"&amp;X250&amp;", "&amp;AJ250&amp;", "&amp;AK250&amp;");","")&amp;
IF(LEN(AO250)&gt;0,"insert into xxxx_contract_signed_attr (ID, CONTRACT_ID, CODE, KEY_NUM) values (s_xxxx_contract_signed_attr.NEXTVAL, "&amp;C250&amp;", 'SUPERCOMMISSION_BONUS' , "&amp;AO250&amp;" );","")&amp;
IF(LEN(AP250)&gt;0,"insert into xxxx_loyal_clients_contr_attr (ID, CONTRACT_ID, CLIENT_ID, LC_TURNOVER, COLLATERAL_FIRST_DT, COLLATERAL_END_DT) values (s_xxxx_loyal_clients_contr_atr.NEXTVAL, "&amp;C250&amp;", "&amp;X250&amp;", "&amp;AP250&amp;", "&amp;AQ250&amp;", "&amp;AR250&amp;"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100265, 'Б-100265-13',date'2016-03-02',2, 25, 25, 'RUR', 0, 0, date'2016-03-06', date'2016-03-07', 1002651, 1, to_date('2016-03-07 00:00:00','YYYY-MM-DD HH24:MI:SS'), 50000, 0, 0, 347, 0, 'c1', 8,null);insert into xxxx_oebs_cash_payment_test (ID, INVOICE_ID, OEBS_PAYMENT, DOC_DATE, COMISS_DATE) values (s_xxxx_oebs_cash_payment_test.NEXTVAL, 100265, 40000, to_date('2016-03-07 00:00:00','YYYY-MM-DD HH24:MI:SS'), date'2016-03-31' );insert into xxxx_client_discount_m  (ID,CLIENT_ID,CLIENT_AVG_DISCOUNT,DT) values (s_xxxx_client_discount_m.NEXTVAL,347, 13, date'2014-03-01');</v>
      </c>
    </row>
    <row r="251" spans="1:48" s="228" customFormat="1" ht="15" customHeight="1" x14ac:dyDescent="0.3">
      <c r="A251" s="272">
        <v>40</v>
      </c>
      <c r="B251" s="237"/>
      <c r="C251" s="220" t="str">
        <f t="shared" si="77"/>
        <v>100040</v>
      </c>
      <c r="D251" s="220" t="str">
        <f t="shared" si="78"/>
        <v>100040/13</v>
      </c>
      <c r="E251" s="221" t="s">
        <v>251</v>
      </c>
      <c r="F251" s="221" t="s">
        <v>252</v>
      </c>
      <c r="G251" s="220">
        <v>2</v>
      </c>
      <c r="H251" s="189">
        <v>100266</v>
      </c>
      <c r="I251" s="222" t="str">
        <f t="shared" si="79"/>
        <v>Б-100266-13</v>
      </c>
      <c r="J251" s="16">
        <v>2</v>
      </c>
      <c r="K251" s="220">
        <v>25</v>
      </c>
      <c r="L251" s="220" t="s">
        <v>42</v>
      </c>
      <c r="M251" s="223">
        <v>0</v>
      </c>
      <c r="N251" s="220">
        <v>0</v>
      </c>
      <c r="O251" s="221" t="s">
        <v>241</v>
      </c>
      <c r="P251" s="221" t="s">
        <v>244</v>
      </c>
      <c r="Q251" s="221" t="s">
        <v>245</v>
      </c>
      <c r="R251" s="224" t="str">
        <f t="shared" si="73"/>
        <v>1002661</v>
      </c>
      <c r="S251" s="222">
        <v>1</v>
      </c>
      <c r="T251" s="221" t="s">
        <v>144</v>
      </c>
      <c r="U251" s="220">
        <v>60000</v>
      </c>
      <c r="V251" s="220">
        <v>0</v>
      </c>
      <c r="W251" s="220">
        <v>0</v>
      </c>
      <c r="X251" s="18">
        <v>348</v>
      </c>
      <c r="Y251" s="225" t="s">
        <v>47</v>
      </c>
      <c r="Z251" s="314">
        <f t="shared" si="75"/>
        <v>60000</v>
      </c>
      <c r="AA251" s="315">
        <f t="shared" ref="AA251:AA254" si="82">AB251*0.08</f>
        <v>4745.7627118644077</v>
      </c>
      <c r="AB251" s="316">
        <f t="shared" ref="AB251:AB253" si="83">AC251/1.18</f>
        <v>59322.03389830509</v>
      </c>
      <c r="AC251" s="222">
        <v>70000</v>
      </c>
      <c r="AD251" s="220"/>
      <c r="AE251" s="220"/>
      <c r="AF251" s="221" t="s">
        <v>232</v>
      </c>
      <c r="AG251" s="227">
        <v>8</v>
      </c>
      <c r="AH251" s="224">
        <v>7</v>
      </c>
      <c r="AI251" s="221" t="s">
        <v>378</v>
      </c>
      <c r="AJ251" s="221"/>
      <c r="AK251" s="221"/>
      <c r="AL251" s="224">
        <v>0</v>
      </c>
      <c r="AM251" s="222" t="s">
        <v>50</v>
      </c>
      <c r="AN251" s="220" t="s">
        <v>51</v>
      </c>
      <c r="AO251" s="220"/>
      <c r="AP251" s="224"/>
      <c r="AQ251" s="224"/>
      <c r="AR251" s="224"/>
      <c r="AS251" s="224"/>
      <c r="AT251" s="331">
        <v>42461</v>
      </c>
      <c r="AU251" s="228">
        <v>6000</v>
      </c>
      <c r="AV251" s="317" t="str">
        <f t="shared" ref="AV251:AV293" si="8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"&amp;A251&amp;", "&amp;C251&amp;", '"&amp;D251&amp;"', date'"&amp;E251&amp;"', date'"&amp;F251&amp;"', "&amp;G251&amp;", "&amp;H251&amp;", '"&amp;I251&amp;"',date'"&amp;O251&amp;"',"&amp;J251&amp;", "&amp;K251&amp;", "&amp;K251&amp;", '"&amp;L251&amp;"', "&amp;M251&amp;", "&amp;N251&amp;", date'"&amp;P251&amp;"', date'"&amp;Q251&amp;"', "&amp;R251&amp;", "&amp;S251&amp;", to_date('"&amp;T251&amp;"','YYYY-MM-DD HH24:MI:SS'), "&amp;U251&amp;", "&amp;V251&amp;", "&amp;W251&amp;", "&amp;X251&amp;", "&amp;AL251&amp;", '"&amp;AN251&amp;"', "&amp;AG251&amp;","&amp;AM251&amp;");"&amp;
IF(LEN(AC251)&gt;0,"insert into xxxx_oebs_cash_payment_test (ID, INVOICE_ID, OEBS_PAYMENT, DOC_DATE, COMISS_DATE) values (s_xxxx_oebs_cash_payment_test.NEXTVAL, "&amp;H251&amp;", "&amp;AC251&amp;", to_date('"&amp;T251&amp;"','YYYY-MM-DD HH24:MI:SS'), "&amp;AF251&amp;" );","")&amp;
IF(LEN(AD251)&gt;0,"insert into xxxx_oebs_cash_payment_test (ID, INVOICE_ID, OEBS_PAYMENT, DOC_DATE, COMISS_DATE) values (s_xxxx_oebs_cash_payment_test.NEXTVAL, "&amp;H251&amp;", "&amp;AD251&amp;", to_date('"&amp;T251&amp;"','YYYY-MM-DD HH24:MI:SS'), "&amp;AF251&amp;" );","")&amp;
IF(LEN(AE251)&gt;0,"insert into xxxx_oebs_cash_payment_test (ID, INVOICE_ID, OEBS_PAYMENT, DOC_DATE, COMISS_DATE) values (s_xxxx_oebs_cash_payment_test.NEXTVAL, "&amp;H251&amp;", "&amp;AE251&amp;", to_date('"&amp;T251&amp;"','YYYY-MM-DD HH24:MI:SS'), "&amp;AF251&amp;" );","")&amp;
IF(LEN(AH251)&gt;0,"insert into xxxx_client_discount_m  (ID,CLIENT_ID,CLIENT_AVG_DISCOUNT,DT) values (s_xxxx_client_discount_m.NEXTVAL,"&amp;X251&amp;", "&amp;AH251&amp;", "&amp;AI251&amp;");","")&amp;
IF(LEN(AJ251)&gt;0,"insert into xxxx_client_discount_m  (ID,CLIENT_ID,CLIENT_AVG_DISCOUNT,DT) values (s_xxxx_client_discount_m.NEXTVAL,"&amp;X251&amp;", "&amp;AJ251&amp;", "&amp;AK251&amp;");","")&amp;
IF(LEN(AO251)&gt;0,"insert into xxxx_contract_signed_attr (ID, CONTRACT_ID, CODE, KEY_NUM) values (s_xxxx_contract_signed_attr.NEXTVAL, "&amp;C251&amp;", 'SUPERCOMMISSION_BONUS' , "&amp;AO251&amp;" );","")&amp;
IF(LEN(AP251)&gt;0,"insert into xxxx_loyal_clients_contr_attr (ID, CONTRACT_ID, CLIENT_ID, LC_TURNOVER, COLLATERAL_FIRST_DT, COLLATERAL_END_DT) values (s_xxxx_loyal_clients_contr_atr.NEXTVAL, "&amp;C251&amp;", "&amp;X251&amp;", "&amp;AP251&amp;", "&amp;AQ251&amp;", "&amp;AR251&amp;"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100266, 'Б-100266-13',date'2016-04-03',2, 25, 25, 'RUR', 0, 0, date'2016-04-06', date'2016-04-07', 1002661, 1, to_date('2016-04-08 00:00:00','YYYY-MM-DD HH24:MI:SS'), 60000, 0, 0, 348, 0, 'c1', 8,null);insert into xxxx_oebs_cash_payment_test (ID, INVOICE_ID, OEBS_PAYMENT, DOC_DATE, COMISS_DATE) values (s_xxxx_oebs_cash_payment_test.NEXTVAL, 100266, 70000, to_date('2016-04-08 00:00:00','YYYY-MM-DD HH24:MI:SS'), date'2016-04-30' );insert into xxxx_client_discount_m  (ID,CLIENT_ID,CLIENT_AVG_DISCOUNT,DT) values (s_xxxx_client_discount_m.NEXTVAL,348, 7, date'2014-04-01');</v>
      </c>
    </row>
    <row r="252" spans="1:48" s="228" customFormat="1" ht="15" customHeight="1" x14ac:dyDescent="0.3">
      <c r="A252" s="272">
        <v>40</v>
      </c>
      <c r="B252" s="237"/>
      <c r="C252" s="220" t="str">
        <f t="shared" si="77"/>
        <v>100040</v>
      </c>
      <c r="D252" s="220" t="str">
        <f t="shared" si="78"/>
        <v>100040/13</v>
      </c>
      <c r="E252" s="221" t="s">
        <v>251</v>
      </c>
      <c r="F252" s="221" t="s">
        <v>252</v>
      </c>
      <c r="G252" s="220">
        <v>2</v>
      </c>
      <c r="H252" s="189">
        <v>100267</v>
      </c>
      <c r="I252" s="222" t="str">
        <f t="shared" si="79"/>
        <v>Б-100267-13</v>
      </c>
      <c r="J252" s="16">
        <v>2</v>
      </c>
      <c r="K252" s="220">
        <v>25</v>
      </c>
      <c r="L252" s="220" t="s">
        <v>42</v>
      </c>
      <c r="M252" s="223">
        <v>0</v>
      </c>
      <c r="N252" s="220">
        <v>0</v>
      </c>
      <c r="O252" s="221" t="s">
        <v>287</v>
      </c>
      <c r="P252" s="221" t="s">
        <v>246</v>
      </c>
      <c r="Q252" s="221" t="s">
        <v>247</v>
      </c>
      <c r="R252" s="224" t="str">
        <f t="shared" si="73"/>
        <v>1002671</v>
      </c>
      <c r="S252" s="222">
        <v>1</v>
      </c>
      <c r="T252" s="221" t="s">
        <v>148</v>
      </c>
      <c r="U252" s="220">
        <v>50000</v>
      </c>
      <c r="V252" s="220">
        <v>0</v>
      </c>
      <c r="W252" s="220">
        <v>0</v>
      </c>
      <c r="X252" s="18">
        <v>349</v>
      </c>
      <c r="Y252" s="225" t="s">
        <v>47</v>
      </c>
      <c r="Z252" s="314">
        <f t="shared" si="75"/>
        <v>50000</v>
      </c>
      <c r="AA252" s="315">
        <f t="shared" si="82"/>
        <v>2711.8644067796613</v>
      </c>
      <c r="AB252" s="316">
        <f t="shared" si="83"/>
        <v>33898.305084745763</v>
      </c>
      <c r="AC252" s="222">
        <v>40000</v>
      </c>
      <c r="AD252" s="220"/>
      <c r="AE252" s="323"/>
      <c r="AF252" s="221" t="s">
        <v>289</v>
      </c>
      <c r="AG252" s="227">
        <v>8</v>
      </c>
      <c r="AH252" s="224">
        <v>7</v>
      </c>
      <c r="AI252" s="221" t="s">
        <v>49</v>
      </c>
      <c r="AJ252" s="221"/>
      <c r="AK252" s="221"/>
      <c r="AL252" s="224">
        <v>0</v>
      </c>
      <c r="AM252" s="222" t="s">
        <v>50</v>
      </c>
      <c r="AN252" s="220" t="s">
        <v>51</v>
      </c>
      <c r="AO252" s="220"/>
      <c r="AP252" s="224"/>
      <c r="AQ252" s="224"/>
      <c r="AR252" s="224"/>
      <c r="AS252" s="224"/>
      <c r="AT252" s="331">
        <v>42491</v>
      </c>
      <c r="AU252" s="228">
        <v>5000</v>
      </c>
      <c r="AV252" s="317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100267, 'Б-100267-13',date'2016-05-03',2, 25, 25, 'RUR', 0, 0, date'2016-05-06', date'2016-05-07', 1002671, 1, to_date('2016-05-08 00:00:00','YYYY-MM-DD HH24:MI:SS'), 50000, 0, 0, 349, 0, 'c1', 8,null);insert into xxxx_oebs_cash_payment_test (ID, INVOICE_ID, OEBS_PAYMENT, DOC_DATE, COMISS_DATE) values (s_xxxx_oebs_cash_payment_test.NEXTVAL, 100267, 40000, to_date('2016-05-08 00:00:00','YYYY-MM-DD HH24:MI:SS'), date'2016-05-30' );insert into xxxx_client_discount_m  (ID,CLIENT_ID,CLIENT_AVG_DISCOUNT,DT) values (s_xxxx_client_discount_m.NEXTVAL,349, 7, date'2014-03-01');</v>
      </c>
    </row>
    <row r="253" spans="1:48" s="228" customFormat="1" ht="15" customHeight="1" x14ac:dyDescent="0.3">
      <c r="A253" s="272">
        <v>40</v>
      </c>
      <c r="B253" s="237"/>
      <c r="C253" s="220" t="str">
        <f t="shared" si="77"/>
        <v>100040</v>
      </c>
      <c r="D253" s="220" t="str">
        <f t="shared" si="78"/>
        <v>100040/13</v>
      </c>
      <c r="E253" s="221" t="s">
        <v>251</v>
      </c>
      <c r="F253" s="221" t="s">
        <v>252</v>
      </c>
      <c r="G253" s="220">
        <v>2</v>
      </c>
      <c r="H253" s="189">
        <v>100268</v>
      </c>
      <c r="I253" s="222" t="str">
        <f t="shared" si="79"/>
        <v>Б-100268-13</v>
      </c>
      <c r="J253" s="16">
        <v>2</v>
      </c>
      <c r="K253" s="220">
        <v>25</v>
      </c>
      <c r="L253" s="220" t="s">
        <v>42</v>
      </c>
      <c r="M253" s="223">
        <v>0</v>
      </c>
      <c r="N253" s="220">
        <v>0</v>
      </c>
      <c r="O253" s="221" t="s">
        <v>322</v>
      </c>
      <c r="P253" s="221" t="s">
        <v>320</v>
      </c>
      <c r="Q253" s="221" t="s">
        <v>321</v>
      </c>
      <c r="R253" s="224" t="s">
        <v>50</v>
      </c>
      <c r="S253" s="224" t="s">
        <v>50</v>
      </c>
      <c r="T253" s="221" t="s">
        <v>153</v>
      </c>
      <c r="U253" s="224" t="s">
        <v>50</v>
      </c>
      <c r="V253" s="224" t="s">
        <v>50</v>
      </c>
      <c r="W253" s="224" t="s">
        <v>50</v>
      </c>
      <c r="X253" s="18">
        <v>350</v>
      </c>
      <c r="Y253" s="225" t="s">
        <v>47</v>
      </c>
      <c r="Z253" s="314"/>
      <c r="AA253" s="315">
        <f t="shared" si="82"/>
        <v>4067.7966101694915</v>
      </c>
      <c r="AB253" s="316">
        <f t="shared" si="83"/>
        <v>50847.457627118645</v>
      </c>
      <c r="AC253" s="222">
        <v>60000</v>
      </c>
      <c r="AD253" s="220"/>
      <c r="AE253" s="323"/>
      <c r="AF253" s="221" t="s">
        <v>233</v>
      </c>
      <c r="AG253" s="227">
        <v>8</v>
      </c>
      <c r="AH253" s="224">
        <v>7</v>
      </c>
      <c r="AI253" s="221" t="s">
        <v>49</v>
      </c>
      <c r="AJ253" s="221"/>
      <c r="AK253" s="221"/>
      <c r="AL253" s="224">
        <v>0</v>
      </c>
      <c r="AM253" s="222" t="s">
        <v>50</v>
      </c>
      <c r="AN253" s="220" t="s">
        <v>51</v>
      </c>
      <c r="AO253" s="220"/>
      <c r="AP253" s="224"/>
      <c r="AQ253" s="224"/>
      <c r="AR253" s="224"/>
      <c r="AS253" s="224"/>
      <c r="AT253" s="331">
        <v>42522</v>
      </c>
      <c r="AU253" s="228">
        <v>0</v>
      </c>
      <c r="AV253" s="317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100268, 'Б-100268-13',date'2016-06-03',2, 25, 25, 'RUR', 0, 0, date'2016-06-06', date'2016-06-07', null, null, to_date('2016-06-08 00:00:00','YYYY-MM-DD HH24:MI:SS'), null, null, null, 350, 0, 'c1', 8,null);insert into xxxx_oebs_cash_payment_test (ID, INVOICE_ID, OEBS_PAYMENT, DOC_DATE, COMISS_DATE) values (s_xxxx_oebs_cash_payment_test.NEXTVAL, 100268, 60000, to_date('2016-06-08 00:00:00','YYYY-MM-DD HH24:MI:SS'), date'2016-06-30' );insert into xxxx_client_discount_m  (ID,CLIENT_ID,CLIENT_AVG_DISCOUNT,DT) values (s_xxxx_client_discount_m.NEXTVAL,350, 7, date'2014-03-01');</v>
      </c>
    </row>
    <row r="254" spans="1:48" s="236" customFormat="1" ht="15" customHeight="1" x14ac:dyDescent="0.3">
      <c r="A254" s="324">
        <v>40</v>
      </c>
      <c r="B254" s="238"/>
      <c r="C254" s="229" t="str">
        <f t="shared" si="77"/>
        <v>100040</v>
      </c>
      <c r="D254" s="229" t="str">
        <f t="shared" si="78"/>
        <v>100040/13</v>
      </c>
      <c r="E254" s="230" t="s">
        <v>251</v>
      </c>
      <c r="F254" s="230" t="s">
        <v>252</v>
      </c>
      <c r="G254" s="229">
        <v>2</v>
      </c>
      <c r="H254" s="189">
        <v>100269</v>
      </c>
      <c r="I254" s="229" t="str">
        <f t="shared" si="79"/>
        <v>Б-100269-13</v>
      </c>
      <c r="J254" s="16">
        <v>2</v>
      </c>
      <c r="K254" s="229">
        <v>25</v>
      </c>
      <c r="L254" s="229" t="s">
        <v>42</v>
      </c>
      <c r="M254" s="231">
        <v>0</v>
      </c>
      <c r="N254" s="229">
        <v>0</v>
      </c>
      <c r="O254" s="230" t="s">
        <v>381</v>
      </c>
      <c r="P254" s="230" t="s">
        <v>382</v>
      </c>
      <c r="Q254" s="230" t="s">
        <v>383</v>
      </c>
      <c r="R254" s="232" t="str">
        <f t="shared" ref="R254:R293" si="85">H254&amp;"1"</f>
        <v>1002691</v>
      </c>
      <c r="S254" s="229">
        <v>1</v>
      </c>
      <c r="T254" s="230" t="s">
        <v>218</v>
      </c>
      <c r="U254" s="229">
        <v>50000</v>
      </c>
      <c r="V254" s="229">
        <v>0</v>
      </c>
      <c r="W254" s="229">
        <v>0</v>
      </c>
      <c r="X254" s="18">
        <v>351</v>
      </c>
      <c r="Y254" s="233" t="s">
        <v>47</v>
      </c>
      <c r="Z254" s="343">
        <f t="shared" ref="Z254:Z278" si="86">U254-V254</f>
        <v>50000</v>
      </c>
      <c r="AA254" s="326">
        <f t="shared" si="82"/>
        <v>0</v>
      </c>
      <c r="AB254" s="344"/>
      <c r="AC254" s="229"/>
      <c r="AD254" s="229"/>
      <c r="AE254" s="332"/>
      <c r="AF254" s="230"/>
      <c r="AG254" s="235">
        <v>8</v>
      </c>
      <c r="AH254" s="232">
        <v>7</v>
      </c>
      <c r="AI254" s="230" t="s">
        <v>49</v>
      </c>
      <c r="AJ254" s="230"/>
      <c r="AK254" s="230"/>
      <c r="AL254" s="232">
        <v>0</v>
      </c>
      <c r="AM254" s="229" t="s">
        <v>50</v>
      </c>
      <c r="AN254" s="229" t="s">
        <v>51</v>
      </c>
      <c r="AO254" s="229"/>
      <c r="AP254" s="232"/>
      <c r="AQ254" s="232"/>
      <c r="AR254" s="232"/>
      <c r="AS254" s="232"/>
      <c r="AT254" s="345">
        <v>42552</v>
      </c>
      <c r="AU254" s="236">
        <v>5000</v>
      </c>
      <c r="AV254" s="328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100269, 'Б-100269-13',date'2016-07-03',2, 25, 25, 'RUR', 0, 0, date'2016-07-06', date'2016-07-07', 1002691, 1, to_date('2016-07-08 00:00:00','YYYY-MM-DD HH24:MI:SS'), 50000, 0, 0, 351, 0, 'c1', 8,null);insert into xxxx_client_discount_m  (ID,CLIENT_ID,CLIENT_AVG_DISCOUNT,DT) values (s_xxxx_client_discount_m.NEXTVAL,351, 7, date'2014-03-01');</v>
      </c>
    </row>
    <row r="255" spans="1:48" s="259" customFormat="1" x14ac:dyDescent="0.3">
      <c r="A255" s="180">
        <v>41</v>
      </c>
      <c r="B255" s="181"/>
      <c r="C255" s="253" t="str">
        <f t="shared" si="77"/>
        <v>100041</v>
      </c>
      <c r="D255" s="253" t="str">
        <f t="shared" si="78"/>
        <v>100041/13</v>
      </c>
      <c r="E255" s="182" t="s">
        <v>251</v>
      </c>
      <c r="F255" s="182" t="s">
        <v>252</v>
      </c>
      <c r="G255" s="253">
        <v>2</v>
      </c>
      <c r="H255" s="189">
        <v>100270</v>
      </c>
      <c r="I255" s="255" t="str">
        <f t="shared" si="79"/>
        <v>Б-100270-13</v>
      </c>
      <c r="J255" s="16">
        <v>2</v>
      </c>
      <c r="K255" s="253">
        <v>1</v>
      </c>
      <c r="L255" s="253" t="s">
        <v>42</v>
      </c>
      <c r="M255" s="256">
        <v>1</v>
      </c>
      <c r="N255" s="253">
        <v>18</v>
      </c>
      <c r="O255" s="341" t="s">
        <v>240</v>
      </c>
      <c r="P255" s="341" t="s">
        <v>244</v>
      </c>
      <c r="Q255" s="341" t="s">
        <v>245</v>
      </c>
      <c r="R255" s="342" t="str">
        <f t="shared" si="85"/>
        <v>1002701</v>
      </c>
      <c r="S255" s="342">
        <v>1</v>
      </c>
      <c r="T255" s="341" t="s">
        <v>143</v>
      </c>
      <c r="U255" s="253">
        <v>10000</v>
      </c>
      <c r="V255" s="253">
        <f t="shared" ref="V255:V278" si="87">U255*0.18</f>
        <v>1800</v>
      </c>
      <c r="W255" s="253">
        <v>0</v>
      </c>
      <c r="X255" s="18">
        <v>352</v>
      </c>
      <c r="Y255" s="257" t="s">
        <v>47</v>
      </c>
      <c r="Z255" s="270">
        <f t="shared" si="86"/>
        <v>8200</v>
      </c>
      <c r="AA255" s="271">
        <f t="shared" ref="AA255:AA277" si="88">Z255*0.08</f>
        <v>656</v>
      </c>
      <c r="AB255" s="292">
        <f t="shared" ref="AB255:AB277" si="89">AC255/1.18*0.08</f>
        <v>338.98305084745766</v>
      </c>
      <c r="AC255" s="293">
        <f t="shared" ref="AC255:AC259" si="90">U255*0.5</f>
        <v>5000</v>
      </c>
      <c r="AD255" s="253"/>
      <c r="AE255" s="310"/>
      <c r="AF255" s="261" t="s">
        <v>232</v>
      </c>
      <c r="AG255" s="258">
        <v>8</v>
      </c>
      <c r="AH255" s="254">
        <v>13</v>
      </c>
      <c r="AI255" s="182" t="s">
        <v>49</v>
      </c>
      <c r="AJ255" s="182"/>
      <c r="AK255" s="182"/>
      <c r="AL255" s="254">
        <v>0</v>
      </c>
      <c r="AM255" s="255" t="s">
        <v>50</v>
      </c>
      <c r="AN255" s="253" t="s">
        <v>51</v>
      </c>
      <c r="AO255" s="253"/>
      <c r="AP255" s="254"/>
      <c r="AQ255" s="254"/>
      <c r="AR255" s="254"/>
      <c r="AS255" s="491" t="s">
        <v>400</v>
      </c>
      <c r="AT255" s="255">
        <v>1</v>
      </c>
      <c r="AU255" s="259">
        <v>0</v>
      </c>
      <c r="AV255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100270, 'Б-100270-13',date'2016-04-02',2, 1, 1, 'RUR', 1, 18, date'2016-04-06', date'2016-04-07', 1002701, 1, to_date('2016-04-07 00:00:00','YYYY-MM-DD HH24:MI:SS'), 10000, 1800, 0, 352, 0, 'c1', 8,null);insert into xxxx_oebs_cash_payment_test (ID, INVOICE_ID, OEBS_PAYMENT, DOC_DATE, COMISS_DATE) values (s_xxxx_oebs_cash_payment_test.NEXTVAL, 100270, 5000, to_date('2016-04-07 00:00:00','YYYY-MM-DD HH24:MI:SS'), date'2016-04-30' );insert into xxxx_client_discount_m  (ID,CLIENT_ID,CLIENT_AVG_DISCOUNT,DT) values (s_xxxx_client_discount_m.NEXTVAL,352, 13, date'2014-03-01');</v>
      </c>
    </row>
    <row r="256" spans="1:48" s="259" customFormat="1" ht="15" customHeight="1" x14ac:dyDescent="0.3">
      <c r="A256" s="180">
        <v>41</v>
      </c>
      <c r="B256" s="181"/>
      <c r="C256" s="253" t="str">
        <f t="shared" si="77"/>
        <v>100041</v>
      </c>
      <c r="D256" s="253" t="str">
        <f t="shared" si="78"/>
        <v>100041/13</v>
      </c>
      <c r="E256" s="182" t="s">
        <v>251</v>
      </c>
      <c r="F256" s="182" t="s">
        <v>252</v>
      </c>
      <c r="G256" s="253">
        <v>2</v>
      </c>
      <c r="H256" s="189">
        <v>100271</v>
      </c>
      <c r="I256" s="255" t="str">
        <f t="shared" si="79"/>
        <v>Б-100271-13</v>
      </c>
      <c r="J256" s="16">
        <v>2</v>
      </c>
      <c r="K256" s="253">
        <v>2</v>
      </c>
      <c r="L256" s="253" t="s">
        <v>42</v>
      </c>
      <c r="M256" s="256">
        <v>1</v>
      </c>
      <c r="N256" s="253">
        <v>18</v>
      </c>
      <c r="O256" s="341" t="s">
        <v>241</v>
      </c>
      <c r="P256" s="341" t="s">
        <v>244</v>
      </c>
      <c r="Q256" s="341" t="s">
        <v>245</v>
      </c>
      <c r="R256" s="342" t="str">
        <f t="shared" si="85"/>
        <v>1002711</v>
      </c>
      <c r="S256" s="342">
        <v>1</v>
      </c>
      <c r="T256" s="341" t="s">
        <v>144</v>
      </c>
      <c r="U256" s="253">
        <v>10000</v>
      </c>
      <c r="V256" s="253">
        <f t="shared" si="87"/>
        <v>1800</v>
      </c>
      <c r="W256" s="253">
        <v>0</v>
      </c>
      <c r="X256" s="18">
        <v>353</v>
      </c>
      <c r="Y256" s="257" t="s">
        <v>47</v>
      </c>
      <c r="Z256" s="270">
        <f t="shared" si="86"/>
        <v>8200</v>
      </c>
      <c r="AA256" s="271">
        <f t="shared" si="88"/>
        <v>656</v>
      </c>
      <c r="AB256" s="292">
        <f t="shared" si="89"/>
        <v>338.98305084745766</v>
      </c>
      <c r="AC256" s="293">
        <f t="shared" si="90"/>
        <v>5000</v>
      </c>
      <c r="AD256" s="321"/>
      <c r="AE256" s="321"/>
      <c r="AF256" s="261" t="s">
        <v>232</v>
      </c>
      <c r="AG256" s="258">
        <v>8</v>
      </c>
      <c r="AH256" s="254">
        <v>7</v>
      </c>
      <c r="AI256" s="182" t="s">
        <v>49</v>
      </c>
      <c r="AJ256" s="182"/>
      <c r="AK256" s="182"/>
      <c r="AL256" s="254">
        <v>0</v>
      </c>
      <c r="AM256" s="255" t="s">
        <v>50</v>
      </c>
      <c r="AN256" s="253" t="s">
        <v>51</v>
      </c>
      <c r="AO256" s="253"/>
      <c r="AP256" s="254"/>
      <c r="AQ256" s="254"/>
      <c r="AR256" s="254"/>
      <c r="AS256" s="491" t="s">
        <v>401</v>
      </c>
      <c r="AT256" s="255">
        <v>2</v>
      </c>
      <c r="AU256" s="259">
        <v>0</v>
      </c>
      <c r="AV256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100271, 'Б-100271-13',date'2016-04-03',2, 2, 2, 'RUR', 1, 18, date'2016-04-06', date'2016-04-07', 1002711, 1, to_date('2016-04-08 00:00:00','YYYY-MM-DD HH24:MI:SS'), 10000, 1800, 0, 353, 0, 'c1', 8,null);insert into xxxx_oebs_cash_payment_test (ID, INVOICE_ID, OEBS_PAYMENT, DOC_DATE, COMISS_DATE) values (s_xxxx_oebs_cash_payment_test.NEXTVAL, 100271, 5000, to_date('2016-04-08 00:00:00','YYYY-MM-DD HH24:MI:SS'), date'2016-04-30' );insert into xxxx_client_discount_m  (ID,CLIENT_ID,CLIENT_AVG_DISCOUNT,DT) values (s_xxxx_client_discount_m.NEXTVAL,353, 7, date'2014-03-01');</v>
      </c>
    </row>
    <row r="257" spans="1:48" s="259" customFormat="1" ht="15" customHeight="1" x14ac:dyDescent="0.3">
      <c r="A257" s="180">
        <v>41</v>
      </c>
      <c r="B257" s="181"/>
      <c r="C257" s="253" t="str">
        <f t="shared" si="77"/>
        <v>100041</v>
      </c>
      <c r="D257" s="253" t="str">
        <f t="shared" si="78"/>
        <v>100041/13</v>
      </c>
      <c r="E257" s="182" t="s">
        <v>251</v>
      </c>
      <c r="F257" s="182" t="s">
        <v>252</v>
      </c>
      <c r="G257" s="253">
        <v>2</v>
      </c>
      <c r="H257" s="189">
        <v>100272</v>
      </c>
      <c r="I257" s="255" t="str">
        <f t="shared" si="79"/>
        <v>Б-100272-13</v>
      </c>
      <c r="J257" s="16">
        <v>2</v>
      </c>
      <c r="K257" s="253">
        <v>2</v>
      </c>
      <c r="L257" s="253" t="s">
        <v>42</v>
      </c>
      <c r="M257" s="256">
        <v>1</v>
      </c>
      <c r="N257" s="253">
        <v>18</v>
      </c>
      <c r="O257" s="341" t="s">
        <v>241</v>
      </c>
      <c r="P257" s="341" t="s">
        <v>244</v>
      </c>
      <c r="Q257" s="341" t="s">
        <v>245</v>
      </c>
      <c r="R257" s="342" t="str">
        <f t="shared" si="85"/>
        <v>1002721</v>
      </c>
      <c r="S257" s="342">
        <v>1</v>
      </c>
      <c r="T257" s="341" t="s">
        <v>144</v>
      </c>
      <c r="U257" s="253">
        <v>10000</v>
      </c>
      <c r="V257" s="253">
        <f t="shared" si="87"/>
        <v>1800</v>
      </c>
      <c r="W257" s="253">
        <v>0</v>
      </c>
      <c r="X257" s="18">
        <v>354</v>
      </c>
      <c r="Y257" s="257" t="s">
        <v>47</v>
      </c>
      <c r="Z257" s="270">
        <f t="shared" si="86"/>
        <v>8200</v>
      </c>
      <c r="AA257" s="271">
        <f t="shared" si="88"/>
        <v>656</v>
      </c>
      <c r="AB257" s="292">
        <f t="shared" si="89"/>
        <v>338.98305084745766</v>
      </c>
      <c r="AC257" s="293">
        <f t="shared" si="90"/>
        <v>5000</v>
      </c>
      <c r="AD257" s="253"/>
      <c r="AE257" s="340"/>
      <c r="AF257" s="261" t="s">
        <v>232</v>
      </c>
      <c r="AG257" s="258">
        <v>8</v>
      </c>
      <c r="AH257" s="254">
        <v>7</v>
      </c>
      <c r="AI257" s="182" t="s">
        <v>49</v>
      </c>
      <c r="AJ257" s="182"/>
      <c r="AK257" s="182"/>
      <c r="AL257" s="254">
        <v>0</v>
      </c>
      <c r="AM257" s="255" t="s">
        <v>50</v>
      </c>
      <c r="AN257" s="253" t="s">
        <v>51</v>
      </c>
      <c r="AO257" s="253"/>
      <c r="AP257" s="254"/>
      <c r="AQ257" s="254"/>
      <c r="AR257" s="254"/>
      <c r="AS257" s="491"/>
      <c r="AT257" s="255">
        <v>7</v>
      </c>
      <c r="AU257" s="259">
        <v>0</v>
      </c>
      <c r="AV257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100272, 'Б-100272-13',date'2016-04-03',2, 2, 2, 'RUR', 1, 18, date'2016-04-06', date'2016-04-07', 1002721, 1, to_date('2016-04-08 00:00:00','YYYY-MM-DD HH24:MI:SS'), 10000, 1800, 0, 354, 0, 'c1', 8,null);insert into xxxx_oebs_cash_payment_test (ID, INVOICE_ID, OEBS_PAYMENT, DOC_DATE, COMISS_DATE) values (s_xxxx_oebs_cash_payment_test.NEXTVAL, 100272, 5000, to_date('2016-04-08 00:00:00','YYYY-MM-DD HH24:MI:SS'), date'2016-04-30' );insert into xxxx_client_discount_m  (ID,CLIENT_ID,CLIENT_AVG_DISCOUNT,DT) values (s_xxxx_client_discount_m.NEXTVAL,354, 7, date'2014-03-01');</v>
      </c>
    </row>
    <row r="258" spans="1:48" s="259" customFormat="1" ht="15" customHeight="1" x14ac:dyDescent="0.3">
      <c r="A258" s="180">
        <v>41</v>
      </c>
      <c r="B258" s="181"/>
      <c r="C258" s="253" t="str">
        <f t="shared" si="77"/>
        <v>100041</v>
      </c>
      <c r="D258" s="253" t="str">
        <f t="shared" si="78"/>
        <v>100041/13</v>
      </c>
      <c r="E258" s="182" t="s">
        <v>251</v>
      </c>
      <c r="F258" s="182" t="s">
        <v>252</v>
      </c>
      <c r="G258" s="253">
        <v>2</v>
      </c>
      <c r="H258" s="189">
        <v>100273</v>
      </c>
      <c r="I258" s="255" t="str">
        <f t="shared" si="79"/>
        <v>Б-100273-13</v>
      </c>
      <c r="J258" s="16">
        <v>2</v>
      </c>
      <c r="K258" s="253">
        <v>7</v>
      </c>
      <c r="L258" s="253" t="s">
        <v>42</v>
      </c>
      <c r="M258" s="256">
        <v>1</v>
      </c>
      <c r="N258" s="253">
        <v>18</v>
      </c>
      <c r="O258" s="341" t="s">
        <v>241</v>
      </c>
      <c r="P258" s="341" t="s">
        <v>244</v>
      </c>
      <c r="Q258" s="341" t="s">
        <v>245</v>
      </c>
      <c r="R258" s="342" t="str">
        <f t="shared" si="85"/>
        <v>1002731</v>
      </c>
      <c r="S258" s="342">
        <v>1</v>
      </c>
      <c r="T258" s="341" t="s">
        <v>144</v>
      </c>
      <c r="U258" s="253">
        <v>10000</v>
      </c>
      <c r="V258" s="253">
        <f t="shared" si="87"/>
        <v>1800</v>
      </c>
      <c r="W258" s="253">
        <v>0</v>
      </c>
      <c r="X258" s="18">
        <v>355</v>
      </c>
      <c r="Y258" s="257" t="s">
        <v>47</v>
      </c>
      <c r="Z258" s="270">
        <f t="shared" si="86"/>
        <v>8200</v>
      </c>
      <c r="AA258" s="271">
        <f t="shared" si="88"/>
        <v>656</v>
      </c>
      <c r="AB258" s="292">
        <f t="shared" si="89"/>
        <v>338.98305084745766</v>
      </c>
      <c r="AC258" s="293">
        <f t="shared" si="90"/>
        <v>5000</v>
      </c>
      <c r="AD258" s="253"/>
      <c r="AE258" s="253"/>
      <c r="AF258" s="261" t="s">
        <v>232</v>
      </c>
      <c r="AG258" s="258">
        <v>8</v>
      </c>
      <c r="AH258" s="254">
        <v>7</v>
      </c>
      <c r="AI258" s="182" t="s">
        <v>49</v>
      </c>
      <c r="AJ258" s="182"/>
      <c r="AK258" s="182"/>
      <c r="AL258" s="254">
        <v>0</v>
      </c>
      <c r="AM258" s="255" t="s">
        <v>50</v>
      </c>
      <c r="AN258" s="253" t="s">
        <v>51</v>
      </c>
      <c r="AO258" s="253"/>
      <c r="AP258" s="254"/>
      <c r="AQ258" s="254"/>
      <c r="AR258" s="254"/>
      <c r="AS258" s="492"/>
      <c r="AT258" s="260">
        <v>25</v>
      </c>
      <c r="AU258" s="259">
        <v>6560</v>
      </c>
      <c r="AV258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100273, 'Б-100273-13',date'2016-04-03',2, 7, 7, 'RUR', 1, 18, date'2016-04-06', date'2016-04-07', 1002731, 1, to_date('2016-04-08 00:00:00','YYYY-MM-DD HH24:MI:SS'), 10000, 1800, 0, 355, 0, 'c1', 8,null);insert into xxxx_oebs_cash_payment_test (ID, INVOICE_ID, OEBS_PAYMENT, DOC_DATE, COMISS_DATE) values (s_xxxx_oebs_cash_payment_test.NEXTVAL, 100273, 5000, to_date('2016-04-08 00:00:00','YYYY-MM-DD HH24:MI:SS'), date'2016-04-30' );insert into xxxx_client_discount_m  (ID,CLIENT_ID,CLIENT_AVG_DISCOUNT,DT) values (s_xxxx_client_discount_m.NEXTVAL,355, 7, date'2014-03-01');</v>
      </c>
    </row>
    <row r="259" spans="1:48" s="259" customFormat="1" ht="15" customHeight="1" x14ac:dyDescent="0.3">
      <c r="A259" s="180">
        <v>41</v>
      </c>
      <c r="B259" s="181"/>
      <c r="C259" s="253" t="str">
        <f t="shared" si="77"/>
        <v>100041</v>
      </c>
      <c r="D259" s="253" t="str">
        <f t="shared" si="78"/>
        <v>100041/13</v>
      </c>
      <c r="E259" s="182" t="s">
        <v>251</v>
      </c>
      <c r="F259" s="182" t="s">
        <v>252</v>
      </c>
      <c r="G259" s="253">
        <v>2</v>
      </c>
      <c r="H259" s="189">
        <v>100274</v>
      </c>
      <c r="I259" s="255" t="str">
        <f t="shared" si="79"/>
        <v>Б-100274-13</v>
      </c>
      <c r="J259" s="16">
        <v>2</v>
      </c>
      <c r="K259" s="253">
        <v>7</v>
      </c>
      <c r="L259" s="253" t="s">
        <v>42</v>
      </c>
      <c r="M259" s="256">
        <v>1</v>
      </c>
      <c r="N259" s="253">
        <v>18</v>
      </c>
      <c r="O259" s="341" t="s">
        <v>242</v>
      </c>
      <c r="P259" s="341" t="s">
        <v>244</v>
      </c>
      <c r="Q259" s="341" t="s">
        <v>245</v>
      </c>
      <c r="R259" s="342" t="str">
        <f t="shared" si="85"/>
        <v>1002741</v>
      </c>
      <c r="S259" s="342">
        <v>1</v>
      </c>
      <c r="T259" s="341" t="s">
        <v>145</v>
      </c>
      <c r="U259" s="253">
        <v>10000</v>
      </c>
      <c r="V259" s="253">
        <f t="shared" si="87"/>
        <v>1800</v>
      </c>
      <c r="W259" s="253">
        <v>0</v>
      </c>
      <c r="X259" s="18">
        <v>356</v>
      </c>
      <c r="Y259" s="257" t="s">
        <v>47</v>
      </c>
      <c r="Z259" s="270">
        <f t="shared" si="86"/>
        <v>8200</v>
      </c>
      <c r="AA259" s="271">
        <f t="shared" si="88"/>
        <v>656</v>
      </c>
      <c r="AB259" s="292">
        <f t="shared" si="89"/>
        <v>338.98305084745766</v>
      </c>
      <c r="AC259" s="293">
        <f t="shared" si="90"/>
        <v>5000</v>
      </c>
      <c r="AD259" s="253"/>
      <c r="AE259" s="253"/>
      <c r="AF259" s="261" t="s">
        <v>232</v>
      </c>
      <c r="AG259" s="258">
        <v>8</v>
      </c>
      <c r="AH259" s="254">
        <v>20</v>
      </c>
      <c r="AI259" s="182" t="s">
        <v>49</v>
      </c>
      <c r="AJ259" s="182"/>
      <c r="AK259" s="182"/>
      <c r="AL259" s="254">
        <v>0</v>
      </c>
      <c r="AM259" s="255" t="s">
        <v>50</v>
      </c>
      <c r="AN259" s="253" t="s">
        <v>51</v>
      </c>
      <c r="AO259" s="253"/>
      <c r="AP259" s="254"/>
      <c r="AQ259" s="254"/>
      <c r="AR259" s="254"/>
      <c r="AS259" s="493" t="s">
        <v>278</v>
      </c>
      <c r="AT259" s="255"/>
      <c r="AV259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100274, 'Б-100274-13',date'2016-04-04',2, 7, 7, 'RUR', 1, 18, date'2016-04-06', date'2016-04-07', 1002741, 1, to_date('2016-04-09 00:00:00','YYYY-MM-DD HH24:MI:SS'), 10000, 1800, 0, 356, 0, 'c1', 8,null);insert into xxxx_oebs_cash_payment_test (ID, INVOICE_ID, OEBS_PAYMENT, DOC_DATE, COMISS_DATE) values (s_xxxx_oebs_cash_payment_test.NEXTVAL, 100274, 5000, to_date('2016-04-09 00:00:00','YYYY-MM-DD HH24:MI:SS'), date'2016-04-30' );insert into xxxx_client_discount_m  (ID,CLIENT_ID,CLIENT_AVG_DISCOUNT,DT) values (s_xxxx_client_discount_m.NEXTVAL,356, 20, date'2014-03-01');</v>
      </c>
    </row>
    <row r="260" spans="1:48" s="265" customFormat="1" ht="15" customHeight="1" x14ac:dyDescent="0.3">
      <c r="A260" s="295">
        <v>41</v>
      </c>
      <c r="B260" s="333"/>
      <c r="C260" s="262" t="str">
        <f t="shared" si="77"/>
        <v>100041</v>
      </c>
      <c r="D260" s="262" t="str">
        <f t="shared" si="78"/>
        <v>100041/13</v>
      </c>
      <c r="E260" s="183" t="s">
        <v>251</v>
      </c>
      <c r="F260" s="183" t="s">
        <v>252</v>
      </c>
      <c r="G260" s="262">
        <v>2</v>
      </c>
      <c r="H260" s="189">
        <v>100275</v>
      </c>
      <c r="I260" s="262" t="str">
        <f t="shared" si="79"/>
        <v>Б-100275-13</v>
      </c>
      <c r="J260" s="16">
        <v>2</v>
      </c>
      <c r="K260" s="262">
        <v>25</v>
      </c>
      <c r="L260" s="262" t="s">
        <v>42</v>
      </c>
      <c r="M260" s="263">
        <v>1</v>
      </c>
      <c r="N260" s="262">
        <v>18</v>
      </c>
      <c r="O260" s="346" t="s">
        <v>243</v>
      </c>
      <c r="P260" s="346" t="s">
        <v>244</v>
      </c>
      <c r="Q260" s="346" t="s">
        <v>245</v>
      </c>
      <c r="R260" s="347" t="str">
        <f t="shared" si="85"/>
        <v>1002751</v>
      </c>
      <c r="S260" s="347">
        <v>1</v>
      </c>
      <c r="T260" s="346" t="s">
        <v>146</v>
      </c>
      <c r="U260" s="262">
        <v>80000</v>
      </c>
      <c r="V260" s="262">
        <f t="shared" si="87"/>
        <v>14400</v>
      </c>
      <c r="W260" s="262">
        <v>0</v>
      </c>
      <c r="X260" s="18">
        <v>357</v>
      </c>
      <c r="Y260" s="264" t="s">
        <v>47</v>
      </c>
      <c r="Z260" s="297">
        <f t="shared" si="86"/>
        <v>65600</v>
      </c>
      <c r="AA260" s="322">
        <f>Z260*0.1</f>
        <v>6560</v>
      </c>
      <c r="AB260" s="297">
        <f>AC260/1.18*0.1</f>
        <v>3389.8305084745766</v>
      </c>
      <c r="AC260" s="298">
        <f>U260/2</f>
        <v>40000</v>
      </c>
      <c r="AD260" s="262"/>
      <c r="AE260" s="262"/>
      <c r="AF260" s="183" t="s">
        <v>232</v>
      </c>
      <c r="AG260" s="264">
        <v>8</v>
      </c>
      <c r="AH260" s="262">
        <v>13</v>
      </c>
      <c r="AI260" s="183" t="s">
        <v>49</v>
      </c>
      <c r="AJ260" s="183"/>
      <c r="AK260" s="183"/>
      <c r="AL260" s="262">
        <v>0</v>
      </c>
      <c r="AM260" s="262" t="s">
        <v>50</v>
      </c>
      <c r="AN260" s="262" t="s">
        <v>51</v>
      </c>
      <c r="AO260" s="262"/>
      <c r="AP260" s="262"/>
      <c r="AQ260" s="262"/>
      <c r="AR260" s="262"/>
      <c r="AS260" s="494"/>
      <c r="AT260" s="262"/>
      <c r="AV260" s="44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100275, 'Б-100275-13',date'2016-04-05',2, 25, 25, 'RUR', 1, 18, date'2016-04-06', date'2016-04-07', 1002751, 1, to_date('2016-04-11 00:00:00','YYYY-MM-DD HH24:MI:SS'), 80000, 14400, 0, 357, 0, 'c1', 8,null);insert into xxxx_oebs_cash_payment_test (ID, INVOICE_ID, OEBS_PAYMENT, DOC_DATE, COMISS_DATE) values (s_xxxx_oebs_cash_payment_test.NEXTVAL, 100275, 40000, to_date('2016-04-11 00:00:00','YYYY-MM-DD HH24:MI:SS'), date'2016-04-30' );insert into xxxx_client_discount_m  (ID,CLIENT_ID,CLIENT_AVG_DISCOUNT,DT) values (s_xxxx_client_discount_m.NEXTVAL,357, 13, date'2014-03-01');</v>
      </c>
    </row>
    <row r="261" spans="1:48" s="259" customFormat="1" x14ac:dyDescent="0.3">
      <c r="A261" s="180">
        <v>42</v>
      </c>
      <c r="B261" s="181"/>
      <c r="C261" s="253" t="str">
        <f t="shared" si="77"/>
        <v>100042</v>
      </c>
      <c r="D261" s="253" t="str">
        <f t="shared" si="78"/>
        <v>100042/13</v>
      </c>
      <c r="E261" s="182" t="s">
        <v>251</v>
      </c>
      <c r="F261" s="182" t="s">
        <v>252</v>
      </c>
      <c r="G261" s="253">
        <v>2</v>
      </c>
      <c r="H261" s="189">
        <v>100276</v>
      </c>
      <c r="I261" s="255" t="str">
        <f t="shared" si="79"/>
        <v>Б-100276-13</v>
      </c>
      <c r="J261" s="16">
        <v>2</v>
      </c>
      <c r="K261" s="253">
        <v>1</v>
      </c>
      <c r="L261" s="253" t="s">
        <v>42</v>
      </c>
      <c r="M261" s="256">
        <v>1</v>
      </c>
      <c r="N261" s="253">
        <v>18</v>
      </c>
      <c r="O261" s="341" t="s">
        <v>240</v>
      </c>
      <c r="P261" s="341" t="s">
        <v>244</v>
      </c>
      <c r="Q261" s="341" t="s">
        <v>245</v>
      </c>
      <c r="R261" s="342" t="str">
        <f t="shared" si="85"/>
        <v>1002761</v>
      </c>
      <c r="S261" s="342">
        <v>1</v>
      </c>
      <c r="T261" s="341" t="s">
        <v>143</v>
      </c>
      <c r="U261" s="253">
        <v>100000</v>
      </c>
      <c r="V261" s="253">
        <f t="shared" si="87"/>
        <v>18000</v>
      </c>
      <c r="W261" s="253">
        <v>0</v>
      </c>
      <c r="X261" s="18">
        <v>358</v>
      </c>
      <c r="Y261" s="257" t="s">
        <v>47</v>
      </c>
      <c r="Z261" s="270">
        <f t="shared" si="86"/>
        <v>82000</v>
      </c>
      <c r="AA261" s="271">
        <f t="shared" si="88"/>
        <v>6560</v>
      </c>
      <c r="AB261" s="292">
        <f t="shared" si="89"/>
        <v>3389.8305084745766</v>
      </c>
      <c r="AC261" s="293">
        <f t="shared" ref="AC261:AC265" si="91">U261*0.5</f>
        <v>50000</v>
      </c>
      <c r="AD261" s="253"/>
      <c r="AE261" s="310"/>
      <c r="AF261" s="261" t="s">
        <v>232</v>
      </c>
      <c r="AG261" s="258">
        <v>8</v>
      </c>
      <c r="AH261" s="254">
        <v>13</v>
      </c>
      <c r="AI261" s="182" t="s">
        <v>49</v>
      </c>
      <c r="AJ261" s="182"/>
      <c r="AK261" s="182"/>
      <c r="AL261" s="254">
        <v>0</v>
      </c>
      <c r="AM261" s="255" t="s">
        <v>50</v>
      </c>
      <c r="AN261" s="253" t="s">
        <v>51</v>
      </c>
      <c r="AO261" s="253"/>
      <c r="AP261" s="254"/>
      <c r="AQ261" s="254"/>
      <c r="AR261" s="254"/>
      <c r="AS261" s="491" t="s">
        <v>403</v>
      </c>
      <c r="AT261" s="255">
        <v>1</v>
      </c>
      <c r="AU261" s="259">
        <v>6560</v>
      </c>
      <c r="AV261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100276, 'Б-100276-13',date'2016-04-02',2, 1, 1, 'RUR', 1, 18, date'2016-04-06', date'2016-04-07', 1002761, 1, to_date('2016-04-07 00:00:00','YYYY-MM-DD HH24:MI:SS'), 100000, 18000, 0, 358, 0, 'c1', 8,null);insert into xxxx_oebs_cash_payment_test (ID, INVOICE_ID, OEBS_PAYMENT, DOC_DATE, COMISS_DATE) values (s_xxxx_oebs_cash_payment_test.NEXTVAL, 100276, 50000, to_date('2016-04-07 00:00:00','YYYY-MM-DD HH24:MI:SS'), date'2016-04-30' );insert into xxxx_client_discount_m  (ID,CLIENT_ID,CLIENT_AVG_DISCOUNT,DT) values (s_xxxx_client_discount_m.NEXTVAL,358, 13, date'2014-03-01');</v>
      </c>
    </row>
    <row r="262" spans="1:48" s="259" customFormat="1" ht="15" customHeight="1" x14ac:dyDescent="0.3">
      <c r="A262" s="180">
        <v>42</v>
      </c>
      <c r="B262" s="181"/>
      <c r="C262" s="253" t="str">
        <f t="shared" si="77"/>
        <v>100042</v>
      </c>
      <c r="D262" s="253" t="str">
        <f t="shared" si="78"/>
        <v>100042/13</v>
      </c>
      <c r="E262" s="182" t="s">
        <v>251</v>
      </c>
      <c r="F262" s="182" t="s">
        <v>252</v>
      </c>
      <c r="G262" s="253">
        <v>2</v>
      </c>
      <c r="H262" s="189">
        <v>100277</v>
      </c>
      <c r="I262" s="255" t="str">
        <f t="shared" si="79"/>
        <v>Б-100277-13</v>
      </c>
      <c r="J262" s="16">
        <v>2</v>
      </c>
      <c r="K262" s="253">
        <v>2</v>
      </c>
      <c r="L262" s="253" t="s">
        <v>42</v>
      </c>
      <c r="M262" s="256">
        <v>1</v>
      </c>
      <c r="N262" s="253">
        <v>18</v>
      </c>
      <c r="O262" s="341" t="s">
        <v>241</v>
      </c>
      <c r="P262" s="341" t="s">
        <v>244</v>
      </c>
      <c r="Q262" s="341" t="s">
        <v>245</v>
      </c>
      <c r="R262" s="342" t="str">
        <f t="shared" si="85"/>
        <v>1002771</v>
      </c>
      <c r="S262" s="342">
        <v>1</v>
      </c>
      <c r="T262" s="341" t="s">
        <v>144</v>
      </c>
      <c r="U262" s="253">
        <v>100000</v>
      </c>
      <c r="V262" s="253">
        <f t="shared" si="87"/>
        <v>18000</v>
      </c>
      <c r="W262" s="253">
        <v>0</v>
      </c>
      <c r="X262" s="18">
        <v>359</v>
      </c>
      <c r="Y262" s="257" t="s">
        <v>47</v>
      </c>
      <c r="Z262" s="270">
        <f t="shared" si="86"/>
        <v>82000</v>
      </c>
      <c r="AA262" s="271">
        <f t="shared" si="88"/>
        <v>6560</v>
      </c>
      <c r="AB262" s="292">
        <f t="shared" si="89"/>
        <v>3389.8305084745766</v>
      </c>
      <c r="AC262" s="293">
        <f t="shared" si="91"/>
        <v>50000</v>
      </c>
      <c r="AD262" s="321"/>
      <c r="AE262" s="321"/>
      <c r="AF262" s="261" t="s">
        <v>232</v>
      </c>
      <c r="AG262" s="258">
        <v>8</v>
      </c>
      <c r="AH262" s="254">
        <v>7</v>
      </c>
      <c r="AI262" s="182" t="s">
        <v>49</v>
      </c>
      <c r="AJ262" s="182"/>
      <c r="AK262" s="182"/>
      <c r="AL262" s="254">
        <v>0</v>
      </c>
      <c r="AM262" s="255" t="s">
        <v>50</v>
      </c>
      <c r="AN262" s="253" t="s">
        <v>51</v>
      </c>
      <c r="AO262" s="253"/>
      <c r="AP262" s="254"/>
      <c r="AQ262" s="254"/>
      <c r="AR262" s="254"/>
      <c r="AS262" s="491" t="s">
        <v>402</v>
      </c>
      <c r="AT262" s="255">
        <v>2</v>
      </c>
      <c r="AU262" s="259">
        <v>13120</v>
      </c>
      <c r="AV262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100277, 'Б-100277-13',date'2016-04-03',2, 2, 2, 'RUR', 1, 18, date'2016-04-06', date'2016-04-07', 1002771, 1, to_date('2016-04-08 00:00:00','YYYY-MM-DD HH24:MI:SS'), 100000, 18000, 0, 359, 0, 'c1', 8,null);insert into xxxx_oebs_cash_payment_test (ID, INVOICE_ID, OEBS_PAYMENT, DOC_DATE, COMISS_DATE) values (s_xxxx_oebs_cash_payment_test.NEXTVAL, 100277, 50000, to_date('2016-04-08 00:00:00','YYYY-MM-DD HH24:MI:SS'), date'2016-04-30' );insert into xxxx_client_discount_m  (ID,CLIENT_ID,CLIENT_AVG_DISCOUNT,DT) values (s_xxxx_client_discount_m.NEXTVAL,359, 7, date'2014-03-01');</v>
      </c>
    </row>
    <row r="263" spans="1:48" s="259" customFormat="1" ht="15" customHeight="1" x14ac:dyDescent="0.3">
      <c r="A263" s="180">
        <v>42</v>
      </c>
      <c r="B263" s="181"/>
      <c r="C263" s="253" t="str">
        <f t="shared" si="77"/>
        <v>100042</v>
      </c>
      <c r="D263" s="253" t="str">
        <f t="shared" si="78"/>
        <v>100042/13</v>
      </c>
      <c r="E263" s="182" t="s">
        <v>251</v>
      </c>
      <c r="F263" s="182" t="s">
        <v>252</v>
      </c>
      <c r="G263" s="253">
        <v>2</v>
      </c>
      <c r="H263" s="189">
        <v>100278</v>
      </c>
      <c r="I263" s="255" t="str">
        <f t="shared" si="79"/>
        <v>Б-100278-13</v>
      </c>
      <c r="J263" s="16">
        <v>2</v>
      </c>
      <c r="K263" s="253">
        <v>2</v>
      </c>
      <c r="L263" s="253" t="s">
        <v>42</v>
      </c>
      <c r="M263" s="256">
        <v>1</v>
      </c>
      <c r="N263" s="253">
        <v>18</v>
      </c>
      <c r="O263" s="341" t="s">
        <v>241</v>
      </c>
      <c r="P263" s="341" t="s">
        <v>244</v>
      </c>
      <c r="Q263" s="341" t="s">
        <v>245</v>
      </c>
      <c r="R263" s="342" t="str">
        <f t="shared" si="85"/>
        <v>1002781</v>
      </c>
      <c r="S263" s="342">
        <v>1</v>
      </c>
      <c r="T263" s="341" t="s">
        <v>144</v>
      </c>
      <c r="U263" s="253">
        <v>100000</v>
      </c>
      <c r="V263" s="253">
        <f t="shared" si="87"/>
        <v>18000</v>
      </c>
      <c r="W263" s="253">
        <v>0</v>
      </c>
      <c r="X263" s="18">
        <v>360</v>
      </c>
      <c r="Y263" s="257" t="s">
        <v>47</v>
      </c>
      <c r="Z263" s="270">
        <f t="shared" si="86"/>
        <v>82000</v>
      </c>
      <c r="AA263" s="271">
        <f t="shared" si="88"/>
        <v>6560</v>
      </c>
      <c r="AB263" s="292">
        <f t="shared" si="89"/>
        <v>3389.8305084745766</v>
      </c>
      <c r="AC263" s="293">
        <f t="shared" si="91"/>
        <v>50000</v>
      </c>
      <c r="AD263" s="253"/>
      <c r="AE263" s="340"/>
      <c r="AF263" s="261" t="s">
        <v>232</v>
      </c>
      <c r="AG263" s="258">
        <v>8</v>
      </c>
      <c r="AH263" s="254">
        <v>7</v>
      </c>
      <c r="AI263" s="182" t="s">
        <v>49</v>
      </c>
      <c r="AJ263" s="182"/>
      <c r="AK263" s="182"/>
      <c r="AL263" s="254">
        <v>0</v>
      </c>
      <c r="AM263" s="255" t="s">
        <v>50</v>
      </c>
      <c r="AN263" s="253" t="s">
        <v>51</v>
      </c>
      <c r="AO263" s="253"/>
      <c r="AP263" s="254"/>
      <c r="AQ263" s="254"/>
      <c r="AR263" s="254"/>
      <c r="AS263" s="491"/>
      <c r="AT263" s="255">
        <v>7</v>
      </c>
      <c r="AU263" s="259">
        <v>13120</v>
      </c>
      <c r="AV263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100278, 'Б-100278-13',date'2016-04-03',2, 2, 2, 'RUR', 1, 18, date'2016-04-06', date'2016-04-07', 1002781, 1, to_date('2016-04-08 00:00:00','YYYY-MM-DD HH24:MI:SS'), 100000, 18000, 0, 360, 0, 'c1', 8,null);insert into xxxx_oebs_cash_payment_test (ID, INVOICE_ID, OEBS_PAYMENT, DOC_DATE, COMISS_DATE) values (s_xxxx_oebs_cash_payment_test.NEXTVAL, 100278, 50000, to_date('2016-04-08 00:00:00','YYYY-MM-DD HH24:MI:SS'), date'2016-04-30' );insert into xxxx_client_discount_m  (ID,CLIENT_ID,CLIENT_AVG_DISCOUNT,DT) values (s_xxxx_client_discount_m.NEXTVAL,360, 7, date'2014-03-01');</v>
      </c>
    </row>
    <row r="264" spans="1:48" s="259" customFormat="1" ht="15" customHeight="1" x14ac:dyDescent="0.3">
      <c r="A264" s="180">
        <v>42</v>
      </c>
      <c r="B264" s="181"/>
      <c r="C264" s="253" t="str">
        <f t="shared" si="77"/>
        <v>100042</v>
      </c>
      <c r="D264" s="253" t="str">
        <f t="shared" si="78"/>
        <v>100042/13</v>
      </c>
      <c r="E264" s="182" t="s">
        <v>251</v>
      </c>
      <c r="F264" s="182" t="s">
        <v>252</v>
      </c>
      <c r="G264" s="253">
        <v>2</v>
      </c>
      <c r="H264" s="189">
        <v>100279</v>
      </c>
      <c r="I264" s="255" t="str">
        <f t="shared" si="79"/>
        <v>Б-100279-13</v>
      </c>
      <c r="J264" s="16">
        <v>2</v>
      </c>
      <c r="K264" s="253">
        <v>7</v>
      </c>
      <c r="L264" s="253" t="s">
        <v>42</v>
      </c>
      <c r="M264" s="256">
        <v>1</v>
      </c>
      <c r="N264" s="253">
        <v>18</v>
      </c>
      <c r="O264" s="341" t="s">
        <v>241</v>
      </c>
      <c r="P264" s="341" t="s">
        <v>244</v>
      </c>
      <c r="Q264" s="341" t="s">
        <v>245</v>
      </c>
      <c r="R264" s="342" t="str">
        <f t="shared" si="85"/>
        <v>1002791</v>
      </c>
      <c r="S264" s="342">
        <v>1</v>
      </c>
      <c r="T264" s="341" t="s">
        <v>144</v>
      </c>
      <c r="U264" s="253">
        <v>100000</v>
      </c>
      <c r="V264" s="253">
        <f t="shared" si="87"/>
        <v>18000</v>
      </c>
      <c r="W264" s="253">
        <v>0</v>
      </c>
      <c r="X264" s="18">
        <v>361</v>
      </c>
      <c r="Y264" s="257" t="s">
        <v>47</v>
      </c>
      <c r="Z264" s="270">
        <f t="shared" si="86"/>
        <v>82000</v>
      </c>
      <c r="AA264" s="271">
        <f t="shared" si="88"/>
        <v>6560</v>
      </c>
      <c r="AB264" s="292">
        <f t="shared" si="89"/>
        <v>3389.8305084745766</v>
      </c>
      <c r="AC264" s="293">
        <f t="shared" si="91"/>
        <v>50000</v>
      </c>
      <c r="AD264" s="253"/>
      <c r="AE264" s="253"/>
      <c r="AF264" s="261" t="s">
        <v>232</v>
      </c>
      <c r="AG264" s="258">
        <v>8</v>
      </c>
      <c r="AH264" s="254">
        <v>7</v>
      </c>
      <c r="AI264" s="182" t="s">
        <v>49</v>
      </c>
      <c r="AJ264" s="182"/>
      <c r="AK264" s="182"/>
      <c r="AL264" s="254">
        <v>0</v>
      </c>
      <c r="AM264" s="255" t="s">
        <v>50</v>
      </c>
      <c r="AN264" s="253" t="s">
        <v>51</v>
      </c>
      <c r="AO264" s="253"/>
      <c r="AP264" s="254"/>
      <c r="AQ264" s="254"/>
      <c r="AR264" s="254"/>
      <c r="AS264" s="492"/>
      <c r="AT264" s="260">
        <v>25</v>
      </c>
      <c r="AU264" s="259">
        <v>0</v>
      </c>
      <c r="AV264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100279, 'Б-100279-13',date'2016-04-03',2, 7, 7, 'RUR', 1, 18, date'2016-04-06', date'2016-04-07', 1002791, 1, to_date('2016-04-08 00:00:00','YYYY-MM-DD HH24:MI:SS'), 100000, 18000, 0, 361, 0, 'c1', 8,null);insert into xxxx_oebs_cash_payment_test (ID, INVOICE_ID, OEBS_PAYMENT, DOC_DATE, COMISS_DATE) values (s_xxxx_oebs_cash_payment_test.NEXTVAL, 100279, 50000, to_date('2016-04-08 00:00:00','YYYY-MM-DD HH24:MI:SS'), date'2016-04-30' );insert into xxxx_client_discount_m  (ID,CLIENT_ID,CLIENT_AVG_DISCOUNT,DT) values (s_xxxx_client_discount_m.NEXTVAL,361, 7, date'2014-03-01');</v>
      </c>
    </row>
    <row r="265" spans="1:48" s="259" customFormat="1" ht="15" customHeight="1" x14ac:dyDescent="0.3">
      <c r="A265" s="180">
        <v>42</v>
      </c>
      <c r="B265" s="181"/>
      <c r="C265" s="253" t="str">
        <f t="shared" si="77"/>
        <v>100042</v>
      </c>
      <c r="D265" s="253" t="str">
        <f t="shared" si="78"/>
        <v>100042/13</v>
      </c>
      <c r="E265" s="182" t="s">
        <v>251</v>
      </c>
      <c r="F265" s="182" t="s">
        <v>252</v>
      </c>
      <c r="G265" s="253">
        <v>2</v>
      </c>
      <c r="H265" s="189">
        <v>100280</v>
      </c>
      <c r="I265" s="255" t="str">
        <f t="shared" si="79"/>
        <v>Б-100280-13</v>
      </c>
      <c r="J265" s="16">
        <v>2</v>
      </c>
      <c r="K265" s="253">
        <v>7</v>
      </c>
      <c r="L265" s="253" t="s">
        <v>42</v>
      </c>
      <c r="M265" s="256">
        <v>1</v>
      </c>
      <c r="N265" s="253">
        <v>18</v>
      </c>
      <c r="O265" s="341" t="s">
        <v>242</v>
      </c>
      <c r="P265" s="341" t="s">
        <v>244</v>
      </c>
      <c r="Q265" s="341" t="s">
        <v>245</v>
      </c>
      <c r="R265" s="342" t="str">
        <f t="shared" si="85"/>
        <v>1002801</v>
      </c>
      <c r="S265" s="342">
        <v>1</v>
      </c>
      <c r="T265" s="341" t="s">
        <v>145</v>
      </c>
      <c r="U265" s="253">
        <v>100000</v>
      </c>
      <c r="V265" s="253">
        <f t="shared" si="87"/>
        <v>18000</v>
      </c>
      <c r="W265" s="253">
        <v>0</v>
      </c>
      <c r="X265" s="18">
        <v>362</v>
      </c>
      <c r="Y265" s="257" t="s">
        <v>47</v>
      </c>
      <c r="Z265" s="270">
        <f t="shared" si="86"/>
        <v>82000</v>
      </c>
      <c r="AA265" s="271">
        <f t="shared" si="88"/>
        <v>6560</v>
      </c>
      <c r="AB265" s="292">
        <f t="shared" si="89"/>
        <v>3389.8305084745766</v>
      </c>
      <c r="AC265" s="293">
        <f t="shared" si="91"/>
        <v>50000</v>
      </c>
      <c r="AD265" s="253"/>
      <c r="AE265" s="253"/>
      <c r="AF265" s="261" t="s">
        <v>232</v>
      </c>
      <c r="AG265" s="258">
        <v>8</v>
      </c>
      <c r="AH265" s="254">
        <v>20</v>
      </c>
      <c r="AI265" s="182" t="s">
        <v>49</v>
      </c>
      <c r="AJ265" s="182"/>
      <c r="AK265" s="182"/>
      <c r="AL265" s="254">
        <v>0</v>
      </c>
      <c r="AM265" s="255" t="s">
        <v>50</v>
      </c>
      <c r="AN265" s="253" t="s">
        <v>51</v>
      </c>
      <c r="AO265" s="253"/>
      <c r="AP265" s="254"/>
      <c r="AQ265" s="254"/>
      <c r="AR265" s="254"/>
      <c r="AS265" s="493" t="s">
        <v>278</v>
      </c>
      <c r="AT265" s="255"/>
      <c r="AV265" s="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100280, 'Б-100280-13',date'2016-04-04',2, 7, 7, 'RUR', 1, 18, date'2016-04-06', date'2016-04-07', 1002801, 1, to_date('2016-04-09 00:00:00','YYYY-MM-DD HH24:MI:SS'), 100000, 18000, 0, 362, 0, 'c1', 8,null);insert into xxxx_oebs_cash_payment_test (ID, INVOICE_ID, OEBS_PAYMENT, DOC_DATE, COMISS_DATE) values (s_xxxx_oebs_cash_payment_test.NEXTVAL, 100280, 50000, to_date('2016-04-09 00:00:00','YYYY-MM-DD HH24:MI:SS'), date'2016-04-30' );insert into xxxx_client_discount_m  (ID,CLIENT_ID,CLIENT_AVG_DISCOUNT,DT) values (s_xxxx_client_discount_m.NEXTVAL,362, 20, date'2014-03-01');</v>
      </c>
    </row>
    <row r="266" spans="1:48" s="265" customFormat="1" ht="15" customHeight="1" x14ac:dyDescent="0.3">
      <c r="A266" s="295">
        <v>42</v>
      </c>
      <c r="B266" s="333"/>
      <c r="C266" s="262" t="str">
        <f t="shared" si="77"/>
        <v>100042</v>
      </c>
      <c r="D266" s="262" t="str">
        <f t="shared" si="78"/>
        <v>100042/13</v>
      </c>
      <c r="E266" s="183" t="s">
        <v>251</v>
      </c>
      <c r="F266" s="183" t="s">
        <v>252</v>
      </c>
      <c r="G266" s="262">
        <v>2</v>
      </c>
      <c r="H266" s="189">
        <v>100281</v>
      </c>
      <c r="I266" s="262" t="str">
        <f t="shared" si="79"/>
        <v>Б-100281-13</v>
      </c>
      <c r="J266" s="16">
        <v>2</v>
      </c>
      <c r="K266" s="262">
        <v>25</v>
      </c>
      <c r="L266" s="262" t="s">
        <v>42</v>
      </c>
      <c r="M266" s="263">
        <v>1</v>
      </c>
      <c r="N266" s="262">
        <v>18</v>
      </c>
      <c r="O266" s="346" t="s">
        <v>243</v>
      </c>
      <c r="P266" s="346" t="s">
        <v>244</v>
      </c>
      <c r="Q266" s="346" t="s">
        <v>245</v>
      </c>
      <c r="R266" s="347" t="str">
        <f t="shared" si="85"/>
        <v>1002811</v>
      </c>
      <c r="S266" s="347">
        <v>1</v>
      </c>
      <c r="T266" s="346" t="s">
        <v>146</v>
      </c>
      <c r="U266" s="262">
        <v>40000</v>
      </c>
      <c r="V266" s="262">
        <f t="shared" si="87"/>
        <v>7200</v>
      </c>
      <c r="W266" s="262">
        <v>0</v>
      </c>
      <c r="X266" s="18">
        <v>363</v>
      </c>
      <c r="Y266" s="264" t="s">
        <v>47</v>
      </c>
      <c r="Z266" s="297">
        <f t="shared" si="86"/>
        <v>32800</v>
      </c>
      <c r="AA266" s="322">
        <f>Z266*0.1</f>
        <v>3280</v>
      </c>
      <c r="AB266" s="297">
        <f>AC266/1.18*0.1</f>
        <v>1694.9152542372883</v>
      </c>
      <c r="AC266" s="298">
        <f>U266/2</f>
        <v>20000</v>
      </c>
      <c r="AD266" s="262"/>
      <c r="AE266" s="262"/>
      <c r="AF266" s="183" t="s">
        <v>232</v>
      </c>
      <c r="AG266" s="264">
        <v>8</v>
      </c>
      <c r="AH266" s="262">
        <v>13</v>
      </c>
      <c r="AI266" s="183" t="s">
        <v>49</v>
      </c>
      <c r="AJ266" s="183"/>
      <c r="AK266" s="183"/>
      <c r="AL266" s="262">
        <v>0</v>
      </c>
      <c r="AM266" s="262" t="s">
        <v>50</v>
      </c>
      <c r="AN266" s="262" t="s">
        <v>51</v>
      </c>
      <c r="AO266" s="262"/>
      <c r="AP266" s="262"/>
      <c r="AQ266" s="262"/>
      <c r="AR266" s="262"/>
      <c r="AS266" s="494"/>
      <c r="AT266" s="262"/>
      <c r="AV266" s="44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100281, 'Б-100281-13',date'2016-04-05',2, 25, 25, 'RUR', 1, 18, date'2016-04-06', date'2016-04-07', 1002811, 1, to_date('2016-04-11 00:00:00','YYYY-MM-DD HH24:MI:SS'), 40000, 7200, 0, 363, 0, 'c1', 8,null);insert into xxxx_oebs_cash_payment_test (ID, INVOICE_ID, OEBS_PAYMENT, DOC_DATE, COMISS_DATE) values (s_xxxx_oebs_cash_payment_test.NEXTVAL, 100281, 20000, to_date('2016-04-11 00:00:00','YYYY-MM-DD HH24:MI:SS'), date'2016-04-30' );insert into xxxx_client_discount_m  (ID,CLIENT_ID,CLIENT_AVG_DISCOUNT,DT) values (s_xxxx_client_discount_m.NEXTVAL,363, 13, date'2014-03-01');</v>
      </c>
    </row>
    <row r="267" spans="1:48" s="352" customFormat="1" x14ac:dyDescent="0.3">
      <c r="A267" s="349">
        <v>43</v>
      </c>
      <c r="B267" s="350"/>
      <c r="C267" s="188" t="str">
        <f t="shared" si="77"/>
        <v>100043</v>
      </c>
      <c r="D267" s="188" t="str">
        <f t="shared" si="78"/>
        <v>100043/13</v>
      </c>
      <c r="E267" s="158" t="s">
        <v>251</v>
      </c>
      <c r="F267" s="158" t="s">
        <v>252</v>
      </c>
      <c r="G267" s="188">
        <v>2</v>
      </c>
      <c r="H267" s="189">
        <v>100282</v>
      </c>
      <c r="I267" s="65" t="str">
        <f t="shared" si="79"/>
        <v>Б-100282-13</v>
      </c>
      <c r="J267" s="16">
        <v>2</v>
      </c>
      <c r="K267" s="188">
        <v>1</v>
      </c>
      <c r="L267" s="188" t="s">
        <v>42</v>
      </c>
      <c r="M267" s="190">
        <v>1</v>
      </c>
      <c r="N267" s="188">
        <v>18</v>
      </c>
      <c r="O267" s="58" t="s">
        <v>240</v>
      </c>
      <c r="P267" s="58" t="s">
        <v>244</v>
      </c>
      <c r="Q267" s="58" t="s">
        <v>245</v>
      </c>
      <c r="R267" s="150" t="str">
        <f t="shared" si="85"/>
        <v>1002821</v>
      </c>
      <c r="S267" s="150">
        <v>1</v>
      </c>
      <c r="T267" s="58" t="s">
        <v>143</v>
      </c>
      <c r="U267" s="188">
        <v>100000</v>
      </c>
      <c r="V267" s="188">
        <f t="shared" si="87"/>
        <v>18000</v>
      </c>
      <c r="W267" s="188">
        <v>0</v>
      </c>
      <c r="X267" s="18">
        <v>364</v>
      </c>
      <c r="Y267" s="304" t="s">
        <v>47</v>
      </c>
      <c r="Z267" s="20">
        <f t="shared" si="86"/>
        <v>82000</v>
      </c>
      <c r="AA267" s="29">
        <f t="shared" si="88"/>
        <v>6560</v>
      </c>
      <c r="AB267" s="351">
        <f t="shared" si="89"/>
        <v>3389.8305084745766</v>
      </c>
      <c r="AC267" s="84">
        <f t="shared" ref="AC267:AC271" si="92">U267*0.5</f>
        <v>50000</v>
      </c>
      <c r="AD267" s="188"/>
      <c r="AE267" s="241"/>
      <c r="AF267" s="160" t="s">
        <v>232</v>
      </c>
      <c r="AG267" s="305">
        <v>8</v>
      </c>
      <c r="AH267" s="189">
        <v>13</v>
      </c>
      <c r="AI267" s="158" t="s">
        <v>49</v>
      </c>
      <c r="AJ267" s="158"/>
      <c r="AK267" s="158"/>
      <c r="AL267" s="189">
        <v>0</v>
      </c>
      <c r="AM267" s="65" t="s">
        <v>50</v>
      </c>
      <c r="AN267" s="188" t="s">
        <v>51</v>
      </c>
      <c r="AO267" s="188"/>
      <c r="AP267" s="189"/>
      <c r="AQ267" s="189"/>
      <c r="AR267" s="189"/>
      <c r="AS267" s="471" t="s">
        <v>403</v>
      </c>
      <c r="AT267" s="65">
        <v>1</v>
      </c>
      <c r="AU267" s="352">
        <v>6560</v>
      </c>
      <c r="AV267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100282, 'Б-100282-13',date'2016-04-02',2, 1, 1, 'RUR', 1, 18, date'2016-04-06', date'2016-04-07', 1002821, 1, to_date('2016-04-07 00:00:00','YYYY-MM-DD HH24:MI:SS'), 100000, 18000, 0, 364, 0, 'c1', 8,null);insert into xxxx_oebs_cash_payment_test (ID, INVOICE_ID, OEBS_PAYMENT, DOC_DATE, COMISS_DATE) values (s_xxxx_oebs_cash_payment_test.NEXTVAL, 100282, 50000, to_date('2016-04-07 00:00:00','YYYY-MM-DD HH24:MI:SS'), date'2016-04-30' );insert into xxxx_client_discount_m  (ID,CLIENT_ID,CLIENT_AVG_DISCOUNT,DT) values (s_xxxx_client_discount_m.NEXTVAL,364, 13, date'2014-03-01');</v>
      </c>
    </row>
    <row r="268" spans="1:48" s="352" customFormat="1" ht="15" customHeight="1" x14ac:dyDescent="0.3">
      <c r="A268" s="349">
        <v>43</v>
      </c>
      <c r="B268" s="350"/>
      <c r="C268" s="188" t="str">
        <f t="shared" si="77"/>
        <v>100043</v>
      </c>
      <c r="D268" s="188" t="str">
        <f t="shared" si="78"/>
        <v>100043/13</v>
      </c>
      <c r="E268" s="158" t="s">
        <v>251</v>
      </c>
      <c r="F268" s="158" t="s">
        <v>252</v>
      </c>
      <c r="G268" s="188">
        <v>2</v>
      </c>
      <c r="H268" s="189">
        <v>100283</v>
      </c>
      <c r="I268" s="65" t="str">
        <f t="shared" si="79"/>
        <v>Б-100283-13</v>
      </c>
      <c r="J268" s="16">
        <v>2</v>
      </c>
      <c r="K268" s="188">
        <v>2</v>
      </c>
      <c r="L268" s="188" t="s">
        <v>42</v>
      </c>
      <c r="M268" s="190">
        <v>1</v>
      </c>
      <c r="N268" s="188">
        <v>18</v>
      </c>
      <c r="O268" s="58" t="s">
        <v>241</v>
      </c>
      <c r="P268" s="58" t="s">
        <v>244</v>
      </c>
      <c r="Q268" s="58" t="s">
        <v>245</v>
      </c>
      <c r="R268" s="150" t="str">
        <f t="shared" si="85"/>
        <v>1002831</v>
      </c>
      <c r="S268" s="150">
        <v>1</v>
      </c>
      <c r="T268" s="58" t="s">
        <v>144</v>
      </c>
      <c r="U268" s="188">
        <v>100000</v>
      </c>
      <c r="V268" s="188">
        <f t="shared" si="87"/>
        <v>18000</v>
      </c>
      <c r="W268" s="188">
        <v>0</v>
      </c>
      <c r="X268" s="18">
        <v>365</v>
      </c>
      <c r="Y268" s="304" t="s">
        <v>47</v>
      </c>
      <c r="Z268" s="20">
        <f t="shared" si="86"/>
        <v>82000</v>
      </c>
      <c r="AA268" s="29">
        <f t="shared" si="88"/>
        <v>6560</v>
      </c>
      <c r="AB268" s="351">
        <f t="shared" si="89"/>
        <v>3389.8305084745766</v>
      </c>
      <c r="AC268" s="84">
        <f t="shared" si="92"/>
        <v>50000</v>
      </c>
      <c r="AD268" s="354"/>
      <c r="AE268" s="354"/>
      <c r="AF268" s="160" t="s">
        <v>232</v>
      </c>
      <c r="AG268" s="305">
        <v>8</v>
      </c>
      <c r="AH268" s="189">
        <v>7</v>
      </c>
      <c r="AI268" s="158" t="s">
        <v>49</v>
      </c>
      <c r="AJ268" s="158"/>
      <c r="AK268" s="158"/>
      <c r="AL268" s="189">
        <v>0</v>
      </c>
      <c r="AM268" s="65" t="s">
        <v>50</v>
      </c>
      <c r="AN268" s="188" t="s">
        <v>51</v>
      </c>
      <c r="AO268" s="188"/>
      <c r="AP268" s="189"/>
      <c r="AQ268" s="189"/>
      <c r="AR268" s="189"/>
      <c r="AS268" s="471" t="s">
        <v>406</v>
      </c>
      <c r="AT268" s="65">
        <v>2</v>
      </c>
      <c r="AU268" s="352">
        <v>13120</v>
      </c>
      <c r="AV268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100283, 'Б-100283-13',date'2016-04-03',2, 2, 2, 'RUR', 1, 18, date'2016-04-06', date'2016-04-07', 1002831, 1, to_date('2016-04-08 00:00:00','YYYY-MM-DD HH24:MI:SS'), 100000, 18000, 0, 365, 0, 'c1', 8,null);insert into xxxx_oebs_cash_payment_test (ID, INVOICE_ID, OEBS_PAYMENT, DOC_DATE, COMISS_DATE) values (s_xxxx_oebs_cash_payment_test.NEXTVAL, 100283, 50000, to_date('2016-04-08 00:00:00','YYYY-MM-DD HH24:MI:SS'), date'2016-04-30' );insert into xxxx_client_discount_m  (ID,CLIENT_ID,CLIENT_AVG_DISCOUNT,DT) values (s_xxxx_client_discount_m.NEXTVAL,365, 7, date'2014-03-01');</v>
      </c>
    </row>
    <row r="269" spans="1:48" s="352" customFormat="1" ht="15" customHeight="1" x14ac:dyDescent="0.3">
      <c r="A269" s="349">
        <v>43</v>
      </c>
      <c r="B269" s="350"/>
      <c r="C269" s="188" t="str">
        <f t="shared" si="77"/>
        <v>100043</v>
      </c>
      <c r="D269" s="188" t="str">
        <f t="shared" si="78"/>
        <v>100043/13</v>
      </c>
      <c r="E269" s="158" t="s">
        <v>251</v>
      </c>
      <c r="F269" s="158" t="s">
        <v>252</v>
      </c>
      <c r="G269" s="188">
        <v>2</v>
      </c>
      <c r="H269" s="189">
        <v>100284</v>
      </c>
      <c r="I269" s="65" t="str">
        <f t="shared" si="79"/>
        <v>Б-100284-13</v>
      </c>
      <c r="J269" s="16">
        <v>2</v>
      </c>
      <c r="K269" s="188">
        <v>2</v>
      </c>
      <c r="L269" s="188" t="s">
        <v>42</v>
      </c>
      <c r="M269" s="190">
        <v>1</v>
      </c>
      <c r="N269" s="188">
        <v>18</v>
      </c>
      <c r="O269" s="58" t="s">
        <v>241</v>
      </c>
      <c r="P269" s="58" t="s">
        <v>244</v>
      </c>
      <c r="Q269" s="58" t="s">
        <v>245</v>
      </c>
      <c r="R269" s="150" t="str">
        <f t="shared" si="85"/>
        <v>1002841</v>
      </c>
      <c r="S269" s="150">
        <v>1</v>
      </c>
      <c r="T269" s="58" t="s">
        <v>144</v>
      </c>
      <c r="U269" s="188">
        <v>100000</v>
      </c>
      <c r="V269" s="188">
        <f t="shared" si="87"/>
        <v>18000</v>
      </c>
      <c r="W269" s="188">
        <v>0</v>
      </c>
      <c r="X269" s="18">
        <v>366</v>
      </c>
      <c r="Y269" s="304" t="s">
        <v>47</v>
      </c>
      <c r="Z269" s="20">
        <f t="shared" si="86"/>
        <v>82000</v>
      </c>
      <c r="AA269" s="29">
        <f t="shared" si="88"/>
        <v>6560</v>
      </c>
      <c r="AB269" s="351">
        <f t="shared" si="89"/>
        <v>3389.8305084745766</v>
      </c>
      <c r="AC269" s="84">
        <f t="shared" si="92"/>
        <v>50000</v>
      </c>
      <c r="AD269" s="188"/>
      <c r="AE269" s="355"/>
      <c r="AF269" s="160" t="s">
        <v>232</v>
      </c>
      <c r="AG269" s="305">
        <v>8</v>
      </c>
      <c r="AH269" s="189">
        <v>7</v>
      </c>
      <c r="AI269" s="158" t="s">
        <v>49</v>
      </c>
      <c r="AJ269" s="158"/>
      <c r="AK269" s="158"/>
      <c r="AL269" s="189">
        <v>0</v>
      </c>
      <c r="AM269" s="65" t="s">
        <v>50</v>
      </c>
      <c r="AN269" s="188" t="s">
        <v>51</v>
      </c>
      <c r="AO269" s="188"/>
      <c r="AP269" s="189"/>
      <c r="AQ269" s="189"/>
      <c r="AR269" s="189"/>
      <c r="AS269" s="471"/>
      <c r="AT269" s="65">
        <v>7</v>
      </c>
      <c r="AU269" s="352">
        <v>13120</v>
      </c>
      <c r="AV269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100284, 'Б-100284-13',date'2016-04-03',2, 2, 2, 'RUR', 1, 18, date'2016-04-06', date'2016-04-07', 1002841, 1, to_date('2016-04-08 00:00:00','YYYY-MM-DD HH24:MI:SS'), 100000, 18000, 0, 366, 0, 'c1', 8,null);insert into xxxx_oebs_cash_payment_test (ID, INVOICE_ID, OEBS_PAYMENT, DOC_DATE, COMISS_DATE) values (s_xxxx_oebs_cash_payment_test.NEXTVAL, 100284, 50000, to_date('2016-04-08 00:00:00','YYYY-MM-DD HH24:MI:SS'), date'2016-04-30' );insert into xxxx_client_discount_m  (ID,CLIENT_ID,CLIENT_AVG_DISCOUNT,DT) values (s_xxxx_client_discount_m.NEXTVAL,366, 7, date'2014-03-01');</v>
      </c>
    </row>
    <row r="270" spans="1:48" s="352" customFormat="1" ht="15" customHeight="1" x14ac:dyDescent="0.3">
      <c r="A270" s="349">
        <v>43</v>
      </c>
      <c r="B270" s="350"/>
      <c r="C270" s="188" t="str">
        <f t="shared" si="77"/>
        <v>100043</v>
      </c>
      <c r="D270" s="188" t="str">
        <f t="shared" si="78"/>
        <v>100043/13</v>
      </c>
      <c r="E270" s="158" t="s">
        <v>251</v>
      </c>
      <c r="F270" s="158" t="s">
        <v>252</v>
      </c>
      <c r="G270" s="188">
        <v>2</v>
      </c>
      <c r="H270" s="189">
        <v>100285</v>
      </c>
      <c r="I270" s="65" t="str">
        <f t="shared" si="79"/>
        <v>Б-100285-13</v>
      </c>
      <c r="J270" s="16">
        <v>2</v>
      </c>
      <c r="K270" s="188">
        <v>7</v>
      </c>
      <c r="L270" s="188" t="s">
        <v>42</v>
      </c>
      <c r="M270" s="190">
        <v>1</v>
      </c>
      <c r="N270" s="188">
        <v>18</v>
      </c>
      <c r="O270" s="58" t="s">
        <v>241</v>
      </c>
      <c r="P270" s="58" t="s">
        <v>244</v>
      </c>
      <c r="Q270" s="58" t="s">
        <v>245</v>
      </c>
      <c r="R270" s="150" t="str">
        <f t="shared" si="85"/>
        <v>1002851</v>
      </c>
      <c r="S270" s="150">
        <v>1</v>
      </c>
      <c r="T270" s="58" t="s">
        <v>144</v>
      </c>
      <c r="U270" s="188">
        <v>100000</v>
      </c>
      <c r="V270" s="188">
        <f t="shared" si="87"/>
        <v>18000</v>
      </c>
      <c r="W270" s="188">
        <v>0</v>
      </c>
      <c r="X270" s="18">
        <v>367</v>
      </c>
      <c r="Y270" s="304" t="s">
        <v>47</v>
      </c>
      <c r="Z270" s="20">
        <f t="shared" si="86"/>
        <v>82000</v>
      </c>
      <c r="AA270" s="29">
        <f t="shared" si="88"/>
        <v>6560</v>
      </c>
      <c r="AB270" s="351">
        <f t="shared" si="89"/>
        <v>3389.8305084745766</v>
      </c>
      <c r="AC270" s="84">
        <f t="shared" si="92"/>
        <v>50000</v>
      </c>
      <c r="AD270" s="188"/>
      <c r="AE270" s="188"/>
      <c r="AF270" s="160" t="s">
        <v>232</v>
      </c>
      <c r="AG270" s="305">
        <v>8</v>
      </c>
      <c r="AH270" s="189">
        <v>7</v>
      </c>
      <c r="AI270" s="158" t="s">
        <v>49</v>
      </c>
      <c r="AJ270" s="158"/>
      <c r="AK270" s="158"/>
      <c r="AL270" s="189">
        <v>0</v>
      </c>
      <c r="AM270" s="65" t="s">
        <v>50</v>
      </c>
      <c r="AN270" s="188" t="s">
        <v>51</v>
      </c>
      <c r="AO270" s="188"/>
      <c r="AP270" s="189"/>
      <c r="AQ270" s="189"/>
      <c r="AR270" s="189"/>
      <c r="AS270" s="472"/>
      <c r="AT270" s="198">
        <v>25</v>
      </c>
      <c r="AU270" s="352">
        <v>6560</v>
      </c>
      <c r="AV270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100285, 'Б-100285-13',date'2016-04-03',2, 7, 7, 'RUR', 1, 18, date'2016-04-06', date'2016-04-07', 1002851, 1, to_date('2016-04-08 00:00:00','YYYY-MM-DD HH24:MI:SS'), 100000, 18000, 0, 367, 0, 'c1', 8,null);insert into xxxx_oebs_cash_payment_test (ID, INVOICE_ID, OEBS_PAYMENT, DOC_DATE, COMISS_DATE) values (s_xxxx_oebs_cash_payment_test.NEXTVAL, 100285, 50000, to_date('2016-04-08 00:00:00','YYYY-MM-DD HH24:MI:SS'), date'2016-04-30' );insert into xxxx_client_discount_m  (ID,CLIENT_ID,CLIENT_AVG_DISCOUNT,DT) values (s_xxxx_client_discount_m.NEXTVAL,367, 7, date'2014-03-01');</v>
      </c>
    </row>
    <row r="271" spans="1:48" s="352" customFormat="1" ht="15" customHeight="1" x14ac:dyDescent="0.3">
      <c r="A271" s="349">
        <v>43</v>
      </c>
      <c r="B271" s="350"/>
      <c r="C271" s="188" t="str">
        <f t="shared" si="77"/>
        <v>100043</v>
      </c>
      <c r="D271" s="188" t="str">
        <f t="shared" si="78"/>
        <v>100043/13</v>
      </c>
      <c r="E271" s="158" t="s">
        <v>251</v>
      </c>
      <c r="F271" s="158" t="s">
        <v>252</v>
      </c>
      <c r="G271" s="188">
        <v>2</v>
      </c>
      <c r="H271" s="189">
        <v>100286</v>
      </c>
      <c r="I271" s="65" t="str">
        <f t="shared" si="79"/>
        <v>Б-100286-13</v>
      </c>
      <c r="J271" s="16">
        <v>2</v>
      </c>
      <c r="K271" s="188">
        <v>7</v>
      </c>
      <c r="L271" s="188" t="s">
        <v>42</v>
      </c>
      <c r="M271" s="190">
        <v>1</v>
      </c>
      <c r="N271" s="188">
        <v>18</v>
      </c>
      <c r="O271" s="58" t="s">
        <v>242</v>
      </c>
      <c r="P271" s="58" t="s">
        <v>244</v>
      </c>
      <c r="Q271" s="58" t="s">
        <v>245</v>
      </c>
      <c r="R271" s="150" t="str">
        <f t="shared" si="85"/>
        <v>1002861</v>
      </c>
      <c r="S271" s="150">
        <v>1</v>
      </c>
      <c r="T271" s="58" t="s">
        <v>145</v>
      </c>
      <c r="U271" s="188">
        <v>100000</v>
      </c>
      <c r="V271" s="188">
        <f t="shared" si="87"/>
        <v>18000</v>
      </c>
      <c r="W271" s="188">
        <v>0</v>
      </c>
      <c r="X271" s="18">
        <v>368</v>
      </c>
      <c r="Y271" s="304" t="s">
        <v>47</v>
      </c>
      <c r="Z271" s="20">
        <f t="shared" si="86"/>
        <v>82000</v>
      </c>
      <c r="AA271" s="29">
        <f t="shared" si="88"/>
        <v>6560</v>
      </c>
      <c r="AB271" s="351">
        <f t="shared" si="89"/>
        <v>3389.8305084745766</v>
      </c>
      <c r="AC271" s="84">
        <f t="shared" si="92"/>
        <v>50000</v>
      </c>
      <c r="AD271" s="188"/>
      <c r="AE271" s="188"/>
      <c r="AF271" s="160" t="s">
        <v>232</v>
      </c>
      <c r="AG271" s="305">
        <v>8</v>
      </c>
      <c r="AH271" s="189">
        <v>20</v>
      </c>
      <c r="AI271" s="158" t="s">
        <v>49</v>
      </c>
      <c r="AJ271" s="158"/>
      <c r="AK271" s="158"/>
      <c r="AL271" s="189">
        <v>0</v>
      </c>
      <c r="AM271" s="65" t="s">
        <v>50</v>
      </c>
      <c r="AN271" s="188" t="s">
        <v>51</v>
      </c>
      <c r="AO271" s="188"/>
      <c r="AP271" s="189"/>
      <c r="AQ271" s="189"/>
      <c r="AR271" s="189"/>
      <c r="AS271" s="477" t="s">
        <v>263</v>
      </c>
      <c r="AT271" s="65"/>
      <c r="AV271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100286, 'Б-100286-13',date'2016-04-04',2, 7, 7, 'RUR', 1, 18, date'2016-04-06', date'2016-04-07', 1002861, 1, to_date('2016-04-09 00:00:00','YYYY-MM-DD HH24:MI:SS'), 100000, 18000, 0, 368, 0, 'c1', 8,null);insert into xxxx_oebs_cash_payment_test (ID, INVOICE_ID, OEBS_PAYMENT, DOC_DATE, COMISS_DATE) values (s_xxxx_oebs_cash_payment_test.NEXTVAL, 100286, 50000, to_date('2016-04-09 00:00:00','YYYY-MM-DD HH24:MI:SS'), date'2016-04-30' );insert into xxxx_client_discount_m  (ID,CLIENT_ID,CLIENT_AVG_DISCOUNT,DT) values (s_xxxx_client_discount_m.NEXTVAL,368, 20, date'2014-03-01');</v>
      </c>
    </row>
    <row r="272" spans="1:48" s="372" customFormat="1" ht="15" customHeight="1" x14ac:dyDescent="0.3">
      <c r="A272" s="369">
        <v>43</v>
      </c>
      <c r="B272" s="373"/>
      <c r="C272" s="201" t="str">
        <f t="shared" si="77"/>
        <v>100043</v>
      </c>
      <c r="D272" s="201" t="str">
        <f t="shared" si="78"/>
        <v>100043/13</v>
      </c>
      <c r="E272" s="159" t="s">
        <v>251</v>
      </c>
      <c r="F272" s="159" t="s">
        <v>252</v>
      </c>
      <c r="G272" s="201">
        <v>2</v>
      </c>
      <c r="H272" s="189">
        <v>100287</v>
      </c>
      <c r="I272" s="201" t="str">
        <f t="shared" si="79"/>
        <v>Б-100287-13</v>
      </c>
      <c r="J272" s="16">
        <v>2</v>
      </c>
      <c r="K272" s="201">
        <v>25</v>
      </c>
      <c r="L272" s="201" t="s">
        <v>42</v>
      </c>
      <c r="M272" s="210">
        <v>1</v>
      </c>
      <c r="N272" s="201">
        <v>18</v>
      </c>
      <c r="O272" s="179" t="s">
        <v>243</v>
      </c>
      <c r="P272" s="179" t="s">
        <v>244</v>
      </c>
      <c r="Q272" s="179" t="s">
        <v>245</v>
      </c>
      <c r="R272" s="35" t="str">
        <f t="shared" si="85"/>
        <v>1002871</v>
      </c>
      <c r="S272" s="35">
        <v>1</v>
      </c>
      <c r="T272" s="179" t="s">
        <v>146</v>
      </c>
      <c r="U272" s="201">
        <v>80000</v>
      </c>
      <c r="V272" s="201">
        <f t="shared" si="87"/>
        <v>14400</v>
      </c>
      <c r="W272" s="201">
        <v>0</v>
      </c>
      <c r="X272" s="18">
        <v>369</v>
      </c>
      <c r="Y272" s="306" t="s">
        <v>47</v>
      </c>
      <c r="Z272" s="371">
        <f t="shared" si="86"/>
        <v>65600</v>
      </c>
      <c r="AA272" s="39">
        <f>Z272*0.1</f>
        <v>6560</v>
      </c>
      <c r="AB272" s="371">
        <f>AC272/1.18*0.1</f>
        <v>3389.8305084745766</v>
      </c>
      <c r="AC272" s="95">
        <f>U272/2</f>
        <v>40000</v>
      </c>
      <c r="AD272" s="201"/>
      <c r="AE272" s="201"/>
      <c r="AF272" s="159" t="s">
        <v>232</v>
      </c>
      <c r="AG272" s="306">
        <v>8</v>
      </c>
      <c r="AH272" s="201">
        <v>13</v>
      </c>
      <c r="AI272" s="159" t="s">
        <v>49</v>
      </c>
      <c r="AJ272" s="159"/>
      <c r="AK272" s="159"/>
      <c r="AL272" s="201">
        <v>0</v>
      </c>
      <c r="AM272" s="201" t="s">
        <v>50</v>
      </c>
      <c r="AN272" s="201" t="s">
        <v>51</v>
      </c>
      <c r="AO272" s="201"/>
      <c r="AP272" s="201"/>
      <c r="AQ272" s="201"/>
      <c r="AR272" s="201"/>
      <c r="AS272" s="479"/>
      <c r="AT272" s="201"/>
      <c r="AV272" s="374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100287, 'Б-100287-13',date'2016-04-05',2, 25, 25, 'RUR', 1, 18, date'2016-04-06', date'2016-04-07', 1002871, 1, to_date('2016-04-11 00:00:00','YYYY-MM-DD HH24:MI:SS'), 80000, 14400, 0, 369, 0, 'c1', 8,null);insert into xxxx_oebs_cash_payment_test (ID, INVOICE_ID, OEBS_PAYMENT, DOC_DATE, COMISS_DATE) values (s_xxxx_oebs_cash_payment_test.NEXTVAL, 100287, 40000, to_date('2016-04-11 00:00:00','YYYY-MM-DD HH24:MI:SS'), date'2016-04-30' );insert into xxxx_client_discount_m  (ID,CLIENT_ID,CLIENT_AVG_DISCOUNT,DT) values (s_xxxx_client_discount_m.NEXTVAL,369, 13, date'2014-03-01');</v>
      </c>
    </row>
    <row r="273" spans="1:48" s="352" customFormat="1" x14ac:dyDescent="0.3">
      <c r="A273" s="349">
        <v>44</v>
      </c>
      <c r="B273" s="350"/>
      <c r="C273" s="188" t="str">
        <f t="shared" si="77"/>
        <v>100044</v>
      </c>
      <c r="D273" s="188" t="str">
        <f t="shared" si="78"/>
        <v>100044/13</v>
      </c>
      <c r="E273" s="158" t="s">
        <v>251</v>
      </c>
      <c r="F273" s="158" t="s">
        <v>252</v>
      </c>
      <c r="G273" s="188">
        <v>2</v>
      </c>
      <c r="H273" s="189">
        <v>100288</v>
      </c>
      <c r="I273" s="65" t="str">
        <f t="shared" si="79"/>
        <v>Б-100288-13</v>
      </c>
      <c r="J273" s="16">
        <v>2</v>
      </c>
      <c r="K273" s="188">
        <v>1</v>
      </c>
      <c r="L273" s="188" t="s">
        <v>42</v>
      </c>
      <c r="M273" s="190">
        <v>1</v>
      </c>
      <c r="N273" s="188">
        <v>18</v>
      </c>
      <c r="O273" s="58" t="s">
        <v>240</v>
      </c>
      <c r="P273" s="58" t="s">
        <v>244</v>
      </c>
      <c r="Q273" s="58" t="s">
        <v>245</v>
      </c>
      <c r="R273" s="150" t="str">
        <f t="shared" si="85"/>
        <v>1002881</v>
      </c>
      <c r="S273" s="150">
        <v>1</v>
      </c>
      <c r="T273" s="58" t="s">
        <v>143</v>
      </c>
      <c r="U273" s="188">
        <v>10000</v>
      </c>
      <c r="V273" s="188">
        <f t="shared" si="87"/>
        <v>1800</v>
      </c>
      <c r="W273" s="188">
        <v>0</v>
      </c>
      <c r="X273" s="18">
        <v>370</v>
      </c>
      <c r="Y273" s="304" t="s">
        <v>47</v>
      </c>
      <c r="Z273" s="20">
        <f t="shared" si="86"/>
        <v>8200</v>
      </c>
      <c r="AA273" s="29">
        <f t="shared" si="88"/>
        <v>656</v>
      </c>
      <c r="AB273" s="351">
        <f t="shared" si="89"/>
        <v>338.98305084745766</v>
      </c>
      <c r="AC273" s="84">
        <f t="shared" ref="AC273:AC277" si="93">U273*0.5</f>
        <v>5000</v>
      </c>
      <c r="AD273" s="188"/>
      <c r="AE273" s="241"/>
      <c r="AF273" s="160" t="s">
        <v>232</v>
      </c>
      <c r="AG273" s="305">
        <v>8</v>
      </c>
      <c r="AH273" s="189">
        <v>13</v>
      </c>
      <c r="AI273" s="158" t="s">
        <v>49</v>
      </c>
      <c r="AJ273" s="158"/>
      <c r="AK273" s="158"/>
      <c r="AL273" s="189">
        <v>0</v>
      </c>
      <c r="AM273" s="65" t="s">
        <v>50</v>
      </c>
      <c r="AN273" s="188" t="s">
        <v>51</v>
      </c>
      <c r="AO273" s="188"/>
      <c r="AP273" s="189"/>
      <c r="AQ273" s="189"/>
      <c r="AR273" s="189"/>
      <c r="AS273" s="471" t="s">
        <v>400</v>
      </c>
      <c r="AT273" s="65"/>
      <c r="AV273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100288, 'Б-100288-13',date'2016-04-02',2, 1, 1, 'RUR', 1, 18, date'2016-04-06', date'2016-04-07', 1002881, 1, to_date('2016-04-07 00:00:00','YYYY-MM-DD HH24:MI:SS'), 10000, 1800, 0, 370, 0, 'c1', 8,null);insert into xxxx_oebs_cash_payment_test (ID, INVOICE_ID, OEBS_PAYMENT, DOC_DATE, COMISS_DATE) values (s_xxxx_oebs_cash_payment_test.NEXTVAL, 100288, 5000, to_date('2016-04-07 00:00:00','YYYY-MM-DD HH24:MI:SS'), date'2016-04-30' );insert into xxxx_client_discount_m  (ID,CLIENT_ID,CLIENT_AVG_DISCOUNT,DT) values (s_xxxx_client_discount_m.NEXTVAL,370, 13, date'2014-03-01');</v>
      </c>
    </row>
    <row r="274" spans="1:48" s="352" customFormat="1" ht="15" customHeight="1" x14ac:dyDescent="0.3">
      <c r="A274" s="349">
        <v>44</v>
      </c>
      <c r="B274" s="350"/>
      <c r="C274" s="188" t="str">
        <f t="shared" si="77"/>
        <v>100044</v>
      </c>
      <c r="D274" s="188" t="str">
        <f t="shared" si="78"/>
        <v>100044/13</v>
      </c>
      <c r="E274" s="158" t="s">
        <v>251</v>
      </c>
      <c r="F274" s="158" t="s">
        <v>252</v>
      </c>
      <c r="G274" s="188">
        <v>2</v>
      </c>
      <c r="H274" s="189">
        <v>100289</v>
      </c>
      <c r="I274" s="65" t="str">
        <f t="shared" si="79"/>
        <v>Б-100289-13</v>
      </c>
      <c r="J274" s="16">
        <v>2</v>
      </c>
      <c r="K274" s="188">
        <v>2</v>
      </c>
      <c r="L274" s="188" t="s">
        <v>42</v>
      </c>
      <c r="M274" s="190">
        <v>1</v>
      </c>
      <c r="N274" s="188">
        <v>18</v>
      </c>
      <c r="O274" s="58" t="s">
        <v>241</v>
      </c>
      <c r="P274" s="58" t="s">
        <v>244</v>
      </c>
      <c r="Q274" s="58" t="s">
        <v>245</v>
      </c>
      <c r="R274" s="150" t="str">
        <f t="shared" si="85"/>
        <v>1002891</v>
      </c>
      <c r="S274" s="150">
        <v>1</v>
      </c>
      <c r="T274" s="58" t="s">
        <v>144</v>
      </c>
      <c r="U274" s="188">
        <v>10000</v>
      </c>
      <c r="V274" s="188">
        <f t="shared" si="87"/>
        <v>1800</v>
      </c>
      <c r="W274" s="188">
        <v>0</v>
      </c>
      <c r="X274" s="18">
        <v>371</v>
      </c>
      <c r="Y274" s="304" t="s">
        <v>47</v>
      </c>
      <c r="Z274" s="20">
        <f t="shared" si="86"/>
        <v>8200</v>
      </c>
      <c r="AA274" s="29">
        <f t="shared" si="88"/>
        <v>656</v>
      </c>
      <c r="AB274" s="351">
        <f t="shared" si="89"/>
        <v>338.98305084745766</v>
      </c>
      <c r="AC274" s="84">
        <f t="shared" si="93"/>
        <v>5000</v>
      </c>
      <c r="AD274" s="354"/>
      <c r="AE274" s="354"/>
      <c r="AF274" s="160" t="s">
        <v>232</v>
      </c>
      <c r="AG274" s="305">
        <v>8</v>
      </c>
      <c r="AH274" s="189">
        <v>7</v>
      </c>
      <c r="AI274" s="158" t="s">
        <v>49</v>
      </c>
      <c r="AJ274" s="158"/>
      <c r="AK274" s="158"/>
      <c r="AL274" s="189">
        <v>0</v>
      </c>
      <c r="AM274" s="65" t="s">
        <v>50</v>
      </c>
      <c r="AN274" s="188" t="s">
        <v>51</v>
      </c>
      <c r="AO274" s="188"/>
      <c r="AP274" s="189"/>
      <c r="AQ274" s="189"/>
      <c r="AR274" s="189"/>
      <c r="AS274" s="471" t="s">
        <v>402</v>
      </c>
      <c r="AT274" s="65"/>
      <c r="AV274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100289, 'Б-100289-13',date'2016-04-03',2, 2, 2, 'RUR', 1, 18, date'2016-04-06', date'2016-04-07', 1002891, 1, to_date('2016-04-08 00:00:00','YYYY-MM-DD HH24:MI:SS'), 10000, 1800, 0, 371, 0, 'c1', 8,null);insert into xxxx_oebs_cash_payment_test (ID, INVOICE_ID, OEBS_PAYMENT, DOC_DATE, COMISS_DATE) values (s_xxxx_oebs_cash_payment_test.NEXTVAL, 100289, 5000, to_date('2016-04-08 00:00:00','YYYY-MM-DD HH24:MI:SS'), date'2016-04-30' );insert into xxxx_client_discount_m  (ID,CLIENT_ID,CLIENT_AVG_DISCOUNT,DT) values (s_xxxx_client_discount_m.NEXTVAL,371, 7, date'2014-03-01');</v>
      </c>
    </row>
    <row r="275" spans="1:48" s="352" customFormat="1" ht="15" customHeight="1" x14ac:dyDescent="0.3">
      <c r="A275" s="349">
        <v>44</v>
      </c>
      <c r="B275" s="350"/>
      <c r="C275" s="188" t="str">
        <f t="shared" si="77"/>
        <v>100044</v>
      </c>
      <c r="D275" s="188" t="str">
        <f t="shared" si="78"/>
        <v>100044/13</v>
      </c>
      <c r="E275" s="158" t="s">
        <v>251</v>
      </c>
      <c r="F275" s="158" t="s">
        <v>252</v>
      </c>
      <c r="G275" s="188">
        <v>2</v>
      </c>
      <c r="H275" s="189">
        <v>100290</v>
      </c>
      <c r="I275" s="65" t="str">
        <f t="shared" si="79"/>
        <v>Б-100290-13</v>
      </c>
      <c r="J275" s="16">
        <v>2</v>
      </c>
      <c r="K275" s="188">
        <v>2</v>
      </c>
      <c r="L275" s="188" t="s">
        <v>42</v>
      </c>
      <c r="M275" s="190">
        <v>1</v>
      </c>
      <c r="N275" s="188">
        <v>18</v>
      </c>
      <c r="O275" s="58" t="s">
        <v>241</v>
      </c>
      <c r="P275" s="58" t="s">
        <v>244</v>
      </c>
      <c r="Q275" s="58" t="s">
        <v>245</v>
      </c>
      <c r="R275" s="150" t="str">
        <f t="shared" si="85"/>
        <v>1002901</v>
      </c>
      <c r="S275" s="150">
        <v>1</v>
      </c>
      <c r="T275" s="58" t="s">
        <v>144</v>
      </c>
      <c r="U275" s="188">
        <v>10000</v>
      </c>
      <c r="V275" s="188">
        <f t="shared" si="87"/>
        <v>1800</v>
      </c>
      <c r="W275" s="188">
        <v>0</v>
      </c>
      <c r="X275" s="18">
        <v>372</v>
      </c>
      <c r="Y275" s="304" t="s">
        <v>47</v>
      </c>
      <c r="Z275" s="20">
        <f t="shared" si="86"/>
        <v>8200</v>
      </c>
      <c r="AA275" s="29">
        <f t="shared" si="88"/>
        <v>656</v>
      </c>
      <c r="AB275" s="351">
        <f t="shared" si="89"/>
        <v>338.98305084745766</v>
      </c>
      <c r="AC275" s="84">
        <f t="shared" si="93"/>
        <v>5000</v>
      </c>
      <c r="AD275" s="188"/>
      <c r="AE275" s="355"/>
      <c r="AF275" s="160" t="s">
        <v>232</v>
      </c>
      <c r="AG275" s="305">
        <v>8</v>
      </c>
      <c r="AH275" s="189">
        <v>7</v>
      </c>
      <c r="AI275" s="158" t="s">
        <v>49</v>
      </c>
      <c r="AJ275" s="158"/>
      <c r="AK275" s="158"/>
      <c r="AL275" s="189">
        <v>0</v>
      </c>
      <c r="AM275" s="65" t="s">
        <v>50</v>
      </c>
      <c r="AN275" s="188" t="s">
        <v>51</v>
      </c>
      <c r="AO275" s="188"/>
      <c r="AP275" s="189"/>
      <c r="AQ275" s="189"/>
      <c r="AR275" s="189"/>
      <c r="AS275" s="471"/>
      <c r="AT275" s="65"/>
      <c r="AV275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100290, 'Б-100290-13',date'2016-04-03',2, 2, 2, 'RUR', 1, 18, date'2016-04-06', date'2016-04-07', 1002901, 1, to_date('2016-04-08 00:00:00','YYYY-MM-DD HH24:MI:SS'), 10000, 1800, 0, 372, 0, 'c1', 8,null);insert into xxxx_oebs_cash_payment_test (ID, INVOICE_ID, OEBS_PAYMENT, DOC_DATE, COMISS_DATE) values (s_xxxx_oebs_cash_payment_test.NEXTVAL, 100290, 5000, to_date('2016-04-08 00:00:00','YYYY-MM-DD HH24:MI:SS'), date'2016-04-30' );insert into xxxx_client_discount_m  (ID,CLIENT_ID,CLIENT_AVG_DISCOUNT,DT) values (s_xxxx_client_discount_m.NEXTVAL,372, 7, date'2014-03-01');</v>
      </c>
    </row>
    <row r="276" spans="1:48" s="352" customFormat="1" ht="15" customHeight="1" x14ac:dyDescent="0.3">
      <c r="A276" s="349">
        <v>44</v>
      </c>
      <c r="B276" s="350"/>
      <c r="C276" s="188" t="str">
        <f t="shared" si="77"/>
        <v>100044</v>
      </c>
      <c r="D276" s="188" t="str">
        <f t="shared" si="78"/>
        <v>100044/13</v>
      </c>
      <c r="E276" s="158" t="s">
        <v>251</v>
      </c>
      <c r="F276" s="158" t="s">
        <v>252</v>
      </c>
      <c r="G276" s="188">
        <v>2</v>
      </c>
      <c r="H276" s="189">
        <v>100291</v>
      </c>
      <c r="I276" s="65" t="str">
        <f t="shared" si="79"/>
        <v>Б-100291-13</v>
      </c>
      <c r="J276" s="16">
        <v>2</v>
      </c>
      <c r="K276" s="188">
        <v>7</v>
      </c>
      <c r="L276" s="188" t="s">
        <v>42</v>
      </c>
      <c r="M276" s="190">
        <v>1</v>
      </c>
      <c r="N276" s="188">
        <v>18</v>
      </c>
      <c r="O276" s="58" t="s">
        <v>241</v>
      </c>
      <c r="P276" s="58" t="s">
        <v>244</v>
      </c>
      <c r="Q276" s="58" t="s">
        <v>245</v>
      </c>
      <c r="R276" s="150" t="str">
        <f t="shared" si="85"/>
        <v>1002911</v>
      </c>
      <c r="S276" s="150">
        <v>1</v>
      </c>
      <c r="T276" s="58" t="s">
        <v>144</v>
      </c>
      <c r="U276" s="188">
        <v>10000</v>
      </c>
      <c r="V276" s="188">
        <f t="shared" si="87"/>
        <v>1800</v>
      </c>
      <c r="W276" s="188">
        <v>0</v>
      </c>
      <c r="X276" s="18">
        <v>373</v>
      </c>
      <c r="Y276" s="304" t="s">
        <v>47</v>
      </c>
      <c r="Z276" s="20">
        <f t="shared" si="86"/>
        <v>8200</v>
      </c>
      <c r="AA276" s="29">
        <f t="shared" si="88"/>
        <v>656</v>
      </c>
      <c r="AB276" s="351">
        <f t="shared" si="89"/>
        <v>338.98305084745766</v>
      </c>
      <c r="AC276" s="84">
        <f t="shared" si="93"/>
        <v>5000</v>
      </c>
      <c r="AD276" s="188"/>
      <c r="AE276" s="188"/>
      <c r="AF276" s="160" t="s">
        <v>232</v>
      </c>
      <c r="AG276" s="305">
        <v>8</v>
      </c>
      <c r="AH276" s="189">
        <v>7</v>
      </c>
      <c r="AI276" s="158" t="s">
        <v>49</v>
      </c>
      <c r="AJ276" s="158"/>
      <c r="AK276" s="158"/>
      <c r="AL276" s="189">
        <v>0</v>
      </c>
      <c r="AM276" s="65" t="s">
        <v>50</v>
      </c>
      <c r="AN276" s="188" t="s">
        <v>51</v>
      </c>
      <c r="AO276" s="188"/>
      <c r="AP276" s="189"/>
      <c r="AQ276" s="189"/>
      <c r="AR276" s="189"/>
      <c r="AS276" s="472"/>
      <c r="AT276" s="198"/>
      <c r="AV276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100291, 'Б-100291-13',date'2016-04-03',2, 7, 7, 'RUR', 1, 18, date'2016-04-06', date'2016-04-07', 1002911, 1, to_date('2016-04-08 00:00:00','YYYY-MM-DD HH24:MI:SS'), 10000, 1800, 0, 373, 0, 'c1', 8,null);insert into xxxx_oebs_cash_payment_test (ID, INVOICE_ID, OEBS_PAYMENT, DOC_DATE, COMISS_DATE) values (s_xxxx_oebs_cash_payment_test.NEXTVAL, 100291, 5000, to_date('2016-04-08 00:00:00','YYYY-MM-DD HH24:MI:SS'), date'2016-04-30' );insert into xxxx_client_discount_m  (ID,CLIENT_ID,CLIENT_AVG_DISCOUNT,DT) values (s_xxxx_client_discount_m.NEXTVAL,373, 7, date'2014-03-01');</v>
      </c>
    </row>
    <row r="277" spans="1:48" s="352" customFormat="1" ht="15" customHeight="1" x14ac:dyDescent="0.3">
      <c r="A277" s="349">
        <v>44</v>
      </c>
      <c r="B277" s="350"/>
      <c r="C277" s="188" t="str">
        <f t="shared" si="77"/>
        <v>100044</v>
      </c>
      <c r="D277" s="188" t="str">
        <f t="shared" si="78"/>
        <v>100044/13</v>
      </c>
      <c r="E277" s="158" t="s">
        <v>251</v>
      </c>
      <c r="F277" s="158" t="s">
        <v>252</v>
      </c>
      <c r="G277" s="188">
        <v>2</v>
      </c>
      <c r="H277" s="189">
        <v>100292</v>
      </c>
      <c r="I277" s="65" t="str">
        <f t="shared" si="79"/>
        <v>Б-100292-13</v>
      </c>
      <c r="J277" s="16">
        <v>2</v>
      </c>
      <c r="K277" s="188">
        <v>7</v>
      </c>
      <c r="L277" s="188" t="s">
        <v>42</v>
      </c>
      <c r="M277" s="190">
        <v>1</v>
      </c>
      <c r="N277" s="188">
        <v>18</v>
      </c>
      <c r="O277" s="58" t="s">
        <v>242</v>
      </c>
      <c r="P277" s="58" t="s">
        <v>244</v>
      </c>
      <c r="Q277" s="58" t="s">
        <v>245</v>
      </c>
      <c r="R277" s="150" t="str">
        <f t="shared" si="85"/>
        <v>1002921</v>
      </c>
      <c r="S277" s="150">
        <v>1</v>
      </c>
      <c r="T277" s="58" t="s">
        <v>145</v>
      </c>
      <c r="U277" s="188">
        <v>10000</v>
      </c>
      <c r="V277" s="188">
        <f t="shared" si="87"/>
        <v>1800</v>
      </c>
      <c r="W277" s="188">
        <v>0</v>
      </c>
      <c r="X277" s="18">
        <v>374</v>
      </c>
      <c r="Y277" s="304" t="s">
        <v>47</v>
      </c>
      <c r="Z277" s="20">
        <f t="shared" si="86"/>
        <v>8200</v>
      </c>
      <c r="AA277" s="29">
        <f t="shared" si="88"/>
        <v>656</v>
      </c>
      <c r="AB277" s="351">
        <f t="shared" si="89"/>
        <v>338.98305084745766</v>
      </c>
      <c r="AC277" s="84">
        <f t="shared" si="93"/>
        <v>5000</v>
      </c>
      <c r="AD277" s="188"/>
      <c r="AE277" s="188"/>
      <c r="AF277" s="160" t="s">
        <v>232</v>
      </c>
      <c r="AG277" s="305">
        <v>8</v>
      </c>
      <c r="AH277" s="189">
        <v>20</v>
      </c>
      <c r="AI277" s="158" t="s">
        <v>49</v>
      </c>
      <c r="AJ277" s="158"/>
      <c r="AK277" s="158"/>
      <c r="AL277" s="189">
        <v>0</v>
      </c>
      <c r="AM277" s="65" t="s">
        <v>50</v>
      </c>
      <c r="AN277" s="188" t="s">
        <v>51</v>
      </c>
      <c r="AO277" s="188"/>
      <c r="AP277" s="189"/>
      <c r="AQ277" s="189"/>
      <c r="AR277" s="189"/>
      <c r="AS277" s="477" t="s">
        <v>405</v>
      </c>
      <c r="AT277" s="65"/>
      <c r="AV277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100292, 'Б-100292-13',date'2016-04-04',2, 7, 7, 'RUR', 1, 18, date'2016-04-06', date'2016-04-07', 1002921, 1, to_date('2016-04-09 00:00:00','YYYY-MM-DD HH24:MI:SS'), 10000, 1800, 0, 374, 0, 'c1', 8,null);insert into xxxx_oebs_cash_payment_test (ID, INVOICE_ID, OEBS_PAYMENT, DOC_DATE, COMISS_DATE) values (s_xxxx_oebs_cash_payment_test.NEXTVAL, 100292, 5000, to_date('2016-04-09 00:00:00','YYYY-MM-DD HH24:MI:SS'), date'2016-04-30' );insert into xxxx_client_discount_m  (ID,CLIENT_ID,CLIENT_AVG_DISCOUNT,DT) values (s_xxxx_client_discount_m.NEXTVAL,374, 20, date'2014-03-01');</v>
      </c>
    </row>
    <row r="278" spans="1:48" s="372" customFormat="1" ht="15" customHeight="1" x14ac:dyDescent="0.3">
      <c r="A278" s="349">
        <v>44</v>
      </c>
      <c r="B278" s="373"/>
      <c r="C278" s="201" t="str">
        <f t="shared" si="77"/>
        <v>100044</v>
      </c>
      <c r="D278" s="201" t="str">
        <f t="shared" si="78"/>
        <v>100044/13</v>
      </c>
      <c r="E278" s="159" t="s">
        <v>251</v>
      </c>
      <c r="F278" s="159" t="s">
        <v>252</v>
      </c>
      <c r="G278" s="201">
        <v>2</v>
      </c>
      <c r="H278" s="189">
        <v>100293</v>
      </c>
      <c r="I278" s="201" t="str">
        <f t="shared" si="79"/>
        <v>Б-100293-13</v>
      </c>
      <c r="J278" s="16">
        <v>2</v>
      </c>
      <c r="K278" s="201">
        <v>25</v>
      </c>
      <c r="L278" s="201" t="s">
        <v>42</v>
      </c>
      <c r="M278" s="210">
        <v>1</v>
      </c>
      <c r="N278" s="201">
        <v>18</v>
      </c>
      <c r="O278" s="179" t="s">
        <v>243</v>
      </c>
      <c r="P278" s="179" t="s">
        <v>244</v>
      </c>
      <c r="Q278" s="179" t="s">
        <v>245</v>
      </c>
      <c r="R278" s="150" t="str">
        <f t="shared" si="85"/>
        <v>1002931</v>
      </c>
      <c r="S278" s="35">
        <v>1</v>
      </c>
      <c r="T278" s="179" t="s">
        <v>146</v>
      </c>
      <c r="U278" s="201">
        <v>40000</v>
      </c>
      <c r="V278" s="201">
        <f t="shared" si="87"/>
        <v>7200</v>
      </c>
      <c r="W278" s="201">
        <v>0</v>
      </c>
      <c r="X278" s="18">
        <v>375</v>
      </c>
      <c r="Y278" s="306" t="s">
        <v>47</v>
      </c>
      <c r="Z278" s="371">
        <f t="shared" si="86"/>
        <v>32800</v>
      </c>
      <c r="AA278" s="39">
        <f>Z278*0.1</f>
        <v>3280</v>
      </c>
      <c r="AB278" s="371">
        <f>AC278/1.18*0.1</f>
        <v>1694.9152542372883</v>
      </c>
      <c r="AC278" s="95">
        <f>U278/2</f>
        <v>20000</v>
      </c>
      <c r="AD278" s="201"/>
      <c r="AE278" s="201"/>
      <c r="AF278" s="159" t="s">
        <v>232</v>
      </c>
      <c r="AG278" s="306">
        <v>8</v>
      </c>
      <c r="AH278" s="201">
        <v>13</v>
      </c>
      <c r="AI278" s="159" t="s">
        <v>49</v>
      </c>
      <c r="AJ278" s="159"/>
      <c r="AK278" s="159"/>
      <c r="AL278" s="201">
        <v>0</v>
      </c>
      <c r="AM278" s="201" t="s">
        <v>50</v>
      </c>
      <c r="AN278" s="201" t="s">
        <v>51</v>
      </c>
      <c r="AO278" s="201"/>
      <c r="AP278" s="201"/>
      <c r="AQ278" s="201"/>
      <c r="AR278" s="201"/>
      <c r="AS278" s="479"/>
      <c r="AT278" s="201"/>
      <c r="AV278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100293, 'Б-100293-13',date'2016-04-05',2, 25, 25, 'RUR', 1, 18, date'2016-04-06', date'2016-04-07', 1002931, 1, to_date('2016-04-11 00:00:00','YYYY-MM-DD HH24:MI:SS'), 40000, 7200, 0, 375, 0, 'c1', 8,null);insert into xxxx_oebs_cash_payment_test (ID, INVOICE_ID, OEBS_PAYMENT, DOC_DATE, COMISS_DATE) values (s_xxxx_oebs_cash_payment_test.NEXTVAL, 100293, 20000, to_date('2016-04-11 00:00:00','YYYY-MM-DD HH24:MI:SS'), date'2016-04-30' );insert into xxxx_client_discount_m  (ID,CLIENT_ID,CLIENT_AVG_DISCOUNT,DT) values (s_xxxx_client_discount_m.NEXTVAL,375, 13, date'2014-03-01');</v>
      </c>
    </row>
    <row r="279" spans="1:48" customFormat="1" ht="15" customHeight="1" x14ac:dyDescent="0.3">
      <c r="A279" s="375">
        <v>45</v>
      </c>
      <c r="B279" s="376"/>
      <c r="C279" s="377" t="str">
        <f>"1000"&amp;A279</f>
        <v>100045</v>
      </c>
      <c r="D279" s="377" t="str">
        <f>"1000"&amp;A279&amp;"/13"</f>
        <v>100045/13</v>
      </c>
      <c r="E279" s="158" t="s">
        <v>251</v>
      </c>
      <c r="F279" s="158" t="s">
        <v>252</v>
      </c>
      <c r="G279" s="377">
        <v>2</v>
      </c>
      <c r="H279" s="189">
        <v>100294</v>
      </c>
      <c r="I279" s="380" t="str">
        <f>"Б-"&amp;H279&amp;"-13"</f>
        <v>Б-100294-13</v>
      </c>
      <c r="J279" s="16">
        <v>2</v>
      </c>
      <c r="K279" s="382">
        <v>2</v>
      </c>
      <c r="L279" s="377" t="s">
        <v>42</v>
      </c>
      <c r="M279" s="381">
        <v>1</v>
      </c>
      <c r="N279" s="377">
        <v>18</v>
      </c>
      <c r="O279" s="378" t="s">
        <v>167</v>
      </c>
      <c r="P279" s="378" t="s">
        <v>234</v>
      </c>
      <c r="Q279" s="378" t="s">
        <v>235</v>
      </c>
      <c r="R279" s="150" t="str">
        <f t="shared" si="85"/>
        <v>1002941</v>
      </c>
      <c r="S279" s="380">
        <v>1</v>
      </c>
      <c r="T279" s="378" t="s">
        <v>139</v>
      </c>
      <c r="U279" s="377">
        <v>60000</v>
      </c>
      <c r="V279" s="377">
        <f>U279*0.18</f>
        <v>10800</v>
      </c>
      <c r="W279" s="377">
        <v>0</v>
      </c>
      <c r="X279" s="384">
        <v>273</v>
      </c>
      <c r="Y279" s="385" t="s">
        <v>47</v>
      </c>
      <c r="Z279" s="386">
        <f>(U279-V279)*0.08</f>
        <v>3936</v>
      </c>
      <c r="AA279" s="387">
        <f>U279-V279</f>
        <v>49200</v>
      </c>
      <c r="AB279" s="388">
        <f>AC279/1.18*0.08</f>
        <v>1694.9152542372883</v>
      </c>
      <c r="AC279" s="379">
        <v>25000</v>
      </c>
      <c r="AD279" s="377"/>
      <c r="AE279" s="377"/>
      <c r="AF279" s="378" t="s">
        <v>231</v>
      </c>
      <c r="AG279" s="389">
        <v>8</v>
      </c>
      <c r="AH279" s="390">
        <v>13</v>
      </c>
      <c r="AI279" s="391" t="s">
        <v>49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  <c r="AS279" s="380" t="s">
        <v>426</v>
      </c>
      <c r="AT279" s="418">
        <v>1</v>
      </c>
      <c r="AU279" s="418">
        <v>3936</v>
      </c>
      <c r="AV279" s="35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"&amp;A279&amp;", "&amp;C279&amp;", '"&amp;D279&amp;"', date'"&amp;E279&amp;"', date'"&amp;F279&amp;"', "&amp;G279&amp;", "&amp;H279&amp;", '"&amp;I279&amp;"',date'"&amp;O279&amp;"',"&amp;J279&amp;", "&amp;K279&amp;", "&amp;K279&amp;", '"&amp;L279&amp;"', "&amp;M279&amp;", "&amp;N279&amp;", date'"&amp;P279&amp;"', date'"&amp;Q279&amp;"', "&amp;R279&amp;", "&amp;S279&amp;", to_date('"&amp;T279&amp;"','YYYY-MM-DD HH24:MI:SS'), "&amp;U279&amp;", "&amp;V279&amp;", "&amp;W279&amp;", "&amp;X279&amp;", "&amp;AL279&amp;", '"&amp;AN279&amp;"', "&amp;AG279&amp;","&amp;AM279&amp;");"&amp;
IF(LEN(AC279)&gt;0,"insert into xxxx_oebs_cash_payment_test (ID, INVOICE_ID, OEBS_PAYMENT, DOC_DATE, COMISS_DATE) values (s_xxxx_oebs_cash_payment_test.NEXTVAL, "&amp;H279&amp;", "&amp;AC279&amp;", to_date('"&amp;T279&amp;"','YYYY-MM-DD HH24:MI:SS'), "&amp;AF279&amp;" );","")&amp;
IF(LEN(AD279)&gt;0,"insert into xxxx_oebs_cash_payment_test (ID, INVOICE_ID, OEBS_PAYMENT, DOC_DATE, COMISS_DATE) values (s_xxxx_oebs_cash_payment_test.NEXTVAL, "&amp;H279&amp;", "&amp;AD279&amp;", to_date('"&amp;T279&amp;"','YYYY-MM-DD HH24:MI:SS'), "&amp;AF279&amp;" );","")&amp;
IF(LEN(AE279)&gt;0,"insert into xxxx_oebs_cash_payment_test (ID, INVOICE_ID, OEBS_PAYMENT, DOC_DATE, COMISS_DATE) values (s_xxxx_oebs_cash_payment_test.NEXTVAL, "&amp;H279&amp;", "&amp;AE279&amp;", to_date('"&amp;T279&amp;"','YYYY-MM-DD HH24:MI:SS'), "&amp;AF279&amp;" );","")&amp;
IF(LEN(AH279)&gt;0,"insert into xxxx_client_discount_m  (ID,CLIENT_ID,CLIENT_AVG_DISCOUNT,DT) values (s_xxxx_client_discount_m.NEXTVAL,"&amp;X279&amp;", "&amp;AH279&amp;", "&amp;AI279&amp;");","")&amp;
IF(LEN(AJ279)&gt;0,"insert into xxxx_client_discount_m  (ID,CLIENT_ID,CLIENT_AVG_DISCOUNT,DT) values (s_xxxx_client_discount_m.NEXTVAL,"&amp;X279&amp;", "&amp;AJ279&amp;", "&amp;AK279&amp;");","")&amp;
IF(LEN(AO279)&gt;0,"insert into xxxx_contract_signed_attr (ID, CONTRACT_ID, CODE, KEY_NUM) values (s_xxxx_contract_signed_attr.NEXTVAL, "&amp;C279&amp;", 'SUPERCOMMISSION_BONUS' , "&amp;AO279&amp;" );","")&amp;
IF(LEN(AP279)&gt;0,"insert into xxxx_loyal_clients_contr_attr (ID, CONTRACT_ID, CLIENT_ID, LC_TURNOVER, COLLATERAL_FIRST_DT, COLLATERAL_END_DT) values (s_xxxx_loyal_clients_contr_atr.NEXTVAL, "&amp;C279&amp;", "&amp;X279&amp;", "&amp;AP279&amp;", "&amp;AQ279&amp;", "&amp;AR279&amp;"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100294, 'Б-100294-13',date'2016-03-02',2, 2, 2, 'RUR', 1, 18, date'2016-03-06', date'2016-03-07', 1002941, 1, to_date('2016-03-07 00:00:00','YYYY-MM-DD HH24:MI:SS'), 60000, 10800, 0, 273, 0, 'c1', 8,null);insert into xxxx_oebs_cash_payment_test (ID, INVOICE_ID, OEBS_PAYMENT, DOC_DATE, COMISS_DATE) values (s_xxxx_oebs_cash_payment_test.NEXTVAL, 100294, 25000, to_date('2016-03-07 00:00:00','YYYY-MM-DD HH24:MI:SS'), date'2016-03-31' );insert into xxxx_client_discount_m  (ID,CLIENT_ID,CLIENT_AVG_DISCOUNT,DT) values (s_xxxx_client_discount_m.NEXTVAL,273, 13, date'2014-03-01');</v>
      </c>
    </row>
    <row r="280" spans="1:48" customFormat="1" ht="15" customHeight="1" x14ac:dyDescent="0.3">
      <c r="A280" s="375">
        <v>45</v>
      </c>
      <c r="B280" s="376"/>
      <c r="C280" s="377" t="str">
        <f t="shared" ref="C280:C283" si="94">"1000"&amp;A280</f>
        <v>100045</v>
      </c>
      <c r="D280" s="377" t="str">
        <f t="shared" ref="D280:D283" si="95">"1000"&amp;A280&amp;"/13"</f>
        <v>100045/13</v>
      </c>
      <c r="E280" s="158" t="s">
        <v>251</v>
      </c>
      <c r="F280" s="158" t="s">
        <v>252</v>
      </c>
      <c r="G280" s="377">
        <v>2</v>
      </c>
      <c r="H280" s="189">
        <v>100295</v>
      </c>
      <c r="I280" s="380" t="str">
        <f t="shared" ref="I280:I283" si="96">"Б-"&amp;H280&amp;"-13"</f>
        <v>Б-100295-13</v>
      </c>
      <c r="J280" s="16">
        <v>2</v>
      </c>
      <c r="K280" s="377">
        <v>7</v>
      </c>
      <c r="L280" s="377" t="s">
        <v>42</v>
      </c>
      <c r="M280" s="381">
        <v>1</v>
      </c>
      <c r="N280" s="377">
        <v>18</v>
      </c>
      <c r="O280" s="378" t="s">
        <v>168</v>
      </c>
      <c r="P280" s="378" t="s">
        <v>234</v>
      </c>
      <c r="Q280" s="378" t="s">
        <v>235</v>
      </c>
      <c r="R280" s="150" t="str">
        <f t="shared" si="85"/>
        <v>1002951</v>
      </c>
      <c r="S280" s="380">
        <v>1</v>
      </c>
      <c r="T280" s="378" t="s">
        <v>140</v>
      </c>
      <c r="U280" s="377">
        <v>60000</v>
      </c>
      <c r="V280" s="377">
        <f t="shared" ref="V280:V283" si="97">U280*0.18</f>
        <v>10800</v>
      </c>
      <c r="W280" s="377">
        <v>0</v>
      </c>
      <c r="X280" s="384">
        <v>274</v>
      </c>
      <c r="Y280" s="385" t="s">
        <v>47</v>
      </c>
      <c r="Z280" s="386">
        <f t="shared" ref="Z280:Z293" si="98">(U280-V280)*0.08</f>
        <v>3936</v>
      </c>
      <c r="AA280" s="387"/>
      <c r="AB280" s="388">
        <f t="shared" ref="AB280:AB293" si="99">AC280/1.18*0.08</f>
        <v>1694.9152542372883</v>
      </c>
      <c r="AC280" s="379">
        <v>25000</v>
      </c>
      <c r="AD280" s="392"/>
      <c r="AE280" s="393"/>
      <c r="AF280" s="394" t="s">
        <v>232</v>
      </c>
      <c r="AG280" s="389">
        <v>8</v>
      </c>
      <c r="AH280" s="395">
        <v>7</v>
      </c>
      <c r="AI280" s="391" t="s">
        <v>49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  <c r="AS280" t="s">
        <v>427</v>
      </c>
      <c r="AT280" s="418">
        <v>2</v>
      </c>
      <c r="AU280" s="418">
        <v>3936</v>
      </c>
      <c r="AV280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100295, 'Б-100295-13',date'2016-03-03',2, 7, 7, 'RUR', 1, 18, date'2016-03-06', date'2016-03-07', 1002951, 1, to_date('2016-03-08 00:00:00','YYYY-MM-DD HH24:MI:SS'), 60000, 10800, 0, 274, 0, 'c1', 8,null);insert into xxxx_oebs_cash_payment_test (ID, INVOICE_ID, OEBS_PAYMENT, DOC_DATE, COMISS_DATE) values (s_xxxx_oebs_cash_payment_test.NEXTVAL, 100295, 25000, to_date('2016-03-08 00:00:00','YYYY-MM-DD HH24:MI:SS'), date'2016-04-30' );insert into xxxx_client_discount_m  (ID,CLIENT_ID,CLIENT_AVG_DISCOUNT,DT) values (s_xxxx_client_discount_m.NEXTVAL,274, 7, date'2014-03-01');</v>
      </c>
    </row>
    <row r="281" spans="1:48" customFormat="1" ht="15" customHeight="1" x14ac:dyDescent="0.3">
      <c r="A281" s="375">
        <v>45</v>
      </c>
      <c r="B281" s="376"/>
      <c r="C281" s="377" t="str">
        <f t="shared" si="94"/>
        <v>100045</v>
      </c>
      <c r="D281" s="377" t="str">
        <f t="shared" si="95"/>
        <v>100045/13</v>
      </c>
      <c r="E281" s="158" t="s">
        <v>251</v>
      </c>
      <c r="F281" s="158" t="s">
        <v>252</v>
      </c>
      <c r="G281" s="377">
        <v>2</v>
      </c>
      <c r="H281" s="189">
        <v>100296</v>
      </c>
      <c r="I281" s="380" t="str">
        <f t="shared" si="96"/>
        <v>Б-100296-13</v>
      </c>
      <c r="J281" s="16">
        <v>2</v>
      </c>
      <c r="K281" s="377">
        <v>7</v>
      </c>
      <c r="L281" s="377" t="s">
        <v>42</v>
      </c>
      <c r="M281" s="381">
        <v>1</v>
      </c>
      <c r="N281" s="377">
        <v>18</v>
      </c>
      <c r="O281" s="378" t="s">
        <v>168</v>
      </c>
      <c r="P281" s="378" t="s">
        <v>234</v>
      </c>
      <c r="Q281" s="378" t="s">
        <v>235</v>
      </c>
      <c r="R281" s="150" t="str">
        <f t="shared" si="85"/>
        <v>1002961</v>
      </c>
      <c r="S281" s="380">
        <v>1</v>
      </c>
      <c r="T281" s="378" t="s">
        <v>140</v>
      </c>
      <c r="U281" s="377">
        <v>60000</v>
      </c>
      <c r="V281" s="377">
        <f t="shared" si="97"/>
        <v>10800</v>
      </c>
      <c r="W281" s="377">
        <v>0</v>
      </c>
      <c r="X281" s="384">
        <v>275</v>
      </c>
      <c r="Y281" s="385" t="s">
        <v>47</v>
      </c>
      <c r="Z281" s="386">
        <f t="shared" si="98"/>
        <v>3936</v>
      </c>
      <c r="AA281" s="387"/>
      <c r="AB281" s="388">
        <f t="shared" si="99"/>
        <v>6779.6610169491532</v>
      </c>
      <c r="AC281" s="379">
        <v>100000</v>
      </c>
      <c r="AD281" s="377"/>
      <c r="AE281" s="377"/>
      <c r="AF281" s="378" t="s">
        <v>231</v>
      </c>
      <c r="AG281" s="389">
        <v>8</v>
      </c>
      <c r="AH281" s="395">
        <v>7</v>
      </c>
      <c r="AI281" s="391" t="s">
        <v>49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  <c r="AT281" s="418">
        <v>3</v>
      </c>
      <c r="AU281" s="418">
        <v>3936</v>
      </c>
      <c r="AV281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100296, 'Б-100296-13',date'2016-03-03',2, 7, 7, 'RUR', 1, 18, date'2016-03-06', date'2016-03-07', 1002961, 1, to_date('2016-03-08 00:00:00','YYYY-MM-DD HH24:MI:SS'), 60000, 10800, 0, 275, 0, 'c1', 8,null);insert into xxxx_oebs_cash_payment_test (ID, INVOICE_ID, OEBS_PAYMENT, DOC_DATE, COMISS_DATE) values (s_xxxx_oebs_cash_payment_test.NEXTVAL, 100296, 100000, to_date('2016-03-08 00:00:00','YYYY-MM-DD HH24:MI:SS'), date'2016-03-31' );insert into xxxx_client_discount_m  (ID,CLIENT_ID,CLIENT_AVG_DISCOUNT,DT) values (s_xxxx_client_discount_m.NEXTVAL,275, 7, date'2014-03-01');</v>
      </c>
    </row>
    <row r="282" spans="1:48" customFormat="1" ht="15" customHeight="1" x14ac:dyDescent="0.3">
      <c r="A282" s="375">
        <v>45</v>
      </c>
      <c r="B282" s="376"/>
      <c r="C282" s="377" t="str">
        <f t="shared" si="94"/>
        <v>100045</v>
      </c>
      <c r="D282" s="377" t="str">
        <f t="shared" si="95"/>
        <v>100045/13</v>
      </c>
      <c r="E282" s="158" t="s">
        <v>251</v>
      </c>
      <c r="F282" s="158" t="s">
        <v>252</v>
      </c>
      <c r="G282" s="377">
        <v>2</v>
      </c>
      <c r="H282" s="189">
        <v>100297</v>
      </c>
      <c r="I282" s="380" t="str">
        <f t="shared" si="96"/>
        <v>Б-100297-13</v>
      </c>
      <c r="J282" s="16">
        <v>2</v>
      </c>
      <c r="K282" s="382">
        <v>3</v>
      </c>
      <c r="L282" s="377" t="s">
        <v>42</v>
      </c>
      <c r="M282" s="381">
        <v>1</v>
      </c>
      <c r="N282" s="377">
        <v>18</v>
      </c>
      <c r="O282" s="378" t="s">
        <v>169</v>
      </c>
      <c r="P282" s="378" t="s">
        <v>234</v>
      </c>
      <c r="Q282" s="378" t="s">
        <v>235</v>
      </c>
      <c r="R282" s="150" t="str">
        <f t="shared" si="85"/>
        <v>1002971</v>
      </c>
      <c r="S282" s="380">
        <v>1</v>
      </c>
      <c r="T282" s="378" t="s">
        <v>141</v>
      </c>
      <c r="U282" s="377">
        <v>60000</v>
      </c>
      <c r="V282" s="377">
        <f t="shared" si="97"/>
        <v>10800</v>
      </c>
      <c r="W282" s="377">
        <v>0</v>
      </c>
      <c r="X282" s="384">
        <v>276</v>
      </c>
      <c r="Y282" s="385" t="s">
        <v>47</v>
      </c>
      <c r="Z282" s="386">
        <f t="shared" si="98"/>
        <v>3936</v>
      </c>
      <c r="AA282" s="396"/>
      <c r="AB282" s="388">
        <f t="shared" si="99"/>
        <v>1694.9152542372883</v>
      </c>
      <c r="AC282" s="379">
        <v>25000</v>
      </c>
      <c r="AD282" s="392"/>
      <c r="AE282" s="377"/>
      <c r="AF282" s="394" t="s">
        <v>232</v>
      </c>
      <c r="AG282" s="389">
        <v>8</v>
      </c>
      <c r="AH282" s="397">
        <v>20</v>
      </c>
      <c r="AI282" s="391" t="s">
        <v>49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  <c r="AT282" s="418">
        <v>7</v>
      </c>
      <c r="AU282" s="418">
        <v>7872</v>
      </c>
      <c r="AV282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100297, 'Б-100297-13',date'2016-03-04',2, 3, 3, 'RUR', 1, 18, date'2016-03-06', date'2016-03-07', 1002971, 1, to_date('2016-03-09 00:00:00','YYYY-MM-DD HH24:MI:SS'), 60000, 10800, 0, 276, 0, 'c1', 8,null);insert into xxxx_oebs_cash_payment_test (ID, INVOICE_ID, OEBS_PAYMENT, DOC_DATE, COMISS_DATE) values (s_xxxx_oebs_cash_payment_test.NEXTVAL, 100297, 25000, to_date('2016-03-09 00:00:00','YYYY-MM-DD HH24:MI:SS'), date'2016-04-30' );insert into xxxx_client_discount_m  (ID,CLIENT_ID,CLIENT_AVG_DISCOUNT,DT) values (s_xxxx_client_discount_m.NEXTVAL,276, 20, date'2014-03-01');</v>
      </c>
    </row>
    <row r="283" spans="1:48" customFormat="1" ht="15" customHeight="1" x14ac:dyDescent="0.3">
      <c r="A283" s="375">
        <v>45</v>
      </c>
      <c r="B283" s="376"/>
      <c r="C283" s="377" t="str">
        <f t="shared" si="94"/>
        <v>100045</v>
      </c>
      <c r="D283" s="377" t="str">
        <f t="shared" si="95"/>
        <v>100045/13</v>
      </c>
      <c r="E283" s="158" t="s">
        <v>251</v>
      </c>
      <c r="F283" s="158" t="s">
        <v>252</v>
      </c>
      <c r="G283" s="377">
        <v>2</v>
      </c>
      <c r="H283" s="189">
        <v>100298</v>
      </c>
      <c r="I283" s="380" t="str">
        <f t="shared" si="96"/>
        <v>Б-100298-13</v>
      </c>
      <c r="J283" s="16">
        <v>2</v>
      </c>
      <c r="K283" s="398">
        <v>1</v>
      </c>
      <c r="L283" s="377" t="s">
        <v>42</v>
      </c>
      <c r="M283" s="381">
        <v>1</v>
      </c>
      <c r="N283" s="377">
        <v>18</v>
      </c>
      <c r="O283" s="378" t="s">
        <v>170</v>
      </c>
      <c r="P283" s="378" t="s">
        <v>234</v>
      </c>
      <c r="Q283" s="378" t="s">
        <v>235</v>
      </c>
      <c r="R283" s="150" t="str">
        <f t="shared" si="85"/>
        <v>1002981</v>
      </c>
      <c r="S283" s="380">
        <v>1</v>
      </c>
      <c r="T283" s="378" t="s">
        <v>142</v>
      </c>
      <c r="U283" s="377">
        <v>60000</v>
      </c>
      <c r="V283" s="377">
        <f t="shared" si="97"/>
        <v>10800</v>
      </c>
      <c r="W283" s="377">
        <v>0</v>
      </c>
      <c r="X283" s="384">
        <v>277</v>
      </c>
      <c r="Y283" s="385" t="s">
        <v>47</v>
      </c>
      <c r="Z283" s="386">
        <f t="shared" si="98"/>
        <v>3936</v>
      </c>
      <c r="AA283" s="396"/>
      <c r="AB283" s="388">
        <f t="shared" si="99"/>
        <v>1694.9152542372883</v>
      </c>
      <c r="AC283" s="379">
        <v>25000</v>
      </c>
      <c r="AD283" s="377"/>
      <c r="AE283" s="377"/>
      <c r="AF283" s="378" t="s">
        <v>231</v>
      </c>
      <c r="AG283" s="389">
        <v>8</v>
      </c>
      <c r="AH283" s="397">
        <v>13</v>
      </c>
      <c r="AI283" s="391" t="s">
        <v>49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  <c r="AT283" s="417">
        <v>3</v>
      </c>
      <c r="AU283" s="417">
        <v>0</v>
      </c>
      <c r="AV283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100298, 'Б-100298-13',date'2016-03-05',2, 1, 1, 'RUR', 1, 18, date'2016-03-06', date'2016-03-07', 1002981, 1, to_date('2016-03-11 00:00:00','YYYY-MM-DD HH24:MI:SS'), 60000, 10800, 0, 277, 0, 'c1', 8,null);insert into xxxx_oebs_cash_payment_test (ID, INVOICE_ID, OEBS_PAYMENT, DOC_DATE, COMISS_DATE) values (s_xxxx_oebs_cash_payment_test.NEXTVAL, 100298, 25000, to_date('2016-03-11 00:00:00','YYYY-MM-DD HH24:MI:SS'), date'2016-03-31' );insert into xxxx_client_discount_m  (ID,CLIENT_ID,CLIENT_AVG_DISCOUNT,DT) values (s_xxxx_client_discount_m.NEXTVAL,277, 13, date'2014-03-01');</v>
      </c>
    </row>
    <row r="284" spans="1:48" customFormat="1" ht="15" customHeight="1" x14ac:dyDescent="0.3">
      <c r="A284" s="375">
        <v>45</v>
      </c>
      <c r="B284" s="376"/>
      <c r="C284" s="377" t="str">
        <f>"1000"&amp;A284</f>
        <v>100045</v>
      </c>
      <c r="D284" s="377" t="str">
        <f>"1000"&amp;A284&amp;"/13"</f>
        <v>100045/13</v>
      </c>
      <c r="E284" s="159" t="s">
        <v>251</v>
      </c>
      <c r="F284" s="159" t="s">
        <v>252</v>
      </c>
      <c r="G284" s="377">
        <v>2</v>
      </c>
      <c r="H284" s="189">
        <v>100299</v>
      </c>
      <c r="I284" s="380" t="str">
        <f>"Б-"&amp;H284&amp;"-13"</f>
        <v>Б-100299-13</v>
      </c>
      <c r="J284" s="16">
        <v>2</v>
      </c>
      <c r="K284" s="377">
        <v>7</v>
      </c>
      <c r="L284" s="377" t="s">
        <v>42</v>
      </c>
      <c r="M284" s="381">
        <v>1</v>
      </c>
      <c r="N284" s="377">
        <v>18</v>
      </c>
      <c r="O284" s="378" t="s">
        <v>167</v>
      </c>
      <c r="P284" s="378" t="s">
        <v>234</v>
      </c>
      <c r="Q284" s="378" t="s">
        <v>235</v>
      </c>
      <c r="R284" s="150" t="str">
        <f t="shared" si="85"/>
        <v>1002991</v>
      </c>
      <c r="S284" s="380">
        <v>1</v>
      </c>
      <c r="T284" s="399" t="s">
        <v>147</v>
      </c>
      <c r="U284" s="377">
        <v>60000</v>
      </c>
      <c r="V284" s="377">
        <f>U284*0.18</f>
        <v>10800</v>
      </c>
      <c r="W284" s="377">
        <v>0</v>
      </c>
      <c r="X284" s="384">
        <v>278</v>
      </c>
      <c r="Y284" s="385" t="s">
        <v>47</v>
      </c>
      <c r="Z284" s="386">
        <f t="shared" si="98"/>
        <v>3936</v>
      </c>
      <c r="AA284" s="387"/>
      <c r="AB284" s="388">
        <f t="shared" si="99"/>
        <v>1694.9152542372883</v>
      </c>
      <c r="AC284" s="379">
        <v>25000</v>
      </c>
      <c r="AD284" s="392"/>
      <c r="AE284" s="377"/>
      <c r="AF284" s="399" t="s">
        <v>422</v>
      </c>
      <c r="AG284" s="389">
        <v>8</v>
      </c>
      <c r="AH284" s="390">
        <v>13</v>
      </c>
      <c r="AI284" s="391" t="s">
        <v>49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  <c r="AT284" s="417">
        <v>7</v>
      </c>
      <c r="AU284" s="417">
        <v>0</v>
      </c>
      <c r="AV284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100299, 'Б-100299-13',date'2016-03-02',2, 7, 7, 'RUR', 1, 18, date'2016-03-06', date'2016-03-07', 1002991, 1, to_date('2016-05-07 00:00:00','YYYY-MM-DD HH24:MI:SS'), 60000, 10800, 0, 278, 0, 'c1', 8,null);insert into xxxx_oebs_cash_payment_test (ID, INVOICE_ID, OEBS_PAYMENT, DOC_DATE, COMISS_DATE) values (s_xxxx_oebs_cash_payment_test.NEXTVAL, 100299, 25000, to_date('2016-05-07 00:00:00','YYYY-MM-DD HH24:MI:SS'), date'2016-05-31' );insert into xxxx_client_discount_m  (ID,CLIENT_ID,CLIENT_AVG_DISCOUNT,DT) values (s_xxxx_client_discount_m.NEXTVAL,278, 13, date'2014-03-01');</v>
      </c>
    </row>
    <row r="285" spans="1:48" customFormat="1" ht="15" customHeight="1" x14ac:dyDescent="0.3">
      <c r="A285" s="375">
        <v>45</v>
      </c>
      <c r="B285" s="376"/>
      <c r="C285" s="377" t="str">
        <f t="shared" ref="C285:C288" si="100">"1000"&amp;A285</f>
        <v>100045</v>
      </c>
      <c r="D285" s="377" t="str">
        <f t="shared" ref="D285:D288" si="101">"1000"&amp;A285&amp;"/13"</f>
        <v>100045/13</v>
      </c>
      <c r="E285" s="158" t="s">
        <v>251</v>
      </c>
      <c r="F285" s="158" t="s">
        <v>252</v>
      </c>
      <c r="G285" s="377">
        <v>2</v>
      </c>
      <c r="H285" s="189">
        <v>100300</v>
      </c>
      <c r="I285" s="380" t="str">
        <f t="shared" ref="I285:I288" si="102">"Б-"&amp;H285&amp;"-13"</f>
        <v>Б-100300-13</v>
      </c>
      <c r="J285" s="16">
        <v>2</v>
      </c>
      <c r="K285" s="398">
        <v>12</v>
      </c>
      <c r="L285" s="377" t="s">
        <v>42</v>
      </c>
      <c r="M285" s="381">
        <v>1</v>
      </c>
      <c r="N285" s="377">
        <v>18</v>
      </c>
      <c r="O285" s="378" t="s">
        <v>168</v>
      </c>
      <c r="P285" s="378" t="s">
        <v>234</v>
      </c>
      <c r="Q285" s="378" t="s">
        <v>235</v>
      </c>
      <c r="R285" s="150" t="str">
        <f t="shared" si="85"/>
        <v>1003001</v>
      </c>
      <c r="S285" s="380">
        <v>1</v>
      </c>
      <c r="T285" s="399" t="s">
        <v>148</v>
      </c>
      <c r="U285" s="377">
        <v>60000</v>
      </c>
      <c r="V285" s="377">
        <f t="shared" ref="V285:V288" si="103">U285*0.18</f>
        <v>10800</v>
      </c>
      <c r="W285" s="377">
        <v>0</v>
      </c>
      <c r="X285" s="384">
        <v>279</v>
      </c>
      <c r="Y285" s="385" t="s">
        <v>47</v>
      </c>
      <c r="Z285" s="386">
        <f t="shared" si="98"/>
        <v>3936</v>
      </c>
      <c r="AA285" s="387"/>
      <c r="AB285" s="388">
        <f t="shared" si="99"/>
        <v>1694.9152542372883</v>
      </c>
      <c r="AC285" s="379">
        <v>25000</v>
      </c>
      <c r="AD285" s="377"/>
      <c r="AE285" s="377"/>
      <c r="AF285" s="399" t="s">
        <v>422</v>
      </c>
      <c r="AG285" s="389">
        <v>8</v>
      </c>
      <c r="AH285" s="395">
        <v>7</v>
      </c>
      <c r="AI285" s="391" t="s">
        <v>49</v>
      </c>
      <c r="AJ285" s="378"/>
      <c r="AK285" s="378"/>
      <c r="AL285" s="383">
        <v>0</v>
      </c>
      <c r="AM285" s="380" t="s">
        <v>50</v>
      </c>
      <c r="AN285" s="377" t="s">
        <v>51</v>
      </c>
      <c r="AO285" s="377"/>
      <c r="AP285" s="383"/>
      <c r="AQ285" s="383"/>
      <c r="AR285" s="383"/>
      <c r="AT285" s="418">
        <v>1</v>
      </c>
      <c r="AU285" s="418">
        <v>3280</v>
      </c>
      <c r="AV285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100300, 'Б-100300-13',date'2016-03-03',2, 12, 12, 'RUR', 1, 18, date'2016-03-06', date'2016-03-07', 1003001, 1, to_date('2016-05-08 00:00:00','YYYY-MM-DD HH24:MI:SS'), 60000, 10800, 0, 279, 0, 'c1', 8,null);insert into xxxx_oebs_cash_payment_test (ID, INVOICE_ID, OEBS_PAYMENT, DOC_DATE, COMISS_DATE) values (s_xxxx_oebs_cash_payment_test.NEXTVAL, 100300, 25000, to_date('2016-05-08 00:00:00','YYYY-MM-DD HH24:MI:SS'), date'2016-05-31' );insert into xxxx_client_discount_m  (ID,CLIENT_ID,CLIENT_AVG_DISCOUNT,DT) values (s_xxxx_client_discount_m.NEXTVAL,279, 7, date'2014-03-01');</v>
      </c>
    </row>
    <row r="286" spans="1:48" customFormat="1" ht="15.6" x14ac:dyDescent="0.3">
      <c r="A286" s="375">
        <v>45</v>
      </c>
      <c r="B286" s="376"/>
      <c r="C286" s="377" t="str">
        <f t="shared" si="100"/>
        <v>100045</v>
      </c>
      <c r="D286" s="377" t="str">
        <f t="shared" si="101"/>
        <v>100045/13</v>
      </c>
      <c r="E286" s="158" t="s">
        <v>251</v>
      </c>
      <c r="F286" s="158" t="s">
        <v>252</v>
      </c>
      <c r="G286" s="377">
        <v>2</v>
      </c>
      <c r="H286" s="189">
        <v>100301</v>
      </c>
      <c r="I286" s="380" t="str">
        <f t="shared" si="102"/>
        <v>Б-100301-13</v>
      </c>
      <c r="J286" s="16">
        <v>2</v>
      </c>
      <c r="K286" s="377">
        <v>7</v>
      </c>
      <c r="L286" s="377" t="s">
        <v>42</v>
      </c>
      <c r="M286" s="381">
        <v>1</v>
      </c>
      <c r="N286" s="377">
        <v>18</v>
      </c>
      <c r="O286" s="378" t="s">
        <v>168</v>
      </c>
      <c r="P286" s="378" t="s">
        <v>234</v>
      </c>
      <c r="Q286" s="378" t="s">
        <v>235</v>
      </c>
      <c r="R286" s="150" t="str">
        <f t="shared" si="85"/>
        <v>1003011</v>
      </c>
      <c r="S286" s="380">
        <v>1</v>
      </c>
      <c r="T286" s="399" t="s">
        <v>148</v>
      </c>
      <c r="U286" s="377">
        <v>55000</v>
      </c>
      <c r="V286" s="377">
        <f t="shared" si="103"/>
        <v>9900</v>
      </c>
      <c r="W286" s="377">
        <v>0</v>
      </c>
      <c r="X286" s="384">
        <v>280</v>
      </c>
      <c r="Y286" s="385" t="s">
        <v>47</v>
      </c>
      <c r="Z286" s="386">
        <f t="shared" si="98"/>
        <v>3608</v>
      </c>
      <c r="AA286" s="387"/>
      <c r="AB286" s="388">
        <f t="shared" si="99"/>
        <v>1694.9152542372883</v>
      </c>
      <c r="AC286" s="379">
        <v>25000</v>
      </c>
      <c r="AD286" s="392"/>
      <c r="AE286" s="393"/>
      <c r="AF286" s="394" t="s">
        <v>233</v>
      </c>
      <c r="AG286" s="389">
        <v>8</v>
      </c>
      <c r="AH286" s="395">
        <v>7</v>
      </c>
      <c r="AI286" s="391" t="s">
        <v>49</v>
      </c>
      <c r="AJ286" s="378"/>
      <c r="AK286" s="378"/>
      <c r="AL286" s="383">
        <v>0</v>
      </c>
      <c r="AM286" s="380" t="s">
        <v>50</v>
      </c>
      <c r="AN286" s="377" t="s">
        <v>51</v>
      </c>
      <c r="AO286" s="377"/>
      <c r="AP286" s="383"/>
      <c r="AQ286" s="383"/>
      <c r="AR286" s="383"/>
      <c r="AT286" s="418">
        <v>3</v>
      </c>
      <c r="AU286" s="418">
        <v>3280</v>
      </c>
      <c r="AV286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100301, 'Б-100301-13',date'2016-03-03',2, 7, 7, 'RUR', 1, 18, date'2016-03-06', date'2016-03-07', 1003011, 1, to_date('2016-05-08 00:00:00','YYYY-MM-DD HH24:MI:SS'), 55000, 9900, 0, 280, 0, 'c1', 8,null);insert into xxxx_oebs_cash_payment_test (ID, INVOICE_ID, OEBS_PAYMENT, DOC_DATE, COMISS_DATE) values (s_xxxx_oebs_cash_payment_test.NEXTVAL, 100301, 25000, to_date('2016-05-08 00:00:00','YYYY-MM-DD HH24:MI:SS'), date'2016-06-30' );insert into xxxx_client_discount_m  (ID,CLIENT_ID,CLIENT_AVG_DISCOUNT,DT) values (s_xxxx_client_discount_m.NEXTVAL,280, 7, date'2014-03-01');</v>
      </c>
    </row>
    <row r="287" spans="1:48" customFormat="1" ht="17.25" customHeight="1" x14ac:dyDescent="0.3">
      <c r="A287" s="375">
        <v>45</v>
      </c>
      <c r="B287" s="376"/>
      <c r="C287" s="377" t="str">
        <f t="shared" si="100"/>
        <v>100045</v>
      </c>
      <c r="D287" s="377" t="str">
        <f t="shared" si="101"/>
        <v>100045/13</v>
      </c>
      <c r="E287" s="158" t="s">
        <v>251</v>
      </c>
      <c r="F287" s="158" t="s">
        <v>252</v>
      </c>
      <c r="G287" s="377">
        <v>2</v>
      </c>
      <c r="H287" s="189">
        <v>100302</v>
      </c>
      <c r="I287" s="380" t="str">
        <f t="shared" si="102"/>
        <v>Б-100302-13</v>
      </c>
      <c r="J287" s="16">
        <v>2</v>
      </c>
      <c r="K287" s="398">
        <v>3</v>
      </c>
      <c r="L287" s="377" t="s">
        <v>42</v>
      </c>
      <c r="M287" s="381">
        <v>1</v>
      </c>
      <c r="N287" s="377">
        <v>18</v>
      </c>
      <c r="O287" s="378" t="s">
        <v>169</v>
      </c>
      <c r="P287" s="378" t="s">
        <v>234</v>
      </c>
      <c r="Q287" s="378" t="s">
        <v>235</v>
      </c>
      <c r="R287" s="150" t="str">
        <f t="shared" si="85"/>
        <v>1003021</v>
      </c>
      <c r="S287" s="380">
        <v>1</v>
      </c>
      <c r="T287" s="399" t="s">
        <v>149</v>
      </c>
      <c r="U287" s="377">
        <v>50000</v>
      </c>
      <c r="V287" s="377">
        <f t="shared" si="103"/>
        <v>9000</v>
      </c>
      <c r="W287" s="377">
        <v>0</v>
      </c>
      <c r="X287" s="384">
        <v>281</v>
      </c>
      <c r="Y287" s="385" t="s">
        <v>47</v>
      </c>
      <c r="Z287" s="386">
        <f t="shared" si="98"/>
        <v>3280</v>
      </c>
      <c r="AA287" s="396"/>
      <c r="AB287" s="388">
        <f t="shared" si="99"/>
        <v>1694.9152542372883</v>
      </c>
      <c r="AC287" s="379">
        <v>25000</v>
      </c>
      <c r="AD287" s="377"/>
      <c r="AE287" s="400"/>
      <c r="AF287" s="394" t="s">
        <v>233</v>
      </c>
      <c r="AG287" s="389">
        <v>8</v>
      </c>
      <c r="AH287" s="397">
        <v>20</v>
      </c>
      <c r="AI287" s="391" t="s">
        <v>49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T287" s="418">
        <v>7</v>
      </c>
      <c r="AU287" s="418">
        <v>7544</v>
      </c>
      <c r="AV287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100302, 'Б-100302-13',date'2016-03-04',2, 3, 3, 'RUR', 1, 18, date'2016-03-06', date'2016-03-07', 1003021, 1, to_date('2016-05-09 00:00:00','YYYY-MM-DD HH24:MI:SS'), 50000, 9000, 0, 281, 0, 'c1', 8,null);insert into xxxx_oebs_cash_payment_test (ID, INVOICE_ID, OEBS_PAYMENT, DOC_DATE, COMISS_DATE) values (s_xxxx_oebs_cash_payment_test.NEXTVAL, 100302, 25000, to_date('2016-05-09 00:00:00','YYYY-MM-DD HH24:MI:SS'), date'2016-06-30' );insert into xxxx_client_discount_m  (ID,CLIENT_ID,CLIENT_AVG_DISCOUNT,DT) values (s_xxxx_client_discount_m.NEXTVAL,281, 20, date'2014-03-01');</v>
      </c>
    </row>
    <row r="288" spans="1:48" customFormat="1" ht="16.5" customHeight="1" x14ac:dyDescent="0.3">
      <c r="A288" s="375">
        <v>45</v>
      </c>
      <c r="B288" s="376"/>
      <c r="C288" s="377" t="str">
        <f t="shared" si="100"/>
        <v>100045</v>
      </c>
      <c r="D288" s="377" t="str">
        <f t="shared" si="101"/>
        <v>100045/13</v>
      </c>
      <c r="E288" s="158" t="s">
        <v>251</v>
      </c>
      <c r="F288" s="158" t="s">
        <v>252</v>
      </c>
      <c r="G288" s="377">
        <v>2</v>
      </c>
      <c r="H288" s="189">
        <v>100303</v>
      </c>
      <c r="I288" s="380" t="str">
        <f t="shared" si="102"/>
        <v>Б-100303-13</v>
      </c>
      <c r="J288" s="16">
        <v>2</v>
      </c>
      <c r="K288" s="398">
        <v>1</v>
      </c>
      <c r="L288" s="377" t="s">
        <v>42</v>
      </c>
      <c r="M288" s="381">
        <v>1</v>
      </c>
      <c r="N288" s="377">
        <v>18</v>
      </c>
      <c r="O288" s="378" t="s">
        <v>170</v>
      </c>
      <c r="P288" s="378" t="s">
        <v>234</v>
      </c>
      <c r="Q288" s="378" t="s">
        <v>235</v>
      </c>
      <c r="R288" s="150" t="str">
        <f t="shared" si="85"/>
        <v>1003031</v>
      </c>
      <c r="S288" s="380">
        <v>1</v>
      </c>
      <c r="T288" s="401" t="s">
        <v>150</v>
      </c>
      <c r="U288" s="377">
        <v>50000</v>
      </c>
      <c r="V288" s="377">
        <f t="shared" si="103"/>
        <v>9000</v>
      </c>
      <c r="W288" s="377">
        <v>0</v>
      </c>
      <c r="X288" s="384">
        <v>282</v>
      </c>
      <c r="Y288" s="385" t="s">
        <v>47</v>
      </c>
      <c r="Z288" s="386">
        <f t="shared" si="98"/>
        <v>3280</v>
      </c>
      <c r="AA288" s="396"/>
      <c r="AB288" s="388">
        <f t="shared" si="99"/>
        <v>1694.9152542372883</v>
      </c>
      <c r="AC288" s="379">
        <v>25000</v>
      </c>
      <c r="AD288" s="402"/>
      <c r="AE288" s="393"/>
      <c r="AF288" s="401" t="s">
        <v>422</v>
      </c>
      <c r="AG288" s="389">
        <v>8</v>
      </c>
      <c r="AH288" s="397">
        <v>13</v>
      </c>
      <c r="AI288" s="391" t="s">
        <v>49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  <c r="AT288" s="418">
        <v>12</v>
      </c>
      <c r="AU288" s="418">
        <v>3936</v>
      </c>
      <c r="AV288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100303, 'Б-100303-13',date'2016-03-05',2, 1, 1, 'RUR', 1, 18, date'2016-03-06', date'2016-03-07', 1003031, 1, to_date('2016-05-11 00:00:00','YYYY-MM-DD HH24:MI:SS'), 50000, 9000, 0, 282, 0, 'c1', 8,null);insert into xxxx_oebs_cash_payment_test (ID, INVOICE_ID, OEBS_PAYMENT, DOC_DATE, COMISS_DATE) values (s_xxxx_oebs_cash_payment_test.NEXTVAL, 100303, 25000, to_date('2016-05-11 00:00:00','YYYY-MM-DD HH24:MI:SS'), date'2016-05-31' );insert into xxxx_client_discount_m  (ID,CLIENT_ID,CLIENT_AVG_DISCOUNT,DT) values (s_xxxx_client_discount_m.NEXTVAL,282, 13, date'2014-03-01');</v>
      </c>
    </row>
    <row r="289" spans="1:48" customFormat="1" ht="17.25" customHeight="1" x14ac:dyDescent="0.3">
      <c r="A289" s="375">
        <v>45</v>
      </c>
      <c r="B289" s="376"/>
      <c r="C289" s="377" t="str">
        <f>"1000"&amp;A289</f>
        <v>100045</v>
      </c>
      <c r="D289" s="377" t="str">
        <f>"1000"&amp;A289&amp;"/13"</f>
        <v>100045/13</v>
      </c>
      <c r="E289" s="158" t="s">
        <v>251</v>
      </c>
      <c r="F289" s="158" t="s">
        <v>252</v>
      </c>
      <c r="G289" s="377">
        <v>2</v>
      </c>
      <c r="H289" s="189">
        <v>100304</v>
      </c>
      <c r="I289" s="380" t="str">
        <f>"Б-"&amp;H289&amp;"-13"</f>
        <v>Б-100304-13</v>
      </c>
      <c r="J289" s="16">
        <v>2</v>
      </c>
      <c r="K289" s="377">
        <v>7</v>
      </c>
      <c r="L289" s="377" t="s">
        <v>42</v>
      </c>
      <c r="M289" s="381">
        <v>1</v>
      </c>
      <c r="N289" s="377">
        <v>18</v>
      </c>
      <c r="O289" s="378" t="s">
        <v>167</v>
      </c>
      <c r="P289" s="378" t="s">
        <v>234</v>
      </c>
      <c r="Q289" s="378" t="s">
        <v>235</v>
      </c>
      <c r="R289" s="150" t="str">
        <f t="shared" si="85"/>
        <v>1003041</v>
      </c>
      <c r="S289" s="380">
        <v>1</v>
      </c>
      <c r="T289" s="394" t="s">
        <v>152</v>
      </c>
      <c r="U289" s="377">
        <v>50000</v>
      </c>
      <c r="V289" s="377">
        <f>U289*0.18</f>
        <v>9000</v>
      </c>
      <c r="W289" s="377">
        <v>0</v>
      </c>
      <c r="X289" s="384">
        <v>283</v>
      </c>
      <c r="Y289" s="385" t="s">
        <v>47</v>
      </c>
      <c r="Z289" s="386">
        <f t="shared" si="98"/>
        <v>3280</v>
      </c>
      <c r="AA289" s="387"/>
      <c r="AB289" s="388">
        <f t="shared" si="99"/>
        <v>1694.9152542372883</v>
      </c>
      <c r="AC289" s="379">
        <v>25000</v>
      </c>
      <c r="AD289" s="377"/>
      <c r="AE289" s="393"/>
      <c r="AF289" s="394" t="s">
        <v>233</v>
      </c>
      <c r="AG289" s="389">
        <v>8</v>
      </c>
      <c r="AH289" s="390">
        <v>13</v>
      </c>
      <c r="AI289" s="391" t="s">
        <v>49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  <c r="AT289" s="417">
        <v>1</v>
      </c>
      <c r="AU289" s="417">
        <v>3280</v>
      </c>
      <c r="AV289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100304, 'Б-100304-13',date'2016-03-02',2, 7, 7, 'RUR', 1, 18, date'2016-03-06', date'2016-03-07', 1003041, 1, to_date('2016-06-07 00:00:00','YYYY-MM-DD HH24:MI:SS'), 50000, 9000, 0, 283, 0, 'c1', 8,null);insert into xxxx_oebs_cash_payment_test (ID, INVOICE_ID, OEBS_PAYMENT, DOC_DATE, COMISS_DATE) values (s_xxxx_oebs_cash_payment_test.NEXTVAL, 100304, 25000, to_date('2016-06-07 00:00:00','YYYY-MM-DD HH24:MI:SS'), date'2016-06-30' );insert into xxxx_client_discount_m  (ID,CLIENT_ID,CLIENT_AVG_DISCOUNT,DT) values (s_xxxx_client_discount_m.NEXTVAL,283, 13, date'2014-03-01');</v>
      </c>
    </row>
    <row r="290" spans="1:48" customFormat="1" x14ac:dyDescent="0.3">
      <c r="A290" s="375">
        <v>45</v>
      </c>
      <c r="B290" s="376"/>
      <c r="C290" s="377" t="str">
        <f t="shared" ref="C290:C291" si="104">"1000"&amp;A290</f>
        <v>100045</v>
      </c>
      <c r="D290" s="377" t="str">
        <f t="shared" ref="D290:D291" si="105">"1000"&amp;A290&amp;"/13"</f>
        <v>100045/13</v>
      </c>
      <c r="E290" s="159" t="s">
        <v>251</v>
      </c>
      <c r="F290" s="159" t="s">
        <v>252</v>
      </c>
      <c r="G290" s="377">
        <v>2</v>
      </c>
      <c r="H290" s="189">
        <v>100305</v>
      </c>
      <c r="I290" s="380" t="str">
        <f t="shared" ref="I290:I293" si="106">"Б-"&amp;H290&amp;"-13"</f>
        <v>Б-100305-13</v>
      </c>
      <c r="J290" s="16">
        <v>2</v>
      </c>
      <c r="K290" s="382">
        <v>3</v>
      </c>
      <c r="L290" s="377" t="s">
        <v>42</v>
      </c>
      <c r="M290" s="381">
        <v>1</v>
      </c>
      <c r="N290" s="377">
        <v>18</v>
      </c>
      <c r="O290" s="378" t="s">
        <v>168</v>
      </c>
      <c r="P290" s="378" t="s">
        <v>234</v>
      </c>
      <c r="Q290" s="378" t="s">
        <v>235</v>
      </c>
      <c r="R290" s="150" t="str">
        <f t="shared" si="85"/>
        <v>1003051</v>
      </c>
      <c r="S290" s="380">
        <v>1</v>
      </c>
      <c r="T290" s="394" t="s">
        <v>153</v>
      </c>
      <c r="U290" s="377">
        <v>50000</v>
      </c>
      <c r="V290" s="377">
        <f t="shared" ref="V290:V293" si="107">U290*0.18</f>
        <v>9000</v>
      </c>
      <c r="W290" s="377">
        <v>0</v>
      </c>
      <c r="X290" s="384">
        <v>284</v>
      </c>
      <c r="Y290" s="385" t="s">
        <v>47</v>
      </c>
      <c r="Z290" s="386">
        <f t="shared" si="98"/>
        <v>3280</v>
      </c>
      <c r="AA290" s="387"/>
      <c r="AB290" s="388">
        <f t="shared" si="99"/>
        <v>1694.9152542372883</v>
      </c>
      <c r="AC290" s="379">
        <v>25000</v>
      </c>
      <c r="AD290" s="402"/>
      <c r="AE290" s="393"/>
      <c r="AF290" s="394" t="s">
        <v>233</v>
      </c>
      <c r="AG290" s="389">
        <v>8</v>
      </c>
      <c r="AH290" s="395">
        <v>7</v>
      </c>
      <c r="AI290" s="391" t="s">
        <v>49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  <c r="AT290" s="417">
        <v>3</v>
      </c>
      <c r="AU290" s="417">
        <v>6560</v>
      </c>
      <c r="AV290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100305, 'Б-100305-13',date'2016-03-03',2, 3, 3, 'RUR', 1, 18, date'2016-03-06', date'2016-03-07', 1003051, 1, to_date('2016-06-08 00:00:00','YYYY-MM-DD HH24:MI:SS'), 50000, 9000, 0, 284, 0, 'c1', 8,null);insert into xxxx_oebs_cash_payment_test (ID, INVOICE_ID, OEBS_PAYMENT, DOC_DATE, COMISS_DATE) values (s_xxxx_oebs_cash_payment_test.NEXTVAL, 100305, 25000, to_date('2016-06-08 00:00:00','YYYY-MM-DD HH24:MI:SS'), date'2016-06-30' );insert into xxxx_client_discount_m  (ID,CLIENT_ID,CLIENT_AVG_DISCOUNT,DT) values (s_xxxx_client_discount_m.NEXTVAL,284, 7, date'2014-03-01');</v>
      </c>
    </row>
    <row r="291" spans="1:48" customFormat="1" x14ac:dyDescent="0.3">
      <c r="A291" s="375">
        <v>45</v>
      </c>
      <c r="B291" s="376"/>
      <c r="C291" s="377" t="str">
        <f t="shared" si="104"/>
        <v>100045</v>
      </c>
      <c r="D291" s="377" t="str">
        <f t="shared" si="105"/>
        <v>100045/13</v>
      </c>
      <c r="E291" s="158" t="s">
        <v>251</v>
      </c>
      <c r="F291" s="158" t="s">
        <v>252</v>
      </c>
      <c r="G291" s="377">
        <v>2</v>
      </c>
      <c r="H291" s="189">
        <v>100306</v>
      </c>
      <c r="I291" s="380" t="str">
        <f t="shared" si="106"/>
        <v>Б-100306-13</v>
      </c>
      <c r="J291" s="16">
        <v>2</v>
      </c>
      <c r="K291" s="377">
        <v>7</v>
      </c>
      <c r="L291" s="377" t="s">
        <v>42</v>
      </c>
      <c r="M291" s="381">
        <v>1</v>
      </c>
      <c r="N291" s="377">
        <v>18</v>
      </c>
      <c r="O291" s="378" t="s">
        <v>168</v>
      </c>
      <c r="P291" s="378" t="s">
        <v>234</v>
      </c>
      <c r="Q291" s="378" t="s">
        <v>235</v>
      </c>
      <c r="R291" s="150" t="str">
        <f t="shared" si="85"/>
        <v>1003061</v>
      </c>
      <c r="S291" s="380">
        <v>1</v>
      </c>
      <c r="T291" s="394" t="s">
        <v>154</v>
      </c>
      <c r="U291" s="377">
        <v>50000</v>
      </c>
      <c r="V291" s="377">
        <f t="shared" si="107"/>
        <v>9000</v>
      </c>
      <c r="W291" s="377">
        <v>0</v>
      </c>
      <c r="X291" s="384">
        <v>285</v>
      </c>
      <c r="Y291" s="385" t="s">
        <v>47</v>
      </c>
      <c r="Z291" s="386">
        <f t="shared" si="98"/>
        <v>3280</v>
      </c>
      <c r="AA291" s="387"/>
      <c r="AB291" s="388">
        <f t="shared" si="99"/>
        <v>1694.9152542372883</v>
      </c>
      <c r="AC291" s="379">
        <v>25000</v>
      </c>
      <c r="AD291" s="377"/>
      <c r="AE291" s="377"/>
      <c r="AF291" s="394" t="s">
        <v>233</v>
      </c>
      <c r="AG291" s="389">
        <v>8</v>
      </c>
      <c r="AH291" s="395">
        <v>7</v>
      </c>
      <c r="AI291" s="391" t="s">
        <v>49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  <c r="AT291" s="417">
        <v>7</v>
      </c>
      <c r="AU291" s="417">
        <v>6560</v>
      </c>
      <c r="AV291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100306, 'Б-100306-13',date'2016-03-03',2, 7, 7, 'RUR', 1, 18, date'2016-03-06', date'2016-03-07', 1003061, 1, to_date('2016-06-07 00:00:01','YYYY-MM-DD HH24:MI:SS'), 50000, 9000, 0, 285, 0, 'c1', 8,null);insert into xxxx_oebs_cash_payment_test (ID, INVOICE_ID, OEBS_PAYMENT, DOC_DATE, COMISS_DATE) values (s_xxxx_oebs_cash_payment_test.NEXTVAL, 100306, 25000, to_date('2016-06-07 00:00:01','YYYY-MM-DD HH24:MI:SS'), date'2016-06-30' );insert into xxxx_client_discount_m  (ID,CLIENT_ID,CLIENT_AVG_DISCOUNT,DT) values (s_xxxx_client_discount_m.NEXTVAL,285, 7, date'2014-03-01');</v>
      </c>
    </row>
    <row r="292" spans="1:48" customFormat="1" x14ac:dyDescent="0.3">
      <c r="A292" s="375">
        <v>45</v>
      </c>
      <c r="B292" s="376"/>
      <c r="C292" s="377" t="str">
        <f>"1000"&amp;A292</f>
        <v>100045</v>
      </c>
      <c r="D292" s="377" t="str">
        <f>"1000"&amp;A292&amp;"/13"</f>
        <v>100045/13</v>
      </c>
      <c r="E292" s="158" t="s">
        <v>251</v>
      </c>
      <c r="F292" s="158" t="s">
        <v>252</v>
      </c>
      <c r="G292" s="377">
        <v>2</v>
      </c>
      <c r="H292" s="189">
        <v>100307</v>
      </c>
      <c r="I292" s="380" t="str">
        <f t="shared" si="106"/>
        <v>Б-100307-13</v>
      </c>
      <c r="J292" s="16">
        <v>2</v>
      </c>
      <c r="K292" s="398">
        <v>3</v>
      </c>
      <c r="L292" s="377" t="s">
        <v>42</v>
      </c>
      <c r="M292" s="381">
        <v>1</v>
      </c>
      <c r="N292" s="377">
        <v>18</v>
      </c>
      <c r="O292" s="378" t="s">
        <v>169</v>
      </c>
      <c r="P292" s="378" t="s">
        <v>234</v>
      </c>
      <c r="Q292" s="378" t="s">
        <v>235</v>
      </c>
      <c r="R292" s="150" t="str">
        <f t="shared" si="85"/>
        <v>1003071</v>
      </c>
      <c r="S292" s="380">
        <v>1</v>
      </c>
      <c r="T292" s="394" t="s">
        <v>155</v>
      </c>
      <c r="U292" s="377">
        <v>50000</v>
      </c>
      <c r="V292" s="377">
        <f t="shared" si="107"/>
        <v>9000</v>
      </c>
      <c r="W292" s="377">
        <v>0</v>
      </c>
      <c r="X292" s="384">
        <v>286</v>
      </c>
      <c r="Y292" s="385" t="s">
        <v>47</v>
      </c>
      <c r="Z292" s="386">
        <f t="shared" si="98"/>
        <v>3280</v>
      </c>
      <c r="AA292" s="396"/>
      <c r="AB292" s="388">
        <f t="shared" si="99"/>
        <v>27118.644067796613</v>
      </c>
      <c r="AC292" s="379">
        <v>400000</v>
      </c>
      <c r="AD292" s="377"/>
      <c r="AE292" s="377"/>
      <c r="AF292" s="394" t="s">
        <v>423</v>
      </c>
      <c r="AG292" s="389">
        <v>8</v>
      </c>
      <c r="AH292" s="397">
        <v>20</v>
      </c>
      <c r="AI292" s="391" t="s">
        <v>49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  <c r="AT292" s="418">
        <v>3</v>
      </c>
      <c r="AU292" s="418">
        <v>0</v>
      </c>
      <c r="AV292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100307, 'Б-100307-13',date'2016-03-04',2, 3, 3, 'RUR', 1, 18, date'2016-03-06', date'2016-03-07', 1003071, 1, to_date('2016-06-08 00:00:01','YYYY-MM-DD HH24:MI:SS'), 50000, 9000, 0, 286, 0, 'c1', 8,null);insert into xxxx_oebs_cash_payment_test (ID, INVOICE_ID, OEBS_PAYMENT, DOC_DATE, COMISS_DATE) values (s_xxxx_oebs_cash_payment_test.NEXTVAL, 100307, 400000, to_date('2016-06-08 00:00:01','YYYY-MM-DD HH24:MI:SS'), date'2016-07-31' );insert into xxxx_client_discount_m  (ID,CLIENT_ID,CLIENT_AVG_DISCOUNT,DT) values (s_xxxx_client_discount_m.NEXTVAL,286, 20, date'2014-03-01');</v>
      </c>
    </row>
    <row r="293" spans="1:48" customFormat="1" x14ac:dyDescent="0.3">
      <c r="A293" s="375">
        <v>45</v>
      </c>
      <c r="B293" s="376"/>
      <c r="C293" s="403" t="str">
        <f t="shared" ref="C293" si="108">"1000"&amp;A293</f>
        <v>100045</v>
      </c>
      <c r="D293" s="403" t="str">
        <f t="shared" ref="D293" si="109">"1000"&amp;A293&amp;"/13"</f>
        <v>100045/13</v>
      </c>
      <c r="E293" s="158" t="s">
        <v>251</v>
      </c>
      <c r="F293" s="158" t="s">
        <v>252</v>
      </c>
      <c r="G293" s="403">
        <v>2</v>
      </c>
      <c r="H293" s="189">
        <v>100308</v>
      </c>
      <c r="I293" s="403" t="str">
        <f t="shared" si="106"/>
        <v>Б-100308-13</v>
      </c>
      <c r="J293" s="16">
        <v>2</v>
      </c>
      <c r="K293" s="405">
        <v>1</v>
      </c>
      <c r="L293" s="403" t="s">
        <v>42</v>
      </c>
      <c r="M293" s="406">
        <v>1</v>
      </c>
      <c r="N293" s="403">
        <v>18</v>
      </c>
      <c r="O293" s="404" t="s">
        <v>170</v>
      </c>
      <c r="P293" s="404" t="s">
        <v>234</v>
      </c>
      <c r="Q293" s="404" t="s">
        <v>235</v>
      </c>
      <c r="R293" s="150" t="str">
        <f t="shared" si="85"/>
        <v>1003081</v>
      </c>
      <c r="S293" s="403">
        <v>1</v>
      </c>
      <c r="T293" s="394" t="s">
        <v>156</v>
      </c>
      <c r="U293" s="377">
        <v>50000</v>
      </c>
      <c r="V293" s="403">
        <f t="shared" si="107"/>
        <v>9000</v>
      </c>
      <c r="W293" s="403">
        <v>0</v>
      </c>
      <c r="X293" s="384">
        <v>287</v>
      </c>
      <c r="Y293" s="408" t="s">
        <v>47</v>
      </c>
      <c r="Z293" s="386">
        <f t="shared" si="98"/>
        <v>3280</v>
      </c>
      <c r="AA293" s="409"/>
      <c r="AB293" s="388">
        <f t="shared" si="99"/>
        <v>1694.9152542372883</v>
      </c>
      <c r="AC293" s="410">
        <v>25000</v>
      </c>
      <c r="AD293" s="377"/>
      <c r="AE293" s="403"/>
      <c r="AF293" s="394" t="s">
        <v>424</v>
      </c>
      <c r="AG293" s="411">
        <v>8</v>
      </c>
      <c r="AH293" s="412">
        <v>13</v>
      </c>
      <c r="AI293" s="413" t="s">
        <v>49</v>
      </c>
      <c r="AJ293" s="404"/>
      <c r="AK293" s="404"/>
      <c r="AL293" s="407">
        <v>0</v>
      </c>
      <c r="AM293" s="403" t="s">
        <v>50</v>
      </c>
      <c r="AN293" s="403" t="s">
        <v>51</v>
      </c>
      <c r="AO293" s="403"/>
      <c r="AP293" s="407"/>
      <c r="AQ293" s="407"/>
      <c r="AR293" s="407"/>
      <c r="AS293" s="330"/>
      <c r="AT293" s="417">
        <v>1</v>
      </c>
      <c r="AU293" s="417">
        <v>0</v>
      </c>
      <c r="AV293" s="35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100308, 'Б-100308-13',date'2016-03-05',2, 1, 1, 'RUR', 1, 18, date'2016-03-06', date'2016-03-07', 1003081, 1, to_date('2016-06-07 00:00:02','YYYY-MM-DD HH24:MI:SS'), 50000, 9000, 0, 287, 0, 'c1', 8,null);insert into xxxx_oebs_cash_payment_test (ID, INVOICE_ID, OEBS_PAYMENT, DOC_DATE, COMISS_DATE) values (s_xxxx_oebs_cash_payment_test.NEXTVAL, 100308, 25000, to_date('2016-06-07 00:00:02','YYYY-MM-DD HH24:MI:SS'), date'2016-08-31' );insert into xxxx_client_discount_m  (ID,CLIENT_ID,CLIENT_AVG_DISCOUNT,DT) values (s_xxxx_client_discount_m.NEXTVAL,287, 13, date'2014-03-01');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AV300"/>
  <sheetViews>
    <sheetView topLeftCell="AD250" zoomScale="70" zoomScaleNormal="70" workbookViewId="0">
      <selection activeCell="AU297" sqref="AU297"/>
    </sheetView>
  </sheetViews>
  <sheetFormatPr defaultColWidth="9.109375" defaultRowHeight="14.4" x14ac:dyDescent="0.3"/>
  <cols>
    <col min="1" max="1" width="4.88671875" style="9" customWidth="1"/>
    <col min="2" max="2" width="2" style="9" customWidth="1"/>
    <col min="3" max="3" width="7.88671875" style="9" customWidth="1"/>
    <col min="4" max="4" width="11.88671875" style="9" customWidth="1"/>
    <col min="5" max="5" width="19.6640625" style="9" customWidth="1"/>
    <col min="6" max="6" width="16.44140625" style="9" customWidth="1"/>
    <col min="7" max="7" width="6" style="9" bestFit="1" customWidth="1"/>
    <col min="8" max="8" width="9.109375" style="9"/>
    <col min="9" max="9" width="12.33203125" style="9" customWidth="1"/>
    <col min="10" max="10" width="4.44140625" style="80" customWidth="1"/>
    <col min="11" max="11" width="10.109375" style="9" bestFit="1" customWidth="1"/>
    <col min="12" max="12" width="9.109375" style="9" bestFit="1" customWidth="1"/>
    <col min="13" max="13" width="10.109375" style="9" bestFit="1" customWidth="1"/>
    <col min="14" max="14" width="44.44140625" style="9" bestFit="1" customWidth="1"/>
    <col min="15" max="15" width="11.88671875" style="9" customWidth="1"/>
    <col min="16" max="16" width="11.5546875" style="9" customWidth="1"/>
    <col min="17" max="17" width="11.6640625" style="9" customWidth="1"/>
    <col min="18" max="18" width="9.109375" style="9"/>
    <col min="19" max="19" width="3.109375" style="9" customWidth="1"/>
    <col min="20" max="20" width="16.109375" style="9" customWidth="1"/>
    <col min="21" max="21" width="10.5546875" style="9" bestFit="1" customWidth="1"/>
    <col min="22" max="24" width="9.109375" style="9"/>
    <col min="25" max="25" width="3.5546875" style="9" customWidth="1"/>
    <col min="26" max="26" width="9.109375" style="12"/>
    <col min="27" max="27" width="14.5546875" style="12" bestFit="1" customWidth="1"/>
    <col min="28" max="28" width="9.109375" style="12"/>
    <col min="29" max="29" width="25.88671875" style="9" customWidth="1"/>
    <col min="30" max="30" width="15.6640625" style="9" bestFit="1" customWidth="1"/>
    <col min="31" max="31" width="14.5546875" style="9" bestFit="1" customWidth="1"/>
    <col min="32" max="32" width="21.109375" style="9" customWidth="1"/>
    <col min="33" max="41" width="9.109375" style="9"/>
    <col min="42" max="42" width="16.6640625" style="9" bestFit="1" customWidth="1"/>
    <col min="43" max="43" width="15.6640625" style="9" bestFit="1" customWidth="1"/>
    <col min="44" max="44" width="23.33203125" style="9" customWidth="1"/>
    <col min="45" max="45" width="49.5546875" style="9" customWidth="1"/>
    <col min="46" max="46" width="16" style="9" customWidth="1"/>
    <col min="47" max="47" width="13.109375" style="9" customWidth="1"/>
    <col min="48" max="16384" width="9.109375" style="9"/>
  </cols>
  <sheetData>
    <row r="2" spans="1:48" ht="15.75" customHeight="1" x14ac:dyDescent="0.3">
      <c r="A2" s="1" t="s">
        <v>0</v>
      </c>
      <c r="B2" s="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 t="s">
        <v>6</v>
      </c>
      <c r="I2" s="1" t="s">
        <v>7</v>
      </c>
      <c r="J2" s="243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5" t="s">
        <v>23</v>
      </c>
      <c r="Z2" s="6" t="s">
        <v>24</v>
      </c>
      <c r="AA2" s="6" t="s">
        <v>25</v>
      </c>
      <c r="AB2" s="6" t="s">
        <v>26</v>
      </c>
      <c r="AC2" s="3"/>
      <c r="AD2" s="1"/>
      <c r="AE2" s="1"/>
      <c r="AF2" s="1" t="s">
        <v>27</v>
      </c>
      <c r="AG2" s="3" t="s">
        <v>28</v>
      </c>
      <c r="AH2" s="3" t="s">
        <v>29</v>
      </c>
      <c r="AI2" s="1" t="s">
        <v>30</v>
      </c>
      <c r="AJ2" s="1" t="s">
        <v>29</v>
      </c>
      <c r="AK2" s="1" t="s">
        <v>30</v>
      </c>
      <c r="AL2" s="3" t="s">
        <v>31</v>
      </c>
      <c r="AM2" s="1" t="s">
        <v>32</v>
      </c>
      <c r="AN2" s="1" t="s">
        <v>33</v>
      </c>
      <c r="AO2" s="1" t="s">
        <v>34</v>
      </c>
      <c r="AP2" s="3" t="s">
        <v>35</v>
      </c>
      <c r="AQ2" s="3" t="s">
        <v>36</v>
      </c>
      <c r="AR2" s="3" t="s">
        <v>37</v>
      </c>
      <c r="AS2" s="3" t="s">
        <v>38</v>
      </c>
      <c r="AT2" s="173"/>
      <c r="AU2" s="7"/>
      <c r="AV2" s="8" t="s">
        <v>39</v>
      </c>
    </row>
    <row r="3" spans="1:48" x14ac:dyDescent="0.3">
      <c r="A3" s="10">
        <v>1</v>
      </c>
      <c r="B3" s="11"/>
      <c r="C3" s="12" t="str">
        <f t="shared" ref="C3:C43" si="0">"1000"&amp;A3</f>
        <v>10001</v>
      </c>
      <c r="D3" s="12" t="str">
        <f t="shared" ref="D3:D43" si="1">"1000"&amp;A3&amp;"/13"</f>
        <v>10001/13</v>
      </c>
      <c r="E3" s="158" t="s">
        <v>251</v>
      </c>
      <c r="F3" s="158" t="s">
        <v>252</v>
      </c>
      <c r="G3" s="12">
        <v>2</v>
      </c>
      <c r="H3" s="14">
        <v>100011</v>
      </c>
      <c r="I3" s="15" t="str">
        <f t="shared" ref="I3:I43" si="2">"Б-"&amp;H3&amp;"-13"</f>
        <v>Б-100011-13</v>
      </c>
      <c r="J3" s="85">
        <v>3</v>
      </c>
      <c r="K3" s="12">
        <v>1</v>
      </c>
      <c r="L3" s="12" t="s">
        <v>42</v>
      </c>
      <c r="M3" s="16">
        <v>1</v>
      </c>
      <c r="N3" s="12">
        <v>18</v>
      </c>
      <c r="O3" s="13" t="s">
        <v>167</v>
      </c>
      <c r="P3" s="13" t="s">
        <v>234</v>
      </c>
      <c r="Q3" s="13" t="s">
        <v>235</v>
      </c>
      <c r="R3" s="17" t="str">
        <f>H3&amp;"1"</f>
        <v>1000111</v>
      </c>
      <c r="S3" s="15">
        <v>1</v>
      </c>
      <c r="T3" s="13" t="s">
        <v>139</v>
      </c>
      <c r="U3" s="12">
        <v>100000</v>
      </c>
      <c r="V3" s="12">
        <f t="shared" ref="V3:V43" si="3">U3*0.18</f>
        <v>18000</v>
      </c>
      <c r="W3" s="12">
        <v>0</v>
      </c>
      <c r="X3" s="18">
        <v>100</v>
      </c>
      <c r="Y3" s="19" t="s">
        <v>47</v>
      </c>
      <c r="Z3" s="20">
        <f t="shared" ref="Z3:Z43" si="4">U3-V3</f>
        <v>82000</v>
      </c>
      <c r="AA3" s="21"/>
      <c r="AB3" s="22">
        <f>AC3/1.18</f>
        <v>42372.881355932208</v>
      </c>
      <c r="AC3" s="14">
        <f t="shared" ref="AC3:AC43" si="5">U3*0.5</f>
        <v>50000</v>
      </c>
      <c r="AD3" s="12"/>
      <c r="AE3" s="12"/>
      <c r="AF3" s="13" t="s">
        <v>231</v>
      </c>
      <c r="AG3" s="23">
        <v>8</v>
      </c>
      <c r="AH3" s="24">
        <v>13</v>
      </c>
      <c r="AI3" s="25" t="s">
        <v>49</v>
      </c>
      <c r="AJ3" s="13"/>
      <c r="AK3" s="13"/>
      <c r="AL3" s="17">
        <v>0</v>
      </c>
      <c r="AM3" s="15" t="s">
        <v>50</v>
      </c>
      <c r="AN3" s="12" t="s">
        <v>51</v>
      </c>
      <c r="AO3" s="12"/>
      <c r="AP3" s="17"/>
      <c r="AQ3" s="17"/>
      <c r="AR3" s="17"/>
      <c r="AS3" s="17" t="s">
        <v>294</v>
      </c>
      <c r="AT3" s="15">
        <v>1</v>
      </c>
      <c r="AU3" s="9">
        <v>6560</v>
      </c>
      <c r="AV3" s="9" t="str">
        <f t="shared" ref="AV3:AV8" si="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"&amp;A3&amp;", "&amp;C3&amp;", '"&amp;D3&amp;"', date'"&amp;E3&amp;"', date'"&amp;F3&amp;"', "&amp;G3&amp;", "&amp;H3&amp;", '"&amp;I3&amp;"',date'"&amp;O3&amp;"',"&amp;J3&amp;", "&amp;K3&amp;", "&amp;K3&amp;", '"&amp;L3&amp;"', "&amp;M3&amp;", "&amp;N3&amp;", date'"&amp;P3&amp;"', date'"&amp;Q3&amp;"', "&amp;R3&amp;", "&amp;S3&amp;", to_date('"&amp;T3&amp;"','YYYY-MM-DD HH24:MI:SS'), "&amp;U3&amp;", "&amp;V3&amp;", "&amp;W3&amp;", "&amp;X3&amp;", "&amp;AL3&amp;", '"&amp;AN3&amp;"', "&amp;AG3&amp;","&amp;AM3&amp;");"&amp;
IF(LEN(AC3)&gt;0,"insert into xxxx_oebs_cash_payment_test (ID, INVOICE_ID, OEBS_PAYMENT, DOC_DATE, COMISS_DATE) values (s_xxxx_oebs_cash_payment_test.NEXTVAL, "&amp;H3&amp;", "&amp;AC3&amp;", to_date('"&amp;T3&amp;"','YYYY-MM-DD HH24:MI:SS'), "&amp;AF3&amp;" );","")&amp;
IF(LEN(AD3)&gt;0,"insert into xxxx_oebs_cash_payment_test (ID, INVOICE_ID, OEBS_PAYMENT, DOC_DATE, COMISS_DATE) values (s_xxxx_oebs_cash_payment_test.NEXTVAL, "&amp;H3&amp;", "&amp;AD3&amp;", to_date('"&amp;T3&amp;"','YYYY-MM-DD HH24:MI:SS'), "&amp;AF3&amp;" );","")&amp;
IF(LEN(AE3)&gt;0,"insert into xxxx_oebs_cash_payment_test (ID, INVOICE_ID, OEBS_PAYMENT, DOC_DATE, COMISS_DATE) values (s_xxxx_oebs_cash_payment_test.NEXTVAL, "&amp;H3&amp;", "&amp;AE3&amp;", to_date('"&amp;T3&amp;"','YYYY-MM-DD HH24:MI:SS'), "&amp;AF3&amp;" );","")&amp;
IF(LEN(AH3)&gt;0,"insert into xxxx_client_discount_m  (ID,CLIENT_ID,CLIENT_AVG_DISCOUNT,DT) values (s_xxxx_client_discount_m.NEXTVAL,"&amp;X3&amp;", "&amp;AH3&amp;", "&amp;AI3&amp;");","")&amp;
IF(LEN(AJ3)&gt;0,"insert into xxxx_client_discount_m  (ID,CLIENT_ID,CLIENT_AVG_DISCOUNT,DT) values (s_xxxx_client_discount_m.NEXTVAL,"&amp;X3&amp;", "&amp;AJ3&amp;", "&amp;AK3&amp;");","")&amp;
IF(LEN(AO3)&gt;0,"insert into xxxx_contract_signed_attr (ID, CONTRACT_ID, CODE, KEY_NUM) values (s_xxxx_contract_signed_attr.NEXTVAL, "&amp;C3&amp;", 'SUPERCOMMISSION_BONUS' , "&amp;AO3&amp;" );","")&amp;
IF(LEN(AP3)&gt;0,"insert into xxxx_loyal_clients_contr_attr (ID, CONTRACT_ID, CLIENT_ID, LC_TURNOVER, COLLATERAL_FIRST_DT, COLLATERAL_END_DT) values (s_xxxx_loyal_clients_contr_atr.NEXTVAL, "&amp;C3&amp;", "&amp;X3&amp;", "&amp;AP3&amp;", "&amp;AQ3&amp;", "&amp;AR3&amp;"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100011, 'Б-100011-13',date'2016-03-02',3, 1, 1,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date'2014-03-01');</v>
      </c>
    </row>
    <row r="4" spans="1:48" ht="15" customHeight="1" x14ac:dyDescent="0.3">
      <c r="A4" s="10">
        <v>1</v>
      </c>
      <c r="B4" s="11"/>
      <c r="C4" s="12" t="str">
        <f t="shared" si="0"/>
        <v>10001</v>
      </c>
      <c r="D4" s="12" t="str">
        <f t="shared" si="1"/>
        <v>10001/13</v>
      </c>
      <c r="E4" s="158" t="s">
        <v>251</v>
      </c>
      <c r="F4" s="158" t="s">
        <v>252</v>
      </c>
      <c r="G4" s="12">
        <v>2</v>
      </c>
      <c r="H4" s="14">
        <v>100012</v>
      </c>
      <c r="I4" s="15" t="str">
        <f t="shared" si="2"/>
        <v>Б-100012-13</v>
      </c>
      <c r="J4" s="85">
        <v>3</v>
      </c>
      <c r="K4" s="12">
        <v>2</v>
      </c>
      <c r="L4" s="12" t="s">
        <v>42</v>
      </c>
      <c r="M4" s="16">
        <v>1</v>
      </c>
      <c r="N4" s="12">
        <v>18</v>
      </c>
      <c r="O4" s="13" t="s">
        <v>168</v>
      </c>
      <c r="P4" s="13" t="s">
        <v>234</v>
      </c>
      <c r="Q4" s="13" t="s">
        <v>235</v>
      </c>
      <c r="R4" s="17" t="str">
        <f t="shared" ref="R4:R22" si="7">H4&amp;"1"</f>
        <v>1000121</v>
      </c>
      <c r="S4" s="15">
        <v>1</v>
      </c>
      <c r="T4" s="13" t="s">
        <v>140</v>
      </c>
      <c r="U4" s="12">
        <v>90000</v>
      </c>
      <c r="V4" s="12">
        <f t="shared" si="3"/>
        <v>16200</v>
      </c>
      <c r="W4" s="12">
        <v>0</v>
      </c>
      <c r="X4" s="18">
        <v>101</v>
      </c>
      <c r="Y4" s="19" t="s">
        <v>47</v>
      </c>
      <c r="Z4" s="20">
        <f t="shared" si="4"/>
        <v>73800</v>
      </c>
      <c r="AA4" s="21"/>
      <c r="AB4" s="22">
        <f t="shared" ref="AB4:AB58" si="8">AC4/1.18</f>
        <v>38135.593220338982</v>
      </c>
      <c r="AC4" s="14">
        <f t="shared" si="5"/>
        <v>45000</v>
      </c>
      <c r="AD4" s="12"/>
      <c r="AE4" s="12"/>
      <c r="AF4" s="13" t="s">
        <v>231</v>
      </c>
      <c r="AG4" s="23">
        <v>8</v>
      </c>
      <c r="AH4" s="27">
        <v>7</v>
      </c>
      <c r="AI4" s="25" t="s">
        <v>49</v>
      </c>
      <c r="AJ4" s="13"/>
      <c r="AK4" s="13"/>
      <c r="AL4" s="17">
        <v>0</v>
      </c>
      <c r="AM4" s="15" t="s">
        <v>50</v>
      </c>
      <c r="AN4" s="12" t="s">
        <v>51</v>
      </c>
      <c r="AO4" s="12"/>
      <c r="AP4" s="17"/>
      <c r="AQ4" s="17"/>
      <c r="AR4" s="17"/>
      <c r="AS4" s="17" t="s">
        <v>295</v>
      </c>
      <c r="AT4" s="15">
        <v>2</v>
      </c>
      <c r="AU4" s="9">
        <v>5904</v>
      </c>
      <c r="AV4" s="9" t="str">
        <f t="shared" si="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100012, 'Б-100012-13',date'2016-03-03',3, 2, 2,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date'2014-03-01');</v>
      </c>
    </row>
    <row r="5" spans="1:48" ht="15" customHeight="1" x14ac:dyDescent="0.3">
      <c r="A5" s="10">
        <v>1</v>
      </c>
      <c r="B5" s="11"/>
      <c r="C5" s="12" t="str">
        <f t="shared" si="0"/>
        <v>10001</v>
      </c>
      <c r="D5" s="12" t="str">
        <f t="shared" si="1"/>
        <v>10001/13</v>
      </c>
      <c r="E5" s="158" t="s">
        <v>251</v>
      </c>
      <c r="F5" s="158" t="s">
        <v>252</v>
      </c>
      <c r="G5" s="12">
        <v>2</v>
      </c>
      <c r="H5" s="14">
        <v>100013</v>
      </c>
      <c r="I5" s="15" t="str">
        <f t="shared" si="2"/>
        <v>Б-100013-13</v>
      </c>
      <c r="J5" s="85">
        <v>3</v>
      </c>
      <c r="K5" s="12">
        <v>7</v>
      </c>
      <c r="L5" s="12" t="s">
        <v>42</v>
      </c>
      <c r="M5" s="16">
        <v>1</v>
      </c>
      <c r="N5" s="12">
        <v>18</v>
      </c>
      <c r="O5" s="13" t="s">
        <v>168</v>
      </c>
      <c r="P5" s="13" t="s">
        <v>234</v>
      </c>
      <c r="Q5" s="13" t="s">
        <v>235</v>
      </c>
      <c r="R5" s="17" t="str">
        <f t="shared" si="7"/>
        <v>1000131</v>
      </c>
      <c r="S5" s="15">
        <v>1</v>
      </c>
      <c r="T5" s="13" t="s">
        <v>140</v>
      </c>
      <c r="U5" s="12">
        <v>90000</v>
      </c>
      <c r="V5" s="12">
        <f t="shared" si="3"/>
        <v>16200</v>
      </c>
      <c r="W5" s="12">
        <v>0</v>
      </c>
      <c r="X5" s="18">
        <v>102</v>
      </c>
      <c r="Y5" s="19" t="s">
        <v>47</v>
      </c>
      <c r="Z5" s="20">
        <f t="shared" si="4"/>
        <v>73800</v>
      </c>
      <c r="AA5" s="21"/>
      <c r="AB5" s="22">
        <f t="shared" si="8"/>
        <v>38135.593220338982</v>
      </c>
      <c r="AC5" s="14">
        <f t="shared" si="5"/>
        <v>45000</v>
      </c>
      <c r="AD5" s="12"/>
      <c r="AE5" s="12"/>
      <c r="AF5" s="13" t="s">
        <v>231</v>
      </c>
      <c r="AG5" s="23">
        <v>8</v>
      </c>
      <c r="AH5" s="27">
        <v>7</v>
      </c>
      <c r="AI5" s="25" t="s">
        <v>49</v>
      </c>
      <c r="AJ5" s="13"/>
      <c r="AK5" s="13"/>
      <c r="AL5" s="17">
        <v>0</v>
      </c>
      <c r="AM5" s="15" t="s">
        <v>50</v>
      </c>
      <c r="AN5" s="12" t="s">
        <v>51</v>
      </c>
      <c r="AO5" s="12"/>
      <c r="AP5" s="17"/>
      <c r="AQ5" s="17"/>
      <c r="AR5" s="17"/>
      <c r="AS5" s="171"/>
      <c r="AT5" s="172">
        <v>7</v>
      </c>
      <c r="AU5" s="9">
        <v>11152</v>
      </c>
      <c r="AV5" s="9" t="str">
        <f t="shared" si="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100013, 'Б-100013-13',date'2016-03-03',3,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date'2014-03-01');</v>
      </c>
    </row>
    <row r="6" spans="1:48" ht="15" customHeight="1" x14ac:dyDescent="0.3">
      <c r="A6" s="10">
        <v>1</v>
      </c>
      <c r="B6" s="11"/>
      <c r="C6" s="12" t="str">
        <f t="shared" si="0"/>
        <v>10001</v>
      </c>
      <c r="D6" s="12" t="str">
        <f t="shared" si="1"/>
        <v>10001/13</v>
      </c>
      <c r="E6" s="158" t="s">
        <v>251</v>
      </c>
      <c r="F6" s="158" t="s">
        <v>252</v>
      </c>
      <c r="G6" s="12">
        <v>2</v>
      </c>
      <c r="H6" s="14">
        <v>100014</v>
      </c>
      <c r="I6" s="15" t="str">
        <f t="shared" si="2"/>
        <v>Б-100014-13</v>
      </c>
      <c r="J6" s="85">
        <v>3</v>
      </c>
      <c r="K6" s="28">
        <v>7</v>
      </c>
      <c r="L6" s="12" t="s">
        <v>42</v>
      </c>
      <c r="M6" s="16">
        <v>1</v>
      </c>
      <c r="N6" s="12">
        <v>18</v>
      </c>
      <c r="O6" s="13" t="s">
        <v>169</v>
      </c>
      <c r="P6" s="13" t="s">
        <v>234</v>
      </c>
      <c r="Q6" s="13" t="s">
        <v>235</v>
      </c>
      <c r="R6" s="17" t="str">
        <f t="shared" si="7"/>
        <v>1000141</v>
      </c>
      <c r="S6" s="15">
        <v>1</v>
      </c>
      <c r="T6" s="13" t="s">
        <v>141</v>
      </c>
      <c r="U6" s="12">
        <v>80000</v>
      </c>
      <c r="V6" s="12">
        <f t="shared" si="3"/>
        <v>14400</v>
      </c>
      <c r="W6" s="12">
        <v>0</v>
      </c>
      <c r="X6" s="18">
        <v>103</v>
      </c>
      <c r="Y6" s="19" t="s">
        <v>47</v>
      </c>
      <c r="Z6" s="20">
        <f t="shared" si="4"/>
        <v>65600</v>
      </c>
      <c r="AA6" s="21"/>
      <c r="AB6" s="22">
        <f t="shared" si="8"/>
        <v>33898.305084745763</v>
      </c>
      <c r="AC6" s="14">
        <f t="shared" si="5"/>
        <v>40000</v>
      </c>
      <c r="AD6" s="12"/>
      <c r="AE6" s="12"/>
      <c r="AF6" s="13" t="s">
        <v>231</v>
      </c>
      <c r="AG6" s="23">
        <v>8</v>
      </c>
      <c r="AH6" s="30">
        <v>20</v>
      </c>
      <c r="AI6" s="25" t="s">
        <v>49</v>
      </c>
      <c r="AJ6" s="13"/>
      <c r="AK6" s="13"/>
      <c r="AL6" s="17">
        <v>0</v>
      </c>
      <c r="AM6" s="15" t="s">
        <v>50</v>
      </c>
      <c r="AN6" s="12" t="s">
        <v>51</v>
      </c>
      <c r="AO6" s="12"/>
      <c r="AP6" s="17"/>
      <c r="AQ6" s="17"/>
      <c r="AR6" s="17"/>
      <c r="AS6" s="17"/>
      <c r="AT6" s="15">
        <v>12</v>
      </c>
      <c r="AU6" s="9">
        <v>3936</v>
      </c>
      <c r="AV6" s="9" t="str">
        <f t="shared" si="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100014, 'Б-100014-13',date'2016-03-04',3, 7, 7,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date'2014-03-01');</v>
      </c>
    </row>
    <row r="7" spans="1:48" s="44" customFormat="1" ht="15" customHeight="1" x14ac:dyDescent="0.3">
      <c r="A7" s="31">
        <v>1</v>
      </c>
      <c r="B7" s="32"/>
      <c r="C7" s="33" t="str">
        <f t="shared" si="0"/>
        <v>10001</v>
      </c>
      <c r="D7" s="33" t="str">
        <f t="shared" si="1"/>
        <v>10001/13</v>
      </c>
      <c r="E7" s="159" t="s">
        <v>251</v>
      </c>
      <c r="F7" s="159" t="s">
        <v>252</v>
      </c>
      <c r="G7" s="33">
        <v>2</v>
      </c>
      <c r="H7" s="14">
        <v>100015</v>
      </c>
      <c r="I7" s="33" t="str">
        <f t="shared" si="2"/>
        <v>Б-100015-13</v>
      </c>
      <c r="J7" s="85">
        <v>3</v>
      </c>
      <c r="K7" s="35">
        <v>12</v>
      </c>
      <c r="L7" s="33" t="s">
        <v>42</v>
      </c>
      <c r="M7" s="36">
        <v>1</v>
      </c>
      <c r="N7" s="33">
        <v>18</v>
      </c>
      <c r="O7" s="34" t="s">
        <v>170</v>
      </c>
      <c r="P7" s="34" t="s">
        <v>234</v>
      </c>
      <c r="Q7" s="34" t="s">
        <v>235</v>
      </c>
      <c r="R7" s="17" t="str">
        <f t="shared" si="7"/>
        <v>1000151</v>
      </c>
      <c r="S7" s="33">
        <v>1</v>
      </c>
      <c r="T7" s="34" t="s">
        <v>142</v>
      </c>
      <c r="U7" s="33">
        <v>60000</v>
      </c>
      <c r="V7" s="33">
        <f t="shared" si="3"/>
        <v>10800</v>
      </c>
      <c r="W7" s="33">
        <v>0</v>
      </c>
      <c r="X7" s="18">
        <v>104</v>
      </c>
      <c r="Y7" s="38" t="s">
        <v>47</v>
      </c>
      <c r="Z7" s="20">
        <f t="shared" si="4"/>
        <v>49200</v>
      </c>
      <c r="AA7" s="39"/>
      <c r="AB7" s="22">
        <f t="shared" si="8"/>
        <v>25423.728813559323</v>
      </c>
      <c r="AC7" s="40">
        <f t="shared" si="5"/>
        <v>30000</v>
      </c>
      <c r="AD7" s="33"/>
      <c r="AE7" s="33"/>
      <c r="AF7" s="34" t="s">
        <v>231</v>
      </c>
      <c r="AG7" s="41">
        <v>8</v>
      </c>
      <c r="AH7" s="42">
        <v>13</v>
      </c>
      <c r="AI7" s="43" t="s">
        <v>49</v>
      </c>
      <c r="AJ7" s="34"/>
      <c r="AK7" s="34"/>
      <c r="AL7" s="37">
        <v>0</v>
      </c>
      <c r="AM7" s="33" t="s">
        <v>50</v>
      </c>
      <c r="AN7" s="33" t="s">
        <v>51</v>
      </c>
      <c r="AO7" s="33"/>
      <c r="AP7" s="37"/>
      <c r="AQ7" s="37"/>
      <c r="AR7" s="37"/>
      <c r="AS7" s="37" t="s">
        <v>250</v>
      </c>
      <c r="AT7" s="33"/>
      <c r="AU7" s="44" t="s">
        <v>293</v>
      </c>
      <c r="AV7" s="9" t="str">
        <f t="shared" si="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2, 100015, 'Б-100015-13',date'2016-03-05',3, 12, 12,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date'2014-03-01');</v>
      </c>
    </row>
    <row r="8" spans="1:48" x14ac:dyDescent="0.3">
      <c r="A8" s="10">
        <v>2</v>
      </c>
      <c r="B8" s="11"/>
      <c r="C8" s="12" t="str">
        <f t="shared" si="0"/>
        <v>10002</v>
      </c>
      <c r="D8" s="12" t="str">
        <f t="shared" si="1"/>
        <v>10002/13</v>
      </c>
      <c r="E8" s="158" t="s">
        <v>251</v>
      </c>
      <c r="F8" s="158" t="s">
        <v>252</v>
      </c>
      <c r="G8" s="12">
        <v>2</v>
      </c>
      <c r="H8" s="14">
        <v>100016</v>
      </c>
      <c r="I8" s="15" t="str">
        <f t="shared" si="2"/>
        <v>Б-100016-13</v>
      </c>
      <c r="J8" s="85">
        <v>3</v>
      </c>
      <c r="K8" s="12">
        <v>1</v>
      </c>
      <c r="L8" s="12" t="s">
        <v>42</v>
      </c>
      <c r="M8" s="16">
        <v>1</v>
      </c>
      <c r="N8" s="12">
        <v>18</v>
      </c>
      <c r="O8" s="13" t="s">
        <v>240</v>
      </c>
      <c r="P8" s="13" t="s">
        <v>244</v>
      </c>
      <c r="Q8" s="13" t="s">
        <v>245</v>
      </c>
      <c r="R8" s="17" t="str">
        <f t="shared" si="7"/>
        <v>1000161</v>
      </c>
      <c r="S8" s="15">
        <v>1</v>
      </c>
      <c r="T8" s="13" t="s">
        <v>143</v>
      </c>
      <c r="U8" s="12">
        <v>100000</v>
      </c>
      <c r="V8" s="12">
        <f t="shared" si="3"/>
        <v>18000</v>
      </c>
      <c r="W8" s="12">
        <v>0</v>
      </c>
      <c r="X8" s="18">
        <v>105</v>
      </c>
      <c r="Y8" s="19" t="s">
        <v>47</v>
      </c>
      <c r="Z8" s="20">
        <f t="shared" si="4"/>
        <v>82000</v>
      </c>
      <c r="AA8" s="21"/>
      <c r="AB8" s="22">
        <f t="shared" si="8"/>
        <v>42372.881355932208</v>
      </c>
      <c r="AC8" s="14">
        <f t="shared" si="5"/>
        <v>50000</v>
      </c>
      <c r="AD8" s="12"/>
      <c r="AE8" s="12"/>
      <c r="AF8" s="78" t="s">
        <v>231</v>
      </c>
      <c r="AG8" s="23">
        <v>8</v>
      </c>
      <c r="AH8" s="24">
        <v>13</v>
      </c>
      <c r="AI8" s="25" t="s">
        <v>49</v>
      </c>
      <c r="AJ8" s="13"/>
      <c r="AK8" s="13"/>
      <c r="AL8" s="17">
        <v>0</v>
      </c>
      <c r="AM8" s="15" t="s">
        <v>50</v>
      </c>
      <c r="AN8" s="12" t="s">
        <v>51</v>
      </c>
      <c r="AO8" s="12"/>
      <c r="AP8" s="17"/>
      <c r="AQ8" s="17"/>
      <c r="AR8" s="17"/>
      <c r="AS8" s="171" t="s">
        <v>253</v>
      </c>
      <c r="AT8" s="15">
        <v>1</v>
      </c>
      <c r="AU8" s="9">
        <v>6560</v>
      </c>
      <c r="AV8" s="9" t="str">
        <f t="shared" si="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'Б-100016-13',date'2016-04-02',3, 1, 1, 'RUR', 1, 18, date'2016-04-06', date'2016-04-07', 1000161, 1, to_date('2016-04-07 00:00:00','YYYY-MM-DD HH24:MI:SS'), 100000, 18000, 0, 105, 0, 'c1', 8,null);insert into xxxx_oebs_cash_payment_test (ID, INVOICE_ID, OEBS_PAYMENT, DOC_DATE, COMISS_DATE) values (s_xxxx_oebs_cash_payment_test.NEXTVAL, 100016, 50000, to_date('2016-04-07 00:00:00','YYYY-MM-DD HH24:MI:SS'), date'2016-03-31' );insert into xxxx_client_discount_m  (ID,CLIENT_ID,CLIENT_AVG_DISCOUNT,DT) values (s_xxxx_client_discount_m.NEXTVAL,105, 13, date'2014-03-01');</v>
      </c>
    </row>
    <row r="9" spans="1:48" ht="15" customHeight="1" x14ac:dyDescent="0.3">
      <c r="A9" s="10">
        <v>2</v>
      </c>
      <c r="B9" s="11"/>
      <c r="C9" s="12" t="str">
        <f t="shared" si="0"/>
        <v>10002</v>
      </c>
      <c r="D9" s="12" t="str">
        <f t="shared" si="1"/>
        <v>10002/13</v>
      </c>
      <c r="E9" s="158" t="s">
        <v>251</v>
      </c>
      <c r="F9" s="158" t="s">
        <v>252</v>
      </c>
      <c r="G9" s="12">
        <v>2</v>
      </c>
      <c r="H9" s="14">
        <v>100017</v>
      </c>
      <c r="I9" s="15" t="str">
        <f t="shared" si="2"/>
        <v>Б-100017-13</v>
      </c>
      <c r="J9" s="85">
        <v>3</v>
      </c>
      <c r="K9" s="12">
        <v>2</v>
      </c>
      <c r="L9" s="12" t="s">
        <v>42</v>
      </c>
      <c r="M9" s="16">
        <v>1</v>
      </c>
      <c r="N9" s="12">
        <v>18</v>
      </c>
      <c r="O9" s="13" t="s">
        <v>241</v>
      </c>
      <c r="P9" s="13" t="s">
        <v>244</v>
      </c>
      <c r="Q9" s="13" t="s">
        <v>245</v>
      </c>
      <c r="R9" s="17" t="str">
        <f t="shared" si="7"/>
        <v>1000171</v>
      </c>
      <c r="S9" s="15">
        <v>1</v>
      </c>
      <c r="T9" s="13" t="s">
        <v>144</v>
      </c>
      <c r="U9" s="12">
        <v>90000</v>
      </c>
      <c r="V9" s="12">
        <f t="shared" si="3"/>
        <v>16200</v>
      </c>
      <c r="W9" s="12">
        <v>0</v>
      </c>
      <c r="X9" s="18">
        <v>106</v>
      </c>
      <c r="Y9" s="19" t="s">
        <v>47</v>
      </c>
      <c r="Z9" s="20">
        <f t="shared" si="4"/>
        <v>73800</v>
      </c>
      <c r="AA9" s="21"/>
      <c r="AB9" s="22">
        <f t="shared" si="8"/>
        <v>38135.593220338982</v>
      </c>
      <c r="AC9" s="14">
        <f t="shared" si="5"/>
        <v>45000</v>
      </c>
      <c r="AD9" s="12"/>
      <c r="AE9" s="12"/>
      <c r="AF9" s="78" t="s">
        <v>231</v>
      </c>
      <c r="AG9" s="23">
        <v>8</v>
      </c>
      <c r="AH9" s="27">
        <v>7</v>
      </c>
      <c r="AI9" s="25" t="s">
        <v>49</v>
      </c>
      <c r="AJ9" s="13"/>
      <c r="AK9" s="13"/>
      <c r="AL9" s="17">
        <v>0</v>
      </c>
      <c r="AM9" s="15" t="s">
        <v>50</v>
      </c>
      <c r="AN9" s="12" t="s">
        <v>51</v>
      </c>
      <c r="AO9" s="12"/>
      <c r="AP9" s="17"/>
      <c r="AQ9" s="17"/>
      <c r="AR9" s="17"/>
      <c r="AT9" s="15">
        <v>2</v>
      </c>
      <c r="AU9" s="9">
        <v>5904</v>
      </c>
      <c r="AV9" s="9" t="str">
        <f t="shared" ref="AV9:AV17" si="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"&amp;A9&amp;", "&amp;C9&amp;", '"&amp;D9&amp;"', date'"&amp;E9&amp;"', date'"&amp;F9&amp;"', "&amp;G9&amp;", "&amp;H9&amp;", '"&amp;I9&amp;"',date'"&amp;O9&amp;"',"&amp;J9&amp;", "&amp;K9&amp;", "&amp;K9&amp;", '"&amp;L9&amp;"', "&amp;M9&amp;", "&amp;N9&amp;", date'"&amp;P9&amp;"', date'"&amp;Q9&amp;"', "&amp;R9&amp;", "&amp;S9&amp;", to_date('"&amp;T9&amp;"','YYYY-MM-DD HH24:MI:SS'), "&amp;U9&amp;", "&amp;V9&amp;", "&amp;W9&amp;", "&amp;X9&amp;", "&amp;AL9&amp;", '"&amp;AN9&amp;"', "&amp;AG9&amp;","&amp;AM9&amp;");"&amp;
IF(LEN(AC9)&gt;0,"insert into xxxx_oebs_cash_payment_test (ID, INVOICE_ID, OEBS_PAYMENT, DOC_DATE, COMISS_DATE) values (s_xxxx_oebs_cash_payment_test.NEXTVAL, "&amp;H9&amp;", "&amp;AC9&amp;", to_date('"&amp;T9&amp;"','YYYY-MM-DD HH24:MI:SS'), "&amp;AF9&amp;" );","")&amp;
IF(LEN(AD9)&gt;0,"insert into xxxx_oebs_cash_payment_test (ID, INVOICE_ID, OEBS_PAYMENT, DOC_DATE, COMISS_DATE) values (s_xxxx_oebs_cash_payment_test.NEXTVAL, "&amp;H9&amp;", "&amp;AD9&amp;", to_date('"&amp;T9&amp;"','YYYY-MM-DD HH24:MI:SS'), "&amp;AF9&amp;" );","")&amp;
IF(LEN(AE9)&gt;0,"insert into xxxx_oebs_cash_payment_test (ID, INVOICE_ID, OEBS_PAYMENT, DOC_DATE, COMISS_DATE) values (s_xxxx_oebs_cash_payment_test.NEXTVAL, "&amp;H9&amp;", "&amp;AE9&amp;", to_date('"&amp;T9&amp;"','YYYY-MM-DD HH24:MI:SS'), "&amp;AF9&amp;" );","")&amp;
IF(LEN(AH9)&gt;0,"insert into xxxx_client_discount_m  (ID,CLIENT_ID,CLIENT_AVG_DISCOUNT,DT) values (s_xxxx_client_discount_m.NEXTVAL,"&amp;X9&amp;", "&amp;AH9&amp;", "&amp;AI9&amp;");","")&amp;
IF(LEN(AJ9)&gt;0,"insert into xxxx_client_discount_m  (ID,CLIENT_ID,CLIENT_AVG_DISCOUNT,DT) values (s_xxxx_client_discount_m.NEXTVAL,"&amp;X9&amp;", "&amp;AJ9&amp;", "&amp;AK9&amp;");","")&amp;
IF(LEN(AO9)&gt;0,"insert into xxxx_contract_signed_attr (ID, CONTRACT_ID, CODE, KEY_NUM) values (s_xxxx_contract_signed_attr.NEXTVAL, "&amp;C9&amp;", 'SUPERCOMMISSION_BONUS' , "&amp;AO9&amp;" );","")&amp;
IF(LEN(AP9)&gt;0,"insert into xxxx_loyal_clients_contr_attr (ID, CONTRACT_ID, CLIENT_ID, LC_TURNOVER, COLLATERAL_FIRST_DT, COLLATERAL_END_DT) values (s_xxxx_loyal_clients_contr_atr.NEXTVAL, "&amp;C9&amp;", "&amp;X9&amp;", "&amp;AP9&amp;", "&amp;AQ9&amp;", "&amp;AR9&amp;"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'Б-100017-13',date'2016-04-03',3, 2, 2, 'RUR', 1, 18, date'2016-04-06', date'2016-04-07', 1000171, 1, to_date('2016-04-08 00:00:00','YYYY-MM-DD HH24:MI:SS'), 90000, 16200, 0, 106, 0, 'c1', 8,null);insert into xxxx_oebs_cash_payment_test (ID, INVOICE_ID, OEBS_PAYMENT, DOC_DATE, COMISS_DATE) values (s_xxxx_oebs_cash_payment_test.NEXTVAL, 100017, 45000, to_date('2016-04-08 00:00:00','YYYY-MM-DD HH24:MI:SS'), date'2016-03-31' );insert into xxxx_client_discount_m  (ID,CLIENT_ID,CLIENT_AVG_DISCOUNT,DT) values (s_xxxx_client_discount_m.NEXTVAL,106, 7, date'2014-03-01');</v>
      </c>
    </row>
    <row r="10" spans="1:48" ht="15" customHeight="1" x14ac:dyDescent="0.3">
      <c r="A10" s="10">
        <v>2</v>
      </c>
      <c r="B10" s="11"/>
      <c r="C10" s="12" t="str">
        <f t="shared" si="0"/>
        <v>10002</v>
      </c>
      <c r="D10" s="12" t="str">
        <f t="shared" si="1"/>
        <v>10002/13</v>
      </c>
      <c r="E10" s="158" t="s">
        <v>251</v>
      </c>
      <c r="F10" s="158" t="s">
        <v>252</v>
      </c>
      <c r="G10" s="12">
        <v>2</v>
      </c>
      <c r="H10" s="14">
        <v>100018</v>
      </c>
      <c r="I10" s="15" t="str">
        <f t="shared" si="2"/>
        <v>Б-100018-13</v>
      </c>
      <c r="J10" s="85">
        <v>3</v>
      </c>
      <c r="K10" s="12">
        <v>7</v>
      </c>
      <c r="L10" s="12" t="s">
        <v>42</v>
      </c>
      <c r="M10" s="16">
        <v>1</v>
      </c>
      <c r="N10" s="12">
        <v>18</v>
      </c>
      <c r="O10" s="13" t="s">
        <v>241</v>
      </c>
      <c r="P10" s="13" t="s">
        <v>244</v>
      </c>
      <c r="Q10" s="13" t="s">
        <v>245</v>
      </c>
      <c r="R10" s="17" t="str">
        <f t="shared" si="7"/>
        <v>1000181</v>
      </c>
      <c r="S10" s="15">
        <v>1</v>
      </c>
      <c r="T10" s="13" t="s">
        <v>144</v>
      </c>
      <c r="U10" s="12">
        <v>90000</v>
      </c>
      <c r="V10" s="12">
        <f t="shared" si="3"/>
        <v>16200</v>
      </c>
      <c r="W10" s="12">
        <v>0</v>
      </c>
      <c r="X10" s="18">
        <v>107</v>
      </c>
      <c r="Y10" s="19" t="s">
        <v>47</v>
      </c>
      <c r="Z10" s="20">
        <f t="shared" si="4"/>
        <v>73800</v>
      </c>
      <c r="AA10" s="21"/>
      <c r="AB10" s="22">
        <f t="shared" si="8"/>
        <v>38135.593220338982</v>
      </c>
      <c r="AC10" s="14">
        <f t="shared" si="5"/>
        <v>45000</v>
      </c>
      <c r="AD10" s="12"/>
      <c r="AE10" s="12"/>
      <c r="AF10" s="78" t="s">
        <v>231</v>
      </c>
      <c r="AG10" s="23">
        <v>8</v>
      </c>
      <c r="AH10" s="27">
        <v>7</v>
      </c>
      <c r="AI10" s="25" t="s">
        <v>49</v>
      </c>
      <c r="AJ10" s="13"/>
      <c r="AK10" s="13"/>
      <c r="AL10" s="17">
        <v>0</v>
      </c>
      <c r="AM10" s="15" t="s">
        <v>50</v>
      </c>
      <c r="AN10" s="12" t="s">
        <v>51</v>
      </c>
      <c r="AO10" s="12"/>
      <c r="AP10" s="17"/>
      <c r="AQ10" s="17"/>
      <c r="AR10" s="17"/>
      <c r="AS10" s="9" t="s">
        <v>298</v>
      </c>
      <c r="AT10" s="172">
        <v>3</v>
      </c>
      <c r="AU10" s="9">
        <v>3936</v>
      </c>
      <c r="AV10" s="9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'Б-100018-13',date'2016-04-03',3, 7, 7, 'RUR', 1, 18, date'2016-04-06', date'2016-04-07', 1000181, 1, to_date('2016-04-08 00:00:00','YYYY-MM-DD HH24:MI:SS'), 90000, 16200, 0, 107, 0, 'c1', 8,null);insert into xxxx_oebs_cash_payment_test (ID, INVOICE_ID, OEBS_PAYMENT, DOC_DATE, COMISS_DATE) values (s_xxxx_oebs_cash_payment_test.NEXTVAL, 100018, 45000, to_date('2016-04-08 00:00:00','YYYY-MM-DD HH24:MI:SS'), date'2016-03-31' );insert into xxxx_client_discount_m  (ID,CLIENT_ID,CLIENT_AVG_DISCOUNT,DT) values (s_xxxx_client_discount_m.NEXTVAL,107, 7, date'2014-03-01');</v>
      </c>
    </row>
    <row r="11" spans="1:48" ht="15" customHeight="1" x14ac:dyDescent="0.3">
      <c r="A11" s="10">
        <v>2</v>
      </c>
      <c r="B11" s="11"/>
      <c r="C11" s="12" t="str">
        <f t="shared" si="0"/>
        <v>10002</v>
      </c>
      <c r="D11" s="12" t="str">
        <f t="shared" si="1"/>
        <v>10002/13</v>
      </c>
      <c r="E11" s="158" t="s">
        <v>251</v>
      </c>
      <c r="F11" s="158" t="s">
        <v>252</v>
      </c>
      <c r="G11" s="12">
        <v>2</v>
      </c>
      <c r="H11" s="14">
        <v>100019</v>
      </c>
      <c r="I11" s="15" t="str">
        <f t="shared" si="2"/>
        <v>Б-100019-13</v>
      </c>
      <c r="J11" s="85">
        <v>3</v>
      </c>
      <c r="K11" s="28">
        <v>7</v>
      </c>
      <c r="L11" s="12" t="s">
        <v>42</v>
      </c>
      <c r="M11" s="16">
        <v>1</v>
      </c>
      <c r="N11" s="12">
        <v>18</v>
      </c>
      <c r="O11" s="13" t="s">
        <v>242</v>
      </c>
      <c r="P11" s="13" t="s">
        <v>244</v>
      </c>
      <c r="Q11" s="13" t="s">
        <v>245</v>
      </c>
      <c r="R11" s="17" t="str">
        <f t="shared" si="7"/>
        <v>1000191</v>
      </c>
      <c r="S11" s="15">
        <v>1</v>
      </c>
      <c r="T11" s="13" t="s">
        <v>145</v>
      </c>
      <c r="U11" s="12">
        <v>80000</v>
      </c>
      <c r="V11" s="12">
        <f t="shared" si="3"/>
        <v>14400</v>
      </c>
      <c r="W11" s="12">
        <v>0</v>
      </c>
      <c r="X11" s="18">
        <v>108</v>
      </c>
      <c r="Y11" s="19" t="s">
        <v>47</v>
      </c>
      <c r="Z11" s="20">
        <f t="shared" si="4"/>
        <v>65600</v>
      </c>
      <c r="AA11" s="21"/>
      <c r="AB11" s="22">
        <f t="shared" si="8"/>
        <v>33898.305084745763</v>
      </c>
      <c r="AC11" s="14">
        <f t="shared" si="5"/>
        <v>40000</v>
      </c>
      <c r="AD11" s="12"/>
      <c r="AE11" s="12"/>
      <c r="AF11" s="78" t="s">
        <v>231</v>
      </c>
      <c r="AG11" s="23">
        <v>8</v>
      </c>
      <c r="AH11" s="30">
        <v>20</v>
      </c>
      <c r="AI11" s="25" t="s">
        <v>49</v>
      </c>
      <c r="AJ11" s="13"/>
      <c r="AK11" s="13"/>
      <c r="AL11" s="17">
        <v>0</v>
      </c>
      <c r="AM11" s="15" t="s">
        <v>50</v>
      </c>
      <c r="AN11" s="12" t="s">
        <v>51</v>
      </c>
      <c r="AO11" s="12"/>
      <c r="AP11" s="17"/>
      <c r="AQ11" s="17"/>
      <c r="AR11" s="17"/>
      <c r="AS11" s="17" t="s">
        <v>296</v>
      </c>
      <c r="AT11" s="15">
        <v>7</v>
      </c>
      <c r="AU11" s="9">
        <v>11152</v>
      </c>
      <c r="AV11" s="9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'Б-100019-13',date'2016-04-04',3, 7, 7, 'RUR', 1, 18, date'2016-04-06', date'2016-04-07', 1000191, 1, to_date('2016-04-09 00:00:00','YYYY-MM-DD HH24:MI:SS'), 80000, 14400, 0, 108, 0, 'c1', 8,null);insert into xxxx_oebs_cash_payment_test (ID, INVOICE_ID, OEBS_PAYMENT, DOC_DATE, COMISS_DATE) values (s_xxxx_oebs_cash_payment_test.NEXTVAL, 100019, 40000, to_date('2016-04-09 00:00:00','YYYY-MM-DD HH24:MI:SS'), date'2016-03-31' );insert into xxxx_client_discount_m  (ID,CLIENT_ID,CLIENT_AVG_DISCOUNT,DT) values (s_xxxx_client_discount_m.NEXTVAL,108, 20, date'2014-03-01');</v>
      </c>
    </row>
    <row r="12" spans="1:48" s="44" customFormat="1" ht="15" customHeight="1" x14ac:dyDescent="0.3">
      <c r="A12" s="10">
        <v>2</v>
      </c>
      <c r="B12" s="32"/>
      <c r="C12" s="33" t="str">
        <f t="shared" si="0"/>
        <v>10002</v>
      </c>
      <c r="D12" s="33" t="str">
        <f t="shared" si="1"/>
        <v>10002/13</v>
      </c>
      <c r="E12" s="159" t="s">
        <v>251</v>
      </c>
      <c r="F12" s="159" t="s">
        <v>252</v>
      </c>
      <c r="G12" s="33">
        <v>2</v>
      </c>
      <c r="H12" s="14">
        <v>100020</v>
      </c>
      <c r="I12" s="33" t="str">
        <f t="shared" si="2"/>
        <v>Б-100020-13</v>
      </c>
      <c r="J12" s="85">
        <v>3</v>
      </c>
      <c r="K12" s="35">
        <v>3</v>
      </c>
      <c r="L12" s="33" t="s">
        <v>42</v>
      </c>
      <c r="M12" s="36">
        <v>1</v>
      </c>
      <c r="N12" s="33">
        <v>18</v>
      </c>
      <c r="O12" s="34" t="s">
        <v>243</v>
      </c>
      <c r="P12" s="34" t="s">
        <v>244</v>
      </c>
      <c r="Q12" s="34" t="s">
        <v>245</v>
      </c>
      <c r="R12" s="17" t="str">
        <f t="shared" si="7"/>
        <v>1000201</v>
      </c>
      <c r="S12" s="33">
        <v>1</v>
      </c>
      <c r="T12" s="34" t="s">
        <v>146</v>
      </c>
      <c r="U12" s="33">
        <v>60000</v>
      </c>
      <c r="V12" s="33">
        <f t="shared" si="3"/>
        <v>10800</v>
      </c>
      <c r="W12" s="33">
        <v>0</v>
      </c>
      <c r="X12" s="18">
        <v>109</v>
      </c>
      <c r="Y12" s="38" t="s">
        <v>47</v>
      </c>
      <c r="Z12" s="20">
        <f t="shared" si="4"/>
        <v>49200</v>
      </c>
      <c r="AA12" s="39"/>
      <c r="AB12" s="22">
        <f t="shared" si="8"/>
        <v>25423.728813559323</v>
      </c>
      <c r="AC12" s="40">
        <f t="shared" si="5"/>
        <v>30000</v>
      </c>
      <c r="AD12" s="33"/>
      <c r="AE12" s="33"/>
      <c r="AF12" s="96" t="s">
        <v>231</v>
      </c>
      <c r="AG12" s="41">
        <v>8</v>
      </c>
      <c r="AH12" s="42">
        <v>13</v>
      </c>
      <c r="AI12" s="43" t="s">
        <v>49</v>
      </c>
      <c r="AJ12" s="34"/>
      <c r="AK12" s="34"/>
      <c r="AL12" s="37">
        <v>0</v>
      </c>
      <c r="AM12" s="33" t="s">
        <v>50</v>
      </c>
      <c r="AN12" s="33" t="s">
        <v>51</v>
      </c>
      <c r="AO12" s="33"/>
      <c r="AP12" s="37"/>
      <c r="AQ12" s="37"/>
      <c r="AR12" s="37"/>
      <c r="AS12" s="9" t="s">
        <v>297</v>
      </c>
      <c r="AT12" s="33"/>
      <c r="AU12" s="44" t="s">
        <v>299</v>
      </c>
      <c r="AV12" s="9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'Б-100020-13',date'2016-04-05',3, 3, 3, 'RUR', 1, 18, date'2016-04-06', date'2016-04-07', 1000201, 1, to_date('2016-04-11 00:00:00','YYYY-MM-DD HH24:MI:SS'), 60000, 10800, 0, 109, 0, 'c1', 8,null);insert into xxxx_oebs_cash_payment_test (ID, INVOICE_ID, OEBS_PAYMENT, DOC_DATE, COMISS_DATE) values (s_xxxx_oebs_cash_payment_test.NEXTVAL, 100020, 30000, to_date('2016-04-11 00:00:00','YYYY-MM-DD HH24:MI:SS'), date'2016-03-31' );insert into xxxx_client_discount_m  (ID,CLIENT_ID,CLIENT_AVG_DISCOUNT,DT) values (s_xxxx_client_discount_m.NEXTVAL,109, 13, date'2014-03-01');</v>
      </c>
    </row>
    <row r="13" spans="1:48" s="303" customFormat="1" ht="18" customHeight="1" x14ac:dyDescent="0.3">
      <c r="A13" s="10">
        <v>3</v>
      </c>
      <c r="B13" s="11"/>
      <c r="C13" s="188" t="str">
        <f t="shared" si="0"/>
        <v>10003</v>
      </c>
      <c r="D13" s="188" t="str">
        <f t="shared" si="1"/>
        <v>10003/13</v>
      </c>
      <c r="E13" s="158" t="s">
        <v>251</v>
      </c>
      <c r="F13" s="158" t="s">
        <v>252</v>
      </c>
      <c r="G13" s="188">
        <v>2</v>
      </c>
      <c r="H13" s="14">
        <v>100021</v>
      </c>
      <c r="I13" s="65" t="str">
        <f t="shared" si="2"/>
        <v>Б-100021-13</v>
      </c>
      <c r="J13" s="85">
        <v>3</v>
      </c>
      <c r="K13" s="188">
        <v>1</v>
      </c>
      <c r="L13" s="188" t="s">
        <v>42</v>
      </c>
      <c r="M13" s="190">
        <v>1</v>
      </c>
      <c r="N13" s="188">
        <v>18</v>
      </c>
      <c r="O13" s="158" t="s">
        <v>167</v>
      </c>
      <c r="P13" s="158" t="s">
        <v>234</v>
      </c>
      <c r="Q13" s="158" t="s">
        <v>235</v>
      </c>
      <c r="R13" s="189" t="str">
        <f>H13&amp;"1"</f>
        <v>1000211</v>
      </c>
      <c r="S13" s="65">
        <v>1</v>
      </c>
      <c r="T13" s="158" t="s">
        <v>139</v>
      </c>
      <c r="U13" s="188">
        <v>100000</v>
      </c>
      <c r="V13" s="188">
        <f t="shared" si="3"/>
        <v>18000</v>
      </c>
      <c r="W13" s="188">
        <v>0</v>
      </c>
      <c r="X13" s="105">
        <v>110</v>
      </c>
      <c r="Y13" s="304" t="s">
        <v>47</v>
      </c>
      <c r="Z13" s="192">
        <f t="shared" si="4"/>
        <v>82000</v>
      </c>
      <c r="AA13" s="192"/>
      <c r="AB13" s="192"/>
      <c r="AC13" s="189">
        <f t="shared" si="5"/>
        <v>50000</v>
      </c>
      <c r="AD13" s="188"/>
      <c r="AE13" s="188"/>
      <c r="AF13" s="158" t="s">
        <v>231</v>
      </c>
      <c r="AG13" s="305">
        <v>8</v>
      </c>
      <c r="AH13" s="189">
        <v>13</v>
      </c>
      <c r="AI13" s="158" t="s">
        <v>49</v>
      </c>
      <c r="AJ13" s="158"/>
      <c r="AK13" s="158"/>
      <c r="AL13" s="189">
        <v>0</v>
      </c>
      <c r="AM13" s="65" t="s">
        <v>50</v>
      </c>
      <c r="AN13" s="188" t="s">
        <v>51</v>
      </c>
      <c r="AO13" s="188"/>
      <c r="AP13" s="189"/>
      <c r="AQ13" s="189"/>
      <c r="AR13" s="189"/>
      <c r="AS13" s="189" t="s">
        <v>254</v>
      </c>
      <c r="AT13" s="65"/>
      <c r="AV13" s="30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100021, 'Б-100021-13',date'2016-03-02',3, 1, 1,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date'2014-03-01');</v>
      </c>
    </row>
    <row r="14" spans="1:48" s="303" customFormat="1" ht="15" customHeight="1" x14ac:dyDescent="0.3">
      <c r="A14" s="10">
        <v>3</v>
      </c>
      <c r="B14" s="11"/>
      <c r="C14" s="188" t="str">
        <f t="shared" si="0"/>
        <v>10003</v>
      </c>
      <c r="D14" s="188" t="str">
        <f t="shared" si="1"/>
        <v>10003/13</v>
      </c>
      <c r="E14" s="158" t="s">
        <v>251</v>
      </c>
      <c r="F14" s="158" t="s">
        <v>252</v>
      </c>
      <c r="G14" s="188">
        <v>2</v>
      </c>
      <c r="H14" s="14">
        <v>100022</v>
      </c>
      <c r="I14" s="65" t="str">
        <f t="shared" si="2"/>
        <v>Б-100022-13</v>
      </c>
      <c r="J14" s="85">
        <v>3</v>
      </c>
      <c r="K14" s="188">
        <v>2</v>
      </c>
      <c r="L14" s="188" t="s">
        <v>42</v>
      </c>
      <c r="M14" s="190">
        <v>1</v>
      </c>
      <c r="N14" s="188">
        <v>18</v>
      </c>
      <c r="O14" s="158" t="s">
        <v>168</v>
      </c>
      <c r="P14" s="158" t="s">
        <v>234</v>
      </c>
      <c r="Q14" s="158" t="s">
        <v>235</v>
      </c>
      <c r="R14" s="189" t="str">
        <f>H14&amp;"1"</f>
        <v>1000221</v>
      </c>
      <c r="S14" s="65">
        <v>1</v>
      </c>
      <c r="T14" s="158" t="s">
        <v>140</v>
      </c>
      <c r="U14" s="188">
        <v>90000</v>
      </c>
      <c r="V14" s="188">
        <f t="shared" si="3"/>
        <v>16200</v>
      </c>
      <c r="W14" s="188">
        <v>0</v>
      </c>
      <c r="X14" s="148">
        <v>111</v>
      </c>
      <c r="Y14" s="304" t="s">
        <v>47</v>
      </c>
      <c r="Z14" s="192">
        <f t="shared" si="4"/>
        <v>73800</v>
      </c>
      <c r="AA14" s="192"/>
      <c r="AB14" s="197"/>
      <c r="AC14" s="189">
        <f t="shared" si="5"/>
        <v>45000</v>
      </c>
      <c r="AD14" s="188"/>
      <c r="AE14" s="188"/>
      <c r="AF14" s="158" t="s">
        <v>231</v>
      </c>
      <c r="AG14" s="305">
        <v>8</v>
      </c>
      <c r="AH14" s="189">
        <v>7</v>
      </c>
      <c r="AI14" s="158" t="s">
        <v>49</v>
      </c>
      <c r="AJ14" s="158"/>
      <c r="AK14" s="158"/>
      <c r="AL14" s="189">
        <v>0</v>
      </c>
      <c r="AM14" s="65" t="s">
        <v>50</v>
      </c>
      <c r="AN14" s="188" t="s">
        <v>51</v>
      </c>
      <c r="AO14" s="188"/>
      <c r="AP14" s="189"/>
      <c r="AQ14" s="189"/>
      <c r="AR14" s="189"/>
      <c r="AS14" s="189" t="s">
        <v>255</v>
      </c>
      <c r="AT14" s="65"/>
      <c r="AV14" s="30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100022, 'Б-100022-13',date'2016-03-03',3, 2, 2,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date'2014-03-01');</v>
      </c>
    </row>
    <row r="15" spans="1:48" s="303" customFormat="1" ht="15" customHeight="1" x14ac:dyDescent="0.3">
      <c r="A15" s="10">
        <v>3</v>
      </c>
      <c r="B15" s="11"/>
      <c r="C15" s="188" t="str">
        <f t="shared" si="0"/>
        <v>10003</v>
      </c>
      <c r="D15" s="188" t="str">
        <f t="shared" si="1"/>
        <v>10003/13</v>
      </c>
      <c r="E15" s="158" t="s">
        <v>251</v>
      </c>
      <c r="F15" s="158" t="s">
        <v>252</v>
      </c>
      <c r="G15" s="188">
        <v>2</v>
      </c>
      <c r="H15" s="14">
        <v>100023</v>
      </c>
      <c r="I15" s="65" t="str">
        <f t="shared" si="2"/>
        <v>Б-100023-13</v>
      </c>
      <c r="J15" s="85">
        <v>3</v>
      </c>
      <c r="K15" s="188">
        <v>7</v>
      </c>
      <c r="L15" s="188" t="s">
        <v>42</v>
      </c>
      <c r="M15" s="190">
        <v>1</v>
      </c>
      <c r="N15" s="188">
        <v>18</v>
      </c>
      <c r="O15" s="158" t="s">
        <v>168</v>
      </c>
      <c r="P15" s="158" t="s">
        <v>234</v>
      </c>
      <c r="Q15" s="158" t="s">
        <v>235</v>
      </c>
      <c r="R15" s="189" t="str">
        <f>H15&amp;"1"</f>
        <v>1000231</v>
      </c>
      <c r="S15" s="65">
        <v>1</v>
      </c>
      <c r="T15" s="158" t="s">
        <v>140</v>
      </c>
      <c r="U15" s="188">
        <v>90000</v>
      </c>
      <c r="V15" s="188">
        <f t="shared" si="3"/>
        <v>16200</v>
      </c>
      <c r="W15" s="188">
        <v>0</v>
      </c>
      <c r="X15" s="148">
        <v>112</v>
      </c>
      <c r="Y15" s="304" t="s">
        <v>47</v>
      </c>
      <c r="Z15" s="192">
        <f t="shared" si="4"/>
        <v>73800</v>
      </c>
      <c r="AA15" s="192"/>
      <c r="AB15" s="197"/>
      <c r="AC15" s="189">
        <f t="shared" si="5"/>
        <v>45000</v>
      </c>
      <c r="AD15" s="188"/>
      <c r="AE15" s="188"/>
      <c r="AF15" s="158" t="s">
        <v>231</v>
      </c>
      <c r="AG15" s="305">
        <v>8</v>
      </c>
      <c r="AH15" s="189">
        <v>7</v>
      </c>
      <c r="AI15" s="158" t="s">
        <v>49</v>
      </c>
      <c r="AJ15" s="158"/>
      <c r="AK15" s="158"/>
      <c r="AL15" s="189">
        <v>0</v>
      </c>
      <c r="AM15" s="65" t="s">
        <v>50</v>
      </c>
      <c r="AN15" s="188" t="s">
        <v>51</v>
      </c>
      <c r="AO15" s="188"/>
      <c r="AP15" s="189"/>
      <c r="AQ15" s="189"/>
      <c r="AR15" s="189"/>
      <c r="AS15" s="252" t="s">
        <v>256</v>
      </c>
      <c r="AT15" s="198"/>
      <c r="AV15" s="30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100023, 'Б-100023-13',date'2016-03-03',3,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date'2014-03-01');</v>
      </c>
    </row>
    <row r="16" spans="1:48" s="303" customFormat="1" ht="15" customHeight="1" x14ac:dyDescent="0.3">
      <c r="A16" s="10">
        <v>3</v>
      </c>
      <c r="B16" s="11"/>
      <c r="C16" s="188" t="str">
        <f t="shared" si="0"/>
        <v>10003</v>
      </c>
      <c r="D16" s="188" t="str">
        <f t="shared" si="1"/>
        <v>10003/13</v>
      </c>
      <c r="E16" s="158" t="s">
        <v>251</v>
      </c>
      <c r="F16" s="158" t="s">
        <v>252</v>
      </c>
      <c r="G16" s="188">
        <v>2</v>
      </c>
      <c r="H16" s="14">
        <v>100024</v>
      </c>
      <c r="I16" s="65" t="str">
        <f t="shared" si="2"/>
        <v>Б-100024-13</v>
      </c>
      <c r="J16" s="85">
        <v>3</v>
      </c>
      <c r="K16" s="188">
        <v>7</v>
      </c>
      <c r="L16" s="188" t="s">
        <v>42</v>
      </c>
      <c r="M16" s="190">
        <v>1</v>
      </c>
      <c r="N16" s="188">
        <v>18</v>
      </c>
      <c r="O16" s="158" t="s">
        <v>169</v>
      </c>
      <c r="P16" s="158" t="s">
        <v>234</v>
      </c>
      <c r="Q16" s="158" t="s">
        <v>235</v>
      </c>
      <c r="R16" s="189" t="str">
        <f>H16&amp;"1"</f>
        <v>1000241</v>
      </c>
      <c r="S16" s="65">
        <v>1</v>
      </c>
      <c r="T16" s="158" t="s">
        <v>141</v>
      </c>
      <c r="U16" s="188">
        <v>80000</v>
      </c>
      <c r="V16" s="188">
        <f t="shared" si="3"/>
        <v>14400</v>
      </c>
      <c r="W16" s="188">
        <v>0</v>
      </c>
      <c r="X16" s="148">
        <v>113</v>
      </c>
      <c r="Y16" s="304" t="s">
        <v>47</v>
      </c>
      <c r="Z16" s="192">
        <f t="shared" si="4"/>
        <v>65600</v>
      </c>
      <c r="AA16" s="192"/>
      <c r="AB16" s="192"/>
      <c r="AC16" s="189">
        <f t="shared" si="5"/>
        <v>40000</v>
      </c>
      <c r="AD16" s="188"/>
      <c r="AE16" s="188"/>
      <c r="AF16" s="158" t="s">
        <v>231</v>
      </c>
      <c r="AG16" s="305">
        <v>8</v>
      </c>
      <c r="AH16" s="189">
        <v>20</v>
      </c>
      <c r="AI16" s="158" t="s">
        <v>49</v>
      </c>
      <c r="AJ16" s="158"/>
      <c r="AK16" s="158"/>
      <c r="AL16" s="189">
        <v>0</v>
      </c>
      <c r="AM16" s="65" t="s">
        <v>50</v>
      </c>
      <c r="AN16" s="188" t="s">
        <v>51</v>
      </c>
      <c r="AO16" s="188"/>
      <c r="AP16" s="189"/>
      <c r="AQ16" s="189"/>
      <c r="AR16" s="189"/>
      <c r="AS16" s="189"/>
      <c r="AT16" s="65"/>
      <c r="AV16" s="30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100024, 'Б-100024-13',date'2016-03-04',3, 7, 7,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date'2014-03-01');</v>
      </c>
    </row>
    <row r="17" spans="1:48" s="308" customFormat="1" ht="15" customHeight="1" x14ac:dyDescent="0.3">
      <c r="A17" s="31">
        <v>3</v>
      </c>
      <c r="B17" s="32"/>
      <c r="C17" s="201" t="str">
        <f t="shared" si="0"/>
        <v>10003</v>
      </c>
      <c r="D17" s="201" t="str">
        <f t="shared" si="1"/>
        <v>10003/13</v>
      </c>
      <c r="E17" s="159" t="s">
        <v>251</v>
      </c>
      <c r="F17" s="159" t="s">
        <v>252</v>
      </c>
      <c r="G17" s="201">
        <v>2</v>
      </c>
      <c r="H17" s="14">
        <v>100025</v>
      </c>
      <c r="I17" s="201" t="str">
        <f t="shared" si="2"/>
        <v>Б-100025-13</v>
      </c>
      <c r="J17" s="85">
        <v>3</v>
      </c>
      <c r="K17" s="219">
        <v>25</v>
      </c>
      <c r="L17" s="201" t="s">
        <v>42</v>
      </c>
      <c r="M17" s="210">
        <v>1</v>
      </c>
      <c r="N17" s="201">
        <v>18</v>
      </c>
      <c r="O17" s="159" t="s">
        <v>170</v>
      </c>
      <c r="P17" s="159" t="s">
        <v>234</v>
      </c>
      <c r="Q17" s="159" t="s">
        <v>235</v>
      </c>
      <c r="R17" s="216" t="str">
        <f>H17&amp;"1"</f>
        <v>1000251</v>
      </c>
      <c r="S17" s="201">
        <v>1</v>
      </c>
      <c r="T17" s="159" t="s">
        <v>142</v>
      </c>
      <c r="U17" s="201">
        <v>60000</v>
      </c>
      <c r="V17" s="201">
        <f t="shared" si="3"/>
        <v>10800</v>
      </c>
      <c r="W17" s="201">
        <v>0</v>
      </c>
      <c r="X17" s="148">
        <v>114</v>
      </c>
      <c r="Y17" s="306" t="s">
        <v>47</v>
      </c>
      <c r="Z17" s="300">
        <f t="shared" si="4"/>
        <v>49200</v>
      </c>
      <c r="AA17" s="300"/>
      <c r="AB17" s="300"/>
      <c r="AC17" s="216">
        <f t="shared" si="5"/>
        <v>30000</v>
      </c>
      <c r="AD17" s="201"/>
      <c r="AE17" s="201"/>
      <c r="AF17" s="159" t="s">
        <v>231</v>
      </c>
      <c r="AG17" s="307">
        <v>8</v>
      </c>
      <c r="AH17" s="216">
        <v>13</v>
      </c>
      <c r="AI17" s="159" t="s">
        <v>49</v>
      </c>
      <c r="AJ17" s="159"/>
      <c r="AK17" s="159"/>
      <c r="AL17" s="216">
        <v>0</v>
      </c>
      <c r="AM17" s="201" t="s">
        <v>50</v>
      </c>
      <c r="AN17" s="201" t="s">
        <v>51</v>
      </c>
      <c r="AO17" s="201"/>
      <c r="AP17" s="216"/>
      <c r="AQ17" s="216"/>
      <c r="AR17" s="216"/>
      <c r="AS17" s="216" t="s">
        <v>257</v>
      </c>
      <c r="AT17" s="201"/>
      <c r="AV17" s="308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2, 100025, 'Б-100025-13',date'2016-03-05',3, 25, 25, 'RUR', 1, 18, date'2016-03-06', date'2016-03-07', 1000251, 1, to_date('2016-03-11 00:00:00','YYYY-MM-DD HH24:MI:SS'), 60000, 10800, 0, 114, 0, 'c1', 8,null);insert into xxxx_oebs_cash_payment_test (ID, INVOICE_ID, OEBS_PAYMENT, DOC_DATE, COMISS_DATE) values (s_xxxx_oebs_cash_payment_test.NEXTVAL, 100025, 30000, to_date('2016-03-11 00:00:00','YYYY-MM-DD HH24:MI:SS'), date'2016-03-31' );insert into xxxx_client_discount_m  (ID,CLIENT_ID,CLIENT_AVG_DISCOUNT,DT) values (s_xxxx_client_discount_m.NEXTVAL,114, 13, date'2014-03-01');</v>
      </c>
    </row>
    <row r="18" spans="1:48" s="161" customFormat="1" x14ac:dyDescent="0.3">
      <c r="A18" s="10">
        <v>4</v>
      </c>
      <c r="B18" s="11"/>
      <c r="C18" s="188" t="str">
        <f t="shared" si="0"/>
        <v>10004</v>
      </c>
      <c r="D18" s="188" t="str">
        <f t="shared" si="1"/>
        <v>10004/13</v>
      </c>
      <c r="E18" s="158" t="s">
        <v>251</v>
      </c>
      <c r="F18" s="158" t="s">
        <v>252</v>
      </c>
      <c r="G18" s="188">
        <v>2</v>
      </c>
      <c r="H18" s="189">
        <v>100026</v>
      </c>
      <c r="I18" s="65" t="str">
        <f t="shared" si="2"/>
        <v>Б-100026-13</v>
      </c>
      <c r="J18" s="85">
        <v>3</v>
      </c>
      <c r="K18" s="188">
        <v>7</v>
      </c>
      <c r="L18" s="188" t="s">
        <v>42</v>
      </c>
      <c r="M18" s="190">
        <v>1</v>
      </c>
      <c r="N18" s="188">
        <v>18</v>
      </c>
      <c r="O18" s="158" t="s">
        <v>167</v>
      </c>
      <c r="P18" s="158" t="s">
        <v>234</v>
      </c>
      <c r="Q18" s="158" t="s">
        <v>235</v>
      </c>
      <c r="R18" s="189" t="str">
        <f t="shared" si="7"/>
        <v>1000261</v>
      </c>
      <c r="S18" s="65">
        <v>1</v>
      </c>
      <c r="T18" s="158" t="s">
        <v>139</v>
      </c>
      <c r="U18" s="188">
        <v>100000</v>
      </c>
      <c r="V18" s="188">
        <f t="shared" si="3"/>
        <v>18000</v>
      </c>
      <c r="W18" s="188">
        <v>0</v>
      </c>
      <c r="X18" s="188">
        <v>115</v>
      </c>
      <c r="Y18" s="191" t="s">
        <v>47</v>
      </c>
      <c r="Z18" s="20">
        <f t="shared" si="4"/>
        <v>82000</v>
      </c>
      <c r="AA18" s="21"/>
      <c r="AB18" s="22">
        <f t="shared" si="8"/>
        <v>42372.881355932208</v>
      </c>
      <c r="AC18" s="189">
        <f t="shared" si="5"/>
        <v>50000</v>
      </c>
      <c r="AD18" s="188"/>
      <c r="AE18" s="188"/>
      <c r="AF18" s="158" t="s">
        <v>231</v>
      </c>
      <c r="AG18" s="194">
        <v>8</v>
      </c>
      <c r="AH18" s="195">
        <v>13</v>
      </c>
      <c r="AI18" s="196" t="s">
        <v>49</v>
      </c>
      <c r="AJ18" s="158"/>
      <c r="AK18" s="158"/>
      <c r="AL18" s="189">
        <v>0</v>
      </c>
      <c r="AM18" s="65" t="s">
        <v>50</v>
      </c>
      <c r="AN18" s="188" t="s">
        <v>51</v>
      </c>
      <c r="AO18" s="188"/>
      <c r="AP18" s="189"/>
      <c r="AQ18" s="189"/>
      <c r="AR18" s="189"/>
      <c r="AS18" s="189" t="s">
        <v>261</v>
      </c>
      <c r="AT18" s="65">
        <v>1</v>
      </c>
      <c r="AU18" s="161">
        <v>3936</v>
      </c>
      <c r="AV18" s="161" t="str">
        <f t="shared" ref="AV18:AV33" si="1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"&amp;A18&amp;", "&amp;C18&amp;", '"&amp;D18&amp;"', date'"&amp;E18&amp;"', date'"&amp;F18&amp;"', "&amp;G18&amp;", "&amp;H18&amp;", '"&amp;I18&amp;"',date'"&amp;O18&amp;"',"&amp;J18&amp;", "&amp;K18&amp;", "&amp;K18&amp;", '"&amp;L18&amp;"', "&amp;M18&amp;", "&amp;N18&amp;", date'"&amp;P18&amp;"', date'"&amp;Q18&amp;"', "&amp;R18&amp;", "&amp;S18&amp;", to_date('"&amp;T18&amp;"','YYYY-MM-DD HH24:MI:SS'), "&amp;U18&amp;", "&amp;V18&amp;", "&amp;W18&amp;", "&amp;X18&amp;", "&amp;AL18&amp;", '"&amp;AN18&amp;"', "&amp;AG18&amp;","&amp;AM18&amp;");"&amp;
IF(LEN(AC18)&gt;0,"insert into xxxx_oebs_cash_payment_test (ID, INVOICE_ID, OEBS_PAYMENT, DOC_DATE, COMISS_DATE) values (s_xxxx_oebs_cash_payment_test.NEXTVAL, "&amp;H18&amp;", "&amp;AC18&amp;", to_date('"&amp;T18&amp;"','YYYY-MM-DD HH24:MI:SS'), "&amp;AF18&amp;" );","")&amp;
IF(LEN(AD18)&gt;0,"insert into xxxx_oebs_cash_payment_test (ID, INVOICE_ID, OEBS_PAYMENT, DOC_DATE, COMISS_DATE) values (s_xxxx_oebs_cash_payment_test.NEXTVAL, "&amp;H18&amp;", "&amp;AD18&amp;", to_date('"&amp;T18&amp;"','YYYY-MM-DD HH24:MI:SS'), "&amp;AF18&amp;" );","")&amp;
IF(LEN(AE18)&gt;0,"insert into xxxx_oebs_cash_payment_test (ID, INVOICE_ID, OEBS_PAYMENT, DOC_DATE, COMISS_DATE) values (s_xxxx_oebs_cash_payment_test.NEXTVAL, "&amp;H18&amp;", "&amp;AE18&amp;", to_date('"&amp;T18&amp;"','YYYY-MM-DD HH24:MI:SS'), "&amp;AF18&amp;" );","")&amp;
IF(LEN(AH18)&gt;0,"insert into xxxx_client_discount_m  (ID,CLIENT_ID,CLIENT_AVG_DISCOUNT,DT) values (s_xxxx_client_discount_m.NEXTVAL,"&amp;X18&amp;", "&amp;AH18&amp;", "&amp;AI18&amp;");","")&amp;
IF(LEN(AJ18)&gt;0,"insert into xxxx_client_discount_m  (ID,CLIENT_ID,CLIENT_AVG_DISCOUNT,DT) values (s_xxxx_client_discount_m.NEXTVAL,"&amp;X18&amp;", "&amp;AJ18&amp;", "&amp;AK18&amp;");","")&amp;
IF(LEN(AO18)&gt;0,"insert into xxxx_contract_signed_attr (ID, CONTRACT_ID, CODE, KEY_NUM) values (s_xxxx_contract_signed_attr.NEXTVAL, "&amp;C18&amp;", 'SUPERCOMMISSION_BONUS' , "&amp;AO18&amp;" );","")&amp;
IF(LEN(AP18)&gt;0,"insert into xxxx_loyal_clients_contr_attr (ID, CONTRACT_ID, CLIENT_ID, LC_TURNOVER, COLLATERAL_FIRST_DT, COLLATERAL_END_DT) values (s_xxxx_loyal_clients_contr_atr.NEXTVAL, "&amp;C18&amp;", "&amp;X18&amp;", "&amp;AP18&amp;", "&amp;AQ18&amp;", "&amp;AR18&amp;"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100026, 'Б-100026-13',date'2016-03-02',3, 7, 7, 'RUR', 1, 18, date'2016-03-06', date'2016-03-07', 1000261, 1, to_date('2016-03-07 00:00:00','YYYY-MM-DD HH24:MI:SS'), 100000, 18000, 0, 115, 0, 'c1', 8,null);insert into xxxx_oebs_cash_payment_test (ID, INVOICE_ID, OEBS_PAYMENT, DOC_DATE, COMISS_DATE) values (s_xxxx_oebs_cash_payment_test.NEXTVAL, 100026, 50000, to_date('2016-03-07 00:00:00','YYYY-MM-DD HH24:MI:SS'), date'2016-03-31' );insert into xxxx_client_discount_m  (ID,CLIENT_ID,CLIENT_AVG_DISCOUNT,DT) values (s_xxxx_client_discount_m.NEXTVAL,115, 13, date'2014-03-01');</v>
      </c>
    </row>
    <row r="19" spans="1:48" s="161" customFormat="1" ht="15" customHeight="1" x14ac:dyDescent="0.3">
      <c r="A19" s="10">
        <v>4</v>
      </c>
      <c r="B19" s="11"/>
      <c r="C19" s="188" t="str">
        <f t="shared" si="0"/>
        <v>10004</v>
      </c>
      <c r="D19" s="188" t="str">
        <f t="shared" si="1"/>
        <v>10004/13</v>
      </c>
      <c r="E19" s="158" t="s">
        <v>251</v>
      </c>
      <c r="F19" s="158" t="s">
        <v>252</v>
      </c>
      <c r="G19" s="188">
        <v>2</v>
      </c>
      <c r="H19" s="189">
        <v>100027</v>
      </c>
      <c r="I19" s="65" t="str">
        <f t="shared" si="2"/>
        <v>Б-100027-13</v>
      </c>
      <c r="J19" s="85">
        <v>3</v>
      </c>
      <c r="K19" s="188">
        <v>7</v>
      </c>
      <c r="L19" s="188" t="s">
        <v>42</v>
      </c>
      <c r="M19" s="190">
        <v>1</v>
      </c>
      <c r="N19" s="188">
        <v>18</v>
      </c>
      <c r="O19" s="158" t="s">
        <v>168</v>
      </c>
      <c r="P19" s="158" t="s">
        <v>234</v>
      </c>
      <c r="Q19" s="158" t="s">
        <v>235</v>
      </c>
      <c r="R19" s="189" t="str">
        <f t="shared" si="7"/>
        <v>1000271</v>
      </c>
      <c r="S19" s="65">
        <v>1</v>
      </c>
      <c r="T19" s="158" t="s">
        <v>140</v>
      </c>
      <c r="U19" s="188">
        <v>90000</v>
      </c>
      <c r="V19" s="188">
        <f t="shared" si="3"/>
        <v>16200</v>
      </c>
      <c r="W19" s="188">
        <v>0</v>
      </c>
      <c r="X19" s="188">
        <v>116</v>
      </c>
      <c r="Y19" s="191" t="s">
        <v>47</v>
      </c>
      <c r="Z19" s="20">
        <f t="shared" si="4"/>
        <v>73800</v>
      </c>
      <c r="AA19" s="21"/>
      <c r="AB19" s="22">
        <f t="shared" si="8"/>
        <v>38135.593220338982</v>
      </c>
      <c r="AC19" s="189">
        <f t="shared" si="5"/>
        <v>45000</v>
      </c>
      <c r="AD19" s="188"/>
      <c r="AE19" s="188"/>
      <c r="AF19" s="158" t="s">
        <v>231</v>
      </c>
      <c r="AG19" s="194">
        <v>8</v>
      </c>
      <c r="AH19" s="195">
        <v>7</v>
      </c>
      <c r="AI19" s="196" t="s">
        <v>49</v>
      </c>
      <c r="AJ19" s="158"/>
      <c r="AK19" s="158"/>
      <c r="AL19" s="189">
        <v>0</v>
      </c>
      <c r="AM19" s="65" t="s">
        <v>50</v>
      </c>
      <c r="AN19" s="188" t="s">
        <v>51</v>
      </c>
      <c r="AO19" s="188"/>
      <c r="AP19" s="189"/>
      <c r="AQ19" s="189"/>
      <c r="AR19" s="189"/>
      <c r="AS19" s="189"/>
      <c r="AT19" s="65">
        <v>3</v>
      </c>
      <c r="AU19" s="161">
        <v>5904</v>
      </c>
      <c r="AV19" s="161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100027, 'Б-100027-13',date'2016-03-03',3,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date'2014-03-01');</v>
      </c>
    </row>
    <row r="20" spans="1:48" s="161" customFormat="1" ht="15" customHeight="1" x14ac:dyDescent="0.3">
      <c r="A20" s="10">
        <v>4</v>
      </c>
      <c r="B20" s="11"/>
      <c r="C20" s="188" t="str">
        <f t="shared" si="0"/>
        <v>10004</v>
      </c>
      <c r="D20" s="188" t="str">
        <f t="shared" si="1"/>
        <v>10004/13</v>
      </c>
      <c r="E20" s="158" t="s">
        <v>251</v>
      </c>
      <c r="F20" s="158" t="s">
        <v>252</v>
      </c>
      <c r="G20" s="188">
        <v>2</v>
      </c>
      <c r="H20" s="189">
        <v>100028</v>
      </c>
      <c r="I20" s="65" t="str">
        <f t="shared" si="2"/>
        <v>Б-100028-13</v>
      </c>
      <c r="J20" s="85">
        <v>3</v>
      </c>
      <c r="K20" s="188">
        <v>3</v>
      </c>
      <c r="L20" s="188" t="s">
        <v>42</v>
      </c>
      <c r="M20" s="190">
        <v>1</v>
      </c>
      <c r="N20" s="188">
        <v>18</v>
      </c>
      <c r="O20" s="158" t="s">
        <v>168</v>
      </c>
      <c r="P20" s="158" t="s">
        <v>234</v>
      </c>
      <c r="Q20" s="158" t="s">
        <v>235</v>
      </c>
      <c r="R20" s="189" t="str">
        <f t="shared" si="7"/>
        <v>1000281</v>
      </c>
      <c r="S20" s="65">
        <v>1</v>
      </c>
      <c r="T20" s="158" t="s">
        <v>140</v>
      </c>
      <c r="U20" s="188">
        <v>90000</v>
      </c>
      <c r="V20" s="188">
        <f t="shared" si="3"/>
        <v>16200</v>
      </c>
      <c r="W20" s="188">
        <v>0</v>
      </c>
      <c r="X20" s="188">
        <v>117</v>
      </c>
      <c r="Y20" s="191" t="s">
        <v>47</v>
      </c>
      <c r="Z20" s="20">
        <f t="shared" si="4"/>
        <v>73800</v>
      </c>
      <c r="AA20" s="21"/>
      <c r="AB20" s="22">
        <f t="shared" si="8"/>
        <v>38135.593220338982</v>
      </c>
      <c r="AC20" s="189">
        <f t="shared" si="5"/>
        <v>45000</v>
      </c>
      <c r="AD20" s="188"/>
      <c r="AE20" s="188"/>
      <c r="AF20" s="158" t="s">
        <v>231</v>
      </c>
      <c r="AG20" s="194">
        <v>8</v>
      </c>
      <c r="AH20" s="195">
        <v>7</v>
      </c>
      <c r="AI20" s="196" t="s">
        <v>49</v>
      </c>
      <c r="AJ20" s="158"/>
      <c r="AK20" s="158"/>
      <c r="AL20" s="189">
        <v>0</v>
      </c>
      <c r="AM20" s="65" t="s">
        <v>50</v>
      </c>
      <c r="AN20" s="188" t="s">
        <v>51</v>
      </c>
      <c r="AO20" s="188"/>
      <c r="AP20" s="189"/>
      <c r="AQ20" s="189"/>
      <c r="AR20" s="189"/>
      <c r="AS20" s="189"/>
      <c r="AT20" s="198">
        <v>7</v>
      </c>
      <c r="AU20" s="161">
        <v>12464</v>
      </c>
      <c r="AV20" s="161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100028, 'Б-100028-13',date'2016-03-03',3, 3, 3, 'RUR', 1, 18, date'2016-03-06', date'2016-03-07', 1000281, 1, to_date('2016-03-08 00:00:00','YYYY-MM-DD HH24:MI:SS'), 90000, 16200, 0, 117, 0, 'c1', 8,null);insert into xxxx_oebs_cash_payment_test (ID, INVOICE_ID, OEBS_PAYMENT, DOC_DATE, COMISS_DATE) values (s_xxxx_oebs_cash_payment_test.NEXTVAL, 100028, 45000, to_date('2016-03-08 00:00:00','YYYY-MM-DD HH24:MI:SS'), date'2016-03-31' );insert into xxxx_client_discount_m  (ID,CLIENT_ID,CLIENT_AVG_DISCOUNT,DT) values (s_xxxx_client_discount_m.NEXTVAL,117, 7, date'2014-03-01');</v>
      </c>
    </row>
    <row r="21" spans="1:48" s="161" customFormat="1" ht="15" customHeight="1" x14ac:dyDescent="0.3">
      <c r="A21" s="10">
        <v>4</v>
      </c>
      <c r="B21" s="11"/>
      <c r="C21" s="188" t="str">
        <f t="shared" si="0"/>
        <v>10004</v>
      </c>
      <c r="D21" s="188" t="str">
        <f t="shared" si="1"/>
        <v>10004/13</v>
      </c>
      <c r="E21" s="158" t="s">
        <v>251</v>
      </c>
      <c r="F21" s="158" t="s">
        <v>252</v>
      </c>
      <c r="G21" s="188">
        <v>2</v>
      </c>
      <c r="H21" s="189">
        <v>100029</v>
      </c>
      <c r="I21" s="65" t="str">
        <f t="shared" si="2"/>
        <v>Б-100029-13</v>
      </c>
      <c r="J21" s="85">
        <v>3</v>
      </c>
      <c r="K21" s="188">
        <v>2</v>
      </c>
      <c r="L21" s="188" t="s">
        <v>42</v>
      </c>
      <c r="M21" s="190">
        <v>1</v>
      </c>
      <c r="N21" s="188">
        <v>18</v>
      </c>
      <c r="O21" s="158" t="s">
        <v>169</v>
      </c>
      <c r="P21" s="158" t="s">
        <v>234</v>
      </c>
      <c r="Q21" s="158" t="s">
        <v>235</v>
      </c>
      <c r="R21" s="189" t="str">
        <f t="shared" si="7"/>
        <v>1000291</v>
      </c>
      <c r="S21" s="65">
        <v>1</v>
      </c>
      <c r="T21" s="158" t="s">
        <v>141</v>
      </c>
      <c r="U21" s="188">
        <v>80000</v>
      </c>
      <c r="V21" s="188">
        <f t="shared" si="3"/>
        <v>14400</v>
      </c>
      <c r="W21" s="188">
        <v>0</v>
      </c>
      <c r="X21" s="188">
        <v>118</v>
      </c>
      <c r="Y21" s="191" t="s">
        <v>47</v>
      </c>
      <c r="Z21" s="20">
        <f t="shared" si="4"/>
        <v>65600</v>
      </c>
      <c r="AA21" s="21"/>
      <c r="AB21" s="22">
        <f t="shared" si="8"/>
        <v>33898.305084745763</v>
      </c>
      <c r="AC21" s="189">
        <f t="shared" si="5"/>
        <v>40000</v>
      </c>
      <c r="AD21" s="188"/>
      <c r="AE21" s="188"/>
      <c r="AF21" s="158" t="s">
        <v>231</v>
      </c>
      <c r="AG21" s="194">
        <v>8</v>
      </c>
      <c r="AH21" s="195">
        <v>20</v>
      </c>
      <c r="AI21" s="196" t="s">
        <v>49</v>
      </c>
      <c r="AJ21" s="158"/>
      <c r="AK21" s="158"/>
      <c r="AL21" s="189">
        <v>0</v>
      </c>
      <c r="AM21" s="65" t="s">
        <v>50</v>
      </c>
      <c r="AN21" s="188" t="s">
        <v>51</v>
      </c>
      <c r="AO21" s="188"/>
      <c r="AP21" s="189"/>
      <c r="AQ21" s="189"/>
      <c r="AR21" s="189"/>
      <c r="AS21" s="189"/>
      <c r="AT21" s="65">
        <v>25</v>
      </c>
      <c r="AU21" s="161">
        <v>6560</v>
      </c>
      <c r="AV21" s="161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100029, 'Б-100029-13',date'2016-03-04',3, 2, 2, 'RUR', 1, 18, date'2016-03-06', date'2016-03-07', 1000291, 1, to_date('2016-03-09 00:00:00','YYYY-MM-DD HH24:MI:SS'), 80000, 14400, 0, 118, 0, 'c1', 8,null);insert into xxxx_oebs_cash_payment_test (ID, INVOICE_ID, OEBS_PAYMENT, DOC_DATE, COMISS_DATE) values (s_xxxx_oebs_cash_payment_test.NEXTVAL, 100029, 40000, to_date('2016-03-09 00:00:00','YYYY-MM-DD HH24:MI:SS'), date'2016-03-31' );insert into xxxx_client_discount_m  (ID,CLIENT_ID,CLIENT_AVG_DISCOUNT,DT) values (s_xxxx_client_discount_m.NEXTVAL,118, 20, date'2014-03-01');</v>
      </c>
    </row>
    <row r="22" spans="1:48" s="199" customFormat="1" ht="15" customHeight="1" x14ac:dyDescent="0.3">
      <c r="A22" s="10">
        <v>4</v>
      </c>
      <c r="B22" s="11"/>
      <c r="C22" s="65" t="str">
        <f t="shared" si="0"/>
        <v>10004</v>
      </c>
      <c r="D22" s="65" t="str">
        <f t="shared" si="1"/>
        <v>10004/13</v>
      </c>
      <c r="E22" s="160" t="s">
        <v>251</v>
      </c>
      <c r="F22" s="160" t="s">
        <v>252</v>
      </c>
      <c r="G22" s="65">
        <v>2</v>
      </c>
      <c r="H22" s="189">
        <v>100030</v>
      </c>
      <c r="I22" s="65" t="str">
        <f t="shared" si="2"/>
        <v>Б-100030-13</v>
      </c>
      <c r="J22" s="85">
        <v>3</v>
      </c>
      <c r="K22" s="65">
        <v>1</v>
      </c>
      <c r="L22" s="65" t="s">
        <v>42</v>
      </c>
      <c r="M22" s="200">
        <v>1</v>
      </c>
      <c r="N22" s="65">
        <v>18</v>
      </c>
      <c r="O22" s="160" t="s">
        <v>170</v>
      </c>
      <c r="P22" s="160" t="s">
        <v>234</v>
      </c>
      <c r="Q22" s="160" t="s">
        <v>235</v>
      </c>
      <c r="R22" s="65" t="str">
        <f t="shared" si="7"/>
        <v>1000301</v>
      </c>
      <c r="S22" s="65">
        <v>1</v>
      </c>
      <c r="T22" s="160" t="s">
        <v>142</v>
      </c>
      <c r="U22" s="65">
        <v>60000</v>
      </c>
      <c r="V22" s="65">
        <f t="shared" si="3"/>
        <v>10800</v>
      </c>
      <c r="W22" s="65">
        <v>0</v>
      </c>
      <c r="X22" s="188">
        <v>119</v>
      </c>
      <c r="Y22" s="202" t="s">
        <v>47</v>
      </c>
      <c r="Z22" s="20">
        <f t="shared" si="4"/>
        <v>49200</v>
      </c>
      <c r="AA22" s="21"/>
      <c r="AB22" s="22">
        <f t="shared" si="8"/>
        <v>25423.728813559323</v>
      </c>
      <c r="AC22" s="65">
        <f t="shared" si="5"/>
        <v>30000</v>
      </c>
      <c r="AD22" s="65"/>
      <c r="AE22" s="65"/>
      <c r="AF22" s="160" t="s">
        <v>231</v>
      </c>
      <c r="AG22" s="204">
        <v>8</v>
      </c>
      <c r="AH22" s="205">
        <v>13</v>
      </c>
      <c r="AI22" s="206" t="s">
        <v>49</v>
      </c>
      <c r="AJ22" s="160"/>
      <c r="AK22" s="160"/>
      <c r="AL22" s="65">
        <v>0</v>
      </c>
      <c r="AM22" s="65" t="s">
        <v>50</v>
      </c>
      <c r="AN22" s="65" t="s">
        <v>51</v>
      </c>
      <c r="AO22" s="65"/>
      <c r="AP22" s="65"/>
      <c r="AQ22" s="65"/>
      <c r="AR22" s="65"/>
      <c r="AS22" s="189"/>
      <c r="AT22" s="65"/>
      <c r="AU22" s="199" t="s">
        <v>300</v>
      </c>
      <c r="AV22" s="19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100030, 'Б-100030-13',date'2016-03-05',3, 1, 1, 'RUR', 1, 18, date'2016-03-06', date'2016-03-07', 1000301, 1, to_date('2016-03-11 00:00:00','YYYY-MM-DD HH24:MI:SS'), 60000, 10800, 0, 119, 0, 'c1', 8,null);insert into xxxx_oebs_cash_payment_test (ID, INVOICE_ID, OEBS_PAYMENT, DOC_DATE, COMISS_DATE) values (s_xxxx_oebs_cash_payment_test.NEXTVAL, 100030, 30000, to_date('2016-03-11 00:00:00','YYYY-MM-DD HH24:MI:SS'), date'2016-03-31' );insert into xxxx_client_discount_m  (ID,CLIENT_ID,CLIENT_AVG_DISCOUNT,DT) values (s_xxxx_client_discount_m.NEXTVAL,119, 13, date'2014-03-01');</v>
      </c>
    </row>
    <row r="23" spans="1:48" s="199" customFormat="1" x14ac:dyDescent="0.3">
      <c r="A23" s="10">
        <v>4</v>
      </c>
      <c r="B23" s="11"/>
      <c r="C23" s="65" t="str">
        <f t="shared" si="0"/>
        <v>10004</v>
      </c>
      <c r="D23" s="65" t="str">
        <f t="shared" si="1"/>
        <v>10004/13</v>
      </c>
      <c r="E23" s="160" t="s">
        <v>251</v>
      </c>
      <c r="F23" s="160" t="s">
        <v>252</v>
      </c>
      <c r="G23" s="65">
        <v>2</v>
      </c>
      <c r="H23" s="189">
        <v>100031</v>
      </c>
      <c r="I23" s="65" t="str">
        <f t="shared" si="2"/>
        <v>Б-100031-13</v>
      </c>
      <c r="J23" s="85">
        <v>3</v>
      </c>
      <c r="K23" s="188">
        <v>7</v>
      </c>
      <c r="L23" s="65" t="s">
        <v>42</v>
      </c>
      <c r="M23" s="200">
        <v>1</v>
      </c>
      <c r="N23" s="65">
        <v>18</v>
      </c>
      <c r="O23" s="160" t="s">
        <v>240</v>
      </c>
      <c r="P23" s="160" t="s">
        <v>244</v>
      </c>
      <c r="Q23" s="160" t="s">
        <v>245</v>
      </c>
      <c r="R23" s="65" t="str">
        <f t="shared" ref="R23:R43" si="11">H23&amp;"1"</f>
        <v>1000311</v>
      </c>
      <c r="S23" s="65">
        <v>1</v>
      </c>
      <c r="T23" s="160" t="s">
        <v>143</v>
      </c>
      <c r="U23" s="65">
        <v>100000</v>
      </c>
      <c r="V23" s="65">
        <f t="shared" si="3"/>
        <v>18000</v>
      </c>
      <c r="W23" s="65">
        <v>0</v>
      </c>
      <c r="X23" s="188">
        <v>120</v>
      </c>
      <c r="Y23" s="202" t="s">
        <v>47</v>
      </c>
      <c r="Z23" s="20">
        <f t="shared" si="4"/>
        <v>82000</v>
      </c>
      <c r="AA23" s="21"/>
      <c r="AB23" s="22">
        <f t="shared" si="8"/>
        <v>42372.881355932208</v>
      </c>
      <c r="AC23" s="65">
        <f t="shared" si="5"/>
        <v>50000</v>
      </c>
      <c r="AD23" s="65"/>
      <c r="AE23" s="65"/>
      <c r="AF23" s="160" t="s">
        <v>232</v>
      </c>
      <c r="AG23" s="204">
        <v>8</v>
      </c>
      <c r="AH23" s="205">
        <v>13</v>
      </c>
      <c r="AI23" s="206" t="s">
        <v>49</v>
      </c>
      <c r="AJ23" s="160"/>
      <c r="AK23" s="160"/>
      <c r="AL23" s="65">
        <v>0</v>
      </c>
      <c r="AM23" s="65" t="s">
        <v>50</v>
      </c>
      <c r="AN23" s="65" t="s">
        <v>51</v>
      </c>
      <c r="AO23" s="65"/>
      <c r="AP23" s="65"/>
      <c r="AQ23" s="65"/>
      <c r="AR23" s="65"/>
      <c r="AS23" s="189"/>
      <c r="AT23" s="65">
        <v>1</v>
      </c>
      <c r="AU23" s="199">
        <v>3936</v>
      </c>
      <c r="AV23" s="19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100031, 'Б-100031-13',date'2016-04-02',3, 7, 7, 'RUR', 1, 18, date'2016-04-06', date'2016-04-07', 1000311, 1, to_date('2016-04-07 00:00:00','YYYY-MM-DD HH24:MI:SS'), 100000, 18000, 0, 120, 0, 'c1', 8,null);insert into xxxx_oebs_cash_payment_test (ID, INVOICE_ID, OEBS_PAYMENT, DOC_DATE, COMISS_DATE) values (s_xxxx_oebs_cash_payment_test.NEXTVAL, 100031, 50000, to_date('2016-04-07 00:00:00','YYYY-MM-DD HH24:MI:SS'), date'2016-04-30' );insert into xxxx_client_discount_m  (ID,CLIENT_ID,CLIENT_AVG_DISCOUNT,DT) values (s_xxxx_client_discount_m.NEXTVAL,120, 13, date'2014-03-01');</v>
      </c>
    </row>
    <row r="24" spans="1:48" s="199" customFormat="1" ht="15" customHeight="1" x14ac:dyDescent="0.3">
      <c r="A24" s="10">
        <v>4</v>
      </c>
      <c r="B24" s="11"/>
      <c r="C24" s="65" t="str">
        <f t="shared" si="0"/>
        <v>10004</v>
      </c>
      <c r="D24" s="65" t="str">
        <f t="shared" si="1"/>
        <v>10004/13</v>
      </c>
      <c r="E24" s="160" t="s">
        <v>251</v>
      </c>
      <c r="F24" s="160" t="s">
        <v>252</v>
      </c>
      <c r="G24" s="65">
        <v>2</v>
      </c>
      <c r="H24" s="189">
        <v>100032</v>
      </c>
      <c r="I24" s="65" t="str">
        <f t="shared" si="2"/>
        <v>Б-100032-13</v>
      </c>
      <c r="J24" s="85">
        <v>3</v>
      </c>
      <c r="K24" s="188">
        <v>7</v>
      </c>
      <c r="L24" s="65" t="s">
        <v>42</v>
      </c>
      <c r="M24" s="200">
        <v>1</v>
      </c>
      <c r="N24" s="65">
        <v>18</v>
      </c>
      <c r="O24" s="160" t="s">
        <v>241</v>
      </c>
      <c r="P24" s="160" t="s">
        <v>244</v>
      </c>
      <c r="Q24" s="160" t="s">
        <v>245</v>
      </c>
      <c r="R24" s="65" t="str">
        <f t="shared" si="11"/>
        <v>1000321</v>
      </c>
      <c r="S24" s="65">
        <v>1</v>
      </c>
      <c r="T24" s="160" t="s">
        <v>144</v>
      </c>
      <c r="U24" s="65">
        <v>90000</v>
      </c>
      <c r="V24" s="65">
        <f t="shared" si="3"/>
        <v>16200</v>
      </c>
      <c r="W24" s="65">
        <v>0</v>
      </c>
      <c r="X24" s="188">
        <v>121</v>
      </c>
      <c r="Y24" s="202" t="s">
        <v>47</v>
      </c>
      <c r="Z24" s="20">
        <f t="shared" si="4"/>
        <v>73800</v>
      </c>
      <c r="AA24" s="21"/>
      <c r="AB24" s="22">
        <f t="shared" si="8"/>
        <v>38135.593220338982</v>
      </c>
      <c r="AC24" s="65">
        <f t="shared" si="5"/>
        <v>45000</v>
      </c>
      <c r="AD24" s="65"/>
      <c r="AE24" s="65"/>
      <c r="AF24" s="160" t="s">
        <v>232</v>
      </c>
      <c r="AG24" s="204">
        <v>8</v>
      </c>
      <c r="AH24" s="205">
        <v>7</v>
      </c>
      <c r="AI24" s="206" t="s">
        <v>49</v>
      </c>
      <c r="AJ24" s="160"/>
      <c r="AK24" s="160"/>
      <c r="AL24" s="65">
        <v>0</v>
      </c>
      <c r="AM24" s="65" t="s">
        <v>50</v>
      </c>
      <c r="AN24" s="65" t="s">
        <v>51</v>
      </c>
      <c r="AO24" s="65"/>
      <c r="AP24" s="65"/>
      <c r="AQ24" s="65"/>
      <c r="AR24" s="65"/>
      <c r="AS24" s="189"/>
      <c r="AT24" s="65">
        <v>3</v>
      </c>
      <c r="AU24" s="199">
        <v>5904</v>
      </c>
      <c r="AV24" s="19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100032, 'Б-100032-13',date'2016-04-03',3, 7, 7, 'RUR', 1, 18, date'2016-04-06', date'2016-04-07', 1000321, 1, to_date('2016-04-08 00:00:00','YYYY-MM-DD HH24:MI:SS'), 90000, 16200, 0, 121, 0, 'c1', 8,null);insert into xxxx_oebs_cash_payment_test (ID, INVOICE_ID, OEBS_PAYMENT, DOC_DATE, COMISS_DATE) values (s_xxxx_oebs_cash_payment_test.NEXTVAL, 100032, 45000, to_date('2016-04-08 00:00:00','YYYY-MM-DD HH24:MI:SS'), date'2016-04-30' );insert into xxxx_client_discount_m  (ID,CLIENT_ID,CLIENT_AVG_DISCOUNT,DT) values (s_xxxx_client_discount_m.NEXTVAL,121, 7, date'2014-03-01');</v>
      </c>
    </row>
    <row r="25" spans="1:48" s="199" customFormat="1" ht="15" customHeight="1" x14ac:dyDescent="0.3">
      <c r="A25" s="10">
        <v>4</v>
      </c>
      <c r="B25" s="11"/>
      <c r="C25" s="65" t="str">
        <f t="shared" si="0"/>
        <v>10004</v>
      </c>
      <c r="D25" s="65" t="str">
        <f t="shared" si="1"/>
        <v>10004/13</v>
      </c>
      <c r="E25" s="160" t="s">
        <v>251</v>
      </c>
      <c r="F25" s="160" t="s">
        <v>252</v>
      </c>
      <c r="G25" s="65">
        <v>2</v>
      </c>
      <c r="H25" s="189">
        <v>100033</v>
      </c>
      <c r="I25" s="65" t="str">
        <f t="shared" si="2"/>
        <v>Б-100033-13</v>
      </c>
      <c r="J25" s="85">
        <v>3</v>
      </c>
      <c r="K25" s="188">
        <v>3</v>
      </c>
      <c r="L25" s="65" t="s">
        <v>42</v>
      </c>
      <c r="M25" s="200">
        <v>1</v>
      </c>
      <c r="N25" s="65">
        <v>18</v>
      </c>
      <c r="O25" s="160" t="s">
        <v>241</v>
      </c>
      <c r="P25" s="160" t="s">
        <v>244</v>
      </c>
      <c r="Q25" s="160" t="s">
        <v>245</v>
      </c>
      <c r="R25" s="65" t="str">
        <f t="shared" si="11"/>
        <v>1000331</v>
      </c>
      <c r="S25" s="65">
        <v>1</v>
      </c>
      <c r="T25" s="160" t="s">
        <v>144</v>
      </c>
      <c r="U25" s="65">
        <v>90000</v>
      </c>
      <c r="V25" s="65">
        <f t="shared" si="3"/>
        <v>16200</v>
      </c>
      <c r="W25" s="65">
        <v>0</v>
      </c>
      <c r="X25" s="188">
        <v>122</v>
      </c>
      <c r="Y25" s="202" t="s">
        <v>47</v>
      </c>
      <c r="Z25" s="20">
        <f t="shared" si="4"/>
        <v>73800</v>
      </c>
      <c r="AA25" s="21"/>
      <c r="AB25" s="22">
        <f t="shared" si="8"/>
        <v>38135.593220338982</v>
      </c>
      <c r="AC25" s="65">
        <f t="shared" si="5"/>
        <v>45000</v>
      </c>
      <c r="AD25" s="65"/>
      <c r="AE25" s="65"/>
      <c r="AF25" s="160" t="s">
        <v>232</v>
      </c>
      <c r="AG25" s="204">
        <v>8</v>
      </c>
      <c r="AH25" s="205">
        <v>7</v>
      </c>
      <c r="AI25" s="206" t="s">
        <v>49</v>
      </c>
      <c r="AJ25" s="160"/>
      <c r="AK25" s="160"/>
      <c r="AL25" s="65">
        <v>0</v>
      </c>
      <c r="AM25" s="65" t="s">
        <v>50</v>
      </c>
      <c r="AN25" s="65" t="s">
        <v>51</v>
      </c>
      <c r="AO25" s="65"/>
      <c r="AP25" s="65"/>
      <c r="AQ25" s="65"/>
      <c r="AR25" s="65"/>
      <c r="AS25" s="189" t="s">
        <v>260</v>
      </c>
      <c r="AT25" s="198">
        <v>7</v>
      </c>
      <c r="AU25" s="199">
        <v>12464</v>
      </c>
      <c r="AV25" s="19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100033, 'Б-100033-13',date'2016-04-03',3, 3, 3, 'RUR', 1, 18, date'2016-04-06', date'2016-04-07', 1000331, 1, to_date('2016-04-08 00:00:00','YYYY-MM-DD HH24:MI:SS'), 90000, 16200, 0, 122, 0, 'c1', 8,null);insert into xxxx_oebs_cash_payment_test (ID, INVOICE_ID, OEBS_PAYMENT, DOC_DATE, COMISS_DATE) values (s_xxxx_oebs_cash_payment_test.NEXTVAL, 100033, 45000, to_date('2016-04-08 00:00:00','YYYY-MM-DD HH24:MI:SS'), date'2016-04-30' );insert into xxxx_client_discount_m  (ID,CLIENT_ID,CLIENT_AVG_DISCOUNT,DT) values (s_xxxx_client_discount_m.NEXTVAL,122, 7, date'2014-03-01');</v>
      </c>
    </row>
    <row r="26" spans="1:48" s="199" customFormat="1" ht="15" customHeight="1" x14ac:dyDescent="0.3">
      <c r="A26" s="10">
        <v>4</v>
      </c>
      <c r="B26" s="11"/>
      <c r="C26" s="65" t="str">
        <f t="shared" si="0"/>
        <v>10004</v>
      </c>
      <c r="D26" s="65" t="str">
        <f t="shared" si="1"/>
        <v>10004/13</v>
      </c>
      <c r="E26" s="160" t="s">
        <v>251</v>
      </c>
      <c r="F26" s="160" t="s">
        <v>252</v>
      </c>
      <c r="G26" s="65">
        <v>2</v>
      </c>
      <c r="H26" s="189">
        <v>100034</v>
      </c>
      <c r="I26" s="65" t="str">
        <f t="shared" si="2"/>
        <v>Б-100034-13</v>
      </c>
      <c r="J26" s="85">
        <v>3</v>
      </c>
      <c r="K26" s="188">
        <v>2</v>
      </c>
      <c r="L26" s="65" t="s">
        <v>42</v>
      </c>
      <c r="M26" s="200">
        <v>1</v>
      </c>
      <c r="N26" s="65">
        <v>18</v>
      </c>
      <c r="O26" s="160" t="s">
        <v>242</v>
      </c>
      <c r="P26" s="160" t="s">
        <v>244</v>
      </c>
      <c r="Q26" s="160" t="s">
        <v>245</v>
      </c>
      <c r="R26" s="65" t="str">
        <f t="shared" si="11"/>
        <v>1000341</v>
      </c>
      <c r="S26" s="65">
        <v>1</v>
      </c>
      <c r="T26" s="160" t="s">
        <v>145</v>
      </c>
      <c r="U26" s="65">
        <v>80000</v>
      </c>
      <c r="V26" s="65">
        <f t="shared" si="3"/>
        <v>14400</v>
      </c>
      <c r="W26" s="65">
        <v>0</v>
      </c>
      <c r="X26" s="188">
        <v>123</v>
      </c>
      <c r="Y26" s="202" t="s">
        <v>47</v>
      </c>
      <c r="Z26" s="20">
        <f t="shared" si="4"/>
        <v>65600</v>
      </c>
      <c r="AA26" s="21"/>
      <c r="AB26" s="22">
        <f t="shared" si="8"/>
        <v>33898.305084745763</v>
      </c>
      <c r="AC26" s="65">
        <f t="shared" si="5"/>
        <v>40000</v>
      </c>
      <c r="AD26" s="65"/>
      <c r="AE26" s="65"/>
      <c r="AF26" s="160" t="s">
        <v>232</v>
      </c>
      <c r="AG26" s="204">
        <v>8</v>
      </c>
      <c r="AH26" s="205">
        <v>20</v>
      </c>
      <c r="AI26" s="206" t="s">
        <v>49</v>
      </c>
      <c r="AJ26" s="160"/>
      <c r="AK26" s="160"/>
      <c r="AL26" s="65">
        <v>0</v>
      </c>
      <c r="AM26" s="65" t="s">
        <v>50</v>
      </c>
      <c r="AN26" s="65" t="s">
        <v>51</v>
      </c>
      <c r="AO26" s="65"/>
      <c r="AP26" s="65"/>
      <c r="AQ26" s="65"/>
      <c r="AR26" s="65"/>
      <c r="AS26" s="189"/>
      <c r="AT26" s="65">
        <v>25</v>
      </c>
      <c r="AU26" s="199">
        <v>6560</v>
      </c>
      <c r="AV26" s="19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100034, 'Б-100034-13',date'2016-04-04',3, 2, 2, 'RUR', 1, 18, date'2016-04-06', date'2016-04-07', 1000341, 1, to_date('2016-04-09 00:00:00','YYYY-MM-DD HH24:MI:SS'), 80000, 14400, 0, 123, 0, 'c1', 8,null);insert into xxxx_oebs_cash_payment_test (ID, INVOICE_ID, OEBS_PAYMENT, DOC_DATE, COMISS_DATE) values (s_xxxx_oebs_cash_payment_test.NEXTVAL, 100034, 40000, to_date('2016-04-09 00:00:00','YYYY-MM-DD HH24:MI:SS'), date'2016-04-30' );insert into xxxx_client_discount_m  (ID,CLIENT_ID,CLIENT_AVG_DISCOUNT,DT) values (s_xxxx_client_discount_m.NEXTVAL,123, 20, date'2014-03-01');</v>
      </c>
    </row>
    <row r="27" spans="1:48" s="209" customFormat="1" ht="15" customHeight="1" x14ac:dyDescent="0.3">
      <c r="A27" s="31">
        <v>4</v>
      </c>
      <c r="B27" s="32"/>
      <c r="C27" s="201" t="str">
        <f t="shared" si="0"/>
        <v>10004</v>
      </c>
      <c r="D27" s="201" t="str">
        <f t="shared" si="1"/>
        <v>10004/13</v>
      </c>
      <c r="E27" s="159" t="s">
        <v>251</v>
      </c>
      <c r="F27" s="159" t="s">
        <v>252</v>
      </c>
      <c r="G27" s="201">
        <v>2</v>
      </c>
      <c r="H27" s="189">
        <v>100035</v>
      </c>
      <c r="I27" s="201" t="str">
        <f t="shared" si="2"/>
        <v>Б-100035-13</v>
      </c>
      <c r="J27" s="85">
        <v>3</v>
      </c>
      <c r="K27" s="201">
        <v>1</v>
      </c>
      <c r="L27" s="201" t="s">
        <v>42</v>
      </c>
      <c r="M27" s="210">
        <v>1</v>
      </c>
      <c r="N27" s="201">
        <v>18</v>
      </c>
      <c r="O27" s="159" t="s">
        <v>243</v>
      </c>
      <c r="P27" s="159" t="s">
        <v>244</v>
      </c>
      <c r="Q27" s="159" t="s">
        <v>245</v>
      </c>
      <c r="R27" s="201" t="str">
        <f t="shared" si="11"/>
        <v>1000351</v>
      </c>
      <c r="S27" s="201">
        <v>1</v>
      </c>
      <c r="T27" s="159" t="s">
        <v>146</v>
      </c>
      <c r="U27" s="201">
        <v>60000</v>
      </c>
      <c r="V27" s="201">
        <f t="shared" si="3"/>
        <v>10800</v>
      </c>
      <c r="W27" s="201">
        <v>0</v>
      </c>
      <c r="X27" s="188">
        <v>124</v>
      </c>
      <c r="Y27" s="211" t="s">
        <v>47</v>
      </c>
      <c r="Z27" s="20">
        <f t="shared" si="4"/>
        <v>49200</v>
      </c>
      <c r="AA27" s="21"/>
      <c r="AB27" s="22">
        <f t="shared" si="8"/>
        <v>25423.728813559323</v>
      </c>
      <c r="AC27" s="201">
        <f t="shared" si="5"/>
        <v>30000</v>
      </c>
      <c r="AD27" s="201"/>
      <c r="AE27" s="201"/>
      <c r="AF27" s="159" t="s">
        <v>232</v>
      </c>
      <c r="AG27" s="213">
        <v>8</v>
      </c>
      <c r="AH27" s="214">
        <v>13</v>
      </c>
      <c r="AI27" s="215" t="s">
        <v>49</v>
      </c>
      <c r="AJ27" s="159"/>
      <c r="AK27" s="159"/>
      <c r="AL27" s="201">
        <v>0</v>
      </c>
      <c r="AM27" s="201" t="s">
        <v>50</v>
      </c>
      <c r="AN27" s="201" t="s">
        <v>51</v>
      </c>
      <c r="AO27" s="201"/>
      <c r="AP27" s="201"/>
      <c r="AQ27" s="201"/>
      <c r="AR27" s="201"/>
      <c r="AS27" s="216"/>
      <c r="AT27" s="201"/>
      <c r="AU27" s="209" t="s">
        <v>300</v>
      </c>
      <c r="AV27" s="20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2, 100035, 'Б-100035-13',date'2016-04-05',3, 1, 1, 'RUR', 1, 18, date'2016-04-06', date'2016-04-07', 1000351, 1, to_date('2016-04-11 00:00:00','YYYY-MM-DD HH24:MI:SS'), 60000, 10800, 0, 124, 0, 'c1', 8,null);insert into xxxx_oebs_cash_payment_test (ID, INVOICE_ID, OEBS_PAYMENT, DOC_DATE, COMISS_DATE) values (s_xxxx_oebs_cash_payment_test.NEXTVAL, 100035, 30000, to_date('2016-04-11 00:00:00','YYYY-MM-DD HH24:MI:SS'), date'2016-04-30' );insert into xxxx_client_discount_m  (ID,CLIENT_ID,CLIENT_AVG_DISCOUNT,DT) values (s_xxxx_client_discount_m.NEXTVAL,124, 13, date'2014-03-01');</v>
      </c>
    </row>
    <row r="28" spans="1:48" x14ac:dyDescent="0.3">
      <c r="A28" s="10">
        <v>6</v>
      </c>
      <c r="B28" s="217"/>
      <c r="C28" s="12" t="str">
        <f t="shared" si="0"/>
        <v>10006</v>
      </c>
      <c r="D28" s="12" t="str">
        <f t="shared" si="1"/>
        <v>10006/13</v>
      </c>
      <c r="E28" s="158" t="s">
        <v>251</v>
      </c>
      <c r="F28" s="158" t="s">
        <v>252</v>
      </c>
      <c r="G28" s="162">
        <v>1</v>
      </c>
      <c r="H28" s="189">
        <v>100036</v>
      </c>
      <c r="I28" s="15" t="str">
        <f t="shared" si="2"/>
        <v>Б-100036-13</v>
      </c>
      <c r="J28" s="85">
        <v>3</v>
      </c>
      <c r="K28" s="12">
        <v>1</v>
      </c>
      <c r="L28" s="12" t="s">
        <v>42</v>
      </c>
      <c r="M28" s="16">
        <v>1</v>
      </c>
      <c r="N28" s="12">
        <v>18</v>
      </c>
      <c r="O28" s="13" t="s">
        <v>167</v>
      </c>
      <c r="P28" s="13" t="s">
        <v>234</v>
      </c>
      <c r="Q28" s="13" t="s">
        <v>235</v>
      </c>
      <c r="R28" s="17" t="str">
        <f t="shared" si="11"/>
        <v>1000361</v>
      </c>
      <c r="S28" s="15">
        <v>1</v>
      </c>
      <c r="T28" s="13" t="s">
        <v>139</v>
      </c>
      <c r="U28" s="12">
        <v>100000</v>
      </c>
      <c r="V28" s="12">
        <f t="shared" si="3"/>
        <v>18000</v>
      </c>
      <c r="W28" s="12">
        <v>0</v>
      </c>
      <c r="X28" s="188">
        <v>125</v>
      </c>
      <c r="Y28" s="19" t="s">
        <v>47</v>
      </c>
      <c r="Z28" s="20">
        <f t="shared" si="4"/>
        <v>82000</v>
      </c>
      <c r="AA28" s="21"/>
      <c r="AB28" s="22">
        <f t="shared" si="8"/>
        <v>42372.881355932208</v>
      </c>
      <c r="AC28" s="14">
        <f t="shared" si="5"/>
        <v>50000</v>
      </c>
      <c r="AD28" s="12"/>
      <c r="AE28" s="12"/>
      <c r="AF28" s="13" t="s">
        <v>231</v>
      </c>
      <c r="AG28" s="23">
        <v>8</v>
      </c>
      <c r="AH28" s="24">
        <v>13</v>
      </c>
      <c r="AI28" s="25" t="s">
        <v>49</v>
      </c>
      <c r="AJ28" s="13"/>
      <c r="AK28" s="13"/>
      <c r="AL28" s="17">
        <v>0</v>
      </c>
      <c r="AM28" s="15" t="s">
        <v>50</v>
      </c>
      <c r="AN28" s="12" t="s">
        <v>51</v>
      </c>
      <c r="AO28" s="12"/>
      <c r="AP28" s="17"/>
      <c r="AQ28" s="17"/>
      <c r="AR28" s="17"/>
      <c r="AS28" s="17" t="s">
        <v>258</v>
      </c>
      <c r="AT28" s="15"/>
      <c r="AV28" s="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100036, 'Б-100036-13',date'2016-03-02',3, 1, 1, 'RUR', 1, 18, date'2016-03-06', date'2016-03-07', 1000361, 1, to_date('2016-03-07 00:00:00','YYYY-MM-DD HH24:MI:SS'), 100000, 18000, 0, 125, 0, 'c1', 8,null);insert into xxxx_oebs_cash_payment_test (ID, INVOICE_ID, OEBS_PAYMENT, DOC_DATE, COMISS_DATE) values (s_xxxx_oebs_cash_payment_test.NEXTVAL, 100036, 50000, to_date('2016-03-07 00:00:00','YYYY-MM-DD HH24:MI:SS'), date'2016-03-31' );insert into xxxx_client_discount_m  (ID,CLIENT_ID,CLIENT_AVG_DISCOUNT,DT) values (s_xxxx_client_discount_m.NEXTVAL,125, 13, date'2014-03-01');</v>
      </c>
    </row>
    <row r="29" spans="1:48" ht="15" customHeight="1" x14ac:dyDescent="0.3">
      <c r="A29" s="10">
        <v>6</v>
      </c>
      <c r="B29" s="217"/>
      <c r="C29" s="12" t="str">
        <f t="shared" si="0"/>
        <v>10006</v>
      </c>
      <c r="D29" s="12" t="str">
        <f t="shared" si="1"/>
        <v>10006/13</v>
      </c>
      <c r="E29" s="158" t="s">
        <v>251</v>
      </c>
      <c r="F29" s="158" t="s">
        <v>252</v>
      </c>
      <c r="G29" s="162">
        <v>1</v>
      </c>
      <c r="H29" s="189">
        <v>100037</v>
      </c>
      <c r="I29" s="15" t="str">
        <f t="shared" si="2"/>
        <v>Б-100037-13</v>
      </c>
      <c r="J29" s="85">
        <v>3</v>
      </c>
      <c r="K29" s="12">
        <v>2</v>
      </c>
      <c r="L29" s="12" t="s">
        <v>42</v>
      </c>
      <c r="M29" s="16">
        <v>1</v>
      </c>
      <c r="N29" s="12">
        <v>18</v>
      </c>
      <c r="O29" s="13" t="s">
        <v>168</v>
      </c>
      <c r="P29" s="13" t="s">
        <v>234</v>
      </c>
      <c r="Q29" s="13" t="s">
        <v>235</v>
      </c>
      <c r="R29" s="17" t="str">
        <f t="shared" si="11"/>
        <v>1000371</v>
      </c>
      <c r="S29" s="15">
        <v>1</v>
      </c>
      <c r="T29" s="13" t="s">
        <v>140</v>
      </c>
      <c r="U29" s="12">
        <v>90000</v>
      </c>
      <c r="V29" s="12">
        <f t="shared" si="3"/>
        <v>16200</v>
      </c>
      <c r="W29" s="12">
        <v>0</v>
      </c>
      <c r="X29" s="188">
        <v>126</v>
      </c>
      <c r="Y29" s="19" t="s">
        <v>47</v>
      </c>
      <c r="Z29" s="20">
        <f t="shared" si="4"/>
        <v>73800</v>
      </c>
      <c r="AA29" s="21"/>
      <c r="AB29" s="22">
        <f t="shared" si="8"/>
        <v>38135.593220338982</v>
      </c>
      <c r="AC29" s="14">
        <f t="shared" si="5"/>
        <v>45000</v>
      </c>
      <c r="AD29" s="12"/>
      <c r="AE29" s="12"/>
      <c r="AF29" s="13" t="s">
        <v>231</v>
      </c>
      <c r="AG29" s="23">
        <v>8</v>
      </c>
      <c r="AH29" s="27">
        <v>7</v>
      </c>
      <c r="AI29" s="25" t="s">
        <v>49</v>
      </c>
      <c r="AJ29" s="13"/>
      <c r="AK29" s="13"/>
      <c r="AL29" s="17">
        <v>0</v>
      </c>
      <c r="AM29" s="15" t="s">
        <v>50</v>
      </c>
      <c r="AN29" s="12" t="s">
        <v>51</v>
      </c>
      <c r="AO29" s="12"/>
      <c r="AP29" s="17"/>
      <c r="AQ29" s="17"/>
      <c r="AR29" s="17"/>
      <c r="AS29" s="17"/>
      <c r="AT29" s="15"/>
      <c r="AV29" s="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100037, 'Б-100037-13',date'2016-03-03',3, 2, 2,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date'2014-03-01');</v>
      </c>
    </row>
    <row r="30" spans="1:48" ht="15" customHeight="1" x14ac:dyDescent="0.3">
      <c r="A30" s="10">
        <v>6</v>
      </c>
      <c r="B30" s="217"/>
      <c r="C30" s="12" t="str">
        <f t="shared" si="0"/>
        <v>10006</v>
      </c>
      <c r="D30" s="12" t="str">
        <f t="shared" si="1"/>
        <v>10006/13</v>
      </c>
      <c r="E30" s="158" t="s">
        <v>251</v>
      </c>
      <c r="F30" s="158" t="s">
        <v>252</v>
      </c>
      <c r="G30" s="162">
        <v>1</v>
      </c>
      <c r="H30" s="189">
        <v>100038</v>
      </c>
      <c r="I30" s="15" t="str">
        <f t="shared" si="2"/>
        <v>Б-100038-13</v>
      </c>
      <c r="J30" s="85">
        <v>3</v>
      </c>
      <c r="K30" s="12">
        <v>7</v>
      </c>
      <c r="L30" s="12" t="s">
        <v>42</v>
      </c>
      <c r="M30" s="16">
        <v>1</v>
      </c>
      <c r="N30" s="12">
        <v>18</v>
      </c>
      <c r="O30" s="13" t="s">
        <v>168</v>
      </c>
      <c r="P30" s="13" t="s">
        <v>234</v>
      </c>
      <c r="Q30" s="13" t="s">
        <v>235</v>
      </c>
      <c r="R30" s="17" t="str">
        <f t="shared" si="11"/>
        <v>1000381</v>
      </c>
      <c r="S30" s="15">
        <v>1</v>
      </c>
      <c r="T30" s="13" t="s">
        <v>140</v>
      </c>
      <c r="U30" s="12">
        <v>90000</v>
      </c>
      <c r="V30" s="12">
        <f t="shared" si="3"/>
        <v>16200</v>
      </c>
      <c r="W30" s="12">
        <v>0</v>
      </c>
      <c r="X30" s="188">
        <v>127</v>
      </c>
      <c r="Y30" s="19" t="s">
        <v>47</v>
      </c>
      <c r="Z30" s="20">
        <f t="shared" si="4"/>
        <v>73800</v>
      </c>
      <c r="AA30" s="21"/>
      <c r="AB30" s="22">
        <f t="shared" si="8"/>
        <v>38135.593220338982</v>
      </c>
      <c r="AC30" s="14">
        <f t="shared" si="5"/>
        <v>45000</v>
      </c>
      <c r="AD30" s="12"/>
      <c r="AE30" s="12"/>
      <c r="AF30" s="13" t="s">
        <v>231</v>
      </c>
      <c r="AG30" s="23">
        <v>8</v>
      </c>
      <c r="AH30" s="27">
        <v>7</v>
      </c>
      <c r="AI30" s="25" t="s">
        <v>49</v>
      </c>
      <c r="AJ30" s="13"/>
      <c r="AK30" s="13"/>
      <c r="AL30" s="17">
        <v>0</v>
      </c>
      <c r="AM30" s="15" t="s">
        <v>50</v>
      </c>
      <c r="AN30" s="12" t="s">
        <v>51</v>
      </c>
      <c r="AO30" s="12"/>
      <c r="AP30" s="17"/>
      <c r="AQ30" s="17"/>
      <c r="AR30" s="17"/>
      <c r="AS30" s="171"/>
      <c r="AT30" s="172"/>
      <c r="AV30" s="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100038, 'Б-100038-13',date'2016-03-03',3, 7, 7, 'RUR', 1, 18, date'2016-03-06', date'2016-03-07', 1000381, 1, to_date('2016-03-08 00:00:00','YYYY-MM-DD HH24:MI:SS'), 90000, 16200, 0, 127, 0, 'c1', 8,null);insert into xxxx_oebs_cash_payment_test (ID, INVOICE_ID, OEBS_PAYMENT, DOC_DATE, COMISS_DATE) values (s_xxxx_oebs_cash_payment_test.NEXTVAL, 100038, 45000, to_date('2016-03-08 00:00:00','YYYY-MM-DD HH24:MI:SS'), date'2016-03-31' );insert into xxxx_client_discount_m  (ID,CLIENT_ID,CLIENT_AVG_DISCOUNT,DT) values (s_xxxx_client_discount_m.NEXTVAL,127, 7, date'2014-03-01');</v>
      </c>
    </row>
    <row r="31" spans="1:48" ht="15" customHeight="1" x14ac:dyDescent="0.3">
      <c r="A31" s="10">
        <v>6</v>
      </c>
      <c r="B31" s="217"/>
      <c r="C31" s="12" t="str">
        <f t="shared" si="0"/>
        <v>10006</v>
      </c>
      <c r="D31" s="12" t="str">
        <f t="shared" si="1"/>
        <v>10006/13</v>
      </c>
      <c r="E31" s="158" t="s">
        <v>251</v>
      </c>
      <c r="F31" s="158" t="s">
        <v>252</v>
      </c>
      <c r="G31" s="162">
        <v>1</v>
      </c>
      <c r="H31" s="189">
        <v>100039</v>
      </c>
      <c r="I31" s="15" t="str">
        <f t="shared" si="2"/>
        <v>Б-100039-13</v>
      </c>
      <c r="J31" s="85">
        <v>3</v>
      </c>
      <c r="K31" s="28">
        <v>7</v>
      </c>
      <c r="L31" s="12" t="s">
        <v>42</v>
      </c>
      <c r="M31" s="16">
        <v>1</v>
      </c>
      <c r="N31" s="12">
        <v>18</v>
      </c>
      <c r="O31" s="13" t="s">
        <v>169</v>
      </c>
      <c r="P31" s="13" t="s">
        <v>234</v>
      </c>
      <c r="Q31" s="13" t="s">
        <v>235</v>
      </c>
      <c r="R31" s="17" t="str">
        <f t="shared" si="11"/>
        <v>1000391</v>
      </c>
      <c r="S31" s="15">
        <v>1</v>
      </c>
      <c r="T31" s="13" t="s">
        <v>141</v>
      </c>
      <c r="U31" s="12">
        <v>80000</v>
      </c>
      <c r="V31" s="12">
        <f t="shared" si="3"/>
        <v>14400</v>
      </c>
      <c r="W31" s="12">
        <v>0</v>
      </c>
      <c r="X31" s="188">
        <v>128</v>
      </c>
      <c r="Y31" s="19" t="s">
        <v>47</v>
      </c>
      <c r="Z31" s="20">
        <f t="shared" si="4"/>
        <v>65600</v>
      </c>
      <c r="AA31" s="21"/>
      <c r="AB31" s="22">
        <f t="shared" si="8"/>
        <v>33898.305084745763</v>
      </c>
      <c r="AC31" s="14">
        <f t="shared" si="5"/>
        <v>40000</v>
      </c>
      <c r="AD31" s="12"/>
      <c r="AE31" s="12"/>
      <c r="AF31" s="13" t="s">
        <v>231</v>
      </c>
      <c r="AG31" s="23">
        <v>8</v>
      </c>
      <c r="AH31" s="30">
        <v>20</v>
      </c>
      <c r="AI31" s="25" t="s">
        <v>49</v>
      </c>
      <c r="AJ31" s="13"/>
      <c r="AK31" s="13"/>
      <c r="AL31" s="17">
        <v>0</v>
      </c>
      <c r="AM31" s="15" t="s">
        <v>50</v>
      </c>
      <c r="AN31" s="12" t="s">
        <v>51</v>
      </c>
      <c r="AO31" s="12"/>
      <c r="AP31" s="17"/>
      <c r="AQ31" s="17"/>
      <c r="AR31" s="17"/>
      <c r="AS31" s="17" t="s">
        <v>259</v>
      </c>
      <c r="AT31" s="15"/>
      <c r="AV31" s="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100039, 'Б-100039-13',date'2016-03-04',3, 7, 7, 'RUR', 1, 18, date'2016-03-06', date'2016-03-07', 1000391, 1, to_date('2016-03-09 00:00:00','YYYY-MM-DD HH24:MI:SS'), 80000, 14400, 0, 128, 0, 'c1', 8,null);insert into xxxx_oebs_cash_payment_test (ID, INVOICE_ID, OEBS_PAYMENT, DOC_DATE, COMISS_DATE) values (s_xxxx_oebs_cash_payment_test.NEXTVAL, 100039, 40000, to_date('2016-03-09 00:00:00','YYYY-MM-DD HH24:MI:SS'), date'2016-03-31' );insert into xxxx_client_discount_m  (ID,CLIENT_ID,CLIENT_AVG_DISCOUNT,DT) values (s_xxxx_client_discount_m.NEXTVAL,128, 20, date'2014-03-01');</v>
      </c>
    </row>
    <row r="32" spans="1:48" s="44" customFormat="1" ht="15" customHeight="1" x14ac:dyDescent="0.3">
      <c r="A32" s="31">
        <v>6</v>
      </c>
      <c r="B32" s="218"/>
      <c r="C32" s="33" t="str">
        <f t="shared" si="0"/>
        <v>10006</v>
      </c>
      <c r="D32" s="33" t="str">
        <f t="shared" si="1"/>
        <v>10006/13</v>
      </c>
      <c r="E32" s="159" t="s">
        <v>251</v>
      </c>
      <c r="F32" s="159" t="s">
        <v>252</v>
      </c>
      <c r="G32" s="170">
        <v>1</v>
      </c>
      <c r="H32" s="189">
        <v>100040</v>
      </c>
      <c r="I32" s="33" t="str">
        <f t="shared" si="2"/>
        <v>Б-100040-13</v>
      </c>
      <c r="J32" s="85">
        <v>3</v>
      </c>
      <c r="K32" s="35">
        <v>12</v>
      </c>
      <c r="L32" s="33" t="s">
        <v>42</v>
      </c>
      <c r="M32" s="36">
        <v>1</v>
      </c>
      <c r="N32" s="33">
        <v>18</v>
      </c>
      <c r="O32" s="34" t="s">
        <v>170</v>
      </c>
      <c r="P32" s="34" t="s">
        <v>234</v>
      </c>
      <c r="Q32" s="34" t="s">
        <v>235</v>
      </c>
      <c r="R32" s="37" t="str">
        <f t="shared" si="11"/>
        <v>1000401</v>
      </c>
      <c r="S32" s="33">
        <v>1</v>
      </c>
      <c r="T32" s="34" t="s">
        <v>142</v>
      </c>
      <c r="U32" s="33">
        <v>60000</v>
      </c>
      <c r="V32" s="33">
        <f t="shared" si="3"/>
        <v>10800</v>
      </c>
      <c r="W32" s="33">
        <v>0</v>
      </c>
      <c r="X32" s="188">
        <v>129</v>
      </c>
      <c r="Y32" s="38" t="s">
        <v>47</v>
      </c>
      <c r="Z32" s="20">
        <f t="shared" si="4"/>
        <v>49200</v>
      </c>
      <c r="AA32" s="21"/>
      <c r="AB32" s="22">
        <f t="shared" si="8"/>
        <v>25423.728813559323</v>
      </c>
      <c r="AC32" s="40">
        <f t="shared" si="5"/>
        <v>30000</v>
      </c>
      <c r="AD32" s="33"/>
      <c r="AE32" s="33"/>
      <c r="AF32" s="34" t="s">
        <v>231</v>
      </c>
      <c r="AG32" s="41">
        <v>8</v>
      </c>
      <c r="AH32" s="42">
        <v>13</v>
      </c>
      <c r="AI32" s="43" t="s">
        <v>49</v>
      </c>
      <c r="AJ32" s="34"/>
      <c r="AK32" s="34"/>
      <c r="AL32" s="37">
        <v>0</v>
      </c>
      <c r="AM32" s="33" t="s">
        <v>50</v>
      </c>
      <c r="AN32" s="33" t="s">
        <v>51</v>
      </c>
      <c r="AO32" s="33"/>
      <c r="AP32" s="37"/>
      <c r="AQ32" s="37"/>
      <c r="AR32" s="37"/>
      <c r="AS32" s="37"/>
      <c r="AT32" s="33"/>
      <c r="AV32" s="44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100040, 'Б-100040-13',date'2016-03-05',3, 12, 12, 'RUR', 1, 18, date'2016-03-06', date'2016-03-07', 1000401, 1, to_date('2016-03-11 00:00:00','YYYY-MM-DD HH24:MI:SS'), 60000, 10800, 0, 129, 0, 'c1', 8,null);insert into xxxx_oebs_cash_payment_test (ID, INVOICE_ID, OEBS_PAYMENT, DOC_DATE, COMISS_DATE) values (s_xxxx_oebs_cash_payment_test.NEXTVAL, 100040, 30000, to_date('2016-03-11 00:00:00','YYYY-MM-DD HH24:MI:SS'), date'2016-03-31' );insert into xxxx_client_discount_m  (ID,CLIENT_ID,CLIENT_AVG_DISCOUNT,DT) values (s_xxxx_client_discount_m.NEXTVAL,129, 13, date'2014-03-01');</v>
      </c>
    </row>
    <row r="33" spans="1:48" x14ac:dyDescent="0.3">
      <c r="A33" s="10">
        <v>7</v>
      </c>
      <c r="B33" s="11"/>
      <c r="C33" s="12" t="str">
        <f t="shared" si="0"/>
        <v>10007</v>
      </c>
      <c r="D33" s="12" t="str">
        <f t="shared" si="1"/>
        <v>10007/13</v>
      </c>
      <c r="E33" s="158" t="s">
        <v>251</v>
      </c>
      <c r="F33" s="158" t="s">
        <v>252</v>
      </c>
      <c r="G33" s="12">
        <v>2</v>
      </c>
      <c r="H33" s="189">
        <v>100041</v>
      </c>
      <c r="I33" s="15" t="str">
        <f t="shared" si="2"/>
        <v>Б-100041-13</v>
      </c>
      <c r="J33" s="85">
        <v>3</v>
      </c>
      <c r="K33" s="12">
        <v>1</v>
      </c>
      <c r="L33" s="12" t="s">
        <v>42</v>
      </c>
      <c r="M33" s="16">
        <v>1</v>
      </c>
      <c r="N33" s="12">
        <v>18</v>
      </c>
      <c r="O33" s="13" t="s">
        <v>167</v>
      </c>
      <c r="P33" s="13" t="s">
        <v>234</v>
      </c>
      <c r="Q33" s="13" t="s">
        <v>235</v>
      </c>
      <c r="R33" s="17" t="str">
        <f t="shared" si="11"/>
        <v>1000411</v>
      </c>
      <c r="S33" s="15">
        <v>1</v>
      </c>
      <c r="T33" s="13" t="s">
        <v>139</v>
      </c>
      <c r="U33" s="12">
        <v>100000</v>
      </c>
      <c r="V33" s="12">
        <f t="shared" si="3"/>
        <v>18000</v>
      </c>
      <c r="W33" s="12">
        <v>0</v>
      </c>
      <c r="X33" s="188">
        <v>130</v>
      </c>
      <c r="Y33" s="19" t="s">
        <v>47</v>
      </c>
      <c r="Z33" s="20">
        <f t="shared" si="4"/>
        <v>82000</v>
      </c>
      <c r="AA33" s="21"/>
      <c r="AB33" s="22">
        <f t="shared" si="8"/>
        <v>42372.881355932208</v>
      </c>
      <c r="AC33" s="14">
        <f t="shared" si="5"/>
        <v>50000</v>
      </c>
      <c r="AD33" s="12"/>
      <c r="AE33" s="12"/>
      <c r="AF33" s="13" t="s">
        <v>231</v>
      </c>
      <c r="AG33" s="23">
        <v>8</v>
      </c>
      <c r="AH33" s="24">
        <v>13</v>
      </c>
      <c r="AI33" s="25" t="s">
        <v>49</v>
      </c>
      <c r="AJ33" s="13"/>
      <c r="AK33" s="13"/>
      <c r="AL33" s="17">
        <v>0</v>
      </c>
      <c r="AM33" s="15" t="s">
        <v>50</v>
      </c>
      <c r="AN33" s="12" t="s">
        <v>51</v>
      </c>
      <c r="AO33" s="12"/>
      <c r="AP33" s="17"/>
      <c r="AQ33" s="17"/>
      <c r="AR33" s="17"/>
      <c r="AS33" s="17" t="s">
        <v>283</v>
      </c>
      <c r="AT33" s="15"/>
      <c r="AV33" s="9" t="str">
        <f t="shared" si="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100041, 'Б-100041-13',date'2016-03-02',3, 1, 1, 'RUR', 1, 18, date'2016-03-06', date'2016-03-07', 1000411, 1, to_date('2016-03-07 00:00:00','YYYY-MM-DD HH24:MI:SS'), 100000, 18000, 0, 130, 0, 'c1', 8,null);insert into xxxx_oebs_cash_payment_test (ID, INVOICE_ID, OEBS_PAYMENT, DOC_DATE, COMISS_DATE) values (s_xxxx_oebs_cash_payment_test.NEXTVAL, 100041, 50000, to_date('2016-03-07 00:00:00','YYYY-MM-DD HH24:MI:SS'), date'2016-03-31' );insert into xxxx_client_discount_m  (ID,CLIENT_ID,CLIENT_AVG_DISCOUNT,DT) values (s_xxxx_client_discount_m.NEXTVAL,130, 13, date'2014-03-01');</v>
      </c>
    </row>
    <row r="34" spans="1:48" ht="15" customHeight="1" x14ac:dyDescent="0.3">
      <c r="A34" s="10">
        <v>7</v>
      </c>
      <c r="B34" s="11"/>
      <c r="C34" s="12" t="str">
        <f t="shared" si="0"/>
        <v>10007</v>
      </c>
      <c r="D34" s="12" t="str">
        <f t="shared" si="1"/>
        <v>10007/13</v>
      </c>
      <c r="E34" s="158" t="s">
        <v>251</v>
      </c>
      <c r="F34" s="158" t="s">
        <v>252</v>
      </c>
      <c r="G34" s="12">
        <v>2</v>
      </c>
      <c r="H34" s="189">
        <v>100042</v>
      </c>
      <c r="I34" s="15" t="str">
        <f t="shared" si="2"/>
        <v>Б-100042-13</v>
      </c>
      <c r="J34" s="85">
        <v>3</v>
      </c>
      <c r="K34" s="12">
        <v>2</v>
      </c>
      <c r="L34" s="12" t="s">
        <v>42</v>
      </c>
      <c r="M34" s="16">
        <v>1</v>
      </c>
      <c r="N34" s="12">
        <v>18</v>
      </c>
      <c r="O34" s="13" t="s">
        <v>168</v>
      </c>
      <c r="P34" s="13" t="s">
        <v>234</v>
      </c>
      <c r="Q34" s="13" t="s">
        <v>235</v>
      </c>
      <c r="R34" s="17" t="str">
        <f t="shared" si="11"/>
        <v>1000421</v>
      </c>
      <c r="S34" s="15">
        <v>1</v>
      </c>
      <c r="T34" s="13" t="s">
        <v>140</v>
      </c>
      <c r="U34" s="12">
        <v>90000</v>
      </c>
      <c r="V34" s="12">
        <f t="shared" si="3"/>
        <v>16200</v>
      </c>
      <c r="W34" s="12">
        <v>0</v>
      </c>
      <c r="X34" s="188">
        <v>131</v>
      </c>
      <c r="Y34" s="19" t="s">
        <v>47</v>
      </c>
      <c r="Z34" s="20">
        <f t="shared" si="4"/>
        <v>73800</v>
      </c>
      <c r="AA34" s="21"/>
      <c r="AB34" s="22">
        <f t="shared" si="8"/>
        <v>38135.593220338982</v>
      </c>
      <c r="AC34" s="14">
        <f t="shared" si="5"/>
        <v>45000</v>
      </c>
      <c r="AD34" s="12"/>
      <c r="AE34" s="12"/>
      <c r="AF34" s="13" t="s">
        <v>231</v>
      </c>
      <c r="AG34" s="23">
        <v>8</v>
      </c>
      <c r="AH34" s="27">
        <v>7</v>
      </c>
      <c r="AI34" s="25" t="s">
        <v>49</v>
      </c>
      <c r="AJ34" s="13"/>
      <c r="AK34" s="13"/>
      <c r="AL34" s="17">
        <v>0</v>
      </c>
      <c r="AM34" s="15" t="s">
        <v>50</v>
      </c>
      <c r="AN34" s="12" t="s">
        <v>51</v>
      </c>
      <c r="AO34" s="12"/>
      <c r="AP34" s="17"/>
      <c r="AQ34" s="17"/>
      <c r="AR34" s="17"/>
      <c r="AS34" s="17"/>
      <c r="AT34" s="15"/>
      <c r="AV34" s="9" t="str">
        <f t="shared" ref="AV34:AV43" si="1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"&amp;A34&amp;", "&amp;C34&amp;", '"&amp;D34&amp;"', date'"&amp;E34&amp;"', date'"&amp;F34&amp;"', "&amp;G34&amp;", "&amp;H34&amp;", '"&amp;I34&amp;"',date'"&amp;O34&amp;"',"&amp;J34&amp;", "&amp;K34&amp;", "&amp;K34&amp;", '"&amp;L34&amp;"', "&amp;M34&amp;", "&amp;N34&amp;", date'"&amp;P34&amp;"', date'"&amp;Q34&amp;"', "&amp;R34&amp;", "&amp;S34&amp;", to_date('"&amp;T34&amp;"','YYYY-MM-DD HH24:MI:SS'), "&amp;U34&amp;", "&amp;V34&amp;", "&amp;W34&amp;", "&amp;X34&amp;", "&amp;AL34&amp;", '"&amp;AN34&amp;"', "&amp;AG34&amp;","&amp;AM34&amp;");"&amp;
IF(LEN(AC34)&gt;0,"insert into xxxx_oebs_cash_payment_test (ID, INVOICE_ID, OEBS_PAYMENT, DOC_DATE, COMISS_DATE) values (s_xxxx_oebs_cash_payment_test.NEXTVAL, "&amp;H34&amp;", "&amp;AC34&amp;", to_date('"&amp;T34&amp;"','YYYY-MM-DD HH24:MI:SS'), "&amp;AF34&amp;" );","")&amp;
IF(LEN(AD34)&gt;0,"insert into xxxx_oebs_cash_payment_test (ID, INVOICE_ID, OEBS_PAYMENT, DOC_DATE, COMISS_DATE) values (s_xxxx_oebs_cash_payment_test.NEXTVAL, "&amp;H34&amp;", "&amp;AD34&amp;", to_date('"&amp;T34&amp;"','YYYY-MM-DD HH24:MI:SS'), "&amp;AF34&amp;" );","")&amp;
IF(LEN(AE34)&gt;0,"insert into xxxx_oebs_cash_payment_test (ID, INVOICE_ID, OEBS_PAYMENT, DOC_DATE, COMISS_DATE) values (s_xxxx_oebs_cash_payment_test.NEXTVAL, "&amp;H34&amp;", "&amp;AE34&amp;", to_date('"&amp;T34&amp;"','YYYY-MM-DD HH24:MI:SS'), "&amp;AF34&amp;" );","")&amp;
IF(LEN(AH34)&gt;0,"insert into xxxx_client_discount_m  (ID,CLIENT_ID,CLIENT_AVG_DISCOUNT,DT) values (s_xxxx_client_discount_m.NEXTVAL,"&amp;X34&amp;", "&amp;AH34&amp;", "&amp;AI34&amp;");","")&amp;
IF(LEN(AJ34)&gt;0,"insert into xxxx_client_discount_m  (ID,CLIENT_ID,CLIENT_AVG_DISCOUNT,DT) values (s_xxxx_client_discount_m.NEXTVAL,"&amp;X34&amp;", "&amp;AJ34&amp;", "&amp;AK34&amp;");","")&amp;
IF(LEN(AO34)&gt;0,"insert into xxxx_contract_signed_attr (ID, CONTRACT_ID, CODE, KEY_NUM) values (s_xxxx_contract_signed_attr.NEXTVAL, "&amp;C34&amp;", 'SUPERCOMMISSION_BONUS' , "&amp;AO34&amp;" );","")&amp;
IF(LEN(AP34)&gt;0,"insert into xxxx_loyal_clients_contr_attr (ID, CONTRACT_ID, CLIENT_ID, LC_TURNOVER, COLLATERAL_FIRST_DT, COLLATERAL_END_DT) values (s_xxxx_loyal_clients_contr_atr.NEXTVAL, "&amp;C34&amp;", "&amp;X34&amp;", "&amp;AP34&amp;", "&amp;AQ34&amp;", "&amp;AR34&amp;"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100042, 'Б-100042-13',date'2016-03-03',3, 2, 2, 'RUR', 1, 18, date'2016-03-06', date'2016-03-07', 1000421, 1, to_date('2016-03-08 00:00:00','YYYY-MM-DD HH24:MI:SS'), 90000, 16200, 0, 131, 0, 'c1', 8,null);insert into xxxx_oebs_cash_payment_test (ID, INVOICE_ID, OEBS_PAYMENT, DOC_DATE, COMISS_DATE) values (s_xxxx_oebs_cash_payment_test.NEXTVAL, 100042, 45000, to_date('2016-03-08 00:00:00','YYYY-MM-DD HH24:MI:SS'), date'2016-03-31' );insert into xxxx_client_discount_m  (ID,CLIENT_ID,CLIENT_AVG_DISCOUNT,DT) values (s_xxxx_client_discount_m.NEXTVAL,131, 7, date'2014-03-01');</v>
      </c>
    </row>
    <row r="35" spans="1:48" ht="15" customHeight="1" x14ac:dyDescent="0.3">
      <c r="A35" s="10">
        <v>7</v>
      </c>
      <c r="B35" s="11"/>
      <c r="C35" s="12" t="str">
        <f t="shared" si="0"/>
        <v>10007</v>
      </c>
      <c r="D35" s="12" t="str">
        <f t="shared" si="1"/>
        <v>10007/13</v>
      </c>
      <c r="E35" s="158" t="s">
        <v>251</v>
      </c>
      <c r="F35" s="158" t="s">
        <v>252</v>
      </c>
      <c r="G35" s="12">
        <v>2</v>
      </c>
      <c r="H35" s="189">
        <v>100043</v>
      </c>
      <c r="I35" s="15" t="str">
        <f t="shared" si="2"/>
        <v>Б-100043-13</v>
      </c>
      <c r="J35" s="85">
        <v>3</v>
      </c>
      <c r="K35" s="12">
        <v>7</v>
      </c>
      <c r="L35" s="12" t="s">
        <v>42</v>
      </c>
      <c r="M35" s="16">
        <v>1</v>
      </c>
      <c r="N35" s="12">
        <v>18</v>
      </c>
      <c r="O35" s="13" t="s">
        <v>168</v>
      </c>
      <c r="P35" s="13" t="s">
        <v>234</v>
      </c>
      <c r="Q35" s="13" t="s">
        <v>235</v>
      </c>
      <c r="R35" s="17" t="str">
        <f t="shared" si="11"/>
        <v>1000431</v>
      </c>
      <c r="S35" s="15">
        <v>1</v>
      </c>
      <c r="T35" s="13" t="s">
        <v>140</v>
      </c>
      <c r="U35" s="12">
        <v>90000</v>
      </c>
      <c r="V35" s="12">
        <f t="shared" si="3"/>
        <v>16200</v>
      </c>
      <c r="W35" s="12">
        <v>0</v>
      </c>
      <c r="X35" s="188">
        <v>132</v>
      </c>
      <c r="Y35" s="19" t="s">
        <v>47</v>
      </c>
      <c r="Z35" s="20">
        <f t="shared" si="4"/>
        <v>73800</v>
      </c>
      <c r="AA35" s="21"/>
      <c r="AB35" s="22">
        <f t="shared" si="8"/>
        <v>38135.593220338982</v>
      </c>
      <c r="AC35" s="14">
        <f t="shared" si="5"/>
        <v>45000</v>
      </c>
      <c r="AD35" s="12"/>
      <c r="AE35" s="12"/>
      <c r="AF35" s="13" t="s">
        <v>231</v>
      </c>
      <c r="AG35" s="23">
        <v>8</v>
      </c>
      <c r="AH35" s="27">
        <v>7</v>
      </c>
      <c r="AI35" s="25" t="s">
        <v>49</v>
      </c>
      <c r="AJ35" s="13"/>
      <c r="AK35" s="13"/>
      <c r="AL35" s="17">
        <v>0</v>
      </c>
      <c r="AM35" s="15" t="s">
        <v>50</v>
      </c>
      <c r="AN35" s="12" t="s">
        <v>51</v>
      </c>
      <c r="AO35" s="12"/>
      <c r="AP35" s="17"/>
      <c r="AQ35" s="17"/>
      <c r="AR35" s="17"/>
      <c r="AS35" s="171"/>
      <c r="AT35" s="172"/>
      <c r="AV35" s="9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100043, 'Б-100043-13',date'2016-03-03',3, 7, 7, 'RUR', 1, 18, date'2016-03-06', date'2016-03-07', 1000431, 1, to_date('2016-03-08 00:00:00','YYYY-MM-DD HH24:MI:SS'), 90000, 16200, 0, 132, 0, 'c1', 8,null);insert into xxxx_oebs_cash_payment_test (ID, INVOICE_ID, OEBS_PAYMENT, DOC_DATE, COMISS_DATE) values (s_xxxx_oebs_cash_payment_test.NEXTVAL, 100043, 45000, to_date('2016-03-08 00:00:00','YYYY-MM-DD HH24:MI:SS'), date'2016-03-31' );insert into xxxx_client_discount_m  (ID,CLIENT_ID,CLIENT_AVG_DISCOUNT,DT) values (s_xxxx_client_discount_m.NEXTVAL,132, 7, date'2014-03-01');</v>
      </c>
    </row>
    <row r="36" spans="1:48" ht="15" customHeight="1" x14ac:dyDescent="0.3">
      <c r="A36" s="10">
        <v>7</v>
      </c>
      <c r="B36" s="11"/>
      <c r="C36" s="12" t="str">
        <f t="shared" si="0"/>
        <v>10007</v>
      </c>
      <c r="D36" s="12" t="str">
        <f t="shared" si="1"/>
        <v>10007/13</v>
      </c>
      <c r="E36" s="158" t="s">
        <v>251</v>
      </c>
      <c r="F36" s="158" t="s">
        <v>252</v>
      </c>
      <c r="G36" s="12">
        <v>2</v>
      </c>
      <c r="H36" s="189">
        <v>100044</v>
      </c>
      <c r="I36" s="15" t="str">
        <f t="shared" si="2"/>
        <v>Б-100044-13</v>
      </c>
      <c r="J36" s="85">
        <v>3</v>
      </c>
      <c r="K36" s="28">
        <v>7</v>
      </c>
      <c r="L36" s="12" t="s">
        <v>42</v>
      </c>
      <c r="M36" s="16">
        <v>1</v>
      </c>
      <c r="N36" s="12">
        <v>18</v>
      </c>
      <c r="O36" s="13" t="s">
        <v>169</v>
      </c>
      <c r="P36" s="13" t="s">
        <v>234</v>
      </c>
      <c r="Q36" s="13" t="s">
        <v>235</v>
      </c>
      <c r="R36" s="17" t="str">
        <f t="shared" si="11"/>
        <v>1000441</v>
      </c>
      <c r="S36" s="15">
        <v>1</v>
      </c>
      <c r="T36" s="13" t="s">
        <v>141</v>
      </c>
      <c r="U36" s="12">
        <v>80000</v>
      </c>
      <c r="V36" s="12">
        <f t="shared" si="3"/>
        <v>14400</v>
      </c>
      <c r="W36" s="12">
        <v>0</v>
      </c>
      <c r="X36" s="188">
        <v>133</v>
      </c>
      <c r="Y36" s="19" t="s">
        <v>47</v>
      </c>
      <c r="Z36" s="20">
        <f t="shared" si="4"/>
        <v>65600</v>
      </c>
      <c r="AA36" s="21"/>
      <c r="AB36" s="22">
        <f t="shared" si="8"/>
        <v>33898.305084745763</v>
      </c>
      <c r="AC36" s="14">
        <f t="shared" si="5"/>
        <v>40000</v>
      </c>
      <c r="AD36" s="12"/>
      <c r="AE36" s="12"/>
      <c r="AF36" s="13" t="s">
        <v>231</v>
      </c>
      <c r="AG36" s="23">
        <v>8</v>
      </c>
      <c r="AH36" s="30">
        <v>20</v>
      </c>
      <c r="AI36" s="25" t="s">
        <v>49</v>
      </c>
      <c r="AJ36" s="13"/>
      <c r="AK36" s="13"/>
      <c r="AL36" s="17">
        <v>0</v>
      </c>
      <c r="AM36" s="15" t="s">
        <v>50</v>
      </c>
      <c r="AN36" s="12" t="s">
        <v>51</v>
      </c>
      <c r="AO36" s="12"/>
      <c r="AP36" s="17"/>
      <c r="AQ36" s="17"/>
      <c r="AR36" s="17"/>
      <c r="AS36" s="17" t="s">
        <v>257</v>
      </c>
      <c r="AT36" s="15"/>
      <c r="AV36" s="9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100044, 'Б-100044-13',date'2016-03-04',3, 7, 7, 'RUR', 1, 18, date'2016-03-06', date'2016-03-07', 1000441, 1, to_date('2016-03-09 00:00:00','YYYY-MM-DD HH24:MI:SS'), 80000, 14400, 0, 133, 0, 'c1', 8,null);insert into xxxx_oebs_cash_payment_test (ID, INVOICE_ID, OEBS_PAYMENT, DOC_DATE, COMISS_DATE) values (s_xxxx_oebs_cash_payment_test.NEXTVAL, 100044, 40000, to_date('2016-03-09 00:00:00','YYYY-MM-DD HH24:MI:SS'), date'2016-03-31' );insert into xxxx_client_discount_m  (ID,CLIENT_ID,CLIENT_AVG_DISCOUNT,DT) values (s_xxxx_client_discount_m.NEXTVAL,133, 20, date'2014-03-01');</v>
      </c>
    </row>
    <row r="37" spans="1:48" s="44" customFormat="1" ht="15" customHeight="1" x14ac:dyDescent="0.3">
      <c r="A37" s="31">
        <v>7</v>
      </c>
      <c r="B37" s="32"/>
      <c r="C37" s="33" t="str">
        <f t="shared" si="0"/>
        <v>10007</v>
      </c>
      <c r="D37" s="33" t="str">
        <f t="shared" si="1"/>
        <v>10007/13</v>
      </c>
      <c r="E37" s="159" t="s">
        <v>251</v>
      </c>
      <c r="F37" s="159" t="s">
        <v>252</v>
      </c>
      <c r="G37" s="33">
        <v>2</v>
      </c>
      <c r="H37" s="189">
        <v>100045</v>
      </c>
      <c r="I37" s="33" t="str">
        <f t="shared" si="2"/>
        <v>Б-100045-13</v>
      </c>
      <c r="J37" s="85">
        <v>3</v>
      </c>
      <c r="K37" s="219">
        <v>19</v>
      </c>
      <c r="L37" s="33" t="s">
        <v>42</v>
      </c>
      <c r="M37" s="36">
        <v>1</v>
      </c>
      <c r="N37" s="33">
        <v>18</v>
      </c>
      <c r="O37" s="34" t="s">
        <v>170</v>
      </c>
      <c r="P37" s="34" t="s">
        <v>234</v>
      </c>
      <c r="Q37" s="34" t="s">
        <v>235</v>
      </c>
      <c r="R37" s="37" t="str">
        <f t="shared" si="11"/>
        <v>1000451</v>
      </c>
      <c r="S37" s="33">
        <v>1</v>
      </c>
      <c r="T37" s="34" t="s">
        <v>142</v>
      </c>
      <c r="U37" s="33">
        <v>60000</v>
      </c>
      <c r="V37" s="33">
        <f t="shared" si="3"/>
        <v>10800</v>
      </c>
      <c r="W37" s="33">
        <v>0</v>
      </c>
      <c r="X37" s="188">
        <v>134</v>
      </c>
      <c r="Y37" s="38" t="s">
        <v>47</v>
      </c>
      <c r="Z37" s="20">
        <f t="shared" si="4"/>
        <v>49200</v>
      </c>
      <c r="AA37" s="21"/>
      <c r="AB37" s="22">
        <f t="shared" si="8"/>
        <v>25423.728813559323</v>
      </c>
      <c r="AC37" s="40">
        <f t="shared" si="5"/>
        <v>30000</v>
      </c>
      <c r="AD37" s="33"/>
      <c r="AE37" s="33"/>
      <c r="AF37" s="34" t="s">
        <v>231</v>
      </c>
      <c r="AG37" s="41">
        <v>8</v>
      </c>
      <c r="AH37" s="42">
        <v>13</v>
      </c>
      <c r="AI37" s="43" t="s">
        <v>49</v>
      </c>
      <c r="AJ37" s="34"/>
      <c r="AK37" s="34"/>
      <c r="AL37" s="37">
        <v>0</v>
      </c>
      <c r="AM37" s="33" t="s">
        <v>50</v>
      </c>
      <c r="AN37" s="33" t="s">
        <v>51</v>
      </c>
      <c r="AO37" s="33"/>
      <c r="AP37" s="37"/>
      <c r="AQ37" s="37"/>
      <c r="AR37" s="37"/>
      <c r="AS37" s="37"/>
      <c r="AT37" s="33"/>
      <c r="AV37" s="44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2, 100045, 'Б-100045-13',date'2016-03-05',3, 19, 19, 'RUR', 1, 18, date'2016-03-06', date'2016-03-07', 1000451, 1, to_date('2016-03-11 00:00:00','YYYY-MM-DD HH24:MI:SS'), 60000, 10800, 0, 134, 0, 'c1', 8,null);insert into xxxx_oebs_cash_payment_test (ID, INVOICE_ID, OEBS_PAYMENT, DOC_DATE, COMISS_DATE) values (s_xxxx_oebs_cash_payment_test.NEXTVAL, 100045, 30000, to_date('2016-03-11 00:00:00','YYYY-MM-DD HH24:MI:SS'), date'2016-03-31' );insert into xxxx_client_discount_m  (ID,CLIENT_ID,CLIENT_AVG_DISCOUNT,DT) values (s_xxxx_client_discount_m.NEXTVAL,134, 13, date'2014-03-01');</v>
      </c>
    </row>
    <row r="38" spans="1:48" s="228" customFormat="1" ht="18" customHeight="1" x14ac:dyDescent="0.3">
      <c r="A38" s="10">
        <v>8</v>
      </c>
      <c r="B38" s="11"/>
      <c r="C38" s="220" t="str">
        <f t="shared" si="0"/>
        <v>10008</v>
      </c>
      <c r="D38" s="220" t="str">
        <f t="shared" si="1"/>
        <v>10008/13</v>
      </c>
      <c r="E38" s="221" t="s">
        <v>251</v>
      </c>
      <c r="F38" s="221" t="s">
        <v>252</v>
      </c>
      <c r="G38" s="220">
        <v>2</v>
      </c>
      <c r="H38" s="189">
        <v>100046</v>
      </c>
      <c r="I38" s="222" t="str">
        <f t="shared" si="2"/>
        <v>Б-100046-13</v>
      </c>
      <c r="J38" s="85">
        <v>3</v>
      </c>
      <c r="K38" s="220">
        <v>1</v>
      </c>
      <c r="L38" s="220" t="s">
        <v>42</v>
      </c>
      <c r="M38" s="223">
        <v>1</v>
      </c>
      <c r="N38" s="220">
        <v>18</v>
      </c>
      <c r="O38" s="221" t="s">
        <v>167</v>
      </c>
      <c r="P38" s="221" t="s">
        <v>234</v>
      </c>
      <c r="Q38" s="221" t="s">
        <v>235</v>
      </c>
      <c r="R38" s="224" t="str">
        <f t="shared" si="11"/>
        <v>1000461</v>
      </c>
      <c r="S38" s="222">
        <v>1</v>
      </c>
      <c r="T38" s="221" t="s">
        <v>139</v>
      </c>
      <c r="U38" s="220">
        <v>50000</v>
      </c>
      <c r="V38" s="220">
        <f t="shared" si="3"/>
        <v>9000</v>
      </c>
      <c r="W38" s="220">
        <v>0</v>
      </c>
      <c r="X38" s="188">
        <v>135</v>
      </c>
      <c r="Y38" s="225" t="s">
        <v>47</v>
      </c>
      <c r="Z38" s="226">
        <f t="shared" si="4"/>
        <v>41000</v>
      </c>
      <c r="AA38" s="226"/>
      <c r="AB38" s="226"/>
      <c r="AC38" s="224">
        <f t="shared" si="5"/>
        <v>25000</v>
      </c>
      <c r="AD38" s="220"/>
      <c r="AE38" s="220"/>
      <c r="AF38" s="221" t="s">
        <v>231</v>
      </c>
      <c r="AG38" s="227">
        <v>8</v>
      </c>
      <c r="AH38" s="224">
        <v>13</v>
      </c>
      <c r="AI38" s="221" t="s">
        <v>49</v>
      </c>
      <c r="AJ38" s="221"/>
      <c r="AK38" s="221"/>
      <c r="AL38" s="224">
        <v>0</v>
      </c>
      <c r="AM38" s="222" t="s">
        <v>50</v>
      </c>
      <c r="AN38" s="220" t="s">
        <v>51</v>
      </c>
      <c r="AO38" s="220"/>
      <c r="AP38" s="224"/>
      <c r="AQ38" s="224"/>
      <c r="AR38" s="224"/>
      <c r="AS38" s="224" t="s">
        <v>360</v>
      </c>
      <c r="AT38" s="222"/>
      <c r="AV38" s="161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100046, 'Б-100046-13',date'2016-03-02',3, 1, 1, 'RUR', 1, 18, date'2016-03-06', date'2016-03-07', 1000461, 1, to_date('2016-03-07 00:00:00','YYYY-MM-DD HH24:MI:SS'), 50000, 9000, 0, 135, 0, 'c1', 8,null);insert into xxxx_oebs_cash_payment_test (ID, INVOICE_ID, OEBS_PAYMENT, DOC_DATE, COMISS_DATE) values (s_xxxx_oebs_cash_payment_test.NEXTVAL, 100046, 25000, to_date('2016-03-07 00:00:00','YYYY-MM-DD HH24:MI:SS'), date'2016-03-31' );insert into xxxx_client_discount_m  (ID,CLIENT_ID,CLIENT_AVG_DISCOUNT,DT) values (s_xxxx_client_discount_m.NEXTVAL,135, 13, date'2014-03-01');</v>
      </c>
    </row>
    <row r="39" spans="1:48" s="228" customFormat="1" ht="18" customHeight="1" x14ac:dyDescent="0.3">
      <c r="A39" s="10">
        <v>8</v>
      </c>
      <c r="B39" s="11"/>
      <c r="C39" s="220" t="str">
        <f t="shared" si="0"/>
        <v>10008</v>
      </c>
      <c r="D39" s="220" t="str">
        <f t="shared" si="1"/>
        <v>10008/13</v>
      </c>
      <c r="E39" s="221" t="s">
        <v>251</v>
      </c>
      <c r="F39" s="221" t="s">
        <v>252</v>
      </c>
      <c r="G39" s="220">
        <v>2</v>
      </c>
      <c r="H39" s="189">
        <v>100047</v>
      </c>
      <c r="I39" s="222" t="str">
        <f t="shared" si="2"/>
        <v>Б-100047-13</v>
      </c>
      <c r="J39" s="85">
        <v>3</v>
      </c>
      <c r="K39" s="220">
        <v>1</v>
      </c>
      <c r="L39" s="220" t="s">
        <v>42</v>
      </c>
      <c r="M39" s="223">
        <v>1</v>
      </c>
      <c r="N39" s="220">
        <v>18</v>
      </c>
      <c r="O39" s="221" t="s">
        <v>167</v>
      </c>
      <c r="P39" s="221" t="s">
        <v>234</v>
      </c>
      <c r="Q39" s="221" t="s">
        <v>235</v>
      </c>
      <c r="R39" s="224" t="str">
        <f t="shared" si="11"/>
        <v>1000471</v>
      </c>
      <c r="S39" s="222">
        <v>1</v>
      </c>
      <c r="T39" s="221" t="s">
        <v>139</v>
      </c>
      <c r="U39" s="220">
        <v>100</v>
      </c>
      <c r="V39" s="220">
        <f t="shared" si="3"/>
        <v>18</v>
      </c>
      <c r="W39" s="220">
        <v>0</v>
      </c>
      <c r="X39" s="188">
        <v>136</v>
      </c>
      <c r="Y39" s="225" t="s">
        <v>47</v>
      </c>
      <c r="Z39" s="226">
        <f t="shared" si="4"/>
        <v>82</v>
      </c>
      <c r="AA39" s="226"/>
      <c r="AB39" s="226"/>
      <c r="AC39" s="224">
        <f t="shared" si="5"/>
        <v>50</v>
      </c>
      <c r="AD39" s="220"/>
      <c r="AE39" s="220"/>
      <c r="AF39" s="221" t="s">
        <v>231</v>
      </c>
      <c r="AG39" s="227">
        <v>8</v>
      </c>
      <c r="AH39" s="224">
        <v>13</v>
      </c>
      <c r="AI39" s="221" t="s">
        <v>49</v>
      </c>
      <c r="AJ39" s="221"/>
      <c r="AK39" s="221"/>
      <c r="AL39" s="224">
        <v>0</v>
      </c>
      <c r="AM39" s="222" t="s">
        <v>50</v>
      </c>
      <c r="AN39" s="220" t="s">
        <v>51</v>
      </c>
      <c r="AO39" s="220"/>
      <c r="AP39" s="224"/>
      <c r="AQ39" s="224"/>
      <c r="AR39" s="224"/>
      <c r="AS39" s="224"/>
      <c r="AT39" s="222"/>
      <c r="AV39" s="161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100047, 'Б-100047-13',date'2016-03-02',3, 1, 1, 'RUR', 1, 18, date'2016-03-06', date'2016-03-07', 1000471, 1, to_date('2016-03-07 00:00:00','YYYY-MM-DD HH24:MI:SS'), 100, 18, 0, 136, 0, 'c1', 8,null);insert into xxxx_oebs_cash_payment_test (ID, INVOICE_ID, OEBS_PAYMENT, DOC_DATE, COMISS_DATE) values (s_xxxx_oebs_cash_payment_test.NEXTVAL, 100047, 50, to_date('2016-03-07 00:00:00','YYYY-MM-DD HH24:MI:SS'), date'2016-03-31' );insert into xxxx_client_discount_m  (ID,CLIENT_ID,CLIENT_AVG_DISCOUNT,DT) values (s_xxxx_client_discount_m.NEXTVAL,136, 13, date'2014-03-01');</v>
      </c>
    </row>
    <row r="40" spans="1:48" s="228" customFormat="1" ht="15" customHeight="1" x14ac:dyDescent="0.3">
      <c r="A40" s="10">
        <v>8</v>
      </c>
      <c r="B40" s="11"/>
      <c r="C40" s="220" t="str">
        <f t="shared" si="0"/>
        <v>10008</v>
      </c>
      <c r="D40" s="220" t="str">
        <f t="shared" si="1"/>
        <v>10008/13</v>
      </c>
      <c r="E40" s="221" t="s">
        <v>251</v>
      </c>
      <c r="F40" s="221" t="s">
        <v>252</v>
      </c>
      <c r="G40" s="220">
        <v>2</v>
      </c>
      <c r="H40" s="189">
        <v>100048</v>
      </c>
      <c r="I40" s="222" t="str">
        <f t="shared" si="2"/>
        <v>Б-100048-13</v>
      </c>
      <c r="J40" s="85">
        <v>3</v>
      </c>
      <c r="K40" s="220">
        <v>2</v>
      </c>
      <c r="L40" s="220" t="s">
        <v>42</v>
      </c>
      <c r="M40" s="223">
        <v>1</v>
      </c>
      <c r="N40" s="220">
        <v>18</v>
      </c>
      <c r="O40" s="221" t="s">
        <v>168</v>
      </c>
      <c r="P40" s="221" t="s">
        <v>234</v>
      </c>
      <c r="Q40" s="221" t="s">
        <v>235</v>
      </c>
      <c r="R40" s="224" t="str">
        <f t="shared" si="11"/>
        <v>1000481</v>
      </c>
      <c r="S40" s="222">
        <v>1</v>
      </c>
      <c r="T40" s="221" t="s">
        <v>140</v>
      </c>
      <c r="U40" s="220">
        <v>50000</v>
      </c>
      <c r="V40" s="220">
        <f t="shared" si="3"/>
        <v>9000</v>
      </c>
      <c r="W40" s="220">
        <v>0</v>
      </c>
      <c r="X40" s="188">
        <v>137</v>
      </c>
      <c r="Y40" s="225" t="s">
        <v>47</v>
      </c>
      <c r="Z40" s="226">
        <f t="shared" si="4"/>
        <v>41000</v>
      </c>
      <c r="AA40" s="226"/>
      <c r="AB40" s="284"/>
      <c r="AC40" s="224">
        <f t="shared" si="5"/>
        <v>25000</v>
      </c>
      <c r="AD40" s="220"/>
      <c r="AE40" s="220"/>
      <c r="AF40" s="221" t="s">
        <v>231</v>
      </c>
      <c r="AG40" s="227">
        <v>8</v>
      </c>
      <c r="AH40" s="224">
        <v>7</v>
      </c>
      <c r="AI40" s="221" t="s">
        <v>49</v>
      </c>
      <c r="AJ40" s="221"/>
      <c r="AK40" s="221"/>
      <c r="AL40" s="224">
        <v>0</v>
      </c>
      <c r="AM40" s="222" t="s">
        <v>50</v>
      </c>
      <c r="AN40" s="220" t="s">
        <v>51</v>
      </c>
      <c r="AO40" s="220"/>
      <c r="AP40" s="224"/>
      <c r="AQ40" s="224"/>
      <c r="AR40" s="224"/>
      <c r="AS40" s="224" t="s">
        <v>255</v>
      </c>
      <c r="AT40" s="222"/>
      <c r="AV40" s="161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100048, 'Б-100048-13',date'2016-03-03',3, 2, 2, 'RUR', 1, 18, date'2016-03-06', date'2016-03-07', 1000481, 1, to_date('2016-03-08 00:00:00','YYYY-MM-DD HH24:MI:SS'), 50000, 9000, 0, 137, 0, 'c1', 8,null);insert into xxxx_oebs_cash_payment_test (ID, INVOICE_ID, OEBS_PAYMENT, DOC_DATE, COMISS_DATE) values (s_xxxx_oebs_cash_payment_test.NEXTVAL, 100048, 25000, to_date('2016-03-08 00:00:00','YYYY-MM-DD HH24:MI:SS'), date'2016-03-31' );insert into xxxx_client_discount_m  (ID,CLIENT_ID,CLIENT_AVG_DISCOUNT,DT) values (s_xxxx_client_discount_m.NEXTVAL,137, 7, date'2014-03-01');</v>
      </c>
    </row>
    <row r="41" spans="1:48" s="228" customFormat="1" ht="15" customHeight="1" x14ac:dyDescent="0.3">
      <c r="A41" s="10">
        <v>8</v>
      </c>
      <c r="B41" s="11"/>
      <c r="C41" s="220" t="str">
        <f t="shared" si="0"/>
        <v>10008</v>
      </c>
      <c r="D41" s="220" t="str">
        <f t="shared" si="1"/>
        <v>10008/13</v>
      </c>
      <c r="E41" s="221" t="s">
        <v>251</v>
      </c>
      <c r="F41" s="221" t="s">
        <v>252</v>
      </c>
      <c r="G41" s="220">
        <v>2</v>
      </c>
      <c r="H41" s="189">
        <v>100049</v>
      </c>
      <c r="I41" s="222" t="str">
        <f t="shared" si="2"/>
        <v>Б-100049-13</v>
      </c>
      <c r="J41" s="85">
        <v>3</v>
      </c>
      <c r="K41" s="220">
        <v>7</v>
      </c>
      <c r="L41" s="220" t="s">
        <v>42</v>
      </c>
      <c r="M41" s="223">
        <v>1</v>
      </c>
      <c r="N41" s="220">
        <v>18</v>
      </c>
      <c r="O41" s="221" t="s">
        <v>168</v>
      </c>
      <c r="P41" s="221" t="s">
        <v>234</v>
      </c>
      <c r="Q41" s="221" t="s">
        <v>235</v>
      </c>
      <c r="R41" s="224" t="str">
        <f t="shared" si="11"/>
        <v>1000491</v>
      </c>
      <c r="S41" s="222">
        <v>1</v>
      </c>
      <c r="T41" s="221" t="s">
        <v>140</v>
      </c>
      <c r="U41" s="220">
        <v>50000</v>
      </c>
      <c r="V41" s="220">
        <f t="shared" si="3"/>
        <v>9000</v>
      </c>
      <c r="W41" s="220">
        <v>0</v>
      </c>
      <c r="X41" s="188">
        <v>138</v>
      </c>
      <c r="Y41" s="225" t="s">
        <v>47</v>
      </c>
      <c r="Z41" s="226">
        <f t="shared" si="4"/>
        <v>41000</v>
      </c>
      <c r="AA41" s="226"/>
      <c r="AB41" s="284"/>
      <c r="AC41" s="224">
        <f t="shared" si="5"/>
        <v>25000</v>
      </c>
      <c r="AD41" s="220"/>
      <c r="AE41" s="220"/>
      <c r="AF41" s="221" t="s">
        <v>231</v>
      </c>
      <c r="AG41" s="227">
        <v>8</v>
      </c>
      <c r="AH41" s="224">
        <v>7</v>
      </c>
      <c r="AI41" s="221" t="s">
        <v>49</v>
      </c>
      <c r="AJ41" s="221"/>
      <c r="AK41" s="221"/>
      <c r="AL41" s="224">
        <v>0</v>
      </c>
      <c r="AM41" s="222" t="s">
        <v>50</v>
      </c>
      <c r="AN41" s="220" t="s">
        <v>51</v>
      </c>
      <c r="AO41" s="220"/>
      <c r="AP41" s="224"/>
      <c r="AQ41" s="224"/>
      <c r="AR41" s="224"/>
      <c r="AS41" s="273" t="s">
        <v>262</v>
      </c>
      <c r="AT41" s="274"/>
      <c r="AV41" s="161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100049, 'Б-100049-13',date'2016-03-03',3, 7, 7, 'RUR', 1, 18, date'2016-03-06', date'2016-03-07', 1000491, 1, to_date('2016-03-08 00:00:00','YYYY-MM-DD HH24:MI:SS'), 50000, 9000, 0, 138, 0, 'c1', 8,null);insert into xxxx_oebs_cash_payment_test (ID, INVOICE_ID, OEBS_PAYMENT, DOC_DATE, COMISS_DATE) values (s_xxxx_oebs_cash_payment_test.NEXTVAL, 100049, 25000, to_date('2016-03-08 00:00:00','YYYY-MM-DD HH24:MI:SS'), date'2016-03-31' );insert into xxxx_client_discount_m  (ID,CLIENT_ID,CLIENT_AVG_DISCOUNT,DT) values (s_xxxx_client_discount_m.NEXTVAL,138, 7, date'2014-03-01');</v>
      </c>
    </row>
    <row r="42" spans="1:48" s="228" customFormat="1" ht="15" customHeight="1" x14ac:dyDescent="0.3">
      <c r="A42" s="10">
        <v>8</v>
      </c>
      <c r="B42" s="11"/>
      <c r="C42" s="220" t="str">
        <f t="shared" si="0"/>
        <v>10008</v>
      </c>
      <c r="D42" s="220" t="str">
        <f t="shared" si="1"/>
        <v>10008/13</v>
      </c>
      <c r="E42" s="221" t="s">
        <v>251</v>
      </c>
      <c r="F42" s="221" t="s">
        <v>252</v>
      </c>
      <c r="G42" s="220">
        <v>2</v>
      </c>
      <c r="H42" s="189">
        <v>100050</v>
      </c>
      <c r="I42" s="222" t="str">
        <f t="shared" si="2"/>
        <v>Б-100050-13</v>
      </c>
      <c r="J42" s="85">
        <v>3</v>
      </c>
      <c r="K42" s="220">
        <v>7</v>
      </c>
      <c r="L42" s="220" t="s">
        <v>42</v>
      </c>
      <c r="M42" s="223">
        <v>1</v>
      </c>
      <c r="N42" s="220">
        <v>18</v>
      </c>
      <c r="O42" s="221" t="s">
        <v>169</v>
      </c>
      <c r="P42" s="221" t="s">
        <v>234</v>
      </c>
      <c r="Q42" s="221" t="s">
        <v>235</v>
      </c>
      <c r="R42" s="224" t="str">
        <f t="shared" si="11"/>
        <v>1000501</v>
      </c>
      <c r="S42" s="222">
        <v>1</v>
      </c>
      <c r="T42" s="221" t="s">
        <v>141</v>
      </c>
      <c r="U42" s="220">
        <v>50000</v>
      </c>
      <c r="V42" s="220">
        <f t="shared" si="3"/>
        <v>9000</v>
      </c>
      <c r="W42" s="220">
        <v>0</v>
      </c>
      <c r="X42" s="188">
        <v>139</v>
      </c>
      <c r="Y42" s="225" t="s">
        <v>47</v>
      </c>
      <c r="Z42" s="226">
        <f t="shared" si="4"/>
        <v>41000</v>
      </c>
      <c r="AA42" s="226"/>
      <c r="AB42" s="226"/>
      <c r="AC42" s="224">
        <f t="shared" si="5"/>
        <v>25000</v>
      </c>
      <c r="AD42" s="220"/>
      <c r="AE42" s="220"/>
      <c r="AF42" s="221" t="s">
        <v>231</v>
      </c>
      <c r="AG42" s="227">
        <v>8</v>
      </c>
      <c r="AH42" s="224">
        <v>20</v>
      </c>
      <c r="AI42" s="221" t="s">
        <v>49</v>
      </c>
      <c r="AJ42" s="221"/>
      <c r="AK42" s="221"/>
      <c r="AL42" s="224">
        <v>0</v>
      </c>
      <c r="AM42" s="222" t="s">
        <v>50</v>
      </c>
      <c r="AN42" s="220" t="s">
        <v>51</v>
      </c>
      <c r="AO42" s="220"/>
      <c r="AP42" s="224"/>
      <c r="AQ42" s="224"/>
      <c r="AR42" s="224"/>
      <c r="AS42" s="224" t="s">
        <v>407</v>
      </c>
      <c r="AT42" s="222"/>
      <c r="AV42" s="161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100050, 'Б-100050-13',date'2016-03-04',3, 7, 7, 'RUR', 1, 18, date'2016-03-06', date'2016-03-07', 1000501, 1, to_date('2016-03-09 00:00:00','YYYY-MM-DD HH24:MI:SS'), 50000, 9000, 0, 139, 0, 'c1', 8,null);insert into xxxx_oebs_cash_payment_test (ID, INVOICE_ID, OEBS_PAYMENT, DOC_DATE, COMISS_DATE) values (s_xxxx_oebs_cash_payment_test.NEXTVAL, 100050, 25000, to_date('2016-03-09 00:00:00','YYYY-MM-DD HH24:MI:SS'), date'2016-03-31' );insert into xxxx_client_discount_m  (ID,CLIENT_ID,CLIENT_AVG_DISCOUNT,DT) values (s_xxxx_client_discount_m.NEXTVAL,139, 20, date'2014-03-01');</v>
      </c>
    </row>
    <row r="43" spans="1:48" s="236" customFormat="1" ht="15" customHeight="1" x14ac:dyDescent="0.3">
      <c r="A43" s="31">
        <v>8</v>
      </c>
      <c r="B43" s="32"/>
      <c r="C43" s="229" t="str">
        <f t="shared" si="0"/>
        <v>10008</v>
      </c>
      <c r="D43" s="229" t="str">
        <f t="shared" si="1"/>
        <v>10008/13</v>
      </c>
      <c r="E43" s="230" t="s">
        <v>251</v>
      </c>
      <c r="F43" s="230" t="s">
        <v>252</v>
      </c>
      <c r="G43" s="229">
        <v>2</v>
      </c>
      <c r="H43" s="189">
        <v>100051</v>
      </c>
      <c r="I43" s="229" t="str">
        <f t="shared" si="2"/>
        <v>Б-100051-13</v>
      </c>
      <c r="J43" s="85">
        <v>3</v>
      </c>
      <c r="K43" s="309">
        <v>25</v>
      </c>
      <c r="L43" s="229" t="s">
        <v>42</v>
      </c>
      <c r="M43" s="231">
        <v>1</v>
      </c>
      <c r="N43" s="229">
        <v>18</v>
      </c>
      <c r="O43" s="230" t="s">
        <v>170</v>
      </c>
      <c r="P43" s="230" t="s">
        <v>234</v>
      </c>
      <c r="Q43" s="230" t="s">
        <v>235</v>
      </c>
      <c r="R43" s="232" t="str">
        <f t="shared" si="11"/>
        <v>1000511</v>
      </c>
      <c r="S43" s="229">
        <v>1</v>
      </c>
      <c r="T43" s="230" t="s">
        <v>142</v>
      </c>
      <c r="U43" s="229">
        <v>50000</v>
      </c>
      <c r="V43" s="229">
        <f t="shared" si="3"/>
        <v>9000</v>
      </c>
      <c r="W43" s="229">
        <v>0</v>
      </c>
      <c r="X43" s="188">
        <v>140</v>
      </c>
      <c r="Y43" s="233" t="s">
        <v>47</v>
      </c>
      <c r="Z43" s="234">
        <f t="shared" si="4"/>
        <v>41000</v>
      </c>
      <c r="AA43" s="234"/>
      <c r="AB43" s="234"/>
      <c r="AC43" s="232">
        <f t="shared" si="5"/>
        <v>25000</v>
      </c>
      <c r="AD43" s="229"/>
      <c r="AE43" s="229"/>
      <c r="AF43" s="230" t="s">
        <v>231</v>
      </c>
      <c r="AG43" s="235">
        <v>8</v>
      </c>
      <c r="AH43" s="232">
        <v>13</v>
      </c>
      <c r="AI43" s="230" t="s">
        <v>49</v>
      </c>
      <c r="AJ43" s="230"/>
      <c r="AK43" s="230"/>
      <c r="AL43" s="232">
        <v>0</v>
      </c>
      <c r="AM43" s="229" t="s">
        <v>50</v>
      </c>
      <c r="AN43" s="229" t="s">
        <v>51</v>
      </c>
      <c r="AO43" s="229"/>
      <c r="AP43" s="232"/>
      <c r="AQ43" s="232"/>
      <c r="AR43" s="232"/>
      <c r="AS43" s="232" t="s">
        <v>257</v>
      </c>
      <c r="AT43" s="229"/>
      <c r="AV43" s="209" t="str">
        <f t="shared" si="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2, 100051, 'Б-100051-13',date'2016-03-05',3, 25, 25, 'RUR', 1, 18, date'2016-03-06', date'2016-03-07', 1000511, 1, to_date('2016-03-11 00:00:00','YYYY-MM-DD HH24:MI:SS'), 50000, 9000, 0, 140, 0, 'c1', 8,null);insert into xxxx_oebs_cash_payment_test (ID, INVOICE_ID, OEBS_PAYMENT, DOC_DATE, COMISS_DATE) values (s_xxxx_oebs_cash_payment_test.NEXTVAL, 100051, 25000, to_date('2016-03-11 00:00:00','YYYY-MM-DD HH24:MI:SS'), date'2016-03-31' );insert into xxxx_client_discount_m  (ID,CLIENT_ID,CLIENT_AVG_DISCOUNT,DT) values (s_xxxx_client_discount_m.NEXTVAL,140, 13, date'2014-03-01');</v>
      </c>
    </row>
    <row r="44" spans="1:48" s="228" customFormat="1" ht="15" customHeight="1" x14ac:dyDescent="0.3">
      <c r="A44" s="10">
        <v>9</v>
      </c>
      <c r="B44" s="237"/>
      <c r="C44" s="220" t="str">
        <f t="shared" ref="C44:C55" si="13">"1000"&amp;A44</f>
        <v>10009</v>
      </c>
      <c r="D44" s="220" t="str">
        <f t="shared" ref="D44:D55" si="14">"1000"&amp;A44&amp;"/13"</f>
        <v>10009/13</v>
      </c>
      <c r="E44" s="221" t="s">
        <v>251</v>
      </c>
      <c r="F44" s="221" t="s">
        <v>252</v>
      </c>
      <c r="G44" s="220">
        <v>2</v>
      </c>
      <c r="H44" s="189">
        <v>100059</v>
      </c>
      <c r="I44" s="222" t="str">
        <f t="shared" ref="I44:I55" si="15">"Б-"&amp;H44&amp;"-13"</f>
        <v>Б-100059-13</v>
      </c>
      <c r="J44" s="85">
        <v>3</v>
      </c>
      <c r="K44" s="220">
        <v>25</v>
      </c>
      <c r="L44" s="220" t="s">
        <v>42</v>
      </c>
      <c r="M44" s="223">
        <v>1</v>
      </c>
      <c r="N44" s="220">
        <v>18</v>
      </c>
      <c r="O44" s="221" t="s">
        <v>169</v>
      </c>
      <c r="P44" s="221" t="s">
        <v>234</v>
      </c>
      <c r="Q44" s="221" t="s">
        <v>235</v>
      </c>
      <c r="R44" s="224" t="str">
        <f t="shared" ref="R44:R55" si="16">H44&amp;"1"</f>
        <v>1000591</v>
      </c>
      <c r="S44" s="222">
        <v>1</v>
      </c>
      <c r="T44" s="221" t="s">
        <v>141</v>
      </c>
      <c r="U44" s="220">
        <v>20000</v>
      </c>
      <c r="V44" s="220">
        <f t="shared" ref="V44:V55" si="17">U44*0.18</f>
        <v>3600</v>
      </c>
      <c r="W44" s="220">
        <v>0</v>
      </c>
      <c r="X44" s="148">
        <v>145</v>
      </c>
      <c r="Y44" s="225" t="s">
        <v>47</v>
      </c>
      <c r="Z44" s="20">
        <f t="shared" ref="Z44:Z55" si="18">U44-V44</f>
        <v>16400</v>
      </c>
      <c r="AA44" s="21">
        <f>(AB44+AB45)*0.1</f>
        <v>2584.7457627118647</v>
      </c>
      <c r="AB44" s="22">
        <f t="shared" si="8"/>
        <v>8474.5762711864409</v>
      </c>
      <c r="AC44" s="224">
        <f t="shared" ref="AC44:AC55" si="19">U44*0.5</f>
        <v>10000</v>
      </c>
      <c r="AD44" s="220"/>
      <c r="AE44" s="220"/>
      <c r="AF44" s="221" t="s">
        <v>231</v>
      </c>
      <c r="AG44" s="227">
        <v>8</v>
      </c>
      <c r="AH44" s="224">
        <v>20</v>
      </c>
      <c r="AI44" s="221" t="s">
        <v>49</v>
      </c>
      <c r="AJ44" s="221"/>
      <c r="AK44" s="221"/>
      <c r="AL44" s="224">
        <v>0</v>
      </c>
      <c r="AM44" s="222" t="s">
        <v>50</v>
      </c>
      <c r="AN44" s="220" t="s">
        <v>51</v>
      </c>
      <c r="AO44" s="220"/>
      <c r="AP44" s="224"/>
      <c r="AQ44" s="224"/>
      <c r="AR44" s="224"/>
      <c r="AS44" s="224" t="s">
        <v>265</v>
      </c>
      <c r="AT44" s="222"/>
      <c r="AU44" s="267">
        <v>5002</v>
      </c>
      <c r="AV44" s="228" t="str">
        <f t="shared" ref="AV44:AV55" si="2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"&amp;A44&amp;", "&amp;C44&amp;", '"&amp;D44&amp;"', date'"&amp;E44&amp;"', date'"&amp;F44&amp;"', "&amp;G44&amp;", "&amp;H44&amp;", '"&amp;I44&amp;"',date'"&amp;O44&amp;"',"&amp;J44&amp;", "&amp;K44&amp;", "&amp;K44&amp;", '"&amp;L44&amp;"', "&amp;M44&amp;", "&amp;N44&amp;", date'"&amp;P44&amp;"', date'"&amp;Q44&amp;"', "&amp;R44&amp;", "&amp;S44&amp;", to_date('"&amp;T44&amp;"','YYYY-MM-DD HH24:MI:SS'), "&amp;U44&amp;", "&amp;V44&amp;", "&amp;W44&amp;", "&amp;X44&amp;", "&amp;AL44&amp;", '"&amp;AN44&amp;"', "&amp;AG44&amp;","&amp;AM44&amp;");"&amp;
IF(LEN(AC44)&gt;0,"insert into xxxx_oebs_cash_payment_test (ID, INVOICE_ID, OEBS_PAYMENT, DOC_DATE, COMISS_DATE) values (s_xxxx_oebs_cash_payment_test.NEXTVAL, "&amp;H44&amp;", "&amp;AC44&amp;", to_date('"&amp;T44&amp;"','YYYY-MM-DD HH24:MI:SS'), "&amp;AF44&amp;" );","")&amp;
IF(LEN(AD44)&gt;0,"insert into xxxx_oebs_cash_payment_test (ID, INVOICE_ID, OEBS_PAYMENT, DOC_DATE, COMISS_DATE) values (s_xxxx_oebs_cash_payment_test.NEXTVAL, "&amp;H44&amp;", "&amp;AD44&amp;", to_date('"&amp;T44&amp;"','YYYY-MM-DD HH24:MI:SS'), "&amp;AF44&amp;" );","")&amp;
IF(LEN(AE44)&gt;0,"insert into xxxx_oebs_cash_payment_test (ID, INVOICE_ID, OEBS_PAYMENT, DOC_DATE, COMISS_DATE) values (s_xxxx_oebs_cash_payment_test.NEXTVAL, "&amp;H44&amp;", "&amp;AE44&amp;", to_date('"&amp;T44&amp;"','YYYY-MM-DD HH24:MI:SS'), "&amp;AF44&amp;" );","")&amp;
IF(LEN(AH44)&gt;0,"insert into xxxx_client_discount_m  (ID,CLIENT_ID,CLIENT_AVG_DISCOUNT,DT) values (s_xxxx_client_discount_m.NEXTVAL,"&amp;X44&amp;", "&amp;AH44&amp;", "&amp;AI44&amp;");","")&amp;
IF(LEN(AJ44)&gt;0,"insert into xxxx_client_discount_m  (ID,CLIENT_ID,CLIENT_AVG_DISCOUNT,DT) values (s_xxxx_client_discount_m.NEXTVAL,"&amp;X44&amp;", "&amp;AJ44&amp;", "&amp;AK44&amp;");","")&amp;
IF(LEN(AO44)&gt;0,"insert into xxxx_contract_signed_attr (ID, CONTRACT_ID, CODE, KEY_NUM) values (s_xxxx_contract_signed_attr.NEXTVAL, "&amp;C44&amp;", 'SUPERCOMMISSION_BONUS' , "&amp;AO44&amp;" );","")&amp;
IF(LEN(AP44)&gt;0,"insert into xxxx_loyal_clients_contr_attr (ID, CONTRACT_ID, CLIENT_ID, LC_TURNOVER, COLLATERAL_FIRST_DT, COLLATERAL_END_DT) values (s_xxxx_loyal_clients_contr_atr.NEXTVAL, "&amp;C44&amp;", "&amp;X44&amp;", "&amp;AP44&amp;", "&amp;AQ44&amp;", "&amp;AR44&amp;"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2, 100059, 'Б-100059-13',date'2016-03-04',3, 25, 25, 'RUR', 1, 18, date'2016-03-06', date'2016-03-07', 1000591, 1, to_date('2016-03-09 00:00:00','YYYY-MM-DD HH24:MI:SS'), 20000, 3600, 0, 145, 0, 'c1', 8,null);insert into xxxx_oebs_cash_payment_test (ID, INVOICE_ID, OEBS_PAYMENT, DOC_DATE, COMISS_DATE) values (s_xxxx_oebs_cash_payment_test.NEXTVAL, 100059, 10000, to_date('2016-03-09 00:00:00','YYYY-MM-DD HH24:MI:SS'), date'2016-03-31' );insert into xxxx_client_discount_m  (ID,CLIENT_ID,CLIENT_AVG_DISCOUNT,DT) values (s_xxxx_client_discount_m.NEXTVAL,145, 20, date'2014-03-01');</v>
      </c>
    </row>
    <row r="45" spans="1:48" s="236" customFormat="1" ht="15" customHeight="1" x14ac:dyDescent="0.3">
      <c r="A45" s="31">
        <v>9</v>
      </c>
      <c r="B45" s="238"/>
      <c r="C45" s="229" t="str">
        <f t="shared" si="13"/>
        <v>10009</v>
      </c>
      <c r="D45" s="229" t="str">
        <f t="shared" si="14"/>
        <v>10009/13</v>
      </c>
      <c r="E45" s="230" t="s">
        <v>251</v>
      </c>
      <c r="F45" s="230" t="s">
        <v>252</v>
      </c>
      <c r="G45" s="229">
        <v>2</v>
      </c>
      <c r="H45" s="189">
        <v>100060</v>
      </c>
      <c r="I45" s="229" t="str">
        <f t="shared" si="15"/>
        <v>Б-100060-13</v>
      </c>
      <c r="J45" s="85">
        <v>3</v>
      </c>
      <c r="K45" s="229">
        <v>25</v>
      </c>
      <c r="L45" s="229" t="s">
        <v>42</v>
      </c>
      <c r="M45" s="231">
        <v>1</v>
      </c>
      <c r="N45" s="229">
        <v>18</v>
      </c>
      <c r="O45" s="230" t="s">
        <v>170</v>
      </c>
      <c r="P45" s="230" t="s">
        <v>234</v>
      </c>
      <c r="Q45" s="230" t="s">
        <v>235</v>
      </c>
      <c r="R45" s="232" t="str">
        <f t="shared" si="16"/>
        <v>1000601</v>
      </c>
      <c r="S45" s="229">
        <v>1</v>
      </c>
      <c r="T45" s="230" t="s">
        <v>142</v>
      </c>
      <c r="U45" s="229">
        <v>41000</v>
      </c>
      <c r="V45" s="229">
        <f t="shared" si="17"/>
        <v>7380</v>
      </c>
      <c r="W45" s="229">
        <v>0</v>
      </c>
      <c r="X45" s="148">
        <v>146</v>
      </c>
      <c r="Y45" s="233" t="s">
        <v>47</v>
      </c>
      <c r="Z45" s="20">
        <f t="shared" si="18"/>
        <v>33620</v>
      </c>
      <c r="AA45" s="21"/>
      <c r="AB45" s="22">
        <f t="shared" si="8"/>
        <v>17372.881355932204</v>
      </c>
      <c r="AC45" s="232">
        <f t="shared" si="19"/>
        <v>20500</v>
      </c>
      <c r="AD45" s="229"/>
      <c r="AE45" s="229"/>
      <c r="AF45" s="230" t="s">
        <v>231</v>
      </c>
      <c r="AG45" s="235">
        <v>8</v>
      </c>
      <c r="AH45" s="232">
        <v>13</v>
      </c>
      <c r="AI45" s="230" t="s">
        <v>49</v>
      </c>
      <c r="AJ45" s="230"/>
      <c r="AK45" s="230"/>
      <c r="AL45" s="232">
        <v>0</v>
      </c>
      <c r="AM45" s="229" t="s">
        <v>50</v>
      </c>
      <c r="AN45" s="229" t="s">
        <v>51</v>
      </c>
      <c r="AO45" s="229"/>
      <c r="AP45" s="232"/>
      <c r="AQ45" s="232"/>
      <c r="AR45" s="232"/>
      <c r="AS45" s="232" t="s">
        <v>266</v>
      </c>
      <c r="AT45" s="229"/>
      <c r="AU45" s="236" t="s">
        <v>302</v>
      </c>
      <c r="AV45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2, 100060, 'Б-100060-13',date'2016-03-05',3, 25, 25, 'RUR', 1, 18, date'2016-03-06', date'2016-03-07', 1000601, 1, to_date('2016-03-11 00:00:00','YYYY-MM-DD HH24:MI:SS'), 41000, 7380, 0, 146, 0, 'c1', 8,null);insert into xxxx_oebs_cash_payment_test (ID, INVOICE_ID, OEBS_PAYMENT, DOC_DATE, COMISS_DATE) values (s_xxxx_oebs_cash_payment_test.NEXTVAL, 100060, 20500, to_date('2016-03-11 00:00:00','YYYY-MM-DD HH24:MI:SS'), date'2016-03-31' );insert into xxxx_client_discount_m  (ID,CLIENT_ID,CLIENT_AVG_DISCOUNT,DT) values (s_xxxx_client_discount_m.NEXTVAL,146, 13, date'2014-03-01');</v>
      </c>
    </row>
    <row r="46" spans="1:48" s="228" customFormat="1" ht="15" customHeight="1" x14ac:dyDescent="0.3">
      <c r="A46" s="10">
        <v>10</v>
      </c>
      <c r="B46" s="237"/>
      <c r="C46" s="220" t="str">
        <f t="shared" si="13"/>
        <v>100010</v>
      </c>
      <c r="D46" s="220" t="str">
        <f t="shared" si="14"/>
        <v>100010/13</v>
      </c>
      <c r="E46" s="221" t="s">
        <v>251</v>
      </c>
      <c r="F46" s="221" t="s">
        <v>252</v>
      </c>
      <c r="G46" s="220">
        <v>2</v>
      </c>
      <c r="H46" s="189">
        <v>100061</v>
      </c>
      <c r="I46" s="222" t="str">
        <f t="shared" si="15"/>
        <v>Б-100061-13</v>
      </c>
      <c r="J46" s="85">
        <v>3</v>
      </c>
      <c r="K46" s="220">
        <v>25</v>
      </c>
      <c r="L46" s="220" t="s">
        <v>42</v>
      </c>
      <c r="M46" s="223">
        <v>1</v>
      </c>
      <c r="N46" s="220">
        <v>18</v>
      </c>
      <c r="O46" s="221" t="s">
        <v>169</v>
      </c>
      <c r="P46" s="221" t="s">
        <v>234</v>
      </c>
      <c r="Q46" s="221" t="s">
        <v>235</v>
      </c>
      <c r="R46" s="224" t="str">
        <f t="shared" si="16"/>
        <v>1000611</v>
      </c>
      <c r="S46" s="222">
        <v>1</v>
      </c>
      <c r="T46" s="221" t="s">
        <v>141</v>
      </c>
      <c r="U46" s="220">
        <v>600000</v>
      </c>
      <c r="V46" s="220">
        <f t="shared" si="17"/>
        <v>108000</v>
      </c>
      <c r="W46" s="220">
        <v>0</v>
      </c>
      <c r="X46" s="148">
        <v>147</v>
      </c>
      <c r="Y46" s="225" t="s">
        <v>47</v>
      </c>
      <c r="Z46" s="20">
        <f t="shared" si="18"/>
        <v>492000</v>
      </c>
      <c r="AA46" s="21">
        <f>(AB46+AB47)*0.1</f>
        <v>51694.915254237298</v>
      </c>
      <c r="AB46" s="22">
        <f t="shared" si="8"/>
        <v>254237.28813559323</v>
      </c>
      <c r="AC46" s="224">
        <f t="shared" si="19"/>
        <v>300000</v>
      </c>
      <c r="AD46" s="220"/>
      <c r="AE46" s="220"/>
      <c r="AF46" s="221" t="s">
        <v>231</v>
      </c>
      <c r="AG46" s="227">
        <v>8</v>
      </c>
      <c r="AH46" s="224">
        <v>20</v>
      </c>
      <c r="AI46" s="221" t="s">
        <v>49</v>
      </c>
      <c r="AJ46" s="221"/>
      <c r="AK46" s="221"/>
      <c r="AL46" s="224">
        <v>0</v>
      </c>
      <c r="AM46" s="222" t="s">
        <v>50</v>
      </c>
      <c r="AN46" s="220" t="s">
        <v>51</v>
      </c>
      <c r="AO46" s="220"/>
      <c r="AP46" s="224"/>
      <c r="AQ46" s="224"/>
      <c r="AR46" s="224"/>
      <c r="AS46" s="224" t="s">
        <v>267</v>
      </c>
      <c r="AT46" s="222"/>
      <c r="AU46" s="236">
        <v>120048</v>
      </c>
      <c r="AV46" s="228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2, 100061, 'Б-100061-13',date'2016-03-04',3, 25, 25, 'RUR', 1, 18, date'2016-03-06', date'2016-03-07', 1000611, 1, to_date('2016-03-09 00:00:00','YYYY-MM-DD HH24:MI:SS'), 600000, 108000, 0, 147, 0, 'c1', 8,null);insert into xxxx_oebs_cash_payment_test (ID, INVOICE_ID, OEBS_PAYMENT, DOC_DATE, COMISS_DATE) values (s_xxxx_oebs_cash_payment_test.NEXTVAL, 100061, 300000, to_date('2016-03-09 00:00:00','YYYY-MM-DD HH24:MI:SS'), date'2016-03-31' );insert into xxxx_client_discount_m  (ID,CLIENT_ID,CLIENT_AVG_DISCOUNT,DT) values (s_xxxx_client_discount_m.NEXTVAL,147, 20, date'2014-03-01');</v>
      </c>
    </row>
    <row r="47" spans="1:48" s="236" customFormat="1" ht="15" customHeight="1" x14ac:dyDescent="0.3">
      <c r="A47" s="10">
        <v>10</v>
      </c>
      <c r="B47" s="238"/>
      <c r="C47" s="229" t="str">
        <f t="shared" si="13"/>
        <v>100010</v>
      </c>
      <c r="D47" s="229" t="str">
        <f t="shared" si="14"/>
        <v>100010/13</v>
      </c>
      <c r="E47" s="230" t="s">
        <v>251</v>
      </c>
      <c r="F47" s="230" t="s">
        <v>252</v>
      </c>
      <c r="G47" s="229">
        <v>2</v>
      </c>
      <c r="H47" s="189">
        <v>100062</v>
      </c>
      <c r="I47" s="229" t="str">
        <f t="shared" si="15"/>
        <v>Б-100062-13</v>
      </c>
      <c r="J47" s="85">
        <v>3</v>
      </c>
      <c r="K47" s="229">
        <v>25</v>
      </c>
      <c r="L47" s="229" t="s">
        <v>42</v>
      </c>
      <c r="M47" s="231">
        <v>1</v>
      </c>
      <c r="N47" s="229">
        <v>18</v>
      </c>
      <c r="O47" s="230" t="s">
        <v>170</v>
      </c>
      <c r="P47" s="230" t="s">
        <v>234</v>
      </c>
      <c r="Q47" s="230" t="s">
        <v>235</v>
      </c>
      <c r="R47" s="232" t="str">
        <f t="shared" si="16"/>
        <v>1000621</v>
      </c>
      <c r="S47" s="229">
        <v>1</v>
      </c>
      <c r="T47" s="230" t="s">
        <v>142</v>
      </c>
      <c r="U47" s="229">
        <v>620000</v>
      </c>
      <c r="V47" s="229">
        <f t="shared" si="17"/>
        <v>111600</v>
      </c>
      <c r="W47" s="229">
        <v>0</v>
      </c>
      <c r="X47" s="148">
        <v>148</v>
      </c>
      <c r="Y47" s="233" t="s">
        <v>47</v>
      </c>
      <c r="Z47" s="20">
        <f t="shared" si="18"/>
        <v>508400</v>
      </c>
      <c r="AA47" s="21"/>
      <c r="AB47" s="22">
        <f t="shared" si="8"/>
        <v>262711.8644067797</v>
      </c>
      <c r="AC47" s="232">
        <f t="shared" si="19"/>
        <v>310000</v>
      </c>
      <c r="AD47" s="229"/>
      <c r="AE47" s="229"/>
      <c r="AF47" s="230" t="s">
        <v>231</v>
      </c>
      <c r="AG47" s="235">
        <v>8</v>
      </c>
      <c r="AH47" s="232">
        <v>13</v>
      </c>
      <c r="AI47" s="230" t="s">
        <v>49</v>
      </c>
      <c r="AJ47" s="230"/>
      <c r="AK47" s="230"/>
      <c r="AL47" s="232">
        <v>0</v>
      </c>
      <c r="AM47" s="229" t="s">
        <v>50</v>
      </c>
      <c r="AN47" s="229" t="s">
        <v>51</v>
      </c>
      <c r="AO47" s="229"/>
      <c r="AP47" s="232"/>
      <c r="AQ47" s="232"/>
      <c r="AR47" s="232"/>
      <c r="AS47" s="232" t="s">
        <v>263</v>
      </c>
      <c r="AT47" s="229"/>
      <c r="AU47" s="236">
        <v>51694.915254237298</v>
      </c>
      <c r="AV47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2, 100062, 'Б-100062-13',date'2016-03-05',3, 25, 25, 'RUR', 1, 18, date'2016-03-06', date'2016-03-07', 1000621, 1, to_date('2016-03-11 00:00:00','YYYY-MM-DD HH24:MI:SS'), 620000, 111600, 0, 148, 0, 'c1', 8,null);insert into xxxx_oebs_cash_payment_test (ID, INVOICE_ID, OEBS_PAYMENT, DOC_DATE, COMISS_DATE) values (s_xxxx_oebs_cash_payment_test.NEXTVAL, 100062, 310000, to_date('2016-03-11 00:00:00','YYYY-MM-DD HH24:MI:SS'), date'2016-03-31' );insert into xxxx_client_discount_m  (ID,CLIENT_ID,CLIENT_AVG_DISCOUNT,DT) values (s_xxxx_client_discount_m.NEXTVAL,148, 13, date'2014-03-01');</v>
      </c>
    </row>
    <row r="48" spans="1:48" s="228" customFormat="1" ht="15" customHeight="1" x14ac:dyDescent="0.3">
      <c r="A48" s="10">
        <v>11</v>
      </c>
      <c r="B48" s="237"/>
      <c r="C48" s="220" t="str">
        <f t="shared" si="13"/>
        <v>100011</v>
      </c>
      <c r="D48" s="220" t="str">
        <f t="shared" si="14"/>
        <v>100011/13</v>
      </c>
      <c r="E48" s="221" t="s">
        <v>251</v>
      </c>
      <c r="F48" s="221" t="s">
        <v>252</v>
      </c>
      <c r="G48" s="220">
        <v>2</v>
      </c>
      <c r="H48" s="189">
        <v>100063</v>
      </c>
      <c r="I48" s="222" t="str">
        <f t="shared" si="15"/>
        <v>Б-100063-13</v>
      </c>
      <c r="J48" s="85">
        <v>3</v>
      </c>
      <c r="K48" s="220">
        <v>25</v>
      </c>
      <c r="L48" s="220" t="s">
        <v>42</v>
      </c>
      <c r="M48" s="223">
        <v>1</v>
      </c>
      <c r="N48" s="220">
        <v>18</v>
      </c>
      <c r="O48" s="221" t="s">
        <v>169</v>
      </c>
      <c r="P48" s="221" t="s">
        <v>234</v>
      </c>
      <c r="Q48" s="221" t="s">
        <v>235</v>
      </c>
      <c r="R48" s="224" t="str">
        <f t="shared" si="16"/>
        <v>1000631</v>
      </c>
      <c r="S48" s="222">
        <v>1</v>
      </c>
      <c r="T48" s="221" t="s">
        <v>141</v>
      </c>
      <c r="U48" s="220">
        <v>1200000</v>
      </c>
      <c r="V48" s="220">
        <f t="shared" si="17"/>
        <v>216000</v>
      </c>
      <c r="W48" s="220">
        <v>0</v>
      </c>
      <c r="X48" s="148">
        <v>149</v>
      </c>
      <c r="Y48" s="225" t="s">
        <v>47</v>
      </c>
      <c r="Z48" s="20">
        <f t="shared" si="18"/>
        <v>984000</v>
      </c>
      <c r="AA48" s="21">
        <f>(AB48+AB49)*0.12</f>
        <v>124067.79661016951</v>
      </c>
      <c r="AB48" s="22">
        <f t="shared" si="8"/>
        <v>508474.57627118647</v>
      </c>
      <c r="AC48" s="224">
        <f t="shared" si="19"/>
        <v>600000</v>
      </c>
      <c r="AD48" s="220"/>
      <c r="AE48" s="220"/>
      <c r="AF48" s="221" t="s">
        <v>231</v>
      </c>
      <c r="AG48" s="227">
        <v>8</v>
      </c>
      <c r="AH48" s="224">
        <v>20</v>
      </c>
      <c r="AI48" s="221" t="s">
        <v>49</v>
      </c>
      <c r="AJ48" s="221"/>
      <c r="AK48" s="221"/>
      <c r="AL48" s="224">
        <v>0</v>
      </c>
      <c r="AM48" s="222" t="s">
        <v>50</v>
      </c>
      <c r="AN48" s="220" t="s">
        <v>51</v>
      </c>
      <c r="AO48" s="220"/>
      <c r="AP48" s="224"/>
      <c r="AQ48" s="224"/>
      <c r="AR48" s="224"/>
      <c r="AS48" t="s">
        <v>268</v>
      </c>
      <c r="AT48" s="222"/>
      <c r="AU48" s="236">
        <v>280112</v>
      </c>
      <c r="AV48" s="228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2, 100063, 'Б-100063-13',date'2016-03-04',3, 25, 25, 'RUR', 1, 18, date'2016-03-06', date'2016-03-07', 1000631, 1, to_date('2016-03-09 00:00:00','YYYY-MM-DD HH24:MI:SS'), 1200000, 216000, 0, 149, 0, 'c1', 8,null);insert into xxxx_oebs_cash_payment_test (ID, INVOICE_ID, OEBS_PAYMENT, DOC_DATE, COMISS_DATE) values (s_xxxx_oebs_cash_payment_test.NEXTVAL, 100063, 600000, to_date('2016-03-09 00:00:00','YYYY-MM-DD HH24:MI:SS'), date'2016-03-31' );insert into xxxx_client_discount_m  (ID,CLIENT_ID,CLIENT_AVG_DISCOUNT,DT) values (s_xxxx_client_discount_m.NEXTVAL,149, 20, date'2014-03-01');</v>
      </c>
    </row>
    <row r="49" spans="1:48" s="236" customFormat="1" ht="15" customHeight="1" x14ac:dyDescent="0.3">
      <c r="A49" s="10">
        <v>11</v>
      </c>
      <c r="B49" s="238"/>
      <c r="C49" s="229" t="str">
        <f t="shared" si="13"/>
        <v>100011</v>
      </c>
      <c r="D49" s="229" t="str">
        <f t="shared" si="14"/>
        <v>100011/13</v>
      </c>
      <c r="E49" s="230" t="s">
        <v>251</v>
      </c>
      <c r="F49" s="230" t="s">
        <v>252</v>
      </c>
      <c r="G49" s="229">
        <v>2</v>
      </c>
      <c r="H49" s="189">
        <v>100064</v>
      </c>
      <c r="I49" s="229" t="str">
        <f t="shared" si="15"/>
        <v>Б-100064-13</v>
      </c>
      <c r="J49" s="85">
        <v>3</v>
      </c>
      <c r="K49" s="229">
        <v>25</v>
      </c>
      <c r="L49" s="229" t="s">
        <v>42</v>
      </c>
      <c r="M49" s="231">
        <v>1</v>
      </c>
      <c r="N49" s="229">
        <v>18</v>
      </c>
      <c r="O49" s="230" t="s">
        <v>170</v>
      </c>
      <c r="P49" s="230" t="s">
        <v>234</v>
      </c>
      <c r="Q49" s="230" t="s">
        <v>235</v>
      </c>
      <c r="R49" s="232" t="str">
        <f t="shared" si="16"/>
        <v>1000641</v>
      </c>
      <c r="S49" s="229">
        <v>1</v>
      </c>
      <c r="T49" s="230" t="s">
        <v>142</v>
      </c>
      <c r="U49" s="229">
        <v>1240000</v>
      </c>
      <c r="V49" s="229">
        <f t="shared" si="17"/>
        <v>223200</v>
      </c>
      <c r="W49" s="229">
        <v>0</v>
      </c>
      <c r="X49" s="148">
        <v>150</v>
      </c>
      <c r="Y49" s="233" t="s">
        <v>47</v>
      </c>
      <c r="Z49" s="20">
        <f t="shared" si="18"/>
        <v>1016800</v>
      </c>
      <c r="AA49" s="21"/>
      <c r="AB49" s="22">
        <f t="shared" si="8"/>
        <v>525423.7288135594</v>
      </c>
      <c r="AC49" s="232">
        <f t="shared" si="19"/>
        <v>620000</v>
      </c>
      <c r="AD49" s="229"/>
      <c r="AE49" s="229"/>
      <c r="AF49" s="230" t="s">
        <v>231</v>
      </c>
      <c r="AG49" s="235">
        <v>8</v>
      </c>
      <c r="AH49" s="232">
        <v>13</v>
      </c>
      <c r="AI49" s="230" t="s">
        <v>49</v>
      </c>
      <c r="AJ49" s="230"/>
      <c r="AK49" s="230"/>
      <c r="AL49" s="232">
        <v>0</v>
      </c>
      <c r="AM49" s="229" t="s">
        <v>50</v>
      </c>
      <c r="AN49" s="229" t="s">
        <v>51</v>
      </c>
      <c r="AO49" s="229"/>
      <c r="AP49" s="232"/>
      <c r="AQ49" s="232"/>
      <c r="AR49" s="232"/>
      <c r="AS49" s="232" t="s">
        <v>263</v>
      </c>
      <c r="AT49" s="229"/>
      <c r="AU49" s="236">
        <v>124067.79661016951</v>
      </c>
      <c r="AV49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2, 100064, 'Б-100064-13',date'2016-03-05',3, 25, 25, 'RUR', 1, 18, date'2016-03-06', date'2016-03-07', 1000641, 1, to_date('2016-03-11 00:00:00','YYYY-MM-DD HH24:MI:SS'), 1240000, 223200, 0, 150, 0, 'c1', 8,null);insert into xxxx_oebs_cash_payment_test (ID, INVOICE_ID, OEBS_PAYMENT, DOC_DATE, COMISS_DATE) values (s_xxxx_oebs_cash_payment_test.NEXTVAL, 100064, 620000, to_date('2016-03-11 00:00:00','YYYY-MM-DD HH24:MI:SS'), date'2016-03-31' );insert into xxxx_client_discount_m  (ID,CLIENT_ID,CLIENT_AVG_DISCOUNT,DT) values (s_xxxx_client_discount_m.NEXTVAL,150, 13, date'2014-03-01');</v>
      </c>
    </row>
    <row r="50" spans="1:48" s="228" customFormat="1" ht="15" customHeight="1" x14ac:dyDescent="0.3">
      <c r="A50" s="10">
        <v>12</v>
      </c>
      <c r="B50" s="237"/>
      <c r="C50" s="220" t="str">
        <f t="shared" si="13"/>
        <v>100012</v>
      </c>
      <c r="D50" s="220" t="str">
        <f t="shared" si="14"/>
        <v>100012/13</v>
      </c>
      <c r="E50" s="221" t="s">
        <v>251</v>
      </c>
      <c r="F50" s="221" t="s">
        <v>252</v>
      </c>
      <c r="G50" s="220">
        <v>2</v>
      </c>
      <c r="H50" s="189">
        <v>100065</v>
      </c>
      <c r="I50" s="222" t="str">
        <f t="shared" si="15"/>
        <v>Б-100065-13</v>
      </c>
      <c r="J50" s="85">
        <v>3</v>
      </c>
      <c r="K50" s="220">
        <v>25</v>
      </c>
      <c r="L50" s="220" t="s">
        <v>42</v>
      </c>
      <c r="M50" s="223">
        <v>1</v>
      </c>
      <c r="N50" s="220">
        <v>18</v>
      </c>
      <c r="O50" s="221" t="s">
        <v>169</v>
      </c>
      <c r="P50" s="221" t="s">
        <v>234</v>
      </c>
      <c r="Q50" s="221" t="s">
        <v>235</v>
      </c>
      <c r="R50" s="224" t="str">
        <f t="shared" si="16"/>
        <v>1000651</v>
      </c>
      <c r="S50" s="222">
        <v>1</v>
      </c>
      <c r="T50" s="221" t="s">
        <v>141</v>
      </c>
      <c r="U50" s="220">
        <f>U46*3</f>
        <v>1800000</v>
      </c>
      <c r="V50" s="220">
        <f t="shared" si="17"/>
        <v>324000</v>
      </c>
      <c r="W50" s="220">
        <v>0</v>
      </c>
      <c r="X50" s="148">
        <v>151</v>
      </c>
      <c r="Y50" s="225" t="s">
        <v>47</v>
      </c>
      <c r="Z50" s="20">
        <f t="shared" si="18"/>
        <v>1476000</v>
      </c>
      <c r="AA50" s="21">
        <f>(AB50+AB51)*0.12</f>
        <v>186101.69491525425</v>
      </c>
      <c r="AB50" s="22">
        <f t="shared" si="8"/>
        <v>762711.86440677976</v>
      </c>
      <c r="AC50" s="224">
        <f t="shared" si="19"/>
        <v>900000</v>
      </c>
      <c r="AD50" s="220"/>
      <c r="AE50" s="220"/>
      <c r="AF50" s="221" t="s">
        <v>231</v>
      </c>
      <c r="AG50" s="227">
        <v>8</v>
      </c>
      <c r="AH50" s="224">
        <v>20</v>
      </c>
      <c r="AI50" s="221" t="s">
        <v>49</v>
      </c>
      <c r="AJ50" s="221"/>
      <c r="AK50" s="221"/>
      <c r="AL50" s="224">
        <v>0</v>
      </c>
      <c r="AM50" s="222" t="s">
        <v>50</v>
      </c>
      <c r="AN50" s="220" t="s">
        <v>51</v>
      </c>
      <c r="AO50" s="220"/>
      <c r="AP50" s="224"/>
      <c r="AQ50" s="224"/>
      <c r="AR50" s="224"/>
      <c r="AS50" t="s">
        <v>269</v>
      </c>
      <c r="AT50" s="222"/>
      <c r="AU50" s="236">
        <v>480192</v>
      </c>
      <c r="AV50" s="228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2, 100065, 'Б-100065-13',date'2016-03-04',3, 25, 25, 'RUR', 1, 18, date'2016-03-06', date'2016-03-07', 1000651, 1, to_date('2016-03-09 00:00:00','YYYY-MM-DD HH24:MI:SS'), 1800000, 324000, 0, 151, 0, 'c1', 8,null);insert into xxxx_oebs_cash_payment_test (ID, INVOICE_ID, OEBS_PAYMENT, DOC_DATE, COMISS_DATE) values (s_xxxx_oebs_cash_payment_test.NEXTVAL, 100065, 900000, to_date('2016-03-09 00:00:00','YYYY-MM-DD HH24:MI:SS'), date'2016-03-31' );insert into xxxx_client_discount_m  (ID,CLIENT_ID,CLIENT_AVG_DISCOUNT,DT) values (s_xxxx_client_discount_m.NEXTVAL,151, 20, date'2014-03-01');</v>
      </c>
    </row>
    <row r="51" spans="1:48" s="236" customFormat="1" ht="15" customHeight="1" x14ac:dyDescent="0.3">
      <c r="A51" s="10">
        <v>12</v>
      </c>
      <c r="B51" s="238"/>
      <c r="C51" s="229" t="str">
        <f t="shared" si="13"/>
        <v>100012</v>
      </c>
      <c r="D51" s="229" t="str">
        <f t="shared" si="14"/>
        <v>100012/13</v>
      </c>
      <c r="E51" s="230" t="s">
        <v>251</v>
      </c>
      <c r="F51" s="230" t="s">
        <v>252</v>
      </c>
      <c r="G51" s="229">
        <v>2</v>
      </c>
      <c r="H51" s="189">
        <v>100066</v>
      </c>
      <c r="I51" s="229" t="str">
        <f t="shared" si="15"/>
        <v>Б-100066-13</v>
      </c>
      <c r="J51" s="85">
        <v>3</v>
      </c>
      <c r="K51" s="229">
        <v>25</v>
      </c>
      <c r="L51" s="229" t="s">
        <v>42</v>
      </c>
      <c r="M51" s="231">
        <v>1</v>
      </c>
      <c r="N51" s="229">
        <v>18</v>
      </c>
      <c r="O51" s="230" t="s">
        <v>170</v>
      </c>
      <c r="P51" s="230" t="s">
        <v>234</v>
      </c>
      <c r="Q51" s="230" t="s">
        <v>235</v>
      </c>
      <c r="R51" s="232" t="str">
        <f t="shared" si="16"/>
        <v>1000661</v>
      </c>
      <c r="S51" s="229">
        <v>1</v>
      </c>
      <c r="T51" s="230" t="s">
        <v>142</v>
      </c>
      <c r="U51" s="220">
        <f>U47*3</f>
        <v>1860000</v>
      </c>
      <c r="V51" s="229">
        <f t="shared" si="17"/>
        <v>334800</v>
      </c>
      <c r="W51" s="229">
        <v>0</v>
      </c>
      <c r="X51" s="148">
        <v>152</v>
      </c>
      <c r="Y51" s="233" t="s">
        <v>47</v>
      </c>
      <c r="Z51" s="20">
        <f t="shared" si="18"/>
        <v>1525200</v>
      </c>
      <c r="AA51" s="21"/>
      <c r="AB51" s="22">
        <f t="shared" si="8"/>
        <v>788135.59322033904</v>
      </c>
      <c r="AC51" s="232">
        <f t="shared" si="19"/>
        <v>930000</v>
      </c>
      <c r="AD51" s="229"/>
      <c r="AE51" s="229"/>
      <c r="AF51" s="230" t="s">
        <v>231</v>
      </c>
      <c r="AG51" s="235">
        <v>8</v>
      </c>
      <c r="AH51" s="232">
        <v>13</v>
      </c>
      <c r="AI51" s="230" t="s">
        <v>49</v>
      </c>
      <c r="AJ51" s="230"/>
      <c r="AK51" s="230"/>
      <c r="AL51" s="232">
        <v>0</v>
      </c>
      <c r="AM51" s="229" t="s">
        <v>50</v>
      </c>
      <c r="AN51" s="229" t="s">
        <v>51</v>
      </c>
      <c r="AO51" s="229"/>
      <c r="AP51" s="232"/>
      <c r="AQ51" s="232"/>
      <c r="AR51" s="232"/>
      <c r="AS51" s="232" t="s">
        <v>263</v>
      </c>
      <c r="AT51" s="229"/>
      <c r="AU51" s="236">
        <v>186101.69491525425</v>
      </c>
      <c r="AV51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2, 100066, 'Б-100066-13',date'2016-03-05',3, 25, 25, 'RUR', 1, 18, date'2016-03-06', date'2016-03-07', 1000661, 1, to_date('2016-03-11 00:00:00','YYYY-MM-DD HH24:MI:SS'), 1860000, 334800, 0, 152, 0, 'c1', 8,null);insert into xxxx_oebs_cash_payment_test (ID, INVOICE_ID, OEBS_PAYMENT, DOC_DATE, COMISS_DATE) values (s_xxxx_oebs_cash_payment_test.NEXTVAL, 100066, 930000, to_date('2016-03-11 00:00:00','YYYY-MM-DD HH24:MI:SS'), date'2016-03-31' );insert into xxxx_client_discount_m  (ID,CLIENT_ID,CLIENT_AVG_DISCOUNT,DT) values (s_xxxx_client_discount_m.NEXTVAL,152, 13, date'2014-03-01');</v>
      </c>
    </row>
    <row r="52" spans="1:48" s="228" customFormat="1" ht="15" customHeight="1" x14ac:dyDescent="0.3">
      <c r="A52" s="10">
        <v>13</v>
      </c>
      <c r="B52" s="237"/>
      <c r="C52" s="220" t="str">
        <f t="shared" si="13"/>
        <v>100013</v>
      </c>
      <c r="D52" s="220" t="str">
        <f t="shared" si="14"/>
        <v>100013/13</v>
      </c>
      <c r="E52" s="221" t="s">
        <v>251</v>
      </c>
      <c r="F52" s="221" t="s">
        <v>252</v>
      </c>
      <c r="G52" s="220">
        <v>2</v>
      </c>
      <c r="H52" s="189">
        <v>100067</v>
      </c>
      <c r="I52" s="222" t="str">
        <f t="shared" si="15"/>
        <v>Б-100067-13</v>
      </c>
      <c r="J52" s="85">
        <v>3</v>
      </c>
      <c r="K52" s="220">
        <v>25</v>
      </c>
      <c r="L52" s="220" t="s">
        <v>42</v>
      </c>
      <c r="M52" s="223">
        <v>1</v>
      </c>
      <c r="N52" s="220">
        <v>18</v>
      </c>
      <c r="O52" s="221" t="s">
        <v>169</v>
      </c>
      <c r="P52" s="221" t="s">
        <v>234</v>
      </c>
      <c r="Q52" s="221" t="s">
        <v>235</v>
      </c>
      <c r="R52" s="224" t="str">
        <f t="shared" si="16"/>
        <v>1000671</v>
      </c>
      <c r="S52" s="222">
        <v>1</v>
      </c>
      <c r="T52" s="221" t="s">
        <v>141</v>
      </c>
      <c r="U52" s="220">
        <f>U46*4</f>
        <v>2400000</v>
      </c>
      <c r="V52" s="220">
        <f t="shared" si="17"/>
        <v>432000</v>
      </c>
      <c r="W52" s="220">
        <v>0</v>
      </c>
      <c r="X52" s="148">
        <v>153</v>
      </c>
      <c r="Y52" s="225" t="s">
        <v>47</v>
      </c>
      <c r="Z52" s="20">
        <f t="shared" si="18"/>
        <v>1968000</v>
      </c>
      <c r="AA52" s="21">
        <f>(AB52+AB53)*0.14</f>
        <v>289491.52542372886</v>
      </c>
      <c r="AB52" s="22">
        <f t="shared" si="8"/>
        <v>1016949.1525423729</v>
      </c>
      <c r="AC52" s="224">
        <f t="shared" si="19"/>
        <v>1200000</v>
      </c>
      <c r="AD52" s="220"/>
      <c r="AE52" s="220"/>
      <c r="AF52" s="221" t="s">
        <v>231</v>
      </c>
      <c r="AG52" s="227">
        <v>8</v>
      </c>
      <c r="AH52" s="224">
        <v>20</v>
      </c>
      <c r="AI52" s="221" t="s">
        <v>49</v>
      </c>
      <c r="AJ52" s="221"/>
      <c r="AK52" s="221"/>
      <c r="AL52" s="224">
        <v>0</v>
      </c>
      <c r="AM52" s="222" t="s">
        <v>50</v>
      </c>
      <c r="AN52" s="220" t="s">
        <v>51</v>
      </c>
      <c r="AO52" s="220"/>
      <c r="AP52" s="224"/>
      <c r="AQ52" s="224"/>
      <c r="AR52" s="224"/>
      <c r="AS52" t="s">
        <v>270</v>
      </c>
      <c r="AT52" s="222"/>
      <c r="AU52" s="236">
        <v>720288</v>
      </c>
      <c r="AV52" s="228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2, 100067, 'Б-100067-13',date'2016-03-04',3, 25, 25, 'RUR', 1, 18, date'2016-03-06', date'2016-03-07', 1000671, 1, to_date('2016-03-09 00:00:00','YYYY-MM-DD HH24:MI:SS'), 2400000, 432000, 0, 153, 0, 'c1', 8,null);insert into xxxx_oebs_cash_payment_test (ID, INVOICE_ID, OEBS_PAYMENT, DOC_DATE, COMISS_DATE) values (s_xxxx_oebs_cash_payment_test.NEXTVAL, 100067, 1200000, to_date('2016-03-09 00:00:00','YYYY-MM-DD HH24:MI:SS'), date'2016-03-31' );insert into xxxx_client_discount_m  (ID,CLIENT_ID,CLIENT_AVG_DISCOUNT,DT) values (s_xxxx_client_discount_m.NEXTVAL,153, 20, date'2014-03-01');</v>
      </c>
    </row>
    <row r="53" spans="1:48" s="236" customFormat="1" ht="15" customHeight="1" x14ac:dyDescent="0.3">
      <c r="A53" s="10">
        <v>13</v>
      </c>
      <c r="B53" s="238"/>
      <c r="C53" s="229" t="str">
        <f t="shared" si="13"/>
        <v>100013</v>
      </c>
      <c r="D53" s="229" t="str">
        <f t="shared" si="14"/>
        <v>100013/13</v>
      </c>
      <c r="E53" s="230" t="s">
        <v>251</v>
      </c>
      <c r="F53" s="230" t="s">
        <v>252</v>
      </c>
      <c r="G53" s="229">
        <v>2</v>
      </c>
      <c r="H53" s="189">
        <v>100068</v>
      </c>
      <c r="I53" s="229" t="str">
        <f t="shared" si="15"/>
        <v>Б-100068-13</v>
      </c>
      <c r="J53" s="85">
        <v>3</v>
      </c>
      <c r="K53" s="229">
        <v>25</v>
      </c>
      <c r="L53" s="229" t="s">
        <v>42</v>
      </c>
      <c r="M53" s="231">
        <v>1</v>
      </c>
      <c r="N53" s="229">
        <v>18</v>
      </c>
      <c r="O53" s="230" t="s">
        <v>170</v>
      </c>
      <c r="P53" s="230" t="s">
        <v>234</v>
      </c>
      <c r="Q53" s="230" t="s">
        <v>235</v>
      </c>
      <c r="R53" s="232" t="str">
        <f t="shared" si="16"/>
        <v>1000681</v>
      </c>
      <c r="S53" s="229">
        <v>1</v>
      </c>
      <c r="T53" s="230" t="s">
        <v>142</v>
      </c>
      <c r="U53" s="220">
        <f>U47*4</f>
        <v>2480000</v>
      </c>
      <c r="V53" s="229">
        <f t="shared" si="17"/>
        <v>446400</v>
      </c>
      <c r="W53" s="229">
        <v>0</v>
      </c>
      <c r="X53" s="148">
        <v>154</v>
      </c>
      <c r="Y53" s="233" t="s">
        <v>47</v>
      </c>
      <c r="Z53" s="20">
        <f t="shared" si="18"/>
        <v>2033600</v>
      </c>
      <c r="AA53" s="21"/>
      <c r="AB53" s="22">
        <f t="shared" si="8"/>
        <v>1050847.4576271188</v>
      </c>
      <c r="AC53" s="232">
        <f t="shared" si="19"/>
        <v>1240000</v>
      </c>
      <c r="AD53" s="229"/>
      <c r="AE53" s="229"/>
      <c r="AF53" s="230" t="s">
        <v>231</v>
      </c>
      <c r="AG53" s="235">
        <v>8</v>
      </c>
      <c r="AH53" s="232">
        <v>13</v>
      </c>
      <c r="AI53" s="230" t="s">
        <v>49</v>
      </c>
      <c r="AJ53" s="230"/>
      <c r="AK53" s="230"/>
      <c r="AL53" s="232">
        <v>0</v>
      </c>
      <c r="AM53" s="229" t="s">
        <v>50</v>
      </c>
      <c r="AN53" s="229" t="s">
        <v>51</v>
      </c>
      <c r="AO53" s="229"/>
      <c r="AP53" s="232"/>
      <c r="AQ53" s="232"/>
      <c r="AR53" s="232"/>
      <c r="AS53" s="232" t="s">
        <v>263</v>
      </c>
      <c r="AT53" s="229"/>
      <c r="AU53" s="236">
        <v>289491.52542372886</v>
      </c>
      <c r="AV53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2, 100068, 'Б-100068-13',date'2016-03-05',3, 25, 25, 'RUR', 1, 18, date'2016-03-06', date'2016-03-07', 1000681, 1, to_date('2016-03-11 00:00:00','YYYY-MM-DD HH24:MI:SS'), 2480000, 446400, 0, 154, 0, 'c1', 8,null);insert into xxxx_oebs_cash_payment_test (ID, INVOICE_ID, OEBS_PAYMENT, DOC_DATE, COMISS_DATE) values (s_xxxx_oebs_cash_payment_test.NEXTVAL, 100068, 1240000, to_date('2016-03-11 00:00:00','YYYY-MM-DD HH24:MI:SS'), date'2016-03-31' );insert into xxxx_client_discount_m  (ID,CLIENT_ID,CLIENT_AVG_DISCOUNT,DT) values (s_xxxx_client_discount_m.NEXTVAL,154, 13, date'2014-03-01');</v>
      </c>
    </row>
    <row r="54" spans="1:48" s="228" customFormat="1" ht="15" customHeight="1" x14ac:dyDescent="0.3">
      <c r="A54" s="10">
        <v>14</v>
      </c>
      <c r="B54" s="237"/>
      <c r="C54" s="220" t="str">
        <f t="shared" si="13"/>
        <v>100014</v>
      </c>
      <c r="D54" s="220" t="str">
        <f t="shared" si="14"/>
        <v>100014/13</v>
      </c>
      <c r="E54" s="221" t="s">
        <v>251</v>
      </c>
      <c r="F54" s="221" t="s">
        <v>252</v>
      </c>
      <c r="G54" s="220">
        <v>2</v>
      </c>
      <c r="H54" s="189">
        <v>100069</v>
      </c>
      <c r="I54" s="222" t="str">
        <f t="shared" si="15"/>
        <v>Б-100069-13</v>
      </c>
      <c r="J54" s="85">
        <v>3</v>
      </c>
      <c r="K54" s="220">
        <v>25</v>
      </c>
      <c r="L54" s="220" t="s">
        <v>42</v>
      </c>
      <c r="M54" s="223">
        <v>1</v>
      </c>
      <c r="N54" s="220">
        <v>18</v>
      </c>
      <c r="O54" s="221" t="s">
        <v>169</v>
      </c>
      <c r="P54" s="221" t="s">
        <v>234</v>
      </c>
      <c r="Q54" s="221" t="s">
        <v>235</v>
      </c>
      <c r="R54" s="224" t="str">
        <f t="shared" si="16"/>
        <v>1000691</v>
      </c>
      <c r="S54" s="222">
        <v>1</v>
      </c>
      <c r="T54" s="221" t="s">
        <v>141</v>
      </c>
      <c r="U54" s="220">
        <f>U46*5</f>
        <v>3000000</v>
      </c>
      <c r="V54" s="220">
        <f t="shared" si="17"/>
        <v>540000</v>
      </c>
      <c r="W54" s="220">
        <v>0</v>
      </c>
      <c r="X54" s="148">
        <v>155</v>
      </c>
      <c r="Y54" s="225" t="s">
        <v>47</v>
      </c>
      <c r="Z54" s="20">
        <f t="shared" si="18"/>
        <v>2460000</v>
      </c>
      <c r="AA54" s="21">
        <f>(AB54+AB55)*0.14</f>
        <v>361864.40677966113</v>
      </c>
      <c r="AB54" s="22">
        <f t="shared" si="8"/>
        <v>1271186.4406779662</v>
      </c>
      <c r="AC54" s="224">
        <f t="shared" si="19"/>
        <v>1500000</v>
      </c>
      <c r="AD54" s="220"/>
      <c r="AE54" s="220"/>
      <c r="AF54" s="221" t="s">
        <v>231</v>
      </c>
      <c r="AG54" s="227">
        <v>8</v>
      </c>
      <c r="AH54" s="224">
        <v>20</v>
      </c>
      <c r="AI54" s="221" t="s">
        <v>49</v>
      </c>
      <c r="AJ54" s="221"/>
      <c r="AK54" s="221"/>
      <c r="AL54" s="224">
        <v>0</v>
      </c>
      <c r="AM54" s="222" t="s">
        <v>50</v>
      </c>
      <c r="AN54" s="220" t="s">
        <v>51</v>
      </c>
      <c r="AO54" s="220"/>
      <c r="AP54" s="224"/>
      <c r="AQ54" s="224"/>
      <c r="AR54" s="224"/>
      <c r="AS54" t="s">
        <v>271</v>
      </c>
      <c r="AT54" s="222"/>
      <c r="AU54" s="236">
        <v>1000400</v>
      </c>
      <c r="AV54" s="228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2, 100069, 'Б-100069-13',date'2016-03-04',3, 25, 25, 'RUR', 1, 18, date'2016-03-06', date'2016-03-07', 1000691, 1, to_date('2016-03-09 00:00:00','YYYY-MM-DD HH24:MI:SS'), 3000000, 540000, 0, 155, 0, 'c1', 8,null);insert into xxxx_oebs_cash_payment_test (ID, INVOICE_ID, OEBS_PAYMENT, DOC_DATE, COMISS_DATE) values (s_xxxx_oebs_cash_payment_test.NEXTVAL, 100069, 1500000, to_date('2016-03-09 00:00:00','YYYY-MM-DD HH24:MI:SS'), date'2016-03-31' );insert into xxxx_client_discount_m  (ID,CLIENT_ID,CLIENT_AVG_DISCOUNT,DT) values (s_xxxx_client_discount_m.NEXTVAL,155, 20, date'2014-03-01');</v>
      </c>
    </row>
    <row r="55" spans="1:48" s="236" customFormat="1" ht="15" customHeight="1" x14ac:dyDescent="0.3">
      <c r="A55" s="10">
        <v>14</v>
      </c>
      <c r="B55" s="238"/>
      <c r="C55" s="229" t="str">
        <f t="shared" si="13"/>
        <v>100014</v>
      </c>
      <c r="D55" s="229" t="str">
        <f t="shared" si="14"/>
        <v>100014/13</v>
      </c>
      <c r="E55" s="230" t="s">
        <v>251</v>
      </c>
      <c r="F55" s="230" t="s">
        <v>252</v>
      </c>
      <c r="G55" s="229">
        <v>2</v>
      </c>
      <c r="H55" s="189">
        <v>100070</v>
      </c>
      <c r="I55" s="229" t="str">
        <f t="shared" si="15"/>
        <v>Б-100070-13</v>
      </c>
      <c r="J55" s="85">
        <v>3</v>
      </c>
      <c r="K55" s="229">
        <v>25</v>
      </c>
      <c r="L55" s="229" t="s">
        <v>42</v>
      </c>
      <c r="M55" s="231">
        <v>1</v>
      </c>
      <c r="N55" s="229">
        <v>18</v>
      </c>
      <c r="O55" s="230" t="s">
        <v>170</v>
      </c>
      <c r="P55" s="230" t="s">
        <v>234</v>
      </c>
      <c r="Q55" s="230" t="s">
        <v>235</v>
      </c>
      <c r="R55" s="232" t="str">
        <f t="shared" si="16"/>
        <v>1000701</v>
      </c>
      <c r="S55" s="229">
        <v>1</v>
      </c>
      <c r="T55" s="230" t="s">
        <v>142</v>
      </c>
      <c r="U55" s="220">
        <f>U47*5</f>
        <v>3100000</v>
      </c>
      <c r="V55" s="229">
        <f t="shared" si="17"/>
        <v>558000</v>
      </c>
      <c r="W55" s="229">
        <v>0</v>
      </c>
      <c r="X55" s="148">
        <v>156</v>
      </c>
      <c r="Y55" s="233" t="s">
        <v>47</v>
      </c>
      <c r="Z55" s="20">
        <f t="shared" si="18"/>
        <v>2542000</v>
      </c>
      <c r="AA55" s="21"/>
      <c r="AB55" s="22">
        <f t="shared" si="8"/>
        <v>1313559.3220338984</v>
      </c>
      <c r="AC55" s="232">
        <f t="shared" si="19"/>
        <v>1550000</v>
      </c>
      <c r="AD55" s="229"/>
      <c r="AE55" s="229"/>
      <c r="AF55" s="230" t="s">
        <v>231</v>
      </c>
      <c r="AG55" s="235">
        <v>8</v>
      </c>
      <c r="AH55" s="232">
        <v>13</v>
      </c>
      <c r="AI55" s="230" t="s">
        <v>49</v>
      </c>
      <c r="AJ55" s="230"/>
      <c r="AK55" s="230"/>
      <c r="AL55" s="232">
        <v>0</v>
      </c>
      <c r="AM55" s="229" t="s">
        <v>50</v>
      </c>
      <c r="AN55" s="229" t="s">
        <v>51</v>
      </c>
      <c r="AO55" s="229"/>
      <c r="AP55" s="232"/>
      <c r="AQ55" s="232"/>
      <c r="AR55" s="232"/>
      <c r="AS55" s="232" t="s">
        <v>263</v>
      </c>
      <c r="AT55" s="229"/>
      <c r="AU55" s="236">
        <v>361864.40677966113</v>
      </c>
      <c r="AV55" s="236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2, 100070, 'Б-100070-13',date'2016-03-05',3, 25, 25, 'RUR', 1, 18, date'2016-03-06', date'2016-03-07', 1000701, 1, to_date('2016-03-11 00:00:00','YYYY-MM-DD HH24:MI:SS'), 3100000, 558000, 0, 156, 0, 'c1', 8,null);insert into xxxx_oebs_cash_payment_test (ID, INVOICE_ID, OEBS_PAYMENT, DOC_DATE, COMISS_DATE) values (s_xxxx_oebs_cash_payment_test.NEXTVAL, 100070, 1550000, to_date('2016-03-11 00:00:00','YYYY-MM-DD HH24:MI:SS'), date'2016-03-31' );insert into xxxx_client_discount_m  (ID,CLIENT_ID,CLIENT_AVG_DISCOUNT,DT) values (s_xxxx_client_discount_m.NEXTVAL,156, 13, date'2014-03-01');</v>
      </c>
    </row>
    <row r="56" spans="1:48" s="161" customFormat="1" x14ac:dyDescent="0.3">
      <c r="A56" s="10">
        <v>15</v>
      </c>
      <c r="B56" s="11"/>
      <c r="C56" s="188" t="str">
        <f t="shared" ref="C56:C87" si="21">"1000"&amp;A56</f>
        <v>100015</v>
      </c>
      <c r="D56" s="188" t="str">
        <f t="shared" ref="D56:D87" si="22">"1000"&amp;A56&amp;"/13"</f>
        <v>100015/13</v>
      </c>
      <c r="E56" s="158" t="s">
        <v>251</v>
      </c>
      <c r="F56" s="158" t="s">
        <v>252</v>
      </c>
      <c r="G56" s="188">
        <v>2</v>
      </c>
      <c r="H56" s="189">
        <v>100071</v>
      </c>
      <c r="I56" s="65" t="str">
        <f t="shared" ref="I56:I87" si="23">"Б-"&amp;H56&amp;"-13"</f>
        <v>Б-100071-13</v>
      </c>
      <c r="J56" s="85">
        <v>3</v>
      </c>
      <c r="K56" s="188">
        <v>1</v>
      </c>
      <c r="L56" s="188" t="s">
        <v>42</v>
      </c>
      <c r="M56" s="190">
        <v>1</v>
      </c>
      <c r="N56" s="188">
        <v>18</v>
      </c>
      <c r="O56" s="158" t="s">
        <v>167</v>
      </c>
      <c r="P56" s="158" t="s">
        <v>234</v>
      </c>
      <c r="Q56" s="158" t="s">
        <v>235</v>
      </c>
      <c r="R56" s="189" t="str">
        <f t="shared" ref="R56:R87" si="24">H56&amp;"1"</f>
        <v>1000711</v>
      </c>
      <c r="S56" s="65">
        <v>1</v>
      </c>
      <c r="T56" s="158" t="s">
        <v>139</v>
      </c>
      <c r="U56" s="188">
        <v>100000</v>
      </c>
      <c r="V56" s="188">
        <f t="shared" ref="V56:V71" si="25">U56*0.18</f>
        <v>18000</v>
      </c>
      <c r="W56" s="188">
        <v>0</v>
      </c>
      <c r="X56" s="65">
        <v>157</v>
      </c>
      <c r="Y56" s="191" t="s">
        <v>47</v>
      </c>
      <c r="Z56" s="20">
        <f t="shared" ref="Z56:Z71" si="26">U56-V56</f>
        <v>82000</v>
      </c>
      <c r="AA56" s="21">
        <f>AB56*0.08</f>
        <v>3389.8305084745766</v>
      </c>
      <c r="AB56" s="22">
        <f t="shared" si="8"/>
        <v>42372.881355932208</v>
      </c>
      <c r="AC56" s="189">
        <f t="shared" ref="AC56:AC101" si="27">U56*0.5</f>
        <v>50000</v>
      </c>
      <c r="AD56" s="188"/>
      <c r="AE56" s="188"/>
      <c r="AF56" s="158" t="s">
        <v>231</v>
      </c>
      <c r="AG56" s="194">
        <v>8</v>
      </c>
      <c r="AH56" s="195">
        <v>13</v>
      </c>
      <c r="AI56" s="196" t="s">
        <v>49</v>
      </c>
      <c r="AJ56" s="158"/>
      <c r="AK56" s="158"/>
      <c r="AL56" s="189">
        <v>0</v>
      </c>
      <c r="AM56" s="65" t="s">
        <v>50</v>
      </c>
      <c r="AN56" s="188" t="s">
        <v>51</v>
      </c>
      <c r="AO56" s="188"/>
      <c r="AP56" s="189"/>
      <c r="AQ56" s="189"/>
      <c r="AR56" s="189"/>
      <c r="AS56" s="17" t="s">
        <v>336</v>
      </c>
      <c r="AT56" s="65">
        <v>1</v>
      </c>
      <c r="AU56" s="161">
        <v>6560</v>
      </c>
      <c r="AV56" s="161" t="str">
        <f t="shared" ref="AV56:AV87" si="2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"&amp;A56&amp;", "&amp;C56&amp;", '"&amp;D56&amp;"', date'"&amp;E56&amp;"', date'"&amp;F56&amp;"', "&amp;G56&amp;", "&amp;H56&amp;", '"&amp;I56&amp;"',date'"&amp;O56&amp;"',"&amp;J56&amp;", "&amp;K56&amp;", "&amp;K56&amp;", '"&amp;L56&amp;"', "&amp;M56&amp;", "&amp;N56&amp;", date'"&amp;P56&amp;"', date'"&amp;Q56&amp;"', "&amp;R56&amp;", "&amp;S56&amp;", to_date('"&amp;T56&amp;"','YYYY-MM-DD HH24:MI:SS'), "&amp;U56&amp;", "&amp;V56&amp;", "&amp;W56&amp;", "&amp;X56&amp;", "&amp;AL56&amp;", '"&amp;AN56&amp;"', "&amp;AG56&amp;","&amp;AM56&amp;");"&amp;
IF(LEN(AC56)&gt;0,"insert into xxxx_oebs_cash_payment_test (ID, INVOICE_ID, OEBS_PAYMENT, DOC_DATE, COMISS_DATE) values (s_xxxx_oebs_cash_payment_test.NEXTVAL, "&amp;H56&amp;", "&amp;AC56&amp;", to_date('"&amp;T56&amp;"','YYYY-MM-DD HH24:MI:SS'), "&amp;AF56&amp;" );","")&amp;
IF(LEN(AD56)&gt;0,"insert into xxxx_oebs_cash_payment_test (ID, INVOICE_ID, OEBS_PAYMENT, DOC_DATE, COMISS_DATE) values (s_xxxx_oebs_cash_payment_test.NEXTVAL, "&amp;H56&amp;", "&amp;AD56&amp;", to_date('"&amp;T56&amp;"','YYYY-MM-DD HH24:MI:SS'), "&amp;AF56&amp;" );","")&amp;
IF(LEN(AE56)&gt;0,"insert into xxxx_oebs_cash_payment_test (ID, INVOICE_ID, OEBS_PAYMENT, DOC_DATE, COMISS_DATE) values (s_xxxx_oebs_cash_payment_test.NEXTVAL, "&amp;H56&amp;", "&amp;AE56&amp;", to_date('"&amp;T56&amp;"','YYYY-MM-DD HH24:MI:SS'), "&amp;AF56&amp;" );","")&amp;
IF(LEN(AH56)&gt;0,"insert into xxxx_client_discount_m  (ID,CLIENT_ID,CLIENT_AVG_DISCOUNT,DT) values (s_xxxx_client_discount_m.NEXTVAL,"&amp;X56&amp;", "&amp;AH56&amp;", "&amp;AI56&amp;");","")&amp;
IF(LEN(AJ56)&gt;0,"insert into xxxx_client_discount_m  (ID,CLIENT_ID,CLIENT_AVG_DISCOUNT,DT) values (s_xxxx_client_discount_m.NEXTVAL,"&amp;X56&amp;", "&amp;AJ56&amp;", "&amp;AK56&amp;");","")&amp;
IF(LEN(AO56)&gt;0,"insert into xxxx_contract_signed_attr (ID, CONTRACT_ID, CODE, KEY_NUM) values (s_xxxx_contract_signed_attr.NEXTVAL, "&amp;C56&amp;", 'SUPERCOMMISSION_BONUS' , "&amp;AO56&amp;" );","")&amp;
IF(LEN(AP56)&gt;0,"insert into xxxx_loyal_clients_contr_attr (ID, CONTRACT_ID, CLIENT_ID, LC_TURNOVER, COLLATERAL_FIRST_DT, COLLATERAL_END_DT) values (s_xxxx_loyal_clients_contr_atr.NEXTVAL, "&amp;C56&amp;", "&amp;X56&amp;", "&amp;AP56&amp;", "&amp;AQ56&amp;", "&amp;AR56&amp;"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100071, 'Б-100071-13',date'2016-03-02',3, 1, 1, 'RUR', 1, 18, date'2016-03-06', date'2016-03-07', 1000711, 1, to_date('2016-03-07 00:00:00','YYYY-MM-DD HH24:MI:SS'), 100000, 18000, 0, 157, 0, 'c1', 8,null);insert into xxxx_oebs_cash_payment_test (ID, INVOICE_ID, OEBS_PAYMENT, DOC_DATE, COMISS_DATE) values (s_xxxx_oebs_cash_payment_test.NEXTVAL, 100071, 50000, to_date('2016-03-07 00:00:00','YYYY-MM-DD HH24:MI:SS'), date'2016-03-31' );insert into xxxx_client_discount_m  (ID,CLIENT_ID,CLIENT_AVG_DISCOUNT,DT) values (s_xxxx_client_discount_m.NEXTVAL,157, 13, date'2014-03-01');</v>
      </c>
    </row>
    <row r="57" spans="1:48" s="161" customFormat="1" ht="15" customHeight="1" x14ac:dyDescent="0.3">
      <c r="A57" s="10">
        <v>15</v>
      </c>
      <c r="B57" s="11"/>
      <c r="C57" s="188" t="str">
        <f t="shared" si="21"/>
        <v>100015</v>
      </c>
      <c r="D57" s="188" t="str">
        <f t="shared" si="22"/>
        <v>100015/13</v>
      </c>
      <c r="E57" s="158" t="s">
        <v>251</v>
      </c>
      <c r="F57" s="158" t="s">
        <v>252</v>
      </c>
      <c r="G57" s="188">
        <v>2</v>
      </c>
      <c r="H57" s="189">
        <v>100072</v>
      </c>
      <c r="I57" s="65" t="str">
        <f t="shared" si="23"/>
        <v>Б-100072-13</v>
      </c>
      <c r="J57" s="85">
        <v>3</v>
      </c>
      <c r="K57" s="188">
        <v>2</v>
      </c>
      <c r="L57" s="188" t="s">
        <v>42</v>
      </c>
      <c r="M57" s="190">
        <v>1</v>
      </c>
      <c r="N57" s="188">
        <v>18</v>
      </c>
      <c r="O57" s="158" t="s">
        <v>168</v>
      </c>
      <c r="P57" s="158" t="s">
        <v>234</v>
      </c>
      <c r="Q57" s="158" t="s">
        <v>235</v>
      </c>
      <c r="R57" s="189" t="str">
        <f t="shared" si="24"/>
        <v>1000721</v>
      </c>
      <c r="S57" s="65">
        <v>1</v>
      </c>
      <c r="T57" s="158" t="s">
        <v>140</v>
      </c>
      <c r="U57" s="188">
        <v>90000</v>
      </c>
      <c r="V57" s="188">
        <f t="shared" si="25"/>
        <v>16200</v>
      </c>
      <c r="W57" s="188">
        <v>0</v>
      </c>
      <c r="X57" s="65">
        <v>158</v>
      </c>
      <c r="Y57" s="191" t="s">
        <v>47</v>
      </c>
      <c r="Z57" s="20">
        <f t="shared" si="26"/>
        <v>73800</v>
      </c>
      <c r="AA57" s="21">
        <f>AB57*0.08</f>
        <v>3050.8474576271187</v>
      </c>
      <c r="AB57" s="22">
        <f t="shared" si="8"/>
        <v>38135.593220338982</v>
      </c>
      <c r="AC57" s="189">
        <f t="shared" si="27"/>
        <v>45000</v>
      </c>
      <c r="AD57" s="188"/>
      <c r="AE57" s="188"/>
      <c r="AF57" s="158" t="s">
        <v>231</v>
      </c>
      <c r="AG57" s="194">
        <v>8</v>
      </c>
      <c r="AH57" s="195">
        <v>7</v>
      </c>
      <c r="AI57" s="196" t="s">
        <v>49</v>
      </c>
      <c r="AJ57" s="158"/>
      <c r="AK57" s="158"/>
      <c r="AL57" s="189">
        <v>0</v>
      </c>
      <c r="AM57" s="65" t="s">
        <v>50</v>
      </c>
      <c r="AN57" s="188" t="s">
        <v>51</v>
      </c>
      <c r="AO57" s="188"/>
      <c r="AP57" s="189"/>
      <c r="AQ57" s="189"/>
      <c r="AR57" s="189"/>
      <c r="AS57" s="17" t="s">
        <v>337</v>
      </c>
      <c r="AT57" s="65">
        <v>2</v>
      </c>
      <c r="AU57" s="161">
        <v>11808</v>
      </c>
      <c r="AV57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100072, 'Б-100072-13',date'2016-03-03',3, 2, 2, 'RUR', 1, 18, date'2016-03-06', date'2016-03-07', 1000721, 1, to_date('2016-03-08 00:00:00','YYYY-MM-DD HH24:MI:SS'), 90000, 16200, 0, 158,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(s_xxxx_client_discount_m.NEXTVAL,158, 7, date'2014-03-01');</v>
      </c>
    </row>
    <row r="58" spans="1:48" s="161" customFormat="1" ht="15" customHeight="1" x14ac:dyDescent="0.3">
      <c r="A58" s="10">
        <v>15</v>
      </c>
      <c r="B58" s="11"/>
      <c r="C58" s="188" t="str">
        <f t="shared" si="21"/>
        <v>100015</v>
      </c>
      <c r="D58" s="188" t="str">
        <f t="shared" si="22"/>
        <v>100015/13</v>
      </c>
      <c r="E58" s="158" t="s">
        <v>251</v>
      </c>
      <c r="F58" s="158" t="s">
        <v>252</v>
      </c>
      <c r="G58" s="188">
        <v>2</v>
      </c>
      <c r="H58" s="189">
        <v>100073</v>
      </c>
      <c r="I58" s="65" t="str">
        <f t="shared" si="23"/>
        <v>Б-100073-13</v>
      </c>
      <c r="J58" s="85">
        <v>3</v>
      </c>
      <c r="K58" s="188">
        <v>2</v>
      </c>
      <c r="L58" s="188" t="s">
        <v>42</v>
      </c>
      <c r="M58" s="190">
        <v>1</v>
      </c>
      <c r="N58" s="188">
        <v>18</v>
      </c>
      <c r="O58" s="158" t="s">
        <v>168</v>
      </c>
      <c r="P58" s="158" t="s">
        <v>234</v>
      </c>
      <c r="Q58" s="158" t="s">
        <v>235</v>
      </c>
      <c r="R58" s="189" t="str">
        <f t="shared" si="24"/>
        <v>1000731</v>
      </c>
      <c r="S58" s="65">
        <v>1</v>
      </c>
      <c r="T58" s="158" t="s">
        <v>140</v>
      </c>
      <c r="U58" s="188">
        <v>90000</v>
      </c>
      <c r="V58" s="188">
        <f t="shared" si="25"/>
        <v>16200</v>
      </c>
      <c r="W58" s="188">
        <v>0</v>
      </c>
      <c r="X58" s="65">
        <v>159</v>
      </c>
      <c r="Y58" s="191" t="s">
        <v>47</v>
      </c>
      <c r="Z58" s="20">
        <f t="shared" si="26"/>
        <v>73800</v>
      </c>
      <c r="AA58" s="21">
        <f>AB58*0.08</f>
        <v>3050.8474576271187</v>
      </c>
      <c r="AB58" s="22">
        <f t="shared" si="8"/>
        <v>38135.593220338982</v>
      </c>
      <c r="AC58" s="189">
        <f t="shared" si="27"/>
        <v>45000</v>
      </c>
      <c r="AD58" s="188"/>
      <c r="AE58" s="188"/>
      <c r="AF58" s="158" t="s">
        <v>231</v>
      </c>
      <c r="AG58" s="194">
        <v>8</v>
      </c>
      <c r="AH58" s="195">
        <v>7</v>
      </c>
      <c r="AI58" s="196" t="s">
        <v>49</v>
      </c>
      <c r="AJ58" s="158"/>
      <c r="AK58" s="158"/>
      <c r="AL58" s="189">
        <v>0</v>
      </c>
      <c r="AM58" s="65" t="s">
        <v>50</v>
      </c>
      <c r="AN58" s="188" t="s">
        <v>51</v>
      </c>
      <c r="AO58" s="188"/>
      <c r="AP58" s="189"/>
      <c r="AQ58" s="189"/>
      <c r="AR58" s="189"/>
      <c r="AS58" s="17"/>
      <c r="AT58" s="65">
        <v>7</v>
      </c>
      <c r="AU58" s="161">
        <v>530704</v>
      </c>
      <c r="AV58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100073, 'Б-100073-13',date'2016-03-03',3, 2, 2, 'RUR', 1, 18, date'2016-03-06', date'2016-03-07', 1000731, 1, to_date('2016-03-08 00:00:00','YYYY-MM-DD HH24:MI:SS'), 90000, 16200, 0, 159, 0, 'c1', 8,null);insert into xxxx_oebs_cash_payment_test (ID, INVOICE_ID, OEBS_PAYMENT, DOC_DATE, COMISS_DATE) values (s_xxxx_oebs_cash_payment_test.NEXTVAL, 100073, 45000, to_date('2016-03-08 00:00:00','YYYY-MM-DD HH24:MI:SS'), date'2016-03-31' );insert into xxxx_client_discount_m  (ID,CLIENT_ID,CLIENT_AVG_DISCOUNT,DT) values (s_xxxx_client_discount_m.NEXTVAL,159, 7, date'2014-03-01');</v>
      </c>
    </row>
    <row r="59" spans="1:48" s="161" customFormat="1" ht="15" customHeight="1" x14ac:dyDescent="0.3">
      <c r="A59" s="10">
        <v>15</v>
      </c>
      <c r="B59" s="11"/>
      <c r="C59" s="188" t="str">
        <f t="shared" si="21"/>
        <v>100015</v>
      </c>
      <c r="D59" s="188" t="str">
        <f t="shared" si="22"/>
        <v>100015/13</v>
      </c>
      <c r="E59" s="158" t="s">
        <v>251</v>
      </c>
      <c r="F59" s="158" t="s">
        <v>252</v>
      </c>
      <c r="G59" s="188">
        <v>2</v>
      </c>
      <c r="H59" s="189">
        <v>100074</v>
      </c>
      <c r="I59" s="65" t="str">
        <f t="shared" si="23"/>
        <v>Б-100074-13</v>
      </c>
      <c r="J59" s="85">
        <v>3</v>
      </c>
      <c r="K59" s="188">
        <v>7</v>
      </c>
      <c r="L59" s="188" t="s">
        <v>42</v>
      </c>
      <c r="M59" s="190">
        <v>1</v>
      </c>
      <c r="N59" s="188">
        <v>18</v>
      </c>
      <c r="O59" s="158" t="s">
        <v>168</v>
      </c>
      <c r="P59" s="158" t="s">
        <v>234</v>
      </c>
      <c r="Q59" s="158" t="s">
        <v>235</v>
      </c>
      <c r="R59" s="189" t="str">
        <f t="shared" si="24"/>
        <v>1000741</v>
      </c>
      <c r="S59" s="65">
        <v>1</v>
      </c>
      <c r="T59" s="158" t="s">
        <v>140</v>
      </c>
      <c r="U59" s="188">
        <v>90000</v>
      </c>
      <c r="V59" s="188">
        <f t="shared" si="25"/>
        <v>16200</v>
      </c>
      <c r="W59" s="188">
        <v>0</v>
      </c>
      <c r="X59" s="65">
        <v>160</v>
      </c>
      <c r="Y59" s="191" t="s">
        <v>47</v>
      </c>
      <c r="Z59" s="20">
        <f t="shared" si="26"/>
        <v>73800</v>
      </c>
      <c r="AA59" s="21">
        <f>AB59*0.08</f>
        <v>3050.8474576271187</v>
      </c>
      <c r="AB59" s="22">
        <f t="shared" ref="AB59:AB65" si="29">AC59/1.18</f>
        <v>38135.593220338982</v>
      </c>
      <c r="AC59" s="189">
        <f t="shared" si="27"/>
        <v>45000</v>
      </c>
      <c r="AD59" s="188"/>
      <c r="AE59" s="188"/>
      <c r="AF59" s="158" t="s">
        <v>231</v>
      </c>
      <c r="AG59" s="194">
        <v>8</v>
      </c>
      <c r="AH59" s="195">
        <v>7</v>
      </c>
      <c r="AI59" s="196" t="s">
        <v>49</v>
      </c>
      <c r="AJ59" s="158"/>
      <c r="AK59" s="158"/>
      <c r="AL59" s="189">
        <v>0</v>
      </c>
      <c r="AM59" s="65" t="s">
        <v>50</v>
      </c>
      <c r="AN59" s="188" t="s">
        <v>51</v>
      </c>
      <c r="AO59" s="188"/>
      <c r="AP59" s="189"/>
      <c r="AQ59" s="189"/>
      <c r="AR59" s="189"/>
      <c r="AS59" s="171"/>
      <c r="AT59" s="198">
        <v>25</v>
      </c>
      <c r="AU59" s="161">
        <v>6560</v>
      </c>
      <c r="AV59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100074, 'Б-100074-13',date'2016-03-03',3, 7, 7, 'RUR', 1, 18, date'2016-03-06', date'2016-03-07', 1000741, 1, to_date('2016-03-08 00:00:00','YYYY-MM-DD HH24:MI:SS'), 90000, 16200, 0, 160, 0, 'c1', 8,null);insert into xxxx_oebs_cash_payment_test (ID, INVOICE_ID, OEBS_PAYMENT, DOC_DATE, COMISS_DATE) values (s_xxxx_oebs_cash_payment_test.NEXTVAL, 100074, 45000, to_date('2016-03-08 00:00:00','YYYY-MM-DD HH24:MI:SS'), date'2016-03-31' );insert into xxxx_client_discount_m  (ID,CLIENT_ID,CLIENT_AVG_DISCOUNT,DT) values (s_xxxx_client_discount_m.NEXTVAL,160, 7, date'2014-03-01');</v>
      </c>
    </row>
    <row r="60" spans="1:48" s="161" customFormat="1" ht="15" customHeight="1" x14ac:dyDescent="0.3">
      <c r="A60" s="10">
        <v>15</v>
      </c>
      <c r="B60" s="11"/>
      <c r="C60" s="188" t="str">
        <f t="shared" si="21"/>
        <v>100015</v>
      </c>
      <c r="D60" s="188" t="str">
        <f t="shared" si="22"/>
        <v>100015/13</v>
      </c>
      <c r="E60" s="158" t="s">
        <v>251</v>
      </c>
      <c r="F60" s="158" t="s">
        <v>252</v>
      </c>
      <c r="G60" s="188">
        <v>2</v>
      </c>
      <c r="H60" s="189">
        <v>100075</v>
      </c>
      <c r="I60" s="65" t="str">
        <f t="shared" si="23"/>
        <v>Б-100075-13</v>
      </c>
      <c r="J60" s="85">
        <v>3</v>
      </c>
      <c r="K60" s="188">
        <v>7</v>
      </c>
      <c r="L60" s="188" t="s">
        <v>42</v>
      </c>
      <c r="M60" s="190">
        <v>1</v>
      </c>
      <c r="N60" s="188">
        <v>18</v>
      </c>
      <c r="O60" s="158" t="s">
        <v>169</v>
      </c>
      <c r="P60" s="158" t="s">
        <v>234</v>
      </c>
      <c r="Q60" s="158" t="s">
        <v>235</v>
      </c>
      <c r="R60" s="189" t="str">
        <f t="shared" si="24"/>
        <v>1000751</v>
      </c>
      <c r="S60" s="65">
        <v>1</v>
      </c>
      <c r="T60" s="158" t="s">
        <v>141</v>
      </c>
      <c r="U60" s="188">
        <v>8000000</v>
      </c>
      <c r="V60" s="188">
        <f t="shared" si="25"/>
        <v>1440000</v>
      </c>
      <c r="W60" s="188">
        <v>0</v>
      </c>
      <c r="X60" s="65">
        <v>161</v>
      </c>
      <c r="Y60" s="191" t="s">
        <v>47</v>
      </c>
      <c r="Z60" s="20">
        <f t="shared" si="26"/>
        <v>6560000</v>
      </c>
      <c r="AA60" s="21">
        <f>AB60*0.08</f>
        <v>271186.44067796611</v>
      </c>
      <c r="AB60" s="22">
        <f t="shared" si="29"/>
        <v>3389830.5084745763</v>
      </c>
      <c r="AC60" s="189">
        <f t="shared" si="27"/>
        <v>4000000</v>
      </c>
      <c r="AD60" s="188"/>
      <c r="AE60" s="188"/>
      <c r="AF60" s="158" t="s">
        <v>231</v>
      </c>
      <c r="AG60" s="194">
        <v>8</v>
      </c>
      <c r="AH60" s="195">
        <v>20</v>
      </c>
      <c r="AI60" s="196" t="s">
        <v>49</v>
      </c>
      <c r="AJ60" s="158"/>
      <c r="AK60" s="158"/>
      <c r="AL60" s="189">
        <v>0</v>
      </c>
      <c r="AM60" s="65" t="s">
        <v>50</v>
      </c>
      <c r="AN60" s="188" t="s">
        <v>51</v>
      </c>
      <c r="AO60" s="188"/>
      <c r="AP60" s="189"/>
      <c r="AQ60" s="189"/>
      <c r="AR60" s="189"/>
      <c r="AS60" s="222" t="s">
        <v>338</v>
      </c>
      <c r="AT60" s="65" t="s">
        <v>307</v>
      </c>
      <c r="AU60" s="161" t="s">
        <v>349</v>
      </c>
      <c r="AV60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100075, 'Б-100075-13',date'2016-03-04',3, 7, 7, 'RUR', 1, 18, date'2016-03-06', date'2016-03-07', 1000751, 1, to_date('2016-03-09 00:00:00','YYYY-MM-DD HH24:MI:SS'), 8000000, 1440000, 0, 161, 0, 'c1', 8,null);insert into xxxx_oebs_cash_payment_test (ID, INVOICE_ID, OEBS_PAYMENT, DOC_DATE, COMISS_DATE) values (s_xxxx_oebs_cash_payment_test.NEXTVAL, 100075, 4000000, to_date('2016-03-09 00:00:00','YYYY-MM-DD HH24:MI:SS'), date'2016-03-31' );insert into xxxx_client_discount_m  (ID,CLIENT_ID,CLIENT_AVG_DISCOUNT,DT) values (s_xxxx_client_discount_m.NEXTVAL,161, 20, date'2014-03-01');</v>
      </c>
    </row>
    <row r="61" spans="1:48" s="209" customFormat="1" ht="15" customHeight="1" x14ac:dyDescent="0.3">
      <c r="A61" s="31">
        <v>15</v>
      </c>
      <c r="B61" s="60"/>
      <c r="C61" s="201" t="str">
        <f t="shared" si="21"/>
        <v>100015</v>
      </c>
      <c r="D61" s="201" t="str">
        <f t="shared" si="22"/>
        <v>100015/13</v>
      </c>
      <c r="E61" s="159" t="s">
        <v>251</v>
      </c>
      <c r="F61" s="159" t="s">
        <v>252</v>
      </c>
      <c r="G61" s="201">
        <v>2</v>
      </c>
      <c r="H61" s="201">
        <v>100076</v>
      </c>
      <c r="I61" s="201" t="str">
        <f t="shared" si="23"/>
        <v>Б-100076-13</v>
      </c>
      <c r="J61" s="97">
        <v>3</v>
      </c>
      <c r="K61" s="201">
        <v>25</v>
      </c>
      <c r="L61" s="201" t="s">
        <v>42</v>
      </c>
      <c r="M61" s="210">
        <v>1</v>
      </c>
      <c r="N61" s="201">
        <v>18</v>
      </c>
      <c r="O61" s="159" t="s">
        <v>170</v>
      </c>
      <c r="P61" s="159" t="s">
        <v>234</v>
      </c>
      <c r="Q61" s="159" t="s">
        <v>235</v>
      </c>
      <c r="R61" s="201" t="str">
        <f t="shared" si="24"/>
        <v>1000761</v>
      </c>
      <c r="S61" s="201">
        <v>1</v>
      </c>
      <c r="T61" s="159" t="s">
        <v>142</v>
      </c>
      <c r="U61" s="201">
        <v>80000</v>
      </c>
      <c r="V61" s="201">
        <f t="shared" si="25"/>
        <v>14400</v>
      </c>
      <c r="W61" s="201">
        <v>0</v>
      </c>
      <c r="X61" s="201">
        <v>162</v>
      </c>
      <c r="Y61" s="211" t="s">
        <v>47</v>
      </c>
      <c r="Z61" s="174">
        <f t="shared" si="26"/>
        <v>65600</v>
      </c>
      <c r="AA61" s="21">
        <f>AB61*0.1</f>
        <v>3389.8305084745766</v>
      </c>
      <c r="AB61" s="266">
        <f t="shared" si="29"/>
        <v>33898.305084745763</v>
      </c>
      <c r="AC61" s="201">
        <f t="shared" si="27"/>
        <v>40000</v>
      </c>
      <c r="AD61" s="201"/>
      <c r="AE61" s="201"/>
      <c r="AF61" s="159" t="s">
        <v>231</v>
      </c>
      <c r="AG61" s="213">
        <v>8</v>
      </c>
      <c r="AH61" s="214">
        <v>13</v>
      </c>
      <c r="AI61" s="215" t="s">
        <v>49</v>
      </c>
      <c r="AJ61" s="159"/>
      <c r="AK61" s="159"/>
      <c r="AL61" s="201">
        <v>0</v>
      </c>
      <c r="AM61" s="201" t="s">
        <v>50</v>
      </c>
      <c r="AN61" s="201" t="s">
        <v>51</v>
      </c>
      <c r="AO61" s="201"/>
      <c r="AP61" s="201"/>
      <c r="AQ61" s="201"/>
      <c r="AR61" s="201"/>
      <c r="AS61" s="37"/>
      <c r="AT61" s="201"/>
      <c r="AV61" s="20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2, 100076, 'Б-100076-13',date'2016-03-05',3, 25, 25, 'RUR', 1, 18, date'2016-03-06', date'2016-03-07', 1000761, 1, to_date('2016-03-11 00:00:00','YYYY-MM-DD HH24:MI:SS'), 80000, 14400, 0, 162, 0, 'c1', 8,null);insert into xxxx_oebs_cash_payment_test (ID, INVOICE_ID, OEBS_PAYMENT, DOC_DATE, COMISS_DATE) values (s_xxxx_oebs_cash_payment_test.NEXTVAL, 100076, 40000, to_date('2016-03-11 00:00:00','YYYY-MM-DD HH24:MI:SS'), date'2016-03-31' );insert into xxxx_client_discount_m  (ID,CLIENT_ID,CLIENT_AVG_DISCOUNT,DT) values (s_xxxx_client_discount_m.NEXTVAL,162, 13, date'2014-03-01');</v>
      </c>
    </row>
    <row r="62" spans="1:48" x14ac:dyDescent="0.3">
      <c r="A62" s="10">
        <v>16</v>
      </c>
      <c r="B62" s="11"/>
      <c r="C62" s="12" t="str">
        <f t="shared" si="21"/>
        <v>100016</v>
      </c>
      <c r="D62" s="12" t="str">
        <f t="shared" si="22"/>
        <v>100016/13</v>
      </c>
      <c r="E62" s="158" t="s">
        <v>251</v>
      </c>
      <c r="F62" s="158" t="s">
        <v>252</v>
      </c>
      <c r="G62" s="12">
        <v>2</v>
      </c>
      <c r="H62" s="189">
        <v>100077</v>
      </c>
      <c r="I62" s="15" t="str">
        <f t="shared" si="23"/>
        <v>Б-100077-13</v>
      </c>
      <c r="J62" s="85">
        <v>3</v>
      </c>
      <c r="K62" s="81">
        <v>13</v>
      </c>
      <c r="L62" s="12" t="s">
        <v>42</v>
      </c>
      <c r="M62" s="16">
        <v>1</v>
      </c>
      <c r="N62" s="12">
        <v>18</v>
      </c>
      <c r="O62" s="13" t="s">
        <v>167</v>
      </c>
      <c r="P62" s="13" t="s">
        <v>234</v>
      </c>
      <c r="Q62" s="13" t="s">
        <v>235</v>
      </c>
      <c r="R62" s="17" t="str">
        <f t="shared" si="24"/>
        <v>1000771</v>
      </c>
      <c r="S62" s="15">
        <v>1</v>
      </c>
      <c r="T62" s="13" t="s">
        <v>139</v>
      </c>
      <c r="U62" s="12">
        <v>100000</v>
      </c>
      <c r="V62" s="12">
        <f t="shared" si="25"/>
        <v>18000</v>
      </c>
      <c r="W62" s="12">
        <v>0</v>
      </c>
      <c r="X62" s="148">
        <v>163</v>
      </c>
      <c r="Y62" s="19" t="s">
        <v>47</v>
      </c>
      <c r="Z62" s="20">
        <f t="shared" si="26"/>
        <v>82000</v>
      </c>
      <c r="AA62" s="21"/>
      <c r="AB62" s="22">
        <f t="shared" si="29"/>
        <v>42372.881355932208</v>
      </c>
      <c r="AC62" s="14">
        <f t="shared" si="27"/>
        <v>50000</v>
      </c>
      <c r="AD62" s="12"/>
      <c r="AE62" s="12"/>
      <c r="AF62" s="13" t="s">
        <v>231</v>
      </c>
      <c r="AG62" s="23">
        <v>8</v>
      </c>
      <c r="AH62" s="24">
        <v>13</v>
      </c>
      <c r="AI62" s="25" t="s">
        <v>49</v>
      </c>
      <c r="AJ62" s="13"/>
      <c r="AK62" s="13"/>
      <c r="AL62" s="17">
        <v>0</v>
      </c>
      <c r="AM62" s="15" t="s">
        <v>50</v>
      </c>
      <c r="AN62" s="12" t="s">
        <v>51</v>
      </c>
      <c r="AO62" s="12"/>
      <c r="AP62" s="17"/>
      <c r="AQ62" s="17"/>
      <c r="AR62" s="17"/>
      <c r="AS62" s="17" t="s">
        <v>264</v>
      </c>
      <c r="AT62" s="15"/>
      <c r="AV62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100077, 'Б-100077-13',date'2016-03-02',3, 13, 13, 'RUR', 1, 18, date'2016-03-06', date'2016-03-07', 1000771, 1, to_date('2016-03-07 00:00:00','YYYY-MM-DD HH24:MI:SS'), 100000, 18000, 0, 163, 0, 'c1', 8,null);insert into xxxx_oebs_cash_payment_test (ID, INVOICE_ID, OEBS_PAYMENT, DOC_DATE, COMISS_DATE) values (s_xxxx_oebs_cash_payment_test.NEXTVAL, 100077, 50000, to_date('2016-03-07 00:00:00','YYYY-MM-DD HH24:MI:SS'), date'2016-03-31' );insert into xxxx_client_discount_m  (ID,CLIENT_ID,CLIENT_AVG_DISCOUNT,DT) values (s_xxxx_client_discount_m.NEXTVAL,163, 13, date'2014-03-01');</v>
      </c>
    </row>
    <row r="63" spans="1:48" ht="15" customHeight="1" x14ac:dyDescent="0.3">
      <c r="A63" s="10">
        <v>16</v>
      </c>
      <c r="B63" s="11"/>
      <c r="C63" s="12" t="str">
        <f t="shared" si="21"/>
        <v>100016</v>
      </c>
      <c r="D63" s="12" t="str">
        <f t="shared" si="22"/>
        <v>100016/13</v>
      </c>
      <c r="E63" s="158" t="s">
        <v>251</v>
      </c>
      <c r="F63" s="158" t="s">
        <v>252</v>
      </c>
      <c r="G63" s="12">
        <v>2</v>
      </c>
      <c r="H63" s="189">
        <v>100078</v>
      </c>
      <c r="I63" s="15" t="str">
        <f t="shared" si="23"/>
        <v>Б-100078-13</v>
      </c>
      <c r="J63" s="85">
        <v>3</v>
      </c>
      <c r="K63" s="81">
        <v>19</v>
      </c>
      <c r="L63" s="12" t="s">
        <v>42</v>
      </c>
      <c r="M63" s="16">
        <v>1</v>
      </c>
      <c r="N63" s="12">
        <v>18</v>
      </c>
      <c r="O63" s="13" t="s">
        <v>168</v>
      </c>
      <c r="P63" s="13" t="s">
        <v>234</v>
      </c>
      <c r="Q63" s="13" t="s">
        <v>235</v>
      </c>
      <c r="R63" s="17" t="str">
        <f t="shared" si="24"/>
        <v>1000781</v>
      </c>
      <c r="S63" s="15">
        <v>1</v>
      </c>
      <c r="T63" s="13" t="s">
        <v>140</v>
      </c>
      <c r="U63" s="12">
        <v>90000</v>
      </c>
      <c r="V63" s="12">
        <f t="shared" si="25"/>
        <v>16200</v>
      </c>
      <c r="W63" s="12">
        <v>0</v>
      </c>
      <c r="X63" s="148">
        <v>164</v>
      </c>
      <c r="Y63" s="19" t="s">
        <v>47</v>
      </c>
      <c r="Z63" s="20">
        <f t="shared" si="26"/>
        <v>73800</v>
      </c>
      <c r="AA63" s="21"/>
      <c r="AB63" s="22">
        <f t="shared" si="29"/>
        <v>38135.593220338982</v>
      </c>
      <c r="AC63" s="14">
        <f t="shared" si="27"/>
        <v>45000</v>
      </c>
      <c r="AD63" s="12"/>
      <c r="AE63" s="12"/>
      <c r="AF63" s="13" t="s">
        <v>231</v>
      </c>
      <c r="AG63" s="23">
        <v>8</v>
      </c>
      <c r="AH63" s="27">
        <v>7</v>
      </c>
      <c r="AI63" s="25" t="s">
        <v>49</v>
      </c>
      <c r="AJ63" s="13"/>
      <c r="AK63" s="13"/>
      <c r="AL63" s="17">
        <v>0</v>
      </c>
      <c r="AM63" s="15" t="s">
        <v>50</v>
      </c>
      <c r="AN63" s="12" t="s">
        <v>51</v>
      </c>
      <c r="AO63" s="12"/>
      <c r="AP63" s="17"/>
      <c r="AQ63" s="17"/>
      <c r="AR63" s="17"/>
      <c r="AS63" s="17"/>
      <c r="AT63" s="15"/>
      <c r="AV63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100078, 'Б-100078-13',date'2016-03-03',3, 19, 19, 'RUR', 1, 18, date'2016-03-06', date'2016-03-07', 1000781, 1, to_date('2016-03-08 00:00:00','YYYY-MM-DD HH24:MI:SS'), 90000, 16200, 0, 164, 0, 'c1', 8,null);insert into xxxx_oebs_cash_payment_test (ID, INVOICE_ID, OEBS_PAYMENT, DOC_DATE, COMISS_DATE) values (s_xxxx_oebs_cash_payment_test.NEXTVAL, 100078, 45000, to_date('2016-03-08 00:00:00','YYYY-MM-DD HH24:MI:SS'), date'2016-03-31' );insert into xxxx_client_discount_m  (ID,CLIENT_ID,CLIENT_AVG_DISCOUNT,DT) values (s_xxxx_client_discount_m.NEXTVAL,164, 7, date'2014-03-01');</v>
      </c>
    </row>
    <row r="64" spans="1:48" ht="15" customHeight="1" x14ac:dyDescent="0.3">
      <c r="A64" s="10">
        <v>16</v>
      </c>
      <c r="B64" s="11"/>
      <c r="C64" s="12" t="str">
        <f t="shared" si="21"/>
        <v>100016</v>
      </c>
      <c r="D64" s="12" t="str">
        <f t="shared" si="22"/>
        <v>100016/13</v>
      </c>
      <c r="E64" s="158" t="s">
        <v>251</v>
      </c>
      <c r="F64" s="158" t="s">
        <v>252</v>
      </c>
      <c r="G64" s="12">
        <v>2</v>
      </c>
      <c r="H64" s="189">
        <v>100079</v>
      </c>
      <c r="I64" s="15" t="str">
        <f t="shared" si="23"/>
        <v>Б-100079-13</v>
      </c>
      <c r="J64" s="85">
        <v>3</v>
      </c>
      <c r="K64" s="81">
        <v>17</v>
      </c>
      <c r="L64" s="12" t="s">
        <v>42</v>
      </c>
      <c r="M64" s="16">
        <v>1</v>
      </c>
      <c r="N64" s="12">
        <v>18</v>
      </c>
      <c r="O64" s="13" t="s">
        <v>168</v>
      </c>
      <c r="P64" s="13" t="s">
        <v>234</v>
      </c>
      <c r="Q64" s="13" t="s">
        <v>235</v>
      </c>
      <c r="R64" s="17" t="str">
        <f t="shared" si="24"/>
        <v>1000791</v>
      </c>
      <c r="S64" s="15">
        <v>1</v>
      </c>
      <c r="T64" s="13" t="s">
        <v>140</v>
      </c>
      <c r="U64" s="12">
        <v>90000</v>
      </c>
      <c r="V64" s="12">
        <f t="shared" si="25"/>
        <v>16200</v>
      </c>
      <c r="W64" s="12">
        <v>0</v>
      </c>
      <c r="X64" s="148">
        <v>165</v>
      </c>
      <c r="Y64" s="19" t="s">
        <v>47</v>
      </c>
      <c r="Z64" s="20">
        <f t="shared" si="26"/>
        <v>73800</v>
      </c>
      <c r="AA64" s="21"/>
      <c r="AB64" s="22">
        <f t="shared" si="29"/>
        <v>38135.593220338982</v>
      </c>
      <c r="AC64" s="14">
        <f t="shared" si="27"/>
        <v>45000</v>
      </c>
      <c r="AD64" s="12"/>
      <c r="AE64" s="12"/>
      <c r="AF64" s="13" t="s">
        <v>231</v>
      </c>
      <c r="AG64" s="23">
        <v>8</v>
      </c>
      <c r="AH64" s="27">
        <v>7</v>
      </c>
      <c r="AI64" s="25" t="s">
        <v>49</v>
      </c>
      <c r="AJ64" s="13"/>
      <c r="AK64" s="13"/>
      <c r="AL64" s="17">
        <v>0</v>
      </c>
      <c r="AM64" s="15" t="s">
        <v>50</v>
      </c>
      <c r="AN64" s="12" t="s">
        <v>51</v>
      </c>
      <c r="AO64" s="12"/>
      <c r="AP64" s="17"/>
      <c r="AQ64" s="17"/>
      <c r="AR64" s="17"/>
      <c r="AS64" s="171"/>
      <c r="AT64" s="172"/>
      <c r="AV64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100079, 'Б-100079-13',date'2016-03-03',3, 17, 17, 'RUR', 1, 18, date'2016-03-06', date'2016-03-07', 1000791, 1, to_date('2016-03-08 00:00:00','YYYY-MM-DD HH24:MI:SS'), 90000, 16200, 0, 165, 0, 'c1', 8,null);insert into xxxx_oebs_cash_payment_test (ID, INVOICE_ID, OEBS_PAYMENT, DOC_DATE, COMISS_DATE) values (s_xxxx_oebs_cash_payment_test.NEXTVAL, 100079, 45000, to_date('2016-03-08 00:00:00','YYYY-MM-DD HH24:MI:SS'), date'2016-03-31' );insert into xxxx_client_discount_m  (ID,CLIENT_ID,CLIENT_AVG_DISCOUNT,DT) values (s_xxxx_client_discount_m.NEXTVAL,165, 7, date'2014-03-01');</v>
      </c>
    </row>
    <row r="65" spans="1:48" ht="15" customHeight="1" x14ac:dyDescent="0.3">
      <c r="A65" s="10">
        <v>16</v>
      </c>
      <c r="B65" s="11"/>
      <c r="C65" s="12" t="str">
        <f t="shared" si="21"/>
        <v>100016</v>
      </c>
      <c r="D65" s="12" t="str">
        <f t="shared" si="22"/>
        <v>100016/13</v>
      </c>
      <c r="E65" s="158" t="s">
        <v>251</v>
      </c>
      <c r="F65" s="158" t="s">
        <v>252</v>
      </c>
      <c r="G65" s="12">
        <v>2</v>
      </c>
      <c r="H65" s="189">
        <v>100080</v>
      </c>
      <c r="I65" s="15" t="str">
        <f t="shared" si="23"/>
        <v>Б-100080-13</v>
      </c>
      <c r="J65" s="85">
        <v>3</v>
      </c>
      <c r="K65" s="81">
        <v>14</v>
      </c>
      <c r="L65" s="12" t="s">
        <v>42</v>
      </c>
      <c r="M65" s="16">
        <v>1</v>
      </c>
      <c r="N65" s="12">
        <v>18</v>
      </c>
      <c r="O65" s="13" t="s">
        <v>169</v>
      </c>
      <c r="P65" s="13" t="s">
        <v>234</v>
      </c>
      <c r="Q65" s="13" t="s">
        <v>235</v>
      </c>
      <c r="R65" s="17" t="str">
        <f t="shared" si="24"/>
        <v>1000801</v>
      </c>
      <c r="S65" s="15">
        <v>1</v>
      </c>
      <c r="T65" s="13" t="s">
        <v>141</v>
      </c>
      <c r="U65" s="12">
        <v>80000</v>
      </c>
      <c r="V65" s="12">
        <f t="shared" si="25"/>
        <v>14400</v>
      </c>
      <c r="W65" s="12">
        <v>0</v>
      </c>
      <c r="X65" s="148">
        <v>166</v>
      </c>
      <c r="Y65" s="19" t="s">
        <v>47</v>
      </c>
      <c r="Z65" s="20">
        <f t="shared" si="26"/>
        <v>65600</v>
      </c>
      <c r="AA65" s="21"/>
      <c r="AB65" s="22">
        <f t="shared" si="29"/>
        <v>33898.305084745763</v>
      </c>
      <c r="AC65" s="14">
        <f t="shared" si="27"/>
        <v>40000</v>
      </c>
      <c r="AD65" s="12"/>
      <c r="AE65" s="12"/>
      <c r="AF65" s="13" t="s">
        <v>231</v>
      </c>
      <c r="AG65" s="23">
        <v>8</v>
      </c>
      <c r="AH65" s="30">
        <v>20</v>
      </c>
      <c r="AI65" s="25" t="s">
        <v>49</v>
      </c>
      <c r="AJ65" s="13"/>
      <c r="AK65" s="13"/>
      <c r="AL65" s="17">
        <v>0</v>
      </c>
      <c r="AM65" s="15" t="s">
        <v>50</v>
      </c>
      <c r="AN65" s="12" t="s">
        <v>51</v>
      </c>
      <c r="AO65" s="12"/>
      <c r="AP65" s="17"/>
      <c r="AQ65" s="17"/>
      <c r="AR65" s="17"/>
      <c r="AS65" s="17"/>
      <c r="AT65" s="15"/>
      <c r="AV65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100080, 'Б-100080-13',date'2016-03-04',3, 14, 14, 'RUR', 1, 18, date'2016-03-06', date'2016-03-07', 1000801, 1, to_date('2016-03-09 00:00:00','YYYY-MM-DD HH24:MI:SS'), 80000, 14400, 0, 166, 0, 'c1', 8,null);insert into xxxx_oebs_cash_payment_test (ID, INVOICE_ID, OEBS_PAYMENT, DOC_DATE, COMISS_DATE) values (s_xxxx_oebs_cash_payment_test.NEXTVAL, 100080, 40000, to_date('2016-03-09 00:00:00','YYYY-MM-DD HH24:MI:SS'), date'2016-03-31' );insert into xxxx_client_discount_m  (ID,CLIENT_ID,CLIENT_AVG_DISCOUNT,DT) values (s_xxxx_client_discount_m.NEXTVAL,166, 20, date'2014-03-01');</v>
      </c>
    </row>
    <row r="66" spans="1:48" s="44" customFormat="1" ht="15" customHeight="1" x14ac:dyDescent="0.3">
      <c r="A66" s="10">
        <v>16</v>
      </c>
      <c r="B66" s="32"/>
      <c r="C66" s="33" t="str">
        <f t="shared" si="21"/>
        <v>100016</v>
      </c>
      <c r="D66" s="33" t="str">
        <f t="shared" si="22"/>
        <v>100016/13</v>
      </c>
      <c r="E66" s="159" t="s">
        <v>251</v>
      </c>
      <c r="F66" s="159" t="s">
        <v>252</v>
      </c>
      <c r="G66" s="33">
        <v>2</v>
      </c>
      <c r="H66" s="189">
        <v>100081</v>
      </c>
      <c r="I66" s="33" t="str">
        <f t="shared" si="23"/>
        <v>Б-100081-13</v>
      </c>
      <c r="J66" s="85">
        <v>3</v>
      </c>
      <c r="K66" s="95">
        <v>9</v>
      </c>
      <c r="L66" s="33" t="s">
        <v>42</v>
      </c>
      <c r="M66" s="36">
        <v>1</v>
      </c>
      <c r="N66" s="33">
        <v>18</v>
      </c>
      <c r="O66" s="34" t="s">
        <v>170</v>
      </c>
      <c r="P66" s="34" t="s">
        <v>234</v>
      </c>
      <c r="Q66" s="34" t="s">
        <v>235</v>
      </c>
      <c r="R66" s="17" t="str">
        <f t="shared" si="24"/>
        <v>1000811</v>
      </c>
      <c r="S66" s="33">
        <v>1</v>
      </c>
      <c r="T66" s="34" t="s">
        <v>142</v>
      </c>
      <c r="U66" s="33">
        <v>60000</v>
      </c>
      <c r="V66" s="33">
        <f t="shared" si="25"/>
        <v>10800</v>
      </c>
      <c r="W66" s="33">
        <v>0</v>
      </c>
      <c r="X66" s="148">
        <v>167</v>
      </c>
      <c r="Y66" s="38" t="s">
        <v>47</v>
      </c>
      <c r="Z66" s="20">
        <f t="shared" si="26"/>
        <v>49200</v>
      </c>
      <c r="AA66" s="21"/>
      <c r="AB66" s="22"/>
      <c r="AC66" s="40">
        <f t="shared" si="27"/>
        <v>30000</v>
      </c>
      <c r="AD66" s="33"/>
      <c r="AE66" s="33"/>
      <c r="AF66" s="34" t="s">
        <v>231</v>
      </c>
      <c r="AG66" s="41">
        <v>8</v>
      </c>
      <c r="AH66" s="42">
        <v>13</v>
      </c>
      <c r="AI66" s="43" t="s">
        <v>49</v>
      </c>
      <c r="AJ66" s="34"/>
      <c r="AK66" s="34"/>
      <c r="AL66" s="37">
        <v>0</v>
      </c>
      <c r="AM66" s="33" t="s">
        <v>50</v>
      </c>
      <c r="AN66" s="33" t="s">
        <v>51</v>
      </c>
      <c r="AO66" s="33"/>
      <c r="AP66" s="37"/>
      <c r="AQ66" s="37"/>
      <c r="AR66" s="37"/>
      <c r="AS66" s="37" t="s">
        <v>257</v>
      </c>
      <c r="AT66" s="33"/>
      <c r="AV66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2, 100081, 'Б-100081-13',date'2016-03-05',3, 9, 9, 'RUR', 1, 18, date'2016-03-06', date'2016-03-07', 1000811, 1, to_date('2016-03-11 00:00:00','YYYY-MM-DD HH24:MI:SS'), 60000, 10800, 0, 167, 0, 'c1', 8,null);insert into xxxx_oebs_cash_payment_test (ID, INVOICE_ID, OEBS_PAYMENT, DOC_DATE, COMISS_DATE) values (s_xxxx_oebs_cash_payment_test.NEXTVAL, 100081, 30000, to_date('2016-03-11 00:00:00','YYYY-MM-DD HH24:MI:SS'), date'2016-03-31' );insert into xxxx_client_discount_m  (ID,CLIENT_ID,CLIENT_AVG_DISCOUNT,DT) values (s_xxxx_client_discount_m.NEXTVAL,167, 13, date'2014-03-01');</v>
      </c>
    </row>
    <row r="67" spans="1:48" x14ac:dyDescent="0.3">
      <c r="A67" s="10">
        <v>17</v>
      </c>
      <c r="B67" s="11"/>
      <c r="C67" s="12" t="str">
        <f t="shared" si="21"/>
        <v>100017</v>
      </c>
      <c r="D67" s="12" t="str">
        <f t="shared" si="22"/>
        <v>100017/13</v>
      </c>
      <c r="E67" s="158" t="s">
        <v>251</v>
      </c>
      <c r="F67" s="158" t="s">
        <v>252</v>
      </c>
      <c r="G67" s="12">
        <v>2</v>
      </c>
      <c r="H67" s="189">
        <v>100082</v>
      </c>
      <c r="I67" s="15" t="str">
        <f t="shared" si="23"/>
        <v>Б-100082-13</v>
      </c>
      <c r="J67" s="85">
        <v>3</v>
      </c>
      <c r="K67" s="12">
        <v>1</v>
      </c>
      <c r="L67" s="12" t="s">
        <v>42</v>
      </c>
      <c r="M67" s="16">
        <v>1</v>
      </c>
      <c r="N67" s="12">
        <v>18</v>
      </c>
      <c r="O67" s="13" t="s">
        <v>167</v>
      </c>
      <c r="P67" s="13" t="s">
        <v>234</v>
      </c>
      <c r="Q67" s="13" t="s">
        <v>235</v>
      </c>
      <c r="R67" s="17" t="str">
        <f t="shared" si="24"/>
        <v>1000821</v>
      </c>
      <c r="S67" s="15">
        <v>1</v>
      </c>
      <c r="T67" s="13" t="s">
        <v>139</v>
      </c>
      <c r="U67" s="12">
        <v>100000</v>
      </c>
      <c r="V67" s="12">
        <f t="shared" si="25"/>
        <v>18000</v>
      </c>
      <c r="W67" s="12">
        <v>0</v>
      </c>
      <c r="X67" s="81">
        <v>168</v>
      </c>
      <c r="Y67" s="19" t="s">
        <v>47</v>
      </c>
      <c r="Z67" s="20">
        <f t="shared" si="26"/>
        <v>82000</v>
      </c>
      <c r="AA67" s="21"/>
      <c r="AB67" s="22"/>
      <c r="AC67" s="14">
        <f t="shared" si="27"/>
        <v>50000</v>
      </c>
      <c r="AD67" s="12"/>
      <c r="AE67" s="12"/>
      <c r="AF67" s="13" t="s">
        <v>231</v>
      </c>
      <c r="AG67" s="23">
        <v>8</v>
      </c>
      <c r="AH67" s="24">
        <v>13</v>
      </c>
      <c r="AI67" s="25" t="s">
        <v>49</v>
      </c>
      <c r="AJ67" s="13"/>
      <c r="AK67" s="13"/>
      <c r="AL67" s="17">
        <v>0</v>
      </c>
      <c r="AM67" s="15" t="s">
        <v>50</v>
      </c>
      <c r="AN67" s="12" t="s">
        <v>51</v>
      </c>
      <c r="AO67" s="12"/>
      <c r="AP67" s="17"/>
      <c r="AQ67" s="17"/>
      <c r="AR67" s="17"/>
      <c r="AS67" s="17" t="s">
        <v>272</v>
      </c>
      <c r="AT67" s="15"/>
      <c r="AV67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100082, 'Б-100082-13',date'2016-03-02',3, 1, 1, 'RUR', 1, 18, date'2016-03-06', date'2016-03-07', 1000821, 1, to_date('2016-03-07 00:00:00','YYYY-MM-DD HH24:MI:SS'), 100000, 18000, 0, 168, 0, 'c1', 8,null);insert into xxxx_oebs_cash_payment_test (ID, INVOICE_ID, OEBS_PAYMENT, DOC_DATE, COMISS_DATE) values (s_xxxx_oebs_cash_payment_test.NEXTVAL, 100082, 50000, to_date('2016-03-07 00:00:00','YYYY-MM-DD HH24:MI:SS'), date'2016-03-31' );insert into xxxx_client_discount_m  (ID,CLIENT_ID,CLIENT_AVG_DISCOUNT,DT) values (s_xxxx_client_discount_m.NEXTVAL,168, 13, date'2014-03-01');</v>
      </c>
    </row>
    <row r="68" spans="1:48" ht="15" customHeight="1" x14ac:dyDescent="0.3">
      <c r="A68" s="10">
        <v>17</v>
      </c>
      <c r="B68" s="11"/>
      <c r="C68" s="12" t="str">
        <f t="shared" si="21"/>
        <v>100017</v>
      </c>
      <c r="D68" s="12" t="str">
        <f t="shared" si="22"/>
        <v>100017/13</v>
      </c>
      <c r="E68" s="158" t="s">
        <v>251</v>
      </c>
      <c r="F68" s="158" t="s">
        <v>252</v>
      </c>
      <c r="G68" s="12">
        <v>2</v>
      </c>
      <c r="H68" s="189">
        <v>100083</v>
      </c>
      <c r="I68" s="15" t="str">
        <f t="shared" si="23"/>
        <v>Б-100083-13</v>
      </c>
      <c r="J68" s="85">
        <v>3</v>
      </c>
      <c r="K68" s="12">
        <v>2</v>
      </c>
      <c r="L68" s="12" t="s">
        <v>42</v>
      </c>
      <c r="M68" s="16">
        <v>1</v>
      </c>
      <c r="N68" s="12">
        <v>18</v>
      </c>
      <c r="O68" s="13" t="s">
        <v>168</v>
      </c>
      <c r="P68" s="13" t="s">
        <v>234</v>
      </c>
      <c r="Q68" s="13" t="s">
        <v>235</v>
      </c>
      <c r="R68" s="17" t="str">
        <f t="shared" si="24"/>
        <v>1000831</v>
      </c>
      <c r="S68" s="15">
        <v>1</v>
      </c>
      <c r="T68" s="13" t="s">
        <v>140</v>
      </c>
      <c r="U68" s="12">
        <v>90000</v>
      </c>
      <c r="V68" s="12">
        <f t="shared" si="25"/>
        <v>16200</v>
      </c>
      <c r="W68" s="12">
        <v>0</v>
      </c>
      <c r="X68" s="81">
        <v>168</v>
      </c>
      <c r="Y68" s="19" t="s">
        <v>47</v>
      </c>
      <c r="Z68" s="20">
        <f t="shared" si="26"/>
        <v>73800</v>
      </c>
      <c r="AA68" s="21"/>
      <c r="AB68" s="22"/>
      <c r="AC68" s="14">
        <f t="shared" si="27"/>
        <v>45000</v>
      </c>
      <c r="AD68" s="12"/>
      <c r="AE68" s="12"/>
      <c r="AF68" s="13" t="s">
        <v>231</v>
      </c>
      <c r="AG68" s="23">
        <v>8</v>
      </c>
      <c r="AH68" s="27">
        <v>7</v>
      </c>
      <c r="AI68" s="25" t="s">
        <v>49</v>
      </c>
      <c r="AJ68" s="13"/>
      <c r="AK68" s="13"/>
      <c r="AL68" s="17">
        <v>0</v>
      </c>
      <c r="AM68" s="15" t="s">
        <v>50</v>
      </c>
      <c r="AN68" s="12" t="s">
        <v>51</v>
      </c>
      <c r="AO68" s="12"/>
      <c r="AP68" s="17"/>
      <c r="AQ68" s="17"/>
      <c r="AR68" s="17"/>
      <c r="AS68" s="17"/>
      <c r="AT68" s="15"/>
      <c r="AV68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100083, 'Б-100083-13',date'2016-03-03',3, 2, 2, 'RUR', 1, 18, date'2016-03-06', date'2016-03-07', 1000831, 1, to_date('2016-03-08 00:00:00','YYYY-MM-DD HH24:MI:SS'), 90000, 16200, 0, 168,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(s_xxxx_client_discount_m.NEXTVAL,168, 7, date'2014-03-01');</v>
      </c>
    </row>
    <row r="69" spans="1:48" ht="15" customHeight="1" x14ac:dyDescent="0.3">
      <c r="A69" s="10">
        <v>17</v>
      </c>
      <c r="B69" s="11"/>
      <c r="C69" s="12" t="str">
        <f t="shared" si="21"/>
        <v>100017</v>
      </c>
      <c r="D69" s="12" t="str">
        <f t="shared" si="22"/>
        <v>100017/13</v>
      </c>
      <c r="E69" s="158" t="s">
        <v>251</v>
      </c>
      <c r="F69" s="158" t="s">
        <v>252</v>
      </c>
      <c r="G69" s="12">
        <v>2</v>
      </c>
      <c r="H69" s="189">
        <v>100084</v>
      </c>
      <c r="I69" s="15" t="str">
        <f t="shared" si="23"/>
        <v>Б-100084-13</v>
      </c>
      <c r="J69" s="85">
        <v>3</v>
      </c>
      <c r="K69" s="12">
        <v>7</v>
      </c>
      <c r="L69" s="12" t="s">
        <v>42</v>
      </c>
      <c r="M69" s="16">
        <v>1</v>
      </c>
      <c r="N69" s="12">
        <v>18</v>
      </c>
      <c r="O69" s="13" t="s">
        <v>168</v>
      </c>
      <c r="P69" s="13" t="s">
        <v>234</v>
      </c>
      <c r="Q69" s="13" t="s">
        <v>235</v>
      </c>
      <c r="R69" s="17" t="str">
        <f t="shared" si="24"/>
        <v>1000841</v>
      </c>
      <c r="S69" s="15">
        <v>1</v>
      </c>
      <c r="T69" s="13" t="s">
        <v>140</v>
      </c>
      <c r="U69" s="12">
        <v>90000</v>
      </c>
      <c r="V69" s="12">
        <f t="shared" si="25"/>
        <v>16200</v>
      </c>
      <c r="W69" s="12">
        <v>0</v>
      </c>
      <c r="X69" s="81">
        <v>168</v>
      </c>
      <c r="Y69" s="19" t="s">
        <v>47</v>
      </c>
      <c r="Z69" s="20">
        <f t="shared" si="26"/>
        <v>73800</v>
      </c>
      <c r="AA69" s="21"/>
      <c r="AB69" s="22"/>
      <c r="AC69" s="14">
        <f t="shared" si="27"/>
        <v>45000</v>
      </c>
      <c r="AD69" s="12"/>
      <c r="AE69" s="12"/>
      <c r="AF69" s="13" t="s">
        <v>231</v>
      </c>
      <c r="AG69" s="23">
        <v>8</v>
      </c>
      <c r="AH69" s="27">
        <v>7</v>
      </c>
      <c r="AI69" s="25" t="s">
        <v>49</v>
      </c>
      <c r="AJ69" s="13"/>
      <c r="AK69" s="13"/>
      <c r="AL69" s="17">
        <v>0</v>
      </c>
      <c r="AM69" s="15" t="s">
        <v>50</v>
      </c>
      <c r="AN69" s="12" t="s">
        <v>51</v>
      </c>
      <c r="AO69" s="12"/>
      <c r="AP69" s="17"/>
      <c r="AQ69" s="17"/>
      <c r="AR69" s="17"/>
      <c r="AS69" s="171"/>
      <c r="AT69" s="172"/>
      <c r="AV69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100084, 'Б-100084-13',date'2016-03-03',3, 7, 7, 'RUR', 1, 18, date'2016-03-06', date'2016-03-07', 1000841, 1, to_date('2016-03-08 00:00:00','YYYY-MM-DD HH24:MI:SS'), 90000, 16200, 0, 168,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(s_xxxx_client_discount_m.NEXTVAL,168, 7, date'2014-03-01');</v>
      </c>
    </row>
    <row r="70" spans="1:48" ht="15" customHeight="1" x14ac:dyDescent="0.3">
      <c r="A70" s="10">
        <v>17</v>
      </c>
      <c r="B70" s="11"/>
      <c r="C70" s="12" t="str">
        <f t="shared" si="21"/>
        <v>100017</v>
      </c>
      <c r="D70" s="12" t="str">
        <f t="shared" si="22"/>
        <v>100017/13</v>
      </c>
      <c r="E70" s="158" t="s">
        <v>251</v>
      </c>
      <c r="F70" s="158" t="s">
        <v>252</v>
      </c>
      <c r="G70" s="12">
        <v>2</v>
      </c>
      <c r="H70" s="189">
        <v>100085</v>
      </c>
      <c r="I70" s="15" t="str">
        <f t="shared" si="23"/>
        <v>Б-100085-13</v>
      </c>
      <c r="J70" s="85">
        <v>3</v>
      </c>
      <c r="K70" s="28">
        <v>7</v>
      </c>
      <c r="L70" s="12" t="s">
        <v>42</v>
      </c>
      <c r="M70" s="16">
        <v>1</v>
      </c>
      <c r="N70" s="12">
        <v>18</v>
      </c>
      <c r="O70" s="13" t="s">
        <v>169</v>
      </c>
      <c r="P70" s="13" t="s">
        <v>234</v>
      </c>
      <c r="Q70" s="13" t="s">
        <v>235</v>
      </c>
      <c r="R70" s="17" t="str">
        <f t="shared" si="24"/>
        <v>1000851</v>
      </c>
      <c r="S70" s="15">
        <v>1</v>
      </c>
      <c r="T70" s="13" t="s">
        <v>141</v>
      </c>
      <c r="U70" s="12">
        <v>80000</v>
      </c>
      <c r="V70" s="12">
        <f t="shared" si="25"/>
        <v>14400</v>
      </c>
      <c r="W70" s="12">
        <v>0</v>
      </c>
      <c r="X70" s="81">
        <v>168</v>
      </c>
      <c r="Y70" s="19" t="s">
        <v>47</v>
      </c>
      <c r="Z70" s="20">
        <f t="shared" si="26"/>
        <v>65600</v>
      </c>
      <c r="AA70" s="21"/>
      <c r="AB70" s="22"/>
      <c r="AC70" s="14">
        <f t="shared" si="27"/>
        <v>40000</v>
      </c>
      <c r="AD70" s="12"/>
      <c r="AE70" s="12"/>
      <c r="AF70" s="13" t="s">
        <v>231</v>
      </c>
      <c r="AG70" s="23">
        <v>8</v>
      </c>
      <c r="AH70" s="30">
        <v>20</v>
      </c>
      <c r="AI70" s="25" t="s">
        <v>49</v>
      </c>
      <c r="AJ70" s="13"/>
      <c r="AK70" s="13"/>
      <c r="AL70" s="17">
        <v>0</v>
      </c>
      <c r="AM70" s="15" t="s">
        <v>50</v>
      </c>
      <c r="AN70" s="12" t="s">
        <v>51</v>
      </c>
      <c r="AO70" s="12"/>
      <c r="AP70" s="17"/>
      <c r="AQ70" s="17"/>
      <c r="AR70" s="17"/>
      <c r="AS70" s="17"/>
      <c r="AT70" s="15"/>
      <c r="AV70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100085, 'Б-100085-13',date'2016-03-04',3, 7, 7, 'RUR', 1, 18, date'2016-03-06', date'2016-03-07', 1000851, 1, to_date('2016-03-09 00:00:00','YYYY-MM-DD HH24:MI:SS'), 80000, 14400, 0, 168,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(s_xxxx_client_discount_m.NEXTVAL,168, 20, date'2014-03-01');</v>
      </c>
    </row>
    <row r="71" spans="1:48" s="44" customFormat="1" ht="15" customHeight="1" x14ac:dyDescent="0.3">
      <c r="A71" s="10">
        <v>17</v>
      </c>
      <c r="B71" s="32"/>
      <c r="C71" s="33" t="str">
        <f t="shared" si="21"/>
        <v>100017</v>
      </c>
      <c r="D71" s="33" t="str">
        <f t="shared" si="22"/>
        <v>100017/13</v>
      </c>
      <c r="E71" s="159" t="s">
        <v>251</v>
      </c>
      <c r="F71" s="159" t="s">
        <v>252</v>
      </c>
      <c r="G71" s="33">
        <v>2</v>
      </c>
      <c r="H71" s="189">
        <v>100086</v>
      </c>
      <c r="I71" s="33" t="str">
        <f t="shared" si="23"/>
        <v>Б-100086-13</v>
      </c>
      <c r="J71" s="85">
        <v>3</v>
      </c>
      <c r="K71" s="35">
        <v>12</v>
      </c>
      <c r="L71" s="33" t="s">
        <v>42</v>
      </c>
      <c r="M71" s="36">
        <v>1</v>
      </c>
      <c r="N71" s="33">
        <v>18</v>
      </c>
      <c r="O71" s="34" t="s">
        <v>170</v>
      </c>
      <c r="P71" s="34" t="s">
        <v>234</v>
      </c>
      <c r="Q71" s="34" t="s">
        <v>235</v>
      </c>
      <c r="R71" s="17" t="str">
        <f t="shared" si="24"/>
        <v>1000861</v>
      </c>
      <c r="S71" s="33">
        <v>1</v>
      </c>
      <c r="T71" s="34" t="s">
        <v>142</v>
      </c>
      <c r="U71" s="33">
        <v>60000</v>
      </c>
      <c r="V71" s="33">
        <f t="shared" si="25"/>
        <v>10800</v>
      </c>
      <c r="W71" s="33">
        <v>0</v>
      </c>
      <c r="X71" s="81">
        <v>168</v>
      </c>
      <c r="Y71" s="38" t="s">
        <v>47</v>
      </c>
      <c r="Z71" s="20">
        <f t="shared" si="26"/>
        <v>49200</v>
      </c>
      <c r="AA71" s="21"/>
      <c r="AB71" s="22"/>
      <c r="AC71" s="40">
        <f t="shared" si="27"/>
        <v>30000</v>
      </c>
      <c r="AD71" s="33"/>
      <c r="AE71" s="33"/>
      <c r="AF71" s="34" t="s">
        <v>231</v>
      </c>
      <c r="AG71" s="41">
        <v>8</v>
      </c>
      <c r="AH71" s="42">
        <v>13</v>
      </c>
      <c r="AI71" s="43" t="s">
        <v>49</v>
      </c>
      <c r="AJ71" s="34"/>
      <c r="AK71" s="34"/>
      <c r="AL71" s="37">
        <v>0</v>
      </c>
      <c r="AM71" s="33" t="s">
        <v>50</v>
      </c>
      <c r="AN71" s="33" t="s">
        <v>51</v>
      </c>
      <c r="AO71" s="33"/>
      <c r="AP71" s="37"/>
      <c r="AQ71" s="37"/>
      <c r="AR71" s="37"/>
      <c r="AS71" s="37" t="s">
        <v>273</v>
      </c>
      <c r="AT71" s="33"/>
      <c r="AV71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2, 100086, 'Б-100086-13',date'2016-03-05',3, 12, 12, 'RUR', 1, 18, date'2016-03-06', date'2016-03-07', 1000861, 1, to_date('2016-03-11 00:00:00','YYYY-MM-DD HH24:MI:SS'), 60000, 10800, 0, 168,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(s_xxxx_client_discount_m.NEXTVAL,168, 13, date'2014-03-01');</v>
      </c>
    </row>
    <row r="72" spans="1:48" s="161" customFormat="1" x14ac:dyDescent="0.3">
      <c r="A72" s="10">
        <v>18</v>
      </c>
      <c r="B72" s="11"/>
      <c r="C72" s="188" t="str">
        <f t="shared" si="21"/>
        <v>100018</v>
      </c>
      <c r="D72" s="188" t="str">
        <f t="shared" si="22"/>
        <v>100018/13</v>
      </c>
      <c r="E72" s="158" t="s">
        <v>251</v>
      </c>
      <c r="F72" s="158" t="s">
        <v>252</v>
      </c>
      <c r="G72" s="188">
        <v>2</v>
      </c>
      <c r="H72" s="189">
        <v>100087</v>
      </c>
      <c r="I72" s="65" t="str">
        <f t="shared" si="23"/>
        <v>Б-100087-13</v>
      </c>
      <c r="J72" s="85">
        <v>3</v>
      </c>
      <c r="K72" s="188">
        <v>1</v>
      </c>
      <c r="L72" s="241" t="s">
        <v>91</v>
      </c>
      <c r="M72" s="190">
        <v>0</v>
      </c>
      <c r="N72" s="188">
        <v>0</v>
      </c>
      <c r="O72" s="158" t="s">
        <v>167</v>
      </c>
      <c r="P72" s="158" t="s">
        <v>234</v>
      </c>
      <c r="Q72" s="158" t="s">
        <v>235</v>
      </c>
      <c r="R72" s="189" t="str">
        <f t="shared" si="24"/>
        <v>1000871</v>
      </c>
      <c r="S72" s="65">
        <v>1</v>
      </c>
      <c r="T72" s="158" t="s">
        <v>139</v>
      </c>
      <c r="U72" s="188">
        <v>1666</v>
      </c>
      <c r="V72" s="188">
        <v>0</v>
      </c>
      <c r="W72" s="188">
        <v>0</v>
      </c>
      <c r="X72" s="188">
        <v>169</v>
      </c>
      <c r="Y72" s="191" t="s">
        <v>47</v>
      </c>
      <c r="Z72" s="192">
        <f>U72*30</f>
        <v>49980</v>
      </c>
      <c r="AA72" s="193"/>
      <c r="AB72" s="192"/>
      <c r="AC72" s="189">
        <f t="shared" si="27"/>
        <v>833</v>
      </c>
      <c r="AD72" s="188"/>
      <c r="AE72" s="188"/>
      <c r="AF72" s="158" t="s">
        <v>231</v>
      </c>
      <c r="AG72" s="194">
        <v>8</v>
      </c>
      <c r="AH72" s="195">
        <v>13</v>
      </c>
      <c r="AI72" s="196" t="s">
        <v>49</v>
      </c>
      <c r="AJ72" s="158"/>
      <c r="AK72" s="158"/>
      <c r="AL72" s="189">
        <v>0</v>
      </c>
      <c r="AM72" s="65" t="s">
        <v>50</v>
      </c>
      <c r="AN72" s="188" t="s">
        <v>51</v>
      </c>
      <c r="AO72" s="188"/>
      <c r="AP72" s="189"/>
      <c r="AQ72" s="189"/>
      <c r="AR72" s="189"/>
      <c r="AS72" s="189" t="s">
        <v>277</v>
      </c>
      <c r="AT72" s="65"/>
      <c r="AV72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100087, 'Б-100087-13',date'2016-03-02',3, 1, 1, 'USD', 0, 0, date'2016-03-06', date'2016-03-07', 1000871, 1, to_date('2016-03-07 00:00:00','YYYY-MM-DD HH24:MI:SS'), 1666, 0, 0, 169, 0, 'c1', 8,null);insert into xxxx_oebs_cash_payment_test (ID, INVOICE_ID, OEBS_PAYMENT, DOC_DATE, COMISS_DATE) values (s_xxxx_oebs_cash_payment_test.NEXTVAL, 100087, 833, to_date('2016-03-07 00:00:00','YYYY-MM-DD HH24:MI:SS'), date'2016-03-31' );insert into xxxx_client_discount_m  (ID,CLIENT_ID,CLIENT_AVG_DISCOUNT,DT) values (s_xxxx_client_discount_m.NEXTVAL,169, 13, date'2014-03-01');</v>
      </c>
    </row>
    <row r="73" spans="1:48" s="161" customFormat="1" ht="15" customHeight="1" x14ac:dyDescent="0.3">
      <c r="A73" s="10">
        <v>18</v>
      </c>
      <c r="B73" s="11"/>
      <c r="C73" s="188" t="str">
        <f t="shared" si="21"/>
        <v>100018</v>
      </c>
      <c r="D73" s="188" t="str">
        <f t="shared" si="22"/>
        <v>100018/13</v>
      </c>
      <c r="E73" s="158" t="s">
        <v>251</v>
      </c>
      <c r="F73" s="158" t="s">
        <v>252</v>
      </c>
      <c r="G73" s="188">
        <v>2</v>
      </c>
      <c r="H73" s="189">
        <v>100088</v>
      </c>
      <c r="I73" s="65" t="str">
        <f t="shared" si="23"/>
        <v>Б-100088-13</v>
      </c>
      <c r="J73" s="85">
        <v>3</v>
      </c>
      <c r="K73" s="188">
        <v>2</v>
      </c>
      <c r="L73" s="241" t="s">
        <v>91</v>
      </c>
      <c r="M73" s="190">
        <v>0</v>
      </c>
      <c r="N73" s="188">
        <v>0</v>
      </c>
      <c r="O73" s="158" t="s">
        <v>168</v>
      </c>
      <c r="P73" s="158" t="s">
        <v>234</v>
      </c>
      <c r="Q73" s="158" t="s">
        <v>235</v>
      </c>
      <c r="R73" s="189" t="str">
        <f t="shared" si="24"/>
        <v>1000881</v>
      </c>
      <c r="S73" s="65">
        <v>1</v>
      </c>
      <c r="T73" s="158" t="s">
        <v>140</v>
      </c>
      <c r="U73" s="188">
        <v>1666</v>
      </c>
      <c r="V73" s="188">
        <v>0</v>
      </c>
      <c r="W73" s="188">
        <v>0</v>
      </c>
      <c r="X73" s="188">
        <v>170</v>
      </c>
      <c r="Y73" s="191" t="s">
        <v>47</v>
      </c>
      <c r="Z73" s="192">
        <f>U73*30</f>
        <v>49980</v>
      </c>
      <c r="AA73" s="193"/>
      <c r="AB73" s="192"/>
      <c r="AC73" s="189">
        <f t="shared" si="27"/>
        <v>833</v>
      </c>
      <c r="AD73" s="188"/>
      <c r="AE73" s="188"/>
      <c r="AF73" s="158" t="s">
        <v>231</v>
      </c>
      <c r="AG73" s="194">
        <v>8</v>
      </c>
      <c r="AH73" s="195">
        <v>7</v>
      </c>
      <c r="AI73" s="196" t="s">
        <v>49</v>
      </c>
      <c r="AJ73" s="158"/>
      <c r="AK73" s="158"/>
      <c r="AL73" s="189">
        <v>0</v>
      </c>
      <c r="AM73" s="65" t="s">
        <v>50</v>
      </c>
      <c r="AN73" s="188" t="s">
        <v>51</v>
      </c>
      <c r="AO73" s="188"/>
      <c r="AP73" s="189"/>
      <c r="AQ73" s="189"/>
      <c r="AR73" s="189"/>
      <c r="AS73" s="189"/>
      <c r="AT73" s="65"/>
      <c r="AV73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100088, 'Б-100088-13',date'2016-03-03',3, 2, 2, 'USD', 0, 0, date'2016-03-06', date'2016-03-07', 1000881, 1, to_date('2016-03-08 00:00:00','YYYY-MM-DD HH24:MI:SS'), 1666, 0, 0, 170, 0, 'c1', 8,null);insert into xxxx_oebs_cash_payment_test (ID, INVOICE_ID, OEBS_PAYMENT, DOC_DATE, COMISS_DATE) values (s_xxxx_oebs_cash_payment_test.NEXTVAL, 100088, 833, to_date('2016-03-08 00:00:00','YYYY-MM-DD HH24:MI:SS'), date'2016-03-31' );insert into xxxx_client_discount_m  (ID,CLIENT_ID,CLIENT_AVG_DISCOUNT,DT) values (s_xxxx_client_discount_m.NEXTVAL,170, 7, date'2014-03-01');</v>
      </c>
    </row>
    <row r="74" spans="1:48" s="161" customFormat="1" ht="15" customHeight="1" x14ac:dyDescent="0.3">
      <c r="A74" s="10">
        <v>18</v>
      </c>
      <c r="B74" s="11"/>
      <c r="C74" s="188" t="str">
        <f t="shared" si="21"/>
        <v>100018</v>
      </c>
      <c r="D74" s="188" t="str">
        <f t="shared" si="22"/>
        <v>100018/13</v>
      </c>
      <c r="E74" s="158" t="s">
        <v>251</v>
      </c>
      <c r="F74" s="158" t="s">
        <v>252</v>
      </c>
      <c r="G74" s="188">
        <v>2</v>
      </c>
      <c r="H74" s="189">
        <v>100089</v>
      </c>
      <c r="I74" s="65" t="str">
        <f t="shared" si="23"/>
        <v>Б-100089-13</v>
      </c>
      <c r="J74" s="85">
        <v>3</v>
      </c>
      <c r="K74" s="188">
        <v>7</v>
      </c>
      <c r="L74" s="241" t="s">
        <v>91</v>
      </c>
      <c r="M74" s="190">
        <v>0</v>
      </c>
      <c r="N74" s="188">
        <v>0</v>
      </c>
      <c r="O74" s="158" t="s">
        <v>168</v>
      </c>
      <c r="P74" s="158" t="s">
        <v>234</v>
      </c>
      <c r="Q74" s="158" t="s">
        <v>235</v>
      </c>
      <c r="R74" s="189" t="str">
        <f t="shared" si="24"/>
        <v>1000891</v>
      </c>
      <c r="S74" s="65">
        <v>1</v>
      </c>
      <c r="T74" s="158" t="s">
        <v>140</v>
      </c>
      <c r="U74" s="188">
        <v>1666</v>
      </c>
      <c r="V74" s="188">
        <v>0</v>
      </c>
      <c r="W74" s="188">
        <v>0</v>
      </c>
      <c r="X74" s="188">
        <v>171</v>
      </c>
      <c r="Y74" s="191" t="s">
        <v>47</v>
      </c>
      <c r="Z74" s="192">
        <f>U74*30</f>
        <v>49980</v>
      </c>
      <c r="AA74" s="193"/>
      <c r="AB74" s="192"/>
      <c r="AC74" s="189">
        <f t="shared" si="27"/>
        <v>833</v>
      </c>
      <c r="AD74" s="188"/>
      <c r="AE74" s="188"/>
      <c r="AF74" s="158" t="s">
        <v>231</v>
      </c>
      <c r="AG74" s="194">
        <v>8</v>
      </c>
      <c r="AH74" s="195">
        <v>7</v>
      </c>
      <c r="AI74" s="196" t="s">
        <v>49</v>
      </c>
      <c r="AJ74" s="158"/>
      <c r="AK74" s="158"/>
      <c r="AL74" s="189">
        <v>0</v>
      </c>
      <c r="AM74" s="65" t="s">
        <v>50</v>
      </c>
      <c r="AN74" s="188" t="s">
        <v>51</v>
      </c>
      <c r="AO74" s="188"/>
      <c r="AP74" s="189"/>
      <c r="AQ74" s="189"/>
      <c r="AR74" s="189"/>
      <c r="AS74" s="252"/>
      <c r="AT74" s="198"/>
      <c r="AV74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100089, 'Б-100089-13',date'2016-03-03',3, 7, 7, 'USD', 0, 0, date'2016-03-06', date'2016-03-07', 1000891, 1, to_date('2016-03-08 00:00:00','YYYY-MM-DD HH24:MI:SS'), 1666, 0, 0, 171, 0, 'c1', 8,null);insert into xxxx_oebs_cash_payment_test (ID, INVOICE_ID, OEBS_PAYMENT, DOC_DATE, COMISS_DATE) values (s_xxxx_oebs_cash_payment_test.NEXTVAL, 100089, 833, to_date('2016-03-08 00:00:00','YYYY-MM-DD HH24:MI:SS'), date'2016-03-31' );insert into xxxx_client_discount_m  (ID,CLIENT_ID,CLIENT_AVG_DISCOUNT,DT) values (s_xxxx_client_discount_m.NEXTVAL,171, 7, date'2014-03-01');</v>
      </c>
    </row>
    <row r="75" spans="1:48" s="161" customFormat="1" ht="15" customHeight="1" x14ac:dyDescent="0.3">
      <c r="A75" s="10">
        <v>18</v>
      </c>
      <c r="B75" s="11"/>
      <c r="C75" s="188" t="str">
        <f t="shared" si="21"/>
        <v>100018</v>
      </c>
      <c r="D75" s="188" t="str">
        <f t="shared" si="22"/>
        <v>100018/13</v>
      </c>
      <c r="E75" s="158" t="s">
        <v>251</v>
      </c>
      <c r="F75" s="158" t="s">
        <v>252</v>
      </c>
      <c r="G75" s="188">
        <v>2</v>
      </c>
      <c r="H75" s="189">
        <v>100090</v>
      </c>
      <c r="I75" s="65" t="str">
        <f t="shared" si="23"/>
        <v>Б-100090-13</v>
      </c>
      <c r="J75" s="85">
        <v>3</v>
      </c>
      <c r="K75" s="188">
        <v>7</v>
      </c>
      <c r="L75" s="241" t="s">
        <v>91</v>
      </c>
      <c r="M75" s="190">
        <v>0</v>
      </c>
      <c r="N75" s="188">
        <v>0</v>
      </c>
      <c r="O75" s="158" t="s">
        <v>169</v>
      </c>
      <c r="P75" s="158" t="s">
        <v>234</v>
      </c>
      <c r="Q75" s="158" t="s">
        <v>235</v>
      </c>
      <c r="R75" s="189" t="str">
        <f t="shared" si="24"/>
        <v>1000901</v>
      </c>
      <c r="S75" s="65">
        <v>1</v>
      </c>
      <c r="T75" s="158" t="s">
        <v>141</v>
      </c>
      <c r="U75" s="188">
        <v>1666</v>
      </c>
      <c r="V75" s="188">
        <v>0</v>
      </c>
      <c r="W75" s="188">
        <v>0</v>
      </c>
      <c r="X75" s="188">
        <v>172</v>
      </c>
      <c r="Y75" s="191" t="s">
        <v>47</v>
      </c>
      <c r="Z75" s="192">
        <f>U75*30</f>
        <v>49980</v>
      </c>
      <c r="AA75" s="193"/>
      <c r="AB75" s="192"/>
      <c r="AC75" s="189">
        <f t="shared" si="27"/>
        <v>833</v>
      </c>
      <c r="AD75" s="188"/>
      <c r="AE75" s="188"/>
      <c r="AF75" s="158" t="s">
        <v>231</v>
      </c>
      <c r="AG75" s="194">
        <v>8</v>
      </c>
      <c r="AH75" s="195">
        <v>20</v>
      </c>
      <c r="AI75" s="196" t="s">
        <v>49</v>
      </c>
      <c r="AJ75" s="158"/>
      <c r="AK75" s="158"/>
      <c r="AL75" s="189">
        <v>0</v>
      </c>
      <c r="AM75" s="65" t="s">
        <v>50</v>
      </c>
      <c r="AN75" s="188" t="s">
        <v>51</v>
      </c>
      <c r="AO75" s="188"/>
      <c r="AP75" s="189"/>
      <c r="AQ75" s="189"/>
      <c r="AR75" s="189"/>
      <c r="AS75" s="189"/>
      <c r="AT75" s="65"/>
      <c r="AV75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100090, 'Б-100090-13',date'2016-03-04',3, 7, 7, 'USD', 0, 0, date'2016-03-06', date'2016-03-07', 1000901, 1, to_date('2016-03-09 00:00:00','YYYY-MM-DD HH24:MI:SS'), 1666, 0, 0, 172, 0, 'c1', 8,null);insert into xxxx_oebs_cash_payment_test (ID, INVOICE_ID, OEBS_PAYMENT, DOC_DATE, COMISS_DATE) values (s_xxxx_oebs_cash_payment_test.NEXTVAL, 100090, 833, to_date('2016-03-09 00:00:00','YYYY-MM-DD HH24:MI:SS'), date'2016-03-31' );insert into xxxx_client_discount_m  (ID,CLIENT_ID,CLIENT_AVG_DISCOUNT,DT) values (s_xxxx_client_discount_m.NEXTVAL,172, 20, date'2014-03-01');</v>
      </c>
    </row>
    <row r="76" spans="1:48" s="209" customFormat="1" ht="15" customHeight="1" x14ac:dyDescent="0.3">
      <c r="A76" s="31">
        <v>18</v>
      </c>
      <c r="B76" s="32"/>
      <c r="C76" s="201" t="str">
        <f t="shared" si="21"/>
        <v>100018</v>
      </c>
      <c r="D76" s="201" t="str">
        <f t="shared" si="22"/>
        <v>100018/13</v>
      </c>
      <c r="E76" s="159" t="s">
        <v>251</v>
      </c>
      <c r="F76" s="159" t="s">
        <v>252</v>
      </c>
      <c r="G76" s="201">
        <v>2</v>
      </c>
      <c r="H76" s="189">
        <v>100091</v>
      </c>
      <c r="I76" s="201" t="str">
        <f t="shared" si="23"/>
        <v>Б-100091-13</v>
      </c>
      <c r="J76" s="85">
        <v>3</v>
      </c>
      <c r="K76" s="201">
        <v>12</v>
      </c>
      <c r="L76" s="219" t="s">
        <v>91</v>
      </c>
      <c r="M76" s="190">
        <v>0</v>
      </c>
      <c r="N76" s="188">
        <v>0</v>
      </c>
      <c r="O76" s="159" t="s">
        <v>170</v>
      </c>
      <c r="P76" s="159" t="s">
        <v>234</v>
      </c>
      <c r="Q76" s="159" t="s">
        <v>235</v>
      </c>
      <c r="R76" s="189" t="str">
        <f t="shared" si="24"/>
        <v>1000911</v>
      </c>
      <c r="S76" s="201">
        <v>1</v>
      </c>
      <c r="T76" s="159" t="s">
        <v>142</v>
      </c>
      <c r="U76" s="188">
        <v>2.7</v>
      </c>
      <c r="V76" s="188">
        <v>0</v>
      </c>
      <c r="W76" s="201">
        <v>0</v>
      </c>
      <c r="X76" s="188">
        <v>173</v>
      </c>
      <c r="Y76" s="211" t="s">
        <v>47</v>
      </c>
      <c r="Z76" s="192">
        <f>U76*30</f>
        <v>81</v>
      </c>
      <c r="AA76" s="193">
        <f>SUM(Z72:Z76)</f>
        <v>200001</v>
      </c>
      <c r="AB76" s="192"/>
      <c r="AC76" s="216">
        <f t="shared" si="27"/>
        <v>1.35</v>
      </c>
      <c r="AD76" s="201"/>
      <c r="AE76" s="201"/>
      <c r="AF76" s="159" t="s">
        <v>231</v>
      </c>
      <c r="AG76" s="301">
        <v>8</v>
      </c>
      <c r="AH76" s="302">
        <v>13</v>
      </c>
      <c r="AI76" s="215" t="s">
        <v>49</v>
      </c>
      <c r="AJ76" s="159"/>
      <c r="AK76" s="159"/>
      <c r="AL76" s="216">
        <v>0</v>
      </c>
      <c r="AM76" s="201" t="s">
        <v>50</v>
      </c>
      <c r="AN76" s="201" t="s">
        <v>51</v>
      </c>
      <c r="AO76" s="201"/>
      <c r="AP76" s="216"/>
      <c r="AQ76" s="216"/>
      <c r="AR76" s="216"/>
      <c r="AS76" s="216" t="s">
        <v>357</v>
      </c>
      <c r="AT76" s="201"/>
      <c r="AV76" s="161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2, 100091, 'Б-100091-13',date'2016-03-05',3, 12, 12, 'USD', 0, 0, date'2016-03-06', date'2016-03-07', 1000911, 1, to_date('2016-03-11 00:00:00','YYYY-MM-DD HH24:MI:SS'), 2.7, 0, 0, 173, 0, 'c1', 8,null);insert into xxxx_oebs_cash_payment_test (ID, INVOICE_ID, OEBS_PAYMENT, DOC_DATE, COMISS_DATE) values (s_xxxx_oebs_cash_payment_test.NEXTVAL, 100091, 1.35, to_date('2016-03-11 00:00:00','YYYY-MM-DD HH24:MI:SS'), date'2016-03-31' );insert into xxxx_client_discount_m  (ID,CLIENT_ID,CLIENT_AVG_DISCOUNT,DT) values (s_xxxx_client_discount_m.NEXTVAL,173, 13, date'2014-03-01');</v>
      </c>
    </row>
    <row r="77" spans="1:48" x14ac:dyDescent="0.3">
      <c r="A77" s="10">
        <v>19</v>
      </c>
      <c r="B77" s="11"/>
      <c r="C77" s="12" t="str">
        <f t="shared" si="21"/>
        <v>100019</v>
      </c>
      <c r="D77" s="12" t="str">
        <f t="shared" si="22"/>
        <v>100019/13</v>
      </c>
      <c r="E77" s="158" t="s">
        <v>251</v>
      </c>
      <c r="F77" s="158" t="s">
        <v>252</v>
      </c>
      <c r="G77" s="12">
        <v>2</v>
      </c>
      <c r="H77" s="189">
        <v>100092</v>
      </c>
      <c r="I77" s="15" t="str">
        <f t="shared" si="23"/>
        <v>Б-100092-13</v>
      </c>
      <c r="J77" s="85">
        <v>3</v>
      </c>
      <c r="K77" s="12">
        <v>1</v>
      </c>
      <c r="L77" s="12" t="s">
        <v>42</v>
      </c>
      <c r="M77" s="16">
        <v>1</v>
      </c>
      <c r="N77" s="12">
        <v>18</v>
      </c>
      <c r="O77" s="13" t="s">
        <v>167</v>
      </c>
      <c r="P77" s="13" t="s">
        <v>234</v>
      </c>
      <c r="Q77" s="13" t="s">
        <v>235</v>
      </c>
      <c r="R77" s="17" t="str">
        <f t="shared" si="24"/>
        <v>1000921</v>
      </c>
      <c r="S77" s="15">
        <v>1</v>
      </c>
      <c r="T77" s="13" t="s">
        <v>139</v>
      </c>
      <c r="U77" s="12">
        <v>100000</v>
      </c>
      <c r="V77" s="12">
        <f>U77*0.18</f>
        <v>18000</v>
      </c>
      <c r="W77" s="12">
        <v>0</v>
      </c>
      <c r="X77" s="18">
        <v>174</v>
      </c>
      <c r="Y77" s="19" t="s">
        <v>47</v>
      </c>
      <c r="Z77" s="20">
        <f t="shared" ref="Z77:Z123" si="30">U77-V77</f>
        <v>82000</v>
      </c>
      <c r="AA77" s="21"/>
      <c r="AB77" s="22"/>
      <c r="AC77" s="14">
        <f t="shared" si="27"/>
        <v>50000</v>
      </c>
      <c r="AD77" s="12"/>
      <c r="AE77" s="12"/>
      <c r="AF77" s="13" t="s">
        <v>231</v>
      </c>
      <c r="AG77" s="23">
        <v>8</v>
      </c>
      <c r="AH77" s="24">
        <v>13</v>
      </c>
      <c r="AI77" s="25" t="s">
        <v>49</v>
      </c>
      <c r="AJ77" s="13"/>
      <c r="AK77" s="13"/>
      <c r="AL77" s="17">
        <v>0</v>
      </c>
      <c r="AM77" s="15" t="s">
        <v>50</v>
      </c>
      <c r="AN77" s="12" t="s">
        <v>51</v>
      </c>
      <c r="AO77" s="12"/>
      <c r="AP77" s="17"/>
      <c r="AQ77" s="17"/>
      <c r="AR77" s="17"/>
      <c r="AS77" s="17"/>
      <c r="AT77" s="15"/>
      <c r="AV77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100092, 'Б-100092-13',date'2016-03-02',3, 1, 1, 'RUR', 1, 18, date'2016-03-06', date'2016-03-07', 1000921, 1, to_date('2016-03-07 00:00:00','YYYY-MM-DD HH24:MI:SS'), 100000, 18000, 0, 174, 0, 'c1', 8,null);insert into xxxx_oebs_cash_payment_test (ID, INVOICE_ID, OEBS_PAYMENT, DOC_DATE, COMISS_DATE) values (s_xxxx_oebs_cash_payment_test.NEXTVAL, 100092, 50000, to_date('2016-03-07 00:00:00','YYYY-MM-DD HH24:MI:SS'), date'2016-03-31' );insert into xxxx_client_discount_m  (ID,CLIENT_ID,CLIENT_AVG_DISCOUNT,DT) values (s_xxxx_client_discount_m.NEXTVAL,174, 13, date'2014-03-01');</v>
      </c>
    </row>
    <row r="78" spans="1:48" ht="15" customHeight="1" x14ac:dyDescent="0.3">
      <c r="A78" s="10">
        <v>19</v>
      </c>
      <c r="B78" s="11"/>
      <c r="C78" s="12" t="str">
        <f t="shared" si="21"/>
        <v>100019</v>
      </c>
      <c r="D78" s="12" t="str">
        <f t="shared" si="22"/>
        <v>100019/13</v>
      </c>
      <c r="E78" s="158" t="s">
        <v>251</v>
      </c>
      <c r="F78" s="158" t="s">
        <v>252</v>
      </c>
      <c r="G78" s="12">
        <v>2</v>
      </c>
      <c r="H78" s="189">
        <v>100093</v>
      </c>
      <c r="I78" s="15" t="str">
        <f t="shared" si="23"/>
        <v>Б-100093-13</v>
      </c>
      <c r="J78" s="85">
        <v>3</v>
      </c>
      <c r="K78" s="12">
        <v>2</v>
      </c>
      <c r="L78" s="12" t="s">
        <v>42</v>
      </c>
      <c r="M78" s="85">
        <v>0</v>
      </c>
      <c r="N78" s="81">
        <v>0</v>
      </c>
      <c r="O78" s="13" t="s">
        <v>168</v>
      </c>
      <c r="P78" s="13" t="s">
        <v>234</v>
      </c>
      <c r="Q78" s="13" t="s">
        <v>235</v>
      </c>
      <c r="R78" s="17" t="str">
        <f t="shared" si="24"/>
        <v>1000931</v>
      </c>
      <c r="S78" s="15">
        <v>1</v>
      </c>
      <c r="T78" s="13" t="s">
        <v>140</v>
      </c>
      <c r="U78" s="12">
        <v>90000</v>
      </c>
      <c r="V78" s="81">
        <v>0</v>
      </c>
      <c r="W78" s="12">
        <v>0</v>
      </c>
      <c r="X78" s="18">
        <v>175</v>
      </c>
      <c r="Y78" s="19" t="s">
        <v>47</v>
      </c>
      <c r="Z78" s="20">
        <f t="shared" si="30"/>
        <v>90000</v>
      </c>
      <c r="AA78" s="21"/>
      <c r="AB78" s="22"/>
      <c r="AC78" s="14">
        <f t="shared" si="27"/>
        <v>45000</v>
      </c>
      <c r="AD78" s="12"/>
      <c r="AE78" s="12"/>
      <c r="AF78" s="13" t="s">
        <v>231</v>
      </c>
      <c r="AG78" s="23">
        <v>8</v>
      </c>
      <c r="AH78" s="27">
        <v>7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 t="s">
        <v>275</v>
      </c>
      <c r="AT78" s="15"/>
      <c r="AV78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100093, 'Б-100093-13',date'2016-03-03',3, 2, 2, 'RUR', 0, 0, date'2016-03-06', date'2016-03-07', 1000931, 1, to_date('2016-03-08 00:00:00','YYYY-MM-DD HH24:MI:SS'), 90000, 0, 0, 175, 0, 'c1', 8,null);insert into xxxx_oebs_cash_payment_test (ID, INVOICE_ID, OEBS_PAYMENT, DOC_DATE, COMISS_DATE) values (s_xxxx_oebs_cash_payment_test.NEXTVAL, 100093, 45000, to_date('2016-03-08 00:00:00','YYYY-MM-DD HH24:MI:SS'), date'2016-03-31' );insert into xxxx_client_discount_m  (ID,CLIENT_ID,CLIENT_AVG_DISCOUNT,DT) values (s_xxxx_client_discount_m.NEXTVAL,175, 7, date'2014-03-01');</v>
      </c>
    </row>
    <row r="79" spans="1:48" ht="15" customHeight="1" x14ac:dyDescent="0.3">
      <c r="A79" s="10">
        <v>19</v>
      </c>
      <c r="B79" s="11"/>
      <c r="C79" s="12" t="str">
        <f t="shared" si="21"/>
        <v>100019</v>
      </c>
      <c r="D79" s="12" t="str">
        <f t="shared" si="22"/>
        <v>100019/13</v>
      </c>
      <c r="E79" s="158" t="s">
        <v>251</v>
      </c>
      <c r="F79" s="158" t="s">
        <v>252</v>
      </c>
      <c r="G79" s="12">
        <v>2</v>
      </c>
      <c r="H79" s="189">
        <v>100094</v>
      </c>
      <c r="I79" s="15" t="str">
        <f t="shared" si="23"/>
        <v>Б-100094-13</v>
      </c>
      <c r="J79" s="85">
        <v>3</v>
      </c>
      <c r="K79" s="12">
        <v>7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24"/>
        <v>1000941</v>
      </c>
      <c r="S79" s="15">
        <v>1</v>
      </c>
      <c r="T79" s="13" t="s">
        <v>140</v>
      </c>
      <c r="U79" s="12">
        <v>90000</v>
      </c>
      <c r="V79" s="12">
        <f t="shared" ref="V79:V123" si="31">U79*0.18</f>
        <v>16200</v>
      </c>
      <c r="W79" s="12">
        <v>0</v>
      </c>
      <c r="X79" s="18">
        <v>176</v>
      </c>
      <c r="Y79" s="19" t="s">
        <v>47</v>
      </c>
      <c r="Z79" s="20">
        <f t="shared" si="30"/>
        <v>73800</v>
      </c>
      <c r="AA79" s="21"/>
      <c r="AB79" s="22"/>
      <c r="AC79" s="14">
        <f t="shared" si="27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1"/>
      <c r="AT79" s="172"/>
      <c r="AV79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100094, 'Б-100094-13',date'2016-03-03',3, 7, 7, 'RUR', 1, 18, date'2016-03-06', date'2016-03-07', 1000941, 1, to_date('2016-03-08 00:00:00','YYYY-MM-DD HH24:MI:SS'), 90000, 16200, 0, 176, 0, 'c1', 8,null);insert into xxxx_oebs_cash_payment_test (ID, INVOICE_ID, OEBS_PAYMENT, DOC_DATE, COMISS_DATE) values (s_xxxx_oebs_cash_payment_test.NEXTVAL, 100094, 45000, to_date('2016-03-08 00:00:00','YYYY-MM-DD HH24:MI:SS'), date'2016-03-31' );insert into xxxx_client_discount_m  (ID,CLIENT_ID,CLIENT_AVG_DISCOUNT,DT) values (s_xxxx_client_discount_m.NEXTVAL,176, 7, date'2014-03-01');</v>
      </c>
    </row>
    <row r="80" spans="1:48" ht="15" customHeight="1" x14ac:dyDescent="0.3">
      <c r="A80" s="10">
        <v>19</v>
      </c>
      <c r="B80" s="11"/>
      <c r="C80" s="12" t="str">
        <f t="shared" si="21"/>
        <v>100019</v>
      </c>
      <c r="D80" s="12" t="str">
        <f t="shared" si="22"/>
        <v>100019/13</v>
      </c>
      <c r="E80" s="158" t="s">
        <v>251</v>
      </c>
      <c r="F80" s="158" t="s">
        <v>252</v>
      </c>
      <c r="G80" s="12">
        <v>2</v>
      </c>
      <c r="H80" s="189">
        <v>100095</v>
      </c>
      <c r="I80" s="15" t="str">
        <f t="shared" si="23"/>
        <v>Б-100095-13</v>
      </c>
      <c r="J80" s="85">
        <v>3</v>
      </c>
      <c r="K80" s="28">
        <v>7</v>
      </c>
      <c r="L80" s="12" t="s">
        <v>42</v>
      </c>
      <c r="M80" s="16">
        <v>1</v>
      </c>
      <c r="N80" s="12">
        <v>18</v>
      </c>
      <c r="O80" s="13" t="s">
        <v>169</v>
      </c>
      <c r="P80" s="13" t="s">
        <v>234</v>
      </c>
      <c r="Q80" s="13" t="s">
        <v>235</v>
      </c>
      <c r="R80" s="17" t="str">
        <f t="shared" si="24"/>
        <v>1000951</v>
      </c>
      <c r="S80" s="15">
        <v>1</v>
      </c>
      <c r="T80" s="13" t="s">
        <v>141</v>
      </c>
      <c r="U80" s="12">
        <v>80000</v>
      </c>
      <c r="V80" s="12">
        <f t="shared" si="31"/>
        <v>14400</v>
      </c>
      <c r="W80" s="12">
        <v>0</v>
      </c>
      <c r="X80" s="18">
        <v>177</v>
      </c>
      <c r="Y80" s="19" t="s">
        <v>47</v>
      </c>
      <c r="Z80" s="20">
        <f t="shared" si="30"/>
        <v>65600</v>
      </c>
      <c r="AA80" s="21"/>
      <c r="AB80" s="22"/>
      <c r="AC80" s="14">
        <f t="shared" si="27"/>
        <v>40000</v>
      </c>
      <c r="AD80" s="12"/>
      <c r="AE80" s="12"/>
      <c r="AF80" s="13" t="s">
        <v>231</v>
      </c>
      <c r="AG80" s="23">
        <v>8</v>
      </c>
      <c r="AH80" s="30">
        <v>20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216" t="s">
        <v>357</v>
      </c>
      <c r="AT80" s="15"/>
      <c r="AV80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100095, 'Б-100095-13',date'2016-03-04',3, 7, 7, 'RUR', 1, 18, date'2016-03-06', date'2016-03-07', 1000951, 1, to_date('2016-03-09 00:00:00','YYYY-MM-DD HH24:MI:SS'), 80000, 14400, 0, 177, 0, 'c1', 8,null);insert into xxxx_oebs_cash_payment_test (ID, INVOICE_ID, OEBS_PAYMENT, DOC_DATE, COMISS_DATE) values (s_xxxx_oebs_cash_payment_test.NEXTVAL, 100095, 40000, to_date('2016-03-09 00:00:00','YYYY-MM-DD HH24:MI:SS'), date'2016-03-31' );insert into xxxx_client_discount_m  (ID,CLIENT_ID,CLIENT_AVG_DISCOUNT,DT) values (s_xxxx_client_discount_m.NEXTVAL,177, 20, date'2014-03-01');</v>
      </c>
    </row>
    <row r="81" spans="1:48" s="44" customFormat="1" ht="15" customHeight="1" x14ac:dyDescent="0.3">
      <c r="A81" s="10">
        <v>19</v>
      </c>
      <c r="B81" s="32"/>
      <c r="C81" s="33" t="str">
        <f t="shared" si="21"/>
        <v>100019</v>
      </c>
      <c r="D81" s="33" t="str">
        <f t="shared" si="22"/>
        <v>100019/13</v>
      </c>
      <c r="E81" s="159" t="s">
        <v>251</v>
      </c>
      <c r="F81" s="159" t="s">
        <v>252</v>
      </c>
      <c r="G81" s="33">
        <v>2</v>
      </c>
      <c r="H81" s="189">
        <v>100096</v>
      </c>
      <c r="I81" s="33" t="str">
        <f t="shared" si="23"/>
        <v>Б-100096-13</v>
      </c>
      <c r="J81" s="85">
        <v>3</v>
      </c>
      <c r="K81" s="35">
        <v>12</v>
      </c>
      <c r="L81" s="33" t="s">
        <v>42</v>
      </c>
      <c r="M81" s="36">
        <v>1</v>
      </c>
      <c r="N81" s="33">
        <v>18</v>
      </c>
      <c r="O81" s="34" t="s">
        <v>170</v>
      </c>
      <c r="P81" s="34" t="s">
        <v>234</v>
      </c>
      <c r="Q81" s="34" t="s">
        <v>235</v>
      </c>
      <c r="R81" s="17" t="str">
        <f t="shared" si="24"/>
        <v>1000961</v>
      </c>
      <c r="S81" s="33">
        <v>1</v>
      </c>
      <c r="T81" s="34" t="s">
        <v>142</v>
      </c>
      <c r="U81" s="33">
        <v>60000</v>
      </c>
      <c r="V81" s="33">
        <f t="shared" si="31"/>
        <v>10800</v>
      </c>
      <c r="W81" s="33">
        <v>0</v>
      </c>
      <c r="X81" s="18">
        <v>178</v>
      </c>
      <c r="Y81" s="38" t="s">
        <v>47</v>
      </c>
      <c r="Z81" s="20">
        <f t="shared" si="30"/>
        <v>49200</v>
      </c>
      <c r="AA81" s="21"/>
      <c r="AB81" s="22"/>
      <c r="AC81" s="40">
        <f t="shared" si="27"/>
        <v>30000</v>
      </c>
      <c r="AD81" s="33"/>
      <c r="AE81" s="33"/>
      <c r="AF81" s="34" t="s">
        <v>231</v>
      </c>
      <c r="AG81" s="41">
        <v>8</v>
      </c>
      <c r="AH81" s="42">
        <v>13</v>
      </c>
      <c r="AI81" s="43" t="s">
        <v>49</v>
      </c>
      <c r="AJ81" s="34"/>
      <c r="AK81" s="34"/>
      <c r="AL81" s="37">
        <v>0</v>
      </c>
      <c r="AM81" s="33" t="s">
        <v>50</v>
      </c>
      <c r="AN81" s="33" t="s">
        <v>51</v>
      </c>
      <c r="AO81" s="33"/>
      <c r="AP81" s="37"/>
      <c r="AQ81" s="37"/>
      <c r="AR81" s="37"/>
      <c r="AS81" s="37"/>
      <c r="AT81" s="33"/>
      <c r="AV81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2, 100096, 'Б-100096-13',date'2016-03-05',3, 12, 12, 'RUR', 1, 18, date'2016-03-06', date'2016-03-07', 1000961, 1, to_date('2016-03-11 00:00:00','YYYY-MM-DD HH24:MI:SS'), 60000, 10800, 0, 178, 0, 'c1', 8,null);insert into xxxx_oebs_cash_payment_test (ID, INVOICE_ID, OEBS_PAYMENT, DOC_DATE, COMISS_DATE) values (s_xxxx_oebs_cash_payment_test.NEXTVAL, 100096, 30000, to_date('2016-03-11 00:00:00','YYYY-MM-DD HH24:MI:SS'), date'2016-03-31' );insert into xxxx_client_discount_m  (ID,CLIENT_ID,CLIENT_AVG_DISCOUNT,DT) values (s_xxxx_client_discount_m.NEXTVAL,178, 13, date'2014-03-01');</v>
      </c>
    </row>
    <row r="82" spans="1:48" x14ac:dyDescent="0.3">
      <c r="A82" s="10">
        <v>20</v>
      </c>
      <c r="B82" s="11"/>
      <c r="C82" s="12" t="str">
        <f t="shared" si="21"/>
        <v>100020</v>
      </c>
      <c r="D82" s="12" t="str">
        <f t="shared" si="22"/>
        <v>100020/13</v>
      </c>
      <c r="E82" s="158" t="s">
        <v>251</v>
      </c>
      <c r="F82" s="158" t="s">
        <v>252</v>
      </c>
      <c r="G82" s="12">
        <v>2</v>
      </c>
      <c r="H82" s="189">
        <v>100097</v>
      </c>
      <c r="I82" s="15" t="str">
        <f t="shared" si="23"/>
        <v>Б-100097-13</v>
      </c>
      <c r="J82" s="85">
        <v>3</v>
      </c>
      <c r="K82" s="12">
        <v>1</v>
      </c>
      <c r="L82" s="81" t="s">
        <v>91</v>
      </c>
      <c r="M82" s="16">
        <v>1</v>
      </c>
      <c r="N82" s="12">
        <v>18</v>
      </c>
      <c r="O82" s="13" t="s">
        <v>167</v>
      </c>
      <c r="P82" s="13" t="s">
        <v>234</v>
      </c>
      <c r="Q82" s="13" t="s">
        <v>235</v>
      </c>
      <c r="R82" s="17" t="str">
        <f t="shared" si="24"/>
        <v>1000971</v>
      </c>
      <c r="S82" s="15">
        <v>1</v>
      </c>
      <c r="T82" s="13" t="s">
        <v>139</v>
      </c>
      <c r="U82" s="12">
        <v>100000</v>
      </c>
      <c r="V82" s="12">
        <f t="shared" si="31"/>
        <v>18000</v>
      </c>
      <c r="W82" s="12">
        <v>0</v>
      </c>
      <c r="X82" s="18">
        <v>179</v>
      </c>
      <c r="Y82" s="19" t="s">
        <v>47</v>
      </c>
      <c r="Z82" s="20">
        <f t="shared" si="30"/>
        <v>82000</v>
      </c>
      <c r="AA82" s="21"/>
      <c r="AB82" s="22"/>
      <c r="AC82" s="14">
        <f t="shared" si="27"/>
        <v>50000</v>
      </c>
      <c r="AD82" s="12"/>
      <c r="AE82" s="12"/>
      <c r="AF82" s="13" t="s">
        <v>231</v>
      </c>
      <c r="AG82" s="23">
        <v>8</v>
      </c>
      <c r="AH82" s="24">
        <v>13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T82" s="15"/>
      <c r="AV82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100097, 'Б-100097-13',date'2016-03-02',3, 1, 1, 'USD', 1, 18, date'2016-03-06', date'2016-03-07', 1000971, 1, to_date('2016-03-07 00:00:00','YYYY-MM-DD HH24:MI:SS'), 100000, 18000, 0, 179, 0, 'c1', 8,null);insert into xxxx_oebs_cash_payment_test (ID, INVOICE_ID, OEBS_PAYMENT, DOC_DATE, COMISS_DATE) values (s_xxxx_oebs_cash_payment_test.NEXTVAL, 100097, 50000, to_date('2016-03-07 00:00:00','YYYY-MM-DD HH24:MI:SS'), date'2016-03-31' );insert into xxxx_client_discount_m  (ID,CLIENT_ID,CLIENT_AVG_DISCOUNT,DT) values (s_xxxx_client_discount_m.NEXTVAL,179, 13, date'2014-03-01');</v>
      </c>
    </row>
    <row r="83" spans="1:48" ht="15" customHeight="1" x14ac:dyDescent="0.3">
      <c r="A83" s="10">
        <v>20</v>
      </c>
      <c r="B83" s="11"/>
      <c r="C83" s="12" t="str">
        <f t="shared" si="21"/>
        <v>100020</v>
      </c>
      <c r="D83" s="12" t="str">
        <f t="shared" si="22"/>
        <v>100020/13</v>
      </c>
      <c r="E83" s="158" t="s">
        <v>251</v>
      </c>
      <c r="F83" s="158" t="s">
        <v>252</v>
      </c>
      <c r="G83" s="12">
        <v>2</v>
      </c>
      <c r="H83" s="189">
        <v>100098</v>
      </c>
      <c r="I83" s="15" t="str">
        <f t="shared" si="23"/>
        <v>Б-100098-13</v>
      </c>
      <c r="J83" s="85">
        <v>3</v>
      </c>
      <c r="K83" s="12">
        <v>2</v>
      </c>
      <c r="L83" s="81" t="s">
        <v>91</v>
      </c>
      <c r="M83" s="16">
        <v>1</v>
      </c>
      <c r="N83" s="12">
        <v>18</v>
      </c>
      <c r="O83" s="13" t="s">
        <v>168</v>
      </c>
      <c r="P83" s="13" t="s">
        <v>234</v>
      </c>
      <c r="Q83" s="13" t="s">
        <v>235</v>
      </c>
      <c r="R83" s="17" t="str">
        <f t="shared" si="24"/>
        <v>1000981</v>
      </c>
      <c r="S83" s="15">
        <v>1</v>
      </c>
      <c r="T83" s="13" t="s">
        <v>140</v>
      </c>
      <c r="U83" s="12">
        <v>90000</v>
      </c>
      <c r="V83" s="12">
        <f t="shared" si="31"/>
        <v>16200</v>
      </c>
      <c r="W83" s="12">
        <v>0</v>
      </c>
      <c r="X83" s="18">
        <v>180</v>
      </c>
      <c r="Y83" s="19" t="s">
        <v>47</v>
      </c>
      <c r="Z83" s="20">
        <f t="shared" si="30"/>
        <v>73800</v>
      </c>
      <c r="AA83" s="21"/>
      <c r="AB83" s="22"/>
      <c r="AC83" s="14">
        <f t="shared" si="27"/>
        <v>45000</v>
      </c>
      <c r="AD83" s="12"/>
      <c r="AE83" s="12"/>
      <c r="AF83" s="13" t="s">
        <v>231</v>
      </c>
      <c r="AG83" s="23">
        <v>8</v>
      </c>
      <c r="AH83" s="27">
        <v>7</v>
      </c>
      <c r="AI83" s="25" t="s">
        <v>49</v>
      </c>
      <c r="AJ83" s="13"/>
      <c r="AK83" s="13"/>
      <c r="AL83" s="17">
        <v>0</v>
      </c>
      <c r="AM83" s="15" t="s">
        <v>50</v>
      </c>
      <c r="AN83" s="12" t="s">
        <v>51</v>
      </c>
      <c r="AO83" s="12"/>
      <c r="AP83" s="17"/>
      <c r="AQ83" s="17"/>
      <c r="AR83" s="17"/>
      <c r="AS83" s="17" t="s">
        <v>358</v>
      </c>
      <c r="AT83" s="15"/>
      <c r="AV83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100098, 'Б-100098-13',date'2016-03-03',3, 2, 2, 'USD', 1, 18, date'2016-03-06', date'2016-03-07', 1000981, 1, to_date('2016-03-08 00:00:00','YYYY-MM-DD HH24:MI:SS'), 90000, 16200, 0, 180, 0, 'c1', 8,null);insert into xxxx_oebs_cash_payment_test (ID, INVOICE_ID, OEBS_PAYMENT, DOC_DATE, COMISS_DATE) values (s_xxxx_oebs_cash_payment_test.NEXTVAL, 100098, 45000, to_date('2016-03-08 00:00:00','YYYY-MM-DD HH24:MI:SS'), date'2016-03-31' );insert into xxxx_client_discount_m  (ID,CLIENT_ID,CLIENT_AVG_DISCOUNT,DT) values (s_xxxx_client_discount_m.NEXTVAL,180, 7, date'2014-03-01');</v>
      </c>
    </row>
    <row r="84" spans="1:48" ht="15" customHeight="1" x14ac:dyDescent="0.3">
      <c r="A84" s="10">
        <v>20</v>
      </c>
      <c r="B84" s="11"/>
      <c r="C84" s="12" t="str">
        <f t="shared" si="21"/>
        <v>100020</v>
      </c>
      <c r="D84" s="12" t="str">
        <f t="shared" si="22"/>
        <v>100020/13</v>
      </c>
      <c r="E84" s="158" t="s">
        <v>251</v>
      </c>
      <c r="F84" s="158" t="s">
        <v>252</v>
      </c>
      <c r="G84" s="12">
        <v>2</v>
      </c>
      <c r="H84" s="189">
        <v>100099</v>
      </c>
      <c r="I84" s="15" t="str">
        <f t="shared" si="23"/>
        <v>Б-100099-13</v>
      </c>
      <c r="J84" s="85">
        <v>3</v>
      </c>
      <c r="K84" s="12">
        <v>2</v>
      </c>
      <c r="L84" s="81" t="s">
        <v>91</v>
      </c>
      <c r="M84" s="16">
        <v>1</v>
      </c>
      <c r="N84" s="12">
        <v>18</v>
      </c>
      <c r="O84" s="13" t="s">
        <v>168</v>
      </c>
      <c r="P84" s="13" t="s">
        <v>234</v>
      </c>
      <c r="Q84" s="13" t="s">
        <v>235</v>
      </c>
      <c r="R84" s="17" t="str">
        <f t="shared" si="24"/>
        <v>1000991</v>
      </c>
      <c r="S84" s="15">
        <v>1</v>
      </c>
      <c r="T84" s="13" t="s">
        <v>140</v>
      </c>
      <c r="U84" s="12">
        <v>90000</v>
      </c>
      <c r="V84" s="12">
        <f t="shared" si="31"/>
        <v>16200</v>
      </c>
      <c r="W84" s="12">
        <v>0</v>
      </c>
      <c r="X84" s="18">
        <v>181</v>
      </c>
      <c r="Y84" s="19" t="s">
        <v>47</v>
      </c>
      <c r="Z84" s="20">
        <f t="shared" si="30"/>
        <v>73800</v>
      </c>
      <c r="AA84" s="21"/>
      <c r="AB84" s="22"/>
      <c r="AC84" s="14">
        <f t="shared" si="27"/>
        <v>45000</v>
      </c>
      <c r="AD84" s="12"/>
      <c r="AE84" s="12"/>
      <c r="AF84" s="13" t="s">
        <v>231</v>
      </c>
      <c r="AG84" s="23">
        <v>8</v>
      </c>
      <c r="AH84" s="27">
        <v>7</v>
      </c>
      <c r="AI84" s="25" t="s">
        <v>49</v>
      </c>
      <c r="AJ84" s="13"/>
      <c r="AK84" s="13"/>
      <c r="AL84" s="17">
        <v>0</v>
      </c>
      <c r="AM84" s="15" t="s">
        <v>50</v>
      </c>
      <c r="AN84" s="12" t="s">
        <v>51</v>
      </c>
      <c r="AO84" s="12"/>
      <c r="AP84" s="17"/>
      <c r="AQ84" s="17"/>
      <c r="AR84" s="17"/>
      <c r="AS84" s="17"/>
      <c r="AT84" s="15"/>
      <c r="AV84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100099, 'Б-100099-13',date'2016-03-03',3, 2, 2, 'USD', 1, 18, date'2016-03-06', date'2016-03-07', 1000991, 1, to_date('2016-03-08 00:00:00','YYYY-MM-DD HH24:MI:SS'), 90000, 16200, 0, 181, 0, 'c1', 8,null);insert into xxxx_oebs_cash_payment_test (ID, INVOICE_ID, OEBS_PAYMENT, DOC_DATE, COMISS_DATE) values (s_xxxx_oebs_cash_payment_test.NEXTVAL, 100099, 45000, to_date('2016-03-08 00:00:00','YYYY-MM-DD HH24:MI:SS'), date'2016-03-31' );insert into xxxx_client_discount_m  (ID,CLIENT_ID,CLIENT_AVG_DISCOUNT,DT) values (s_xxxx_client_discount_m.NEXTVAL,181, 7, date'2014-03-01');</v>
      </c>
    </row>
    <row r="85" spans="1:48" ht="15" customHeight="1" x14ac:dyDescent="0.3">
      <c r="A85" s="10">
        <v>20</v>
      </c>
      <c r="B85" s="11"/>
      <c r="C85" s="12" t="str">
        <f t="shared" si="21"/>
        <v>100020</v>
      </c>
      <c r="D85" s="12" t="str">
        <f t="shared" si="22"/>
        <v>100020/13</v>
      </c>
      <c r="E85" s="158" t="s">
        <v>251</v>
      </c>
      <c r="F85" s="158" t="s">
        <v>252</v>
      </c>
      <c r="G85" s="12">
        <v>2</v>
      </c>
      <c r="H85" s="189">
        <v>100100</v>
      </c>
      <c r="I85" s="15" t="str">
        <f t="shared" si="23"/>
        <v>Б-100100-13</v>
      </c>
      <c r="J85" s="85">
        <v>3</v>
      </c>
      <c r="K85" s="12">
        <v>7</v>
      </c>
      <c r="L85" s="241" t="s">
        <v>274</v>
      </c>
      <c r="M85" s="16">
        <v>1</v>
      </c>
      <c r="N85" s="12">
        <v>18</v>
      </c>
      <c r="O85" s="13" t="s">
        <v>168</v>
      </c>
      <c r="P85" s="13" t="s">
        <v>234</v>
      </c>
      <c r="Q85" s="13" t="s">
        <v>235</v>
      </c>
      <c r="R85" s="17" t="str">
        <f t="shared" si="24"/>
        <v>1001001</v>
      </c>
      <c r="S85" s="15">
        <v>1</v>
      </c>
      <c r="T85" s="13" t="s">
        <v>140</v>
      </c>
      <c r="U85" s="12">
        <v>90000</v>
      </c>
      <c r="V85" s="12">
        <f t="shared" si="31"/>
        <v>16200</v>
      </c>
      <c r="W85" s="12">
        <v>0</v>
      </c>
      <c r="X85" s="18">
        <v>182</v>
      </c>
      <c r="Y85" s="19" t="s">
        <v>47</v>
      </c>
      <c r="Z85" s="20">
        <f t="shared" si="30"/>
        <v>73800</v>
      </c>
      <c r="AA85" s="21"/>
      <c r="AB85" s="22"/>
      <c r="AC85" s="14">
        <f t="shared" si="27"/>
        <v>45000</v>
      </c>
      <c r="AD85" s="12"/>
      <c r="AE85" s="12"/>
      <c r="AF85" s="13" t="s">
        <v>231</v>
      </c>
      <c r="AG85" s="23">
        <v>8</v>
      </c>
      <c r="AH85" s="27">
        <v>7</v>
      </c>
      <c r="AI85" s="25" t="s">
        <v>49</v>
      </c>
      <c r="AJ85" s="13"/>
      <c r="AK85" s="13"/>
      <c r="AL85" s="17">
        <v>0</v>
      </c>
      <c r="AM85" s="15" t="s">
        <v>50</v>
      </c>
      <c r="AN85" s="12" t="s">
        <v>51</v>
      </c>
      <c r="AO85" s="12"/>
      <c r="AP85" s="17"/>
      <c r="AQ85" s="17"/>
      <c r="AR85" s="17"/>
      <c r="AS85" s="171"/>
      <c r="AT85" s="172"/>
      <c r="AV85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100100, 'Б-100100-13',date'2016-03-03',3, 7, 7, 'RUB', 1, 18, date'2016-03-06', date'2016-03-07', 1001001, 1, to_date('2016-03-08 00:00:00','YYYY-MM-DD HH24:MI:SS'), 90000, 16200, 0, 182, 0, 'c1', 8,null);insert into xxxx_oebs_cash_payment_test (ID, INVOICE_ID, OEBS_PAYMENT, DOC_DATE, COMISS_DATE) values (s_xxxx_oebs_cash_payment_test.NEXTVAL, 100100, 45000, to_date('2016-03-08 00:00:00','YYYY-MM-DD HH24:MI:SS'), date'2016-03-31' );insert into xxxx_client_discount_m  (ID,CLIENT_ID,CLIENT_AVG_DISCOUNT,DT) values (s_xxxx_client_discount_m.NEXTVAL,182, 7, date'2014-03-01');</v>
      </c>
    </row>
    <row r="86" spans="1:48" ht="15" customHeight="1" x14ac:dyDescent="0.3">
      <c r="A86" s="10">
        <v>20</v>
      </c>
      <c r="B86" s="11"/>
      <c r="C86" s="12" t="str">
        <f t="shared" si="21"/>
        <v>100020</v>
      </c>
      <c r="D86" s="12" t="str">
        <f t="shared" si="22"/>
        <v>100020/13</v>
      </c>
      <c r="E86" s="158" t="s">
        <v>251</v>
      </c>
      <c r="F86" s="158" t="s">
        <v>252</v>
      </c>
      <c r="G86" s="12">
        <v>2</v>
      </c>
      <c r="H86" s="189">
        <v>100101</v>
      </c>
      <c r="I86" s="15" t="str">
        <f t="shared" si="23"/>
        <v>Б-100101-13</v>
      </c>
      <c r="J86" s="85">
        <v>3</v>
      </c>
      <c r="K86" s="28">
        <v>7</v>
      </c>
      <c r="L86" s="81" t="s">
        <v>91</v>
      </c>
      <c r="M86" s="16">
        <v>1</v>
      </c>
      <c r="N86" s="12">
        <v>18</v>
      </c>
      <c r="O86" s="13" t="s">
        <v>169</v>
      </c>
      <c r="P86" s="13" t="s">
        <v>234</v>
      </c>
      <c r="Q86" s="13" t="s">
        <v>235</v>
      </c>
      <c r="R86" s="17" t="str">
        <f t="shared" si="24"/>
        <v>1001011</v>
      </c>
      <c r="S86" s="15">
        <v>1</v>
      </c>
      <c r="T86" s="13" t="s">
        <v>141</v>
      </c>
      <c r="U86" s="12">
        <v>80000</v>
      </c>
      <c r="V86" s="12">
        <f t="shared" si="31"/>
        <v>14400</v>
      </c>
      <c r="W86" s="12">
        <v>0</v>
      </c>
      <c r="X86" s="18">
        <v>183</v>
      </c>
      <c r="Y86" s="19" t="s">
        <v>47</v>
      </c>
      <c r="Z86" s="20">
        <f t="shared" si="30"/>
        <v>65600</v>
      </c>
      <c r="AA86" s="21"/>
      <c r="AB86" s="22"/>
      <c r="AC86" s="14">
        <f t="shared" si="27"/>
        <v>40000</v>
      </c>
      <c r="AD86" s="12"/>
      <c r="AE86" s="12"/>
      <c r="AF86" s="13" t="s">
        <v>231</v>
      </c>
      <c r="AG86" s="23">
        <v>8</v>
      </c>
      <c r="AH86" s="30">
        <v>20</v>
      </c>
      <c r="AI86" s="25" t="s">
        <v>49</v>
      </c>
      <c r="AJ86" s="13"/>
      <c r="AK86" s="13"/>
      <c r="AL86" s="17">
        <v>0</v>
      </c>
      <c r="AM86" s="15" t="s">
        <v>50</v>
      </c>
      <c r="AN86" s="12" t="s">
        <v>51</v>
      </c>
      <c r="AO86" s="12"/>
      <c r="AP86" s="17"/>
      <c r="AQ86" s="17"/>
      <c r="AR86" s="17"/>
      <c r="AS86" s="216" t="s">
        <v>357</v>
      </c>
      <c r="AT86" s="15"/>
      <c r="AV86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100101, 'Б-100101-13',date'2016-03-04',3, 7, 7, 'USD', 1, 18, date'2016-03-06', date'2016-03-07', 1001011, 1, to_date('2016-03-09 00:00:00','YYYY-MM-DD HH24:MI:SS'), 80000, 14400, 0, 183, 0, 'c1', 8,null);insert into xxxx_oebs_cash_payment_test (ID, INVOICE_ID, OEBS_PAYMENT, DOC_DATE, COMISS_DATE) values (s_xxxx_oebs_cash_payment_test.NEXTVAL, 100101, 40000, to_date('2016-03-09 00:00:00','YYYY-MM-DD HH24:MI:SS'), date'2016-03-31' );insert into xxxx_client_discount_m  (ID,CLIENT_ID,CLIENT_AVG_DISCOUNT,DT) values (s_xxxx_client_discount_m.NEXTVAL,183, 20, date'2014-03-01');</v>
      </c>
    </row>
    <row r="87" spans="1:48" s="44" customFormat="1" ht="15" customHeight="1" x14ac:dyDescent="0.3">
      <c r="A87" s="10">
        <v>20</v>
      </c>
      <c r="B87" s="32"/>
      <c r="C87" s="33" t="str">
        <f t="shared" si="21"/>
        <v>100020</v>
      </c>
      <c r="D87" s="33" t="str">
        <f t="shared" si="22"/>
        <v>100020/13</v>
      </c>
      <c r="E87" s="159" t="s">
        <v>251</v>
      </c>
      <c r="F87" s="159" t="s">
        <v>252</v>
      </c>
      <c r="G87" s="33">
        <v>2</v>
      </c>
      <c r="H87" s="189">
        <v>100102</v>
      </c>
      <c r="I87" s="33" t="str">
        <f t="shared" si="23"/>
        <v>Б-100102-13</v>
      </c>
      <c r="J87" s="85">
        <v>3</v>
      </c>
      <c r="K87" s="35">
        <v>12</v>
      </c>
      <c r="L87" s="81" t="s">
        <v>91</v>
      </c>
      <c r="M87" s="36">
        <v>1</v>
      </c>
      <c r="N87" s="33">
        <v>18</v>
      </c>
      <c r="O87" s="34" t="s">
        <v>170</v>
      </c>
      <c r="P87" s="34" t="s">
        <v>234</v>
      </c>
      <c r="Q87" s="34" t="s">
        <v>235</v>
      </c>
      <c r="R87" s="17" t="str">
        <f t="shared" si="24"/>
        <v>1001021</v>
      </c>
      <c r="S87" s="33">
        <v>1</v>
      </c>
      <c r="T87" s="34" t="s">
        <v>142</v>
      </c>
      <c r="U87" s="33">
        <v>60000</v>
      </c>
      <c r="V87" s="33">
        <f t="shared" si="31"/>
        <v>10800</v>
      </c>
      <c r="W87" s="33">
        <v>0</v>
      </c>
      <c r="X87" s="18">
        <v>184</v>
      </c>
      <c r="Y87" s="38" t="s">
        <v>47</v>
      </c>
      <c r="Z87" s="20">
        <f t="shared" si="30"/>
        <v>49200</v>
      </c>
      <c r="AA87" s="21"/>
      <c r="AB87" s="22"/>
      <c r="AC87" s="40">
        <f t="shared" si="27"/>
        <v>30000</v>
      </c>
      <c r="AD87" s="33"/>
      <c r="AE87" s="33"/>
      <c r="AF87" s="34" t="s">
        <v>231</v>
      </c>
      <c r="AG87" s="41">
        <v>8</v>
      </c>
      <c r="AH87" s="42">
        <v>13</v>
      </c>
      <c r="AI87" s="43" t="s">
        <v>49</v>
      </c>
      <c r="AJ87" s="34"/>
      <c r="AK87" s="34"/>
      <c r="AL87" s="37">
        <v>0</v>
      </c>
      <c r="AM87" s="33" t="s">
        <v>50</v>
      </c>
      <c r="AN87" s="33" t="s">
        <v>51</v>
      </c>
      <c r="AO87" s="33"/>
      <c r="AP87" s="37"/>
      <c r="AQ87" s="37"/>
      <c r="AR87" s="37"/>
      <c r="AS87" s="37"/>
      <c r="AT87" s="33"/>
      <c r="AV87" s="9" t="str">
        <f t="shared" si="2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2, 100102, 'Б-100102-13',date'2016-03-05',3, 12, 12, 'USD', 1, 18, date'2016-03-06', date'2016-03-07', 1001021, 1, to_date('2016-03-11 00:00:00','YYYY-MM-DD HH24:MI:SS'), 60000, 10800, 0, 184, 0, 'c1', 8,null);insert into xxxx_oebs_cash_payment_test (ID, INVOICE_ID, OEBS_PAYMENT, DOC_DATE, COMISS_DATE) values (s_xxxx_oebs_cash_payment_test.NEXTVAL, 100102, 30000, to_date('2016-03-11 00:00:00','YYYY-MM-DD HH24:MI:SS'), date'2016-03-31' );insert into xxxx_client_discount_m  (ID,CLIENT_ID,CLIENT_AVG_DISCOUNT,DT) values (s_xxxx_client_discount_m.NEXTVAL,184, 13, date'2014-03-01');</v>
      </c>
    </row>
    <row r="88" spans="1:48" x14ac:dyDescent="0.3">
      <c r="A88" s="10">
        <v>21</v>
      </c>
      <c r="B88" s="11"/>
      <c r="C88" s="12" t="str">
        <f t="shared" ref="C88:C119" si="32">"1000"&amp;A88</f>
        <v>100021</v>
      </c>
      <c r="D88" s="12" t="str">
        <f t="shared" ref="D88:D119" si="33">"1000"&amp;A88&amp;"/13"</f>
        <v>100021/13</v>
      </c>
      <c r="E88" s="158" t="s">
        <v>251</v>
      </c>
      <c r="F88" s="158" t="s">
        <v>252</v>
      </c>
      <c r="G88" s="12">
        <v>2</v>
      </c>
      <c r="H88" s="189">
        <v>100103</v>
      </c>
      <c r="I88" s="15" t="str">
        <f t="shared" ref="I88:I119" si="34">"Б-"&amp;H88&amp;"-13"</f>
        <v>Б-100103-13</v>
      </c>
      <c r="J88" s="85">
        <v>3</v>
      </c>
      <c r="K88" s="12">
        <v>1</v>
      </c>
      <c r="L88" s="12" t="s">
        <v>42</v>
      </c>
      <c r="M88" s="16">
        <v>1</v>
      </c>
      <c r="N88" s="12">
        <v>18</v>
      </c>
      <c r="O88" s="13" t="s">
        <v>167</v>
      </c>
      <c r="P88" s="13" t="s">
        <v>234</v>
      </c>
      <c r="Q88" s="13" t="s">
        <v>235</v>
      </c>
      <c r="R88" s="17" t="str">
        <f t="shared" ref="R88:R108" si="35">H88&amp;"1"</f>
        <v>1001031</v>
      </c>
      <c r="S88" s="15">
        <v>1</v>
      </c>
      <c r="T88" s="13" t="s">
        <v>139</v>
      </c>
      <c r="U88" s="12">
        <v>10000</v>
      </c>
      <c r="V88" s="12">
        <f t="shared" si="31"/>
        <v>1800</v>
      </c>
      <c r="W88" s="12">
        <v>0</v>
      </c>
      <c r="X88" s="18">
        <v>185</v>
      </c>
      <c r="Y88" s="19" t="s">
        <v>47</v>
      </c>
      <c r="Z88" s="20">
        <f t="shared" si="30"/>
        <v>8200</v>
      </c>
      <c r="AA88" s="21"/>
      <c r="AB88" s="22">
        <f>AC88/1.18</f>
        <v>4237.2881355932204</v>
      </c>
      <c r="AC88" s="14">
        <f t="shared" si="27"/>
        <v>5000</v>
      </c>
      <c r="AD88" s="12"/>
      <c r="AE88" s="12"/>
      <c r="AF88" s="13" t="s">
        <v>231</v>
      </c>
      <c r="AG88" s="23">
        <v>8</v>
      </c>
      <c r="AH88" s="24">
        <v>13</v>
      </c>
      <c r="AI88" s="25" t="s">
        <v>49</v>
      </c>
      <c r="AJ88" s="13"/>
      <c r="AK88" s="13"/>
      <c r="AL88" s="17">
        <v>0</v>
      </c>
      <c r="AM88" s="15" t="s">
        <v>50</v>
      </c>
      <c r="AN88" s="12" t="s">
        <v>51</v>
      </c>
      <c r="AO88" s="12"/>
      <c r="AP88" s="17"/>
      <c r="AQ88" s="17"/>
      <c r="AR88" s="17"/>
      <c r="AS88" s="17" t="s">
        <v>279</v>
      </c>
      <c r="AT88" s="172">
        <v>1</v>
      </c>
      <c r="AU88" s="9">
        <v>656</v>
      </c>
      <c r="AV88" s="9" t="str">
        <f t="shared" ref="AV88:AV108" si="3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"&amp;A88&amp;", "&amp;C88&amp;", '"&amp;D88&amp;"', date'"&amp;E88&amp;"', date'"&amp;F88&amp;"', "&amp;G88&amp;", "&amp;H88&amp;", '"&amp;I88&amp;"',date'"&amp;O88&amp;"',"&amp;J88&amp;", "&amp;K88&amp;", "&amp;K88&amp;", '"&amp;L88&amp;"', "&amp;M88&amp;", "&amp;N88&amp;", date'"&amp;P88&amp;"', date'"&amp;Q88&amp;"', "&amp;R88&amp;", "&amp;S88&amp;", to_date('"&amp;T88&amp;"','YYYY-MM-DD HH24:MI:SS'), "&amp;U88&amp;", "&amp;V88&amp;", "&amp;W88&amp;", "&amp;X88&amp;", "&amp;AL88&amp;", '"&amp;AN88&amp;"', "&amp;AG88&amp;","&amp;AM88&amp;");"&amp;
IF(LEN(AC88)&gt;0,"insert into xxxx_oebs_cash_payment_test (ID, INVOICE_ID, OEBS_PAYMENT, DOC_DATE, COMISS_DATE) values (s_xxxx_oebs_cash_payment_test.NEXTVAL, "&amp;H88&amp;", "&amp;AC88&amp;", to_date('"&amp;T88&amp;"','YYYY-MM-DD HH24:MI:SS'), "&amp;AF88&amp;" );","")&amp;
IF(LEN(AD88)&gt;0,"insert into xxxx_oebs_cash_payment_test (ID, INVOICE_ID, OEBS_PAYMENT, DOC_DATE, COMISS_DATE) values (s_xxxx_oebs_cash_payment_test.NEXTVAL, "&amp;H88&amp;", "&amp;AD88&amp;", to_date('"&amp;T88&amp;"','YYYY-MM-DD HH24:MI:SS'), "&amp;AF88&amp;" );","")&amp;
IF(LEN(AE88)&gt;0,"insert into xxxx_oebs_cash_payment_test (ID, INVOICE_ID, OEBS_PAYMENT, DOC_DATE, COMISS_DATE) values (s_xxxx_oebs_cash_payment_test.NEXTVAL, "&amp;H88&amp;", "&amp;AE88&amp;", to_date('"&amp;T88&amp;"','YYYY-MM-DD HH24:MI:SS'), "&amp;AF88&amp;" );","")&amp;
IF(LEN(AH88)&gt;0,"insert into xxxx_client_discount_m  (ID,CLIENT_ID,CLIENT_AVG_DISCOUNT,DT) values (s_xxxx_client_discount_m.NEXTVAL,"&amp;X88&amp;", "&amp;AH88&amp;", "&amp;AI88&amp;");","")&amp;
IF(LEN(AJ88)&gt;0,"insert into xxxx_client_discount_m  (ID,CLIENT_ID,CLIENT_AVG_DISCOUNT,DT) values (s_xxxx_client_discount_m.NEXTVAL,"&amp;X88&amp;", "&amp;AJ88&amp;", "&amp;AK88&amp;");","")&amp;
IF(LEN(AO88)&gt;0,"insert into xxxx_contract_signed_attr (ID, CONTRACT_ID, CODE, KEY_NUM) values (s_xxxx_contract_signed_attr.NEXTVAL, "&amp;C88&amp;", 'SUPERCOMMISSION_BONUS' , "&amp;AO88&amp;" );","")&amp;
IF(LEN(AP88)&gt;0,"insert into xxxx_loyal_clients_contr_attr (ID, CONTRACT_ID, CLIENT_ID, LC_TURNOVER, COLLATERAL_FIRST_DT, COLLATERAL_END_DT) values (s_xxxx_loyal_clients_contr_atr.NEXTVAL, "&amp;C88&amp;", "&amp;X88&amp;", "&amp;AP88&amp;", "&amp;AQ88&amp;", "&amp;AR88&amp;"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100103, 'Б-100103-13',date'2016-03-02',3, 1, 1, 'RUR', 1, 18, date'2016-03-06', date'2016-03-07', 1001031, 1, to_date('2016-03-07 00:00:00','YYYY-MM-DD HH24:MI:SS'), 10000, 1800, 0, 185, 0, 'c1', 8,null);insert into xxxx_oebs_cash_payment_test (ID, INVOICE_ID, OEBS_PAYMENT, DOC_DATE, COMISS_DATE) values (s_xxxx_oebs_cash_payment_test.NEXTVAL, 100103, 5000, to_date('2016-03-07 00:00:00','YYYY-MM-DD HH24:MI:SS'), date'2016-03-31' );insert into xxxx_client_discount_m  (ID,CLIENT_ID,CLIENT_AVG_DISCOUNT,DT) values (s_xxxx_client_discount_m.NEXTVAL,185, 13, date'2014-03-01');</v>
      </c>
    </row>
    <row r="89" spans="1:48" ht="15" customHeight="1" x14ac:dyDescent="0.3">
      <c r="A89" s="10">
        <v>21</v>
      </c>
      <c r="B89" s="11"/>
      <c r="C89" s="12" t="str">
        <f t="shared" si="32"/>
        <v>100021</v>
      </c>
      <c r="D89" s="12" t="str">
        <f t="shared" si="33"/>
        <v>100021/13</v>
      </c>
      <c r="E89" s="158" t="s">
        <v>251</v>
      </c>
      <c r="F89" s="158" t="s">
        <v>252</v>
      </c>
      <c r="G89" s="12">
        <v>2</v>
      </c>
      <c r="H89" s="189">
        <v>100104</v>
      </c>
      <c r="I89" s="15" t="str">
        <f t="shared" si="34"/>
        <v>Б-100104-13</v>
      </c>
      <c r="J89" s="85">
        <v>3</v>
      </c>
      <c r="K89" s="12">
        <v>2</v>
      </c>
      <c r="L89" s="12" t="s">
        <v>42</v>
      </c>
      <c r="M89" s="16">
        <v>1</v>
      </c>
      <c r="N89" s="12">
        <v>18</v>
      </c>
      <c r="O89" s="13" t="s">
        <v>168</v>
      </c>
      <c r="P89" s="13" t="s">
        <v>234</v>
      </c>
      <c r="Q89" s="13" t="s">
        <v>235</v>
      </c>
      <c r="R89" s="17" t="str">
        <f t="shared" si="35"/>
        <v>1001041</v>
      </c>
      <c r="S89" s="15">
        <v>1</v>
      </c>
      <c r="T89" s="13" t="s">
        <v>140</v>
      </c>
      <c r="U89" s="12">
        <v>20000</v>
      </c>
      <c r="V89" s="12">
        <f t="shared" si="31"/>
        <v>3600</v>
      </c>
      <c r="W89" s="12">
        <v>0</v>
      </c>
      <c r="X89" s="18">
        <v>186</v>
      </c>
      <c r="Y89" s="19" t="s">
        <v>47</v>
      </c>
      <c r="Z89" s="20">
        <f t="shared" si="30"/>
        <v>16400</v>
      </c>
      <c r="AA89" s="21"/>
      <c r="AB89" s="22">
        <f t="shared" ref="AB89:AB113" si="37">AC89/1.18</f>
        <v>8474.5762711864409</v>
      </c>
      <c r="AC89" s="14">
        <f t="shared" si="27"/>
        <v>10000</v>
      </c>
      <c r="AD89" s="12"/>
      <c r="AE89" s="12"/>
      <c r="AF89" s="13" t="s">
        <v>231</v>
      </c>
      <c r="AG89" s="23">
        <v>8</v>
      </c>
      <c r="AH89" s="27">
        <v>7</v>
      </c>
      <c r="AI89" s="25" t="s">
        <v>49</v>
      </c>
      <c r="AJ89" s="13"/>
      <c r="AK89" s="13"/>
      <c r="AL89" s="17">
        <v>0</v>
      </c>
      <c r="AM89" s="15" t="s">
        <v>50</v>
      </c>
      <c r="AN89" s="12" t="s">
        <v>51</v>
      </c>
      <c r="AO89" s="12"/>
      <c r="AP89" s="17"/>
      <c r="AQ89" s="17"/>
      <c r="AR89" s="17"/>
      <c r="AS89" s="17" t="s">
        <v>280</v>
      </c>
      <c r="AT89" s="15">
        <v>2</v>
      </c>
      <c r="AU89" s="9">
        <v>1312</v>
      </c>
      <c r="AV89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100104, 'Б-100104-13',date'2016-03-03',3, 2, 2, 'RUR', 1, 18, date'2016-03-06', date'2016-03-07', 1001041, 1, to_date('2016-03-08 00:00:00','YYYY-MM-DD HH24:MI:SS'), 20000, 3600, 0, 186, 0, 'c1', 8,null);insert into xxxx_oebs_cash_payment_test (ID, INVOICE_ID, OEBS_PAYMENT, DOC_DATE, COMISS_DATE) values (s_xxxx_oebs_cash_payment_test.NEXTVAL, 100104, 10000, to_date('2016-03-08 00:00:00','YYYY-MM-DD HH24:MI:SS'), date'2016-03-31' );insert into xxxx_client_discount_m  (ID,CLIENT_ID,CLIENT_AVG_DISCOUNT,DT) values (s_xxxx_client_discount_m.NEXTVAL,186, 7, date'2014-03-01');</v>
      </c>
    </row>
    <row r="90" spans="1:48" ht="15" customHeight="1" x14ac:dyDescent="0.3">
      <c r="A90" s="10">
        <v>21</v>
      </c>
      <c r="B90" s="11"/>
      <c r="C90" s="12" t="str">
        <f t="shared" si="32"/>
        <v>100021</v>
      </c>
      <c r="D90" s="12" t="str">
        <f t="shared" si="33"/>
        <v>100021/13</v>
      </c>
      <c r="E90" s="158" t="s">
        <v>251</v>
      </c>
      <c r="F90" s="158" t="s">
        <v>252</v>
      </c>
      <c r="G90" s="12">
        <v>2</v>
      </c>
      <c r="H90" s="189">
        <v>100105</v>
      </c>
      <c r="I90" s="15" t="str">
        <f t="shared" si="34"/>
        <v>Б-100105-13</v>
      </c>
      <c r="J90" s="85">
        <v>3</v>
      </c>
      <c r="K90" s="12">
        <v>7</v>
      </c>
      <c r="L90" s="12" t="s">
        <v>42</v>
      </c>
      <c r="M90" s="16">
        <v>1</v>
      </c>
      <c r="N90" s="12">
        <v>18</v>
      </c>
      <c r="O90" s="13" t="s">
        <v>168</v>
      </c>
      <c r="P90" s="13" t="s">
        <v>234</v>
      </c>
      <c r="Q90" s="13" t="s">
        <v>235</v>
      </c>
      <c r="R90" s="17" t="str">
        <f t="shared" si="35"/>
        <v>1001051</v>
      </c>
      <c r="S90" s="15">
        <v>1</v>
      </c>
      <c r="T90" s="13" t="s">
        <v>140</v>
      </c>
      <c r="U90" s="12">
        <v>80000</v>
      </c>
      <c r="V90" s="12">
        <f t="shared" si="31"/>
        <v>14400</v>
      </c>
      <c r="W90" s="12">
        <v>0</v>
      </c>
      <c r="X90" s="18">
        <v>187</v>
      </c>
      <c r="Y90" s="19" t="s">
        <v>47</v>
      </c>
      <c r="Z90" s="20">
        <f t="shared" si="30"/>
        <v>65600</v>
      </c>
      <c r="AA90" s="21">
        <f>SUM(AB88:AB92)</f>
        <v>103348.51694915256</v>
      </c>
      <c r="AB90" s="22">
        <f t="shared" si="37"/>
        <v>33898.305084745763</v>
      </c>
      <c r="AC90" s="14">
        <f t="shared" si="27"/>
        <v>40000</v>
      </c>
      <c r="AD90" s="12"/>
      <c r="AE90" s="12"/>
      <c r="AF90" s="13" t="s">
        <v>231</v>
      </c>
      <c r="AG90" s="23">
        <v>8</v>
      </c>
      <c r="AH90" s="27">
        <v>7</v>
      </c>
      <c r="AI90" s="25" t="s">
        <v>49</v>
      </c>
      <c r="AJ90" s="13"/>
      <c r="AK90" s="13"/>
      <c r="AL90" s="17">
        <v>0</v>
      </c>
      <c r="AM90" s="15" t="s">
        <v>50</v>
      </c>
      <c r="AN90" s="12" t="s">
        <v>51</v>
      </c>
      <c r="AO90" s="12"/>
      <c r="AP90" s="17"/>
      <c r="AQ90" s="17"/>
      <c r="AR90" s="17"/>
      <c r="AS90" s="171"/>
      <c r="AT90" s="172">
        <v>7</v>
      </c>
      <c r="AU90" s="9">
        <v>10496</v>
      </c>
      <c r="AV90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100105, 'Б-100105-13',date'2016-03-03',3, 7, 7, 'RUR', 1, 18, date'2016-03-06', date'2016-03-07', 1001051, 1, to_date('2016-03-08 00:00:00','YYYY-MM-DD HH24:MI:SS'), 80000, 14400, 0, 187, 0, 'c1', 8,null);insert into xxxx_oebs_cash_payment_test (ID, INVOICE_ID, OEBS_PAYMENT, DOC_DATE, COMISS_DATE) values (s_xxxx_oebs_cash_payment_test.NEXTVAL, 100105, 40000, to_date('2016-03-08 00:00:00','YYYY-MM-DD HH24:MI:SS'), date'2016-03-31' );insert into xxxx_client_discount_m  (ID,CLIENT_ID,CLIENT_AVG_DISCOUNT,DT) values (s_xxxx_client_discount_m.NEXTVAL,187, 7, date'2014-03-01');</v>
      </c>
    </row>
    <row r="91" spans="1:48" ht="15" customHeight="1" x14ac:dyDescent="0.3">
      <c r="A91" s="10">
        <v>21</v>
      </c>
      <c r="B91" s="11"/>
      <c r="C91" s="12" t="str">
        <f t="shared" si="32"/>
        <v>100021</v>
      </c>
      <c r="D91" s="12" t="str">
        <f t="shared" si="33"/>
        <v>100021/13</v>
      </c>
      <c r="E91" s="158" t="s">
        <v>251</v>
      </c>
      <c r="F91" s="158" t="s">
        <v>252</v>
      </c>
      <c r="G91" s="12">
        <v>2</v>
      </c>
      <c r="H91" s="189">
        <v>100106</v>
      </c>
      <c r="I91" s="15" t="str">
        <f t="shared" si="34"/>
        <v>Б-100106-13</v>
      </c>
      <c r="J91" s="85">
        <v>3</v>
      </c>
      <c r="K91" s="28">
        <v>7</v>
      </c>
      <c r="L91" s="12" t="s">
        <v>42</v>
      </c>
      <c r="M91" s="16">
        <v>1</v>
      </c>
      <c r="N91" s="12">
        <v>18</v>
      </c>
      <c r="O91" s="13" t="s">
        <v>169</v>
      </c>
      <c r="P91" s="13" t="s">
        <v>234</v>
      </c>
      <c r="Q91" s="13" t="s">
        <v>235</v>
      </c>
      <c r="R91" s="17" t="str">
        <f t="shared" si="35"/>
        <v>1001061</v>
      </c>
      <c r="S91" s="15">
        <v>1</v>
      </c>
      <c r="T91" s="13" t="s">
        <v>141</v>
      </c>
      <c r="U91" s="12">
        <v>80000</v>
      </c>
      <c r="V91" s="12">
        <f t="shared" si="31"/>
        <v>14400</v>
      </c>
      <c r="W91" s="12">
        <v>0</v>
      </c>
      <c r="X91" s="18">
        <v>188</v>
      </c>
      <c r="Y91" s="19" t="s">
        <v>47</v>
      </c>
      <c r="Z91" s="20">
        <f t="shared" si="30"/>
        <v>65600</v>
      </c>
      <c r="AA91" s="21"/>
      <c r="AB91" s="22">
        <f t="shared" si="37"/>
        <v>33898.305084745763</v>
      </c>
      <c r="AC91" s="14">
        <f t="shared" si="27"/>
        <v>40000</v>
      </c>
      <c r="AD91" s="12"/>
      <c r="AE91" s="12"/>
      <c r="AF91" s="13" t="s">
        <v>231</v>
      </c>
      <c r="AG91" s="23">
        <v>8</v>
      </c>
      <c r="AH91" s="30">
        <v>20</v>
      </c>
      <c r="AI91" s="25" t="s">
        <v>49</v>
      </c>
      <c r="AJ91" s="13"/>
      <c r="AK91" s="13"/>
      <c r="AL91" s="17">
        <v>0</v>
      </c>
      <c r="AM91" s="15" t="s">
        <v>50</v>
      </c>
      <c r="AN91" s="12" t="s">
        <v>51</v>
      </c>
      <c r="AO91" s="12"/>
      <c r="AP91" s="17"/>
      <c r="AQ91" s="17"/>
      <c r="AR91" s="17"/>
      <c r="AS91" s="17"/>
      <c r="AT91" s="15">
        <v>12</v>
      </c>
      <c r="AU91" s="9" t="s">
        <v>303</v>
      </c>
      <c r="AV91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100106, 'Б-100106-13',date'2016-03-04',3, 7, 7, 'RUR', 1, 18, date'2016-03-06', date'2016-03-07', 1001061, 1, to_date('2016-03-09 00:00:00','YYYY-MM-DD HH24:MI:SS'), 80000, 14400, 0, 188, 0, 'c1', 8,null);insert into xxxx_oebs_cash_payment_test (ID, INVOICE_ID, OEBS_PAYMENT, DOC_DATE, COMISS_DATE) values (s_xxxx_oebs_cash_payment_test.NEXTVAL, 100106, 40000, to_date('2016-03-09 00:00:00','YYYY-MM-DD HH24:MI:SS'), date'2016-03-31' );insert into xxxx_client_discount_m  (ID,CLIENT_ID,CLIENT_AVG_DISCOUNT,DT) values (s_xxxx_client_discount_m.NEXTVAL,188, 20, date'2014-03-01');</v>
      </c>
    </row>
    <row r="92" spans="1:48" s="44" customFormat="1" ht="15" customHeight="1" x14ac:dyDescent="0.3">
      <c r="A92" s="10">
        <v>21</v>
      </c>
      <c r="B92" s="32"/>
      <c r="C92" s="33" t="str">
        <f t="shared" si="32"/>
        <v>100021</v>
      </c>
      <c r="D92" s="33" t="str">
        <f t="shared" si="33"/>
        <v>100021/13</v>
      </c>
      <c r="E92" s="159" t="s">
        <v>251</v>
      </c>
      <c r="F92" s="159" t="s">
        <v>252</v>
      </c>
      <c r="G92" s="33">
        <v>2</v>
      </c>
      <c r="H92" s="189">
        <v>100107</v>
      </c>
      <c r="I92" s="33" t="str">
        <f t="shared" si="34"/>
        <v>Б-100107-13</v>
      </c>
      <c r="J92" s="85">
        <v>3</v>
      </c>
      <c r="K92" s="35">
        <v>12</v>
      </c>
      <c r="L92" s="33" t="s">
        <v>42</v>
      </c>
      <c r="M92" s="36">
        <v>1</v>
      </c>
      <c r="N92" s="33">
        <v>18</v>
      </c>
      <c r="O92" s="34" t="s">
        <v>170</v>
      </c>
      <c r="P92" s="34" t="s">
        <v>234</v>
      </c>
      <c r="Q92" s="34" t="s">
        <v>235</v>
      </c>
      <c r="R92" s="17" t="str">
        <f t="shared" si="35"/>
        <v>1001071</v>
      </c>
      <c r="S92" s="33">
        <v>1</v>
      </c>
      <c r="T92" s="34" t="s">
        <v>142</v>
      </c>
      <c r="U92" s="33">
        <v>53902.5</v>
      </c>
      <c r="V92" s="33">
        <f t="shared" si="31"/>
        <v>9702.4499999999989</v>
      </c>
      <c r="W92" s="33">
        <v>0</v>
      </c>
      <c r="X92" s="18">
        <v>189</v>
      </c>
      <c r="Y92" s="38" t="s">
        <v>47</v>
      </c>
      <c r="Z92" s="20">
        <f t="shared" si="30"/>
        <v>44200.05</v>
      </c>
      <c r="AA92" s="21">
        <f>SUM(Z88:Z92)</f>
        <v>200000.05</v>
      </c>
      <c r="AB92" s="22">
        <f t="shared" si="37"/>
        <v>22840.042372881358</v>
      </c>
      <c r="AC92" s="40">
        <f t="shared" si="27"/>
        <v>26951.25</v>
      </c>
      <c r="AD92" s="33"/>
      <c r="AE92" s="33"/>
      <c r="AF92" s="34" t="s">
        <v>231</v>
      </c>
      <c r="AG92" s="41">
        <v>8</v>
      </c>
      <c r="AH92" s="42">
        <v>13</v>
      </c>
      <c r="AI92" s="43" t="s">
        <v>49</v>
      </c>
      <c r="AJ92" s="34"/>
      <c r="AK92" s="34"/>
      <c r="AL92" s="37">
        <v>0</v>
      </c>
      <c r="AM92" s="33" t="s">
        <v>50</v>
      </c>
      <c r="AN92" s="33" t="s">
        <v>51</v>
      </c>
      <c r="AO92" s="33"/>
      <c r="AP92" s="37"/>
      <c r="AQ92" s="37"/>
      <c r="AR92" s="37"/>
      <c r="AS92" s="37" t="s">
        <v>250</v>
      </c>
      <c r="AT92" s="33"/>
      <c r="AU92" s="44">
        <v>8267.8813520000003</v>
      </c>
      <c r="AV92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2, 100107, 'Б-100107-13',date'2016-03-05',3, 12, 12, 'RUR', 1, 18, date'2016-03-06', date'2016-03-07', 1001071, 1, to_date('2016-03-11 00:00:00','YYYY-MM-DD HH24:MI:SS'), 53902.5, 9702.45, 0, 189, 0, 'c1', 8,null);insert into xxxx_oebs_cash_payment_test (ID, INVOICE_ID, OEBS_PAYMENT, DOC_DATE, COMISS_DATE) values (s_xxxx_oebs_cash_payment_test.NEXTVAL, 100107, 26951.25, to_date('2016-03-11 00:00:00','YYYY-MM-DD HH24:MI:SS'), date'2016-03-31' );insert into xxxx_client_discount_m  (ID,CLIENT_ID,CLIENT_AVG_DISCOUNT,DT) values (s_xxxx_client_discount_m.NEXTVAL,189, 13, date'2014-03-01');</v>
      </c>
    </row>
    <row r="93" spans="1:48" x14ac:dyDescent="0.3">
      <c r="A93" s="10">
        <v>22</v>
      </c>
      <c r="B93" s="11"/>
      <c r="C93" s="12" t="str">
        <f t="shared" si="32"/>
        <v>100022</v>
      </c>
      <c r="D93" s="12" t="str">
        <f t="shared" si="33"/>
        <v>100022/13</v>
      </c>
      <c r="E93" s="158" t="s">
        <v>251</v>
      </c>
      <c r="F93" s="158" t="s">
        <v>252</v>
      </c>
      <c r="G93" s="12">
        <v>2</v>
      </c>
      <c r="H93" s="189">
        <v>100108</v>
      </c>
      <c r="I93" s="15" t="str">
        <f t="shared" si="34"/>
        <v>Б-100108-13</v>
      </c>
      <c r="J93" s="85">
        <v>3</v>
      </c>
      <c r="K93" s="12">
        <v>1</v>
      </c>
      <c r="L93" s="12" t="s">
        <v>42</v>
      </c>
      <c r="M93" s="16">
        <v>1</v>
      </c>
      <c r="N93" s="12">
        <v>18</v>
      </c>
      <c r="O93" s="13" t="s">
        <v>167</v>
      </c>
      <c r="P93" s="13" t="s">
        <v>234</v>
      </c>
      <c r="Q93" s="13" t="s">
        <v>235</v>
      </c>
      <c r="R93" s="17" t="str">
        <f t="shared" si="35"/>
        <v>1001081</v>
      </c>
      <c r="S93" s="15">
        <v>1</v>
      </c>
      <c r="T93" s="13" t="s">
        <v>139</v>
      </c>
      <c r="U93" s="12">
        <v>10000</v>
      </c>
      <c r="V93" s="12">
        <f t="shared" si="31"/>
        <v>1800</v>
      </c>
      <c r="W93" s="12">
        <v>0</v>
      </c>
      <c r="X93" s="18">
        <v>190</v>
      </c>
      <c r="Y93" s="19" t="s">
        <v>47</v>
      </c>
      <c r="Z93" s="20">
        <f t="shared" si="30"/>
        <v>8200</v>
      </c>
      <c r="AA93" s="21"/>
      <c r="AB93" s="22">
        <f t="shared" si="37"/>
        <v>4237.2881355932204</v>
      </c>
      <c r="AC93" s="14">
        <f t="shared" si="27"/>
        <v>5000</v>
      </c>
      <c r="AD93" s="12"/>
      <c r="AE93" s="12"/>
      <c r="AF93" s="13" t="s">
        <v>231</v>
      </c>
      <c r="AG93" s="23">
        <v>8</v>
      </c>
      <c r="AH93" s="24">
        <v>13</v>
      </c>
      <c r="AI93" s="25" t="s">
        <v>49</v>
      </c>
      <c r="AJ93" s="13"/>
      <c r="AK93" s="13"/>
      <c r="AL93" s="17">
        <v>0</v>
      </c>
      <c r="AM93" s="15" t="s">
        <v>50</v>
      </c>
      <c r="AN93" s="12" t="s">
        <v>51</v>
      </c>
      <c r="AO93" s="12"/>
      <c r="AP93" s="17"/>
      <c r="AQ93" s="17"/>
      <c r="AR93" s="17"/>
      <c r="AS93" s="17" t="s">
        <v>281</v>
      </c>
      <c r="AT93" s="15"/>
      <c r="AV93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100108, 'Б-100108-13',date'2016-03-02',3, 1, 1, 'RUR', 1, 18, date'2016-03-06', date'2016-03-07', 1001081, 1, to_date('2016-03-07 00:00:00','YYYY-MM-DD HH24:MI:SS'), 10000, 1800, 0, 190, 0, 'c1', 8,null);insert into xxxx_oebs_cash_payment_test (ID, INVOICE_ID, OEBS_PAYMENT, DOC_DATE, COMISS_DATE) values (s_xxxx_oebs_cash_payment_test.NEXTVAL, 100108, 5000, to_date('2016-03-07 00:00:00','YYYY-MM-DD HH24:MI:SS'), date'2016-03-31' );insert into xxxx_client_discount_m  (ID,CLIENT_ID,CLIENT_AVG_DISCOUNT,DT) values (s_xxxx_client_discount_m.NEXTVAL,190, 13, date'2014-03-01');</v>
      </c>
    </row>
    <row r="94" spans="1:48" ht="15" customHeight="1" x14ac:dyDescent="0.3">
      <c r="A94" s="10">
        <v>22</v>
      </c>
      <c r="B94" s="11"/>
      <c r="C94" s="12" t="str">
        <f t="shared" si="32"/>
        <v>100022</v>
      </c>
      <c r="D94" s="12" t="str">
        <f t="shared" si="33"/>
        <v>100022/13</v>
      </c>
      <c r="E94" s="158" t="s">
        <v>251</v>
      </c>
      <c r="F94" s="158" t="s">
        <v>252</v>
      </c>
      <c r="G94" s="12">
        <v>2</v>
      </c>
      <c r="H94" s="189">
        <v>100109</v>
      </c>
      <c r="I94" s="15" t="str">
        <f t="shared" si="34"/>
        <v>Б-100109-13</v>
      </c>
      <c r="J94" s="85">
        <v>3</v>
      </c>
      <c r="K94" s="12">
        <v>2</v>
      </c>
      <c r="L94" s="12" t="s">
        <v>42</v>
      </c>
      <c r="M94" s="16">
        <v>1</v>
      </c>
      <c r="N94" s="12">
        <v>18</v>
      </c>
      <c r="O94" s="13" t="s">
        <v>168</v>
      </c>
      <c r="P94" s="13" t="s">
        <v>234</v>
      </c>
      <c r="Q94" s="13" t="s">
        <v>235</v>
      </c>
      <c r="R94" s="17" t="str">
        <f t="shared" si="35"/>
        <v>1001091</v>
      </c>
      <c r="S94" s="15">
        <v>1</v>
      </c>
      <c r="T94" s="13" t="s">
        <v>140</v>
      </c>
      <c r="U94" s="12">
        <v>20000</v>
      </c>
      <c r="V94" s="12">
        <f t="shared" si="31"/>
        <v>3600</v>
      </c>
      <c r="W94" s="12">
        <v>0</v>
      </c>
      <c r="X94" s="18">
        <v>191</v>
      </c>
      <c r="Y94" s="19" t="s">
        <v>47</v>
      </c>
      <c r="Z94" s="20">
        <f t="shared" si="30"/>
        <v>16400</v>
      </c>
      <c r="AA94" s="21"/>
      <c r="AB94" s="22">
        <f t="shared" si="37"/>
        <v>8474.5762711864409</v>
      </c>
      <c r="AC94" s="14">
        <f t="shared" si="27"/>
        <v>10000</v>
      </c>
      <c r="AD94" s="12"/>
      <c r="AE94" s="12"/>
      <c r="AF94" s="13" t="s">
        <v>231</v>
      </c>
      <c r="AG94" s="23">
        <v>8</v>
      </c>
      <c r="AH94" s="27">
        <v>7</v>
      </c>
      <c r="AI94" s="25" t="s">
        <v>49</v>
      </c>
      <c r="AJ94" s="13"/>
      <c r="AK94" s="13"/>
      <c r="AL94" s="17">
        <v>0</v>
      </c>
      <c r="AM94" s="15" t="s">
        <v>50</v>
      </c>
      <c r="AN94" s="12" t="s">
        <v>51</v>
      </c>
      <c r="AO94" s="12"/>
      <c r="AP94" s="17"/>
      <c r="AQ94" s="17"/>
      <c r="AR94" s="17"/>
      <c r="AS94" s="17"/>
      <c r="AT94" s="15"/>
      <c r="AV94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100109, 'Б-100109-13',date'2016-03-03',3, 2, 2, 'RUR', 1, 18, date'2016-03-06', date'2016-03-07', 1001091, 1, to_date('2016-03-08 00:00:00','YYYY-MM-DD HH24:MI:SS'), 20000, 3600, 0, 191, 0, 'c1', 8,null);insert into xxxx_oebs_cash_payment_test (ID, INVOICE_ID, OEBS_PAYMENT, DOC_DATE, COMISS_DATE) values (s_xxxx_oebs_cash_payment_test.NEXTVAL, 100109, 10000, to_date('2016-03-08 00:00:00','YYYY-MM-DD HH24:MI:SS'), date'2016-03-31' );insert into xxxx_client_discount_m  (ID,CLIENT_ID,CLIENT_AVG_DISCOUNT,DT) values (s_xxxx_client_discount_m.NEXTVAL,191, 7, date'2014-03-01');</v>
      </c>
    </row>
    <row r="95" spans="1:48" ht="15" customHeight="1" x14ac:dyDescent="0.3">
      <c r="A95" s="10">
        <v>22</v>
      </c>
      <c r="B95" s="11"/>
      <c r="C95" s="12" t="str">
        <f t="shared" si="32"/>
        <v>100022</v>
      </c>
      <c r="D95" s="12" t="str">
        <f t="shared" si="33"/>
        <v>100022/13</v>
      </c>
      <c r="E95" s="158" t="s">
        <v>251</v>
      </c>
      <c r="F95" s="158" t="s">
        <v>252</v>
      </c>
      <c r="G95" s="12">
        <v>2</v>
      </c>
      <c r="H95" s="189">
        <v>100110</v>
      </c>
      <c r="I95" s="15" t="str">
        <f t="shared" si="34"/>
        <v>Б-100110-13</v>
      </c>
      <c r="J95" s="85">
        <v>3</v>
      </c>
      <c r="K95" s="12">
        <v>7</v>
      </c>
      <c r="L95" s="12" t="s">
        <v>42</v>
      </c>
      <c r="M95" s="16">
        <v>1</v>
      </c>
      <c r="N95" s="12">
        <v>18</v>
      </c>
      <c r="O95" s="13" t="s">
        <v>168</v>
      </c>
      <c r="P95" s="13" t="s">
        <v>234</v>
      </c>
      <c r="Q95" s="13" t="s">
        <v>235</v>
      </c>
      <c r="R95" s="17" t="str">
        <f t="shared" si="35"/>
        <v>1001101</v>
      </c>
      <c r="S95" s="15">
        <v>1</v>
      </c>
      <c r="T95" s="13" t="s">
        <v>140</v>
      </c>
      <c r="U95" s="12">
        <v>80000</v>
      </c>
      <c r="V95" s="12">
        <f t="shared" si="31"/>
        <v>14400</v>
      </c>
      <c r="W95" s="12">
        <v>0</v>
      </c>
      <c r="X95" s="18">
        <v>192</v>
      </c>
      <c r="Y95" s="19" t="s">
        <v>47</v>
      </c>
      <c r="Z95" s="20">
        <f t="shared" si="30"/>
        <v>65600</v>
      </c>
      <c r="AA95" s="21"/>
      <c r="AB95" s="22">
        <f t="shared" si="37"/>
        <v>33898.305084745763</v>
      </c>
      <c r="AC95" s="14">
        <f t="shared" si="27"/>
        <v>40000</v>
      </c>
      <c r="AD95" s="12"/>
      <c r="AE95" s="12"/>
      <c r="AF95" s="13" t="s">
        <v>231</v>
      </c>
      <c r="AG95" s="23">
        <v>8</v>
      </c>
      <c r="AH95" s="27">
        <v>7</v>
      </c>
      <c r="AI95" s="25" t="s">
        <v>49</v>
      </c>
      <c r="AJ95" s="13"/>
      <c r="AK95" s="13"/>
      <c r="AL95" s="17">
        <v>0</v>
      </c>
      <c r="AM95" s="15" t="s">
        <v>50</v>
      </c>
      <c r="AN95" s="12" t="s">
        <v>51</v>
      </c>
      <c r="AO95" s="12"/>
      <c r="AP95" s="17"/>
      <c r="AQ95" s="17"/>
      <c r="AR95" s="17"/>
      <c r="AS95" s="171"/>
      <c r="AT95" s="172"/>
      <c r="AV95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100110, 'Б-100110-13',date'2016-03-03',3, 7, 7, 'RUR', 1, 18, date'2016-03-06', date'2016-03-07', 1001101, 1, to_date('2016-03-08 00:00:00','YYYY-MM-DD HH24:MI:SS'), 80000, 14400, 0, 192, 0, 'c1', 8,null);insert into xxxx_oebs_cash_payment_test (ID, INVOICE_ID, OEBS_PAYMENT, DOC_DATE, COMISS_DATE) values (s_xxxx_oebs_cash_payment_test.NEXTVAL, 100110, 40000, to_date('2016-03-08 00:00:00','YYYY-MM-DD HH24:MI:SS'), date'2016-03-31' );insert into xxxx_client_discount_m  (ID,CLIENT_ID,CLIENT_AVG_DISCOUNT,DT) values (s_xxxx_client_discount_m.NEXTVAL,192, 7, date'2014-03-01');</v>
      </c>
    </row>
    <row r="96" spans="1:48" ht="15" customHeight="1" x14ac:dyDescent="0.3">
      <c r="A96" s="10">
        <v>22</v>
      </c>
      <c r="B96" s="11"/>
      <c r="C96" s="12" t="str">
        <f t="shared" si="32"/>
        <v>100022</v>
      </c>
      <c r="D96" s="12" t="str">
        <f t="shared" si="33"/>
        <v>100022/13</v>
      </c>
      <c r="E96" s="158" t="s">
        <v>251</v>
      </c>
      <c r="F96" s="158" t="s">
        <v>252</v>
      </c>
      <c r="G96" s="12">
        <v>2</v>
      </c>
      <c r="H96" s="189">
        <v>100111</v>
      </c>
      <c r="I96" s="15" t="str">
        <f t="shared" si="34"/>
        <v>Б-100111-13</v>
      </c>
      <c r="J96" s="85">
        <v>3</v>
      </c>
      <c r="K96" s="28">
        <v>7</v>
      </c>
      <c r="L96" s="12" t="s">
        <v>42</v>
      </c>
      <c r="M96" s="16">
        <v>1</v>
      </c>
      <c r="N96" s="12">
        <v>18</v>
      </c>
      <c r="O96" s="13" t="s">
        <v>169</v>
      </c>
      <c r="P96" s="13" t="s">
        <v>234</v>
      </c>
      <c r="Q96" s="13" t="s">
        <v>235</v>
      </c>
      <c r="R96" s="17" t="str">
        <f t="shared" si="35"/>
        <v>1001111</v>
      </c>
      <c r="S96" s="15">
        <v>1</v>
      </c>
      <c r="T96" s="13" t="s">
        <v>141</v>
      </c>
      <c r="U96" s="12">
        <v>80000</v>
      </c>
      <c r="V96" s="12">
        <f t="shared" si="31"/>
        <v>14400</v>
      </c>
      <c r="W96" s="12">
        <v>0</v>
      </c>
      <c r="X96" s="18">
        <v>193</v>
      </c>
      <c r="Y96" s="19" t="s">
        <v>47</v>
      </c>
      <c r="Z96" s="20">
        <f t="shared" si="30"/>
        <v>65600</v>
      </c>
      <c r="AA96" s="21"/>
      <c r="AB96" s="22">
        <f t="shared" si="37"/>
        <v>33898.305084745763</v>
      </c>
      <c r="AC96" s="14">
        <f t="shared" si="27"/>
        <v>40000</v>
      </c>
      <c r="AD96" s="12"/>
      <c r="AE96" s="12"/>
      <c r="AF96" s="13" t="s">
        <v>231</v>
      </c>
      <c r="AG96" s="23">
        <v>8</v>
      </c>
      <c r="AH96" s="30">
        <v>20</v>
      </c>
      <c r="AI96" s="25" t="s">
        <v>49</v>
      </c>
      <c r="AJ96" s="13"/>
      <c r="AK96" s="13"/>
      <c r="AL96" s="17">
        <v>0</v>
      </c>
      <c r="AM96" s="15" t="s">
        <v>50</v>
      </c>
      <c r="AN96" s="12" t="s">
        <v>51</v>
      </c>
      <c r="AO96" s="12"/>
      <c r="AP96" s="17"/>
      <c r="AQ96" s="17"/>
      <c r="AR96" s="17"/>
      <c r="AS96" s="17"/>
      <c r="AT96" s="15"/>
      <c r="AV96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100111, 'Б-100111-13',date'2016-03-04',3, 7, 7, 'RUR', 1, 18, date'2016-03-06', date'2016-03-07', 1001111, 1, to_date('2016-03-09 00:00:00','YYYY-MM-DD HH24:MI:SS'), 80000, 14400, 0, 193,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(s_xxxx_client_discount_m.NEXTVAL,193, 20, date'2014-03-01');</v>
      </c>
    </row>
    <row r="97" spans="1:48" s="44" customFormat="1" ht="15" customHeight="1" x14ac:dyDescent="0.3">
      <c r="A97" s="10">
        <v>22</v>
      </c>
      <c r="B97" s="32"/>
      <c r="C97" s="33" t="str">
        <f t="shared" si="32"/>
        <v>100022</v>
      </c>
      <c r="D97" s="33" t="str">
        <f t="shared" si="33"/>
        <v>100022/13</v>
      </c>
      <c r="E97" s="159" t="s">
        <v>251</v>
      </c>
      <c r="F97" s="159" t="s">
        <v>252</v>
      </c>
      <c r="G97" s="33">
        <v>2</v>
      </c>
      <c r="H97" s="189">
        <v>100112</v>
      </c>
      <c r="I97" s="33" t="str">
        <f t="shared" si="34"/>
        <v>Б-100112-13</v>
      </c>
      <c r="J97" s="85">
        <v>3</v>
      </c>
      <c r="K97" s="35">
        <v>12</v>
      </c>
      <c r="L97" s="33" t="s">
        <v>42</v>
      </c>
      <c r="M97" s="36">
        <v>1</v>
      </c>
      <c r="N97" s="33">
        <v>18</v>
      </c>
      <c r="O97" s="34" t="s">
        <v>170</v>
      </c>
      <c r="P97" s="34" t="s">
        <v>234</v>
      </c>
      <c r="Q97" s="34" t="s">
        <v>235</v>
      </c>
      <c r="R97" s="17" t="str">
        <f t="shared" si="35"/>
        <v>1001121</v>
      </c>
      <c r="S97" s="33">
        <v>1</v>
      </c>
      <c r="T97" s="34" t="s">
        <v>142</v>
      </c>
      <c r="U97" s="33">
        <v>53902.400000000001</v>
      </c>
      <c r="V97" s="33">
        <f t="shared" si="31"/>
        <v>9702.4320000000007</v>
      </c>
      <c r="W97" s="33">
        <v>0</v>
      </c>
      <c r="X97" s="18">
        <v>194</v>
      </c>
      <c r="Y97" s="38" t="s">
        <v>47</v>
      </c>
      <c r="Z97" s="20">
        <f t="shared" si="30"/>
        <v>44199.968000000001</v>
      </c>
      <c r="AA97" s="21">
        <f>SUM(Z93:Z97)</f>
        <v>199999.96799999999</v>
      </c>
      <c r="AB97" s="22">
        <f t="shared" si="37"/>
        <v>22840.000000000004</v>
      </c>
      <c r="AC97" s="40">
        <f t="shared" si="27"/>
        <v>26951.200000000001</v>
      </c>
      <c r="AD97" s="33"/>
      <c r="AE97" s="33"/>
      <c r="AF97" s="34" t="s">
        <v>231</v>
      </c>
      <c r="AG97" s="41">
        <v>8</v>
      </c>
      <c r="AH97" s="42">
        <v>13</v>
      </c>
      <c r="AI97" s="43" t="s">
        <v>49</v>
      </c>
      <c r="AJ97" s="34"/>
      <c r="AK97" s="34"/>
      <c r="AL97" s="37">
        <v>0</v>
      </c>
      <c r="AM97" s="33" t="s">
        <v>50</v>
      </c>
      <c r="AN97" s="33" t="s">
        <v>51</v>
      </c>
      <c r="AO97" s="33"/>
      <c r="AP97" s="37"/>
      <c r="AQ97" s="37"/>
      <c r="AR97" s="37"/>
      <c r="AS97" s="37" t="s">
        <v>257</v>
      </c>
      <c r="AT97" s="33"/>
      <c r="AV97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2, 100112, 'Б-100112-13',date'2016-03-05',3, 12, 12, 'RUR', 1, 18, date'2016-03-06', date'2016-03-07', 1001121, 1, to_date('2016-03-11 00:00:00','YYYY-MM-DD HH24:MI:SS'), 53902.4, 9702.432, 0, 194, 0, 'c1', 8,null);insert into xxxx_oebs_cash_payment_test (ID, INVOICE_ID, OEBS_PAYMENT, DOC_DATE, COMISS_DATE) values (s_xxxx_oebs_cash_payment_test.NEXTVAL, 100112, 26951.2, to_date('2016-03-11 00:00:00','YYYY-MM-DD HH24:MI:SS'), date'2016-03-31' );insert into xxxx_client_discount_m  (ID,CLIENT_ID,CLIENT_AVG_DISCOUNT,DT) values (s_xxxx_client_discount_m.NEXTVAL,194, 13, date'2014-03-01');</v>
      </c>
    </row>
    <row r="98" spans="1:48" x14ac:dyDescent="0.3">
      <c r="A98" s="10">
        <v>23</v>
      </c>
      <c r="B98" s="11"/>
      <c r="C98" s="12" t="str">
        <f t="shared" si="32"/>
        <v>100023</v>
      </c>
      <c r="D98" s="12" t="str">
        <f t="shared" si="33"/>
        <v>100023/13</v>
      </c>
      <c r="E98" s="158" t="s">
        <v>251</v>
      </c>
      <c r="F98" s="158" t="s">
        <v>252</v>
      </c>
      <c r="G98" s="12">
        <v>2</v>
      </c>
      <c r="H98" s="189">
        <v>100113</v>
      </c>
      <c r="I98" s="15" t="str">
        <f t="shared" si="34"/>
        <v>Б-100113-13</v>
      </c>
      <c r="J98" s="85">
        <v>3</v>
      </c>
      <c r="K98" s="12">
        <v>1</v>
      </c>
      <c r="L98" s="12" t="s">
        <v>42</v>
      </c>
      <c r="M98" s="16">
        <v>1</v>
      </c>
      <c r="N98" s="12">
        <v>18</v>
      </c>
      <c r="O98" s="13" t="s">
        <v>167</v>
      </c>
      <c r="P98" s="13" t="s">
        <v>234</v>
      </c>
      <c r="Q98" s="13" t="s">
        <v>235</v>
      </c>
      <c r="R98" s="17" t="str">
        <f t="shared" si="35"/>
        <v>1001131</v>
      </c>
      <c r="S98" s="15">
        <v>1</v>
      </c>
      <c r="T98" s="13" t="s">
        <v>139</v>
      </c>
      <c r="U98" s="12">
        <v>10000</v>
      </c>
      <c r="V98" s="12">
        <f t="shared" si="31"/>
        <v>1800</v>
      </c>
      <c r="W98" s="12">
        <v>0</v>
      </c>
      <c r="X98" s="18">
        <v>195</v>
      </c>
      <c r="Y98" s="19" t="s">
        <v>47</v>
      </c>
      <c r="Z98" s="20">
        <f t="shared" si="30"/>
        <v>8200</v>
      </c>
      <c r="AA98" s="21"/>
      <c r="AB98" s="22">
        <f t="shared" si="37"/>
        <v>4237.2881355932204</v>
      </c>
      <c r="AC98" s="14">
        <f t="shared" si="27"/>
        <v>5000</v>
      </c>
      <c r="AD98" s="12"/>
      <c r="AE98" s="12"/>
      <c r="AF98" s="13" t="s">
        <v>231</v>
      </c>
      <c r="AG98" s="23">
        <v>8</v>
      </c>
      <c r="AH98" s="24">
        <v>13</v>
      </c>
      <c r="AI98" s="25" t="s">
        <v>49</v>
      </c>
      <c r="AJ98" s="13"/>
      <c r="AK98" s="13"/>
      <c r="AL98" s="17">
        <v>0</v>
      </c>
      <c r="AM98" s="15" t="s">
        <v>50</v>
      </c>
      <c r="AN98" s="12" t="s">
        <v>51</v>
      </c>
      <c r="AO98" s="12"/>
      <c r="AP98" s="17"/>
      <c r="AQ98" s="17"/>
      <c r="AR98" s="17"/>
      <c r="AS98" s="17" t="s">
        <v>282</v>
      </c>
      <c r="AT98" s="15"/>
      <c r="AV98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100113, 'Б-100113-13',date'2016-03-02',3, 1, 1, 'RUR', 1, 18, date'2016-03-06', date'2016-03-07', 1001131, 1, to_date('2016-03-07 00:00:00','YYYY-MM-DD HH24:MI:SS'), 10000, 1800, 0, 195, 0, 'c1', 8,null);insert into xxxx_oebs_cash_payment_test (ID, INVOICE_ID, OEBS_PAYMENT, DOC_DATE, COMISS_DATE) values (s_xxxx_oebs_cash_payment_test.NEXTVAL, 100113, 5000, to_date('2016-03-07 00:00:00','YYYY-MM-DD HH24:MI:SS'), date'2016-03-31' );insert into xxxx_client_discount_m  (ID,CLIENT_ID,CLIENT_AVG_DISCOUNT,DT) values (s_xxxx_client_discount_m.NEXTVAL,195, 13, date'2014-03-01');</v>
      </c>
    </row>
    <row r="99" spans="1:48" ht="15" customHeight="1" x14ac:dyDescent="0.3">
      <c r="A99" s="10">
        <v>23</v>
      </c>
      <c r="B99" s="11"/>
      <c r="C99" s="12" t="str">
        <f t="shared" si="32"/>
        <v>100023</v>
      </c>
      <c r="D99" s="12" t="str">
        <f t="shared" si="33"/>
        <v>100023/13</v>
      </c>
      <c r="E99" s="158" t="s">
        <v>251</v>
      </c>
      <c r="F99" s="158" t="s">
        <v>252</v>
      </c>
      <c r="G99" s="12">
        <v>2</v>
      </c>
      <c r="H99" s="189">
        <v>100114</v>
      </c>
      <c r="I99" s="15" t="str">
        <f t="shared" si="34"/>
        <v>Б-100114-13</v>
      </c>
      <c r="J99" s="85">
        <v>3</v>
      </c>
      <c r="K99" s="12">
        <v>7</v>
      </c>
      <c r="L99" s="12" t="s">
        <v>42</v>
      </c>
      <c r="M99" s="16">
        <v>1</v>
      </c>
      <c r="N99" s="12">
        <v>18</v>
      </c>
      <c r="O99" s="13" t="s">
        <v>168</v>
      </c>
      <c r="P99" s="13" t="s">
        <v>234</v>
      </c>
      <c r="Q99" s="13" t="s">
        <v>235</v>
      </c>
      <c r="R99" s="17" t="str">
        <f t="shared" si="35"/>
        <v>1001141</v>
      </c>
      <c r="S99" s="15">
        <v>1</v>
      </c>
      <c r="T99" s="13" t="s">
        <v>140</v>
      </c>
      <c r="U99" s="12">
        <v>80000</v>
      </c>
      <c r="V99" s="12">
        <f t="shared" si="31"/>
        <v>14400</v>
      </c>
      <c r="W99" s="12">
        <v>0</v>
      </c>
      <c r="X99" s="18">
        <v>196</v>
      </c>
      <c r="Y99" s="19" t="s">
        <v>47</v>
      </c>
      <c r="Z99" s="20">
        <f t="shared" si="30"/>
        <v>65600</v>
      </c>
      <c r="AA99" s="21"/>
      <c r="AB99" s="22">
        <f t="shared" si="37"/>
        <v>33898.305084745763</v>
      </c>
      <c r="AC99" s="14">
        <f t="shared" si="27"/>
        <v>40000</v>
      </c>
      <c r="AD99" s="12"/>
      <c r="AE99" s="12"/>
      <c r="AF99" s="13" t="s">
        <v>231</v>
      </c>
      <c r="AG99" s="23">
        <v>8</v>
      </c>
      <c r="AH99" s="27">
        <v>7</v>
      </c>
      <c r="AI99" s="25" t="s">
        <v>49</v>
      </c>
      <c r="AJ99" s="13"/>
      <c r="AK99" s="13"/>
      <c r="AL99" s="17">
        <v>0</v>
      </c>
      <c r="AM99" s="15" t="s">
        <v>50</v>
      </c>
      <c r="AN99" s="12" t="s">
        <v>51</v>
      </c>
      <c r="AO99" s="12"/>
      <c r="AP99" s="17"/>
      <c r="AQ99" s="17"/>
      <c r="AR99" s="17"/>
      <c r="AS99" s="171"/>
      <c r="AT99" s="172"/>
      <c r="AV99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100114, 'Б-100114-13',date'2016-03-03',3, 7, 7, 'RUR', 1, 18, date'2016-03-06', date'2016-03-07', 1001141, 1, to_date('2016-03-08 00:00:00','YYYY-MM-DD HH24:MI:SS'), 80000, 14400, 0, 196, 0, 'c1', 8,null);insert into xxxx_oebs_cash_payment_test (ID, INVOICE_ID, OEBS_PAYMENT, DOC_DATE, COMISS_DATE) values (s_xxxx_oebs_cash_payment_test.NEXTVAL, 100114, 40000, to_date('2016-03-08 00:00:00','YYYY-MM-DD HH24:MI:SS'), date'2016-03-31' );insert into xxxx_client_discount_m  (ID,CLIENT_ID,CLIENT_AVG_DISCOUNT,DT) values (s_xxxx_client_discount_m.NEXTVAL,196, 7, date'2014-03-01');</v>
      </c>
    </row>
    <row r="100" spans="1:48" ht="15" customHeight="1" x14ac:dyDescent="0.3">
      <c r="A100" s="10">
        <v>23</v>
      </c>
      <c r="B100" s="11"/>
      <c r="C100" s="12" t="str">
        <f t="shared" si="32"/>
        <v>100023</v>
      </c>
      <c r="D100" s="12" t="str">
        <f t="shared" si="33"/>
        <v>100023/13</v>
      </c>
      <c r="E100" s="158" t="s">
        <v>251</v>
      </c>
      <c r="F100" s="158" t="s">
        <v>252</v>
      </c>
      <c r="G100" s="12">
        <v>2</v>
      </c>
      <c r="H100" s="189">
        <v>100115</v>
      </c>
      <c r="I100" s="15" t="str">
        <f t="shared" si="34"/>
        <v>Б-100115-13</v>
      </c>
      <c r="J100" s="85">
        <v>3</v>
      </c>
      <c r="K100" s="28">
        <v>7</v>
      </c>
      <c r="L100" s="12" t="s">
        <v>42</v>
      </c>
      <c r="M100" s="16">
        <v>1</v>
      </c>
      <c r="N100" s="12">
        <v>18</v>
      </c>
      <c r="O100" s="13" t="s">
        <v>169</v>
      </c>
      <c r="P100" s="13" t="s">
        <v>234</v>
      </c>
      <c r="Q100" s="13" t="s">
        <v>235</v>
      </c>
      <c r="R100" s="17" t="str">
        <f t="shared" si="35"/>
        <v>1001151</v>
      </c>
      <c r="S100" s="15">
        <v>1</v>
      </c>
      <c r="T100" s="13" t="s">
        <v>141</v>
      </c>
      <c r="U100" s="12">
        <v>80000</v>
      </c>
      <c r="V100" s="12">
        <f t="shared" si="31"/>
        <v>14400</v>
      </c>
      <c r="W100" s="12">
        <v>0</v>
      </c>
      <c r="X100" s="18">
        <v>197</v>
      </c>
      <c r="Y100" s="19" t="s">
        <v>47</v>
      </c>
      <c r="Z100" s="20">
        <f t="shared" si="30"/>
        <v>65600</v>
      </c>
      <c r="AA100" s="21"/>
      <c r="AB100" s="22">
        <f t="shared" si="37"/>
        <v>33898.305084745763</v>
      </c>
      <c r="AC100" s="14">
        <f t="shared" si="27"/>
        <v>40000</v>
      </c>
      <c r="AD100" s="12"/>
      <c r="AE100" s="12"/>
      <c r="AF100" s="13" t="s">
        <v>231</v>
      </c>
      <c r="AG100" s="23">
        <v>8</v>
      </c>
      <c r="AH100" s="30">
        <v>20</v>
      </c>
      <c r="AI100" s="25" t="s">
        <v>49</v>
      </c>
      <c r="AJ100" s="13"/>
      <c r="AK100" s="13"/>
      <c r="AL100" s="17">
        <v>0</v>
      </c>
      <c r="AM100" s="15" t="s">
        <v>50</v>
      </c>
      <c r="AN100" s="12" t="s">
        <v>51</v>
      </c>
      <c r="AO100" s="12"/>
      <c r="AP100" s="17"/>
      <c r="AQ100" s="17"/>
      <c r="AR100" s="17"/>
      <c r="AS100" s="17"/>
      <c r="AT100" s="15"/>
      <c r="AV100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100115, 'Б-100115-13',date'2016-03-04',3, 7, 7, 'RUR', 1, 18, date'2016-03-06', date'2016-03-07', 1001151, 1, to_date('2016-03-09 00:00:00','YYYY-MM-DD HH24:MI:SS'), 80000, 14400, 0, 197, 0, 'c1', 8,null);insert into xxxx_oebs_cash_payment_test (ID, INVOICE_ID, OEBS_PAYMENT, DOC_DATE, COMISS_DATE) values (s_xxxx_oebs_cash_payment_test.NEXTVAL, 100115, 40000, to_date('2016-03-09 00:00:00','YYYY-MM-DD HH24:MI:SS'), date'2016-03-31' );insert into xxxx_client_discount_m  (ID,CLIENT_ID,CLIENT_AVG_DISCOUNT,DT) values (s_xxxx_client_discount_m.NEXTVAL,197, 20, date'2014-03-01');</v>
      </c>
    </row>
    <row r="101" spans="1:48" s="44" customFormat="1" ht="15" customHeight="1" x14ac:dyDescent="0.3">
      <c r="A101" s="10">
        <v>23</v>
      </c>
      <c r="B101" s="32"/>
      <c r="C101" s="33" t="str">
        <f t="shared" si="32"/>
        <v>100023</v>
      </c>
      <c r="D101" s="33" t="str">
        <f t="shared" si="33"/>
        <v>100023/13</v>
      </c>
      <c r="E101" s="159" t="s">
        <v>251</v>
      </c>
      <c r="F101" s="159" t="s">
        <v>252</v>
      </c>
      <c r="G101" s="33">
        <v>2</v>
      </c>
      <c r="H101" s="189">
        <v>100116</v>
      </c>
      <c r="I101" s="33" t="str">
        <f t="shared" si="34"/>
        <v>Б-100116-13</v>
      </c>
      <c r="J101" s="85">
        <v>3</v>
      </c>
      <c r="K101" s="35">
        <v>12</v>
      </c>
      <c r="L101" s="33" t="s">
        <v>42</v>
      </c>
      <c r="M101" s="36">
        <v>1</v>
      </c>
      <c r="N101" s="33">
        <v>18</v>
      </c>
      <c r="O101" s="34" t="s">
        <v>170</v>
      </c>
      <c r="P101" s="34" t="s">
        <v>234</v>
      </c>
      <c r="Q101" s="34" t="s">
        <v>235</v>
      </c>
      <c r="R101" s="17" t="str">
        <f t="shared" si="35"/>
        <v>1001161</v>
      </c>
      <c r="S101" s="33">
        <v>1</v>
      </c>
      <c r="T101" s="34" t="s">
        <v>142</v>
      </c>
      <c r="U101" s="33">
        <v>90000</v>
      </c>
      <c r="V101" s="33">
        <f t="shared" si="31"/>
        <v>16200</v>
      </c>
      <c r="W101" s="33">
        <v>0</v>
      </c>
      <c r="X101" s="18">
        <v>198</v>
      </c>
      <c r="Y101" s="38" t="s">
        <v>47</v>
      </c>
      <c r="Z101" s="20">
        <f t="shared" si="30"/>
        <v>73800</v>
      </c>
      <c r="AA101" s="21">
        <f>SUM(Z98:Z101)</f>
        <v>213200</v>
      </c>
      <c r="AB101" s="22">
        <f t="shared" si="37"/>
        <v>38135.593220338982</v>
      </c>
      <c r="AC101" s="40">
        <f t="shared" si="27"/>
        <v>45000</v>
      </c>
      <c r="AD101" s="33"/>
      <c r="AE101" s="33"/>
      <c r="AF101" s="34" t="s">
        <v>231</v>
      </c>
      <c r="AG101" s="41">
        <v>8</v>
      </c>
      <c r="AH101" s="42">
        <v>13</v>
      </c>
      <c r="AI101" s="43" t="s">
        <v>49</v>
      </c>
      <c r="AJ101" s="34"/>
      <c r="AK101" s="34"/>
      <c r="AL101" s="37">
        <v>0</v>
      </c>
      <c r="AM101" s="33" t="s">
        <v>50</v>
      </c>
      <c r="AN101" s="33" t="s">
        <v>51</v>
      </c>
      <c r="AO101" s="33"/>
      <c r="AP101" s="37"/>
      <c r="AQ101" s="37"/>
      <c r="AR101" s="37"/>
      <c r="AS101" s="37" t="s">
        <v>257</v>
      </c>
      <c r="AT101" s="33"/>
      <c r="AV101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2, 100116, 'Б-100116-13',date'2016-03-05',3, 12, 12, 'RUR', 1, 18, date'2016-03-06', date'2016-03-07', 1001161, 1, to_date('2016-03-11 00:00:00','YYYY-MM-DD HH24:MI:SS'), 90000, 16200, 0, 198, 0, 'c1', 8,null);insert into xxxx_oebs_cash_payment_test (ID, INVOICE_ID, OEBS_PAYMENT, DOC_DATE, COMISS_DATE) values (s_xxxx_oebs_cash_payment_test.NEXTVAL, 100116, 45000, to_date('2016-03-11 00:00:00','YYYY-MM-DD HH24:MI:SS'), date'2016-03-31' );insert into xxxx_client_discount_m  (ID,CLIENT_ID,CLIENT_AVG_DISCOUNT,DT) values (s_xxxx_client_discount_m.NEXTVAL,198, 13, date'2014-03-01');</v>
      </c>
    </row>
    <row r="102" spans="1:48" x14ac:dyDescent="0.3">
      <c r="A102" s="10">
        <v>24</v>
      </c>
      <c r="B102" s="11"/>
      <c r="C102" s="12" t="str">
        <f t="shared" si="32"/>
        <v>100024</v>
      </c>
      <c r="D102" s="12" t="str">
        <f t="shared" si="33"/>
        <v>100024/13</v>
      </c>
      <c r="E102" s="158" t="s">
        <v>251</v>
      </c>
      <c r="F102" s="158" t="s">
        <v>252</v>
      </c>
      <c r="G102" s="12">
        <v>2</v>
      </c>
      <c r="H102" s="189">
        <v>100117</v>
      </c>
      <c r="I102" s="15" t="str">
        <f t="shared" si="34"/>
        <v>Б-100117-13</v>
      </c>
      <c r="J102" s="85">
        <v>3</v>
      </c>
      <c r="K102" s="12">
        <v>1</v>
      </c>
      <c r="L102" s="12" t="s">
        <v>42</v>
      </c>
      <c r="M102" s="16">
        <v>1</v>
      </c>
      <c r="N102" s="12">
        <v>18</v>
      </c>
      <c r="O102" s="13" t="s">
        <v>167</v>
      </c>
      <c r="P102" s="13" t="s">
        <v>234</v>
      </c>
      <c r="Q102" s="13" t="s">
        <v>235</v>
      </c>
      <c r="R102" s="17" t="str">
        <f t="shared" si="35"/>
        <v>1001171</v>
      </c>
      <c r="S102" s="242">
        <v>4</v>
      </c>
      <c r="T102" s="13" t="s">
        <v>139</v>
      </c>
      <c r="U102" s="12">
        <v>100000</v>
      </c>
      <c r="V102" s="12">
        <f t="shared" si="31"/>
        <v>18000</v>
      </c>
      <c r="W102" s="12">
        <v>0</v>
      </c>
      <c r="X102" s="18">
        <v>199</v>
      </c>
      <c r="Y102" s="19" t="s">
        <v>47</v>
      </c>
      <c r="Z102" s="20">
        <f t="shared" si="30"/>
        <v>82000</v>
      </c>
      <c r="AA102" s="21"/>
      <c r="AB102" s="22">
        <f t="shared" si="37"/>
        <v>0</v>
      </c>
      <c r="AC102" s="14"/>
      <c r="AD102" s="12"/>
      <c r="AE102" s="12"/>
      <c r="AF102" s="13"/>
      <c r="AG102" s="23">
        <v>8</v>
      </c>
      <c r="AH102" s="24">
        <v>13</v>
      </c>
      <c r="AI102" s="25" t="s">
        <v>49</v>
      </c>
      <c r="AJ102" s="13"/>
      <c r="AK102" s="13"/>
      <c r="AL102" s="17">
        <v>0</v>
      </c>
      <c r="AM102" s="15" t="s">
        <v>50</v>
      </c>
      <c r="AN102" s="12" t="s">
        <v>51</v>
      </c>
      <c r="AO102" s="12"/>
      <c r="AP102" s="17"/>
      <c r="AQ102" s="17"/>
      <c r="AR102" s="17"/>
      <c r="AS102" s="17" t="s">
        <v>285</v>
      </c>
      <c r="AT102" s="15"/>
      <c r="AV102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100117, 'Б-100117-13',date'2016-03-02',3, 1, 1, 'RUR', 1, 18, date'2016-03-06', date'2016-03-07', 1001171, 4, to_date('2016-03-07 00:00:00','YYYY-MM-DD HH24:MI:SS'), 100000, 18000, 0, 199, 0, 'c1', 8,null);insert into xxxx_client_discount_m  (ID,CLIENT_ID,CLIENT_AVG_DISCOUNT,DT) values (s_xxxx_client_discount_m.NEXTVAL,199, 13, date'2014-03-01');</v>
      </c>
    </row>
    <row r="103" spans="1:48" ht="15" customHeight="1" x14ac:dyDescent="0.3">
      <c r="A103" s="10">
        <v>24</v>
      </c>
      <c r="B103" s="11"/>
      <c r="C103" s="12" t="str">
        <f t="shared" si="32"/>
        <v>100024</v>
      </c>
      <c r="D103" s="12" t="str">
        <f t="shared" si="33"/>
        <v>100024/13</v>
      </c>
      <c r="E103" s="158" t="s">
        <v>251</v>
      </c>
      <c r="F103" s="158" t="s">
        <v>252</v>
      </c>
      <c r="G103" s="12">
        <v>2</v>
      </c>
      <c r="H103" s="189">
        <v>100118</v>
      </c>
      <c r="I103" s="15" t="str">
        <f t="shared" si="34"/>
        <v>Б-100118-13</v>
      </c>
      <c r="J103" s="85">
        <v>3</v>
      </c>
      <c r="K103" s="12">
        <v>2</v>
      </c>
      <c r="L103" s="12" t="s">
        <v>42</v>
      </c>
      <c r="M103" s="16">
        <v>1</v>
      </c>
      <c r="N103" s="12">
        <v>18</v>
      </c>
      <c r="O103" s="13" t="s">
        <v>168</v>
      </c>
      <c r="P103" s="13" t="s">
        <v>234</v>
      </c>
      <c r="Q103" s="13" t="s">
        <v>235</v>
      </c>
      <c r="R103" s="17" t="str">
        <f t="shared" si="35"/>
        <v>1001181</v>
      </c>
      <c r="S103" s="15">
        <v>1</v>
      </c>
      <c r="T103" s="13" t="s">
        <v>140</v>
      </c>
      <c r="U103" s="12">
        <v>90000</v>
      </c>
      <c r="V103" s="12">
        <f t="shared" si="31"/>
        <v>16200</v>
      </c>
      <c r="W103" s="12">
        <v>0</v>
      </c>
      <c r="X103" s="18">
        <v>200</v>
      </c>
      <c r="Y103" s="19" t="s">
        <v>47</v>
      </c>
      <c r="Z103" s="20">
        <f t="shared" si="30"/>
        <v>73800</v>
      </c>
      <c r="AA103" s="21"/>
      <c r="AB103" s="22">
        <f t="shared" si="37"/>
        <v>38135.593220338982</v>
      </c>
      <c r="AC103" s="14">
        <f t="shared" ref="AC103:AC113" si="38">U103*0.5</f>
        <v>45000</v>
      </c>
      <c r="AD103" s="12"/>
      <c r="AE103" s="12"/>
      <c r="AF103" s="13" t="s">
        <v>231</v>
      </c>
      <c r="AG103" s="23">
        <v>8</v>
      </c>
      <c r="AH103" s="27">
        <v>7</v>
      </c>
      <c r="AI103" s="25" t="s">
        <v>49</v>
      </c>
      <c r="AJ103" s="13"/>
      <c r="AK103" s="13"/>
      <c r="AL103" s="17">
        <v>0</v>
      </c>
      <c r="AM103" s="15" t="s">
        <v>50</v>
      </c>
      <c r="AN103" s="12" t="s">
        <v>51</v>
      </c>
      <c r="AO103" s="12"/>
      <c r="AP103" s="17"/>
      <c r="AQ103" s="17"/>
      <c r="AR103" s="17"/>
      <c r="AS103" s="17" t="s">
        <v>284</v>
      </c>
      <c r="AT103" s="15">
        <v>2</v>
      </c>
      <c r="AU103" s="9">
        <v>11808</v>
      </c>
      <c r="AV103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100118, 'Б-100118-13',date'2016-03-03',3, 2, 2, 'RUR', 1, 18, date'2016-03-06', date'2016-03-07', 1001181, 1, to_date('2016-03-08 00:00:00','YYYY-MM-DD HH24:MI:SS'), 90000, 16200, 0, 200, 0, 'c1', 8,null);insert into xxxx_oebs_cash_payment_test (ID, INVOICE_ID, OEBS_PAYMENT, DOC_DATE, COMISS_DATE) values (s_xxxx_oebs_cash_payment_test.NEXTVAL, 100118, 45000, to_date('2016-03-08 00:00:00','YYYY-MM-DD HH24:MI:SS'), date'2016-03-31' );insert into xxxx_client_discount_m  (ID,CLIENT_ID,CLIENT_AVG_DISCOUNT,DT) values (s_xxxx_client_discount_m.NEXTVAL,200, 7, date'2014-03-01');</v>
      </c>
    </row>
    <row r="104" spans="1:48" ht="15" customHeight="1" x14ac:dyDescent="0.3">
      <c r="A104" s="10">
        <v>24</v>
      </c>
      <c r="B104" s="11"/>
      <c r="C104" s="12" t="str">
        <f t="shared" si="32"/>
        <v>100024</v>
      </c>
      <c r="D104" s="12" t="str">
        <f t="shared" si="33"/>
        <v>100024/13</v>
      </c>
      <c r="E104" s="158" t="s">
        <v>251</v>
      </c>
      <c r="F104" s="158" t="s">
        <v>252</v>
      </c>
      <c r="G104" s="12">
        <v>2</v>
      </c>
      <c r="H104" s="189">
        <v>100119</v>
      </c>
      <c r="I104" s="15" t="str">
        <f t="shared" si="34"/>
        <v>Б-100119-13</v>
      </c>
      <c r="J104" s="85">
        <v>3</v>
      </c>
      <c r="K104" s="12">
        <v>2</v>
      </c>
      <c r="L104" s="12" t="s">
        <v>42</v>
      </c>
      <c r="M104" s="16">
        <v>1</v>
      </c>
      <c r="N104" s="12">
        <v>18</v>
      </c>
      <c r="O104" s="13" t="s">
        <v>168</v>
      </c>
      <c r="P104" s="13" t="s">
        <v>234</v>
      </c>
      <c r="Q104" s="13" t="s">
        <v>235</v>
      </c>
      <c r="R104" s="17" t="str">
        <f t="shared" si="35"/>
        <v>1001191</v>
      </c>
      <c r="S104" s="15">
        <v>1</v>
      </c>
      <c r="T104" s="13" t="s">
        <v>140</v>
      </c>
      <c r="U104" s="12">
        <v>90000</v>
      </c>
      <c r="V104" s="12">
        <f t="shared" si="31"/>
        <v>16200</v>
      </c>
      <c r="W104" s="12">
        <v>0</v>
      </c>
      <c r="X104" s="18">
        <v>201</v>
      </c>
      <c r="Y104" s="19" t="s">
        <v>47</v>
      </c>
      <c r="Z104" s="20">
        <f t="shared" si="30"/>
        <v>73800</v>
      </c>
      <c r="AA104" s="21">
        <f>SUM(AB102:AB107)</f>
        <v>173728.81355932201</v>
      </c>
      <c r="AB104" s="22">
        <f t="shared" si="37"/>
        <v>38135.593220338982</v>
      </c>
      <c r="AC104" s="14">
        <f t="shared" si="38"/>
        <v>45000</v>
      </c>
      <c r="AD104" s="12"/>
      <c r="AE104" s="12"/>
      <c r="AF104" s="13" t="s">
        <v>231</v>
      </c>
      <c r="AG104" s="23">
        <v>8</v>
      </c>
      <c r="AH104" s="27">
        <v>7</v>
      </c>
      <c r="AI104" s="25" t="s">
        <v>49</v>
      </c>
      <c r="AJ104" s="13"/>
      <c r="AK104" s="13"/>
      <c r="AL104" s="17">
        <v>0</v>
      </c>
      <c r="AM104" s="15" t="s">
        <v>50</v>
      </c>
      <c r="AN104" s="12" t="s">
        <v>51</v>
      </c>
      <c r="AO104" s="12"/>
      <c r="AP104" s="17"/>
      <c r="AQ104" s="17"/>
      <c r="AR104" s="17"/>
      <c r="AS104" s="17"/>
      <c r="AT104" s="15">
        <v>7</v>
      </c>
      <c r="AU104" s="9">
        <v>11152</v>
      </c>
      <c r="AV104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100119, 'Б-100119-13',date'2016-03-03',3, 2, 2, 'RUR', 1, 18, date'2016-03-06', date'2016-03-07', 1001191, 1, to_date('2016-03-08 00:00:00','YYYY-MM-DD HH24:MI:SS'), 90000, 16200, 0, 201,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(s_xxxx_client_discount_m.NEXTVAL,201, 7, date'2014-03-01');</v>
      </c>
    </row>
    <row r="105" spans="1:48" ht="15" customHeight="1" x14ac:dyDescent="0.3">
      <c r="A105" s="10">
        <v>24</v>
      </c>
      <c r="B105" s="11"/>
      <c r="C105" s="12" t="str">
        <f t="shared" si="32"/>
        <v>100024</v>
      </c>
      <c r="D105" s="12" t="str">
        <f t="shared" si="33"/>
        <v>100024/13</v>
      </c>
      <c r="E105" s="158" t="s">
        <v>251</v>
      </c>
      <c r="F105" s="158" t="s">
        <v>252</v>
      </c>
      <c r="G105" s="12">
        <v>2</v>
      </c>
      <c r="H105" s="189">
        <v>100120</v>
      </c>
      <c r="I105" s="15" t="str">
        <f t="shared" si="34"/>
        <v>Б-100120-13</v>
      </c>
      <c r="J105" s="85">
        <v>3</v>
      </c>
      <c r="K105" s="12">
        <v>7</v>
      </c>
      <c r="L105" s="12" t="s">
        <v>42</v>
      </c>
      <c r="M105" s="16">
        <v>1</v>
      </c>
      <c r="N105" s="12">
        <v>18</v>
      </c>
      <c r="O105" s="13" t="s">
        <v>168</v>
      </c>
      <c r="P105" s="13" t="s">
        <v>234</v>
      </c>
      <c r="Q105" s="13" t="s">
        <v>235</v>
      </c>
      <c r="R105" s="17" t="str">
        <f t="shared" si="35"/>
        <v>1001201</v>
      </c>
      <c r="S105" s="15">
        <v>1</v>
      </c>
      <c r="T105" s="13" t="s">
        <v>140</v>
      </c>
      <c r="U105" s="12">
        <v>90000</v>
      </c>
      <c r="V105" s="12">
        <f t="shared" si="31"/>
        <v>16200</v>
      </c>
      <c r="W105" s="12">
        <v>0</v>
      </c>
      <c r="X105" s="18">
        <v>202</v>
      </c>
      <c r="Y105" s="19" t="s">
        <v>47</v>
      </c>
      <c r="Z105" s="20">
        <f t="shared" si="30"/>
        <v>73800</v>
      </c>
      <c r="AA105" s="21"/>
      <c r="AB105" s="22">
        <f t="shared" si="37"/>
        <v>38135.593220338982</v>
      </c>
      <c r="AC105" s="14">
        <f t="shared" si="38"/>
        <v>45000</v>
      </c>
      <c r="AD105" s="12"/>
      <c r="AE105" s="12"/>
      <c r="AF105" s="13" t="s">
        <v>231</v>
      </c>
      <c r="AG105" s="23">
        <v>8</v>
      </c>
      <c r="AH105" s="27">
        <v>7</v>
      </c>
      <c r="AI105" s="25" t="s">
        <v>49</v>
      </c>
      <c r="AJ105" s="13"/>
      <c r="AK105" s="13"/>
      <c r="AL105" s="17">
        <v>0</v>
      </c>
      <c r="AM105" s="15" t="s">
        <v>50</v>
      </c>
      <c r="AN105" s="12" t="s">
        <v>51</v>
      </c>
      <c r="AO105" s="12"/>
      <c r="AP105" s="17"/>
      <c r="AQ105" s="17"/>
      <c r="AR105" s="17"/>
      <c r="AS105" s="171"/>
      <c r="AT105" s="172">
        <v>12</v>
      </c>
      <c r="AU105" s="9">
        <v>3936</v>
      </c>
      <c r="AV105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100120, 'Б-100120-13',date'2016-03-03',3, 7, 7, 'RUR', 1, 18, date'2016-03-06', date'2016-03-07', 1001201, 1, to_date('2016-03-08 00:00:00','YYYY-MM-DD HH24:MI:SS'), 90000, 16200, 0, 202,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(s_xxxx_client_discount_m.NEXTVAL,202, 7, date'2014-03-01');</v>
      </c>
    </row>
    <row r="106" spans="1:48" ht="15" customHeight="1" x14ac:dyDescent="0.3">
      <c r="A106" s="10">
        <v>24</v>
      </c>
      <c r="B106" s="11"/>
      <c r="C106" s="12" t="str">
        <f t="shared" si="32"/>
        <v>100024</v>
      </c>
      <c r="D106" s="12" t="str">
        <f t="shared" si="33"/>
        <v>100024/13</v>
      </c>
      <c r="E106" s="158" t="s">
        <v>251</v>
      </c>
      <c r="F106" s="158" t="s">
        <v>252</v>
      </c>
      <c r="G106" s="12">
        <v>2</v>
      </c>
      <c r="H106" s="189">
        <v>100121</v>
      </c>
      <c r="I106" s="15" t="str">
        <f t="shared" si="34"/>
        <v>Б-100121-13</v>
      </c>
      <c r="J106" s="85">
        <v>3</v>
      </c>
      <c r="K106" s="28">
        <v>7</v>
      </c>
      <c r="L106" s="12" t="s">
        <v>42</v>
      </c>
      <c r="M106" s="16">
        <v>1</v>
      </c>
      <c r="N106" s="12">
        <v>18</v>
      </c>
      <c r="O106" s="13" t="s">
        <v>169</v>
      </c>
      <c r="P106" s="13" t="s">
        <v>234</v>
      </c>
      <c r="Q106" s="13" t="s">
        <v>235</v>
      </c>
      <c r="R106" s="17" t="str">
        <f t="shared" si="35"/>
        <v>1001211</v>
      </c>
      <c r="S106" s="15">
        <v>1</v>
      </c>
      <c r="T106" s="13" t="s">
        <v>141</v>
      </c>
      <c r="U106" s="12">
        <v>80000</v>
      </c>
      <c r="V106" s="12">
        <f t="shared" si="31"/>
        <v>14400</v>
      </c>
      <c r="W106" s="12">
        <v>0</v>
      </c>
      <c r="X106" s="18">
        <v>203</v>
      </c>
      <c r="Y106" s="19" t="s">
        <v>47</v>
      </c>
      <c r="Z106" s="20">
        <f t="shared" si="30"/>
        <v>65600</v>
      </c>
      <c r="AA106" s="21"/>
      <c r="AB106" s="22">
        <f t="shared" si="37"/>
        <v>33898.305084745763</v>
      </c>
      <c r="AC106" s="14">
        <f t="shared" si="38"/>
        <v>40000</v>
      </c>
      <c r="AD106" s="12"/>
      <c r="AE106" s="12"/>
      <c r="AF106" s="13" t="s">
        <v>231</v>
      </c>
      <c r="AG106" s="23">
        <v>8</v>
      </c>
      <c r="AH106" s="30">
        <v>20</v>
      </c>
      <c r="AI106" s="25" t="s">
        <v>49</v>
      </c>
      <c r="AJ106" s="13"/>
      <c r="AK106" s="13"/>
      <c r="AL106" s="17">
        <v>0</v>
      </c>
      <c r="AM106" s="15" t="s">
        <v>50</v>
      </c>
      <c r="AN106" s="12" t="s">
        <v>51</v>
      </c>
      <c r="AO106" s="12"/>
      <c r="AP106" s="17"/>
      <c r="AQ106" s="17"/>
      <c r="AR106" s="17"/>
      <c r="AS106" s="17"/>
      <c r="AT106" s="15"/>
      <c r="AU106" s="9">
        <v>13898.305087999999</v>
      </c>
      <c r="AV106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100121, 'Б-100121-13',date'2016-03-04',3, 7, 7, 'RUR', 1, 18, date'2016-03-06', date'2016-03-07', 1001211, 1, to_date('2016-03-09 00:00:00','YYYY-MM-DD HH24:MI:SS'), 80000, 14400, 0, 203,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(s_xxxx_client_discount_m.NEXTVAL,203, 20, date'2014-03-01');</v>
      </c>
    </row>
    <row r="107" spans="1:48" s="44" customFormat="1" ht="15" customHeight="1" x14ac:dyDescent="0.3">
      <c r="A107" s="10">
        <v>24</v>
      </c>
      <c r="B107" s="32"/>
      <c r="C107" s="33" t="str">
        <f t="shared" si="32"/>
        <v>100024</v>
      </c>
      <c r="D107" s="33" t="str">
        <f t="shared" si="33"/>
        <v>100024/13</v>
      </c>
      <c r="E107" s="159" t="s">
        <v>251</v>
      </c>
      <c r="F107" s="159" t="s">
        <v>252</v>
      </c>
      <c r="G107" s="33">
        <v>2</v>
      </c>
      <c r="H107" s="189">
        <v>100122</v>
      </c>
      <c r="I107" s="33" t="str">
        <f t="shared" si="34"/>
        <v>Б-100122-13</v>
      </c>
      <c r="J107" s="85">
        <v>3</v>
      </c>
      <c r="K107" s="35">
        <v>12</v>
      </c>
      <c r="L107" s="33" t="s">
        <v>42</v>
      </c>
      <c r="M107" s="36">
        <v>1</v>
      </c>
      <c r="N107" s="33">
        <v>18</v>
      </c>
      <c r="O107" s="34" t="s">
        <v>170</v>
      </c>
      <c r="P107" s="34" t="s">
        <v>234</v>
      </c>
      <c r="Q107" s="34" t="s">
        <v>235</v>
      </c>
      <c r="R107" s="17" t="str">
        <f t="shared" si="35"/>
        <v>1001221</v>
      </c>
      <c r="S107" s="33">
        <v>1</v>
      </c>
      <c r="T107" s="34" t="s">
        <v>142</v>
      </c>
      <c r="U107" s="33">
        <v>60000</v>
      </c>
      <c r="V107" s="33">
        <f t="shared" si="31"/>
        <v>10800</v>
      </c>
      <c r="W107" s="33">
        <v>0</v>
      </c>
      <c r="X107" s="18">
        <v>204</v>
      </c>
      <c r="Y107" s="38" t="s">
        <v>47</v>
      </c>
      <c r="Z107" s="20">
        <f t="shared" si="30"/>
        <v>49200</v>
      </c>
      <c r="AA107" s="21"/>
      <c r="AB107" s="22">
        <f t="shared" si="37"/>
        <v>25423.728813559323</v>
      </c>
      <c r="AC107" s="40">
        <f t="shared" si="38"/>
        <v>30000</v>
      </c>
      <c r="AD107" s="33"/>
      <c r="AE107" s="33"/>
      <c r="AF107" s="34" t="s">
        <v>231</v>
      </c>
      <c r="AG107" s="41">
        <v>8</v>
      </c>
      <c r="AH107" s="42">
        <v>13</v>
      </c>
      <c r="AI107" s="43" t="s">
        <v>49</v>
      </c>
      <c r="AJ107" s="34"/>
      <c r="AK107" s="34"/>
      <c r="AL107" s="37">
        <v>0</v>
      </c>
      <c r="AM107" s="33" t="s">
        <v>50</v>
      </c>
      <c r="AN107" s="33" t="s">
        <v>51</v>
      </c>
      <c r="AO107" s="33"/>
      <c r="AP107" s="37"/>
      <c r="AQ107" s="37"/>
      <c r="AR107" s="37"/>
      <c r="AS107" s="37" t="s">
        <v>250</v>
      </c>
      <c r="AT107" s="33"/>
      <c r="AV107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2, 100122, 'Б-100122-13',date'2016-03-05',3, 12, 12, 'RUR', 1, 18, date'2016-03-06', date'2016-03-07', 1001221, 1, to_date('2016-03-11 00:00:00','YYYY-MM-DD HH24:MI:SS'), 60000, 10800, 0, 204,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(s_xxxx_client_discount_m.NEXTVAL,204, 13, date'2014-03-01');</v>
      </c>
    </row>
    <row r="108" spans="1:48" x14ac:dyDescent="0.3">
      <c r="A108" s="10">
        <v>25</v>
      </c>
      <c r="B108" s="11"/>
      <c r="C108" s="12" t="str">
        <f t="shared" si="32"/>
        <v>100025</v>
      </c>
      <c r="D108" s="12" t="str">
        <f t="shared" si="33"/>
        <v>100025/13</v>
      </c>
      <c r="E108" s="158" t="s">
        <v>251</v>
      </c>
      <c r="F108" s="158" t="s">
        <v>252</v>
      </c>
      <c r="G108" s="12">
        <v>2</v>
      </c>
      <c r="H108" s="189">
        <v>100123</v>
      </c>
      <c r="I108" s="15" t="str">
        <f t="shared" si="34"/>
        <v>Б-100123-13</v>
      </c>
      <c r="J108" s="85">
        <v>3</v>
      </c>
      <c r="K108" s="12">
        <v>1</v>
      </c>
      <c r="L108" s="12" t="s">
        <v>42</v>
      </c>
      <c r="M108" s="16">
        <v>1</v>
      </c>
      <c r="N108" s="12">
        <v>18</v>
      </c>
      <c r="O108" s="13" t="s">
        <v>167</v>
      </c>
      <c r="P108" s="13" t="s">
        <v>234</v>
      </c>
      <c r="Q108" s="13" t="s">
        <v>235</v>
      </c>
      <c r="R108" s="17" t="str">
        <f t="shared" si="35"/>
        <v>1001231</v>
      </c>
      <c r="S108" s="242">
        <v>4</v>
      </c>
      <c r="T108" s="13" t="s">
        <v>139</v>
      </c>
      <c r="U108" s="12">
        <v>100000</v>
      </c>
      <c r="V108" s="12">
        <f t="shared" si="31"/>
        <v>18000</v>
      </c>
      <c r="W108" s="12">
        <v>0</v>
      </c>
      <c r="X108" s="18">
        <v>205</v>
      </c>
      <c r="Y108" s="19" t="s">
        <v>47</v>
      </c>
      <c r="Z108" s="20">
        <f t="shared" si="30"/>
        <v>82000</v>
      </c>
      <c r="AA108" s="21"/>
      <c r="AB108" s="22">
        <f t="shared" si="37"/>
        <v>42372.881355932208</v>
      </c>
      <c r="AC108" s="14">
        <f t="shared" si="38"/>
        <v>50000</v>
      </c>
      <c r="AD108" s="12"/>
      <c r="AE108" s="12"/>
      <c r="AF108" s="13" t="s">
        <v>231</v>
      </c>
      <c r="AG108" s="23">
        <v>8</v>
      </c>
      <c r="AH108" s="24">
        <v>13</v>
      </c>
      <c r="AI108" s="25" t="s">
        <v>49</v>
      </c>
      <c r="AJ108" s="13"/>
      <c r="AK108" s="13"/>
      <c r="AL108" s="17">
        <v>0</v>
      </c>
      <c r="AM108" s="15" t="s">
        <v>50</v>
      </c>
      <c r="AN108" s="12" t="s">
        <v>51</v>
      </c>
      <c r="AO108" s="12"/>
      <c r="AP108" s="17"/>
      <c r="AQ108" s="17"/>
      <c r="AR108" s="17"/>
      <c r="AS108" s="17" t="s">
        <v>286</v>
      </c>
      <c r="AT108" s="15">
        <v>1</v>
      </c>
      <c r="AU108" s="9">
        <v>0</v>
      </c>
      <c r="AV108" s="9" t="str">
        <f t="shared" si="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100123, 'Б-100123-13',date'2016-03-02',3, 1, 1, 'RUR', 1, 18, date'2016-03-06', date'2016-03-07', 1001231, 4, to_date('2016-03-07 00:00:00','YYYY-MM-DD HH24:MI:SS'), 100000, 18000, 0, 205,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(s_xxxx_client_discount_m.NEXTVAL,205, 13, date'2014-03-01');</v>
      </c>
    </row>
    <row r="109" spans="1:48" ht="15" customHeight="1" x14ac:dyDescent="0.3">
      <c r="A109" s="10">
        <v>25</v>
      </c>
      <c r="B109" s="11"/>
      <c r="C109" s="12" t="str">
        <f t="shared" si="32"/>
        <v>100025</v>
      </c>
      <c r="D109" s="12" t="str">
        <f t="shared" si="33"/>
        <v>100025/13</v>
      </c>
      <c r="E109" s="158" t="s">
        <v>251</v>
      </c>
      <c r="F109" s="158" t="s">
        <v>252</v>
      </c>
      <c r="G109" s="12">
        <v>2</v>
      </c>
      <c r="H109" s="189">
        <v>100124</v>
      </c>
      <c r="I109" s="15" t="str">
        <f t="shared" si="34"/>
        <v>Б-100124-13</v>
      </c>
      <c r="J109" s="85">
        <v>3</v>
      </c>
      <c r="K109" s="12">
        <v>2</v>
      </c>
      <c r="L109" s="12" t="s">
        <v>42</v>
      </c>
      <c r="M109" s="16">
        <v>1</v>
      </c>
      <c r="N109" s="12">
        <v>18</v>
      </c>
      <c r="O109" s="13" t="s">
        <v>168</v>
      </c>
      <c r="P109" s="13" t="s">
        <v>234</v>
      </c>
      <c r="Q109" s="13" t="s">
        <v>235</v>
      </c>
      <c r="R109" s="17" t="str">
        <f t="shared" ref="R109:R168" si="39">H109&amp;"1"</f>
        <v>1001241</v>
      </c>
      <c r="S109" s="15">
        <v>1</v>
      </c>
      <c r="T109" s="13" t="s">
        <v>140</v>
      </c>
      <c r="U109" s="12">
        <v>90000</v>
      </c>
      <c r="V109" s="12">
        <f t="shared" si="31"/>
        <v>16200</v>
      </c>
      <c r="W109" s="12">
        <v>0</v>
      </c>
      <c r="X109" s="18">
        <v>206</v>
      </c>
      <c r="Y109" s="19" t="s">
        <v>47</v>
      </c>
      <c r="Z109" s="20">
        <f t="shared" si="30"/>
        <v>73800</v>
      </c>
      <c r="AA109" s="21">
        <f>SUM(AB108:AB113)</f>
        <v>216101.69491525422</v>
      </c>
      <c r="AB109" s="22">
        <f t="shared" si="37"/>
        <v>38135.593220338982</v>
      </c>
      <c r="AC109" s="14">
        <f t="shared" si="38"/>
        <v>45000</v>
      </c>
      <c r="AD109" s="12"/>
      <c r="AE109" s="12"/>
      <c r="AF109" s="13" t="s">
        <v>231</v>
      </c>
      <c r="AG109" s="23">
        <v>8</v>
      </c>
      <c r="AH109" s="27">
        <v>7</v>
      </c>
      <c r="AI109" s="25" t="s">
        <v>49</v>
      </c>
      <c r="AJ109" s="13"/>
      <c r="AK109" s="13"/>
      <c r="AL109" s="17">
        <v>0</v>
      </c>
      <c r="AM109" s="15" t="s">
        <v>50</v>
      </c>
      <c r="AN109" s="12" t="s">
        <v>51</v>
      </c>
      <c r="AO109" s="12"/>
      <c r="AP109" s="17"/>
      <c r="AQ109" s="17"/>
      <c r="AR109" s="17"/>
      <c r="AS109" s="17" t="s">
        <v>284</v>
      </c>
      <c r="AT109" s="15">
        <v>2</v>
      </c>
      <c r="AU109" s="9">
        <v>11808</v>
      </c>
      <c r="AV109" s="9" t="str">
        <f t="shared" ref="AV109:AV172" si="4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"&amp;A109&amp;", "&amp;C109&amp;", '"&amp;D109&amp;"', date'"&amp;E109&amp;"', date'"&amp;F109&amp;"', "&amp;G109&amp;", "&amp;H109&amp;", '"&amp;I109&amp;"',date'"&amp;O109&amp;"',"&amp;J109&amp;", "&amp;K109&amp;", "&amp;K109&amp;", '"&amp;L109&amp;"', "&amp;M109&amp;", "&amp;N109&amp;", date'"&amp;P109&amp;"', date'"&amp;Q109&amp;"', "&amp;R109&amp;", "&amp;S109&amp;", to_date('"&amp;T109&amp;"','YYYY-MM-DD HH24:MI:SS'), "&amp;U109&amp;", "&amp;V109&amp;", "&amp;W109&amp;", "&amp;X109&amp;", "&amp;AL109&amp;", '"&amp;AN109&amp;"', "&amp;AG109&amp;","&amp;AM109&amp;");"&amp;
IF(LEN(AC109)&gt;0,"insert into xxxx_oebs_cash_payment_test (ID, INVOICE_ID, OEBS_PAYMENT, DOC_DATE, COMISS_DATE) values (s_xxxx_oebs_cash_payment_test.NEXTVAL, "&amp;H109&amp;", "&amp;AC109&amp;", to_date('"&amp;T109&amp;"','YYYY-MM-DD HH24:MI:SS'), "&amp;AF109&amp;" );","")&amp;
IF(LEN(AD109)&gt;0,"insert into xxxx_oebs_cash_payment_test (ID, INVOICE_ID, OEBS_PAYMENT, DOC_DATE, COMISS_DATE) values (s_xxxx_oebs_cash_payment_test.NEXTVAL, "&amp;H109&amp;", "&amp;AD109&amp;", to_date('"&amp;T109&amp;"','YYYY-MM-DD HH24:MI:SS'), "&amp;AF109&amp;" );","")&amp;
IF(LEN(AE109)&gt;0,"insert into xxxx_oebs_cash_payment_test (ID, INVOICE_ID, OEBS_PAYMENT, DOC_DATE, COMISS_DATE) values (s_xxxx_oebs_cash_payment_test.NEXTVAL, "&amp;H109&amp;", "&amp;AE109&amp;", to_date('"&amp;T109&amp;"','YYYY-MM-DD HH24:MI:SS'), "&amp;AF109&amp;" );","")&amp;
IF(LEN(AH109)&gt;0,"insert into xxxx_client_discount_m  (ID,CLIENT_ID,CLIENT_AVG_DISCOUNT,DT) values (s_xxxx_client_discount_m.NEXTVAL,"&amp;X109&amp;", "&amp;AH109&amp;", "&amp;AI109&amp;");","")&amp;
IF(LEN(AJ109)&gt;0,"insert into xxxx_client_discount_m  (ID,CLIENT_ID,CLIENT_AVG_DISCOUNT,DT) values (s_xxxx_client_discount_m.NEXTVAL,"&amp;X109&amp;", "&amp;AJ109&amp;", "&amp;AK109&amp;");","")&amp;
IF(LEN(AO109)&gt;0,"insert into xxxx_contract_signed_attr (ID, CONTRACT_ID, CODE, KEY_NUM) values (s_xxxx_contract_signed_attr.NEXTVAL, "&amp;C109&amp;", 'SUPERCOMMISSION_BONUS' , "&amp;AO109&amp;" );","")&amp;
IF(LEN(AP109)&gt;0,"insert into xxxx_loyal_clients_contr_attr (ID, CONTRACT_ID, CLIENT_ID, LC_TURNOVER, COLLATERAL_FIRST_DT, COLLATERAL_END_DT) values (s_xxxx_loyal_clients_contr_atr.NEXTVAL, "&amp;C109&amp;", "&amp;X109&amp;", "&amp;AP109&amp;", "&amp;AQ109&amp;", "&amp;AR109&amp;"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100124, 'Б-100124-13',date'2016-03-03',3, 2, 2, 'RUR', 1, 18, date'2016-03-06', date'2016-03-07', 1001241, 1, to_date('2016-03-08 00:00:00','YYYY-MM-DD HH24:MI:SS'), 90000, 16200, 0, 206,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(s_xxxx_client_discount_m.NEXTVAL,206, 7, date'2014-03-01');</v>
      </c>
    </row>
    <row r="110" spans="1:48" ht="15" customHeight="1" x14ac:dyDescent="0.3">
      <c r="A110" s="10">
        <v>25</v>
      </c>
      <c r="B110" s="11"/>
      <c r="C110" s="12" t="str">
        <f t="shared" si="32"/>
        <v>100025</v>
      </c>
      <c r="D110" s="12" t="str">
        <f t="shared" si="33"/>
        <v>100025/13</v>
      </c>
      <c r="E110" s="158" t="s">
        <v>251</v>
      </c>
      <c r="F110" s="158" t="s">
        <v>252</v>
      </c>
      <c r="G110" s="12">
        <v>2</v>
      </c>
      <c r="H110" s="189">
        <v>100125</v>
      </c>
      <c r="I110" s="15" t="str">
        <f t="shared" si="34"/>
        <v>Б-100125-13</v>
      </c>
      <c r="J110" s="85">
        <v>3</v>
      </c>
      <c r="K110" s="12">
        <v>2</v>
      </c>
      <c r="L110" s="12" t="s">
        <v>42</v>
      </c>
      <c r="M110" s="16">
        <v>1</v>
      </c>
      <c r="N110" s="12">
        <v>18</v>
      </c>
      <c r="O110" s="13" t="s">
        <v>168</v>
      </c>
      <c r="P110" s="13" t="s">
        <v>234</v>
      </c>
      <c r="Q110" s="13" t="s">
        <v>235</v>
      </c>
      <c r="R110" s="17" t="str">
        <f t="shared" si="39"/>
        <v>1001251</v>
      </c>
      <c r="S110" s="15">
        <v>1</v>
      </c>
      <c r="T110" s="13" t="s">
        <v>140</v>
      </c>
      <c r="U110" s="12">
        <v>90000</v>
      </c>
      <c r="V110" s="12">
        <f t="shared" si="31"/>
        <v>16200</v>
      </c>
      <c r="W110" s="12">
        <v>0</v>
      </c>
      <c r="X110" s="18">
        <v>207</v>
      </c>
      <c r="Y110" s="19" t="s">
        <v>47</v>
      </c>
      <c r="Z110" s="20">
        <f t="shared" si="30"/>
        <v>73800</v>
      </c>
      <c r="AA110" s="21"/>
      <c r="AB110" s="22">
        <f t="shared" si="37"/>
        <v>38135.593220338982</v>
      </c>
      <c r="AC110" s="14">
        <f t="shared" si="38"/>
        <v>45000</v>
      </c>
      <c r="AD110" s="12"/>
      <c r="AE110" s="12"/>
      <c r="AF110" s="13" t="s">
        <v>231</v>
      </c>
      <c r="AG110" s="23">
        <v>8</v>
      </c>
      <c r="AH110" s="27">
        <v>7</v>
      </c>
      <c r="AI110" s="25" t="s">
        <v>49</v>
      </c>
      <c r="AJ110" s="13"/>
      <c r="AK110" s="13"/>
      <c r="AL110" s="17">
        <v>0</v>
      </c>
      <c r="AM110" s="15" t="s">
        <v>50</v>
      </c>
      <c r="AN110" s="12" t="s">
        <v>51</v>
      </c>
      <c r="AO110" s="12"/>
      <c r="AP110" s="17"/>
      <c r="AQ110" s="17"/>
      <c r="AR110" s="17"/>
      <c r="AS110" s="17"/>
      <c r="AT110" s="15">
        <v>7</v>
      </c>
      <c r="AU110" s="9">
        <v>11152</v>
      </c>
      <c r="AV11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100125, 'Б-100125-13',date'2016-03-03',3, 2, 2, 'RUR', 1, 18, date'2016-03-06', date'2016-03-07', 1001251, 1, to_date('2016-03-08 00:00:00','YYYY-MM-DD HH24:MI:SS'), 90000, 16200, 0, 207, 0, 'c1', 8,null);insert into xxxx_oebs_cash_payment_test (ID, INVOICE_ID, OEBS_PAYMENT, DOC_DATE, COMISS_DATE) values (s_xxxx_oebs_cash_payment_test.NEXTVAL, 100125, 45000, to_date('2016-03-08 00:00:00','YYYY-MM-DD HH24:MI:SS'), date'2016-03-31' );insert into xxxx_client_discount_m  (ID,CLIENT_ID,CLIENT_AVG_DISCOUNT,DT) values (s_xxxx_client_discount_m.NEXTVAL,207, 7, date'2014-03-01');</v>
      </c>
    </row>
    <row r="111" spans="1:48" ht="15" customHeight="1" x14ac:dyDescent="0.3">
      <c r="A111" s="10">
        <v>25</v>
      </c>
      <c r="B111" s="11"/>
      <c r="C111" s="12" t="str">
        <f t="shared" si="32"/>
        <v>100025</v>
      </c>
      <c r="D111" s="12" t="str">
        <f t="shared" si="33"/>
        <v>100025/13</v>
      </c>
      <c r="E111" s="158" t="s">
        <v>251</v>
      </c>
      <c r="F111" s="158" t="s">
        <v>252</v>
      </c>
      <c r="G111" s="12">
        <v>2</v>
      </c>
      <c r="H111" s="189">
        <v>100126</v>
      </c>
      <c r="I111" s="15" t="str">
        <f t="shared" si="34"/>
        <v>Б-100126-13</v>
      </c>
      <c r="J111" s="85">
        <v>3</v>
      </c>
      <c r="K111" s="12">
        <v>7</v>
      </c>
      <c r="L111" s="12" t="s">
        <v>42</v>
      </c>
      <c r="M111" s="16">
        <v>1</v>
      </c>
      <c r="N111" s="12">
        <v>18</v>
      </c>
      <c r="O111" s="13" t="s">
        <v>168</v>
      </c>
      <c r="P111" s="13" t="s">
        <v>234</v>
      </c>
      <c r="Q111" s="13" t="s">
        <v>235</v>
      </c>
      <c r="R111" s="17" t="str">
        <f t="shared" si="39"/>
        <v>1001261</v>
      </c>
      <c r="S111" s="15">
        <v>1</v>
      </c>
      <c r="T111" s="13" t="s">
        <v>140</v>
      </c>
      <c r="U111" s="12">
        <v>90000</v>
      </c>
      <c r="V111" s="12">
        <f t="shared" si="31"/>
        <v>16200</v>
      </c>
      <c r="W111" s="12">
        <v>0</v>
      </c>
      <c r="X111" s="18">
        <v>208</v>
      </c>
      <c r="Y111" s="19" t="s">
        <v>47</v>
      </c>
      <c r="Z111" s="20">
        <f t="shared" si="30"/>
        <v>73800</v>
      </c>
      <c r="AA111" s="21"/>
      <c r="AB111" s="22">
        <f t="shared" si="37"/>
        <v>38135.593220338982</v>
      </c>
      <c r="AC111" s="14">
        <f t="shared" si="38"/>
        <v>45000</v>
      </c>
      <c r="AD111" s="12"/>
      <c r="AE111" s="12"/>
      <c r="AF111" s="13" t="s">
        <v>231</v>
      </c>
      <c r="AG111" s="23">
        <v>8</v>
      </c>
      <c r="AH111" s="27">
        <v>7</v>
      </c>
      <c r="AI111" s="25" t="s">
        <v>49</v>
      </c>
      <c r="AJ111" s="13"/>
      <c r="AK111" s="13"/>
      <c r="AL111" s="17">
        <v>0</v>
      </c>
      <c r="AM111" s="15" t="s">
        <v>50</v>
      </c>
      <c r="AN111" s="12" t="s">
        <v>51</v>
      </c>
      <c r="AO111" s="12"/>
      <c r="AP111" s="17"/>
      <c r="AQ111" s="17"/>
      <c r="AR111" s="17"/>
      <c r="AS111" s="171"/>
      <c r="AT111" s="172">
        <v>12</v>
      </c>
      <c r="AU111" s="9">
        <v>3936</v>
      </c>
      <c r="AV11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100126, 'Б-100126-13',date'2016-03-03',3, 7, 7, 'RUR', 1, 18, date'2016-03-06', date'2016-03-07', 1001261, 1, to_date('2016-03-08 00:00:00','YYYY-MM-DD HH24:MI:SS'), 90000, 16200, 0, 208, 0, 'c1', 8,null);insert into xxxx_oebs_cash_payment_test (ID, INVOICE_ID, OEBS_PAYMENT, DOC_DATE, COMISS_DATE) values (s_xxxx_oebs_cash_payment_test.NEXTVAL, 100126, 45000, to_date('2016-03-08 00:00:00','YYYY-MM-DD HH24:MI:SS'), date'2016-03-31' );insert into xxxx_client_discount_m  (ID,CLIENT_ID,CLIENT_AVG_DISCOUNT,DT) values (s_xxxx_client_discount_m.NEXTVAL,208, 7, date'2014-03-01');</v>
      </c>
    </row>
    <row r="112" spans="1:48" ht="15" customHeight="1" x14ac:dyDescent="0.3">
      <c r="A112" s="10">
        <v>25</v>
      </c>
      <c r="B112" s="11"/>
      <c r="C112" s="12" t="str">
        <f t="shared" si="32"/>
        <v>100025</v>
      </c>
      <c r="D112" s="12" t="str">
        <f t="shared" si="33"/>
        <v>100025/13</v>
      </c>
      <c r="E112" s="158" t="s">
        <v>251</v>
      </c>
      <c r="F112" s="158" t="s">
        <v>252</v>
      </c>
      <c r="G112" s="12">
        <v>2</v>
      </c>
      <c r="H112" s="189">
        <v>100127</v>
      </c>
      <c r="I112" s="15" t="str">
        <f t="shared" si="34"/>
        <v>Б-100127-13</v>
      </c>
      <c r="J112" s="276">
        <v>3</v>
      </c>
      <c r="K112" s="28">
        <v>7</v>
      </c>
      <c r="L112" s="12" t="s">
        <v>42</v>
      </c>
      <c r="M112" s="16">
        <v>1</v>
      </c>
      <c r="N112" s="12">
        <v>18</v>
      </c>
      <c r="O112" s="13" t="s">
        <v>169</v>
      </c>
      <c r="P112" s="13" t="s">
        <v>234</v>
      </c>
      <c r="Q112" s="13" t="s">
        <v>235</v>
      </c>
      <c r="R112" s="17" t="str">
        <f t="shared" si="39"/>
        <v>1001271</v>
      </c>
      <c r="S112" s="15">
        <v>1</v>
      </c>
      <c r="T112" s="13" t="s">
        <v>141</v>
      </c>
      <c r="U112" s="12">
        <v>80000</v>
      </c>
      <c r="V112" s="12">
        <f t="shared" si="31"/>
        <v>14400</v>
      </c>
      <c r="W112" s="12">
        <v>0</v>
      </c>
      <c r="X112" s="18">
        <v>209</v>
      </c>
      <c r="Y112" s="19" t="s">
        <v>47</v>
      </c>
      <c r="Z112" s="20">
        <f t="shared" si="30"/>
        <v>65600</v>
      </c>
      <c r="AA112" s="21"/>
      <c r="AB112" s="22">
        <f t="shared" si="37"/>
        <v>33898.305084745763</v>
      </c>
      <c r="AC112" s="14">
        <f t="shared" si="38"/>
        <v>40000</v>
      </c>
      <c r="AD112" s="12"/>
      <c r="AE112" s="12"/>
      <c r="AF112" s="13" t="s">
        <v>231</v>
      </c>
      <c r="AG112" s="23">
        <v>8</v>
      </c>
      <c r="AH112" s="30">
        <v>20</v>
      </c>
      <c r="AI112" s="25" t="s">
        <v>49</v>
      </c>
      <c r="AJ112" s="13"/>
      <c r="AK112" s="13"/>
      <c r="AL112" s="17">
        <v>0</v>
      </c>
      <c r="AM112" s="15" t="s">
        <v>50</v>
      </c>
      <c r="AN112" s="12" t="s">
        <v>51</v>
      </c>
      <c r="AO112" s="12"/>
      <c r="AP112" s="17"/>
      <c r="AQ112" s="17"/>
      <c r="AR112" s="17"/>
      <c r="AS112" s="17"/>
      <c r="AT112" s="15"/>
      <c r="AU112" s="9">
        <v>17288.135591999999</v>
      </c>
      <c r="AV11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100127, 'Б-100127-13',date'2016-03-04',3, 7, 7, 'RUR', 1, 18, date'2016-03-06', date'2016-03-07', 1001271, 1, to_date('2016-03-09 00:00:00','YYYY-MM-DD HH24:MI:SS'), 80000, 14400, 0, 209, 0, 'c1', 8,null);insert into xxxx_oebs_cash_payment_test (ID, INVOICE_ID, OEBS_PAYMENT, DOC_DATE, COMISS_DATE) values (s_xxxx_oebs_cash_payment_test.NEXTVAL, 100127, 40000, to_date('2016-03-09 00:00:00','YYYY-MM-DD HH24:MI:SS'), date'2016-03-31' );insert into xxxx_client_discount_m  (ID,CLIENT_ID,CLIENT_AVG_DISCOUNT,DT) values (s_xxxx_client_discount_m.NEXTVAL,209, 20, date'2014-03-01');</v>
      </c>
    </row>
    <row r="113" spans="1:48" s="44" customFormat="1" ht="15" customHeight="1" x14ac:dyDescent="0.3">
      <c r="A113" s="10">
        <v>25</v>
      </c>
      <c r="B113" s="32"/>
      <c r="C113" s="33" t="str">
        <f t="shared" si="32"/>
        <v>100025</v>
      </c>
      <c r="D113" s="33" t="str">
        <f t="shared" si="33"/>
        <v>100025/13</v>
      </c>
      <c r="E113" s="159" t="s">
        <v>251</v>
      </c>
      <c r="F113" s="159" t="s">
        <v>252</v>
      </c>
      <c r="G113" s="33">
        <v>2</v>
      </c>
      <c r="H113" s="189">
        <v>100128</v>
      </c>
      <c r="I113" s="33" t="str">
        <f t="shared" si="34"/>
        <v>Б-100128-13</v>
      </c>
      <c r="J113" s="276">
        <v>3</v>
      </c>
      <c r="K113" s="35">
        <v>12</v>
      </c>
      <c r="L113" s="33" t="s">
        <v>42</v>
      </c>
      <c r="M113" s="36">
        <v>1</v>
      </c>
      <c r="N113" s="33">
        <v>18</v>
      </c>
      <c r="O113" s="34" t="s">
        <v>170</v>
      </c>
      <c r="P113" s="34" t="s">
        <v>234</v>
      </c>
      <c r="Q113" s="34" t="s">
        <v>235</v>
      </c>
      <c r="R113" s="17" t="str">
        <f t="shared" si="39"/>
        <v>1001281</v>
      </c>
      <c r="S113" s="33">
        <v>1</v>
      </c>
      <c r="T113" s="34" t="s">
        <v>142</v>
      </c>
      <c r="U113" s="33">
        <v>60000</v>
      </c>
      <c r="V113" s="33">
        <f t="shared" si="31"/>
        <v>10800</v>
      </c>
      <c r="W113" s="33">
        <v>0</v>
      </c>
      <c r="X113" s="18">
        <v>210</v>
      </c>
      <c r="Y113" s="38" t="s">
        <v>47</v>
      </c>
      <c r="Z113" s="20">
        <f t="shared" si="30"/>
        <v>49200</v>
      </c>
      <c r="AA113" s="21"/>
      <c r="AB113" s="22">
        <f t="shared" si="37"/>
        <v>25423.728813559323</v>
      </c>
      <c r="AC113" s="40">
        <f t="shared" si="38"/>
        <v>30000</v>
      </c>
      <c r="AD113" s="33"/>
      <c r="AE113" s="33"/>
      <c r="AF113" s="34" t="s">
        <v>231</v>
      </c>
      <c r="AG113" s="41">
        <v>8</v>
      </c>
      <c r="AH113" s="42">
        <v>13</v>
      </c>
      <c r="AI113" s="43" t="s">
        <v>49</v>
      </c>
      <c r="AJ113" s="34"/>
      <c r="AK113" s="34"/>
      <c r="AL113" s="37">
        <v>0</v>
      </c>
      <c r="AM113" s="33" t="s">
        <v>50</v>
      </c>
      <c r="AN113" s="33" t="s">
        <v>51</v>
      </c>
      <c r="AO113" s="33"/>
      <c r="AP113" s="37"/>
      <c r="AQ113" s="37"/>
      <c r="AR113" s="37"/>
      <c r="AS113" s="37" t="s">
        <v>304</v>
      </c>
      <c r="AT113" s="33"/>
      <c r="AV11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2, 100128, 'Б-100128-13',date'2016-03-05',3, 12, 12, 'RUR', 1, 18, date'2016-03-06', date'2016-03-07', 1001281, 1, to_date('2016-03-11 00:00:00','YYYY-MM-DD HH24:MI:SS'), 60000, 10800, 0, 210, 0, 'c1', 8,null);insert into xxxx_oebs_cash_payment_test (ID, INVOICE_ID, OEBS_PAYMENT, DOC_DATE, COMISS_DATE) values (s_xxxx_oebs_cash_payment_test.NEXTVAL, 100128, 30000, to_date('2016-03-11 00:00:00','YYYY-MM-DD HH24:MI:SS'), date'2016-03-31' );insert into xxxx_client_discount_m  (ID,CLIENT_ID,CLIENT_AVG_DISCOUNT,DT) values (s_xxxx_client_discount_m.NEXTVAL,210, 13, date'2014-03-01');</v>
      </c>
    </row>
    <row r="114" spans="1:48" x14ac:dyDescent="0.3">
      <c r="A114" s="10">
        <v>26</v>
      </c>
      <c r="B114" s="11"/>
      <c r="C114" s="12" t="str">
        <f t="shared" si="32"/>
        <v>100026</v>
      </c>
      <c r="D114" s="12" t="str">
        <f t="shared" si="33"/>
        <v>100026/13</v>
      </c>
      <c r="E114" s="158" t="s">
        <v>251</v>
      </c>
      <c r="F114" s="158" t="s">
        <v>252</v>
      </c>
      <c r="G114" s="12">
        <v>2</v>
      </c>
      <c r="H114" s="189">
        <v>100129</v>
      </c>
      <c r="I114" s="15" t="str">
        <f t="shared" si="34"/>
        <v>Б-100129-13</v>
      </c>
      <c r="J114" s="276">
        <v>3</v>
      </c>
      <c r="K114" s="12">
        <v>1</v>
      </c>
      <c r="L114" s="12" t="s">
        <v>42</v>
      </c>
      <c r="M114" s="16">
        <v>1</v>
      </c>
      <c r="N114" s="12">
        <v>18</v>
      </c>
      <c r="O114" s="13" t="s">
        <v>167</v>
      </c>
      <c r="P114" s="13" t="s">
        <v>234</v>
      </c>
      <c r="Q114" s="13" t="s">
        <v>235</v>
      </c>
      <c r="R114" s="17" t="str">
        <f t="shared" si="39"/>
        <v>1001291</v>
      </c>
      <c r="S114" s="15">
        <v>1</v>
      </c>
      <c r="T114" s="13" t="s">
        <v>139</v>
      </c>
      <c r="U114" s="12">
        <v>100000</v>
      </c>
      <c r="V114" s="12">
        <f t="shared" si="31"/>
        <v>18000</v>
      </c>
      <c r="W114" s="12">
        <v>0</v>
      </c>
      <c r="X114" s="18">
        <v>211</v>
      </c>
      <c r="Y114" s="19" t="s">
        <v>47</v>
      </c>
      <c r="Z114" s="20">
        <f t="shared" si="30"/>
        <v>82000</v>
      </c>
      <c r="AA114" s="21"/>
      <c r="AB114" s="22"/>
      <c r="AC114" s="14">
        <f t="shared" ref="AC114:AC123" si="41">U114*0.5</f>
        <v>50000</v>
      </c>
      <c r="AD114" s="12"/>
      <c r="AE114" s="12"/>
      <c r="AF114" s="13" t="s">
        <v>231</v>
      </c>
      <c r="AG114" s="23">
        <v>8</v>
      </c>
      <c r="AH114" s="24">
        <v>13</v>
      </c>
      <c r="AI114" s="25" t="s">
        <v>49</v>
      </c>
      <c r="AJ114" s="13"/>
      <c r="AK114" s="13"/>
      <c r="AL114" s="17">
        <v>0</v>
      </c>
      <c r="AM114" s="15" t="s">
        <v>50</v>
      </c>
      <c r="AN114" s="12" t="s">
        <v>51</v>
      </c>
      <c r="AO114" s="12"/>
      <c r="AP114" s="17"/>
      <c r="AQ114" s="17"/>
      <c r="AR114" s="17"/>
      <c r="AS114" s="17" t="s">
        <v>339</v>
      </c>
      <c r="AV114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100129, 'Б-100129-13',date'2016-03-02',3, 1, 1, 'RUR', 1, 18, date'2016-03-06', date'2016-03-07', 1001291, 1, to_date('2016-03-07 00:00:00','YYYY-MM-DD HH24:MI:SS'), 100000, 18000, 0, 211, 0, 'c1', 8,null);insert into xxxx_oebs_cash_payment_test (ID, INVOICE_ID, OEBS_PAYMENT, DOC_DATE, COMISS_DATE) values (s_xxxx_oebs_cash_payment_test.NEXTVAL, 100129, 50000, to_date('2016-03-07 00:00:00','YYYY-MM-DD HH24:MI:SS'), date'2016-03-31' );insert into xxxx_client_discount_m  (ID,CLIENT_ID,CLIENT_AVG_DISCOUNT,DT) values (s_xxxx_client_discount_m.NEXTVAL,211, 13, date'2014-03-01');</v>
      </c>
    </row>
    <row r="115" spans="1:48" ht="15" customHeight="1" x14ac:dyDescent="0.3">
      <c r="A115" s="10">
        <v>26</v>
      </c>
      <c r="B115" s="11"/>
      <c r="C115" s="12" t="str">
        <f t="shared" si="32"/>
        <v>100026</v>
      </c>
      <c r="D115" s="12" t="str">
        <f t="shared" si="33"/>
        <v>100026/13</v>
      </c>
      <c r="E115" s="158" t="s">
        <v>251</v>
      </c>
      <c r="F115" s="158" t="s">
        <v>252</v>
      </c>
      <c r="G115" s="12">
        <v>2</v>
      </c>
      <c r="H115" s="189">
        <v>100130</v>
      </c>
      <c r="I115" s="15" t="str">
        <f t="shared" si="34"/>
        <v>Б-100130-13</v>
      </c>
      <c r="J115" s="276">
        <v>3</v>
      </c>
      <c r="K115" s="12">
        <v>2</v>
      </c>
      <c r="L115" s="12" t="s">
        <v>42</v>
      </c>
      <c r="M115" s="16">
        <v>1</v>
      </c>
      <c r="N115" s="12">
        <v>18</v>
      </c>
      <c r="O115" s="13" t="s">
        <v>168</v>
      </c>
      <c r="P115" s="13" t="s">
        <v>234</v>
      </c>
      <c r="Q115" s="13" t="s">
        <v>235</v>
      </c>
      <c r="R115" s="17" t="str">
        <f t="shared" si="39"/>
        <v>1001301</v>
      </c>
      <c r="S115" s="15">
        <v>1</v>
      </c>
      <c r="T115" s="13" t="s">
        <v>140</v>
      </c>
      <c r="U115" s="12">
        <v>90000</v>
      </c>
      <c r="V115" s="12">
        <f t="shared" si="31"/>
        <v>16200</v>
      </c>
      <c r="W115" s="12">
        <v>0</v>
      </c>
      <c r="X115" s="18">
        <v>212</v>
      </c>
      <c r="Y115" s="19" t="s">
        <v>47</v>
      </c>
      <c r="Z115" s="20">
        <f t="shared" si="30"/>
        <v>73800</v>
      </c>
      <c r="AA115" s="21"/>
      <c r="AB115" s="26"/>
      <c r="AC115" s="14">
        <f t="shared" si="41"/>
        <v>45000</v>
      </c>
      <c r="AD115" s="12"/>
      <c r="AE115" s="12"/>
      <c r="AF115" s="13" t="s">
        <v>231</v>
      </c>
      <c r="AG115" s="23">
        <v>8</v>
      </c>
      <c r="AH115" s="27">
        <v>7</v>
      </c>
      <c r="AI115" s="25" t="s">
        <v>49</v>
      </c>
      <c r="AJ115" s="13"/>
      <c r="AK115" s="13"/>
      <c r="AL115" s="17">
        <v>0</v>
      </c>
      <c r="AM115" s="15" t="s">
        <v>50</v>
      </c>
      <c r="AN115" s="12" t="s">
        <v>51</v>
      </c>
      <c r="AO115" s="12"/>
      <c r="AP115" s="17"/>
      <c r="AQ115" s="17"/>
      <c r="AR115" s="17"/>
      <c r="AS115" s="17">
        <v>0.69230769230769229</v>
      </c>
      <c r="AV11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100130, 'Б-100130-13',date'2016-03-03',3, 2, 2, 'RUR', 1, 18, date'2016-03-06', date'2016-03-07', 1001301, 1, to_date('2016-03-08 00:00:00','YYYY-MM-DD HH24:MI:SS'), 90000, 16200, 0, 212, 0, 'c1', 8,null);insert into xxxx_oebs_cash_payment_test (ID, INVOICE_ID, OEBS_PAYMENT, DOC_DATE, COMISS_DATE) values (s_xxxx_oebs_cash_payment_test.NEXTVAL, 100130, 45000, to_date('2016-03-08 00:00:00','YYYY-MM-DD HH24:MI:SS'), date'2016-03-31' );insert into xxxx_client_discount_m  (ID,CLIENT_ID,CLIENT_AVG_DISCOUNT,DT) values (s_xxxx_client_discount_m.NEXTVAL,212, 7, date'2014-03-01');</v>
      </c>
    </row>
    <row r="116" spans="1:48" ht="15" customHeight="1" x14ac:dyDescent="0.3">
      <c r="A116" s="10">
        <v>26</v>
      </c>
      <c r="B116" s="11"/>
      <c r="C116" s="12" t="str">
        <f t="shared" si="32"/>
        <v>100026</v>
      </c>
      <c r="D116" s="12" t="str">
        <f t="shared" si="33"/>
        <v>100026/13</v>
      </c>
      <c r="E116" s="158" t="s">
        <v>251</v>
      </c>
      <c r="F116" s="158" t="s">
        <v>252</v>
      </c>
      <c r="G116" s="12">
        <v>2</v>
      </c>
      <c r="H116" s="189">
        <v>100131</v>
      </c>
      <c r="I116" s="15" t="str">
        <f t="shared" si="34"/>
        <v>Б-100131-13</v>
      </c>
      <c r="J116" s="276">
        <v>3</v>
      </c>
      <c r="K116" s="12">
        <v>7</v>
      </c>
      <c r="L116" s="12" t="s">
        <v>42</v>
      </c>
      <c r="M116" s="16">
        <v>1</v>
      </c>
      <c r="N116" s="12">
        <v>18</v>
      </c>
      <c r="O116" s="13" t="s">
        <v>168</v>
      </c>
      <c r="P116" s="13" t="s">
        <v>234</v>
      </c>
      <c r="Q116" s="13" t="s">
        <v>235</v>
      </c>
      <c r="R116" s="17" t="str">
        <f t="shared" si="39"/>
        <v>1001311</v>
      </c>
      <c r="S116" s="15">
        <v>1</v>
      </c>
      <c r="T116" s="13" t="s">
        <v>140</v>
      </c>
      <c r="U116" s="12">
        <v>180000</v>
      </c>
      <c r="V116" s="12">
        <f t="shared" si="31"/>
        <v>32400</v>
      </c>
      <c r="W116" s="12">
        <v>0</v>
      </c>
      <c r="X116" s="18">
        <v>213</v>
      </c>
      <c r="Y116" s="19" t="s">
        <v>47</v>
      </c>
      <c r="Z116" s="20">
        <f t="shared" si="30"/>
        <v>147600</v>
      </c>
      <c r="AA116" s="21">
        <f>Z116/(Z116+Z117)</f>
        <v>0.69230769230769229</v>
      </c>
      <c r="AB116" s="26"/>
      <c r="AC116" s="14">
        <f t="shared" si="41"/>
        <v>90000</v>
      </c>
      <c r="AD116" s="12"/>
      <c r="AE116" s="12"/>
      <c r="AF116" s="13" t="s">
        <v>231</v>
      </c>
      <c r="AG116" s="23">
        <v>8</v>
      </c>
      <c r="AH116" s="27">
        <v>7</v>
      </c>
      <c r="AI116" s="25" t="s">
        <v>49</v>
      </c>
      <c r="AJ116" s="13"/>
      <c r="AK116" s="13"/>
      <c r="AL116" s="17">
        <v>0</v>
      </c>
      <c r="AM116" s="15" t="s">
        <v>50</v>
      </c>
      <c r="AN116" s="12" t="s">
        <v>51</v>
      </c>
      <c r="AO116" s="12"/>
      <c r="AP116" s="17"/>
      <c r="AQ116" s="17"/>
      <c r="AR116" s="17"/>
      <c r="AS116" s="171"/>
      <c r="AV11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100131, 'Б-100131-13',date'2016-03-03',3, 7, 7, 'RUR', 1, 18, date'2016-03-06', date'2016-03-07', 1001311, 1, to_date('2016-03-08 00:00:00','YYYY-MM-DD HH24:MI:SS'), 180000, 32400, 0, 213, 0, 'c1', 8,null);insert into xxxx_oebs_cash_payment_test (ID, INVOICE_ID, OEBS_PAYMENT, DOC_DATE, COMISS_DATE) values (s_xxxx_oebs_cash_payment_test.NEXTVAL, 100131, 90000, to_date('2016-03-08 00:00:00','YYYY-MM-DD HH24:MI:SS'), date'2016-03-31' );insert into xxxx_client_discount_m  (ID,CLIENT_ID,CLIENT_AVG_DISCOUNT,DT) values (s_xxxx_client_discount_m.NEXTVAL,213, 7, date'2014-03-01');</v>
      </c>
    </row>
    <row r="117" spans="1:48" ht="15" customHeight="1" x14ac:dyDescent="0.3">
      <c r="A117" s="10">
        <v>26</v>
      </c>
      <c r="B117" s="11"/>
      <c r="C117" s="12" t="str">
        <f t="shared" si="32"/>
        <v>100026</v>
      </c>
      <c r="D117" s="12" t="str">
        <f t="shared" si="33"/>
        <v>100026/13</v>
      </c>
      <c r="E117" s="158" t="s">
        <v>251</v>
      </c>
      <c r="F117" s="158" t="s">
        <v>252</v>
      </c>
      <c r="G117" s="12">
        <v>2</v>
      </c>
      <c r="H117" s="189">
        <v>100132</v>
      </c>
      <c r="I117" s="15" t="str">
        <f t="shared" si="34"/>
        <v>Б-100132-13</v>
      </c>
      <c r="J117" s="276">
        <v>3</v>
      </c>
      <c r="K117" s="28">
        <v>7</v>
      </c>
      <c r="L117" s="12" t="s">
        <v>42</v>
      </c>
      <c r="M117" s="16">
        <v>1</v>
      </c>
      <c r="N117" s="12">
        <v>18</v>
      </c>
      <c r="O117" s="13" t="s">
        <v>169</v>
      </c>
      <c r="P117" s="13" t="s">
        <v>234</v>
      </c>
      <c r="Q117" s="13" t="s">
        <v>235</v>
      </c>
      <c r="R117" s="17" t="str">
        <f t="shared" si="39"/>
        <v>1001321</v>
      </c>
      <c r="S117" s="15">
        <v>1</v>
      </c>
      <c r="T117" s="13" t="s">
        <v>141</v>
      </c>
      <c r="U117" s="12">
        <v>80000</v>
      </c>
      <c r="V117" s="12">
        <f t="shared" si="31"/>
        <v>14400</v>
      </c>
      <c r="W117" s="12">
        <v>0</v>
      </c>
      <c r="X117" s="18">
        <v>214</v>
      </c>
      <c r="Y117" s="19" t="s">
        <v>47</v>
      </c>
      <c r="Z117" s="20">
        <f t="shared" si="30"/>
        <v>65600</v>
      </c>
      <c r="AA117" s="21" t="s">
        <v>290</v>
      </c>
      <c r="AB117" s="29"/>
      <c r="AC117" s="14">
        <f t="shared" si="41"/>
        <v>40000</v>
      </c>
      <c r="AD117" s="12"/>
      <c r="AE117" s="12"/>
      <c r="AF117" s="13" t="s">
        <v>231</v>
      </c>
      <c r="AG117" s="23">
        <v>8</v>
      </c>
      <c r="AH117" s="30">
        <v>20</v>
      </c>
      <c r="AI117" s="25" t="s">
        <v>49</v>
      </c>
      <c r="AJ117" s="13"/>
      <c r="AK117" s="13"/>
      <c r="AL117" s="17">
        <v>0</v>
      </c>
      <c r="AM117" s="15" t="s">
        <v>50</v>
      </c>
      <c r="AN117" s="12" t="s">
        <v>51</v>
      </c>
      <c r="AO117" s="12"/>
      <c r="AP117" s="17"/>
      <c r="AQ117" s="17"/>
      <c r="AR117" s="17"/>
      <c r="AV11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100132, 'Б-100132-13',date'2016-03-04',3, 7, 7, 'RUR', 1, 18, date'2016-03-06', date'2016-03-07', 1001321, 1, to_date('2016-03-09 00:00:00','YYYY-MM-DD HH24:MI:SS'), 80000, 14400, 0, 214, 0, 'c1', 8,null);insert into xxxx_oebs_cash_payment_test (ID, INVOICE_ID, OEBS_PAYMENT, DOC_DATE, COMISS_DATE) values (s_xxxx_oebs_cash_payment_test.NEXTVAL, 100132, 40000, to_date('2016-03-09 00:00:00','YYYY-MM-DD HH24:MI:SS'), date'2016-03-31' );insert into xxxx_client_discount_m  (ID,CLIENT_ID,CLIENT_AVG_DISCOUNT,DT) values (s_xxxx_client_discount_m.NEXTVAL,214, 20, date'2014-03-01');</v>
      </c>
    </row>
    <row r="118" spans="1:48" s="47" customFormat="1" ht="15" customHeight="1" x14ac:dyDescent="0.3">
      <c r="A118" s="45">
        <v>26</v>
      </c>
      <c r="B118" s="55"/>
      <c r="C118" s="15" t="str">
        <f t="shared" si="32"/>
        <v>100026</v>
      </c>
      <c r="D118" s="15" t="str">
        <f t="shared" si="33"/>
        <v>100026/13</v>
      </c>
      <c r="E118" s="160" t="s">
        <v>251</v>
      </c>
      <c r="F118" s="160" t="s">
        <v>252</v>
      </c>
      <c r="G118" s="15">
        <v>2</v>
      </c>
      <c r="H118" s="189">
        <v>100133</v>
      </c>
      <c r="I118" s="15" t="str">
        <f t="shared" si="34"/>
        <v>Б-100133-13</v>
      </c>
      <c r="J118" s="276">
        <v>3</v>
      </c>
      <c r="K118" s="150">
        <v>12</v>
      </c>
      <c r="L118" s="15" t="s">
        <v>42</v>
      </c>
      <c r="M118" s="149">
        <v>1</v>
      </c>
      <c r="N118" s="15">
        <v>18</v>
      </c>
      <c r="O118" s="147" t="s">
        <v>170</v>
      </c>
      <c r="P118" s="147" t="s">
        <v>234</v>
      </c>
      <c r="Q118" s="147" t="s">
        <v>235</v>
      </c>
      <c r="R118" s="17" t="str">
        <f t="shared" si="39"/>
        <v>1001331</v>
      </c>
      <c r="S118" s="15">
        <v>1</v>
      </c>
      <c r="T118" s="147" t="s">
        <v>142</v>
      </c>
      <c r="U118" s="15">
        <v>60000</v>
      </c>
      <c r="V118" s="15">
        <f t="shared" si="31"/>
        <v>10800</v>
      </c>
      <c r="W118" s="15">
        <v>0</v>
      </c>
      <c r="X118" s="18">
        <v>215</v>
      </c>
      <c r="Y118" s="152" t="s">
        <v>47</v>
      </c>
      <c r="Z118" s="153">
        <f t="shared" si="30"/>
        <v>49200</v>
      </c>
      <c r="AA118" s="154"/>
      <c r="AB118" s="154"/>
      <c r="AC118" s="148">
        <f t="shared" si="41"/>
        <v>30000</v>
      </c>
      <c r="AD118" s="15"/>
      <c r="AE118" s="15"/>
      <c r="AF118" s="147" t="s">
        <v>231</v>
      </c>
      <c r="AG118" s="155">
        <v>8</v>
      </c>
      <c r="AH118" s="156">
        <v>13</v>
      </c>
      <c r="AI118" s="157" t="s">
        <v>49</v>
      </c>
      <c r="AJ118" s="147"/>
      <c r="AK118" s="147"/>
      <c r="AL118" s="15">
        <v>0</v>
      </c>
      <c r="AM118" s="15" t="s">
        <v>50</v>
      </c>
      <c r="AN118" s="15" t="s">
        <v>51</v>
      </c>
      <c r="AO118" s="15"/>
      <c r="AP118" s="15"/>
      <c r="AQ118" s="15"/>
      <c r="AR118" s="15"/>
      <c r="AS118" s="15"/>
      <c r="AV11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100133, 'Б-100133-13',date'2016-03-05',3, 12, 12, 'RUR', 1, 18, date'2016-03-06', date'2016-03-07', 1001331, 1, to_date('2016-03-11 00:00:00','YYYY-MM-DD HH24:MI:SS'), 60000, 10800, 0, 215, 0, 'c1', 8,null);insert into xxxx_oebs_cash_payment_test (ID, INVOICE_ID, OEBS_PAYMENT, DOC_DATE, COMISS_DATE) values (s_xxxx_oebs_cash_payment_test.NEXTVAL, 100133, 30000, to_date('2016-03-11 00:00:00','YYYY-MM-DD HH24:MI:SS'), date'2016-03-31' );insert into xxxx_client_discount_m  (ID,CLIENT_ID,CLIENT_AVG_DISCOUNT,DT) values (s_xxxx_client_discount_m.NEXTVAL,215, 13, date'2014-03-01');</v>
      </c>
    </row>
    <row r="119" spans="1:48" x14ac:dyDescent="0.3">
      <c r="A119" s="10">
        <v>26</v>
      </c>
      <c r="B119" s="11"/>
      <c r="C119" s="12" t="str">
        <f t="shared" si="32"/>
        <v>100026</v>
      </c>
      <c r="D119" s="12" t="str">
        <f t="shared" si="33"/>
        <v>100026/13</v>
      </c>
      <c r="E119" s="158" t="s">
        <v>251</v>
      </c>
      <c r="F119" s="158" t="s">
        <v>252</v>
      </c>
      <c r="G119" s="12">
        <v>2</v>
      </c>
      <c r="H119" s="189">
        <v>100134</v>
      </c>
      <c r="I119" s="15" t="str">
        <f t="shared" si="34"/>
        <v>Б-100134-13</v>
      </c>
      <c r="J119" s="276">
        <v>3</v>
      </c>
      <c r="K119" s="12">
        <v>1</v>
      </c>
      <c r="L119" s="12" t="s">
        <v>42</v>
      </c>
      <c r="M119" s="16">
        <v>1</v>
      </c>
      <c r="N119" s="12">
        <v>18</v>
      </c>
      <c r="O119" s="184" t="s">
        <v>240</v>
      </c>
      <c r="P119" s="184" t="s">
        <v>244</v>
      </c>
      <c r="Q119" s="184" t="s">
        <v>245</v>
      </c>
      <c r="R119" s="17" t="str">
        <f t="shared" si="39"/>
        <v>1001341</v>
      </c>
      <c r="S119" s="15">
        <v>1</v>
      </c>
      <c r="T119" s="58" t="s">
        <v>143</v>
      </c>
      <c r="U119" s="12">
        <v>100000</v>
      </c>
      <c r="V119" s="12">
        <f t="shared" si="31"/>
        <v>18000</v>
      </c>
      <c r="W119" s="12">
        <v>0</v>
      </c>
      <c r="X119" s="18">
        <v>216</v>
      </c>
      <c r="Y119" s="19" t="s">
        <v>47</v>
      </c>
      <c r="Z119" s="20">
        <f t="shared" si="30"/>
        <v>82000</v>
      </c>
      <c r="AA119" s="21"/>
      <c r="AB119" s="22"/>
      <c r="AC119" s="14">
        <f t="shared" si="41"/>
        <v>50000</v>
      </c>
      <c r="AD119" s="12"/>
      <c r="AE119" s="12"/>
      <c r="AF119" s="290" t="s">
        <v>232</v>
      </c>
      <c r="AG119" s="23">
        <v>8</v>
      </c>
      <c r="AH119" s="24">
        <v>13</v>
      </c>
      <c r="AI119" s="25" t="s">
        <v>49</v>
      </c>
      <c r="AJ119" s="13"/>
      <c r="AK119" s="13"/>
      <c r="AL119" s="17">
        <v>0</v>
      </c>
      <c r="AM119" s="15" t="s">
        <v>50</v>
      </c>
      <c r="AN119" s="12" t="s">
        <v>51</v>
      </c>
      <c r="AO119" s="12"/>
      <c r="AP119" s="17"/>
      <c r="AQ119" s="17"/>
      <c r="AR119" s="17"/>
      <c r="AS119" s="17" t="s">
        <v>340</v>
      </c>
      <c r="AV11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100134, 'Б-100134-13',date'2016-04-02',3, 1, 1, 'RUR', 1, 18, date'2016-04-06', date'2016-04-07', 1001341, 1, to_date('2016-04-07 00:00:00','YYYY-MM-DD HH24:MI:SS'), 100000, 18000, 0, 216, 0, 'c1', 8,null);insert into xxxx_oebs_cash_payment_test (ID, INVOICE_ID, OEBS_PAYMENT, DOC_DATE, COMISS_DATE) values (s_xxxx_oebs_cash_payment_test.NEXTVAL, 100134, 50000, to_date('2016-04-07 00:00:00','YYYY-MM-DD HH24:MI:SS'), date'2016-04-30' );insert into xxxx_client_discount_m  (ID,CLIENT_ID,CLIENT_AVG_DISCOUNT,DT) values (s_xxxx_client_discount_m.NEXTVAL,216, 13, date'2014-03-01');</v>
      </c>
    </row>
    <row r="120" spans="1:48" ht="15" customHeight="1" x14ac:dyDescent="0.3">
      <c r="A120" s="10">
        <v>26</v>
      </c>
      <c r="B120" s="11"/>
      <c r="C120" s="12" t="str">
        <f t="shared" ref="C120:C151" si="42">"1000"&amp;A120</f>
        <v>100026</v>
      </c>
      <c r="D120" s="12" t="str">
        <f t="shared" ref="D120:D151" si="43">"1000"&amp;A120&amp;"/13"</f>
        <v>100026/13</v>
      </c>
      <c r="E120" s="158" t="s">
        <v>251</v>
      </c>
      <c r="F120" s="158" t="s">
        <v>252</v>
      </c>
      <c r="G120" s="12">
        <v>2</v>
      </c>
      <c r="H120" s="189">
        <v>100135</v>
      </c>
      <c r="I120" s="15" t="str">
        <f t="shared" ref="I120:I151" si="44">"Б-"&amp;H120&amp;"-13"</f>
        <v>Б-100135-13</v>
      </c>
      <c r="J120" s="276">
        <v>3</v>
      </c>
      <c r="K120" s="12">
        <v>2</v>
      </c>
      <c r="L120" s="12" t="s">
        <v>42</v>
      </c>
      <c r="M120" s="16">
        <v>1</v>
      </c>
      <c r="N120" s="12">
        <v>18</v>
      </c>
      <c r="O120" s="184" t="s">
        <v>241</v>
      </c>
      <c r="P120" s="184" t="s">
        <v>244</v>
      </c>
      <c r="Q120" s="184" t="s">
        <v>245</v>
      </c>
      <c r="R120" s="17" t="str">
        <f t="shared" si="39"/>
        <v>1001351</v>
      </c>
      <c r="S120" s="15">
        <v>1</v>
      </c>
      <c r="T120" s="58" t="s">
        <v>144</v>
      </c>
      <c r="U120" s="12">
        <v>90000</v>
      </c>
      <c r="V120" s="12">
        <f t="shared" si="31"/>
        <v>16200</v>
      </c>
      <c r="W120" s="12">
        <v>0</v>
      </c>
      <c r="X120" s="18">
        <v>217</v>
      </c>
      <c r="Y120" s="19" t="s">
        <v>47</v>
      </c>
      <c r="Z120" s="20">
        <f t="shared" si="30"/>
        <v>73800</v>
      </c>
      <c r="AA120" s="21"/>
      <c r="AB120" s="26"/>
      <c r="AC120" s="14">
        <f t="shared" si="41"/>
        <v>45000</v>
      </c>
      <c r="AD120" s="12"/>
      <c r="AE120" s="12"/>
      <c r="AF120" s="290" t="s">
        <v>232</v>
      </c>
      <c r="AG120" s="23">
        <v>8</v>
      </c>
      <c r="AH120" s="27">
        <v>7</v>
      </c>
      <c r="AI120" s="25" t="s">
        <v>49</v>
      </c>
      <c r="AJ120" s="13"/>
      <c r="AK120" s="13"/>
      <c r="AL120" s="17">
        <v>0</v>
      </c>
      <c r="AM120" s="15" t="s">
        <v>50</v>
      </c>
      <c r="AN120" s="12" t="s">
        <v>51</v>
      </c>
      <c r="AO120" s="12"/>
      <c r="AP120" s="17"/>
      <c r="AQ120" s="17"/>
      <c r="AR120" s="17"/>
      <c r="AS120" s="17"/>
      <c r="AV12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100135, 'Б-100135-13',date'2016-04-03',3, 2, 2, 'RUR', 1, 18, date'2016-04-06', date'2016-04-07', 1001351, 1, to_date('2016-04-08 00:00:00','YYYY-MM-DD HH24:MI:SS'), 90000, 16200, 0, 217, 0, 'c1', 8,null);insert into xxxx_oebs_cash_payment_test (ID, INVOICE_ID, OEBS_PAYMENT, DOC_DATE, COMISS_DATE) values (s_xxxx_oebs_cash_payment_test.NEXTVAL, 100135, 45000, to_date('2016-04-08 00:00:00','YYYY-MM-DD HH24:MI:SS'), date'2016-04-30' );insert into xxxx_client_discount_m  (ID,CLIENT_ID,CLIENT_AVG_DISCOUNT,DT) values (s_xxxx_client_discount_m.NEXTVAL,217, 7, date'2014-03-01');</v>
      </c>
    </row>
    <row r="121" spans="1:48" ht="15" customHeight="1" x14ac:dyDescent="0.3">
      <c r="A121" s="10">
        <v>26</v>
      </c>
      <c r="B121" s="11"/>
      <c r="C121" s="12" t="str">
        <f t="shared" si="42"/>
        <v>100026</v>
      </c>
      <c r="D121" s="12" t="str">
        <f t="shared" si="43"/>
        <v>100026/13</v>
      </c>
      <c r="E121" s="158" t="s">
        <v>251</v>
      </c>
      <c r="F121" s="158" t="s">
        <v>252</v>
      </c>
      <c r="G121" s="12">
        <v>2</v>
      </c>
      <c r="H121" s="189">
        <v>100136</v>
      </c>
      <c r="I121" s="15" t="str">
        <f t="shared" si="44"/>
        <v>Б-100136-13</v>
      </c>
      <c r="J121" s="276">
        <v>3</v>
      </c>
      <c r="K121" s="12">
        <v>7</v>
      </c>
      <c r="L121" s="12" t="s">
        <v>42</v>
      </c>
      <c r="M121" s="16">
        <v>1</v>
      </c>
      <c r="N121" s="12">
        <v>18</v>
      </c>
      <c r="O121" s="184" t="s">
        <v>241</v>
      </c>
      <c r="P121" s="184" t="s">
        <v>244</v>
      </c>
      <c r="Q121" s="184" t="s">
        <v>245</v>
      </c>
      <c r="R121" s="17" t="str">
        <f t="shared" si="39"/>
        <v>1001361</v>
      </c>
      <c r="S121" s="15">
        <v>1</v>
      </c>
      <c r="T121" s="58" t="s">
        <v>144</v>
      </c>
      <c r="U121" s="12">
        <v>180000</v>
      </c>
      <c r="V121" s="12">
        <f t="shared" si="31"/>
        <v>32400</v>
      </c>
      <c r="W121" s="12">
        <v>0</v>
      </c>
      <c r="X121" s="18">
        <v>218</v>
      </c>
      <c r="Y121" s="19" t="s">
        <v>47</v>
      </c>
      <c r="Z121" s="20">
        <f t="shared" si="30"/>
        <v>147600</v>
      </c>
      <c r="AA121" s="21"/>
      <c r="AB121" s="26"/>
      <c r="AC121" s="14">
        <f t="shared" si="41"/>
        <v>90000</v>
      </c>
      <c r="AD121" s="12"/>
      <c r="AE121" s="12"/>
      <c r="AF121" s="290" t="s">
        <v>232</v>
      </c>
      <c r="AG121" s="23">
        <v>8</v>
      </c>
      <c r="AH121" s="27">
        <v>7</v>
      </c>
      <c r="AI121" s="25" t="s">
        <v>49</v>
      </c>
      <c r="AJ121" s="13"/>
      <c r="AK121" s="13"/>
      <c r="AL121" s="17">
        <v>0</v>
      </c>
      <c r="AM121" s="15" t="s">
        <v>50</v>
      </c>
      <c r="AN121" s="12" t="s">
        <v>51</v>
      </c>
      <c r="AO121" s="12"/>
      <c r="AP121" s="17"/>
      <c r="AQ121" s="17"/>
      <c r="AR121" s="17"/>
      <c r="AS121" s="171"/>
      <c r="AV12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100136, 'Б-100136-13',date'2016-04-03',3, 7, 7, 'RUR', 1, 18, date'2016-04-06', date'2016-04-07', 1001361, 1, to_date('2016-04-08 00:00:00','YYYY-MM-DD HH24:MI:SS'), 180000, 32400, 0, 218, 0, 'c1', 8,null);insert into xxxx_oebs_cash_payment_test (ID, INVOICE_ID, OEBS_PAYMENT, DOC_DATE, COMISS_DATE) values (s_xxxx_oebs_cash_payment_test.NEXTVAL, 100136, 90000, to_date('2016-04-08 00:00:00','YYYY-MM-DD HH24:MI:SS'), date'2016-04-30' );insert into xxxx_client_discount_m  (ID,CLIENT_ID,CLIENT_AVG_DISCOUNT,DT) values (s_xxxx_client_discount_m.NEXTVAL,218, 7, date'2014-03-01');</v>
      </c>
    </row>
    <row r="122" spans="1:48" ht="15" customHeight="1" x14ac:dyDescent="0.3">
      <c r="A122" s="10">
        <v>26</v>
      </c>
      <c r="B122" s="11"/>
      <c r="C122" s="12" t="str">
        <f t="shared" si="42"/>
        <v>100026</v>
      </c>
      <c r="D122" s="12" t="str">
        <f t="shared" si="43"/>
        <v>100026/13</v>
      </c>
      <c r="E122" s="158" t="s">
        <v>251</v>
      </c>
      <c r="F122" s="158" t="s">
        <v>252</v>
      </c>
      <c r="G122" s="12">
        <v>2</v>
      </c>
      <c r="H122" s="189">
        <v>100137</v>
      </c>
      <c r="I122" s="15" t="str">
        <f t="shared" si="44"/>
        <v>Б-100137-13</v>
      </c>
      <c r="J122" s="276">
        <v>3</v>
      </c>
      <c r="K122" s="28">
        <v>7</v>
      </c>
      <c r="L122" s="12" t="s">
        <v>42</v>
      </c>
      <c r="M122" s="16">
        <v>1</v>
      </c>
      <c r="N122" s="12">
        <v>18</v>
      </c>
      <c r="O122" s="184" t="s">
        <v>242</v>
      </c>
      <c r="P122" s="184" t="s">
        <v>244</v>
      </c>
      <c r="Q122" s="184" t="s">
        <v>245</v>
      </c>
      <c r="R122" s="17" t="str">
        <f t="shared" si="39"/>
        <v>1001371</v>
      </c>
      <c r="S122" s="15">
        <v>1</v>
      </c>
      <c r="T122" s="58" t="s">
        <v>145</v>
      </c>
      <c r="U122" s="12">
        <v>80000</v>
      </c>
      <c r="V122" s="12">
        <f t="shared" si="31"/>
        <v>14400</v>
      </c>
      <c r="W122" s="12">
        <v>0</v>
      </c>
      <c r="X122" s="18">
        <v>219</v>
      </c>
      <c r="Y122" s="19" t="s">
        <v>47</v>
      </c>
      <c r="Z122" s="20">
        <f t="shared" si="30"/>
        <v>65600</v>
      </c>
      <c r="AA122" s="21"/>
      <c r="AB122" s="29"/>
      <c r="AC122" s="14">
        <f t="shared" si="41"/>
        <v>40000</v>
      </c>
      <c r="AD122" s="12"/>
      <c r="AE122" s="12"/>
      <c r="AF122" s="290" t="s">
        <v>232</v>
      </c>
      <c r="AG122" s="23">
        <v>8</v>
      </c>
      <c r="AH122" s="30">
        <v>20</v>
      </c>
      <c r="AI122" s="25" t="s">
        <v>49</v>
      </c>
      <c r="AJ122" s="13"/>
      <c r="AK122" s="13"/>
      <c r="AL122" s="17">
        <v>0</v>
      </c>
      <c r="AM122" s="15" t="s">
        <v>50</v>
      </c>
      <c r="AN122" s="12" t="s">
        <v>51</v>
      </c>
      <c r="AO122" s="12"/>
      <c r="AP122" s="17"/>
      <c r="AQ122" s="17"/>
      <c r="AR122" s="17"/>
      <c r="AT122" s="15"/>
      <c r="AV12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100137, 'Б-100137-13',date'2016-04-04',3, 7, 7, 'RUR', 1, 18, date'2016-04-06', date'2016-04-07', 1001371, 1, to_date('2016-04-09 00:00:00','YYYY-MM-DD HH24:MI:SS'), 80000, 14400, 0, 219, 0, 'c1', 8,null);insert into xxxx_oebs_cash_payment_test (ID, INVOICE_ID, OEBS_PAYMENT, DOC_DATE, COMISS_DATE) values (s_xxxx_oebs_cash_payment_test.NEXTVAL, 100137, 40000, to_date('2016-04-09 00:00:00','YYYY-MM-DD HH24:MI:SS'), date'2016-04-30' );insert into xxxx_client_discount_m  (ID,CLIENT_ID,CLIENT_AVG_DISCOUNT,DT) values (s_xxxx_client_discount_m.NEXTVAL,219, 20, date'2014-03-01');</v>
      </c>
    </row>
    <row r="123" spans="1:48" s="44" customFormat="1" ht="15" customHeight="1" x14ac:dyDescent="0.3">
      <c r="A123" s="10">
        <v>26</v>
      </c>
      <c r="B123" s="60"/>
      <c r="C123" s="33" t="str">
        <f t="shared" si="42"/>
        <v>100026</v>
      </c>
      <c r="D123" s="33" t="str">
        <f t="shared" si="43"/>
        <v>100026/13</v>
      </c>
      <c r="E123" s="159" t="s">
        <v>251</v>
      </c>
      <c r="F123" s="159" t="s">
        <v>252</v>
      </c>
      <c r="G123" s="33">
        <v>2</v>
      </c>
      <c r="H123" s="189">
        <v>100138</v>
      </c>
      <c r="I123" s="33" t="str">
        <f t="shared" si="44"/>
        <v>Б-100138-13</v>
      </c>
      <c r="J123" s="276">
        <v>3</v>
      </c>
      <c r="K123" s="35">
        <v>12</v>
      </c>
      <c r="L123" s="33" t="s">
        <v>42</v>
      </c>
      <c r="M123" s="36">
        <v>1</v>
      </c>
      <c r="N123" s="33">
        <v>18</v>
      </c>
      <c r="O123" s="187" t="s">
        <v>243</v>
      </c>
      <c r="P123" s="187" t="s">
        <v>244</v>
      </c>
      <c r="Q123" s="187" t="s">
        <v>245</v>
      </c>
      <c r="R123" s="17" t="str">
        <f t="shared" si="39"/>
        <v>1001381</v>
      </c>
      <c r="S123" s="33">
        <v>1</v>
      </c>
      <c r="T123" s="179" t="s">
        <v>146</v>
      </c>
      <c r="U123" s="33">
        <v>60000</v>
      </c>
      <c r="V123" s="33">
        <f t="shared" si="31"/>
        <v>10800</v>
      </c>
      <c r="W123" s="33">
        <v>0</v>
      </c>
      <c r="X123" s="18">
        <v>220</v>
      </c>
      <c r="Y123" s="38" t="s">
        <v>47</v>
      </c>
      <c r="Z123" s="174">
        <f t="shared" si="30"/>
        <v>49200</v>
      </c>
      <c r="AA123" s="175"/>
      <c r="AB123" s="175"/>
      <c r="AC123" s="105">
        <f t="shared" si="41"/>
        <v>30000</v>
      </c>
      <c r="AD123" s="33"/>
      <c r="AE123" s="33"/>
      <c r="AF123" s="290" t="s">
        <v>232</v>
      </c>
      <c r="AG123" s="176">
        <v>8</v>
      </c>
      <c r="AH123" s="177">
        <v>13</v>
      </c>
      <c r="AI123" s="43" t="s">
        <v>49</v>
      </c>
      <c r="AJ123" s="34"/>
      <c r="AK123" s="34"/>
      <c r="AL123" s="33">
        <v>0</v>
      </c>
      <c r="AM123" s="33" t="s">
        <v>50</v>
      </c>
      <c r="AN123" s="33" t="s">
        <v>51</v>
      </c>
      <c r="AO123" s="33"/>
      <c r="AP123" s="33"/>
      <c r="AQ123" s="33"/>
      <c r="AR123" s="33"/>
      <c r="AS123" s="33"/>
      <c r="AT123" s="33"/>
      <c r="AV12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2, 100138, 'Б-100138-13',date'2016-04-05',3, 12, 12, 'RUR', 1, 18, date'2016-04-06', date'2016-04-07', 1001381, 1, to_date('2016-04-11 00:00:00','YYYY-MM-DD HH24:MI:SS'), 60000, 10800, 0, 220, 0, 'c1', 8,null);insert into xxxx_oebs_cash_payment_test (ID, INVOICE_ID, OEBS_PAYMENT, DOC_DATE, COMISS_DATE) values (s_xxxx_oebs_cash_payment_test.NEXTVAL, 100138, 30000, to_date('2016-04-11 00:00:00','YYYY-MM-DD HH24:MI:SS'), date'2016-04-30' );insert into xxxx_client_discount_m  (ID,CLIENT_ID,CLIENT_AVG_DISCOUNT,DT) values (s_xxxx_client_discount_m.NEXTVAL,220, 13, date'2014-03-01');</v>
      </c>
    </row>
    <row r="124" spans="1:48" s="47" customFormat="1" x14ac:dyDescent="0.3">
      <c r="A124" s="45">
        <v>27</v>
      </c>
      <c r="B124" s="55"/>
      <c r="C124" s="15" t="str">
        <f t="shared" si="42"/>
        <v>100027</v>
      </c>
      <c r="D124" s="15" t="str">
        <f t="shared" si="43"/>
        <v>100027/13</v>
      </c>
      <c r="E124" s="160" t="s">
        <v>251</v>
      </c>
      <c r="F124" s="160" t="s">
        <v>252</v>
      </c>
      <c r="G124" s="15">
        <v>2</v>
      </c>
      <c r="H124" s="189">
        <v>100139</v>
      </c>
      <c r="I124" s="15" t="str">
        <f t="shared" si="44"/>
        <v>Б-100139-13</v>
      </c>
      <c r="J124" s="276">
        <v>3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39"/>
        <v>1001391</v>
      </c>
      <c r="S124" s="65">
        <v>1</v>
      </c>
      <c r="T124" s="178" t="s">
        <v>143</v>
      </c>
      <c r="U124" s="15">
        <v>100000</v>
      </c>
      <c r="V124" s="15">
        <v>18000</v>
      </c>
      <c r="W124" s="15">
        <v>0</v>
      </c>
      <c r="X124" s="18">
        <v>221</v>
      </c>
      <c r="Y124" s="152" t="s">
        <v>47</v>
      </c>
      <c r="Z124" s="153">
        <v>82000</v>
      </c>
      <c r="AA124" s="165"/>
      <c r="AB124" s="166">
        <f>Z124*0.08</f>
        <v>6560</v>
      </c>
      <c r="AC124" s="148"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15" t="s">
        <v>345</v>
      </c>
      <c r="AT124" s="15">
        <v>1</v>
      </c>
      <c r="AU124" s="9">
        <v>6560</v>
      </c>
      <c r="AV124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100139, 'Б-100139-13',date'2016-04-02',3, 1, 1, 'RUR', 1, 18, date'2016-04-06', date'2016-04-07', 1001391, 1, to_date('2016-04-07 00:00:00','YYYY-MM-DD HH24:MI:SS'), 100000, 18000, 0, 221, 0, 'c1', 8,null);insert into xxxx_oebs_cash_payment_test (ID, INVOICE_ID, OEBS_PAYMENT, DOC_DATE, COMISS_DATE) values (s_xxxx_oebs_cash_payment_test.NEXTVAL, 100139, 50000, to_date('2016-04-07 00:00:00','YYYY-MM-DD HH24:MI:SS'), date'2016-04-30' );insert into xxxx_client_discount_m  (ID,CLIENT_ID,CLIENT_AVG_DISCOUNT,DT) values (s_xxxx_client_discount_m.NEXTVAL,221, 13, date'2014-03-01');</v>
      </c>
    </row>
    <row r="125" spans="1:48" s="47" customFormat="1" ht="15" customHeight="1" x14ac:dyDescent="0.3">
      <c r="A125" s="45">
        <v>27</v>
      </c>
      <c r="B125" s="55"/>
      <c r="C125" s="15" t="str">
        <f t="shared" si="42"/>
        <v>100027</v>
      </c>
      <c r="D125" s="15" t="str">
        <f t="shared" si="43"/>
        <v>100027/13</v>
      </c>
      <c r="E125" s="160" t="s">
        <v>251</v>
      </c>
      <c r="F125" s="160" t="s">
        <v>252</v>
      </c>
      <c r="G125" s="15">
        <v>2</v>
      </c>
      <c r="H125" s="189">
        <v>100140</v>
      </c>
      <c r="I125" s="15" t="str">
        <f t="shared" si="44"/>
        <v>Б-100140-13</v>
      </c>
      <c r="J125" s="276">
        <v>3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39"/>
        <v>1001401</v>
      </c>
      <c r="S125" s="65">
        <v>1</v>
      </c>
      <c r="T125" s="178" t="s">
        <v>144</v>
      </c>
      <c r="U125" s="15">
        <v>90000</v>
      </c>
      <c r="V125" s="15">
        <v>16200</v>
      </c>
      <c r="W125" s="15">
        <v>0</v>
      </c>
      <c r="X125" s="18">
        <v>222</v>
      </c>
      <c r="Y125" s="152" t="s">
        <v>47</v>
      </c>
      <c r="Z125" s="153">
        <v>73800</v>
      </c>
      <c r="AA125" s="165"/>
      <c r="AB125" s="166">
        <f t="shared" ref="AB125:AB143" si="45">Z125*0.08</f>
        <v>5904</v>
      </c>
      <c r="AC125" s="148"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15"/>
      <c r="AT125" s="15">
        <v>2</v>
      </c>
      <c r="AU125" s="9">
        <v>5904</v>
      </c>
      <c r="AV12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100140, 'Б-100140-13',date'2016-04-03',3, 2, 2, 'RUR', 1, 18, date'2016-04-06', date'2016-04-07', 1001401, 1, to_date('2016-04-08 00:00:00','YYYY-MM-DD HH24:MI:SS'), 90000, 16200, 0, 222, 0, 'c1', 8,null);insert into xxxx_oebs_cash_payment_test (ID, INVOICE_ID, OEBS_PAYMENT, DOC_DATE, COMISS_DATE) values (s_xxxx_oebs_cash_payment_test.NEXTVAL, 100140, 45000, to_date('2016-04-08 00:00:00','YYYY-MM-DD HH24:MI:SS'), date'2016-04-30' );insert into xxxx_client_discount_m  (ID,CLIENT_ID,CLIENT_AVG_DISCOUNT,DT) values (s_xxxx_client_discount_m.NEXTVAL,222, 7, date'2014-03-01');</v>
      </c>
    </row>
    <row r="126" spans="1:48" s="47" customFormat="1" ht="15" customHeight="1" x14ac:dyDescent="0.3">
      <c r="A126" s="45">
        <v>27</v>
      </c>
      <c r="B126" s="55"/>
      <c r="C126" s="15" t="str">
        <f t="shared" si="42"/>
        <v>100027</v>
      </c>
      <c r="D126" s="15" t="str">
        <f t="shared" si="43"/>
        <v>100027/13</v>
      </c>
      <c r="E126" s="160" t="s">
        <v>251</v>
      </c>
      <c r="F126" s="160" t="s">
        <v>252</v>
      </c>
      <c r="G126" s="15">
        <v>2</v>
      </c>
      <c r="H126" s="189">
        <v>100141</v>
      </c>
      <c r="I126" s="15" t="str">
        <f t="shared" si="44"/>
        <v>Б-100141-13</v>
      </c>
      <c r="J126" s="276">
        <v>3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39"/>
        <v>1001411</v>
      </c>
      <c r="S126" s="65">
        <v>1</v>
      </c>
      <c r="T126" s="178" t="s">
        <v>144</v>
      </c>
      <c r="U126" s="15">
        <v>186700</v>
      </c>
      <c r="V126" s="15">
        <v>33606</v>
      </c>
      <c r="W126" s="15">
        <v>0</v>
      </c>
      <c r="X126" s="18">
        <v>223</v>
      </c>
      <c r="Y126" s="152" t="s">
        <v>47</v>
      </c>
      <c r="Z126" s="153">
        <v>153094</v>
      </c>
      <c r="AA126" s="165">
        <v>0.7000374953130859</v>
      </c>
      <c r="AB126" s="166">
        <f t="shared" si="45"/>
        <v>12247.52</v>
      </c>
      <c r="AC126" s="148">
        <v>93350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172"/>
      <c r="AT126" s="172">
        <v>7</v>
      </c>
      <c r="AU126" s="9" t="s">
        <v>347</v>
      </c>
      <c r="AV12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100141, 'Б-100141-13',date'2016-04-03',3, 7, 7, 'RUR', 1, 18, date'2016-04-06', date'2016-04-07', 1001411, 1, to_date('2016-04-08 00:00:00','YYYY-MM-DD HH24:MI:SS'), 186700, 33606, 0, 223, 0, 'c1', 8,null);insert into xxxx_oebs_cash_payment_test (ID, INVOICE_ID, OEBS_PAYMENT, DOC_DATE, COMISS_DATE) values (s_xxxx_oebs_cash_payment_test.NEXTVAL, 100141, 93350, to_date('2016-04-08 00:00:00','YYYY-MM-DD HH24:MI:SS'), date'2016-04-30' );insert into xxxx_client_discount_m  (ID,CLIENT_ID,CLIENT_AVG_DISCOUNT,DT) values (s_xxxx_client_discount_m.NEXTVAL,223, 7, date'2014-03-01');</v>
      </c>
    </row>
    <row r="127" spans="1:48" s="47" customFormat="1" ht="15" customHeight="1" x14ac:dyDescent="0.3">
      <c r="A127" s="45">
        <v>27</v>
      </c>
      <c r="B127" s="55"/>
      <c r="C127" s="15" t="str">
        <f t="shared" si="42"/>
        <v>100027</v>
      </c>
      <c r="D127" s="15" t="str">
        <f t="shared" si="43"/>
        <v>100027/13</v>
      </c>
      <c r="E127" s="160" t="s">
        <v>251</v>
      </c>
      <c r="F127" s="160" t="s">
        <v>252</v>
      </c>
      <c r="G127" s="15">
        <v>2</v>
      </c>
      <c r="H127" s="189">
        <v>100142</v>
      </c>
      <c r="I127" s="15" t="str">
        <f t="shared" si="44"/>
        <v>Б-100142-13</v>
      </c>
      <c r="J127" s="276">
        <v>3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39"/>
        <v>1001421</v>
      </c>
      <c r="S127" s="65">
        <v>1</v>
      </c>
      <c r="T127" s="178" t="s">
        <v>145</v>
      </c>
      <c r="U127" s="15">
        <v>80000</v>
      </c>
      <c r="V127" s="15">
        <v>14400</v>
      </c>
      <c r="W127" s="15">
        <v>0</v>
      </c>
      <c r="X127" s="18">
        <v>224</v>
      </c>
      <c r="Y127" s="152" t="s">
        <v>47</v>
      </c>
      <c r="Z127" s="153">
        <v>65600</v>
      </c>
      <c r="AA127" s="165"/>
      <c r="AB127" s="166">
        <f t="shared" si="45"/>
        <v>5248</v>
      </c>
      <c r="AC127" s="148"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T127" s="15">
        <v>12</v>
      </c>
      <c r="AU127" s="9">
        <v>3936</v>
      </c>
      <c r="AV12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100142, 'Б-100142-13',date'2016-04-04',3, 7, 7, 'RUR', 1, 18, date'2016-04-06', date'2016-04-07', 1001421, 1, to_date('2016-04-09 00:00:00','YYYY-MM-DD HH24:MI:SS'), 80000, 14400, 0, 224, 0, 'c1', 8,null);insert into xxxx_oebs_cash_payment_test (ID, INVOICE_ID, OEBS_PAYMENT, DOC_DATE, COMISS_DATE) values (s_xxxx_oebs_cash_payment_test.NEXTVAL, 100142, 40000, to_date('2016-04-09 00:00:00','YYYY-MM-DD HH24:MI:SS'), date'2016-04-30' );insert into xxxx_client_discount_m  (ID,CLIENT_ID,CLIENT_AVG_DISCOUNT,DT) values (s_xxxx_client_discount_m.NEXTVAL,224, 20, date'2014-03-01');</v>
      </c>
    </row>
    <row r="128" spans="1:48" s="47" customFormat="1" ht="15" customHeight="1" x14ac:dyDescent="0.3">
      <c r="A128" s="45">
        <v>27</v>
      </c>
      <c r="B128" s="55"/>
      <c r="C128" s="15" t="str">
        <f t="shared" si="42"/>
        <v>100027</v>
      </c>
      <c r="D128" s="15" t="str">
        <f t="shared" si="43"/>
        <v>100027/13</v>
      </c>
      <c r="E128" s="160" t="s">
        <v>251</v>
      </c>
      <c r="F128" s="160" t="s">
        <v>252</v>
      </c>
      <c r="G128" s="15">
        <v>2</v>
      </c>
      <c r="H128" s="189">
        <v>100143</v>
      </c>
      <c r="I128" s="15" t="str">
        <f t="shared" si="44"/>
        <v>Б-100143-13</v>
      </c>
      <c r="J128" s="276">
        <v>3</v>
      </c>
      <c r="K128" s="150">
        <v>12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39"/>
        <v>1001431</v>
      </c>
      <c r="S128" s="65">
        <v>1</v>
      </c>
      <c r="T128" s="178" t="s">
        <v>146</v>
      </c>
      <c r="U128" s="15">
        <v>60000</v>
      </c>
      <c r="V128" s="15">
        <v>10800</v>
      </c>
      <c r="W128" s="15">
        <v>0</v>
      </c>
      <c r="X128" s="18">
        <v>225</v>
      </c>
      <c r="Y128" s="152" t="s">
        <v>47</v>
      </c>
      <c r="Z128" s="153">
        <v>49200</v>
      </c>
      <c r="AA128" s="154"/>
      <c r="AB128" s="166">
        <f t="shared" si="45"/>
        <v>3936</v>
      </c>
      <c r="AC128" s="148"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15" t="s">
        <v>341</v>
      </c>
      <c r="AU128" s="47" t="s">
        <v>350</v>
      </c>
      <c r="AV12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100143, 'Б-100143-13',date'2016-04-05',3, 12, 12, 'RUR', 1, 18, date'2016-04-06', date'2016-04-07', 1001431, 1, to_date('2016-04-11 00:00:00','YYYY-MM-DD HH24:MI:SS'), 60000, 10800, 0, 225, 0, 'c1', 8,null);insert into xxxx_oebs_cash_payment_test (ID, INVOICE_ID, OEBS_PAYMENT, DOC_DATE, COMISS_DATE) values (s_xxxx_oebs_cash_payment_test.NEXTVAL, 100143, 30000, to_date('2016-04-11 00:00:00','YYYY-MM-DD HH24:MI:SS'), date'2016-04-30' );insert into xxxx_client_discount_m  (ID,CLIENT_ID,CLIENT_AVG_DISCOUNT,DT) values (s_xxxx_client_discount_m.NEXTVAL,225, 13, date'2014-03-01');</v>
      </c>
    </row>
    <row r="129" spans="1:48" s="47" customFormat="1" x14ac:dyDescent="0.3">
      <c r="A129" s="45">
        <v>27</v>
      </c>
      <c r="B129" s="55"/>
      <c r="C129" s="15" t="str">
        <f t="shared" si="42"/>
        <v>100027</v>
      </c>
      <c r="D129" s="15" t="str">
        <f t="shared" si="43"/>
        <v>100027/13</v>
      </c>
      <c r="E129" s="160" t="s">
        <v>251</v>
      </c>
      <c r="F129" s="160" t="s">
        <v>252</v>
      </c>
      <c r="G129" s="15">
        <v>2</v>
      </c>
      <c r="H129" s="189">
        <v>100144</v>
      </c>
      <c r="I129" s="15" t="str">
        <f t="shared" si="44"/>
        <v>Б-100144-13</v>
      </c>
      <c r="J129" s="276">
        <v>3</v>
      </c>
      <c r="K129" s="15">
        <v>1</v>
      </c>
      <c r="L129" s="15" t="s">
        <v>42</v>
      </c>
      <c r="M129" s="149">
        <v>1</v>
      </c>
      <c r="N129" s="15">
        <v>18</v>
      </c>
      <c r="O129" s="249" t="s">
        <v>248</v>
      </c>
      <c r="P129" s="249" t="s">
        <v>246</v>
      </c>
      <c r="Q129" s="249" t="s">
        <v>247</v>
      </c>
      <c r="R129" s="17" t="str">
        <f t="shared" si="39"/>
        <v>1001441</v>
      </c>
      <c r="S129" s="65">
        <v>1</v>
      </c>
      <c r="T129" s="249" t="s">
        <v>147</v>
      </c>
      <c r="U129" s="15">
        <v>100000</v>
      </c>
      <c r="V129" s="15">
        <f t="shared" ref="V129:V168" si="46">U129*0.18</f>
        <v>18000</v>
      </c>
      <c r="W129" s="15">
        <v>0</v>
      </c>
      <c r="X129" s="18">
        <v>226</v>
      </c>
      <c r="Y129" s="152" t="s">
        <v>47</v>
      </c>
      <c r="Z129" s="153">
        <f t="shared" ref="Z129:Z168" si="47">U129-V129</f>
        <v>82000</v>
      </c>
      <c r="AA129" s="165"/>
      <c r="AB129" s="166">
        <f t="shared" si="45"/>
        <v>6560</v>
      </c>
      <c r="AC129" s="148">
        <f t="shared" ref="AC129:AC168" si="48">U129*0.5</f>
        <v>50000</v>
      </c>
      <c r="AD129" s="15"/>
      <c r="AE129" s="15"/>
      <c r="AF129" s="289" t="s">
        <v>289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15"/>
      <c r="AT129" s="15">
        <v>1</v>
      </c>
      <c r="AU129" s="47">
        <v>0</v>
      </c>
      <c r="AV12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100144, 'Б-100144-13',date'2016-05-02',3, 1, 1, 'RUR', 1, 18, date'2016-05-06', date'2016-05-07', 1001441, 1, to_date('2016-05-07 00:00:00','YYYY-MM-DD HH24:MI:SS'), 100000, 18000, 0, 226, 0, 'c1', 8,null);insert into xxxx_oebs_cash_payment_test (ID, INVOICE_ID, OEBS_PAYMENT, DOC_DATE, COMISS_DATE) values (s_xxxx_oebs_cash_payment_test.NEXTVAL, 100144, 50000, to_date('2016-05-07 00:00:00','YYYY-MM-DD HH24:MI:SS'), date'2016-05-30' );insert into xxxx_client_discount_m  (ID,CLIENT_ID,CLIENT_AVG_DISCOUNT,DT) values (s_xxxx_client_discount_m.NEXTVAL,226, 13, date'2014-03-01');</v>
      </c>
    </row>
    <row r="130" spans="1:48" s="47" customFormat="1" ht="15" customHeight="1" x14ac:dyDescent="0.3">
      <c r="A130" s="45">
        <v>27</v>
      </c>
      <c r="B130" s="55"/>
      <c r="C130" s="15" t="str">
        <f t="shared" si="42"/>
        <v>100027</v>
      </c>
      <c r="D130" s="15" t="str">
        <f t="shared" si="43"/>
        <v>100027/13</v>
      </c>
      <c r="E130" s="160" t="s">
        <v>251</v>
      </c>
      <c r="F130" s="160" t="s">
        <v>252</v>
      </c>
      <c r="G130" s="15">
        <v>2</v>
      </c>
      <c r="H130" s="189">
        <v>100145</v>
      </c>
      <c r="I130" s="15" t="str">
        <f t="shared" si="44"/>
        <v>Б-100145-13</v>
      </c>
      <c r="J130" s="276">
        <v>3</v>
      </c>
      <c r="K130" s="15">
        <v>2</v>
      </c>
      <c r="L130" s="15" t="s">
        <v>42</v>
      </c>
      <c r="M130" s="149">
        <v>1</v>
      </c>
      <c r="N130" s="15">
        <v>18</v>
      </c>
      <c r="O130" s="249" t="s">
        <v>287</v>
      </c>
      <c r="P130" s="249" t="s">
        <v>246</v>
      </c>
      <c r="Q130" s="249" t="s">
        <v>247</v>
      </c>
      <c r="R130" s="17" t="str">
        <f t="shared" si="39"/>
        <v>1001451</v>
      </c>
      <c r="S130" s="65">
        <v>1</v>
      </c>
      <c r="T130" s="249" t="s">
        <v>148</v>
      </c>
      <c r="U130" s="15">
        <v>90000</v>
      </c>
      <c r="V130" s="15">
        <f t="shared" si="46"/>
        <v>16200</v>
      </c>
      <c r="W130" s="15">
        <v>0</v>
      </c>
      <c r="X130" s="18">
        <v>227</v>
      </c>
      <c r="Y130" s="152" t="s">
        <v>47</v>
      </c>
      <c r="Z130" s="153">
        <f t="shared" si="47"/>
        <v>73800</v>
      </c>
      <c r="AA130" s="165"/>
      <c r="AB130" s="166">
        <f t="shared" si="45"/>
        <v>5904</v>
      </c>
      <c r="AC130" s="148">
        <f t="shared" si="48"/>
        <v>45000</v>
      </c>
      <c r="AD130" s="15"/>
      <c r="AE130" s="15"/>
      <c r="AF130" s="289" t="s">
        <v>289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15"/>
      <c r="AT130" s="15">
        <v>2</v>
      </c>
      <c r="AU130" s="9">
        <v>0</v>
      </c>
      <c r="AV13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100145, 'Б-100145-13',date'2016-05-03',3, 2, 2, 'RUR', 1, 18, date'2016-05-06', date'2016-05-07', 1001451, 1, to_date('2016-05-08 00:00:00','YYYY-MM-DD HH24:MI:SS'), 90000, 16200, 0, 227, 0, 'c1', 8,null);insert into xxxx_oebs_cash_payment_test (ID, INVOICE_ID, OEBS_PAYMENT, DOC_DATE, COMISS_DATE) values (s_xxxx_oebs_cash_payment_test.NEXTVAL, 100145, 45000, to_date('2016-05-08 00:00:00','YYYY-MM-DD HH24:MI:SS'), date'2016-05-30' );insert into xxxx_client_discount_m  (ID,CLIENT_ID,CLIENT_AVG_DISCOUNT,DT) values (s_xxxx_client_discount_m.NEXTVAL,227, 7, date'2014-03-01');</v>
      </c>
    </row>
    <row r="131" spans="1:48" s="47" customFormat="1" ht="15" customHeight="1" x14ac:dyDescent="0.3">
      <c r="A131" s="45">
        <v>27</v>
      </c>
      <c r="B131" s="55"/>
      <c r="C131" s="15" t="str">
        <f t="shared" si="42"/>
        <v>100027</v>
      </c>
      <c r="D131" s="15" t="str">
        <f t="shared" si="43"/>
        <v>100027/13</v>
      </c>
      <c r="E131" s="160" t="s">
        <v>251</v>
      </c>
      <c r="F131" s="160" t="s">
        <v>252</v>
      </c>
      <c r="G131" s="15">
        <v>2</v>
      </c>
      <c r="H131" s="189">
        <v>100146</v>
      </c>
      <c r="I131" s="15" t="str">
        <f t="shared" si="44"/>
        <v>Б-100146-13</v>
      </c>
      <c r="J131" s="276">
        <v>3</v>
      </c>
      <c r="K131" s="15">
        <v>7</v>
      </c>
      <c r="L131" s="15" t="s">
        <v>42</v>
      </c>
      <c r="M131" s="149">
        <v>1</v>
      </c>
      <c r="N131" s="15">
        <v>18</v>
      </c>
      <c r="O131" s="249" t="s">
        <v>287</v>
      </c>
      <c r="P131" s="249" t="s">
        <v>246</v>
      </c>
      <c r="Q131" s="249" t="s">
        <v>247</v>
      </c>
      <c r="R131" s="17" t="str">
        <f t="shared" si="39"/>
        <v>1001461</v>
      </c>
      <c r="S131" s="65">
        <v>1</v>
      </c>
      <c r="T131" s="249" t="s">
        <v>148</v>
      </c>
      <c r="U131" s="15">
        <v>182700</v>
      </c>
      <c r="V131" s="15">
        <f t="shared" si="46"/>
        <v>32886</v>
      </c>
      <c r="W131" s="15">
        <v>0</v>
      </c>
      <c r="X131" s="18">
        <v>228</v>
      </c>
      <c r="Y131" s="152" t="s">
        <v>47</v>
      </c>
      <c r="Z131" s="153">
        <f t="shared" si="47"/>
        <v>149814</v>
      </c>
      <c r="AA131" s="165">
        <f>Z131/(Z131+Z132)</f>
        <v>0.69547011800532932</v>
      </c>
      <c r="AB131" s="166">
        <f t="shared" si="45"/>
        <v>11985.12</v>
      </c>
      <c r="AC131" s="148">
        <f t="shared" si="48"/>
        <v>91350</v>
      </c>
      <c r="AD131" s="15"/>
      <c r="AE131" s="15"/>
      <c r="AF131" s="289" t="s">
        <v>289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172"/>
      <c r="AT131" s="15">
        <v>7</v>
      </c>
      <c r="AU131" s="9">
        <v>0</v>
      </c>
      <c r="AV13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100146, 'Б-100146-13',date'2016-05-03',3, 7, 7, 'RUR', 1, 18, date'2016-05-06', date'2016-05-07', 1001461, 1, to_date('2016-05-08 00:00:00','YYYY-MM-DD HH24:MI:SS'), 182700, 32886, 0, 228, 0, 'c1', 8,null);insert into xxxx_oebs_cash_payment_test (ID, INVOICE_ID, OEBS_PAYMENT, DOC_DATE, COMISS_DATE) values (s_xxxx_oebs_cash_payment_test.NEXTVAL, 100146, 91350, to_date('2016-05-08 00:00:00','YYYY-MM-DD HH24:MI:SS'), date'2016-05-30' );insert into xxxx_client_discount_m  (ID,CLIENT_ID,CLIENT_AVG_DISCOUNT,DT) values (s_xxxx_client_discount_m.NEXTVAL,228, 7, date'2014-03-01');</v>
      </c>
    </row>
    <row r="132" spans="1:48" s="47" customFormat="1" ht="15" customHeight="1" x14ac:dyDescent="0.3">
      <c r="A132" s="45">
        <v>27</v>
      </c>
      <c r="B132" s="55"/>
      <c r="C132" s="15" t="str">
        <f t="shared" si="42"/>
        <v>100027</v>
      </c>
      <c r="D132" s="15" t="str">
        <f t="shared" si="43"/>
        <v>100027/13</v>
      </c>
      <c r="E132" s="160" t="s">
        <v>251</v>
      </c>
      <c r="F132" s="160" t="s">
        <v>252</v>
      </c>
      <c r="G132" s="15">
        <v>2</v>
      </c>
      <c r="H132" s="189">
        <v>100147</v>
      </c>
      <c r="I132" s="15" t="str">
        <f t="shared" si="44"/>
        <v>Б-100147-13</v>
      </c>
      <c r="J132" s="276">
        <v>3</v>
      </c>
      <c r="K132" s="54">
        <v>7</v>
      </c>
      <c r="L132" s="15" t="s">
        <v>42</v>
      </c>
      <c r="M132" s="149">
        <v>1</v>
      </c>
      <c r="N132" s="15">
        <v>18</v>
      </c>
      <c r="O132" s="249" t="s">
        <v>288</v>
      </c>
      <c r="P132" s="249" t="s">
        <v>246</v>
      </c>
      <c r="Q132" s="249" t="s">
        <v>247</v>
      </c>
      <c r="R132" s="17" t="str">
        <f t="shared" si="39"/>
        <v>1001471</v>
      </c>
      <c r="S132" s="65">
        <v>1</v>
      </c>
      <c r="T132" s="249" t="s">
        <v>149</v>
      </c>
      <c r="U132" s="15">
        <v>80000</v>
      </c>
      <c r="V132" s="15">
        <f t="shared" si="46"/>
        <v>14400</v>
      </c>
      <c r="W132" s="15">
        <v>0</v>
      </c>
      <c r="X132" s="18">
        <v>229</v>
      </c>
      <c r="Y132" s="152" t="s">
        <v>47</v>
      </c>
      <c r="Z132" s="153">
        <f t="shared" si="47"/>
        <v>65600</v>
      </c>
      <c r="AA132" s="165"/>
      <c r="AB132" s="166">
        <f t="shared" si="45"/>
        <v>5248</v>
      </c>
      <c r="AC132" s="148">
        <f t="shared" si="48"/>
        <v>40000</v>
      </c>
      <c r="AD132" s="15"/>
      <c r="AE132" s="15"/>
      <c r="AF132" s="289" t="s">
        <v>289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T132" s="172">
        <v>12</v>
      </c>
      <c r="AU132" s="9">
        <v>0</v>
      </c>
      <c r="AV13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100147, 'Б-100147-13',date'2016-05-04',3, 7, 7, 'RUR', 1, 18, date'2016-05-06', date'2016-05-07', 1001471, 1, to_date('2016-05-09 00:00:00','YYYY-MM-DD HH24:MI:SS'), 80000, 14400, 0, 229, 0, 'c1', 8,null);insert into xxxx_oebs_cash_payment_test (ID, INVOICE_ID, OEBS_PAYMENT, DOC_DATE, COMISS_DATE) values (s_xxxx_oebs_cash_payment_test.NEXTVAL, 100147, 40000, to_date('2016-05-09 00:00:00','YYYY-MM-DD HH24:MI:SS'), date'2016-05-30' );insert into xxxx_client_discount_m  (ID,CLIENT_ID,CLIENT_AVG_DISCOUNT,DT) values (s_xxxx_client_discount_m.NEXTVAL,229, 20, date'2014-03-01');</v>
      </c>
    </row>
    <row r="133" spans="1:48" s="44" customFormat="1" ht="15" customHeight="1" x14ac:dyDescent="0.3">
      <c r="A133" s="45">
        <v>27</v>
      </c>
      <c r="B133" s="60"/>
      <c r="C133" s="33" t="str">
        <f t="shared" si="42"/>
        <v>100027</v>
      </c>
      <c r="D133" s="33" t="str">
        <f t="shared" si="43"/>
        <v>100027/13</v>
      </c>
      <c r="E133" s="159" t="s">
        <v>251</v>
      </c>
      <c r="F133" s="159" t="s">
        <v>252</v>
      </c>
      <c r="G133" s="33">
        <v>2</v>
      </c>
      <c r="H133" s="189">
        <v>100148</v>
      </c>
      <c r="I133" s="33" t="str">
        <f t="shared" si="44"/>
        <v>Б-100148-13</v>
      </c>
      <c r="J133" s="276">
        <v>3</v>
      </c>
      <c r="K133" s="35">
        <v>12</v>
      </c>
      <c r="L133" s="33" t="s">
        <v>42</v>
      </c>
      <c r="M133" s="36">
        <v>1</v>
      </c>
      <c r="N133" s="33">
        <v>18</v>
      </c>
      <c r="O133" s="250" t="s">
        <v>249</v>
      </c>
      <c r="P133" s="250" t="s">
        <v>246</v>
      </c>
      <c r="Q133" s="250" t="s">
        <v>247</v>
      </c>
      <c r="R133" s="17" t="str">
        <f t="shared" si="39"/>
        <v>1001481</v>
      </c>
      <c r="S133" s="201">
        <v>1</v>
      </c>
      <c r="T133" s="250" t="s">
        <v>150</v>
      </c>
      <c r="U133" s="15">
        <v>60000</v>
      </c>
      <c r="V133" s="15">
        <f t="shared" si="46"/>
        <v>10800</v>
      </c>
      <c r="W133" s="15">
        <v>0</v>
      </c>
      <c r="X133" s="18">
        <v>230</v>
      </c>
      <c r="Y133" s="152" t="s">
        <v>47</v>
      </c>
      <c r="Z133" s="153">
        <f t="shared" si="47"/>
        <v>49200</v>
      </c>
      <c r="AA133" s="154"/>
      <c r="AB133" s="166">
        <f t="shared" si="45"/>
        <v>3936</v>
      </c>
      <c r="AC133" s="148">
        <f t="shared" si="48"/>
        <v>30000</v>
      </c>
      <c r="AD133" s="15"/>
      <c r="AE133" s="15"/>
      <c r="AF133" s="61" t="s">
        <v>289</v>
      </c>
      <c r="AG133" s="176">
        <v>8</v>
      </c>
      <c r="AH133" s="177">
        <v>13</v>
      </c>
      <c r="AI133" s="43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33"/>
      <c r="AT133" s="33" t="s">
        <v>317</v>
      </c>
      <c r="AU133" s="44" t="s">
        <v>351</v>
      </c>
      <c r="AV13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2, 100148, 'Б-100148-13',date'2016-05-05',3, 12, 12, 'RUR', 1, 18, date'2016-05-06', date'2016-05-07', 1001481, 1, to_date('2016-05-11 00:00:00','YYYY-MM-DD HH24:MI:SS'), 60000, 10800, 0, 230, 0, 'c1', 8,null);insert into xxxx_oebs_cash_payment_test (ID, INVOICE_ID, OEBS_PAYMENT, DOC_DATE, COMISS_DATE) values (s_xxxx_oebs_cash_payment_test.NEXTVAL, 100148, 30000, to_date('2016-05-11 00:00:00','YYYY-MM-DD HH24:MI:SS'), date'2016-05-30' );insert into xxxx_client_discount_m  (ID,CLIENT_ID,CLIENT_AVG_DISCOUNT,DT) values (s_xxxx_client_discount_m.NEXTVAL,230, 13, date'2014-03-01');</v>
      </c>
    </row>
    <row r="134" spans="1:48" s="47" customFormat="1" x14ac:dyDescent="0.3">
      <c r="A134" s="45">
        <v>28</v>
      </c>
      <c r="B134" s="55"/>
      <c r="C134" s="15" t="str">
        <f t="shared" si="42"/>
        <v>100028</v>
      </c>
      <c r="D134" s="15" t="str">
        <f t="shared" si="43"/>
        <v>100028/13</v>
      </c>
      <c r="E134" s="160" t="s">
        <v>251</v>
      </c>
      <c r="F134" s="160" t="s">
        <v>252</v>
      </c>
      <c r="G134" s="15">
        <v>2</v>
      </c>
      <c r="H134" s="189">
        <v>100149</v>
      </c>
      <c r="I134" s="15" t="str">
        <f t="shared" si="44"/>
        <v>Б-100149-13</v>
      </c>
      <c r="J134" s="276">
        <v>3</v>
      </c>
      <c r="K134" s="15">
        <v>1</v>
      </c>
      <c r="L134" s="15" t="s">
        <v>42</v>
      </c>
      <c r="M134" s="149">
        <v>1</v>
      </c>
      <c r="N134" s="15">
        <v>18</v>
      </c>
      <c r="O134" s="178" t="s">
        <v>240</v>
      </c>
      <c r="P134" s="178" t="s">
        <v>244</v>
      </c>
      <c r="Q134" s="178" t="s">
        <v>245</v>
      </c>
      <c r="R134" s="17" t="str">
        <f t="shared" si="39"/>
        <v>1001491</v>
      </c>
      <c r="S134" s="65">
        <v>1</v>
      </c>
      <c r="T134" s="178" t="s">
        <v>143</v>
      </c>
      <c r="U134" s="15">
        <v>100000</v>
      </c>
      <c r="V134" s="15">
        <f t="shared" si="46"/>
        <v>18000</v>
      </c>
      <c r="W134" s="15">
        <v>0</v>
      </c>
      <c r="X134" s="18">
        <v>231</v>
      </c>
      <c r="Y134" s="152" t="s">
        <v>47</v>
      </c>
      <c r="Z134" s="153">
        <f t="shared" si="47"/>
        <v>82000</v>
      </c>
      <c r="AA134" s="165"/>
      <c r="AB134" s="166">
        <f>Z134*0.08</f>
        <v>6560</v>
      </c>
      <c r="AC134" s="148">
        <f t="shared" si="48"/>
        <v>50000</v>
      </c>
      <c r="AD134" s="15"/>
      <c r="AE134" s="15"/>
      <c r="AF134" s="147" t="s">
        <v>232</v>
      </c>
      <c r="AG134" s="155">
        <v>8</v>
      </c>
      <c r="AH134" s="156">
        <v>13</v>
      </c>
      <c r="AI134" s="157" t="s">
        <v>49</v>
      </c>
      <c r="AJ134" s="147"/>
      <c r="AK134" s="147"/>
      <c r="AL134" s="15">
        <v>0</v>
      </c>
      <c r="AM134" s="15" t="s">
        <v>50</v>
      </c>
      <c r="AN134" s="15" t="s">
        <v>51</v>
      </c>
      <c r="AO134" s="15"/>
      <c r="AP134" s="15"/>
      <c r="AQ134" s="15"/>
      <c r="AR134" s="15"/>
      <c r="AS134" s="15" t="s">
        <v>344</v>
      </c>
      <c r="AT134" s="15">
        <v>1</v>
      </c>
      <c r="AU134" s="47">
        <v>6560</v>
      </c>
      <c r="AV134" s="9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"&amp;A134&amp;", "&amp;C134&amp;", '"&amp;D134&amp;"', date'"&amp;E134&amp;"', date'"&amp;F134&amp;"', "&amp;G134&amp;", "&amp;H134&amp;", '"&amp;I134&amp;"',date'"&amp;O134&amp;"',"&amp;J134&amp;", "&amp;K134&amp;", "&amp;K134&amp;", '"&amp;L134&amp;"', "&amp;M134&amp;", "&amp;N134&amp;", date'"&amp;P134&amp;"', date'"&amp;Q134&amp;"', "&amp;R134&amp;", "&amp;S134&amp;", to_date('"&amp;T134&amp;"','YYYY-MM-DD HH24:MI:SS'), "&amp;U134&amp;", "&amp;V134&amp;", "&amp;W134&amp;", "&amp;X134&amp;", "&amp;AL134&amp;", '"&amp;AN134&amp;"', "&amp;AG134&amp;","&amp;AM134&amp;");"&amp;
IF(LEN(AC134)&gt;0,"insert into xxxx_oebs_cash_payment_test (ID, INVOICE_ID, OEBS_PAYMENT, DOC_DATE, COMISS_DATE) values (s_xxxx_oebs_cash_payment_test.NEXTVAL, "&amp;H134&amp;", "&amp;AC134&amp;", to_date('"&amp;T134&amp;"','YYYY-MM-DD HH24:MI:SS'), "&amp;AF134&amp;" );","")&amp;
IF(LEN(AD134)&gt;0,"insert into xxxx_oebs_cash_payment_test (ID, INVOICE_ID, OEBS_PAYMENT, DOC_DATE, COMISS_DATE) values (s_xxxx_oebs_cash_payment_test.NEXTVAL, "&amp;H134&amp;", "&amp;AD134&amp;", to_date('"&amp;T134&amp;"','YYYY-MM-DD HH24:MI:SS'), "&amp;AF134&amp;" );","")&amp;
IF(LEN(AE134)&gt;0,"insert into xxxx_oebs_cash_payment_test (ID, INVOICE_ID, OEBS_PAYMENT, DOC_DATE, COMISS_DATE) values (s_xxxx_oebs_cash_payment_test.NEXTVAL, "&amp;H134&amp;", "&amp;AE134&amp;", to_date('"&amp;T134&amp;"','YYYY-MM-DD HH24:MI:SS'), "&amp;AF134&amp;" );","")&amp;
IF(LEN(AH134)&gt;0,"insert into xxxx_client_discount_m  (ID,CLIENT_ID,CLIENT_AVG_DISCOUNT,DT) values (s_xxxx_client_discount_m.NEXTVAL,"&amp;X134&amp;", "&amp;AH134&amp;", "&amp;AI134&amp;");","")&amp;
IF(LEN(AJ134)&gt;0,"insert into xxxx_client_discount_m  (ID,CLIENT_ID,CLIENT_AVG_DISCOUNT,DT) values (s_xxxx_client_discount_m.NEXTVAL,"&amp;X134&amp;", "&amp;AJ134&amp;", "&amp;AK134&amp;");","")&amp;
IF(LEN(AO134)&gt;0,"insert into xxxx_contract_signed_attr (ID, CONTRACT_ID, CODE, KEY_NUM) values (s_xxxx_contract_signed_attr.NEXTVAL, "&amp;C134&amp;", 'SUPERCOMMISSION_BONUS' , "&amp;AO134&amp;" );","")&amp;
IF(LEN(AP134)&gt;0,"insert into xxxx_loyal_clients_contr_attr (ID, CONTRACT_ID, CLIENT_ID, LC_TURNOVER, COLLATERAL_FIRST_DT, COLLATERAL_END_DT) values (s_xxxx_loyal_clients_contr_atr.NEXTVAL, "&amp;C134&amp;", "&amp;X134&amp;", "&amp;AP134&amp;", "&amp;AQ134&amp;", "&amp;AR134&amp;"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100149, 'Б-100149-13',date'2016-04-02',3, 1, 1, 'RUR', 1, 18, date'2016-04-06', date'2016-04-07', 1001491, 1, to_date('2016-04-07 00:00:00','YYYY-MM-DD HH24:MI:SS'), 100000, 18000, 0, 231, 0, 'c1', 8,null);insert into xxxx_oebs_cash_payment_test (ID, INVOICE_ID, OEBS_PAYMENT, DOC_DATE, COMISS_DATE) values (s_xxxx_oebs_cash_payment_test.NEXTVAL, 100149, 50000, to_date('2016-04-07 00:00:00','YYYY-MM-DD HH24:MI:SS'), date'2016-04-30' );insert into xxxx_client_discount_m  (ID,CLIENT_ID,CLIENT_AVG_DISCOUNT,DT) values (s_xxxx_client_discount_m.NEXTVAL,231, 13, date'2014-03-01');</v>
      </c>
    </row>
    <row r="135" spans="1:48" s="47" customFormat="1" ht="15" customHeight="1" x14ac:dyDescent="0.3">
      <c r="A135" s="45">
        <v>28</v>
      </c>
      <c r="B135" s="55"/>
      <c r="C135" s="15" t="str">
        <f t="shared" si="42"/>
        <v>100028</v>
      </c>
      <c r="D135" s="15" t="str">
        <f t="shared" si="43"/>
        <v>100028/13</v>
      </c>
      <c r="E135" s="160" t="s">
        <v>251</v>
      </c>
      <c r="F135" s="160" t="s">
        <v>252</v>
      </c>
      <c r="G135" s="15">
        <v>2</v>
      </c>
      <c r="H135" s="189">
        <v>100150</v>
      </c>
      <c r="I135" s="15" t="str">
        <f t="shared" si="44"/>
        <v>Б-100150-13</v>
      </c>
      <c r="J135" s="276">
        <v>3</v>
      </c>
      <c r="K135" s="15">
        <v>2</v>
      </c>
      <c r="L135" s="15" t="s">
        <v>42</v>
      </c>
      <c r="M135" s="149">
        <v>1</v>
      </c>
      <c r="N135" s="15">
        <v>18</v>
      </c>
      <c r="O135" s="178" t="s">
        <v>241</v>
      </c>
      <c r="P135" s="178" t="s">
        <v>244</v>
      </c>
      <c r="Q135" s="178" t="s">
        <v>245</v>
      </c>
      <c r="R135" s="17" t="str">
        <f t="shared" si="39"/>
        <v>1001501</v>
      </c>
      <c r="S135" s="65">
        <v>1</v>
      </c>
      <c r="T135" s="178" t="s">
        <v>144</v>
      </c>
      <c r="U135" s="15">
        <v>90000</v>
      </c>
      <c r="V135" s="15">
        <f t="shared" si="46"/>
        <v>16200</v>
      </c>
      <c r="W135" s="15">
        <v>0</v>
      </c>
      <c r="X135" s="18">
        <v>232</v>
      </c>
      <c r="Y135" s="152" t="s">
        <v>47</v>
      </c>
      <c r="Z135" s="153">
        <f t="shared" si="47"/>
        <v>73800</v>
      </c>
      <c r="AA135" s="165"/>
      <c r="AB135" s="166">
        <f t="shared" si="45"/>
        <v>5904</v>
      </c>
      <c r="AC135" s="148">
        <f t="shared" si="48"/>
        <v>45000</v>
      </c>
      <c r="AD135" s="15"/>
      <c r="AE135" s="15"/>
      <c r="AF135" s="147" t="s">
        <v>232</v>
      </c>
      <c r="AG135" s="155">
        <v>8</v>
      </c>
      <c r="AH135" s="168">
        <v>7</v>
      </c>
      <c r="AI135" s="157" t="s">
        <v>49</v>
      </c>
      <c r="AJ135" s="147"/>
      <c r="AK135" s="147"/>
      <c r="AL135" s="15">
        <v>0</v>
      </c>
      <c r="AM135" s="15" t="s">
        <v>50</v>
      </c>
      <c r="AN135" s="15" t="s">
        <v>51</v>
      </c>
      <c r="AO135" s="15"/>
      <c r="AP135" s="15"/>
      <c r="AQ135" s="15"/>
      <c r="AR135" s="15"/>
      <c r="AS135" s="291" t="s">
        <v>342</v>
      </c>
      <c r="AT135" s="15">
        <v>2</v>
      </c>
      <c r="AU135" s="47">
        <v>5904</v>
      </c>
      <c r="AV13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100150, 'Б-100150-13',date'2016-04-03',3, 2, 2, 'RUR', 1, 18, date'2016-04-06', date'2016-04-07', 1001501, 1, to_date('2016-04-08 00:00:00','YYYY-MM-DD HH24:MI:SS'), 90000, 16200, 0, 232, 0, 'c1', 8,null);insert into xxxx_oebs_cash_payment_test (ID, INVOICE_ID, OEBS_PAYMENT, DOC_DATE, COMISS_DATE) values (s_xxxx_oebs_cash_payment_test.NEXTVAL, 100150, 45000, to_date('2016-04-08 00:00:00','YYYY-MM-DD HH24:MI:SS'), date'2016-04-30' );insert into xxxx_client_discount_m  (ID,CLIENT_ID,CLIENT_AVG_DISCOUNT,DT) values (s_xxxx_client_discount_m.NEXTVAL,232, 7, date'2014-03-01');</v>
      </c>
    </row>
    <row r="136" spans="1:48" s="47" customFormat="1" ht="15" customHeight="1" x14ac:dyDescent="0.3">
      <c r="A136" s="45">
        <v>28</v>
      </c>
      <c r="B136" s="55"/>
      <c r="C136" s="15" t="str">
        <f t="shared" si="42"/>
        <v>100028</v>
      </c>
      <c r="D136" s="15" t="str">
        <f t="shared" si="43"/>
        <v>100028/13</v>
      </c>
      <c r="E136" s="160" t="s">
        <v>251</v>
      </c>
      <c r="F136" s="160" t="s">
        <v>252</v>
      </c>
      <c r="G136" s="15">
        <v>2</v>
      </c>
      <c r="H136" s="189">
        <v>100151</v>
      </c>
      <c r="I136" s="15" t="str">
        <f t="shared" si="44"/>
        <v>Б-100151-13</v>
      </c>
      <c r="J136" s="276">
        <v>3</v>
      </c>
      <c r="K136" s="15">
        <v>7</v>
      </c>
      <c r="L136" s="15" t="s">
        <v>42</v>
      </c>
      <c r="M136" s="149">
        <v>1</v>
      </c>
      <c r="N136" s="15">
        <v>18</v>
      </c>
      <c r="O136" s="178" t="s">
        <v>241</v>
      </c>
      <c r="P136" s="178" t="s">
        <v>244</v>
      </c>
      <c r="Q136" s="178" t="s">
        <v>245</v>
      </c>
      <c r="R136" s="17" t="str">
        <f t="shared" si="39"/>
        <v>1001511</v>
      </c>
      <c r="S136" s="65">
        <v>1</v>
      </c>
      <c r="T136" s="178" t="s">
        <v>144</v>
      </c>
      <c r="U136" s="15">
        <v>182700</v>
      </c>
      <c r="V136" s="15">
        <f t="shared" si="46"/>
        <v>32886</v>
      </c>
      <c r="W136" s="15">
        <v>0</v>
      </c>
      <c r="X136" s="18">
        <v>233</v>
      </c>
      <c r="Y136" s="152" t="s">
        <v>47</v>
      </c>
      <c r="Z136" s="153">
        <f t="shared" si="47"/>
        <v>149814</v>
      </c>
      <c r="AA136" s="165">
        <f>Z136/(Z136+Z137)</f>
        <v>0.69547011800532932</v>
      </c>
      <c r="AB136" s="166">
        <f t="shared" si="45"/>
        <v>11985.12</v>
      </c>
      <c r="AC136" s="148">
        <f t="shared" si="48"/>
        <v>91350</v>
      </c>
      <c r="AD136" s="15"/>
      <c r="AE136" s="15"/>
      <c r="AF136" s="147" t="s">
        <v>232</v>
      </c>
      <c r="AG136" s="155">
        <v>8</v>
      </c>
      <c r="AH136" s="168">
        <v>7</v>
      </c>
      <c r="AI136" s="157" t="s">
        <v>49</v>
      </c>
      <c r="AJ136" s="147"/>
      <c r="AK136" s="147"/>
      <c r="AL136" s="15">
        <v>0</v>
      </c>
      <c r="AM136" s="15" t="s">
        <v>50</v>
      </c>
      <c r="AN136" s="15" t="s">
        <v>51</v>
      </c>
      <c r="AO136" s="15"/>
      <c r="AP136" s="15"/>
      <c r="AQ136" s="15"/>
      <c r="AR136" s="15"/>
      <c r="AS136" s="172"/>
      <c r="AT136" s="172">
        <v>7</v>
      </c>
      <c r="AU136" s="47" t="s">
        <v>348</v>
      </c>
      <c r="AV13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100151, 'Б-100151-13',date'2016-04-03',3, 7, 7, 'RUR', 1, 18, date'2016-04-06', date'2016-04-07', 1001511, 1, to_date('2016-04-08 00:00:00','YYYY-MM-DD HH24:MI:SS'), 182700, 32886, 0, 233, 0, 'c1', 8,null);insert into xxxx_oebs_cash_payment_test (ID, INVOICE_ID, OEBS_PAYMENT, DOC_DATE, COMISS_DATE) values (s_xxxx_oebs_cash_payment_test.NEXTVAL, 100151, 91350, to_date('2016-04-08 00:00:00','YYYY-MM-DD HH24:MI:SS'), date'2016-04-30' );insert into xxxx_client_discount_m  (ID,CLIENT_ID,CLIENT_AVG_DISCOUNT,DT) values (s_xxxx_client_discount_m.NEXTVAL,233, 7, date'2014-03-01');</v>
      </c>
    </row>
    <row r="137" spans="1:48" s="47" customFormat="1" ht="15" customHeight="1" x14ac:dyDescent="0.3">
      <c r="A137" s="45">
        <v>28</v>
      </c>
      <c r="B137" s="55"/>
      <c r="C137" s="15" t="str">
        <f t="shared" si="42"/>
        <v>100028</v>
      </c>
      <c r="D137" s="15" t="str">
        <f t="shared" si="43"/>
        <v>100028/13</v>
      </c>
      <c r="E137" s="160" t="s">
        <v>251</v>
      </c>
      <c r="F137" s="160" t="s">
        <v>252</v>
      </c>
      <c r="G137" s="15">
        <v>2</v>
      </c>
      <c r="H137" s="189">
        <v>100152</v>
      </c>
      <c r="I137" s="15" t="str">
        <f t="shared" si="44"/>
        <v>Б-100152-13</v>
      </c>
      <c r="J137" s="276">
        <v>3</v>
      </c>
      <c r="K137" s="54">
        <v>7</v>
      </c>
      <c r="L137" s="15" t="s">
        <v>42</v>
      </c>
      <c r="M137" s="149">
        <v>1</v>
      </c>
      <c r="N137" s="15">
        <v>18</v>
      </c>
      <c r="O137" s="178" t="s">
        <v>242</v>
      </c>
      <c r="P137" s="178" t="s">
        <v>244</v>
      </c>
      <c r="Q137" s="178" t="s">
        <v>245</v>
      </c>
      <c r="R137" s="17" t="str">
        <f t="shared" si="39"/>
        <v>1001521</v>
      </c>
      <c r="S137" s="65">
        <v>1</v>
      </c>
      <c r="T137" s="178" t="s">
        <v>145</v>
      </c>
      <c r="U137" s="15">
        <v>80000</v>
      </c>
      <c r="V137" s="15">
        <f t="shared" si="46"/>
        <v>14400</v>
      </c>
      <c r="W137" s="15">
        <v>0</v>
      </c>
      <c r="X137" s="18">
        <v>234</v>
      </c>
      <c r="Y137" s="152" t="s">
        <v>47</v>
      </c>
      <c r="Z137" s="153">
        <f t="shared" si="47"/>
        <v>65600</v>
      </c>
      <c r="AA137" s="165"/>
      <c r="AB137" s="166">
        <f t="shared" si="45"/>
        <v>5248</v>
      </c>
      <c r="AC137" s="148">
        <f t="shared" si="48"/>
        <v>40000</v>
      </c>
      <c r="AD137" s="15"/>
      <c r="AE137" s="15"/>
      <c r="AF137" s="147" t="s">
        <v>232</v>
      </c>
      <c r="AG137" s="155">
        <v>8</v>
      </c>
      <c r="AH137" s="169">
        <v>20</v>
      </c>
      <c r="AI137" s="157" t="s">
        <v>49</v>
      </c>
      <c r="AJ137" s="147"/>
      <c r="AK137" s="147"/>
      <c r="AL137" s="15">
        <v>0</v>
      </c>
      <c r="AM137" s="15" t="s">
        <v>50</v>
      </c>
      <c r="AN137" s="15" t="s">
        <v>51</v>
      </c>
      <c r="AO137" s="15"/>
      <c r="AP137" s="15"/>
      <c r="AQ137" s="15"/>
      <c r="AR137" s="15"/>
      <c r="AS137" s="15"/>
      <c r="AT137" s="15">
        <v>12</v>
      </c>
      <c r="AU137" s="47">
        <v>3936</v>
      </c>
      <c r="AV13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100152, 'Б-100152-13',date'2016-04-04',3, 7, 7, 'RUR', 1, 18, date'2016-04-06', date'2016-04-07', 1001521, 1, to_date('2016-04-09 00:00:00','YYYY-MM-DD HH24:MI:SS'), 80000, 14400, 0, 234, 0, 'c1', 8,null);insert into xxxx_oebs_cash_payment_test (ID, INVOICE_ID, OEBS_PAYMENT, DOC_DATE, COMISS_DATE) values (s_xxxx_oebs_cash_payment_test.NEXTVAL, 100152, 40000, to_date('2016-04-09 00:00:00','YYYY-MM-DD HH24:MI:SS'), date'2016-04-30' );insert into xxxx_client_discount_m  (ID,CLIENT_ID,CLIENT_AVG_DISCOUNT,DT) values (s_xxxx_client_discount_m.NEXTVAL,234, 20, date'2014-03-01');</v>
      </c>
    </row>
    <row r="138" spans="1:48" s="47" customFormat="1" ht="15" customHeight="1" x14ac:dyDescent="0.3">
      <c r="A138" s="45">
        <v>28</v>
      </c>
      <c r="B138" s="55"/>
      <c r="C138" s="15" t="str">
        <f t="shared" si="42"/>
        <v>100028</v>
      </c>
      <c r="D138" s="15" t="str">
        <f t="shared" si="43"/>
        <v>100028/13</v>
      </c>
      <c r="E138" s="160" t="s">
        <v>251</v>
      </c>
      <c r="F138" s="160" t="s">
        <v>252</v>
      </c>
      <c r="G138" s="15">
        <v>2</v>
      </c>
      <c r="H138" s="189">
        <v>100153</v>
      </c>
      <c r="I138" s="15" t="str">
        <f t="shared" si="44"/>
        <v>Б-100153-13</v>
      </c>
      <c r="J138" s="276">
        <v>3</v>
      </c>
      <c r="K138" s="150">
        <v>12</v>
      </c>
      <c r="L138" s="15" t="s">
        <v>42</v>
      </c>
      <c r="M138" s="149">
        <v>1</v>
      </c>
      <c r="N138" s="15">
        <v>18</v>
      </c>
      <c r="O138" s="178" t="s">
        <v>243</v>
      </c>
      <c r="P138" s="178" t="s">
        <v>244</v>
      </c>
      <c r="Q138" s="178" t="s">
        <v>245</v>
      </c>
      <c r="R138" s="17" t="str">
        <f t="shared" si="39"/>
        <v>1001531</v>
      </c>
      <c r="S138" s="65">
        <v>1</v>
      </c>
      <c r="T138" s="178" t="s">
        <v>146</v>
      </c>
      <c r="U138" s="15">
        <v>60000</v>
      </c>
      <c r="V138" s="15">
        <f t="shared" si="46"/>
        <v>10800</v>
      </c>
      <c r="W138" s="15">
        <v>0</v>
      </c>
      <c r="X138" s="18">
        <v>235</v>
      </c>
      <c r="Y138" s="152" t="s">
        <v>47</v>
      </c>
      <c r="Z138" s="153">
        <f t="shared" si="47"/>
        <v>49200</v>
      </c>
      <c r="AA138" s="154"/>
      <c r="AB138" s="166">
        <f t="shared" si="45"/>
        <v>3936</v>
      </c>
      <c r="AC138" s="148">
        <f t="shared" si="48"/>
        <v>30000</v>
      </c>
      <c r="AD138" s="15"/>
      <c r="AE138" s="15"/>
      <c r="AF138" s="147" t="s">
        <v>232</v>
      </c>
      <c r="AG138" s="155">
        <v>8</v>
      </c>
      <c r="AH138" s="156">
        <v>13</v>
      </c>
      <c r="AI138" s="157" t="s">
        <v>49</v>
      </c>
      <c r="AJ138" s="147"/>
      <c r="AK138" s="147"/>
      <c r="AL138" s="15">
        <v>0</v>
      </c>
      <c r="AM138" s="15" t="s">
        <v>50</v>
      </c>
      <c r="AN138" s="15" t="s">
        <v>51</v>
      </c>
      <c r="AO138" s="15"/>
      <c r="AP138" s="15"/>
      <c r="AQ138" s="15"/>
      <c r="AR138" s="15"/>
      <c r="AS138" s="15" t="s">
        <v>343</v>
      </c>
      <c r="AT138" s="15"/>
      <c r="AU138" s="47" t="s">
        <v>352</v>
      </c>
      <c r="AV13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100153, 'Б-100153-13',date'2016-04-05',3, 12, 12, 'RUR', 1, 18, date'2016-04-06', date'2016-04-07', 1001531, 1, to_date('2016-04-11 00:00:00','YYYY-MM-DD HH24:MI:SS'), 60000, 10800, 0, 235, 0, 'c1', 8,null);insert into xxxx_oebs_cash_payment_test (ID, INVOICE_ID, OEBS_PAYMENT, DOC_DATE, COMISS_DATE) values (s_xxxx_oebs_cash_payment_test.NEXTVAL, 100153, 30000, to_date('2016-04-11 00:00:00','YYYY-MM-DD HH24:MI:SS'), date'2016-04-30' );insert into xxxx_client_discount_m  (ID,CLIENT_ID,CLIENT_AVG_DISCOUNT,DT) values (s_xxxx_client_discount_m.NEXTVAL,235, 13, date'2014-03-01');</v>
      </c>
    </row>
    <row r="139" spans="1:48" s="47" customFormat="1" x14ac:dyDescent="0.3">
      <c r="A139" s="45">
        <v>28</v>
      </c>
      <c r="B139" s="55"/>
      <c r="C139" s="15" t="str">
        <f t="shared" si="42"/>
        <v>100028</v>
      </c>
      <c r="D139" s="15" t="str">
        <f t="shared" si="43"/>
        <v>100028/13</v>
      </c>
      <c r="E139" s="160" t="s">
        <v>251</v>
      </c>
      <c r="F139" s="160" t="s">
        <v>252</v>
      </c>
      <c r="G139" s="15">
        <v>2</v>
      </c>
      <c r="H139" s="189">
        <v>100154</v>
      </c>
      <c r="I139" s="15" t="str">
        <f t="shared" si="44"/>
        <v>Б-100154-13</v>
      </c>
      <c r="J139" s="276">
        <v>3</v>
      </c>
      <c r="K139" s="15">
        <v>1</v>
      </c>
      <c r="L139" s="15" t="s">
        <v>42</v>
      </c>
      <c r="M139" s="149">
        <v>1</v>
      </c>
      <c r="N139" s="15">
        <v>18</v>
      </c>
      <c r="O139" s="289" t="s">
        <v>319</v>
      </c>
      <c r="P139" s="289" t="s">
        <v>320</v>
      </c>
      <c r="Q139" s="289" t="s">
        <v>321</v>
      </c>
      <c r="R139" s="17" t="str">
        <f t="shared" si="39"/>
        <v>1001541</v>
      </c>
      <c r="S139" s="65">
        <v>1</v>
      </c>
      <c r="T139" s="289" t="s">
        <v>152</v>
      </c>
      <c r="U139" s="15">
        <v>100000</v>
      </c>
      <c r="V139" s="15">
        <f t="shared" si="46"/>
        <v>18000</v>
      </c>
      <c r="W139" s="15">
        <v>0</v>
      </c>
      <c r="X139" s="18">
        <v>236</v>
      </c>
      <c r="Y139" s="152" t="s">
        <v>47</v>
      </c>
      <c r="Z139" s="153">
        <f t="shared" si="47"/>
        <v>82000</v>
      </c>
      <c r="AA139" s="165"/>
      <c r="AB139" s="166">
        <f t="shared" si="45"/>
        <v>6560</v>
      </c>
      <c r="AC139" s="148">
        <f t="shared" si="48"/>
        <v>50000</v>
      </c>
      <c r="AD139" s="15"/>
      <c r="AE139" s="15"/>
      <c r="AF139" s="289" t="s">
        <v>233</v>
      </c>
      <c r="AG139" s="155">
        <v>8</v>
      </c>
      <c r="AH139" s="156">
        <v>13</v>
      </c>
      <c r="AI139" s="157" t="s">
        <v>49</v>
      </c>
      <c r="AJ139" s="147"/>
      <c r="AK139" s="147"/>
      <c r="AL139" s="15">
        <v>0</v>
      </c>
      <c r="AM139" s="15" t="s">
        <v>50</v>
      </c>
      <c r="AN139" s="15" t="s">
        <v>51</v>
      </c>
      <c r="AO139" s="15"/>
      <c r="AP139" s="15"/>
      <c r="AQ139" s="15"/>
      <c r="AR139" s="15"/>
      <c r="AS139" s="15"/>
      <c r="AT139" s="15">
        <v>1</v>
      </c>
      <c r="AU139" s="47">
        <v>6560</v>
      </c>
      <c r="AV13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100154, 'Б-100154-13',date'2016-06-02',3, 1, 1, 'RUR', 1, 18, date'2016-06-06', date'2016-06-07', 1001541, 1, to_date('2016-06-07 00:00:00','YYYY-MM-DD HH24:MI:SS'), 100000, 18000, 0, 236, 0, 'c1', 8,null);insert into xxxx_oebs_cash_payment_test (ID, INVOICE_ID, OEBS_PAYMENT, DOC_DATE, COMISS_DATE) values (s_xxxx_oebs_cash_payment_test.NEXTVAL, 100154, 50000, to_date('2016-06-07 00:00:00','YYYY-MM-DD HH24:MI:SS'), date'2016-06-30' );insert into xxxx_client_discount_m  (ID,CLIENT_ID,CLIENT_AVG_DISCOUNT,DT) values (s_xxxx_client_discount_m.NEXTVAL,236, 13, date'2014-03-01');</v>
      </c>
    </row>
    <row r="140" spans="1:48" s="47" customFormat="1" ht="15" customHeight="1" x14ac:dyDescent="0.3">
      <c r="A140" s="45">
        <v>28</v>
      </c>
      <c r="B140" s="55"/>
      <c r="C140" s="15" t="str">
        <f t="shared" si="42"/>
        <v>100028</v>
      </c>
      <c r="D140" s="15" t="str">
        <f t="shared" si="43"/>
        <v>100028/13</v>
      </c>
      <c r="E140" s="160" t="s">
        <v>251</v>
      </c>
      <c r="F140" s="160" t="s">
        <v>252</v>
      </c>
      <c r="G140" s="15">
        <v>2</v>
      </c>
      <c r="H140" s="189">
        <v>100155</v>
      </c>
      <c r="I140" s="15" t="str">
        <f t="shared" si="44"/>
        <v>Б-100155-13</v>
      </c>
      <c r="J140" s="276">
        <v>3</v>
      </c>
      <c r="K140" s="15">
        <v>2</v>
      </c>
      <c r="L140" s="15" t="s">
        <v>42</v>
      </c>
      <c r="M140" s="149">
        <v>1</v>
      </c>
      <c r="N140" s="15">
        <v>18</v>
      </c>
      <c r="O140" s="289" t="s">
        <v>322</v>
      </c>
      <c r="P140" s="289" t="s">
        <v>320</v>
      </c>
      <c r="Q140" s="289" t="s">
        <v>321</v>
      </c>
      <c r="R140" s="17" t="str">
        <f t="shared" si="39"/>
        <v>1001551</v>
      </c>
      <c r="S140" s="65">
        <v>1</v>
      </c>
      <c r="T140" s="289" t="s">
        <v>153</v>
      </c>
      <c r="U140" s="15">
        <v>90000</v>
      </c>
      <c r="V140" s="15">
        <f t="shared" si="46"/>
        <v>16200</v>
      </c>
      <c r="W140" s="15">
        <v>0</v>
      </c>
      <c r="X140" s="18">
        <v>237</v>
      </c>
      <c r="Y140" s="152" t="s">
        <v>47</v>
      </c>
      <c r="Z140" s="153">
        <f t="shared" si="47"/>
        <v>73800</v>
      </c>
      <c r="AA140" s="165"/>
      <c r="AB140" s="166">
        <f t="shared" si="45"/>
        <v>5904</v>
      </c>
      <c r="AC140" s="148">
        <f t="shared" si="48"/>
        <v>45000</v>
      </c>
      <c r="AD140" s="15"/>
      <c r="AE140" s="15"/>
      <c r="AF140" s="289" t="s">
        <v>233</v>
      </c>
      <c r="AG140" s="155">
        <v>8</v>
      </c>
      <c r="AH140" s="168">
        <v>7</v>
      </c>
      <c r="AI140" s="157" t="s">
        <v>49</v>
      </c>
      <c r="AJ140" s="147"/>
      <c r="AK140" s="147"/>
      <c r="AL140" s="15">
        <v>0</v>
      </c>
      <c r="AM140" s="15" t="s">
        <v>50</v>
      </c>
      <c r="AN140" s="15" t="s">
        <v>51</v>
      </c>
      <c r="AO140" s="15"/>
      <c r="AP140" s="15"/>
      <c r="AQ140" s="15"/>
      <c r="AR140" s="15"/>
      <c r="AS140" s="15"/>
      <c r="AT140" s="15">
        <v>2</v>
      </c>
      <c r="AU140" s="47">
        <v>5904</v>
      </c>
      <c r="AV14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100155, 'Б-100155-13',date'2016-06-03',3, 2, 2, 'RUR', 1, 18, date'2016-06-06', date'2016-06-07', 1001551, 1, to_date('2016-06-08 00:00:00','YYYY-MM-DD HH24:MI:SS'), 90000, 16200, 0, 237, 0, 'c1', 8,null);insert into xxxx_oebs_cash_payment_test (ID, INVOICE_ID, OEBS_PAYMENT, DOC_DATE, COMISS_DATE) values (s_xxxx_oebs_cash_payment_test.NEXTVAL, 100155, 45000, to_date('2016-06-08 00:00:00','YYYY-MM-DD HH24:MI:SS'), date'2016-06-30' );insert into xxxx_client_discount_m  (ID,CLIENT_ID,CLIENT_AVG_DISCOUNT,DT) values (s_xxxx_client_discount_m.NEXTVAL,237, 7, date'2014-03-01');</v>
      </c>
    </row>
    <row r="141" spans="1:48" s="47" customFormat="1" ht="15" customHeight="1" x14ac:dyDescent="0.3">
      <c r="A141" s="45">
        <v>28</v>
      </c>
      <c r="B141" s="55"/>
      <c r="C141" s="15" t="str">
        <f t="shared" si="42"/>
        <v>100028</v>
      </c>
      <c r="D141" s="15" t="str">
        <f t="shared" si="43"/>
        <v>100028/13</v>
      </c>
      <c r="E141" s="160" t="s">
        <v>251</v>
      </c>
      <c r="F141" s="160" t="s">
        <v>252</v>
      </c>
      <c r="G141" s="15">
        <v>2</v>
      </c>
      <c r="H141" s="189">
        <v>100156</v>
      </c>
      <c r="I141" s="15" t="str">
        <f t="shared" si="44"/>
        <v>Б-100156-13</v>
      </c>
      <c r="J141" s="276">
        <v>3</v>
      </c>
      <c r="K141" s="15">
        <v>7</v>
      </c>
      <c r="L141" s="15" t="s">
        <v>42</v>
      </c>
      <c r="M141" s="149">
        <v>1</v>
      </c>
      <c r="N141" s="15">
        <v>18</v>
      </c>
      <c r="O141" s="289" t="s">
        <v>322</v>
      </c>
      <c r="P141" s="289" t="s">
        <v>320</v>
      </c>
      <c r="Q141" s="289" t="s">
        <v>321</v>
      </c>
      <c r="R141" s="17" t="str">
        <f t="shared" si="39"/>
        <v>1001561</v>
      </c>
      <c r="S141" s="65">
        <v>1</v>
      </c>
      <c r="T141" s="289" t="s">
        <v>153</v>
      </c>
      <c r="U141" s="15">
        <v>182700</v>
      </c>
      <c r="V141" s="15">
        <f t="shared" si="46"/>
        <v>32886</v>
      </c>
      <c r="W141" s="15">
        <v>0</v>
      </c>
      <c r="X141" s="18">
        <v>238</v>
      </c>
      <c r="Y141" s="152" t="s">
        <v>47</v>
      </c>
      <c r="Z141" s="153">
        <f t="shared" si="47"/>
        <v>149814</v>
      </c>
      <c r="AA141" s="165"/>
      <c r="AB141" s="166">
        <f t="shared" si="45"/>
        <v>11985.12</v>
      </c>
      <c r="AC141" s="148">
        <f t="shared" si="48"/>
        <v>91350</v>
      </c>
      <c r="AD141" s="15"/>
      <c r="AE141" s="15"/>
      <c r="AF141" s="289" t="s">
        <v>233</v>
      </c>
      <c r="AG141" s="155">
        <v>8</v>
      </c>
      <c r="AH141" s="168">
        <v>7</v>
      </c>
      <c r="AI141" s="157" t="s">
        <v>49</v>
      </c>
      <c r="AJ141" s="147"/>
      <c r="AK141" s="147"/>
      <c r="AL141" s="15">
        <v>0</v>
      </c>
      <c r="AM141" s="15" t="s">
        <v>50</v>
      </c>
      <c r="AN141" s="15" t="s">
        <v>51</v>
      </c>
      <c r="AO141" s="15"/>
      <c r="AP141" s="15"/>
      <c r="AQ141" s="15"/>
      <c r="AR141" s="15"/>
      <c r="AS141" s="172"/>
      <c r="AT141" s="172">
        <v>7</v>
      </c>
      <c r="AU141" s="47" t="s">
        <v>348</v>
      </c>
      <c r="AV14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100156, 'Б-100156-13',date'2016-06-03',3, 7, 7, 'RUR', 1, 18, date'2016-06-06', date'2016-06-07', 1001561, 1, to_date('2016-06-08 00:00:00','YYYY-MM-DD HH24:MI:SS'), 182700, 32886, 0, 238, 0, 'c1', 8,null);insert into xxxx_oebs_cash_payment_test (ID, INVOICE_ID, OEBS_PAYMENT, DOC_DATE, COMISS_DATE) values (s_xxxx_oebs_cash_payment_test.NEXTVAL, 100156, 91350, to_date('2016-06-08 00:00:00','YYYY-MM-DD HH24:MI:SS'), date'2016-06-30' );insert into xxxx_client_discount_m  (ID,CLIENT_ID,CLIENT_AVG_DISCOUNT,DT) values (s_xxxx_client_discount_m.NEXTVAL,238, 7, date'2014-03-01');</v>
      </c>
    </row>
    <row r="142" spans="1:48" s="47" customFormat="1" ht="15" customHeight="1" x14ac:dyDescent="0.3">
      <c r="A142" s="45">
        <v>28</v>
      </c>
      <c r="B142" s="55"/>
      <c r="C142" s="15" t="str">
        <f t="shared" si="42"/>
        <v>100028</v>
      </c>
      <c r="D142" s="15" t="str">
        <f t="shared" si="43"/>
        <v>100028/13</v>
      </c>
      <c r="E142" s="160" t="s">
        <v>251</v>
      </c>
      <c r="F142" s="160" t="s">
        <v>252</v>
      </c>
      <c r="G142" s="15">
        <v>2</v>
      </c>
      <c r="H142" s="189">
        <v>100157</v>
      </c>
      <c r="I142" s="15" t="str">
        <f t="shared" si="44"/>
        <v>Б-100157-13</v>
      </c>
      <c r="J142" s="276">
        <v>3</v>
      </c>
      <c r="K142" s="54">
        <v>7</v>
      </c>
      <c r="L142" s="15" t="s">
        <v>42</v>
      </c>
      <c r="M142" s="149">
        <v>1</v>
      </c>
      <c r="N142" s="15">
        <v>18</v>
      </c>
      <c r="O142" s="289" t="s">
        <v>323</v>
      </c>
      <c r="P142" s="289" t="s">
        <v>320</v>
      </c>
      <c r="Q142" s="289" t="s">
        <v>321</v>
      </c>
      <c r="R142" s="17" t="str">
        <f t="shared" si="39"/>
        <v>1001571</v>
      </c>
      <c r="S142" s="65">
        <v>1</v>
      </c>
      <c r="T142" s="289" t="s">
        <v>215</v>
      </c>
      <c r="U142" s="15">
        <v>80000</v>
      </c>
      <c r="V142" s="15">
        <f t="shared" si="46"/>
        <v>14400</v>
      </c>
      <c r="W142" s="15">
        <v>0</v>
      </c>
      <c r="X142" s="18">
        <v>239</v>
      </c>
      <c r="Y142" s="152" t="s">
        <v>47</v>
      </c>
      <c r="Z142" s="153">
        <f t="shared" si="47"/>
        <v>65600</v>
      </c>
      <c r="AA142" s="165"/>
      <c r="AB142" s="166">
        <f t="shared" si="45"/>
        <v>5248</v>
      </c>
      <c r="AC142" s="148">
        <f t="shared" si="48"/>
        <v>40000</v>
      </c>
      <c r="AD142" s="15"/>
      <c r="AE142" s="15"/>
      <c r="AF142" s="289" t="s">
        <v>233</v>
      </c>
      <c r="AG142" s="155">
        <v>8</v>
      </c>
      <c r="AH142" s="169">
        <v>20</v>
      </c>
      <c r="AI142" s="157" t="s">
        <v>49</v>
      </c>
      <c r="AJ142" s="147"/>
      <c r="AK142" s="147"/>
      <c r="AL142" s="15">
        <v>0</v>
      </c>
      <c r="AM142" s="15" t="s">
        <v>50</v>
      </c>
      <c r="AN142" s="15" t="s">
        <v>51</v>
      </c>
      <c r="AO142" s="15"/>
      <c r="AP142" s="15"/>
      <c r="AQ142" s="15"/>
      <c r="AR142" s="15"/>
      <c r="AT142" s="15">
        <v>12</v>
      </c>
      <c r="AU142" s="47">
        <v>3936</v>
      </c>
      <c r="AV14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100157, 'Б-100157-13',date'2016-06-04',3, 7, 7, 'RUR', 1, 18, date'2016-06-06', date'2016-06-07', 1001571, 1, to_date('2016-06-09 00:00:00','YYYY-MM-DD HH24:MI:SS'), 80000, 14400, 0, 239, 0, 'c1', 8,null);insert into xxxx_oebs_cash_payment_test (ID, INVOICE_ID, OEBS_PAYMENT, DOC_DATE, COMISS_DATE) values (s_xxxx_oebs_cash_payment_test.NEXTVAL, 100157, 40000, to_date('2016-06-09 00:00:00','YYYY-MM-DD HH24:MI:SS'), date'2016-06-30' );insert into xxxx_client_discount_m  (ID,CLIENT_ID,CLIENT_AVG_DISCOUNT,DT) values (s_xxxx_client_discount_m.NEXTVAL,239, 20, date'2014-03-01');</v>
      </c>
    </row>
    <row r="143" spans="1:48" s="44" customFormat="1" ht="15" customHeight="1" x14ac:dyDescent="0.3">
      <c r="A143" s="31">
        <v>28</v>
      </c>
      <c r="B143" s="60"/>
      <c r="C143" s="33" t="str">
        <f t="shared" si="42"/>
        <v>100028</v>
      </c>
      <c r="D143" s="33" t="str">
        <f t="shared" si="43"/>
        <v>100028/13</v>
      </c>
      <c r="E143" s="159" t="s">
        <v>251</v>
      </c>
      <c r="F143" s="159" t="s">
        <v>252</v>
      </c>
      <c r="G143" s="33">
        <v>2</v>
      </c>
      <c r="H143" s="189">
        <v>100158</v>
      </c>
      <c r="I143" s="33" t="str">
        <f t="shared" si="44"/>
        <v>Б-100158-13</v>
      </c>
      <c r="J143" s="276">
        <v>3</v>
      </c>
      <c r="K143" s="35">
        <v>12</v>
      </c>
      <c r="L143" s="33" t="s">
        <v>42</v>
      </c>
      <c r="M143" s="36">
        <v>1</v>
      </c>
      <c r="N143" s="33">
        <v>18</v>
      </c>
      <c r="O143" s="61" t="s">
        <v>324</v>
      </c>
      <c r="P143" s="61" t="s">
        <v>320</v>
      </c>
      <c r="Q143" s="61" t="s">
        <v>321</v>
      </c>
      <c r="R143" s="17" t="str">
        <f t="shared" si="39"/>
        <v>1001581</v>
      </c>
      <c r="S143" s="201">
        <v>1</v>
      </c>
      <c r="T143" s="61" t="s">
        <v>216</v>
      </c>
      <c r="U143" s="33">
        <v>60000</v>
      </c>
      <c r="V143" s="33">
        <f t="shared" si="46"/>
        <v>10800</v>
      </c>
      <c r="W143" s="33">
        <v>0</v>
      </c>
      <c r="X143" s="18">
        <v>240</v>
      </c>
      <c r="Y143" s="38" t="s">
        <v>47</v>
      </c>
      <c r="Z143" s="174">
        <f t="shared" si="47"/>
        <v>49200</v>
      </c>
      <c r="AA143" s="175"/>
      <c r="AB143" s="166">
        <f t="shared" si="45"/>
        <v>3936</v>
      </c>
      <c r="AC143" s="105">
        <f t="shared" si="48"/>
        <v>30000</v>
      </c>
      <c r="AD143" s="15"/>
      <c r="AE143" s="15"/>
      <c r="AF143" s="61" t="s">
        <v>233</v>
      </c>
      <c r="AG143" s="176">
        <v>8</v>
      </c>
      <c r="AH143" s="177">
        <v>13</v>
      </c>
      <c r="AI143" s="43" t="s">
        <v>49</v>
      </c>
      <c r="AJ143" s="34"/>
      <c r="AK143" s="34"/>
      <c r="AL143" s="33">
        <v>0</v>
      </c>
      <c r="AM143" s="33" t="s">
        <v>50</v>
      </c>
      <c r="AN143" s="33" t="s">
        <v>51</v>
      </c>
      <c r="AO143" s="33"/>
      <c r="AP143" s="33"/>
      <c r="AQ143" s="33"/>
      <c r="AR143" s="33"/>
      <c r="AS143" s="33"/>
      <c r="AT143" s="33"/>
      <c r="AU143" s="44" t="s">
        <v>352</v>
      </c>
      <c r="AV14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2, 100158, 'Б-100158-13',date'2016-06-05',3, 12, 12, 'RUR', 1, 18, date'2016-06-06', date'2016-06-07', 1001581, 1, to_date('2016-06-11 00:00:00','YYYY-MM-DD HH24:MI:SS'), 60000, 10800, 0, 240, 0, 'c1', 8,null);insert into xxxx_oebs_cash_payment_test (ID, INVOICE_ID, OEBS_PAYMENT, DOC_DATE, COMISS_DATE) values (s_xxxx_oebs_cash_payment_test.NEXTVAL, 100158, 30000, to_date('2016-06-11 00:00:00','YYYY-MM-DD HH24:MI:SS'), date'2016-06-30' );insert into xxxx_client_discount_m  (ID,CLIENT_ID,CLIENT_AVG_DISCOUNT,DT) values (s_xxxx_client_discount_m.NEXTVAL,240, 13, date'2014-03-01');</v>
      </c>
    </row>
    <row r="144" spans="1:48" s="228" customFormat="1" x14ac:dyDescent="0.3">
      <c r="A144" s="272">
        <v>29</v>
      </c>
      <c r="B144" s="237"/>
      <c r="C144" s="220" t="str">
        <f t="shared" si="42"/>
        <v>100029</v>
      </c>
      <c r="D144" s="220" t="str">
        <f t="shared" si="43"/>
        <v>100029/13</v>
      </c>
      <c r="E144" s="221" t="s">
        <v>251</v>
      </c>
      <c r="F144" s="221" t="s">
        <v>252</v>
      </c>
      <c r="G144" s="220">
        <v>2</v>
      </c>
      <c r="H144" s="189">
        <v>100159</v>
      </c>
      <c r="I144" s="222" t="str">
        <f t="shared" si="44"/>
        <v>Б-100159-13</v>
      </c>
      <c r="J144" s="276">
        <v>3</v>
      </c>
      <c r="K144" s="245">
        <v>7</v>
      </c>
      <c r="L144" s="220" t="s">
        <v>42</v>
      </c>
      <c r="M144" s="223">
        <v>1</v>
      </c>
      <c r="N144" s="220">
        <v>18</v>
      </c>
      <c r="O144" s="221" t="s">
        <v>167</v>
      </c>
      <c r="P144" s="221" t="s">
        <v>234</v>
      </c>
      <c r="Q144" s="221" t="s">
        <v>235</v>
      </c>
      <c r="R144" s="17" t="str">
        <f t="shared" si="39"/>
        <v>1001591</v>
      </c>
      <c r="S144" s="222">
        <v>1</v>
      </c>
      <c r="T144" s="221" t="s">
        <v>139</v>
      </c>
      <c r="U144" s="245">
        <v>100000000</v>
      </c>
      <c r="V144" s="220">
        <f t="shared" si="46"/>
        <v>18000000</v>
      </c>
      <c r="W144" s="220">
        <v>0</v>
      </c>
      <c r="X144" s="18">
        <v>241</v>
      </c>
      <c r="Y144" s="225" t="s">
        <v>47</v>
      </c>
      <c r="Z144" s="226">
        <f t="shared" si="47"/>
        <v>82000000</v>
      </c>
      <c r="AA144" s="226">
        <f>Z144*0.08</f>
        <v>6560000</v>
      </c>
      <c r="AB144" s="226"/>
      <c r="AC144" s="224">
        <f t="shared" si="48"/>
        <v>50000000</v>
      </c>
      <c r="AD144" s="220"/>
      <c r="AE144" s="220"/>
      <c r="AF144" s="221" t="s">
        <v>231</v>
      </c>
      <c r="AG144" s="227">
        <v>8</v>
      </c>
      <c r="AH144" s="224">
        <v>13</v>
      </c>
      <c r="AI144" s="221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s="224" t="s">
        <v>308</v>
      </c>
      <c r="AT144" s="222">
        <v>1</v>
      </c>
      <c r="AU144" s="228">
        <v>3936</v>
      </c>
      <c r="AV144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100159, 'Б-100159-13',date'2016-03-02',3, 7, 7, 'RUR', 1, 18, date'2016-03-06', date'2016-03-07', 1001591, 1, to_date('2016-03-07 00:00:00','YYYY-MM-DD HH24:MI:SS'), 100000000, 18000000, 0, 241, 0, 'c1', 8,null);insert into xxxx_oebs_cash_payment_test (ID, INVOICE_ID, OEBS_PAYMENT, DOC_DATE, COMISS_DATE) values (s_xxxx_oebs_cash_payment_test.NEXTVAL, 100159, 50000000, to_date('2016-03-07 00:00:00','YYYY-MM-DD HH24:MI:SS'), date'2016-03-31' );insert into xxxx_client_discount_m  (ID,CLIENT_ID,CLIENT_AVG_DISCOUNT,DT) values (s_xxxx_client_discount_m.NEXTVAL,241, 13, date'2014-03-01');</v>
      </c>
    </row>
    <row r="145" spans="1:48" s="228" customFormat="1" ht="15" customHeight="1" x14ac:dyDescent="0.3">
      <c r="A145" s="272">
        <v>29</v>
      </c>
      <c r="B145" s="237"/>
      <c r="C145" s="220" t="str">
        <f t="shared" si="42"/>
        <v>100029</v>
      </c>
      <c r="D145" s="220" t="str">
        <f t="shared" si="43"/>
        <v>100029/13</v>
      </c>
      <c r="E145" s="221" t="s">
        <v>251</v>
      </c>
      <c r="F145" s="221" t="s">
        <v>252</v>
      </c>
      <c r="G145" s="220">
        <v>2</v>
      </c>
      <c r="H145" s="189">
        <v>100160</v>
      </c>
      <c r="I145" s="222" t="str">
        <f t="shared" si="44"/>
        <v>Б-100160-13</v>
      </c>
      <c r="J145" s="276">
        <v>3</v>
      </c>
      <c r="K145" s="220">
        <v>7</v>
      </c>
      <c r="L145" s="220" t="s">
        <v>42</v>
      </c>
      <c r="M145" s="223">
        <v>1</v>
      </c>
      <c r="N145" s="220">
        <v>18</v>
      </c>
      <c r="O145" s="221" t="s">
        <v>168</v>
      </c>
      <c r="P145" s="221" t="s">
        <v>234</v>
      </c>
      <c r="Q145" s="221" t="s">
        <v>235</v>
      </c>
      <c r="R145" s="17" t="str">
        <f t="shared" si="39"/>
        <v>1001601</v>
      </c>
      <c r="S145" s="222">
        <v>1</v>
      </c>
      <c r="T145" s="221" t="s">
        <v>140</v>
      </c>
      <c r="U145" s="220">
        <v>90000</v>
      </c>
      <c r="V145" s="220">
        <f t="shared" si="46"/>
        <v>16200</v>
      </c>
      <c r="W145" s="220">
        <v>0</v>
      </c>
      <c r="X145" s="18">
        <v>242</v>
      </c>
      <c r="Y145" s="225" t="s">
        <v>47</v>
      </c>
      <c r="Z145" s="226">
        <f t="shared" si="47"/>
        <v>73800</v>
      </c>
      <c r="AA145" s="226">
        <f t="shared" ref="AA145:AA163" si="49">Z145*0.08</f>
        <v>5904</v>
      </c>
      <c r="AB145" s="284"/>
      <c r="AC145" s="224">
        <f t="shared" si="48"/>
        <v>45000</v>
      </c>
      <c r="AD145" s="220"/>
      <c r="AE145" s="220"/>
      <c r="AF145" s="221" t="s">
        <v>231</v>
      </c>
      <c r="AG145" s="227">
        <v>8</v>
      </c>
      <c r="AH145" s="224">
        <v>7</v>
      </c>
      <c r="AI145" s="221" t="s">
        <v>49</v>
      </c>
      <c r="AJ145" s="221"/>
      <c r="AK145" s="221"/>
      <c r="AL145" s="224">
        <v>0</v>
      </c>
      <c r="AM145" s="222" t="s">
        <v>50</v>
      </c>
      <c r="AN145" s="220" t="s">
        <v>51</v>
      </c>
      <c r="AO145" s="220"/>
      <c r="AP145" s="224"/>
      <c r="AQ145" s="224"/>
      <c r="AR145" s="224"/>
      <c r="AS145" s="224"/>
      <c r="AT145" s="222">
        <v>2</v>
      </c>
      <c r="AU145" s="228">
        <v>5248</v>
      </c>
      <c r="AV14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100160, 'Б-100160-13',date'2016-03-03',3, 7, 7, 'RUR', 1, 18, date'2016-03-06', date'2016-03-07', 1001601, 1, to_date('2016-03-08 00:00:00','YYYY-MM-DD HH24:MI:SS'), 90000, 16200, 0, 242, 0, 'c1', 8,null);insert into xxxx_oebs_cash_payment_test (ID, INVOICE_ID, OEBS_PAYMENT, DOC_DATE, COMISS_DATE) values (s_xxxx_oebs_cash_payment_test.NEXTVAL, 100160, 45000, to_date('2016-03-08 00:00:00','YYYY-MM-DD HH24:MI:SS'), date'2016-03-31' );insert into xxxx_client_discount_m  (ID,CLIENT_ID,CLIENT_AVG_DISCOUNT,DT) values (s_xxxx_client_discount_m.NEXTVAL,242, 7, date'2014-03-01');</v>
      </c>
    </row>
    <row r="146" spans="1:48" s="228" customFormat="1" ht="15" customHeight="1" x14ac:dyDescent="0.3">
      <c r="A146" s="272">
        <v>29</v>
      </c>
      <c r="B146" s="237"/>
      <c r="C146" s="220" t="str">
        <f t="shared" si="42"/>
        <v>100029</v>
      </c>
      <c r="D146" s="220" t="str">
        <f t="shared" si="43"/>
        <v>100029/13</v>
      </c>
      <c r="E146" s="221" t="s">
        <v>251</v>
      </c>
      <c r="F146" s="221" t="s">
        <v>252</v>
      </c>
      <c r="G146" s="220">
        <v>2</v>
      </c>
      <c r="H146" s="189">
        <v>100161</v>
      </c>
      <c r="I146" s="222" t="str">
        <f t="shared" si="44"/>
        <v>Б-100161-13</v>
      </c>
      <c r="J146" s="276">
        <v>3</v>
      </c>
      <c r="K146" s="220">
        <v>3</v>
      </c>
      <c r="L146" s="220" t="s">
        <v>42</v>
      </c>
      <c r="M146" s="223">
        <v>1</v>
      </c>
      <c r="N146" s="220">
        <v>18</v>
      </c>
      <c r="O146" s="221" t="s">
        <v>168</v>
      </c>
      <c r="P146" s="221" t="s">
        <v>234</v>
      </c>
      <c r="Q146" s="221" t="s">
        <v>235</v>
      </c>
      <c r="R146" s="17" t="str">
        <f t="shared" si="39"/>
        <v>1001611</v>
      </c>
      <c r="S146" s="222">
        <v>1</v>
      </c>
      <c r="T146" s="221" t="s">
        <v>140</v>
      </c>
      <c r="U146" s="220">
        <v>90000</v>
      </c>
      <c r="V146" s="220">
        <f t="shared" si="46"/>
        <v>16200</v>
      </c>
      <c r="W146" s="220">
        <v>0</v>
      </c>
      <c r="X146" s="18">
        <v>243</v>
      </c>
      <c r="Y146" s="225" t="s">
        <v>47</v>
      </c>
      <c r="Z146" s="226">
        <f t="shared" si="47"/>
        <v>73800</v>
      </c>
      <c r="AA146" s="226">
        <f t="shared" si="49"/>
        <v>5904</v>
      </c>
      <c r="AB146" s="284"/>
      <c r="AC146" s="224">
        <f t="shared" si="48"/>
        <v>45000</v>
      </c>
      <c r="AD146" s="220"/>
      <c r="AE146" s="220"/>
      <c r="AF146" s="221" t="s">
        <v>231</v>
      </c>
      <c r="AG146" s="227">
        <v>8</v>
      </c>
      <c r="AH146" s="224">
        <v>7</v>
      </c>
      <c r="AI146" s="221" t="s">
        <v>49</v>
      </c>
      <c r="AJ146" s="221"/>
      <c r="AK146" s="221"/>
      <c r="AL146" s="224">
        <v>0</v>
      </c>
      <c r="AM146" s="222" t="s">
        <v>50</v>
      </c>
      <c r="AN146" s="220" t="s">
        <v>51</v>
      </c>
      <c r="AO146" s="220"/>
      <c r="AP146" s="224"/>
      <c r="AQ146" s="224"/>
      <c r="AR146" s="224"/>
      <c r="AS146" s="224"/>
      <c r="AT146" s="274">
        <v>3</v>
      </c>
      <c r="AU146" s="228">
        <v>5904</v>
      </c>
      <c r="AV14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100161, 'Б-100161-13',date'2016-03-03',3, 3, 3, 'RUR', 1, 18, date'2016-03-06', date'2016-03-07', 1001611, 1, to_date('2016-03-08 00:00:00','YYYY-MM-DD HH24:MI:SS'), 90000, 16200, 0, 243, 0, 'c1', 8,null);insert into xxxx_oebs_cash_payment_test (ID, INVOICE_ID, OEBS_PAYMENT, DOC_DATE, COMISS_DATE) values (s_xxxx_oebs_cash_payment_test.NEXTVAL, 100161, 45000, to_date('2016-03-08 00:00:00','YYYY-MM-DD HH24:MI:SS'), date'2016-03-31' );insert into xxxx_client_discount_m  (ID,CLIENT_ID,CLIENT_AVG_DISCOUNT,DT) values (s_xxxx_client_discount_m.NEXTVAL,243, 7, date'2014-03-01');</v>
      </c>
    </row>
    <row r="147" spans="1:48" s="228" customFormat="1" ht="15" customHeight="1" x14ac:dyDescent="0.3">
      <c r="A147" s="272">
        <v>29</v>
      </c>
      <c r="B147" s="237"/>
      <c r="C147" s="220" t="str">
        <f t="shared" si="42"/>
        <v>100029</v>
      </c>
      <c r="D147" s="220" t="str">
        <f t="shared" si="43"/>
        <v>100029/13</v>
      </c>
      <c r="E147" s="221" t="s">
        <v>251</v>
      </c>
      <c r="F147" s="221" t="s">
        <v>252</v>
      </c>
      <c r="G147" s="220">
        <v>2</v>
      </c>
      <c r="H147" s="189">
        <v>100162</v>
      </c>
      <c r="I147" s="222" t="str">
        <f t="shared" si="44"/>
        <v>Б-100162-13</v>
      </c>
      <c r="J147" s="276">
        <v>3</v>
      </c>
      <c r="K147" s="220">
        <v>2</v>
      </c>
      <c r="L147" s="220" t="s">
        <v>42</v>
      </c>
      <c r="M147" s="223">
        <v>1</v>
      </c>
      <c r="N147" s="220">
        <v>18</v>
      </c>
      <c r="O147" s="221" t="s">
        <v>169</v>
      </c>
      <c r="P147" s="221" t="s">
        <v>234</v>
      </c>
      <c r="Q147" s="221" t="s">
        <v>235</v>
      </c>
      <c r="R147" s="17" t="str">
        <f t="shared" si="39"/>
        <v>1001621</v>
      </c>
      <c r="S147" s="222">
        <v>1</v>
      </c>
      <c r="T147" s="221" t="s">
        <v>141</v>
      </c>
      <c r="U147" s="220">
        <v>80000</v>
      </c>
      <c r="V147" s="220">
        <f t="shared" si="46"/>
        <v>14400</v>
      </c>
      <c r="W147" s="220">
        <v>0</v>
      </c>
      <c r="X147" s="18">
        <v>244</v>
      </c>
      <c r="Y147" s="225" t="s">
        <v>47</v>
      </c>
      <c r="Z147" s="226">
        <f t="shared" si="47"/>
        <v>65600</v>
      </c>
      <c r="AA147" s="226">
        <f t="shared" si="49"/>
        <v>5248</v>
      </c>
      <c r="AB147" s="226"/>
      <c r="AC147" s="224">
        <f t="shared" si="48"/>
        <v>40000</v>
      </c>
      <c r="AD147" s="220"/>
      <c r="AE147" s="220"/>
      <c r="AF147" s="221" t="s">
        <v>231</v>
      </c>
      <c r="AG147" s="227">
        <v>8</v>
      </c>
      <c r="AH147" s="224">
        <v>20</v>
      </c>
      <c r="AI147" s="221" t="s">
        <v>49</v>
      </c>
      <c r="AJ147" s="221"/>
      <c r="AK147" s="221"/>
      <c r="AL147" s="224">
        <v>0</v>
      </c>
      <c r="AM147" s="222" t="s">
        <v>50</v>
      </c>
      <c r="AN147" s="220" t="s">
        <v>51</v>
      </c>
      <c r="AO147" s="220"/>
      <c r="AP147" s="224"/>
      <c r="AQ147" s="224"/>
      <c r="AR147" s="224"/>
      <c r="AS147" s="224"/>
      <c r="AT147" s="222">
        <v>7</v>
      </c>
      <c r="AU147" s="228">
        <v>6565904</v>
      </c>
      <c r="AV14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100162, 'Б-100162-13',date'2016-03-04',3, 2, 2, 'RUR', 1, 18, date'2016-03-06', date'2016-03-07', 1001621, 1, to_date('2016-03-09 00:00:00','YYYY-MM-DD HH24:MI:SS'), 80000, 14400, 0, 244, 0, 'c1', 8,null);insert into xxxx_oebs_cash_payment_test (ID, INVOICE_ID, OEBS_PAYMENT, DOC_DATE, COMISS_DATE) values (s_xxxx_oebs_cash_payment_test.NEXTVAL, 100162, 40000, to_date('2016-03-09 00:00:00','YYYY-MM-DD HH24:MI:SS'), date'2016-03-31' );insert into xxxx_client_discount_m  (ID,CLIENT_ID,CLIENT_AVG_DISCOUNT,DT) values (s_xxxx_client_discount_m.NEXTVAL,244, 20, date'2014-03-01');</v>
      </c>
    </row>
    <row r="148" spans="1:48" s="279" customFormat="1" ht="15" customHeight="1" x14ac:dyDescent="0.3">
      <c r="A148" s="272">
        <v>29</v>
      </c>
      <c r="B148" s="237"/>
      <c r="C148" s="222" t="str">
        <f t="shared" si="42"/>
        <v>100029</v>
      </c>
      <c r="D148" s="222" t="str">
        <f t="shared" si="43"/>
        <v>100029/13</v>
      </c>
      <c r="E148" s="275" t="s">
        <v>251</v>
      </c>
      <c r="F148" s="275" t="s">
        <v>252</v>
      </c>
      <c r="G148" s="222">
        <v>2</v>
      </c>
      <c r="H148" s="189">
        <v>100163</v>
      </c>
      <c r="I148" s="222" t="str">
        <f t="shared" si="44"/>
        <v>Б-100163-13</v>
      </c>
      <c r="J148" s="276">
        <v>3</v>
      </c>
      <c r="K148" s="222">
        <v>1</v>
      </c>
      <c r="L148" s="222" t="s">
        <v>42</v>
      </c>
      <c r="M148" s="277">
        <v>1</v>
      </c>
      <c r="N148" s="222">
        <v>18</v>
      </c>
      <c r="O148" s="275" t="s">
        <v>170</v>
      </c>
      <c r="P148" s="275" t="s">
        <v>234</v>
      </c>
      <c r="Q148" s="275" t="s">
        <v>235</v>
      </c>
      <c r="R148" s="17" t="str">
        <f t="shared" si="39"/>
        <v>1001631</v>
      </c>
      <c r="S148" s="222">
        <v>1</v>
      </c>
      <c r="T148" s="275" t="s">
        <v>142</v>
      </c>
      <c r="U148" s="222">
        <v>60000</v>
      </c>
      <c r="V148" s="222">
        <f t="shared" si="46"/>
        <v>10800</v>
      </c>
      <c r="W148" s="222">
        <v>0</v>
      </c>
      <c r="X148" s="18">
        <v>245</v>
      </c>
      <c r="Y148" s="278" t="s">
        <v>47</v>
      </c>
      <c r="Z148" s="285">
        <f t="shared" si="47"/>
        <v>49200</v>
      </c>
      <c r="AA148" s="226">
        <f t="shared" si="49"/>
        <v>3936</v>
      </c>
      <c r="AB148" s="285"/>
      <c r="AC148" s="222">
        <f t="shared" si="48"/>
        <v>30000</v>
      </c>
      <c r="AD148" s="220"/>
      <c r="AE148" s="220"/>
      <c r="AF148" s="275" t="s">
        <v>231</v>
      </c>
      <c r="AG148" s="278">
        <v>8</v>
      </c>
      <c r="AH148" s="222">
        <v>13</v>
      </c>
      <c r="AI148" s="275" t="s">
        <v>49</v>
      </c>
      <c r="AJ148" s="275"/>
      <c r="AK148" s="275"/>
      <c r="AL148" s="222">
        <v>0</v>
      </c>
      <c r="AM148" s="222" t="s">
        <v>50</v>
      </c>
      <c r="AN148" s="222" t="s">
        <v>51</v>
      </c>
      <c r="AO148" s="222"/>
      <c r="AP148" s="222"/>
      <c r="AQ148" s="222"/>
      <c r="AR148" s="222"/>
      <c r="AS148" s="224"/>
      <c r="AT148" s="222"/>
      <c r="AU148" s="279" t="s">
        <v>334</v>
      </c>
      <c r="AV14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100163, 'Б-100163-13',date'2016-03-05',3, 1, 1, 'RUR', 1, 18, date'2016-03-06', date'2016-03-07', 1001631, 1, to_date('2016-03-11 00:00:00','YYYY-MM-DD HH24:MI:SS'), 60000, 10800, 0, 245, 0, 'c1', 8,null);insert into xxxx_oebs_cash_payment_test (ID, INVOICE_ID, OEBS_PAYMENT, DOC_DATE, COMISS_DATE) values (s_xxxx_oebs_cash_payment_test.NEXTVAL, 100163, 30000, to_date('2016-03-11 00:00:00','YYYY-MM-DD HH24:MI:SS'), date'2016-03-31' );insert into xxxx_client_discount_m  (ID,CLIENT_ID,CLIENT_AVG_DISCOUNT,DT) values (s_xxxx_client_discount_m.NEXTVAL,245, 13, date'2014-03-01');</v>
      </c>
    </row>
    <row r="149" spans="1:48" s="279" customFormat="1" x14ac:dyDescent="0.3">
      <c r="A149" s="272">
        <v>29</v>
      </c>
      <c r="B149" s="237"/>
      <c r="C149" s="222" t="str">
        <f t="shared" si="42"/>
        <v>100029</v>
      </c>
      <c r="D149" s="222" t="str">
        <f t="shared" si="43"/>
        <v>100029/13</v>
      </c>
      <c r="E149" s="275" t="s">
        <v>251</v>
      </c>
      <c r="F149" s="275" t="s">
        <v>252</v>
      </c>
      <c r="G149" s="222">
        <v>2</v>
      </c>
      <c r="H149" s="189">
        <v>100164</v>
      </c>
      <c r="I149" s="222" t="str">
        <f t="shared" si="44"/>
        <v>Б-100164-13</v>
      </c>
      <c r="J149" s="276">
        <v>3</v>
      </c>
      <c r="K149" s="220">
        <v>7</v>
      </c>
      <c r="L149" s="222" t="s">
        <v>42</v>
      </c>
      <c r="M149" s="277">
        <v>1</v>
      </c>
      <c r="N149" s="222">
        <v>18</v>
      </c>
      <c r="O149" s="299" t="s">
        <v>240</v>
      </c>
      <c r="P149" s="299" t="s">
        <v>244</v>
      </c>
      <c r="Q149" s="299" t="s">
        <v>245</v>
      </c>
      <c r="R149" s="70" t="str">
        <f t="shared" si="39"/>
        <v>1001641</v>
      </c>
      <c r="S149" s="185">
        <v>1</v>
      </c>
      <c r="T149" s="299" t="s">
        <v>143</v>
      </c>
      <c r="U149" s="222">
        <v>100000</v>
      </c>
      <c r="V149" s="222">
        <f t="shared" si="46"/>
        <v>18000</v>
      </c>
      <c r="W149" s="222">
        <v>0</v>
      </c>
      <c r="X149" s="18">
        <v>246</v>
      </c>
      <c r="Y149" s="278" t="s">
        <v>47</v>
      </c>
      <c r="Z149" s="285">
        <f t="shared" si="47"/>
        <v>82000</v>
      </c>
      <c r="AA149" s="226">
        <f t="shared" si="49"/>
        <v>6560</v>
      </c>
      <c r="AB149" s="285"/>
      <c r="AC149" s="222">
        <f t="shared" si="48"/>
        <v>50000</v>
      </c>
      <c r="AD149" s="220"/>
      <c r="AE149" s="220"/>
      <c r="AF149" s="299" t="s">
        <v>232</v>
      </c>
      <c r="AG149" s="278">
        <v>8</v>
      </c>
      <c r="AH149" s="222">
        <v>13</v>
      </c>
      <c r="AI149" s="275" t="s">
        <v>49</v>
      </c>
      <c r="AJ149" s="275"/>
      <c r="AK149" s="275"/>
      <c r="AL149" s="222">
        <v>0</v>
      </c>
      <c r="AM149" s="222" t="s">
        <v>50</v>
      </c>
      <c r="AN149" s="222" t="s">
        <v>51</v>
      </c>
      <c r="AO149" s="222"/>
      <c r="AP149" s="222"/>
      <c r="AQ149" s="222"/>
      <c r="AR149" s="222"/>
      <c r="AS149" s="224"/>
      <c r="AT149" s="222">
        <v>1</v>
      </c>
      <c r="AU149" s="279">
        <v>3936</v>
      </c>
      <c r="AV14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100164, 'Б-100164-13',date'2016-04-02',3, 7, 7, 'RUR', 1, 18, date'2016-04-06', date'2016-04-07', 1001641, 1, to_date('2016-04-07 00:00:00','YYYY-MM-DD HH24:MI:SS'), 100000, 18000, 0, 246, 0, 'c1', 8,null);insert into xxxx_oebs_cash_payment_test (ID, INVOICE_ID, OEBS_PAYMENT, DOC_DATE, COMISS_DATE) values (s_xxxx_oebs_cash_payment_test.NEXTVAL, 100164, 50000, to_date('2016-04-07 00:00:00','YYYY-MM-DD HH24:MI:SS'), date'2016-04-30' );insert into xxxx_client_discount_m  (ID,CLIENT_ID,CLIENT_AVG_DISCOUNT,DT) values (s_xxxx_client_discount_m.NEXTVAL,246, 13, date'2014-03-01');</v>
      </c>
    </row>
    <row r="150" spans="1:48" s="279" customFormat="1" ht="15" customHeight="1" x14ac:dyDescent="0.3">
      <c r="A150" s="272">
        <v>29</v>
      </c>
      <c r="B150" s="237"/>
      <c r="C150" s="222" t="str">
        <f t="shared" si="42"/>
        <v>100029</v>
      </c>
      <c r="D150" s="222" t="str">
        <f t="shared" si="43"/>
        <v>100029/13</v>
      </c>
      <c r="E150" s="275" t="s">
        <v>251</v>
      </c>
      <c r="F150" s="275" t="s">
        <v>252</v>
      </c>
      <c r="G150" s="222">
        <v>2</v>
      </c>
      <c r="H150" s="189">
        <v>100165</v>
      </c>
      <c r="I150" s="222" t="str">
        <f t="shared" si="44"/>
        <v>Б-100165-13</v>
      </c>
      <c r="J150" s="276">
        <v>3</v>
      </c>
      <c r="K150" s="220">
        <v>7</v>
      </c>
      <c r="L150" s="222" t="s">
        <v>42</v>
      </c>
      <c r="M150" s="277">
        <v>1</v>
      </c>
      <c r="N150" s="222">
        <v>18</v>
      </c>
      <c r="O150" s="299" t="s">
        <v>241</v>
      </c>
      <c r="P150" s="299" t="s">
        <v>244</v>
      </c>
      <c r="Q150" s="299" t="s">
        <v>245</v>
      </c>
      <c r="R150" s="70" t="str">
        <f t="shared" si="39"/>
        <v>1001651</v>
      </c>
      <c r="S150" s="185">
        <v>1</v>
      </c>
      <c r="T150" s="299" t="s">
        <v>144</v>
      </c>
      <c r="U150" s="222">
        <v>90000</v>
      </c>
      <c r="V150" s="222">
        <f t="shared" si="46"/>
        <v>16200</v>
      </c>
      <c r="W150" s="222">
        <v>0</v>
      </c>
      <c r="X150" s="18">
        <v>247</v>
      </c>
      <c r="Y150" s="278" t="s">
        <v>47</v>
      </c>
      <c r="Z150" s="285">
        <f t="shared" si="47"/>
        <v>73800</v>
      </c>
      <c r="AA150" s="226">
        <f t="shared" si="49"/>
        <v>5904</v>
      </c>
      <c r="AB150" s="286"/>
      <c r="AC150" s="222">
        <f t="shared" si="48"/>
        <v>45000</v>
      </c>
      <c r="AD150" s="220"/>
      <c r="AE150" s="220"/>
      <c r="AF150" s="299" t="s">
        <v>232</v>
      </c>
      <c r="AG150" s="278">
        <v>8</v>
      </c>
      <c r="AH150" s="222">
        <v>7</v>
      </c>
      <c r="AI150" s="275" t="s">
        <v>49</v>
      </c>
      <c r="AJ150" s="275"/>
      <c r="AK150" s="275"/>
      <c r="AL150" s="222">
        <v>0</v>
      </c>
      <c r="AM150" s="222" t="s">
        <v>50</v>
      </c>
      <c r="AN150" s="222" t="s">
        <v>51</v>
      </c>
      <c r="AO150" s="222"/>
      <c r="AP150" s="222"/>
      <c r="AQ150" s="222"/>
      <c r="AR150" s="222"/>
      <c r="AS150" s="224"/>
      <c r="AT150" s="222">
        <v>2</v>
      </c>
      <c r="AU150" s="279">
        <v>5248</v>
      </c>
      <c r="AV15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100165, 'Б-100165-13',date'2016-04-03',3, 7, 7, 'RUR', 1, 18, date'2016-04-06', date'2016-04-07', 1001651, 1, to_date('2016-04-08 00:00:00','YYYY-MM-DD HH24:MI:SS'), 90000, 16200, 0, 247, 0, 'c1', 8,null);insert into xxxx_oebs_cash_payment_test (ID, INVOICE_ID, OEBS_PAYMENT, DOC_DATE, COMISS_DATE) values (s_xxxx_oebs_cash_payment_test.NEXTVAL, 100165, 45000, to_date('2016-04-08 00:00:00','YYYY-MM-DD HH24:MI:SS'), date'2016-04-30' );insert into xxxx_client_discount_m  (ID,CLIENT_ID,CLIENT_AVG_DISCOUNT,DT) values (s_xxxx_client_discount_m.NEXTVAL,247, 7, date'2014-03-01');</v>
      </c>
    </row>
    <row r="151" spans="1:48" s="279" customFormat="1" ht="15" customHeight="1" x14ac:dyDescent="0.3">
      <c r="A151" s="272">
        <v>29</v>
      </c>
      <c r="B151" s="237"/>
      <c r="C151" s="222" t="str">
        <f t="shared" si="42"/>
        <v>100029</v>
      </c>
      <c r="D151" s="222" t="str">
        <f t="shared" si="43"/>
        <v>100029/13</v>
      </c>
      <c r="E151" s="275" t="s">
        <v>251</v>
      </c>
      <c r="F151" s="275" t="s">
        <v>252</v>
      </c>
      <c r="G151" s="222">
        <v>2</v>
      </c>
      <c r="H151" s="189">
        <v>100166</v>
      </c>
      <c r="I151" s="222" t="str">
        <f t="shared" si="44"/>
        <v>Б-100166-13</v>
      </c>
      <c r="J151" s="276">
        <v>3</v>
      </c>
      <c r="K151" s="220">
        <v>3</v>
      </c>
      <c r="L151" s="222" t="s">
        <v>42</v>
      </c>
      <c r="M151" s="277">
        <v>1</v>
      </c>
      <c r="N151" s="222">
        <v>18</v>
      </c>
      <c r="O151" s="299" t="s">
        <v>241</v>
      </c>
      <c r="P151" s="299" t="s">
        <v>244</v>
      </c>
      <c r="Q151" s="299" t="s">
        <v>245</v>
      </c>
      <c r="R151" s="70" t="str">
        <f t="shared" si="39"/>
        <v>1001661</v>
      </c>
      <c r="S151" s="185">
        <v>1</v>
      </c>
      <c r="T151" s="299" t="s">
        <v>144</v>
      </c>
      <c r="U151" s="222">
        <v>90000</v>
      </c>
      <c r="V151" s="222">
        <f t="shared" si="46"/>
        <v>16200</v>
      </c>
      <c r="W151" s="222">
        <v>0</v>
      </c>
      <c r="X151" s="18">
        <v>248</v>
      </c>
      <c r="Y151" s="278" t="s">
        <v>47</v>
      </c>
      <c r="Z151" s="285">
        <f t="shared" si="47"/>
        <v>73800</v>
      </c>
      <c r="AA151" s="226">
        <f t="shared" si="49"/>
        <v>5904</v>
      </c>
      <c r="AB151" s="286"/>
      <c r="AC151" s="222">
        <f t="shared" si="48"/>
        <v>45000</v>
      </c>
      <c r="AD151" s="220"/>
      <c r="AE151" s="220"/>
      <c r="AF151" s="299" t="s">
        <v>232</v>
      </c>
      <c r="AG151" s="278">
        <v>8</v>
      </c>
      <c r="AH151" s="222">
        <v>7</v>
      </c>
      <c r="AI151" s="275" t="s">
        <v>49</v>
      </c>
      <c r="AJ151" s="275"/>
      <c r="AK151" s="275"/>
      <c r="AL151" s="222">
        <v>0</v>
      </c>
      <c r="AM151" s="222" t="s">
        <v>50</v>
      </c>
      <c r="AN151" s="222" t="s">
        <v>51</v>
      </c>
      <c r="AO151" s="222"/>
      <c r="AP151" s="222"/>
      <c r="AQ151" s="222"/>
      <c r="AR151" s="222"/>
      <c r="AS151" s="224" t="s">
        <v>332</v>
      </c>
      <c r="AT151" s="274">
        <v>3</v>
      </c>
      <c r="AU151" s="279">
        <v>5904</v>
      </c>
      <c r="AV15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100166, 'Б-100166-13',date'2016-04-03',3, 3, 3, 'RUR', 1, 18, date'2016-04-06', date'2016-04-07', 1001661, 1, to_date('2016-04-08 00:00:00','YYYY-MM-DD HH24:MI:SS'), 90000, 16200, 0, 248, 0, 'c1', 8,null);insert into xxxx_oebs_cash_payment_test (ID, INVOICE_ID, OEBS_PAYMENT, DOC_DATE, COMISS_DATE) values (s_xxxx_oebs_cash_payment_test.NEXTVAL, 100166, 45000, to_date('2016-04-08 00:00:00','YYYY-MM-DD HH24:MI:SS'), date'2016-04-30' );insert into xxxx_client_discount_m  (ID,CLIENT_ID,CLIENT_AVG_DISCOUNT,DT) values (s_xxxx_client_discount_m.NEXTVAL,248, 7, date'2014-03-01');</v>
      </c>
    </row>
    <row r="152" spans="1:48" s="279" customFormat="1" ht="15" customHeight="1" x14ac:dyDescent="0.3">
      <c r="A152" s="272">
        <v>29</v>
      </c>
      <c r="B152" s="237"/>
      <c r="C152" s="222" t="str">
        <f t="shared" ref="C152:C174" si="50">"1000"&amp;A152</f>
        <v>100029</v>
      </c>
      <c r="D152" s="222" t="str">
        <f t="shared" ref="D152:D174" si="51">"1000"&amp;A152&amp;"/13"</f>
        <v>100029/13</v>
      </c>
      <c r="E152" s="275" t="s">
        <v>251</v>
      </c>
      <c r="F152" s="275" t="s">
        <v>252</v>
      </c>
      <c r="G152" s="222">
        <v>2</v>
      </c>
      <c r="H152" s="189">
        <v>100167</v>
      </c>
      <c r="I152" s="222" t="str">
        <f t="shared" ref="I152:I174" si="52">"Б-"&amp;H152&amp;"-13"</f>
        <v>Б-100167-13</v>
      </c>
      <c r="J152" s="276">
        <v>3</v>
      </c>
      <c r="K152" s="220">
        <v>2</v>
      </c>
      <c r="L152" s="222" t="s">
        <v>42</v>
      </c>
      <c r="M152" s="277">
        <v>1</v>
      </c>
      <c r="N152" s="222">
        <v>18</v>
      </c>
      <c r="O152" s="299" t="s">
        <v>242</v>
      </c>
      <c r="P152" s="299" t="s">
        <v>244</v>
      </c>
      <c r="Q152" s="299" t="s">
        <v>245</v>
      </c>
      <c r="R152" s="70" t="str">
        <f t="shared" si="39"/>
        <v>1001671</v>
      </c>
      <c r="S152" s="185">
        <v>1</v>
      </c>
      <c r="T152" s="299" t="s">
        <v>145</v>
      </c>
      <c r="U152" s="222">
        <v>80000</v>
      </c>
      <c r="V152" s="222">
        <f t="shared" si="46"/>
        <v>14400</v>
      </c>
      <c r="W152" s="222">
        <v>0</v>
      </c>
      <c r="X152" s="18">
        <v>249</v>
      </c>
      <c r="Y152" s="278" t="s">
        <v>47</v>
      </c>
      <c r="Z152" s="285">
        <f t="shared" si="47"/>
        <v>65600</v>
      </c>
      <c r="AA152" s="226">
        <f t="shared" si="49"/>
        <v>5248</v>
      </c>
      <c r="AB152" s="285"/>
      <c r="AC152" s="222">
        <f t="shared" si="48"/>
        <v>40000</v>
      </c>
      <c r="AD152" s="220"/>
      <c r="AE152" s="220"/>
      <c r="AF152" s="299" t="s">
        <v>232</v>
      </c>
      <c r="AG152" s="278">
        <v>8</v>
      </c>
      <c r="AH152" s="222">
        <v>20</v>
      </c>
      <c r="AI152" s="275" t="s">
        <v>49</v>
      </c>
      <c r="AJ152" s="275"/>
      <c r="AK152" s="275"/>
      <c r="AL152" s="222">
        <v>0</v>
      </c>
      <c r="AM152" s="222" t="s">
        <v>50</v>
      </c>
      <c r="AN152" s="222" t="s">
        <v>51</v>
      </c>
      <c r="AO152" s="222"/>
      <c r="AP152" s="222"/>
      <c r="AQ152" s="222"/>
      <c r="AR152" s="222"/>
      <c r="AS152" s="224"/>
      <c r="AT152" s="222">
        <v>7</v>
      </c>
      <c r="AU152" s="279">
        <v>12464</v>
      </c>
      <c r="AV15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100167, 'Б-100167-13',date'2016-04-04',3, 2, 2, 'RUR', 1, 18, date'2016-04-06', date'2016-04-07', 1001671, 1, to_date('2016-04-09 00:00:00','YYYY-MM-DD HH24:MI:SS'), 80000, 14400, 0, 249, 0, 'c1', 8,null);insert into xxxx_oebs_cash_payment_test (ID, INVOICE_ID, OEBS_PAYMENT, DOC_DATE, COMISS_DATE) values (s_xxxx_oebs_cash_payment_test.NEXTVAL, 100167, 40000, to_date('2016-04-09 00:00:00','YYYY-MM-DD HH24:MI:SS'), date'2016-04-30' );insert into xxxx_client_discount_m  (ID,CLIENT_ID,CLIENT_AVG_DISCOUNT,DT) values (s_xxxx_client_discount_m.NEXTVAL,249, 20, date'2014-03-01');</v>
      </c>
    </row>
    <row r="153" spans="1:48" s="236" customFormat="1" ht="15" customHeight="1" x14ac:dyDescent="0.3">
      <c r="A153" s="272">
        <v>29</v>
      </c>
      <c r="B153" s="238"/>
      <c r="C153" s="229" t="str">
        <f t="shared" si="50"/>
        <v>100029</v>
      </c>
      <c r="D153" s="229" t="str">
        <f t="shared" si="51"/>
        <v>100029/13</v>
      </c>
      <c r="E153" s="230" t="s">
        <v>251</v>
      </c>
      <c r="F153" s="230" t="s">
        <v>252</v>
      </c>
      <c r="G153" s="229">
        <v>2</v>
      </c>
      <c r="H153" s="189">
        <v>100168</v>
      </c>
      <c r="I153" s="229" t="str">
        <f t="shared" si="52"/>
        <v>Б-100168-13</v>
      </c>
      <c r="J153" s="276">
        <v>3</v>
      </c>
      <c r="K153" s="229">
        <v>1</v>
      </c>
      <c r="L153" s="229" t="s">
        <v>42</v>
      </c>
      <c r="M153" s="231">
        <v>1</v>
      </c>
      <c r="N153" s="229">
        <v>18</v>
      </c>
      <c r="O153" s="187" t="s">
        <v>243</v>
      </c>
      <c r="P153" s="187" t="s">
        <v>244</v>
      </c>
      <c r="Q153" s="187" t="s">
        <v>245</v>
      </c>
      <c r="R153" s="70" t="str">
        <f t="shared" si="39"/>
        <v>1001681</v>
      </c>
      <c r="S153" s="186">
        <v>1</v>
      </c>
      <c r="T153" s="187" t="s">
        <v>146</v>
      </c>
      <c r="U153" s="229">
        <v>60000</v>
      </c>
      <c r="V153" s="229">
        <f t="shared" si="46"/>
        <v>10800</v>
      </c>
      <c r="W153" s="229">
        <v>0</v>
      </c>
      <c r="X153" s="18">
        <v>250</v>
      </c>
      <c r="Y153" s="233" t="s">
        <v>47</v>
      </c>
      <c r="Z153" s="287">
        <f t="shared" si="47"/>
        <v>49200</v>
      </c>
      <c r="AA153" s="226">
        <f t="shared" si="49"/>
        <v>3936</v>
      </c>
      <c r="AB153" s="287"/>
      <c r="AC153" s="229">
        <f t="shared" si="48"/>
        <v>30000</v>
      </c>
      <c r="AD153" s="220"/>
      <c r="AE153" s="220"/>
      <c r="AF153" s="187" t="s">
        <v>232</v>
      </c>
      <c r="AG153" s="233">
        <v>8</v>
      </c>
      <c r="AH153" s="229">
        <v>13</v>
      </c>
      <c r="AI153" s="230" t="s">
        <v>49</v>
      </c>
      <c r="AJ153" s="230"/>
      <c r="AK153" s="230"/>
      <c r="AL153" s="229">
        <v>0</v>
      </c>
      <c r="AM153" s="229" t="s">
        <v>50</v>
      </c>
      <c r="AN153" s="229" t="s">
        <v>51</v>
      </c>
      <c r="AO153" s="229"/>
      <c r="AP153" s="229"/>
      <c r="AQ153" s="229"/>
      <c r="AR153" s="229"/>
      <c r="AS153" s="232"/>
      <c r="AT153" s="229"/>
      <c r="AU153" s="236" t="s">
        <v>335</v>
      </c>
      <c r="AV15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2, 100168, 'Б-100168-13',date'2016-04-05',3, 1, 1, 'RUR', 1, 18, date'2016-04-06', date'2016-04-07', 1001681, 1, to_date('2016-04-11 00:00:00','YYYY-MM-DD HH24:MI:SS'), 60000, 10800, 0, 250, 0, 'c1', 8,null);insert into xxxx_oebs_cash_payment_test (ID, INVOICE_ID, OEBS_PAYMENT, DOC_DATE, COMISS_DATE) values (s_xxxx_oebs_cash_payment_test.NEXTVAL, 100168, 30000, to_date('2016-04-11 00:00:00','YYYY-MM-DD HH24:MI:SS'), date'2016-04-30' );insert into xxxx_client_discount_m  (ID,CLIENT_ID,CLIENT_AVG_DISCOUNT,DT) values (s_xxxx_client_discount_m.NEXTVAL,250, 13, date'2014-03-01');</v>
      </c>
    </row>
    <row r="154" spans="1:48" s="228" customFormat="1" x14ac:dyDescent="0.3">
      <c r="A154" s="272">
        <v>30</v>
      </c>
      <c r="B154" s="237"/>
      <c r="C154" s="220" t="str">
        <f t="shared" si="50"/>
        <v>100030</v>
      </c>
      <c r="D154" s="220" t="str">
        <f t="shared" si="51"/>
        <v>100030/13</v>
      </c>
      <c r="E154" s="221" t="s">
        <v>251</v>
      </c>
      <c r="F154" s="221" t="s">
        <v>252</v>
      </c>
      <c r="G154" s="220">
        <v>2</v>
      </c>
      <c r="H154" s="189">
        <v>100169</v>
      </c>
      <c r="I154" s="222" t="str">
        <f t="shared" si="52"/>
        <v>Б-100169-13</v>
      </c>
      <c r="J154" s="276">
        <v>3</v>
      </c>
      <c r="K154" s="220">
        <v>7</v>
      </c>
      <c r="L154" s="220" t="s">
        <v>42</v>
      </c>
      <c r="M154" s="223">
        <v>1</v>
      </c>
      <c r="N154" s="220">
        <v>18</v>
      </c>
      <c r="O154" s="221" t="s">
        <v>167</v>
      </c>
      <c r="P154" s="221" t="s">
        <v>234</v>
      </c>
      <c r="Q154" s="221" t="s">
        <v>235</v>
      </c>
      <c r="R154" s="17" t="str">
        <f t="shared" si="39"/>
        <v>1001691</v>
      </c>
      <c r="S154" s="222">
        <v>1</v>
      </c>
      <c r="T154" s="221" t="s">
        <v>139</v>
      </c>
      <c r="U154" s="222">
        <v>100000</v>
      </c>
      <c r="V154" s="220">
        <f t="shared" si="46"/>
        <v>18000</v>
      </c>
      <c r="W154" s="220">
        <v>0</v>
      </c>
      <c r="X154" s="18">
        <v>251</v>
      </c>
      <c r="Y154" s="225" t="s">
        <v>47</v>
      </c>
      <c r="Z154" s="226">
        <f t="shared" si="47"/>
        <v>82000</v>
      </c>
      <c r="AA154" s="226">
        <f t="shared" si="49"/>
        <v>6560</v>
      </c>
      <c r="AB154" s="226"/>
      <c r="AC154" s="224">
        <f t="shared" si="48"/>
        <v>50000</v>
      </c>
      <c r="AD154" s="220"/>
      <c r="AE154" s="220"/>
      <c r="AF154" s="221" t="s">
        <v>231</v>
      </c>
      <c r="AG154" s="227">
        <v>8</v>
      </c>
      <c r="AH154" s="224">
        <v>13</v>
      </c>
      <c r="AI154" s="221" t="s">
        <v>49</v>
      </c>
      <c r="AJ154" s="221"/>
      <c r="AK154" s="221"/>
      <c r="AL154" s="224">
        <v>0</v>
      </c>
      <c r="AM154" s="222" t="s">
        <v>50</v>
      </c>
      <c r="AN154" s="220" t="s">
        <v>51</v>
      </c>
      <c r="AO154" s="220"/>
      <c r="AP154" s="224"/>
      <c r="AQ154" s="224"/>
      <c r="AR154" s="224"/>
      <c r="AS154" s="224" t="s">
        <v>309</v>
      </c>
      <c r="AT154" s="222">
        <v>1</v>
      </c>
      <c r="AU154" s="228">
        <v>3936</v>
      </c>
      <c r="AV154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100169, 'Б-100169-13',date'2016-03-02',3, 7, 7, 'RUR', 1, 18, date'2016-03-06', date'2016-03-07', 1001691, 1, to_date('2016-03-07 00:00:00','YYYY-MM-DD HH24:MI:SS'), 100000, 18000, 0, 251, 0, 'c1', 8,null);insert into xxxx_oebs_cash_payment_test (ID, INVOICE_ID, OEBS_PAYMENT, DOC_DATE, COMISS_DATE) values (s_xxxx_oebs_cash_payment_test.NEXTVAL, 100169, 50000, to_date('2016-03-07 00:00:00','YYYY-MM-DD HH24:MI:SS'), date'2016-03-31' );insert into xxxx_client_discount_m  (ID,CLIENT_ID,CLIENT_AVG_DISCOUNT,DT) values (s_xxxx_client_discount_m.NEXTVAL,251, 13, date'2014-03-01');</v>
      </c>
    </row>
    <row r="155" spans="1:48" s="228" customFormat="1" ht="15" customHeight="1" x14ac:dyDescent="0.3">
      <c r="A155" s="272">
        <v>30</v>
      </c>
      <c r="B155" s="237"/>
      <c r="C155" s="220" t="str">
        <f t="shared" si="50"/>
        <v>100030</v>
      </c>
      <c r="D155" s="220" t="str">
        <f t="shared" si="51"/>
        <v>100030/13</v>
      </c>
      <c r="E155" s="221" t="s">
        <v>251</v>
      </c>
      <c r="F155" s="221" t="s">
        <v>252</v>
      </c>
      <c r="G155" s="220">
        <v>2</v>
      </c>
      <c r="H155" s="189">
        <v>100170</v>
      </c>
      <c r="I155" s="222" t="str">
        <f t="shared" si="52"/>
        <v>Б-100170-13</v>
      </c>
      <c r="J155" s="276">
        <v>3</v>
      </c>
      <c r="K155" s="220">
        <v>7</v>
      </c>
      <c r="L155" s="220" t="s">
        <v>42</v>
      </c>
      <c r="M155" s="223">
        <v>1</v>
      </c>
      <c r="N155" s="220">
        <v>18</v>
      </c>
      <c r="O155" s="221" t="s">
        <v>168</v>
      </c>
      <c r="P155" s="221" t="s">
        <v>234</v>
      </c>
      <c r="Q155" s="221" t="s">
        <v>235</v>
      </c>
      <c r="R155" s="17" t="str">
        <f t="shared" si="39"/>
        <v>1001701</v>
      </c>
      <c r="S155" s="222">
        <v>1</v>
      </c>
      <c r="T155" s="221" t="s">
        <v>140</v>
      </c>
      <c r="U155" s="220">
        <v>90000</v>
      </c>
      <c r="V155" s="220">
        <f t="shared" si="46"/>
        <v>16200</v>
      </c>
      <c r="W155" s="220">
        <v>0</v>
      </c>
      <c r="X155" s="18">
        <v>252</v>
      </c>
      <c r="Y155" s="225" t="s">
        <v>47</v>
      </c>
      <c r="Z155" s="226">
        <f t="shared" si="47"/>
        <v>73800</v>
      </c>
      <c r="AA155" s="226">
        <f t="shared" si="49"/>
        <v>5904</v>
      </c>
      <c r="AB155" s="284"/>
      <c r="AC155" s="224">
        <f t="shared" si="48"/>
        <v>45000</v>
      </c>
      <c r="AD155" s="220"/>
      <c r="AE155" s="220"/>
      <c r="AF155" s="221" t="s">
        <v>231</v>
      </c>
      <c r="AG155" s="227">
        <v>8</v>
      </c>
      <c r="AH155" s="224">
        <v>7</v>
      </c>
      <c r="AI155" s="221" t="s">
        <v>49</v>
      </c>
      <c r="AJ155" s="221"/>
      <c r="AK155" s="221"/>
      <c r="AL155" s="224">
        <v>0</v>
      </c>
      <c r="AM155" s="222" t="s">
        <v>50</v>
      </c>
      <c r="AN155" s="220" t="s">
        <v>51</v>
      </c>
      <c r="AO155" s="220"/>
      <c r="AP155" s="224"/>
      <c r="AQ155" s="224"/>
      <c r="AR155" s="224"/>
      <c r="AS155" s="224"/>
      <c r="AT155" s="222">
        <v>2</v>
      </c>
      <c r="AU155" s="228">
        <v>5248</v>
      </c>
      <c r="AV15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100170, 'Б-100170-13',date'2016-03-03',3, 7, 7, 'RUR', 1, 18, date'2016-03-06', date'2016-03-07', 1001701, 1, to_date('2016-03-08 00:00:00','YYYY-MM-DD HH24:MI:SS'), 90000, 16200, 0, 252,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(s_xxxx_client_discount_m.NEXTVAL,252, 7, date'2014-03-01');</v>
      </c>
    </row>
    <row r="156" spans="1:48" s="228" customFormat="1" ht="15" customHeight="1" x14ac:dyDescent="0.3">
      <c r="A156" s="272">
        <v>30</v>
      </c>
      <c r="B156" s="237"/>
      <c r="C156" s="220" t="str">
        <f t="shared" si="50"/>
        <v>100030</v>
      </c>
      <c r="D156" s="220" t="str">
        <f t="shared" si="51"/>
        <v>100030/13</v>
      </c>
      <c r="E156" s="221" t="s">
        <v>251</v>
      </c>
      <c r="F156" s="221" t="s">
        <v>252</v>
      </c>
      <c r="G156" s="220">
        <v>2</v>
      </c>
      <c r="H156" s="189">
        <v>100171</v>
      </c>
      <c r="I156" s="222" t="str">
        <f t="shared" si="52"/>
        <v>Б-100171-13</v>
      </c>
      <c r="J156" s="276">
        <v>3</v>
      </c>
      <c r="K156" s="220">
        <v>3</v>
      </c>
      <c r="L156" s="220" t="s">
        <v>42</v>
      </c>
      <c r="M156" s="223">
        <v>1</v>
      </c>
      <c r="N156" s="220">
        <v>18</v>
      </c>
      <c r="O156" s="221" t="s">
        <v>168</v>
      </c>
      <c r="P156" s="221" t="s">
        <v>234</v>
      </c>
      <c r="Q156" s="221" t="s">
        <v>235</v>
      </c>
      <c r="R156" s="17" t="str">
        <f t="shared" si="39"/>
        <v>1001711</v>
      </c>
      <c r="S156" s="222">
        <v>1</v>
      </c>
      <c r="T156" s="221" t="s">
        <v>140</v>
      </c>
      <c r="U156" s="220">
        <v>90000</v>
      </c>
      <c r="V156" s="220">
        <f t="shared" si="46"/>
        <v>16200</v>
      </c>
      <c r="W156" s="220">
        <v>0</v>
      </c>
      <c r="X156" s="18">
        <v>253</v>
      </c>
      <c r="Y156" s="225" t="s">
        <v>47</v>
      </c>
      <c r="Z156" s="226">
        <f t="shared" si="47"/>
        <v>73800</v>
      </c>
      <c r="AA156" s="226">
        <f t="shared" si="49"/>
        <v>5904</v>
      </c>
      <c r="AB156" s="284"/>
      <c r="AC156" s="224">
        <f t="shared" si="48"/>
        <v>45000</v>
      </c>
      <c r="AD156" s="220"/>
      <c r="AE156" s="220"/>
      <c r="AF156" s="221" t="s">
        <v>231</v>
      </c>
      <c r="AG156" s="227">
        <v>8</v>
      </c>
      <c r="AH156" s="224">
        <v>7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224"/>
      <c r="AT156" s="274">
        <v>3</v>
      </c>
      <c r="AU156" s="228">
        <v>5904</v>
      </c>
      <c r="AV15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100171, 'Б-100171-13',date'2016-03-03',3, 3, 3, 'RUR', 1, 18, date'2016-03-06', date'2016-03-07', 1001711, 1, to_date('2016-03-08 00:00:00','YYYY-MM-DD HH24:MI:SS'), 90000, 16200, 0, 253, 0, 'c1', 8,null);insert into xxxx_oebs_cash_payment_test (ID, INVOICE_ID, OEBS_PAYMENT, DOC_DATE, COMISS_DATE) values (s_xxxx_oebs_cash_payment_test.NEXTVAL, 100171, 45000, to_date('2016-03-08 00:00:00','YYYY-MM-DD HH24:MI:SS'), date'2016-03-31' );insert into xxxx_client_discount_m  (ID,CLIENT_ID,CLIENT_AVG_DISCOUNT,DT) values (s_xxxx_client_discount_m.NEXTVAL,253, 7, date'2014-03-01');</v>
      </c>
    </row>
    <row r="157" spans="1:48" s="228" customFormat="1" ht="15" customHeight="1" x14ac:dyDescent="0.3">
      <c r="A157" s="272">
        <v>30</v>
      </c>
      <c r="B157" s="237"/>
      <c r="C157" s="220" t="str">
        <f t="shared" si="50"/>
        <v>100030</v>
      </c>
      <c r="D157" s="220" t="str">
        <f t="shared" si="51"/>
        <v>100030/13</v>
      </c>
      <c r="E157" s="221" t="s">
        <v>251</v>
      </c>
      <c r="F157" s="221" t="s">
        <v>252</v>
      </c>
      <c r="G157" s="220">
        <v>2</v>
      </c>
      <c r="H157" s="189">
        <v>100172</v>
      </c>
      <c r="I157" s="222" t="str">
        <f t="shared" si="52"/>
        <v>Б-100172-13</v>
      </c>
      <c r="J157" s="276">
        <v>3</v>
      </c>
      <c r="K157" s="220">
        <v>2</v>
      </c>
      <c r="L157" s="220" t="s">
        <v>42</v>
      </c>
      <c r="M157" s="223">
        <v>1</v>
      </c>
      <c r="N157" s="220">
        <v>18</v>
      </c>
      <c r="O157" s="221" t="s">
        <v>169</v>
      </c>
      <c r="P157" s="221" t="s">
        <v>234</v>
      </c>
      <c r="Q157" s="221" t="s">
        <v>235</v>
      </c>
      <c r="R157" s="17" t="str">
        <f t="shared" si="39"/>
        <v>1001721</v>
      </c>
      <c r="S157" s="222">
        <v>1</v>
      </c>
      <c r="T157" s="221" t="s">
        <v>141</v>
      </c>
      <c r="U157" s="220">
        <v>80000</v>
      </c>
      <c r="V157" s="220">
        <f t="shared" si="46"/>
        <v>14400</v>
      </c>
      <c r="W157" s="220">
        <v>0</v>
      </c>
      <c r="X157" s="18">
        <v>254</v>
      </c>
      <c r="Y157" s="225" t="s">
        <v>47</v>
      </c>
      <c r="Z157" s="226">
        <f t="shared" si="47"/>
        <v>65600</v>
      </c>
      <c r="AA157" s="226">
        <f t="shared" si="49"/>
        <v>5248</v>
      </c>
      <c r="AB157" s="226"/>
      <c r="AC157" s="224">
        <f t="shared" si="48"/>
        <v>40000</v>
      </c>
      <c r="AD157" s="220"/>
      <c r="AE157" s="220"/>
      <c r="AF157" s="221" t="s">
        <v>231</v>
      </c>
      <c r="AG157" s="227">
        <v>8</v>
      </c>
      <c r="AH157" s="224">
        <v>20</v>
      </c>
      <c r="AI157" s="221" t="s">
        <v>49</v>
      </c>
      <c r="AJ157" s="221"/>
      <c r="AK157" s="221"/>
      <c r="AL157" s="224">
        <v>0</v>
      </c>
      <c r="AM157" s="222" t="s">
        <v>50</v>
      </c>
      <c r="AN157" s="220" t="s">
        <v>51</v>
      </c>
      <c r="AO157" s="220"/>
      <c r="AP157" s="224"/>
      <c r="AQ157" s="224"/>
      <c r="AR157" s="224"/>
      <c r="AS157" s="224"/>
      <c r="AT157" s="222">
        <v>7</v>
      </c>
      <c r="AU157" s="228">
        <v>12464</v>
      </c>
      <c r="AV15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100172, 'Б-100172-13',date'2016-03-04',3, 2, 2, 'RUR', 1, 18, date'2016-03-06', date'2016-03-07', 1001721, 1, to_date('2016-03-09 00:00:00','YYYY-MM-DD HH24:MI:SS'), 80000, 14400, 0, 254, 0, 'c1', 8,null);insert into xxxx_oebs_cash_payment_test (ID, INVOICE_ID, OEBS_PAYMENT, DOC_DATE, COMISS_DATE) values (s_xxxx_oebs_cash_payment_test.NEXTVAL, 100172, 40000, to_date('2016-03-09 00:00:00','YYYY-MM-DD HH24:MI:SS'), date'2016-03-31' );insert into xxxx_client_discount_m  (ID,CLIENT_ID,CLIENT_AVG_DISCOUNT,DT) values (s_xxxx_client_discount_m.NEXTVAL,254, 20, date'2014-03-01');</v>
      </c>
    </row>
    <row r="158" spans="1:48" s="279" customFormat="1" ht="15" customHeight="1" x14ac:dyDescent="0.3">
      <c r="A158" s="272">
        <v>30</v>
      </c>
      <c r="B158" s="237"/>
      <c r="C158" s="222" t="str">
        <f t="shared" si="50"/>
        <v>100030</v>
      </c>
      <c r="D158" s="222" t="str">
        <f t="shared" si="51"/>
        <v>100030/13</v>
      </c>
      <c r="E158" s="275" t="s">
        <v>251</v>
      </c>
      <c r="F158" s="275" t="s">
        <v>252</v>
      </c>
      <c r="G158" s="222">
        <v>2</v>
      </c>
      <c r="H158" s="189">
        <v>100173</v>
      </c>
      <c r="I158" s="222" t="str">
        <f t="shared" si="52"/>
        <v>Б-100173-13</v>
      </c>
      <c r="J158" s="276">
        <v>3</v>
      </c>
      <c r="K158" s="222">
        <v>1</v>
      </c>
      <c r="L158" s="222" t="s">
        <v>42</v>
      </c>
      <c r="M158" s="277">
        <v>1</v>
      </c>
      <c r="N158" s="222">
        <v>18</v>
      </c>
      <c r="O158" s="275" t="s">
        <v>170</v>
      </c>
      <c r="P158" s="275" t="s">
        <v>234</v>
      </c>
      <c r="Q158" s="275" t="s">
        <v>235</v>
      </c>
      <c r="R158" s="17" t="str">
        <f t="shared" si="39"/>
        <v>1001731</v>
      </c>
      <c r="S158" s="222">
        <v>1</v>
      </c>
      <c r="T158" s="275" t="s">
        <v>142</v>
      </c>
      <c r="U158" s="222">
        <v>60000</v>
      </c>
      <c r="V158" s="222">
        <f t="shared" si="46"/>
        <v>10800</v>
      </c>
      <c r="W158" s="222">
        <v>0</v>
      </c>
      <c r="X158" s="18">
        <v>255</v>
      </c>
      <c r="Y158" s="278" t="s">
        <v>47</v>
      </c>
      <c r="Z158" s="285">
        <f t="shared" si="47"/>
        <v>49200</v>
      </c>
      <c r="AA158" s="226">
        <f t="shared" si="49"/>
        <v>3936</v>
      </c>
      <c r="AB158" s="285"/>
      <c r="AC158" s="222">
        <f t="shared" si="48"/>
        <v>30000</v>
      </c>
      <c r="AD158" s="222"/>
      <c r="AE158" s="222"/>
      <c r="AF158" s="275" t="s">
        <v>231</v>
      </c>
      <c r="AG158" s="278">
        <v>8</v>
      </c>
      <c r="AH158" s="222">
        <v>13</v>
      </c>
      <c r="AI158" s="275" t="s">
        <v>49</v>
      </c>
      <c r="AJ158" s="275"/>
      <c r="AK158" s="275"/>
      <c r="AL158" s="222">
        <v>0</v>
      </c>
      <c r="AM158" s="222" t="s">
        <v>50</v>
      </c>
      <c r="AN158" s="222" t="s">
        <v>51</v>
      </c>
      <c r="AO158" s="222"/>
      <c r="AP158" s="222"/>
      <c r="AQ158" s="222"/>
      <c r="AR158" s="222"/>
      <c r="AS158" s="224"/>
      <c r="AT158" s="222"/>
      <c r="AU158" s="279" t="s">
        <v>299</v>
      </c>
      <c r="AV15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100173, 'Б-100173-13',date'2016-03-05',3, 1, 1, 'RUR', 1, 18, date'2016-03-06', date'2016-03-07', 1001731, 1, to_date('2016-03-11 00:00:00','YYYY-MM-DD HH24:MI:SS'), 60000, 10800, 0, 255, 0, 'c1', 8,null);insert into xxxx_oebs_cash_payment_test (ID, INVOICE_ID, OEBS_PAYMENT, DOC_DATE, COMISS_DATE) values (s_xxxx_oebs_cash_payment_test.NEXTVAL, 100173, 30000, to_date('2016-03-11 00:00:00','YYYY-MM-DD HH24:MI:SS'), date'2016-03-31' );insert into xxxx_client_discount_m  (ID,CLIENT_ID,CLIENT_AVG_DISCOUNT,DT) values (s_xxxx_client_discount_m.NEXTVAL,255, 13, date'2014-03-01');</v>
      </c>
    </row>
    <row r="159" spans="1:48" s="279" customFormat="1" x14ac:dyDescent="0.3">
      <c r="A159" s="272">
        <v>30</v>
      </c>
      <c r="B159" s="237"/>
      <c r="C159" s="222" t="str">
        <f t="shared" si="50"/>
        <v>100030</v>
      </c>
      <c r="D159" s="222" t="str">
        <f t="shared" si="51"/>
        <v>100030/13</v>
      </c>
      <c r="E159" s="275" t="s">
        <v>251</v>
      </c>
      <c r="F159" s="275" t="s">
        <v>252</v>
      </c>
      <c r="G159" s="222">
        <v>2</v>
      </c>
      <c r="H159" s="189">
        <v>100174</v>
      </c>
      <c r="I159" s="222" t="str">
        <f t="shared" si="52"/>
        <v>Б-100174-13</v>
      </c>
      <c r="J159" s="276">
        <v>3</v>
      </c>
      <c r="K159" s="245">
        <v>7</v>
      </c>
      <c r="L159" s="222" t="s">
        <v>42</v>
      </c>
      <c r="M159" s="277">
        <v>1</v>
      </c>
      <c r="N159" s="222">
        <v>18</v>
      </c>
      <c r="O159" s="299" t="s">
        <v>240</v>
      </c>
      <c r="P159" s="299" t="s">
        <v>244</v>
      </c>
      <c r="Q159" s="299" t="s">
        <v>245</v>
      </c>
      <c r="R159" s="70" t="str">
        <f t="shared" si="39"/>
        <v>1001741</v>
      </c>
      <c r="S159" s="185">
        <v>1</v>
      </c>
      <c r="T159" s="299" t="s">
        <v>143</v>
      </c>
      <c r="U159" s="245">
        <v>100000000</v>
      </c>
      <c r="V159" s="222">
        <f t="shared" si="46"/>
        <v>18000000</v>
      </c>
      <c r="W159" s="222">
        <v>0</v>
      </c>
      <c r="X159" s="18">
        <v>256</v>
      </c>
      <c r="Y159" s="278" t="s">
        <v>47</v>
      </c>
      <c r="Z159" s="285">
        <f t="shared" si="47"/>
        <v>82000000</v>
      </c>
      <c r="AA159" s="226">
        <f t="shared" si="49"/>
        <v>6560000</v>
      </c>
      <c r="AB159" s="285"/>
      <c r="AC159" s="222">
        <f t="shared" si="48"/>
        <v>50000000</v>
      </c>
      <c r="AD159" s="222"/>
      <c r="AE159" s="222"/>
      <c r="AF159" s="299" t="s">
        <v>232</v>
      </c>
      <c r="AG159" s="278">
        <v>8</v>
      </c>
      <c r="AH159" s="222">
        <v>13</v>
      </c>
      <c r="AI159" s="275" t="s">
        <v>49</v>
      </c>
      <c r="AJ159" s="275"/>
      <c r="AK159" s="275"/>
      <c r="AL159" s="222">
        <v>0</v>
      </c>
      <c r="AM159" s="222" t="s">
        <v>50</v>
      </c>
      <c r="AN159" s="222" t="s">
        <v>51</v>
      </c>
      <c r="AO159" s="222"/>
      <c r="AP159" s="222"/>
      <c r="AQ159" s="222"/>
      <c r="AR159" s="222"/>
      <c r="AS159" s="224"/>
      <c r="AT159" s="222">
        <v>1</v>
      </c>
      <c r="AU159" s="279">
        <v>3936</v>
      </c>
      <c r="AV15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100174, 'Б-100174-13',date'2016-04-02',3, 7, 7, 'RUR', 1, 18, date'2016-04-06', date'2016-04-07', 1001741, 1, to_date('2016-04-07 00:00:00','YYYY-MM-DD HH24:MI:SS'), 100000000, 18000000, 0, 256, 0, 'c1', 8,null);insert into xxxx_oebs_cash_payment_test (ID, INVOICE_ID, OEBS_PAYMENT, DOC_DATE, COMISS_DATE) values (s_xxxx_oebs_cash_payment_test.NEXTVAL, 100174, 50000000, to_date('2016-04-07 00:00:00','YYYY-MM-DD HH24:MI:SS'), date'2016-04-30' );insert into xxxx_client_discount_m  (ID,CLIENT_ID,CLIENT_AVG_DISCOUNT,DT) values (s_xxxx_client_discount_m.NEXTVAL,256, 13, date'2014-03-01');</v>
      </c>
    </row>
    <row r="160" spans="1:48" s="279" customFormat="1" ht="15" customHeight="1" x14ac:dyDescent="0.3">
      <c r="A160" s="272">
        <v>30</v>
      </c>
      <c r="B160" s="237"/>
      <c r="C160" s="222" t="str">
        <f t="shared" si="50"/>
        <v>100030</v>
      </c>
      <c r="D160" s="222" t="str">
        <f t="shared" si="51"/>
        <v>100030/13</v>
      </c>
      <c r="E160" s="275" t="s">
        <v>251</v>
      </c>
      <c r="F160" s="275" t="s">
        <v>252</v>
      </c>
      <c r="G160" s="222">
        <v>2</v>
      </c>
      <c r="H160" s="189">
        <v>100175</v>
      </c>
      <c r="I160" s="222" t="str">
        <f t="shared" si="52"/>
        <v>Б-100175-13</v>
      </c>
      <c r="J160" s="276">
        <v>3</v>
      </c>
      <c r="K160" s="220">
        <v>7</v>
      </c>
      <c r="L160" s="222" t="s">
        <v>42</v>
      </c>
      <c r="M160" s="277">
        <v>1</v>
      </c>
      <c r="N160" s="222">
        <v>18</v>
      </c>
      <c r="O160" s="299" t="s">
        <v>241</v>
      </c>
      <c r="P160" s="299" t="s">
        <v>244</v>
      </c>
      <c r="Q160" s="299" t="s">
        <v>245</v>
      </c>
      <c r="R160" s="70" t="str">
        <f t="shared" si="39"/>
        <v>1001751</v>
      </c>
      <c r="S160" s="185">
        <v>1</v>
      </c>
      <c r="T160" s="299" t="s">
        <v>144</v>
      </c>
      <c r="U160" s="222">
        <v>90000</v>
      </c>
      <c r="V160" s="222">
        <f t="shared" si="46"/>
        <v>16200</v>
      </c>
      <c r="W160" s="222">
        <v>0</v>
      </c>
      <c r="X160" s="18">
        <v>257</v>
      </c>
      <c r="Y160" s="278" t="s">
        <v>47</v>
      </c>
      <c r="Z160" s="285">
        <f t="shared" si="47"/>
        <v>73800</v>
      </c>
      <c r="AA160" s="226">
        <f t="shared" si="49"/>
        <v>5904</v>
      </c>
      <c r="AB160" s="286"/>
      <c r="AC160" s="222">
        <f t="shared" si="48"/>
        <v>45000</v>
      </c>
      <c r="AD160" s="222"/>
      <c r="AE160" s="222"/>
      <c r="AF160" s="299" t="s">
        <v>232</v>
      </c>
      <c r="AG160" s="278">
        <v>8</v>
      </c>
      <c r="AH160" s="222">
        <v>7</v>
      </c>
      <c r="AI160" s="275" t="s">
        <v>49</v>
      </c>
      <c r="AJ160" s="275"/>
      <c r="AK160" s="275"/>
      <c r="AL160" s="222">
        <v>0</v>
      </c>
      <c r="AM160" s="222" t="s">
        <v>50</v>
      </c>
      <c r="AN160" s="222" t="s">
        <v>51</v>
      </c>
      <c r="AO160" s="222"/>
      <c r="AP160" s="222"/>
      <c r="AQ160" s="222"/>
      <c r="AR160" s="222"/>
      <c r="AS160" s="224"/>
      <c r="AT160" s="222">
        <v>2</v>
      </c>
      <c r="AU160" s="279">
        <v>5248</v>
      </c>
      <c r="AV16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100175, 'Б-100175-13',date'2016-04-03',3, 7, 7, 'RUR', 1, 18, date'2016-04-06', date'2016-04-07', 1001751, 1, to_date('2016-04-08 00:00:00','YYYY-MM-DD HH24:MI:SS'), 90000, 16200, 0, 257, 0, 'c1', 8,null);insert into xxxx_oebs_cash_payment_test (ID, INVOICE_ID, OEBS_PAYMENT, DOC_DATE, COMISS_DATE) values (s_xxxx_oebs_cash_payment_test.NEXTVAL, 100175, 45000, to_date('2016-04-08 00:00:00','YYYY-MM-DD HH24:MI:SS'), date'2016-04-30' );insert into xxxx_client_discount_m  (ID,CLIENT_ID,CLIENT_AVG_DISCOUNT,DT) values (s_xxxx_client_discount_m.NEXTVAL,257, 7, date'2014-03-01');</v>
      </c>
    </row>
    <row r="161" spans="1:48" s="279" customFormat="1" ht="15" customHeight="1" x14ac:dyDescent="0.3">
      <c r="A161" s="272">
        <v>30</v>
      </c>
      <c r="B161" s="237"/>
      <c r="C161" s="222" t="str">
        <f t="shared" si="50"/>
        <v>100030</v>
      </c>
      <c r="D161" s="222" t="str">
        <f t="shared" si="51"/>
        <v>100030/13</v>
      </c>
      <c r="E161" s="275" t="s">
        <v>251</v>
      </c>
      <c r="F161" s="275" t="s">
        <v>252</v>
      </c>
      <c r="G161" s="222">
        <v>2</v>
      </c>
      <c r="H161" s="189">
        <v>100176</v>
      </c>
      <c r="I161" s="222" t="str">
        <f t="shared" si="52"/>
        <v>Б-100176-13</v>
      </c>
      <c r="J161" s="276">
        <v>3</v>
      </c>
      <c r="K161" s="220">
        <v>3</v>
      </c>
      <c r="L161" s="222" t="s">
        <v>42</v>
      </c>
      <c r="M161" s="277">
        <v>1</v>
      </c>
      <c r="N161" s="222">
        <v>18</v>
      </c>
      <c r="O161" s="299" t="s">
        <v>241</v>
      </c>
      <c r="P161" s="299" t="s">
        <v>244</v>
      </c>
      <c r="Q161" s="299" t="s">
        <v>245</v>
      </c>
      <c r="R161" s="70" t="str">
        <f t="shared" si="39"/>
        <v>1001761</v>
      </c>
      <c r="S161" s="185">
        <v>1</v>
      </c>
      <c r="T161" s="299" t="s">
        <v>144</v>
      </c>
      <c r="U161" s="222">
        <v>90000</v>
      </c>
      <c r="V161" s="222">
        <f t="shared" si="46"/>
        <v>16200</v>
      </c>
      <c r="W161" s="222">
        <v>0</v>
      </c>
      <c r="X161" s="18">
        <v>258</v>
      </c>
      <c r="Y161" s="278" t="s">
        <v>47</v>
      </c>
      <c r="Z161" s="285">
        <f t="shared" si="47"/>
        <v>73800</v>
      </c>
      <c r="AA161" s="226">
        <f t="shared" si="49"/>
        <v>5904</v>
      </c>
      <c r="AB161" s="286"/>
      <c r="AC161" s="222">
        <f t="shared" si="48"/>
        <v>45000</v>
      </c>
      <c r="AD161" s="222"/>
      <c r="AE161" s="222"/>
      <c r="AF161" s="299" t="s">
        <v>232</v>
      </c>
      <c r="AG161" s="278">
        <v>8</v>
      </c>
      <c r="AH161" s="222">
        <v>7</v>
      </c>
      <c r="AI161" s="275" t="s">
        <v>49</v>
      </c>
      <c r="AJ161" s="275"/>
      <c r="AK161" s="275"/>
      <c r="AL161" s="222">
        <v>0</v>
      </c>
      <c r="AM161" s="222" t="s">
        <v>50</v>
      </c>
      <c r="AN161" s="222" t="s">
        <v>51</v>
      </c>
      <c r="AO161" s="222"/>
      <c r="AP161" s="222"/>
      <c r="AQ161" s="222"/>
      <c r="AR161" s="222"/>
      <c r="AS161" s="224" t="s">
        <v>332</v>
      </c>
      <c r="AT161" s="274">
        <v>3</v>
      </c>
      <c r="AU161" s="279">
        <v>5904</v>
      </c>
      <c r="AV16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100176, 'Б-100176-13',date'2016-04-03',3, 3, 3, 'RUR', 1, 18, date'2016-04-06', date'2016-04-07', 1001761, 1, to_date('2016-04-08 00:00:00','YYYY-MM-DD HH24:MI:SS'), 90000, 16200, 0, 258, 0, 'c1', 8,null);insert into xxxx_oebs_cash_payment_test (ID, INVOICE_ID, OEBS_PAYMENT, DOC_DATE, COMISS_DATE) values (s_xxxx_oebs_cash_payment_test.NEXTVAL, 100176, 45000, to_date('2016-04-08 00:00:00','YYYY-MM-DD HH24:MI:SS'), date'2016-04-30' );insert into xxxx_client_discount_m  (ID,CLIENT_ID,CLIENT_AVG_DISCOUNT,DT) values (s_xxxx_client_discount_m.NEXTVAL,258, 7, date'2014-03-01');</v>
      </c>
    </row>
    <row r="162" spans="1:48" s="279" customFormat="1" ht="15" customHeight="1" x14ac:dyDescent="0.3">
      <c r="A162" s="272">
        <v>30</v>
      </c>
      <c r="B162" s="237"/>
      <c r="C162" s="222" t="str">
        <f t="shared" si="50"/>
        <v>100030</v>
      </c>
      <c r="D162" s="222" t="str">
        <f t="shared" si="51"/>
        <v>100030/13</v>
      </c>
      <c r="E162" s="275" t="s">
        <v>251</v>
      </c>
      <c r="F162" s="275" t="s">
        <v>252</v>
      </c>
      <c r="G162" s="222">
        <v>2</v>
      </c>
      <c r="H162" s="189">
        <v>100177</v>
      </c>
      <c r="I162" s="222" t="str">
        <f t="shared" si="52"/>
        <v>Б-100177-13</v>
      </c>
      <c r="J162" s="276">
        <v>3</v>
      </c>
      <c r="K162" s="220">
        <v>2</v>
      </c>
      <c r="L162" s="222" t="s">
        <v>42</v>
      </c>
      <c r="M162" s="277">
        <v>1</v>
      </c>
      <c r="N162" s="222">
        <v>18</v>
      </c>
      <c r="O162" s="299" t="s">
        <v>242</v>
      </c>
      <c r="P162" s="299" t="s">
        <v>244</v>
      </c>
      <c r="Q162" s="299" t="s">
        <v>245</v>
      </c>
      <c r="R162" s="70" t="str">
        <f t="shared" si="39"/>
        <v>1001771</v>
      </c>
      <c r="S162" s="185">
        <v>1</v>
      </c>
      <c r="T162" s="299" t="s">
        <v>145</v>
      </c>
      <c r="U162" s="222">
        <v>80000</v>
      </c>
      <c r="V162" s="222">
        <f t="shared" si="46"/>
        <v>14400</v>
      </c>
      <c r="W162" s="222">
        <v>0</v>
      </c>
      <c r="X162" s="18">
        <v>259</v>
      </c>
      <c r="Y162" s="278" t="s">
        <v>47</v>
      </c>
      <c r="Z162" s="285">
        <f t="shared" si="47"/>
        <v>65600</v>
      </c>
      <c r="AA162" s="226">
        <f t="shared" si="49"/>
        <v>5248</v>
      </c>
      <c r="AB162" s="285"/>
      <c r="AC162" s="222">
        <f t="shared" si="48"/>
        <v>40000</v>
      </c>
      <c r="AD162" s="222"/>
      <c r="AE162" s="222"/>
      <c r="AF162" s="299" t="s">
        <v>232</v>
      </c>
      <c r="AG162" s="278">
        <v>8</v>
      </c>
      <c r="AH162" s="222">
        <v>20</v>
      </c>
      <c r="AI162" s="275" t="s">
        <v>49</v>
      </c>
      <c r="AJ162" s="275"/>
      <c r="AK162" s="275"/>
      <c r="AL162" s="222">
        <v>0</v>
      </c>
      <c r="AM162" s="222" t="s">
        <v>50</v>
      </c>
      <c r="AN162" s="222" t="s">
        <v>51</v>
      </c>
      <c r="AO162" s="222"/>
      <c r="AP162" s="222"/>
      <c r="AQ162" s="222"/>
      <c r="AR162" s="222"/>
      <c r="AS162" s="224"/>
      <c r="AT162" s="222">
        <v>7</v>
      </c>
      <c r="AU162" s="279">
        <v>6565904</v>
      </c>
      <c r="AV16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100177, 'Б-100177-13',date'2016-04-04',3, 2, 2, 'RUR', 1, 18, date'2016-04-06', date'2016-04-07', 1001771, 1, to_date('2016-04-09 00:00:00','YYYY-MM-DD HH24:MI:SS'), 80000, 14400, 0, 259, 0, 'c1', 8,null);insert into xxxx_oebs_cash_payment_test (ID, INVOICE_ID, OEBS_PAYMENT, DOC_DATE, COMISS_DATE) values (s_xxxx_oebs_cash_payment_test.NEXTVAL, 100177, 40000, to_date('2016-04-09 00:00:00','YYYY-MM-DD HH24:MI:SS'), date'2016-04-30' );insert into xxxx_client_discount_m  (ID,CLIENT_ID,CLIENT_AVG_DISCOUNT,DT) values (s_xxxx_client_discount_m.NEXTVAL,259, 20, date'2014-03-01');</v>
      </c>
    </row>
    <row r="163" spans="1:48" s="236" customFormat="1" ht="15" customHeight="1" x14ac:dyDescent="0.3">
      <c r="A163" s="272">
        <v>30</v>
      </c>
      <c r="B163" s="238"/>
      <c r="C163" s="229" t="str">
        <f t="shared" si="50"/>
        <v>100030</v>
      </c>
      <c r="D163" s="229" t="str">
        <f t="shared" si="51"/>
        <v>100030/13</v>
      </c>
      <c r="E163" s="230" t="s">
        <v>251</v>
      </c>
      <c r="F163" s="230" t="s">
        <v>252</v>
      </c>
      <c r="G163" s="229">
        <v>2</v>
      </c>
      <c r="H163" s="189">
        <v>100178</v>
      </c>
      <c r="I163" s="229" t="str">
        <f t="shared" si="52"/>
        <v>Б-100178-13</v>
      </c>
      <c r="J163" s="276">
        <v>3</v>
      </c>
      <c r="K163" s="229">
        <v>1</v>
      </c>
      <c r="L163" s="229" t="s">
        <v>42</v>
      </c>
      <c r="M163" s="231">
        <v>1</v>
      </c>
      <c r="N163" s="229">
        <v>18</v>
      </c>
      <c r="O163" s="187" t="s">
        <v>243</v>
      </c>
      <c r="P163" s="187" t="s">
        <v>244</v>
      </c>
      <c r="Q163" s="187" t="s">
        <v>245</v>
      </c>
      <c r="R163" s="70" t="str">
        <f t="shared" si="39"/>
        <v>1001781</v>
      </c>
      <c r="S163" s="186">
        <v>1</v>
      </c>
      <c r="T163" s="187" t="s">
        <v>146</v>
      </c>
      <c r="U163" s="229">
        <v>60000</v>
      </c>
      <c r="V163" s="229">
        <f t="shared" si="46"/>
        <v>10800</v>
      </c>
      <c r="W163" s="229">
        <v>0</v>
      </c>
      <c r="X163" s="18">
        <v>260</v>
      </c>
      <c r="Y163" s="233" t="s">
        <v>47</v>
      </c>
      <c r="Z163" s="287">
        <f t="shared" si="47"/>
        <v>49200</v>
      </c>
      <c r="AA163" s="226">
        <f t="shared" si="49"/>
        <v>3936</v>
      </c>
      <c r="AB163" s="287"/>
      <c r="AC163" s="229">
        <f t="shared" si="48"/>
        <v>30000</v>
      </c>
      <c r="AD163" s="229"/>
      <c r="AE163" s="229"/>
      <c r="AF163" s="187" t="s">
        <v>232</v>
      </c>
      <c r="AG163" s="233">
        <v>8</v>
      </c>
      <c r="AH163" s="229">
        <v>13</v>
      </c>
      <c r="AI163" s="230" t="s">
        <v>49</v>
      </c>
      <c r="AJ163" s="230"/>
      <c r="AK163" s="230"/>
      <c r="AL163" s="229">
        <v>0</v>
      </c>
      <c r="AM163" s="229" t="s">
        <v>50</v>
      </c>
      <c r="AN163" s="229" t="s">
        <v>51</v>
      </c>
      <c r="AO163" s="229"/>
      <c r="AP163" s="229"/>
      <c r="AQ163" s="229"/>
      <c r="AR163" s="229"/>
      <c r="AS163" s="232"/>
      <c r="AT163" s="229"/>
      <c r="AU163" s="236" t="s">
        <v>353</v>
      </c>
      <c r="AV163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2, 100178, 'Б-100178-13',date'2016-04-05',3, 1, 1, 'RUR', 1, 18, date'2016-04-06', date'2016-04-07', 1001781, 1, to_date('2016-04-11 00:00:00','YYYY-MM-DD HH24:MI:SS'), 60000, 10800, 0, 260, 0, 'c1', 8,null);insert into xxxx_oebs_cash_payment_test (ID, INVOICE_ID, OEBS_PAYMENT, DOC_DATE, COMISS_DATE) values (s_xxxx_oebs_cash_payment_test.NEXTVAL, 100178, 30000, to_date('2016-04-11 00:00:00','YYYY-MM-DD HH24:MI:SS'), date'2016-04-30' );insert into xxxx_client_discount_m  (ID,CLIENT_ID,CLIENT_AVG_DISCOUNT,DT) values (s_xxxx_client_discount_m.NEXTVAL,260, 13, date'2014-03-01');</v>
      </c>
    </row>
    <row r="164" spans="1:48" x14ac:dyDescent="0.3">
      <c r="A164" s="10">
        <v>31</v>
      </c>
      <c r="B164" s="11"/>
      <c r="C164" s="12" t="str">
        <f t="shared" si="50"/>
        <v>100031</v>
      </c>
      <c r="D164" s="12" t="str">
        <f t="shared" si="51"/>
        <v>100031/13</v>
      </c>
      <c r="E164" s="158" t="s">
        <v>251</v>
      </c>
      <c r="F164" s="158" t="s">
        <v>252</v>
      </c>
      <c r="G164" s="12">
        <v>2</v>
      </c>
      <c r="H164" s="189">
        <v>100179</v>
      </c>
      <c r="I164" s="15" t="str">
        <f t="shared" si="52"/>
        <v>Б-100179-13</v>
      </c>
      <c r="J164" s="276">
        <v>3</v>
      </c>
      <c r="K164" s="12">
        <v>1</v>
      </c>
      <c r="L164" s="12" t="s">
        <v>42</v>
      </c>
      <c r="M164" s="16">
        <v>1</v>
      </c>
      <c r="N164" s="12">
        <v>18</v>
      </c>
      <c r="O164" s="13" t="s">
        <v>167</v>
      </c>
      <c r="P164" s="13" t="s">
        <v>234</v>
      </c>
      <c r="Q164" s="13" t="s">
        <v>235</v>
      </c>
      <c r="R164" s="17" t="str">
        <f t="shared" si="39"/>
        <v>1001791</v>
      </c>
      <c r="S164" s="15">
        <v>1</v>
      </c>
      <c r="T164" s="13" t="s">
        <v>139</v>
      </c>
      <c r="U164" s="12">
        <v>100000</v>
      </c>
      <c r="V164" s="12">
        <f t="shared" si="46"/>
        <v>18000</v>
      </c>
      <c r="W164" s="12">
        <v>0</v>
      </c>
      <c r="X164" s="18">
        <v>261</v>
      </c>
      <c r="Y164" s="19" t="s">
        <v>47</v>
      </c>
      <c r="Z164" s="20">
        <f t="shared" si="47"/>
        <v>82000</v>
      </c>
      <c r="AA164" s="21"/>
      <c r="AB164" s="22"/>
      <c r="AC164" s="14">
        <f t="shared" si="48"/>
        <v>50000</v>
      </c>
      <c r="AD164" s="12"/>
      <c r="AE164" s="12"/>
      <c r="AF164" s="13" t="s">
        <v>231</v>
      </c>
      <c r="AG164" s="23">
        <v>8</v>
      </c>
      <c r="AH164" s="24">
        <v>13</v>
      </c>
      <c r="AI164" s="25" t="s">
        <v>49</v>
      </c>
      <c r="AJ164" s="13"/>
      <c r="AK164" s="13"/>
      <c r="AL164" s="54">
        <v>1</v>
      </c>
      <c r="AM164" s="15" t="s">
        <v>50</v>
      </c>
      <c r="AN164" s="12" t="s">
        <v>51</v>
      </c>
      <c r="AP164" s="70">
        <v>1000000</v>
      </c>
      <c r="AQ164" s="71" t="s">
        <v>229</v>
      </c>
      <c r="AR164" s="72" t="s">
        <v>291</v>
      </c>
      <c r="AS164" s="17" t="s">
        <v>292</v>
      </c>
      <c r="AT164" s="15">
        <v>1</v>
      </c>
      <c r="AU164" s="9">
        <v>6560</v>
      </c>
      <c r="AV164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100179, 'Б-100179-13',date'2016-03-02',3, 1, 1, 'RUR', 1, 18, date'2016-03-06', date'2016-03-07', 1001791, 1, to_date('2016-03-07 00:00:00','YYYY-MM-DD HH24:MI:SS'), 100000, 18000, 0, 261, 1, 'c1', 8,null);insert into xxxx_oebs_cash_payment_test (ID, INVOICE_ID, OEBS_PAYMENT, DOC_DATE, COMISS_DATE) values (s_xxxx_oebs_cash_payment_test.NEXTVAL, 100179, 50000, to_date('2016-03-07 00:00:00','YYYY-MM-DD HH24:MI:SS'), date'2016-03-31' );insert into xxxx_client_discount_m  (ID,CLIENT_ID,CLIENT_AVG_DISCOUNT,DT) values (s_xxxx_client_discount_m.NEXTVAL,261, 13, date'2014-03-01');insert into xxxx_loyal_clients_contr_attr (ID, CONTRACT_ID, CLIENT_ID, LC_TURNOVER, COLLATERAL_FIRST_DT, COLLATERAL_END_DT) values (s_xxxx_loyal_clients_contr_atr.NEXTVAL, 100031, 261, 1000000, date'2016-03-01', date'2016-09-30' );</v>
      </c>
    </row>
    <row r="165" spans="1:48" ht="15" customHeight="1" x14ac:dyDescent="0.3">
      <c r="A165" s="10">
        <v>31</v>
      </c>
      <c r="B165" s="11"/>
      <c r="C165" s="12" t="str">
        <f t="shared" si="50"/>
        <v>100031</v>
      </c>
      <c r="D165" s="12" t="str">
        <f t="shared" si="51"/>
        <v>100031/13</v>
      </c>
      <c r="E165" s="158" t="s">
        <v>251</v>
      </c>
      <c r="F165" s="158" t="s">
        <v>252</v>
      </c>
      <c r="G165" s="12">
        <v>2</v>
      </c>
      <c r="H165" s="189">
        <v>100180</v>
      </c>
      <c r="I165" s="15" t="str">
        <f t="shared" si="52"/>
        <v>Б-100180-13</v>
      </c>
      <c r="J165" s="276">
        <v>3</v>
      </c>
      <c r="K165" s="12">
        <v>2</v>
      </c>
      <c r="L165" s="12" t="s">
        <v>42</v>
      </c>
      <c r="M165" s="16">
        <v>1</v>
      </c>
      <c r="N165" s="12">
        <v>18</v>
      </c>
      <c r="O165" s="13" t="s">
        <v>168</v>
      </c>
      <c r="P165" s="13" t="s">
        <v>234</v>
      </c>
      <c r="Q165" s="13" t="s">
        <v>235</v>
      </c>
      <c r="R165" s="17" t="str">
        <f t="shared" si="39"/>
        <v>1001801</v>
      </c>
      <c r="S165" s="15">
        <v>1</v>
      </c>
      <c r="T165" s="13" t="s">
        <v>140</v>
      </c>
      <c r="U165" s="12">
        <v>90000</v>
      </c>
      <c r="V165" s="12">
        <f t="shared" si="46"/>
        <v>16200</v>
      </c>
      <c r="W165" s="12">
        <v>0</v>
      </c>
      <c r="X165" s="18">
        <v>262</v>
      </c>
      <c r="Y165" s="19" t="s">
        <v>47</v>
      </c>
      <c r="Z165" s="20">
        <f t="shared" si="47"/>
        <v>73800</v>
      </c>
      <c r="AA165" s="21"/>
      <c r="AB165" s="26"/>
      <c r="AC165" s="14">
        <f t="shared" si="48"/>
        <v>45000</v>
      </c>
      <c r="AD165" s="12"/>
      <c r="AE165" s="12"/>
      <c r="AF165" s="13" t="s">
        <v>231</v>
      </c>
      <c r="AG165" s="23">
        <v>8</v>
      </c>
      <c r="AH165" s="27">
        <v>7</v>
      </c>
      <c r="AI165" s="25" t="s">
        <v>49</v>
      </c>
      <c r="AJ165" s="13"/>
      <c r="AK165" s="13"/>
      <c r="AL165" s="54">
        <v>1</v>
      </c>
      <c r="AM165" s="15" t="s">
        <v>50</v>
      </c>
      <c r="AN165" s="12" t="s">
        <v>51</v>
      </c>
      <c r="AP165" s="70">
        <v>1000000</v>
      </c>
      <c r="AQ165" s="71" t="s">
        <v>229</v>
      </c>
      <c r="AR165" s="72" t="s">
        <v>291</v>
      </c>
      <c r="AS165" s="17" t="s">
        <v>306</v>
      </c>
      <c r="AT165" s="15">
        <v>2</v>
      </c>
      <c r="AU165" s="9">
        <v>5904</v>
      </c>
      <c r="AV165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100180, 'Б-100180-13',date'2016-03-03',3, 2, 2, 'RUR', 1, 18, date'2016-03-06', date'2016-03-07', 1001801, 1, to_date('2016-03-08 00:00:00','YYYY-MM-DD HH24:MI:SS'), 90000, 16200, 0, 262, 1, 'c1', 8,null);insert into xxxx_oebs_cash_payment_test (ID, INVOICE_ID, OEBS_PAYMENT, DOC_DATE, COMISS_DATE) values (s_xxxx_oebs_cash_payment_test.NEXTVAL, 100180, 45000, to_date('2016-03-08 00:00:00','YYYY-MM-DD HH24:MI:SS'), date'2016-03-31' );insert into xxxx_client_discount_m  (ID,CLIENT_ID,CLIENT_AVG_DISCOUNT,DT) values (s_xxxx_client_discount_m.NEXTVAL,262, 7, date'2014-03-01');insert into xxxx_loyal_clients_contr_attr (ID, CONTRACT_ID, CLIENT_ID, LC_TURNOVER, COLLATERAL_FIRST_DT, COLLATERAL_END_DT) values (s_xxxx_loyal_clients_contr_atr.NEXTVAL, 100031, 262, 1000000, date'2016-03-01', date'2016-09-30' );</v>
      </c>
    </row>
    <row r="166" spans="1:48" ht="15" customHeight="1" x14ac:dyDescent="0.3">
      <c r="A166" s="10">
        <v>31</v>
      </c>
      <c r="B166" s="11"/>
      <c r="C166" s="12" t="str">
        <f t="shared" si="50"/>
        <v>100031</v>
      </c>
      <c r="D166" s="12" t="str">
        <f t="shared" si="51"/>
        <v>100031/13</v>
      </c>
      <c r="E166" s="158" t="s">
        <v>251</v>
      </c>
      <c r="F166" s="158" t="s">
        <v>252</v>
      </c>
      <c r="G166" s="12">
        <v>2</v>
      </c>
      <c r="H166" s="189">
        <v>100181</v>
      </c>
      <c r="I166" s="15" t="str">
        <f t="shared" si="52"/>
        <v>Б-100181-13</v>
      </c>
      <c r="J166" s="276">
        <v>3</v>
      </c>
      <c r="K166" s="12">
        <v>7</v>
      </c>
      <c r="L166" s="12" t="s">
        <v>42</v>
      </c>
      <c r="M166" s="16">
        <v>1</v>
      </c>
      <c r="N166" s="12">
        <v>18</v>
      </c>
      <c r="O166" s="13" t="s">
        <v>168</v>
      </c>
      <c r="P166" s="13" t="s">
        <v>234</v>
      </c>
      <c r="Q166" s="13" t="s">
        <v>235</v>
      </c>
      <c r="R166" s="17" t="str">
        <f t="shared" si="39"/>
        <v>1001811</v>
      </c>
      <c r="S166" s="15">
        <v>1</v>
      </c>
      <c r="T166" s="13" t="s">
        <v>140</v>
      </c>
      <c r="U166" s="12">
        <v>90000</v>
      </c>
      <c r="V166" s="12">
        <f t="shared" si="46"/>
        <v>16200</v>
      </c>
      <c r="W166" s="12">
        <v>0</v>
      </c>
      <c r="X166" s="18">
        <v>263</v>
      </c>
      <c r="Y166" s="19" t="s">
        <v>47</v>
      </c>
      <c r="Z166" s="20">
        <f t="shared" si="47"/>
        <v>73800</v>
      </c>
      <c r="AA166" s="21"/>
      <c r="AB166" s="26"/>
      <c r="AC166" s="14">
        <f t="shared" si="48"/>
        <v>45000</v>
      </c>
      <c r="AD166" s="12"/>
      <c r="AE166" s="12"/>
      <c r="AF166" s="13" t="s">
        <v>231</v>
      </c>
      <c r="AG166" s="23">
        <v>8</v>
      </c>
      <c r="AH166" s="27">
        <v>7</v>
      </c>
      <c r="AI166" s="25" t="s">
        <v>49</v>
      </c>
      <c r="AJ166" s="13"/>
      <c r="AK166" s="13"/>
      <c r="AL166" s="54">
        <v>1</v>
      </c>
      <c r="AM166" s="15" t="s">
        <v>50</v>
      </c>
      <c r="AN166" s="12" t="s">
        <v>51</v>
      </c>
      <c r="AP166" s="70">
        <v>1000000</v>
      </c>
      <c r="AQ166" s="71" t="s">
        <v>229</v>
      </c>
      <c r="AR166" s="72" t="s">
        <v>291</v>
      </c>
      <c r="AS166" s="171" t="s">
        <v>305</v>
      </c>
      <c r="AT166" s="172">
        <v>7</v>
      </c>
      <c r="AU166" s="9">
        <v>11152</v>
      </c>
      <c r="AV166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100181, 'Б-100181-13',date'2016-03-03',3, 7, 7, 'RUR', 1, 18, date'2016-03-06', date'2016-03-07', 1001811, 1, to_date('2016-03-08 00:00:00','YYYY-MM-DD HH24:MI:SS'), 90000, 16200, 0, 263, 1, 'c1', 8,null);insert into xxxx_oebs_cash_payment_test (ID, INVOICE_ID, OEBS_PAYMENT, DOC_DATE, COMISS_DATE) values (s_xxxx_oebs_cash_payment_test.NEXTVAL, 100181, 45000, to_date('2016-03-08 00:00:00','YYYY-MM-DD HH24:MI:SS'), date'2016-03-31' );insert into xxxx_client_discount_m  (ID,CLIENT_ID,CLIENT_AVG_DISCOUNT,DT) values (s_xxxx_client_discount_m.NEXTVAL,263, 7, date'2014-03-01');insert into xxxx_loyal_clients_contr_attr (ID, CONTRACT_ID, CLIENT_ID, LC_TURNOVER, COLLATERAL_FIRST_DT, COLLATERAL_END_DT) values (s_xxxx_loyal_clients_contr_atr.NEXTVAL, 100031, 263, 1000000, date'2016-03-01', date'2016-09-30' );</v>
      </c>
    </row>
    <row r="167" spans="1:48" ht="15" customHeight="1" x14ac:dyDescent="0.3">
      <c r="A167" s="10">
        <v>31</v>
      </c>
      <c r="B167" s="11"/>
      <c r="C167" s="12" t="str">
        <f t="shared" si="50"/>
        <v>100031</v>
      </c>
      <c r="D167" s="12" t="str">
        <f t="shared" si="51"/>
        <v>100031/13</v>
      </c>
      <c r="E167" s="158" t="s">
        <v>251</v>
      </c>
      <c r="F167" s="158" t="s">
        <v>252</v>
      </c>
      <c r="G167" s="12">
        <v>2</v>
      </c>
      <c r="H167" s="189">
        <v>100182</v>
      </c>
      <c r="I167" s="15" t="str">
        <f t="shared" si="52"/>
        <v>Б-100182-13</v>
      </c>
      <c r="J167" s="276">
        <v>3</v>
      </c>
      <c r="K167" s="28">
        <v>7</v>
      </c>
      <c r="L167" s="12" t="s">
        <v>42</v>
      </c>
      <c r="M167" s="16">
        <v>1</v>
      </c>
      <c r="N167" s="12">
        <v>18</v>
      </c>
      <c r="O167" s="13" t="s">
        <v>169</v>
      </c>
      <c r="P167" s="13" t="s">
        <v>234</v>
      </c>
      <c r="Q167" s="13" t="s">
        <v>235</v>
      </c>
      <c r="R167" s="17" t="str">
        <f t="shared" si="39"/>
        <v>1001821</v>
      </c>
      <c r="S167" s="15">
        <v>1</v>
      </c>
      <c r="T167" s="13" t="s">
        <v>141</v>
      </c>
      <c r="U167" s="12">
        <v>80000</v>
      </c>
      <c r="V167" s="12">
        <f t="shared" si="46"/>
        <v>14400</v>
      </c>
      <c r="W167" s="12">
        <v>0</v>
      </c>
      <c r="X167" s="18">
        <v>264</v>
      </c>
      <c r="Y167" s="19" t="s">
        <v>47</v>
      </c>
      <c r="Z167" s="20">
        <f t="shared" si="47"/>
        <v>65600</v>
      </c>
      <c r="AA167" s="21"/>
      <c r="AB167" s="29"/>
      <c r="AC167" s="14">
        <f t="shared" si="48"/>
        <v>40000</v>
      </c>
      <c r="AD167" s="12"/>
      <c r="AE167" s="12"/>
      <c r="AF167" s="13" t="s">
        <v>231</v>
      </c>
      <c r="AG167" s="23">
        <v>8</v>
      </c>
      <c r="AH167" s="30">
        <v>20</v>
      </c>
      <c r="AI167" s="25" t="s">
        <v>49</v>
      </c>
      <c r="AJ167" s="13"/>
      <c r="AK167" s="13"/>
      <c r="AL167" s="54">
        <v>1</v>
      </c>
      <c r="AM167" s="15" t="s">
        <v>50</v>
      </c>
      <c r="AN167" s="12" t="s">
        <v>51</v>
      </c>
      <c r="AP167" s="70">
        <v>1000000</v>
      </c>
      <c r="AQ167" s="71" t="s">
        <v>229</v>
      </c>
      <c r="AR167" s="72" t="s">
        <v>291</v>
      </c>
      <c r="AS167" s="17"/>
      <c r="AT167" s="15">
        <v>12</v>
      </c>
      <c r="AU167" s="9">
        <v>3936</v>
      </c>
      <c r="AV167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100182, 'Б-100182-13',date'2016-03-04',3, 7, 7, 'RUR', 1, 18, date'2016-03-06', date'2016-03-07', 1001821, 1, to_date('2016-03-09 00:00:00','YYYY-MM-DD HH24:MI:SS'), 80000, 14400, 0, 264, 1, 'c1', 8,null);insert into xxxx_oebs_cash_payment_test (ID, INVOICE_ID, OEBS_PAYMENT, DOC_DATE, COMISS_DATE) values (s_xxxx_oebs_cash_payment_test.NEXTVAL, 100182, 40000, to_date('2016-03-09 00:00:00','YYYY-MM-DD HH24:MI:SS'), date'2016-03-31' );insert into xxxx_client_discount_m  (ID,CLIENT_ID,CLIENT_AVG_DISCOUNT,DT) values (s_xxxx_client_discount_m.NEXTVAL,264, 20, date'2014-03-01');insert into xxxx_loyal_clients_contr_attr (ID, CONTRACT_ID, CLIENT_ID, LC_TURNOVER, COLLATERAL_FIRST_DT, COLLATERAL_END_DT) values (s_xxxx_loyal_clients_contr_atr.NEXTVAL, 100031, 264, 1000000, date'2016-03-01', date'2016-09-30' );</v>
      </c>
    </row>
    <row r="168" spans="1:48" s="44" customFormat="1" ht="15" customHeight="1" x14ac:dyDescent="0.3">
      <c r="A168" s="10">
        <v>31</v>
      </c>
      <c r="B168" s="32"/>
      <c r="C168" s="33" t="str">
        <f t="shared" si="50"/>
        <v>100031</v>
      </c>
      <c r="D168" s="33" t="str">
        <f t="shared" si="51"/>
        <v>100031/13</v>
      </c>
      <c r="E168" s="159" t="s">
        <v>251</v>
      </c>
      <c r="F168" s="159" t="s">
        <v>252</v>
      </c>
      <c r="G168" s="33">
        <v>2</v>
      </c>
      <c r="H168" s="189">
        <v>100183</v>
      </c>
      <c r="I168" s="33" t="str">
        <f t="shared" si="52"/>
        <v>Б-100183-13</v>
      </c>
      <c r="J168" s="276">
        <v>3</v>
      </c>
      <c r="K168" s="35">
        <v>12</v>
      </c>
      <c r="L168" s="33" t="s">
        <v>42</v>
      </c>
      <c r="M168" s="36">
        <v>1</v>
      </c>
      <c r="N168" s="33">
        <v>18</v>
      </c>
      <c r="O168" s="34" t="s">
        <v>170</v>
      </c>
      <c r="P168" s="34" t="s">
        <v>234</v>
      </c>
      <c r="Q168" s="34" t="s">
        <v>235</v>
      </c>
      <c r="R168" s="17" t="str">
        <f t="shared" si="39"/>
        <v>1001831</v>
      </c>
      <c r="S168" s="33">
        <v>1</v>
      </c>
      <c r="T168" s="34" t="s">
        <v>142</v>
      </c>
      <c r="U168" s="33">
        <v>60000</v>
      </c>
      <c r="V168" s="33">
        <f t="shared" si="46"/>
        <v>10800</v>
      </c>
      <c r="W168" s="33">
        <v>0</v>
      </c>
      <c r="X168" s="18">
        <v>265</v>
      </c>
      <c r="Y168" s="38" t="s">
        <v>47</v>
      </c>
      <c r="Z168" s="20">
        <f t="shared" si="47"/>
        <v>49200</v>
      </c>
      <c r="AA168" s="39"/>
      <c r="AB168" s="39"/>
      <c r="AC168" s="40">
        <f t="shared" si="48"/>
        <v>30000</v>
      </c>
      <c r="AD168" s="33"/>
      <c r="AE168" s="33"/>
      <c r="AF168" s="34" t="s">
        <v>231</v>
      </c>
      <c r="AG168" s="41">
        <v>8</v>
      </c>
      <c r="AH168" s="42">
        <v>13</v>
      </c>
      <c r="AI168" s="43" t="s">
        <v>49</v>
      </c>
      <c r="AJ168" s="34"/>
      <c r="AK168" s="34"/>
      <c r="AL168" s="51">
        <v>1</v>
      </c>
      <c r="AM168" s="15" t="s">
        <v>50</v>
      </c>
      <c r="AN168" s="33" t="s">
        <v>51</v>
      </c>
      <c r="AP168" s="70">
        <v>1000000</v>
      </c>
      <c r="AQ168" s="74" t="s">
        <v>229</v>
      </c>
      <c r="AR168" s="75" t="s">
        <v>291</v>
      </c>
      <c r="AS168" s="37" t="s">
        <v>250</v>
      </c>
      <c r="AT168" s="33"/>
      <c r="AV168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2, 100183, 'Б-100183-13',date'2016-03-05',3, 12, 12, 'RUR', 1, 18, date'2016-03-06', date'2016-03-07', 1001831, 1, to_date('2016-03-11 00:00:00','YYYY-MM-DD HH24:MI:SS'), 60000, 10800, 0, 265, 1, 'c1', 8,null);insert into xxxx_oebs_cash_payment_test (ID, INVOICE_ID, OEBS_PAYMENT, DOC_DATE, COMISS_DATE) values (s_xxxx_oebs_cash_payment_test.NEXTVAL, 100183, 30000, to_date('2016-03-11 00:00:00','YYYY-MM-DD HH24:MI:SS'), date'2016-03-31' );insert into xxxx_client_discount_m  (ID,CLIENT_ID,CLIENT_AVG_DISCOUNT,DT) values (s_xxxx_client_discount_m.NEXTVAL,265, 13, date'2014-03-01');insert into xxxx_loyal_clients_contr_attr (ID, CONTRACT_ID, CLIENT_ID, LC_TURNOVER, COLLATERAL_FIRST_DT, COLLATERAL_END_DT) values (s_xxxx_loyal_clients_contr_atr.NEXTVAL, 100031, 265, 1000000, date'2016-03-01', date'2016-09-30' );</v>
      </c>
    </row>
    <row r="169" spans="1:48" x14ac:dyDescent="0.3">
      <c r="A169" s="10">
        <v>32</v>
      </c>
      <c r="B169" s="11"/>
      <c r="C169" s="12" t="str">
        <f t="shared" si="50"/>
        <v>100032</v>
      </c>
      <c r="D169" s="12" t="str">
        <f t="shared" si="51"/>
        <v>100032/13</v>
      </c>
      <c r="E169" s="158" t="s">
        <v>251</v>
      </c>
      <c r="F169" s="158" t="s">
        <v>252</v>
      </c>
      <c r="G169" s="12">
        <v>2</v>
      </c>
      <c r="H169" s="189">
        <v>100184</v>
      </c>
      <c r="I169" s="15" t="str">
        <f t="shared" si="52"/>
        <v>Б-100184-13</v>
      </c>
      <c r="J169" s="276">
        <v>3</v>
      </c>
      <c r="K169" s="12">
        <v>1</v>
      </c>
      <c r="L169" s="12" t="s">
        <v>42</v>
      </c>
      <c r="M169" s="16">
        <v>1</v>
      </c>
      <c r="N169" s="12">
        <v>18</v>
      </c>
      <c r="O169" s="13" t="s">
        <v>167</v>
      </c>
      <c r="P169" s="13" t="s">
        <v>234</v>
      </c>
      <c r="Q169" s="13" t="s">
        <v>235</v>
      </c>
      <c r="R169" s="246" t="s">
        <v>50</v>
      </c>
      <c r="S169" s="246" t="s">
        <v>50</v>
      </c>
      <c r="T169" s="13" t="s">
        <v>139</v>
      </c>
      <c r="U169" s="246" t="s">
        <v>50</v>
      </c>
      <c r="V169" s="246" t="s">
        <v>50</v>
      </c>
      <c r="W169" s="246" t="s">
        <v>50</v>
      </c>
      <c r="X169" s="18">
        <v>266</v>
      </c>
      <c r="Y169" s="19" t="s">
        <v>47</v>
      </c>
      <c r="Z169" s="20"/>
      <c r="AA169" s="21"/>
      <c r="AB169" s="22">
        <v>42372.881355932208</v>
      </c>
      <c r="AC169" s="14">
        <v>50000</v>
      </c>
      <c r="AD169" s="12"/>
      <c r="AE169" s="12"/>
      <c r="AF169" s="13" t="s">
        <v>231</v>
      </c>
      <c r="AG169" s="23">
        <v>8</v>
      </c>
      <c r="AH169" s="24">
        <v>13</v>
      </c>
      <c r="AI169" s="25" t="s">
        <v>49</v>
      </c>
      <c r="AJ169" s="13"/>
      <c r="AK169" s="13"/>
      <c r="AL169" s="17">
        <v>0</v>
      </c>
      <c r="AM169" s="15" t="s">
        <v>50</v>
      </c>
      <c r="AN169" s="12" t="s">
        <v>51</v>
      </c>
      <c r="AO169" s="12"/>
      <c r="AP169" s="17"/>
      <c r="AQ169" s="17"/>
      <c r="AR169" s="17"/>
      <c r="AS169" s="17" t="s">
        <v>310</v>
      </c>
      <c r="AT169" s="15"/>
      <c r="AV169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100184, 'Б-100184-13',date'2016-03-02',3, 1, 1, 'RUR', 1, 18, date'2016-03-06', date'2016-03-07', null, null, to_date('2016-03-07 00:00:00','YYYY-MM-DD HH24:MI:SS'), null, null, null, 266, 0, 'c1', 8,null);insert into xxxx_oebs_cash_payment_test (ID, INVOICE_ID, OEBS_PAYMENT, DOC_DATE, COMISS_DATE) values (s_xxxx_oebs_cash_payment_test.NEXTVAL, 100184, 50000, to_date('2016-03-07 00:00:00','YYYY-MM-DD HH24:MI:SS'), date'2016-03-31' );insert into xxxx_client_discount_m  (ID,CLIENT_ID,CLIENT_AVG_DISCOUNT,DT) values (s_xxxx_client_discount_m.NEXTVAL,266, 13, date'2014-03-01');</v>
      </c>
    </row>
    <row r="170" spans="1:48" ht="15" customHeight="1" x14ac:dyDescent="0.3">
      <c r="A170" s="10">
        <v>32</v>
      </c>
      <c r="B170" s="11"/>
      <c r="C170" s="12" t="str">
        <f t="shared" si="50"/>
        <v>100032</v>
      </c>
      <c r="D170" s="12" t="str">
        <f t="shared" si="51"/>
        <v>100032/13</v>
      </c>
      <c r="E170" s="158" t="s">
        <v>251</v>
      </c>
      <c r="F170" s="158" t="s">
        <v>252</v>
      </c>
      <c r="G170" s="12">
        <v>2</v>
      </c>
      <c r="H170" s="189">
        <v>100185</v>
      </c>
      <c r="I170" s="15" t="str">
        <f t="shared" si="52"/>
        <v>Б-100185-13</v>
      </c>
      <c r="J170" s="276">
        <v>3</v>
      </c>
      <c r="K170" s="12">
        <v>2</v>
      </c>
      <c r="L170" s="12" t="s">
        <v>42</v>
      </c>
      <c r="M170" s="16">
        <v>1</v>
      </c>
      <c r="N170" s="12">
        <v>18</v>
      </c>
      <c r="O170" s="13" t="s">
        <v>168</v>
      </c>
      <c r="P170" s="13" t="s">
        <v>234</v>
      </c>
      <c r="Q170" s="13" t="s">
        <v>235</v>
      </c>
      <c r="R170" s="246" t="s">
        <v>50</v>
      </c>
      <c r="S170" s="246" t="s">
        <v>50</v>
      </c>
      <c r="T170" s="13" t="s">
        <v>140</v>
      </c>
      <c r="U170" s="246" t="s">
        <v>50</v>
      </c>
      <c r="V170" s="246" t="s">
        <v>50</v>
      </c>
      <c r="W170" s="246" t="s">
        <v>50</v>
      </c>
      <c r="X170" s="18">
        <v>267</v>
      </c>
      <c r="Y170" s="19" t="s">
        <v>47</v>
      </c>
      <c r="Z170" s="20"/>
      <c r="AA170" s="21"/>
      <c r="AB170" s="22">
        <v>38135.593220338982</v>
      </c>
      <c r="AC170" s="14">
        <v>45000</v>
      </c>
      <c r="AD170" s="12"/>
      <c r="AE170" s="12"/>
      <c r="AF170" s="13" t="s">
        <v>231</v>
      </c>
      <c r="AG170" s="23">
        <v>8</v>
      </c>
      <c r="AH170" s="27">
        <v>7</v>
      </c>
      <c r="AI170" s="25" t="s">
        <v>49</v>
      </c>
      <c r="AJ170" s="13"/>
      <c r="AK170" s="13"/>
      <c r="AL170" s="17">
        <v>0</v>
      </c>
      <c r="AM170" s="15" t="s">
        <v>50</v>
      </c>
      <c r="AN170" s="12" t="s">
        <v>51</v>
      </c>
      <c r="AO170" s="12"/>
      <c r="AP170" s="17"/>
      <c r="AQ170" s="17"/>
      <c r="AR170" s="17"/>
      <c r="AS170" s="17"/>
      <c r="AT170" s="15"/>
      <c r="AV170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100185, 'Б-100185-13',date'2016-03-03',3, 2, 2, 'RUR', 1, 18, date'2016-03-06', date'2016-03-07', null, null, to_date('2016-03-08 00:00:00','YYYY-MM-DD HH24:MI:SS'), null, null, null, 267, 0, 'c1', 8,null);insert into xxxx_oebs_cash_payment_test (ID, INVOICE_ID, OEBS_PAYMENT, DOC_DATE, COMISS_DATE) values (s_xxxx_oebs_cash_payment_test.NEXTVAL, 100185, 45000, to_date('2016-03-08 00:00:00','YYYY-MM-DD HH24:MI:SS'), date'2016-03-31' );insert into xxxx_client_discount_m  (ID,CLIENT_ID,CLIENT_AVG_DISCOUNT,DT) values (s_xxxx_client_discount_m.NEXTVAL,267, 7, date'2014-03-01');</v>
      </c>
    </row>
    <row r="171" spans="1:48" ht="15" customHeight="1" x14ac:dyDescent="0.3">
      <c r="A171" s="10">
        <v>32</v>
      </c>
      <c r="B171" s="11"/>
      <c r="C171" s="12" t="str">
        <f t="shared" si="50"/>
        <v>100032</v>
      </c>
      <c r="D171" s="12" t="str">
        <f t="shared" si="51"/>
        <v>100032/13</v>
      </c>
      <c r="E171" s="158" t="s">
        <v>251</v>
      </c>
      <c r="F171" s="158" t="s">
        <v>252</v>
      </c>
      <c r="G171" s="12">
        <v>2</v>
      </c>
      <c r="H171" s="189">
        <v>100186</v>
      </c>
      <c r="I171" s="15" t="str">
        <f t="shared" si="52"/>
        <v>Б-100186-13</v>
      </c>
      <c r="J171" s="276">
        <v>3</v>
      </c>
      <c r="K171" s="12">
        <v>7</v>
      </c>
      <c r="L171" s="12" t="s">
        <v>42</v>
      </c>
      <c r="M171" s="16">
        <v>1</v>
      </c>
      <c r="N171" s="12">
        <v>18</v>
      </c>
      <c r="O171" s="13" t="s">
        <v>168</v>
      </c>
      <c r="P171" s="13" t="s">
        <v>234</v>
      </c>
      <c r="Q171" s="13" t="s">
        <v>235</v>
      </c>
      <c r="R171" s="246" t="s">
        <v>50</v>
      </c>
      <c r="S171" s="246" t="s">
        <v>50</v>
      </c>
      <c r="T171" s="13" t="s">
        <v>140</v>
      </c>
      <c r="U171" s="246" t="s">
        <v>50</v>
      </c>
      <c r="V171" s="246" t="s">
        <v>50</v>
      </c>
      <c r="W171" s="246" t="s">
        <v>50</v>
      </c>
      <c r="X171" s="18">
        <v>268</v>
      </c>
      <c r="Y171" s="19" t="s">
        <v>47</v>
      </c>
      <c r="Z171" s="20"/>
      <c r="AA171" s="21"/>
      <c r="AB171" s="22">
        <v>38135.593220338982</v>
      </c>
      <c r="AC171" s="14">
        <v>45000</v>
      </c>
      <c r="AD171" s="12"/>
      <c r="AE171" s="12"/>
      <c r="AF171" s="13" t="s">
        <v>231</v>
      </c>
      <c r="AG171" s="23">
        <v>8</v>
      </c>
      <c r="AH171" s="27">
        <v>7</v>
      </c>
      <c r="AI171" s="25" t="s">
        <v>49</v>
      </c>
      <c r="AJ171" s="13"/>
      <c r="AK171" s="13"/>
      <c r="AL171" s="17">
        <v>0</v>
      </c>
      <c r="AM171" s="15" t="s">
        <v>50</v>
      </c>
      <c r="AN171" s="12" t="s">
        <v>51</v>
      </c>
      <c r="AO171" s="12"/>
      <c r="AP171" s="17"/>
      <c r="AQ171" s="17"/>
      <c r="AR171" s="17"/>
      <c r="AS171" s="171"/>
      <c r="AT171" s="172"/>
      <c r="AV171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100186, 'Б-100186-13',date'2016-03-03',3, 7, 7, 'RUR', 1, 18, date'2016-03-06', date'2016-03-07', null, null, to_date('2016-03-08 00:00:00','YYYY-MM-DD HH24:MI:SS'), null, null, null, 268, 0, 'c1', 8,null);insert into xxxx_oebs_cash_payment_test (ID, INVOICE_ID, OEBS_PAYMENT, DOC_DATE, COMISS_DATE) values (s_xxxx_oebs_cash_payment_test.NEXTVAL, 100186, 45000, to_date('2016-03-08 00:00:00','YYYY-MM-DD HH24:MI:SS'), date'2016-03-31' );insert into xxxx_client_discount_m  (ID,CLIENT_ID,CLIENT_AVG_DISCOUNT,DT) values (s_xxxx_client_discount_m.NEXTVAL,268, 7, date'2014-03-01');</v>
      </c>
    </row>
    <row r="172" spans="1:48" ht="15" customHeight="1" x14ac:dyDescent="0.3">
      <c r="A172" s="10">
        <v>32</v>
      </c>
      <c r="B172" s="11"/>
      <c r="C172" s="12" t="str">
        <f t="shared" si="50"/>
        <v>100032</v>
      </c>
      <c r="D172" s="12" t="str">
        <f t="shared" si="51"/>
        <v>100032/13</v>
      </c>
      <c r="E172" s="158" t="s">
        <v>251</v>
      </c>
      <c r="F172" s="158" t="s">
        <v>252</v>
      </c>
      <c r="G172" s="12">
        <v>2</v>
      </c>
      <c r="H172" s="189">
        <v>100187</v>
      </c>
      <c r="I172" s="15" t="str">
        <f t="shared" si="52"/>
        <v>Б-100187-13</v>
      </c>
      <c r="J172" s="276">
        <v>3</v>
      </c>
      <c r="K172" s="28">
        <v>7</v>
      </c>
      <c r="L172" s="12" t="s">
        <v>42</v>
      </c>
      <c r="M172" s="16">
        <v>1</v>
      </c>
      <c r="N172" s="12">
        <v>18</v>
      </c>
      <c r="O172" s="13" t="s">
        <v>169</v>
      </c>
      <c r="P172" s="13" t="s">
        <v>234</v>
      </c>
      <c r="Q172" s="13" t="s">
        <v>235</v>
      </c>
      <c r="R172" s="246" t="s">
        <v>50</v>
      </c>
      <c r="S172" s="246" t="s">
        <v>50</v>
      </c>
      <c r="T172" s="13" t="s">
        <v>141</v>
      </c>
      <c r="U172" s="246" t="s">
        <v>50</v>
      </c>
      <c r="V172" s="246" t="s">
        <v>50</v>
      </c>
      <c r="W172" s="246" t="s">
        <v>50</v>
      </c>
      <c r="X172" s="18">
        <v>269</v>
      </c>
      <c r="Y172" s="19" t="s">
        <v>47</v>
      </c>
      <c r="Z172" s="20"/>
      <c r="AA172" s="21"/>
      <c r="AB172" s="22">
        <v>33898.305084745763</v>
      </c>
      <c r="AC172" s="14">
        <v>40000</v>
      </c>
      <c r="AD172" s="12"/>
      <c r="AE172" s="12"/>
      <c r="AF172" s="13" t="s">
        <v>231</v>
      </c>
      <c r="AG172" s="23">
        <v>8</v>
      </c>
      <c r="AH172" s="30">
        <v>20</v>
      </c>
      <c r="AI172" s="25" t="s">
        <v>49</v>
      </c>
      <c r="AJ172" s="13"/>
      <c r="AK172" s="13"/>
      <c r="AL172" s="17">
        <v>0</v>
      </c>
      <c r="AM172" s="15" t="s">
        <v>50</v>
      </c>
      <c r="AN172" s="12" t="s">
        <v>51</v>
      </c>
      <c r="AO172" s="12"/>
      <c r="AP172" s="17"/>
      <c r="AQ172" s="17"/>
      <c r="AR172" s="17"/>
      <c r="AS172" s="17"/>
      <c r="AT172" s="15"/>
      <c r="AV172" s="9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100187, 'Б-100187-13',date'2016-03-04',3, 7, 7, 'RUR', 1, 18, date'2016-03-06', date'2016-03-07', null, null, to_date('2016-03-09 00:00:00','YYYY-MM-DD HH24:MI:SS'), null, null, null, 269, 0, 'c1', 8,null);insert into xxxx_oebs_cash_payment_test (ID, INVOICE_ID, OEBS_PAYMENT, DOC_DATE, COMISS_DATE) values (s_xxxx_oebs_cash_payment_test.NEXTVAL, 100187, 40000, to_date('2016-03-09 00:00:00','YYYY-MM-DD HH24:MI:SS'), date'2016-03-31' );insert into xxxx_client_discount_m  (ID,CLIENT_ID,CLIENT_AVG_DISCOUNT,DT) values (s_xxxx_client_discount_m.NEXTVAL,269, 20, date'2014-03-01');</v>
      </c>
    </row>
    <row r="173" spans="1:48" s="44" customFormat="1" ht="15" customHeight="1" x14ac:dyDescent="0.3">
      <c r="A173" s="10">
        <v>32</v>
      </c>
      <c r="B173" s="32"/>
      <c r="C173" s="33" t="str">
        <f t="shared" si="50"/>
        <v>100032</v>
      </c>
      <c r="D173" s="33" t="str">
        <f t="shared" si="51"/>
        <v>100032/13</v>
      </c>
      <c r="E173" s="159" t="s">
        <v>251</v>
      </c>
      <c r="F173" s="159" t="s">
        <v>252</v>
      </c>
      <c r="G173" s="33">
        <v>2</v>
      </c>
      <c r="H173" s="189">
        <v>100188</v>
      </c>
      <c r="I173" s="33" t="str">
        <f t="shared" si="52"/>
        <v>Б-100188-13</v>
      </c>
      <c r="J173" s="276">
        <v>3</v>
      </c>
      <c r="K173" s="35">
        <v>12</v>
      </c>
      <c r="L173" s="33" t="s">
        <v>42</v>
      </c>
      <c r="M173" s="36">
        <v>1</v>
      </c>
      <c r="N173" s="33">
        <v>18</v>
      </c>
      <c r="O173" s="34" t="s">
        <v>170</v>
      </c>
      <c r="P173" s="34" t="s">
        <v>234</v>
      </c>
      <c r="Q173" s="34" t="s">
        <v>235</v>
      </c>
      <c r="R173" s="251" t="s">
        <v>50</v>
      </c>
      <c r="S173" s="251" t="s">
        <v>50</v>
      </c>
      <c r="T173" s="34" t="s">
        <v>142</v>
      </c>
      <c r="U173" s="251" t="s">
        <v>50</v>
      </c>
      <c r="V173" s="251" t="s">
        <v>50</v>
      </c>
      <c r="W173" s="251" t="s">
        <v>50</v>
      </c>
      <c r="X173" s="18">
        <v>270</v>
      </c>
      <c r="Y173" s="38" t="s">
        <v>47</v>
      </c>
      <c r="Z173" s="106"/>
      <c r="AA173" s="52"/>
      <c r="AB173" s="288"/>
      <c r="AC173" s="40">
        <v>30000</v>
      </c>
      <c r="AD173" s="33"/>
      <c r="AE173" s="33"/>
      <c r="AF173" s="34" t="s">
        <v>231</v>
      </c>
      <c r="AG173" s="41">
        <v>8</v>
      </c>
      <c r="AH173" s="42">
        <v>13</v>
      </c>
      <c r="AI173" s="43" t="s">
        <v>49</v>
      </c>
      <c r="AJ173" s="34"/>
      <c r="AK173" s="34"/>
      <c r="AL173" s="37">
        <v>0</v>
      </c>
      <c r="AM173" s="33" t="s">
        <v>50</v>
      </c>
      <c r="AN173" s="33" t="s">
        <v>51</v>
      </c>
      <c r="AO173" s="33"/>
      <c r="AP173" s="37"/>
      <c r="AQ173" s="37"/>
      <c r="AR173" s="37"/>
      <c r="AS173" s="37" t="s">
        <v>257</v>
      </c>
      <c r="AT173" s="33"/>
      <c r="AV173" s="9" t="str">
        <f t="shared" ref="AV173:AV225" si="5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"&amp;A173&amp;", "&amp;C173&amp;", '"&amp;D173&amp;"', date'"&amp;E173&amp;"', date'"&amp;F173&amp;"', "&amp;G173&amp;", "&amp;H173&amp;", '"&amp;I173&amp;"',date'"&amp;O173&amp;"',"&amp;J173&amp;", "&amp;K173&amp;", "&amp;K173&amp;", '"&amp;L173&amp;"', "&amp;M173&amp;", "&amp;N173&amp;", date'"&amp;P173&amp;"', date'"&amp;Q173&amp;"', "&amp;R173&amp;", "&amp;S173&amp;", to_date('"&amp;T173&amp;"','YYYY-MM-DD HH24:MI:SS'), "&amp;U173&amp;", "&amp;V173&amp;", "&amp;W173&amp;", "&amp;X173&amp;", "&amp;AL173&amp;", '"&amp;AN173&amp;"', "&amp;AG173&amp;","&amp;AM173&amp;");"&amp;
IF(LEN(AC173)&gt;0,"insert into xxxx_oebs_cash_payment_test (ID, INVOICE_ID, OEBS_PAYMENT, DOC_DATE, COMISS_DATE) values (s_xxxx_oebs_cash_payment_test.NEXTVAL, "&amp;H173&amp;", "&amp;AC173&amp;", to_date('"&amp;T173&amp;"','YYYY-MM-DD HH24:MI:SS'), "&amp;AF173&amp;" );","")&amp;
IF(LEN(AD173)&gt;0,"insert into xxxx_oebs_cash_payment_test (ID, INVOICE_ID, OEBS_PAYMENT, DOC_DATE, COMISS_DATE) values (s_xxxx_oebs_cash_payment_test.NEXTVAL, "&amp;H173&amp;", "&amp;AD173&amp;", to_date('"&amp;T173&amp;"','YYYY-MM-DD HH24:MI:SS'), "&amp;AF173&amp;" );","")&amp;
IF(LEN(AE173)&gt;0,"insert into xxxx_oebs_cash_payment_test (ID, INVOICE_ID, OEBS_PAYMENT, DOC_DATE, COMISS_DATE) values (s_xxxx_oebs_cash_payment_test.NEXTVAL, "&amp;H173&amp;", "&amp;AE173&amp;", to_date('"&amp;T173&amp;"','YYYY-MM-DD HH24:MI:SS'), "&amp;AF173&amp;" );","")&amp;
IF(LEN(AH173)&gt;0,"insert into xxxx_client_discount_m  (ID,CLIENT_ID,CLIENT_AVG_DISCOUNT,DT) values (s_xxxx_client_discount_m.NEXTVAL,"&amp;X173&amp;", "&amp;AH173&amp;", "&amp;AI173&amp;");","")&amp;
IF(LEN(AJ173)&gt;0,"insert into xxxx_client_discount_m  (ID,CLIENT_ID,CLIENT_AVG_DISCOUNT,DT) values (s_xxxx_client_discount_m.NEXTVAL,"&amp;X173&amp;", "&amp;AJ173&amp;", "&amp;AK173&amp;");","")&amp;
IF(LEN(AO173)&gt;0,"insert into xxxx_contract_signed_attr (ID, CONTRACT_ID, CODE, KEY_NUM) values (s_xxxx_contract_signed_attr.NEXTVAL, "&amp;C173&amp;", 'SUPERCOMMISSION_BONUS' , "&amp;AO173&amp;" );","")&amp;
IF(LEN(AP173)&gt;0,"insert into xxxx_loyal_clients_contr_attr (ID, CONTRACT_ID, CLIENT_ID, LC_TURNOVER, COLLATERAL_FIRST_DT, COLLATERAL_END_DT) values (s_xxxx_loyal_clients_contr_atr.NEXTVAL, "&amp;C173&amp;", "&amp;X173&amp;", "&amp;AP173&amp;", "&amp;AQ173&amp;", "&amp;AR173&amp;"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2, 100188, 'Б-100188-13',date'2016-03-05',3, 12, 12, 'RUR', 1, 18, date'2016-03-06', date'2016-03-07', null, null, to_date('2016-03-11 00:00:00','YYYY-MM-DD HH24:MI:SS'), null, null, null, 270, 0, 'c1', 8,null);insert into xxxx_oebs_cash_payment_test (ID, INVOICE_ID, OEBS_PAYMENT, DOC_DATE, COMISS_DATE) values (s_xxxx_oebs_cash_payment_test.NEXTVAL, 100188, 30000, to_date('2016-03-11 00:00:00','YYYY-MM-DD HH24:MI:SS'), date'2016-03-31' );insert into xxxx_client_discount_m  (ID,CLIENT_ID,CLIENT_AVG_DISCOUNT,DT) values (s_xxxx_client_discount_m.NEXTVAL,270, 13, date'2014-03-01');</v>
      </c>
    </row>
    <row r="174" spans="1:48" x14ac:dyDescent="0.3">
      <c r="A174" s="10">
        <v>33</v>
      </c>
      <c r="B174" s="11"/>
      <c r="C174" s="12" t="str">
        <f t="shared" si="50"/>
        <v>100033</v>
      </c>
      <c r="D174" s="12" t="str">
        <f t="shared" si="51"/>
        <v>100033/13</v>
      </c>
      <c r="E174" s="158" t="s">
        <v>251</v>
      </c>
      <c r="F174" s="158" t="s">
        <v>252</v>
      </c>
      <c r="G174" s="12">
        <v>2</v>
      </c>
      <c r="H174" s="189">
        <v>100189</v>
      </c>
      <c r="I174" s="15" t="str">
        <f t="shared" si="52"/>
        <v>Б-100189-13</v>
      </c>
      <c r="J174" s="276">
        <v>3</v>
      </c>
      <c r="K174" s="12">
        <v>1</v>
      </c>
      <c r="L174" s="12" t="s">
        <v>42</v>
      </c>
      <c r="M174" s="16">
        <v>1</v>
      </c>
      <c r="N174" s="12">
        <v>18</v>
      </c>
      <c r="O174" s="13" t="s">
        <v>167</v>
      </c>
      <c r="P174" s="13" t="s">
        <v>234</v>
      </c>
      <c r="Q174" s="13" t="s">
        <v>235</v>
      </c>
      <c r="R174" s="17" t="str">
        <f>H174&amp;"1"</f>
        <v>1001891</v>
      </c>
      <c r="S174" s="15">
        <v>1</v>
      </c>
      <c r="T174" s="13" t="s">
        <v>139</v>
      </c>
      <c r="U174" s="12">
        <v>100000</v>
      </c>
      <c r="V174" s="12">
        <f>U174*0.18</f>
        <v>18000</v>
      </c>
      <c r="W174" s="12">
        <v>0</v>
      </c>
      <c r="X174" s="18">
        <v>271</v>
      </c>
      <c r="Y174" s="19" t="s">
        <v>47</v>
      </c>
      <c r="Z174" s="20">
        <f>U174-V174</f>
        <v>82000</v>
      </c>
      <c r="AA174" s="21"/>
      <c r="AB174" s="22"/>
      <c r="AC174" s="246"/>
      <c r="AD174" s="12"/>
      <c r="AE174" s="12"/>
      <c r="AF174" s="248"/>
      <c r="AG174" s="23">
        <v>8</v>
      </c>
      <c r="AH174" s="24">
        <v>13</v>
      </c>
      <c r="AI174" s="25" t="s">
        <v>49</v>
      </c>
      <c r="AJ174" s="13"/>
      <c r="AK174" s="13"/>
      <c r="AL174" s="17">
        <v>0</v>
      </c>
      <c r="AM174" s="15" t="s">
        <v>50</v>
      </c>
      <c r="AN174" s="12" t="s">
        <v>51</v>
      </c>
      <c r="AO174" s="12"/>
      <c r="AP174" s="17"/>
      <c r="AQ174" s="17"/>
      <c r="AR174" s="17"/>
      <c r="AS174" s="17" t="s">
        <v>311</v>
      </c>
      <c r="AT174" s="15">
        <v>1</v>
      </c>
      <c r="AU174" s="9">
        <v>82000</v>
      </c>
      <c r="AV174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100189, 'Б-100189-13',date'2016-03-02',3, 1, 1, 'RUR', 1, 18, date'2016-03-06', date'2016-03-07', 1001891, 1, to_date('2016-03-07 00:00:00','YYYY-MM-DD HH24:MI:SS'), 100000, 18000, 0, 271, 0, 'c1', 8,null);insert into xxxx_client_discount_m  (ID,CLIENT_ID,CLIENT_AVG_DISCOUNT,DT) values (s_xxxx_client_discount_m.NEXTVAL,271, 13, date'2014-03-01');</v>
      </c>
    </row>
    <row r="175" spans="1:48" ht="15" customHeight="1" x14ac:dyDescent="0.3">
      <c r="A175" s="10">
        <v>33</v>
      </c>
      <c r="B175" s="11"/>
      <c r="C175" s="12" t="str">
        <f t="shared" ref="C175:C180" si="54">"1000"&amp;A175</f>
        <v>100033</v>
      </c>
      <c r="D175" s="12" t="str">
        <f t="shared" ref="D175:D180" si="55">"1000"&amp;A175&amp;"/13"</f>
        <v>100033/13</v>
      </c>
      <c r="E175" s="158" t="s">
        <v>251</v>
      </c>
      <c r="F175" s="158" t="s">
        <v>252</v>
      </c>
      <c r="G175" s="12">
        <v>2</v>
      </c>
      <c r="H175" s="189">
        <v>100190</v>
      </c>
      <c r="I175" s="15" t="str">
        <f t="shared" ref="I175:I180" si="56">"Б-"&amp;H175&amp;"-13"</f>
        <v>Б-100190-13</v>
      </c>
      <c r="J175" s="276">
        <v>3</v>
      </c>
      <c r="K175" s="12">
        <v>2</v>
      </c>
      <c r="L175" s="12" t="s">
        <v>42</v>
      </c>
      <c r="M175" s="16">
        <v>1</v>
      </c>
      <c r="N175" s="12">
        <v>18</v>
      </c>
      <c r="O175" s="13" t="s">
        <v>168</v>
      </c>
      <c r="P175" s="13" t="s">
        <v>234</v>
      </c>
      <c r="Q175" s="13" t="s">
        <v>235</v>
      </c>
      <c r="R175" s="17" t="str">
        <f t="shared" ref="R175:R207" si="57">H175&amp;"1"</f>
        <v>1001901</v>
      </c>
      <c r="S175" s="15">
        <v>1</v>
      </c>
      <c r="T175" s="13" t="s">
        <v>140</v>
      </c>
      <c r="U175" s="12">
        <v>90000</v>
      </c>
      <c r="V175" s="12">
        <f t="shared" ref="V175:V180" si="58">U175*0.18</f>
        <v>16200</v>
      </c>
      <c r="W175" s="12">
        <v>0</v>
      </c>
      <c r="X175" s="18">
        <v>272</v>
      </c>
      <c r="Y175" s="19" t="s">
        <v>47</v>
      </c>
      <c r="Z175" s="20">
        <f t="shared" ref="Z175:Z180" si="59">U175-V175</f>
        <v>73800</v>
      </c>
      <c r="AA175" s="21"/>
      <c r="AB175" s="22"/>
      <c r="AC175" s="246"/>
      <c r="AD175" s="12"/>
      <c r="AE175" s="12"/>
      <c r="AF175" s="248"/>
      <c r="AG175" s="23">
        <v>8</v>
      </c>
      <c r="AH175" s="27">
        <v>7</v>
      </c>
      <c r="AI175" s="25" t="s">
        <v>49</v>
      </c>
      <c r="AJ175" s="13"/>
      <c r="AK175" s="13"/>
      <c r="AL175" s="17">
        <v>0</v>
      </c>
      <c r="AM175" s="15" t="s">
        <v>50</v>
      </c>
      <c r="AN175" s="12" t="s">
        <v>51</v>
      </c>
      <c r="AO175" s="12"/>
      <c r="AP175" s="17"/>
      <c r="AQ175" s="17"/>
      <c r="AR175" s="17"/>
      <c r="AS175" s="17"/>
      <c r="AT175" s="15">
        <v>2</v>
      </c>
      <c r="AU175" s="9">
        <v>73800</v>
      </c>
      <c r="AV175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100190, 'Б-100190-13',date'2016-03-03',3, 2, 2, 'RUR', 1, 18, date'2016-03-06', date'2016-03-07', 1001901, 1, to_date('2016-03-08 00:00:00','YYYY-MM-DD HH24:MI:SS'), 90000, 16200, 0, 272, 0, 'c1', 8,null);insert into xxxx_client_discount_m  (ID,CLIENT_ID,CLIENT_AVG_DISCOUNT,DT) values (s_xxxx_client_discount_m.NEXTVAL,272, 7, date'2014-03-01');</v>
      </c>
    </row>
    <row r="176" spans="1:48" ht="15" customHeight="1" x14ac:dyDescent="0.3">
      <c r="A176" s="10">
        <v>33</v>
      </c>
      <c r="B176" s="11"/>
      <c r="C176" s="12" t="str">
        <f t="shared" si="54"/>
        <v>100033</v>
      </c>
      <c r="D176" s="12" t="str">
        <f t="shared" si="55"/>
        <v>100033/13</v>
      </c>
      <c r="E176" s="158" t="s">
        <v>251</v>
      </c>
      <c r="F176" s="158" t="s">
        <v>252</v>
      </c>
      <c r="G176" s="12">
        <v>2</v>
      </c>
      <c r="H176" s="189">
        <v>100191</v>
      </c>
      <c r="I176" s="15" t="str">
        <f t="shared" si="56"/>
        <v>Б-100191-13</v>
      </c>
      <c r="J176" s="276">
        <v>3</v>
      </c>
      <c r="K176" s="12">
        <v>7</v>
      </c>
      <c r="L176" s="12" t="s">
        <v>42</v>
      </c>
      <c r="M176" s="16">
        <v>1</v>
      </c>
      <c r="N176" s="12">
        <v>18</v>
      </c>
      <c r="O176" s="13" t="s">
        <v>168</v>
      </c>
      <c r="P176" s="13" t="s">
        <v>234</v>
      </c>
      <c r="Q176" s="13" t="s">
        <v>235</v>
      </c>
      <c r="R176" s="17" t="str">
        <f t="shared" si="57"/>
        <v>1001911</v>
      </c>
      <c r="S176" s="15">
        <v>1</v>
      </c>
      <c r="T176" s="13" t="s">
        <v>140</v>
      </c>
      <c r="U176" s="12">
        <v>90000</v>
      </c>
      <c r="V176" s="12">
        <f t="shared" si="58"/>
        <v>16200</v>
      </c>
      <c r="W176" s="12">
        <v>0</v>
      </c>
      <c r="X176" s="18">
        <v>273</v>
      </c>
      <c r="Y176" s="19" t="s">
        <v>47</v>
      </c>
      <c r="Z176" s="20">
        <f t="shared" si="59"/>
        <v>73800</v>
      </c>
      <c r="AA176" s="21"/>
      <c r="AB176" s="22"/>
      <c r="AC176" s="246"/>
      <c r="AD176" s="12"/>
      <c r="AE176" s="12"/>
      <c r="AF176" s="248"/>
      <c r="AG176" s="23">
        <v>8</v>
      </c>
      <c r="AH176" s="27">
        <v>7</v>
      </c>
      <c r="AI176" s="25" t="s">
        <v>49</v>
      </c>
      <c r="AJ176" s="13"/>
      <c r="AK176" s="13"/>
      <c r="AL176" s="17">
        <v>0</v>
      </c>
      <c r="AM176" s="15" t="s">
        <v>50</v>
      </c>
      <c r="AN176" s="12" t="s">
        <v>51</v>
      </c>
      <c r="AO176" s="12"/>
      <c r="AP176" s="17"/>
      <c r="AQ176" s="17"/>
      <c r="AR176" s="17"/>
      <c r="AS176" s="171"/>
      <c r="AT176" s="172">
        <v>7</v>
      </c>
      <c r="AU176" s="9">
        <v>139400</v>
      </c>
      <c r="AV176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100191, 'Б-100191-13',date'2016-03-03',3, 7, 7, 'RUR', 1, 18, date'2016-03-06', date'2016-03-07', 1001911, 1, to_date('2016-03-08 00:00:00','YYYY-MM-DD HH24:MI:SS'), 90000, 16200, 0, 273, 0, 'c1', 8,null);insert into xxxx_client_discount_m  (ID,CLIENT_ID,CLIENT_AVG_DISCOUNT,DT) values (s_xxxx_client_discount_m.NEXTVAL,273, 7, date'2014-03-01');</v>
      </c>
    </row>
    <row r="177" spans="1:48" ht="15" customHeight="1" x14ac:dyDescent="0.3">
      <c r="A177" s="10">
        <v>33</v>
      </c>
      <c r="B177" s="11"/>
      <c r="C177" s="12" t="str">
        <f t="shared" si="54"/>
        <v>100033</v>
      </c>
      <c r="D177" s="12" t="str">
        <f t="shared" si="55"/>
        <v>100033/13</v>
      </c>
      <c r="E177" s="158" t="s">
        <v>251</v>
      </c>
      <c r="F177" s="12" t="s">
        <v>252</v>
      </c>
      <c r="G177" s="12">
        <v>2</v>
      </c>
      <c r="H177" s="189">
        <v>100192</v>
      </c>
      <c r="I177" s="15" t="str">
        <f t="shared" si="56"/>
        <v>Б-100192-13</v>
      </c>
      <c r="J177" s="276">
        <v>3</v>
      </c>
      <c r="K177" s="28">
        <v>7</v>
      </c>
      <c r="L177" s="12" t="s">
        <v>42</v>
      </c>
      <c r="M177" s="16">
        <v>1</v>
      </c>
      <c r="N177" s="12">
        <v>18</v>
      </c>
      <c r="O177" s="13" t="s">
        <v>169</v>
      </c>
      <c r="P177" s="13" t="s">
        <v>234</v>
      </c>
      <c r="Q177" s="13" t="s">
        <v>235</v>
      </c>
      <c r="R177" s="17" t="str">
        <f t="shared" si="57"/>
        <v>1001921</v>
      </c>
      <c r="S177" s="15">
        <v>1</v>
      </c>
      <c r="T177" s="13" t="s">
        <v>141</v>
      </c>
      <c r="U177" s="12">
        <v>80000</v>
      </c>
      <c r="V177" s="12">
        <f t="shared" si="58"/>
        <v>14400</v>
      </c>
      <c r="W177" s="12">
        <v>0</v>
      </c>
      <c r="X177" s="18">
        <v>274</v>
      </c>
      <c r="Y177" s="19" t="s">
        <v>47</v>
      </c>
      <c r="Z177" s="20">
        <f t="shared" si="59"/>
        <v>65600</v>
      </c>
      <c r="AA177" s="21"/>
      <c r="AB177" s="22"/>
      <c r="AC177" s="246"/>
      <c r="AD177" s="12"/>
      <c r="AE177" s="12"/>
      <c r="AF177" s="248"/>
      <c r="AG177" s="23">
        <v>8</v>
      </c>
      <c r="AH177" s="30">
        <v>20</v>
      </c>
      <c r="AI177" s="25" t="s">
        <v>49</v>
      </c>
      <c r="AJ177" s="13"/>
      <c r="AK177" s="13"/>
      <c r="AL177" s="17">
        <v>0</v>
      </c>
      <c r="AM177" s="15" t="s">
        <v>50</v>
      </c>
      <c r="AN177" s="12" t="s">
        <v>51</v>
      </c>
      <c r="AO177" s="12"/>
      <c r="AP177" s="17"/>
      <c r="AQ177" s="17"/>
      <c r="AR177" s="17"/>
      <c r="AS177" s="17"/>
      <c r="AT177" s="15">
        <v>12</v>
      </c>
      <c r="AU177" s="9">
        <v>49200</v>
      </c>
      <c r="AV177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100192, 'Б-100192-13',date'2016-03-04',3, 7, 7, 'RUR', 1, 18, date'2016-03-06', date'2016-03-07', 1001921, 1, to_date('2016-03-09 00:00:00','YYYY-MM-DD HH24:MI:SS'), 80000, 14400, 0, 274, 0, 'c1', 8,null);insert into xxxx_client_discount_m  (ID,CLIENT_ID,CLIENT_AVG_DISCOUNT,DT) values (s_xxxx_client_discount_m.NEXTVAL,274, 20, date'2014-03-01');</v>
      </c>
    </row>
    <row r="178" spans="1:48" s="44" customFormat="1" ht="15" customHeight="1" x14ac:dyDescent="0.3">
      <c r="A178" s="10">
        <v>33</v>
      </c>
      <c r="B178" s="32"/>
      <c r="C178" s="33" t="str">
        <f t="shared" si="54"/>
        <v>100033</v>
      </c>
      <c r="D178" s="33" t="str">
        <f t="shared" si="55"/>
        <v>100033/13</v>
      </c>
      <c r="E178" s="159" t="s">
        <v>251</v>
      </c>
      <c r="F178" s="159" t="s">
        <v>252</v>
      </c>
      <c r="G178" s="33">
        <v>2</v>
      </c>
      <c r="H178" s="189">
        <v>100193</v>
      </c>
      <c r="I178" s="33" t="str">
        <f t="shared" si="56"/>
        <v>Б-100193-13</v>
      </c>
      <c r="J178" s="276">
        <v>3</v>
      </c>
      <c r="K178" s="35">
        <v>12</v>
      </c>
      <c r="L178" s="33" t="s">
        <v>42</v>
      </c>
      <c r="M178" s="36">
        <v>1</v>
      </c>
      <c r="N178" s="33">
        <v>18</v>
      </c>
      <c r="O178" s="34" t="s">
        <v>170</v>
      </c>
      <c r="P178" s="34" t="s">
        <v>234</v>
      </c>
      <c r="Q178" s="34" t="s">
        <v>235</v>
      </c>
      <c r="R178" s="17" t="str">
        <f t="shared" si="57"/>
        <v>1001931</v>
      </c>
      <c r="S178" s="33">
        <v>1</v>
      </c>
      <c r="T178" s="34" t="s">
        <v>142</v>
      </c>
      <c r="U178" s="33">
        <v>60000</v>
      </c>
      <c r="V178" s="33">
        <f t="shared" si="58"/>
        <v>10800</v>
      </c>
      <c r="W178" s="33">
        <v>0</v>
      </c>
      <c r="X178" s="18">
        <v>275</v>
      </c>
      <c r="Y178" s="38" t="s">
        <v>47</v>
      </c>
      <c r="Z178" s="106">
        <f t="shared" si="59"/>
        <v>49200</v>
      </c>
      <c r="AA178" s="39"/>
      <c r="AB178" s="288"/>
      <c r="AC178" s="251"/>
      <c r="AD178" s="33"/>
      <c r="AE178" s="33"/>
      <c r="AF178" s="250"/>
      <c r="AG178" s="41">
        <v>8</v>
      </c>
      <c r="AH178" s="42">
        <v>13</v>
      </c>
      <c r="AI178" s="43" t="s">
        <v>49</v>
      </c>
      <c r="AJ178" s="34"/>
      <c r="AK178" s="34"/>
      <c r="AL178" s="37">
        <v>0</v>
      </c>
      <c r="AM178" s="33" t="s">
        <v>50</v>
      </c>
      <c r="AN178" s="33" t="s">
        <v>51</v>
      </c>
      <c r="AO178" s="33"/>
      <c r="AP178" s="37"/>
      <c r="AQ178" s="37"/>
      <c r="AR178" s="37"/>
      <c r="AS178" s="37" t="s">
        <v>312</v>
      </c>
      <c r="AT178" s="33"/>
      <c r="AV178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2, 100193, 'Б-100193-13',date'2016-03-05',3, 12, 12, 'RUR', 1, 18, date'2016-03-06', date'2016-03-07', 1001931, 1, to_date('2016-03-11 00:00:00','YYYY-MM-DD HH24:MI:SS'), 60000, 10800, 0, 275, 0, 'c1', 8,null);insert into xxxx_client_discount_m  (ID,CLIENT_ID,CLIENT_AVG_DISCOUNT,DT) values (s_xxxx_client_discount_m.NEXTVAL,275, 13, date'2014-03-01');</v>
      </c>
    </row>
    <row r="179" spans="1:48" s="228" customFormat="1" ht="15" customHeight="1" x14ac:dyDescent="0.3">
      <c r="A179" s="10">
        <v>34</v>
      </c>
      <c r="B179" s="237"/>
      <c r="C179" s="220" t="str">
        <f t="shared" si="54"/>
        <v>100034</v>
      </c>
      <c r="D179" s="220" t="str">
        <f t="shared" si="55"/>
        <v>100034/13</v>
      </c>
      <c r="E179" s="221" t="s">
        <v>251</v>
      </c>
      <c r="F179" s="221" t="s">
        <v>252</v>
      </c>
      <c r="G179" s="220">
        <v>2</v>
      </c>
      <c r="H179" s="189">
        <v>100194</v>
      </c>
      <c r="I179" s="222" t="str">
        <f t="shared" si="56"/>
        <v>Б-100194-13</v>
      </c>
      <c r="J179" s="276">
        <v>3</v>
      </c>
      <c r="K179" s="220">
        <v>25</v>
      </c>
      <c r="L179" s="220" t="s">
        <v>42</v>
      </c>
      <c r="M179" s="223">
        <v>1</v>
      </c>
      <c r="N179" s="220">
        <v>18</v>
      </c>
      <c r="O179" s="221" t="s">
        <v>169</v>
      </c>
      <c r="P179" s="221" t="s">
        <v>234</v>
      </c>
      <c r="Q179" s="221" t="s">
        <v>235</v>
      </c>
      <c r="R179" s="17" t="str">
        <f t="shared" si="57"/>
        <v>1001941</v>
      </c>
      <c r="S179" s="247">
        <v>4</v>
      </c>
      <c r="T179" s="221" t="s">
        <v>141</v>
      </c>
      <c r="U179" s="220">
        <v>20000</v>
      </c>
      <c r="V179" s="220">
        <f t="shared" si="58"/>
        <v>3600</v>
      </c>
      <c r="W179" s="220">
        <v>0</v>
      </c>
      <c r="X179" s="18">
        <v>276</v>
      </c>
      <c r="Y179" s="225" t="s">
        <v>47</v>
      </c>
      <c r="Z179" s="20">
        <f t="shared" si="59"/>
        <v>16400</v>
      </c>
      <c r="AA179" s="21"/>
      <c r="AB179" s="22">
        <f>AC179/1.18</f>
        <v>8474.5762711864409</v>
      </c>
      <c r="AC179" s="224">
        <f t="shared" ref="AC179:AC192" si="60">U179*0.5</f>
        <v>10000</v>
      </c>
      <c r="AD179" s="220"/>
      <c r="AE179" s="220"/>
      <c r="AF179" s="221" t="s">
        <v>231</v>
      </c>
      <c r="AG179" s="227">
        <v>8</v>
      </c>
      <c r="AH179" s="224">
        <v>20</v>
      </c>
      <c r="AI179" s="221" t="s">
        <v>49</v>
      </c>
      <c r="AJ179" s="221"/>
      <c r="AK179" s="221"/>
      <c r="AL179" s="224">
        <v>0</v>
      </c>
      <c r="AM179" s="222" t="s">
        <v>50</v>
      </c>
      <c r="AN179" s="220" t="s">
        <v>51</v>
      </c>
      <c r="AO179" s="220"/>
      <c r="AP179" s="224"/>
      <c r="AQ179" s="224"/>
      <c r="AR179" s="224"/>
      <c r="AS179" s="224" t="s">
        <v>313</v>
      </c>
      <c r="AT179" s="222"/>
      <c r="AU179" s="9"/>
      <c r="AV179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2, 100194, 'Б-100194-13',date'2016-03-04',3, 25, 25, 'RUR', 1, 18, date'2016-03-06', date'2016-03-07', 1001941, 4, to_date('2016-03-09 00:00:00','YYYY-MM-DD HH24:MI:SS'), 20000, 3600, 0, 276, 0, 'c1', 8,null);insert into xxxx_oebs_cash_payment_test (ID, INVOICE_ID, OEBS_PAYMENT, DOC_DATE, COMISS_DATE) values (s_xxxx_oebs_cash_payment_test.NEXTVAL, 100194, 10000, to_date('2016-03-09 00:00:00','YYYY-MM-DD HH24:MI:SS'), date'2016-03-31' );insert into xxxx_client_discount_m  (ID,CLIENT_ID,CLIENT_AVG_DISCOUNT,DT) values (s_xxxx_client_discount_m.NEXTVAL,276, 20, date'2014-03-01');</v>
      </c>
    </row>
    <row r="180" spans="1:48" s="236" customFormat="1" ht="17.25" customHeight="1" x14ac:dyDescent="0.3">
      <c r="A180" s="10">
        <v>34</v>
      </c>
      <c r="B180" s="238"/>
      <c r="C180" s="229" t="str">
        <f t="shared" si="54"/>
        <v>100034</v>
      </c>
      <c r="D180" s="229" t="str">
        <f t="shared" si="55"/>
        <v>100034/13</v>
      </c>
      <c r="E180" s="230" t="s">
        <v>251</v>
      </c>
      <c r="F180" s="230" t="s">
        <v>252</v>
      </c>
      <c r="G180" s="229">
        <v>2</v>
      </c>
      <c r="H180" s="189">
        <v>100195</v>
      </c>
      <c r="I180" s="229" t="str">
        <f t="shared" si="56"/>
        <v>Б-100195-13</v>
      </c>
      <c r="J180" s="276">
        <v>3</v>
      </c>
      <c r="K180" s="229">
        <v>25</v>
      </c>
      <c r="L180" s="229" t="s">
        <v>42</v>
      </c>
      <c r="M180" s="231">
        <v>1</v>
      </c>
      <c r="N180" s="229">
        <v>18</v>
      </c>
      <c r="O180" s="230" t="s">
        <v>170</v>
      </c>
      <c r="P180" s="230" t="s">
        <v>234</v>
      </c>
      <c r="Q180" s="230" t="s">
        <v>235</v>
      </c>
      <c r="R180" s="17" t="str">
        <f t="shared" si="57"/>
        <v>1001951</v>
      </c>
      <c r="S180" s="229">
        <v>1</v>
      </c>
      <c r="T180" s="230" t="s">
        <v>142</v>
      </c>
      <c r="U180" s="229">
        <v>41000</v>
      </c>
      <c r="V180" s="229">
        <f t="shared" si="58"/>
        <v>7380</v>
      </c>
      <c r="W180" s="229">
        <v>0</v>
      </c>
      <c r="X180" s="18">
        <v>277</v>
      </c>
      <c r="Y180" s="233" t="s">
        <v>47</v>
      </c>
      <c r="Z180" s="106">
        <f t="shared" si="59"/>
        <v>33620</v>
      </c>
      <c r="AA180" s="52"/>
      <c r="AB180" s="288">
        <f>AC180/1.18</f>
        <v>17372.881355932204</v>
      </c>
      <c r="AC180" s="232">
        <f t="shared" si="60"/>
        <v>20500</v>
      </c>
      <c r="AD180" s="229"/>
      <c r="AE180" s="229"/>
      <c r="AF180" s="230" t="s">
        <v>231</v>
      </c>
      <c r="AG180" s="235">
        <v>8</v>
      </c>
      <c r="AH180" s="232">
        <v>13</v>
      </c>
      <c r="AI180" s="230" t="s">
        <v>49</v>
      </c>
      <c r="AJ180" s="230"/>
      <c r="AK180" s="230"/>
      <c r="AL180" s="232">
        <v>0</v>
      </c>
      <c r="AM180" s="229" t="s">
        <v>50</v>
      </c>
      <c r="AN180" s="229" t="s">
        <v>51</v>
      </c>
      <c r="AO180" s="229"/>
      <c r="AP180" s="232"/>
      <c r="AQ180" s="232"/>
      <c r="AR180" s="232"/>
      <c r="AS180" s="232" t="s">
        <v>273</v>
      </c>
      <c r="AT180" s="229"/>
      <c r="AU180" s="44"/>
      <c r="AV180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2, 100195, 'Б-100195-13',date'2016-03-05',3, 25, 25, 'RUR', 1, 18, date'2016-03-06', date'2016-03-07', 1001951, 1, to_date('2016-03-11 00:00:00','YYYY-MM-DD HH24:MI:SS'), 41000, 7380, 0, 277, 0, 'c1', 8,null);insert into xxxx_oebs_cash_payment_test (ID, INVOICE_ID, OEBS_PAYMENT, DOC_DATE, COMISS_DATE) values (s_xxxx_oebs_cash_payment_test.NEXTVAL, 100195, 20500, to_date('2016-03-11 00:00:00','YYYY-MM-DD HH24:MI:SS'), date'2016-03-31' );insert into xxxx_client_discount_m  (ID,CLIENT_ID,CLIENT_AVG_DISCOUNT,DT) values (s_xxxx_client_discount_m.NEXTVAL,277, 13, date'2014-03-01');</v>
      </c>
    </row>
    <row r="181" spans="1:48" x14ac:dyDescent="0.3">
      <c r="A181" s="10">
        <v>35</v>
      </c>
      <c r="B181" s="11"/>
      <c r="C181" s="12" t="str">
        <f t="shared" ref="C181:C211" si="61">"1000"&amp;A181</f>
        <v>100035</v>
      </c>
      <c r="D181" s="12" t="str">
        <f t="shared" ref="D181:D211" si="62">"1000"&amp;A181&amp;"/13"</f>
        <v>100035/13</v>
      </c>
      <c r="E181" s="158" t="s">
        <v>251</v>
      </c>
      <c r="F181" s="158" t="s">
        <v>252</v>
      </c>
      <c r="G181" s="12">
        <v>2</v>
      </c>
      <c r="H181" s="189">
        <v>100196</v>
      </c>
      <c r="I181" s="15" t="str">
        <f t="shared" ref="I181:I211" si="63">"Б-"&amp;H181&amp;"-13"</f>
        <v>Б-100196-13</v>
      </c>
      <c r="J181" s="276">
        <v>3</v>
      </c>
      <c r="K181" s="12">
        <v>1</v>
      </c>
      <c r="L181" s="81" t="s">
        <v>91</v>
      </c>
      <c r="M181" s="16">
        <v>1</v>
      </c>
      <c r="N181" s="12">
        <v>18</v>
      </c>
      <c r="O181" s="13" t="s">
        <v>167</v>
      </c>
      <c r="P181" s="13" t="s">
        <v>234</v>
      </c>
      <c r="Q181" s="13" t="s">
        <v>235</v>
      </c>
      <c r="R181" s="17" t="str">
        <f t="shared" si="57"/>
        <v>1001961</v>
      </c>
      <c r="S181" s="15">
        <v>1</v>
      </c>
      <c r="T181" s="13" t="s">
        <v>139</v>
      </c>
      <c r="U181" s="12">
        <v>100000</v>
      </c>
      <c r="V181" s="12">
        <f>U181*0.18</f>
        <v>18000</v>
      </c>
      <c r="W181" s="12">
        <v>0</v>
      </c>
      <c r="X181" s="18">
        <v>278</v>
      </c>
      <c r="Y181" s="19" t="s">
        <v>47</v>
      </c>
      <c r="Z181" s="20">
        <f t="shared" ref="Z181:Z187" si="64">U181-V181</f>
        <v>82000</v>
      </c>
      <c r="AA181" s="21"/>
      <c r="AB181" s="22"/>
      <c r="AC181" s="14">
        <f t="shared" si="60"/>
        <v>50000</v>
      </c>
      <c r="AD181" s="12"/>
      <c r="AE181" s="12"/>
      <c r="AF181" s="13" t="s">
        <v>231</v>
      </c>
      <c r="AG181" s="23">
        <v>8</v>
      </c>
      <c r="AH181" s="24">
        <v>13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17" t="s">
        <v>355</v>
      </c>
      <c r="AT181" s="15"/>
      <c r="AV181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100196, 'Б-100196-13',date'2016-03-02',3, 1, 1, 'USD', 1, 18, date'2016-03-06', date'2016-03-07', 1001961, 1, to_date('2016-03-07 00:00:00','YYYY-MM-DD HH24:MI:SS'), 100000, 18000, 0, 278, 0, 'c1', 8,null);insert into xxxx_oebs_cash_payment_test (ID, INVOICE_ID, OEBS_PAYMENT, DOC_DATE, COMISS_DATE) values (s_xxxx_oebs_cash_payment_test.NEXTVAL, 100196, 50000, to_date('2016-03-07 00:00:00','YYYY-MM-DD HH24:MI:SS'), date'2016-03-31' );insert into xxxx_client_discount_m  (ID,CLIENT_ID,CLIENT_AVG_DISCOUNT,DT) values (s_xxxx_client_discount_m.NEXTVAL,278, 13, date'2014-03-01');</v>
      </c>
    </row>
    <row r="182" spans="1:48" ht="15" customHeight="1" x14ac:dyDescent="0.3">
      <c r="A182" s="10">
        <v>35</v>
      </c>
      <c r="B182" s="11"/>
      <c r="C182" s="12" t="str">
        <f t="shared" si="61"/>
        <v>100035</v>
      </c>
      <c r="D182" s="12" t="str">
        <f t="shared" si="62"/>
        <v>100035/13</v>
      </c>
      <c r="E182" s="158" t="s">
        <v>251</v>
      </c>
      <c r="F182" s="158" t="s">
        <v>252</v>
      </c>
      <c r="G182" s="12">
        <v>2</v>
      </c>
      <c r="H182" s="189">
        <v>100197</v>
      </c>
      <c r="I182" s="15" t="str">
        <f t="shared" si="63"/>
        <v>Б-100197-13</v>
      </c>
      <c r="J182" s="276">
        <v>3</v>
      </c>
      <c r="K182" s="12">
        <v>2</v>
      </c>
      <c r="L182" s="81" t="s">
        <v>91</v>
      </c>
      <c r="M182" s="85">
        <v>0</v>
      </c>
      <c r="N182" s="81">
        <v>0</v>
      </c>
      <c r="O182" s="13" t="s">
        <v>168</v>
      </c>
      <c r="P182" s="13" t="s">
        <v>234</v>
      </c>
      <c r="Q182" s="13" t="s">
        <v>235</v>
      </c>
      <c r="R182" s="17" t="str">
        <f t="shared" si="57"/>
        <v>1001971</v>
      </c>
      <c r="S182" s="15">
        <v>1</v>
      </c>
      <c r="T182" s="13" t="s">
        <v>140</v>
      </c>
      <c r="U182" s="12">
        <v>90000</v>
      </c>
      <c r="V182" s="12">
        <v>0</v>
      </c>
      <c r="W182" s="12">
        <v>0</v>
      </c>
      <c r="X182" s="18">
        <v>279</v>
      </c>
      <c r="Y182" s="19" t="s">
        <v>47</v>
      </c>
      <c r="Z182" s="20">
        <f t="shared" si="64"/>
        <v>90000</v>
      </c>
      <c r="AA182" s="21"/>
      <c r="AB182" s="26"/>
      <c r="AC182" s="14">
        <f t="shared" si="60"/>
        <v>45000</v>
      </c>
      <c r="AD182" s="12"/>
      <c r="AE182" s="12"/>
      <c r="AF182" s="13" t="s">
        <v>231</v>
      </c>
      <c r="AG182" s="23">
        <v>8</v>
      </c>
      <c r="AH182" s="27">
        <v>7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S182" s="17" t="s">
        <v>356</v>
      </c>
      <c r="AT182" s="15"/>
      <c r="AV182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100197, 'Б-100197-13',date'2016-03-03',3, 2, 2, 'USD', 0, 0, date'2016-03-06', date'2016-03-07', 1001971, 1, to_date('2016-03-08 00:00:00','YYYY-MM-DD HH24:MI:SS'), 90000, 0, 0, 279, 0, 'c1', 8,null);insert into xxxx_oebs_cash_payment_test (ID, INVOICE_ID, OEBS_PAYMENT, DOC_DATE, COMISS_DATE) values (s_xxxx_oebs_cash_payment_test.NEXTVAL, 100197, 45000, to_date('2016-03-08 00:00:00','YYYY-MM-DD HH24:MI:SS'), date'2016-03-31' );insert into xxxx_client_discount_m  (ID,CLIENT_ID,CLIENT_AVG_DISCOUNT,DT) values (s_xxxx_client_discount_m.NEXTVAL,279, 7, date'2014-03-01');</v>
      </c>
    </row>
    <row r="183" spans="1:48" ht="15" customHeight="1" x14ac:dyDescent="0.3">
      <c r="A183" s="10">
        <v>35</v>
      </c>
      <c r="B183" s="11"/>
      <c r="C183" s="12" t="str">
        <f t="shared" si="61"/>
        <v>100035</v>
      </c>
      <c r="D183" s="12" t="str">
        <f t="shared" si="62"/>
        <v>100035/13</v>
      </c>
      <c r="E183" s="158" t="s">
        <v>251</v>
      </c>
      <c r="F183" s="158" t="s">
        <v>252</v>
      </c>
      <c r="G183" s="12">
        <v>2</v>
      </c>
      <c r="H183" s="189">
        <v>100198</v>
      </c>
      <c r="I183" s="15" t="str">
        <f t="shared" si="63"/>
        <v>Б-100198-13</v>
      </c>
      <c r="J183" s="276">
        <v>3</v>
      </c>
      <c r="K183" s="12">
        <v>2</v>
      </c>
      <c r="L183" s="81" t="s">
        <v>91</v>
      </c>
      <c r="M183" s="16">
        <v>1</v>
      </c>
      <c r="N183" s="12">
        <v>18</v>
      </c>
      <c r="O183" s="13" t="s">
        <v>168</v>
      </c>
      <c r="P183" s="13" t="s">
        <v>234</v>
      </c>
      <c r="Q183" s="13" t="s">
        <v>235</v>
      </c>
      <c r="R183" s="17" t="str">
        <f t="shared" si="57"/>
        <v>1001981</v>
      </c>
      <c r="S183" s="15">
        <v>1</v>
      </c>
      <c r="T183" s="13" t="s">
        <v>140</v>
      </c>
      <c r="U183" s="12">
        <v>90000</v>
      </c>
      <c r="V183" s="12">
        <f t="shared" ref="V183:V192" si="65">U183*0.18</f>
        <v>16200</v>
      </c>
      <c r="W183" s="12">
        <v>0</v>
      </c>
      <c r="X183" s="18">
        <v>280</v>
      </c>
      <c r="Y183" s="19" t="s">
        <v>47</v>
      </c>
      <c r="Z183" s="20">
        <f t="shared" si="64"/>
        <v>73800</v>
      </c>
      <c r="AA183" s="21"/>
      <c r="AB183" s="26"/>
      <c r="AC183" s="14">
        <f t="shared" si="60"/>
        <v>45000</v>
      </c>
      <c r="AD183" s="12"/>
      <c r="AE183" s="12"/>
      <c r="AF183" s="13" t="s">
        <v>231</v>
      </c>
      <c r="AG183" s="23">
        <v>8</v>
      </c>
      <c r="AH183" s="27">
        <v>7</v>
      </c>
      <c r="AI183" s="25" t="s">
        <v>49</v>
      </c>
      <c r="AJ183" s="13"/>
      <c r="AK183" s="13"/>
      <c r="AL183" s="17">
        <v>0</v>
      </c>
      <c r="AM183" s="15" t="s">
        <v>50</v>
      </c>
      <c r="AN183" s="12" t="s">
        <v>51</v>
      </c>
      <c r="AO183" s="12"/>
      <c r="AP183" s="17"/>
      <c r="AQ183" s="17"/>
      <c r="AR183" s="17"/>
      <c r="AS183" s="17"/>
      <c r="AT183" s="15"/>
      <c r="AV183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100198, 'Б-100198-13',date'2016-03-03',3, 2, 2, 'USD', 1, 18, date'2016-03-06', date'2016-03-07', 1001981, 1, to_date('2016-03-08 00:00:00','YYYY-MM-DD HH24:MI:SS'), 90000, 16200, 0, 280, 0, 'c1', 8,null);insert into xxxx_oebs_cash_payment_test (ID, INVOICE_ID, OEBS_PAYMENT, DOC_DATE, COMISS_DATE) values (s_xxxx_oebs_cash_payment_test.NEXTVAL, 100198, 45000, to_date('2016-03-08 00:00:00','YYYY-MM-DD HH24:MI:SS'), date'2016-03-31' );insert into xxxx_client_discount_m  (ID,CLIENT_ID,CLIENT_AVG_DISCOUNT,DT) values (s_xxxx_client_discount_m.NEXTVAL,280, 7, date'2014-03-01');</v>
      </c>
    </row>
    <row r="184" spans="1:48" ht="15" customHeight="1" x14ac:dyDescent="0.3">
      <c r="A184" s="10">
        <v>35</v>
      </c>
      <c r="B184" s="11"/>
      <c r="C184" s="12" t="str">
        <f t="shared" si="61"/>
        <v>100035</v>
      </c>
      <c r="D184" s="12" t="str">
        <f t="shared" si="62"/>
        <v>100035/13</v>
      </c>
      <c r="E184" s="158" t="s">
        <v>251</v>
      </c>
      <c r="F184" s="158" t="s">
        <v>252</v>
      </c>
      <c r="G184" s="12">
        <v>2</v>
      </c>
      <c r="H184" s="189">
        <v>100199</v>
      </c>
      <c r="I184" s="15" t="str">
        <f t="shared" si="63"/>
        <v>Б-100199-13</v>
      </c>
      <c r="J184" s="276">
        <v>3</v>
      </c>
      <c r="K184" s="12">
        <v>7</v>
      </c>
      <c r="L184" s="241" t="s">
        <v>274</v>
      </c>
      <c r="M184" s="16">
        <v>1</v>
      </c>
      <c r="N184" s="12">
        <v>18</v>
      </c>
      <c r="O184" s="13" t="s">
        <v>168</v>
      </c>
      <c r="P184" s="13" t="s">
        <v>234</v>
      </c>
      <c r="Q184" s="13" t="s">
        <v>235</v>
      </c>
      <c r="R184" s="17" t="str">
        <f t="shared" si="57"/>
        <v>1001991</v>
      </c>
      <c r="S184" s="15">
        <v>1</v>
      </c>
      <c r="T184" s="13" t="s">
        <v>140</v>
      </c>
      <c r="U184" s="12">
        <v>90000</v>
      </c>
      <c r="V184" s="12">
        <f t="shared" si="65"/>
        <v>16200</v>
      </c>
      <c r="W184" s="12">
        <v>0</v>
      </c>
      <c r="X184" s="18">
        <v>281</v>
      </c>
      <c r="Y184" s="19" t="s">
        <v>47</v>
      </c>
      <c r="Z184" s="20">
        <f t="shared" si="64"/>
        <v>73800</v>
      </c>
      <c r="AA184" s="21"/>
      <c r="AB184" s="26"/>
      <c r="AC184" s="14">
        <f t="shared" si="60"/>
        <v>45000</v>
      </c>
      <c r="AD184" s="12"/>
      <c r="AE184" s="12"/>
      <c r="AF184" s="13" t="s">
        <v>231</v>
      </c>
      <c r="AG184" s="23">
        <v>8</v>
      </c>
      <c r="AH184" s="27">
        <v>7</v>
      </c>
      <c r="AI184" s="25" t="s">
        <v>49</v>
      </c>
      <c r="AJ184" s="13"/>
      <c r="AK184" s="13"/>
      <c r="AL184" s="17">
        <v>0</v>
      </c>
      <c r="AM184" s="15" t="s">
        <v>50</v>
      </c>
      <c r="AN184" s="12" t="s">
        <v>51</v>
      </c>
      <c r="AO184" s="12"/>
      <c r="AP184" s="17"/>
      <c r="AQ184" s="17"/>
      <c r="AR184" s="17"/>
      <c r="AS184" s="171"/>
      <c r="AT184" s="172"/>
      <c r="AV184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100199, 'Б-100199-13',date'2016-03-03',3, 7, 7, 'RUB', 1, 18, date'2016-03-06', date'2016-03-07', 1001991, 1, to_date('2016-03-08 00:00:00','YYYY-MM-DD HH24:MI:SS'), 90000, 16200, 0, 281, 0, 'c1', 8,null);insert into xxxx_oebs_cash_payment_test (ID, INVOICE_ID, OEBS_PAYMENT, DOC_DATE, COMISS_DATE) values (s_xxxx_oebs_cash_payment_test.NEXTVAL, 100199, 45000, to_date('2016-03-08 00:00:00','YYYY-MM-DD HH24:MI:SS'), date'2016-03-31' );insert into xxxx_client_discount_m  (ID,CLIENT_ID,CLIENT_AVG_DISCOUNT,DT) values (s_xxxx_client_discount_m.NEXTVAL,281, 7, date'2014-03-01');</v>
      </c>
    </row>
    <row r="185" spans="1:48" ht="15" customHeight="1" x14ac:dyDescent="0.3">
      <c r="A185" s="10">
        <v>35</v>
      </c>
      <c r="B185" s="11"/>
      <c r="C185" s="12" t="str">
        <f t="shared" si="61"/>
        <v>100035</v>
      </c>
      <c r="D185" s="12" t="str">
        <f t="shared" si="62"/>
        <v>100035/13</v>
      </c>
      <c r="E185" s="158" t="s">
        <v>251</v>
      </c>
      <c r="F185" s="158" t="s">
        <v>252</v>
      </c>
      <c r="G185" s="12">
        <v>2</v>
      </c>
      <c r="H185" s="189">
        <v>100200</v>
      </c>
      <c r="I185" s="15" t="str">
        <f t="shared" si="63"/>
        <v>Б-100200-13</v>
      </c>
      <c r="J185" s="276">
        <v>3</v>
      </c>
      <c r="K185" s="28">
        <v>7</v>
      </c>
      <c r="L185" s="81" t="s">
        <v>91</v>
      </c>
      <c r="M185" s="16">
        <v>1</v>
      </c>
      <c r="N185" s="12">
        <v>18</v>
      </c>
      <c r="O185" s="13" t="s">
        <v>169</v>
      </c>
      <c r="P185" s="13" t="s">
        <v>234</v>
      </c>
      <c r="Q185" s="13" t="s">
        <v>235</v>
      </c>
      <c r="R185" s="17" t="str">
        <f t="shared" si="57"/>
        <v>1002001</v>
      </c>
      <c r="S185" s="15">
        <v>1</v>
      </c>
      <c r="T185" s="13" t="s">
        <v>141</v>
      </c>
      <c r="U185" s="12">
        <v>80000</v>
      </c>
      <c r="V185" s="12">
        <f t="shared" si="65"/>
        <v>14400</v>
      </c>
      <c r="W185" s="12">
        <v>0</v>
      </c>
      <c r="X185" s="18">
        <v>282</v>
      </c>
      <c r="Y185" s="19" t="s">
        <v>47</v>
      </c>
      <c r="Z185" s="20">
        <f t="shared" si="64"/>
        <v>65600</v>
      </c>
      <c r="AA185" s="21"/>
      <c r="AB185" s="29"/>
      <c r="AC185" s="14">
        <f t="shared" si="60"/>
        <v>40000</v>
      </c>
      <c r="AD185" s="12"/>
      <c r="AE185" s="12"/>
      <c r="AF185" s="13" t="s">
        <v>231</v>
      </c>
      <c r="AG185" s="23">
        <v>8</v>
      </c>
      <c r="AH185" s="30">
        <v>20</v>
      </c>
      <c r="AI185" s="25" t="s">
        <v>49</v>
      </c>
      <c r="AJ185" s="13"/>
      <c r="AK185" s="13"/>
      <c r="AL185" s="17">
        <v>0</v>
      </c>
      <c r="AM185" s="15" t="s">
        <v>50</v>
      </c>
      <c r="AN185" s="12" t="s">
        <v>51</v>
      </c>
      <c r="AO185" s="12"/>
      <c r="AP185" s="17"/>
      <c r="AQ185" s="17"/>
      <c r="AR185" s="17"/>
      <c r="AS185" s="17"/>
      <c r="AT185" s="15"/>
      <c r="AV185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100200, 'Б-100200-13',date'2016-03-04',3, 7, 7, 'USD', 1, 18, date'2016-03-06', date'2016-03-07', 1002001, 1, to_date('2016-03-09 00:00:00','YYYY-MM-DD HH24:MI:SS'), 80000, 14400, 0, 282, 0, 'c1', 8,null);insert into xxxx_oebs_cash_payment_test (ID, INVOICE_ID, OEBS_PAYMENT, DOC_DATE, COMISS_DATE) values (s_xxxx_oebs_cash_payment_test.NEXTVAL, 100200, 40000, to_date('2016-03-09 00:00:00','YYYY-MM-DD HH24:MI:SS'), date'2016-03-31' );insert into xxxx_client_discount_m  (ID,CLIENT_ID,CLIENT_AVG_DISCOUNT,DT) values (s_xxxx_client_discount_m.NEXTVAL,282, 20, date'2014-03-01');</v>
      </c>
    </row>
    <row r="186" spans="1:48" s="47" customFormat="1" ht="15" customHeight="1" x14ac:dyDescent="0.3">
      <c r="A186" s="45">
        <v>35</v>
      </c>
      <c r="B186" s="55"/>
      <c r="C186" s="15" t="str">
        <f t="shared" si="61"/>
        <v>100035</v>
      </c>
      <c r="D186" s="15" t="str">
        <f t="shared" si="62"/>
        <v>100035/13</v>
      </c>
      <c r="E186" s="160" t="s">
        <v>251</v>
      </c>
      <c r="F186" s="160" t="s">
        <v>252</v>
      </c>
      <c r="G186" s="15">
        <v>2</v>
      </c>
      <c r="H186" s="189">
        <v>100201</v>
      </c>
      <c r="I186" s="15" t="str">
        <f t="shared" si="63"/>
        <v>Б-100201-13</v>
      </c>
      <c r="J186" s="276">
        <v>3</v>
      </c>
      <c r="K186" s="150">
        <v>12</v>
      </c>
      <c r="L186" s="84" t="s">
        <v>91</v>
      </c>
      <c r="M186" s="149">
        <v>1</v>
      </c>
      <c r="N186" s="15">
        <v>18</v>
      </c>
      <c r="O186" s="147" t="s">
        <v>170</v>
      </c>
      <c r="P186" s="147" t="s">
        <v>234</v>
      </c>
      <c r="Q186" s="147" t="s">
        <v>235</v>
      </c>
      <c r="R186" s="17" t="str">
        <f t="shared" si="57"/>
        <v>1002011</v>
      </c>
      <c r="S186" s="15">
        <v>1</v>
      </c>
      <c r="T186" s="147" t="s">
        <v>142</v>
      </c>
      <c r="U186" s="15">
        <v>60000</v>
      </c>
      <c r="V186" s="15">
        <f t="shared" si="65"/>
        <v>10800</v>
      </c>
      <c r="W186" s="15">
        <v>0</v>
      </c>
      <c r="X186" s="18">
        <v>283</v>
      </c>
      <c r="Y186" s="152" t="s">
        <v>47</v>
      </c>
      <c r="Z186" s="153">
        <f t="shared" si="64"/>
        <v>49200</v>
      </c>
      <c r="AA186" s="154"/>
      <c r="AB186" s="154"/>
      <c r="AC186" s="148">
        <f t="shared" si="60"/>
        <v>30000</v>
      </c>
      <c r="AD186" s="15"/>
      <c r="AE186" s="15"/>
      <c r="AF186" s="147" t="s">
        <v>231</v>
      </c>
      <c r="AG186" s="155">
        <v>8</v>
      </c>
      <c r="AH186" s="156">
        <v>13</v>
      </c>
      <c r="AI186" s="157" t="s">
        <v>49</v>
      </c>
      <c r="AJ186" s="147"/>
      <c r="AK186" s="147"/>
      <c r="AL186" s="15">
        <v>0</v>
      </c>
      <c r="AM186" s="15" t="s">
        <v>50</v>
      </c>
      <c r="AN186" s="15" t="s">
        <v>51</v>
      </c>
      <c r="AO186" s="15"/>
      <c r="AP186" s="15"/>
      <c r="AQ186" s="15"/>
      <c r="AR186" s="15"/>
      <c r="AS186" s="15"/>
      <c r="AT186" s="15"/>
      <c r="AV186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100201, 'Б-100201-13',date'2016-03-05',3, 12, 12, 'USD', 1, 18, date'2016-03-06', date'2016-03-07', 1002011, 1, to_date('2016-03-11 00:00:00','YYYY-MM-DD HH24:MI:SS'), 60000, 10800, 0, 283, 0, 'c1', 8,null);insert into xxxx_oebs_cash_payment_test (ID, INVOICE_ID, OEBS_PAYMENT, DOC_DATE, COMISS_DATE) values (s_xxxx_oebs_cash_payment_test.NEXTVAL, 100201, 30000, to_date('2016-03-11 00:00:00','YYYY-MM-DD HH24:MI:SS'), date'2016-03-31' );insert into xxxx_client_discount_m  (ID,CLIENT_ID,CLIENT_AVG_DISCOUNT,DT) values (s_xxxx_client_discount_m.NEXTVAL,283, 13, date'2014-03-01');</v>
      </c>
    </row>
    <row r="187" spans="1:48" x14ac:dyDescent="0.3">
      <c r="A187" s="10">
        <v>35</v>
      </c>
      <c r="B187" s="11"/>
      <c r="C187" s="12" t="str">
        <f t="shared" si="61"/>
        <v>100035</v>
      </c>
      <c r="D187" s="12" t="str">
        <f t="shared" si="62"/>
        <v>100035/13</v>
      </c>
      <c r="E187" s="158" t="s">
        <v>251</v>
      </c>
      <c r="F187" s="158" t="s">
        <v>252</v>
      </c>
      <c r="G187" s="12">
        <v>2</v>
      </c>
      <c r="H187" s="189">
        <v>100202</v>
      </c>
      <c r="I187" s="15" t="str">
        <f t="shared" si="63"/>
        <v>Б-100202-13</v>
      </c>
      <c r="J187" s="276">
        <v>3</v>
      </c>
      <c r="K187" s="12">
        <v>1</v>
      </c>
      <c r="L187" s="241" t="s">
        <v>274</v>
      </c>
      <c r="M187" s="16">
        <v>1</v>
      </c>
      <c r="N187" s="12">
        <v>18</v>
      </c>
      <c r="O187" s="178" t="s">
        <v>240</v>
      </c>
      <c r="P187" s="178" t="s">
        <v>244</v>
      </c>
      <c r="Q187" s="178" t="s">
        <v>245</v>
      </c>
      <c r="R187" s="17" t="str">
        <f t="shared" si="57"/>
        <v>1002021</v>
      </c>
      <c r="S187" s="65">
        <v>1</v>
      </c>
      <c r="T187" s="178" t="s">
        <v>143</v>
      </c>
      <c r="U187" s="12">
        <v>100000</v>
      </c>
      <c r="V187" s="12">
        <f t="shared" si="65"/>
        <v>18000</v>
      </c>
      <c r="W187" s="12">
        <v>0</v>
      </c>
      <c r="X187" s="18">
        <v>284</v>
      </c>
      <c r="Y187" s="19" t="s">
        <v>47</v>
      </c>
      <c r="Z187" s="20">
        <f t="shared" si="64"/>
        <v>82000</v>
      </c>
      <c r="AA187" s="21"/>
      <c r="AB187" s="22"/>
      <c r="AC187" s="14">
        <f t="shared" si="60"/>
        <v>50000</v>
      </c>
      <c r="AD187" s="12"/>
      <c r="AE187" s="12"/>
      <c r="AF187" s="290" t="s">
        <v>232</v>
      </c>
      <c r="AG187" s="23">
        <v>8</v>
      </c>
      <c r="AH187" s="24">
        <v>13</v>
      </c>
      <c r="AI187" s="221" t="s">
        <v>49</v>
      </c>
      <c r="AJ187" s="13"/>
      <c r="AK187" s="13"/>
      <c r="AL187" s="17">
        <v>0</v>
      </c>
      <c r="AM187" s="15" t="s">
        <v>50</v>
      </c>
      <c r="AN187" s="12" t="s">
        <v>51</v>
      </c>
      <c r="AO187" s="12"/>
      <c r="AP187" s="17"/>
      <c r="AQ187" s="17"/>
      <c r="AR187" s="17"/>
      <c r="AS187" s="17"/>
      <c r="AT187" s="15"/>
      <c r="AV187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100202, 'Б-100202-13',date'2016-04-02',3, 1, 1, 'RUB', 1, 18, date'2016-04-06', date'2016-04-07', 1002021, 1, to_date('2016-04-07 00:00:00','YYYY-MM-DD HH24:MI:SS'), 100000, 18000, 0, 284, 0, 'c1', 8,null);insert into xxxx_oebs_cash_payment_test (ID, INVOICE_ID, OEBS_PAYMENT, DOC_DATE, COMISS_DATE) values (s_xxxx_oebs_cash_payment_test.NEXTVAL, 100202, 50000, to_date('2016-04-07 00:00:00','YYYY-MM-DD HH24:MI:SS'), date'2016-04-30' );insert into xxxx_client_discount_m  (ID,CLIENT_ID,CLIENT_AVG_DISCOUNT,DT) values (s_xxxx_client_discount_m.NEXTVAL,284, 13, date'2014-03-01');</v>
      </c>
    </row>
    <row r="188" spans="1:48" ht="15" customHeight="1" x14ac:dyDescent="0.3">
      <c r="A188" s="10">
        <v>35</v>
      </c>
      <c r="B188" s="11"/>
      <c r="C188" s="12" t="str">
        <f t="shared" si="61"/>
        <v>100035</v>
      </c>
      <c r="D188" s="12" t="str">
        <f t="shared" si="62"/>
        <v>100035/13</v>
      </c>
      <c r="E188" s="158" t="s">
        <v>251</v>
      </c>
      <c r="F188" s="158" t="s">
        <v>252</v>
      </c>
      <c r="G188" s="12">
        <v>2</v>
      </c>
      <c r="H188" s="189">
        <v>100203</v>
      </c>
      <c r="I188" s="15" t="str">
        <f t="shared" si="63"/>
        <v>Б-100203-13</v>
      </c>
      <c r="J188" s="276">
        <v>3</v>
      </c>
      <c r="K188" s="12">
        <v>2</v>
      </c>
      <c r="L188" s="241" t="s">
        <v>274</v>
      </c>
      <c r="M188" s="16">
        <v>1</v>
      </c>
      <c r="N188" s="12">
        <v>18</v>
      </c>
      <c r="O188" s="178" t="s">
        <v>241</v>
      </c>
      <c r="P188" s="178" t="s">
        <v>244</v>
      </c>
      <c r="Q188" s="178" t="s">
        <v>245</v>
      </c>
      <c r="R188" s="17" t="str">
        <f t="shared" si="57"/>
        <v>1002031</v>
      </c>
      <c r="S188" s="65">
        <v>1</v>
      </c>
      <c r="T188" s="178" t="s">
        <v>144</v>
      </c>
      <c r="U188" s="12">
        <v>90000</v>
      </c>
      <c r="V188" s="12">
        <f t="shared" si="65"/>
        <v>16200</v>
      </c>
      <c r="W188" s="12">
        <v>0</v>
      </c>
      <c r="X188" s="18">
        <v>285</v>
      </c>
      <c r="Y188" s="19" t="s">
        <v>47</v>
      </c>
      <c r="Z188" s="20">
        <f t="shared" ref="Z188:Z207" si="66">U188-V188</f>
        <v>73800</v>
      </c>
      <c r="AA188" s="21"/>
      <c r="AB188" s="26"/>
      <c r="AC188" s="14">
        <f t="shared" si="60"/>
        <v>45000</v>
      </c>
      <c r="AD188" s="12"/>
      <c r="AE188" s="12"/>
      <c r="AF188" s="290" t="s">
        <v>232</v>
      </c>
      <c r="AG188" s="23">
        <v>8</v>
      </c>
      <c r="AH188" s="27">
        <v>7</v>
      </c>
      <c r="AI188" s="275" t="s">
        <v>49</v>
      </c>
      <c r="AJ188" s="13"/>
      <c r="AK188" s="13"/>
      <c r="AL188" s="17">
        <v>0</v>
      </c>
      <c r="AM188" s="15" t="s">
        <v>50</v>
      </c>
      <c r="AN188" s="12" t="s">
        <v>51</v>
      </c>
      <c r="AO188" s="12"/>
      <c r="AP188" s="17"/>
      <c r="AQ188" s="17"/>
      <c r="AR188" s="17"/>
      <c r="AS188" s="17"/>
      <c r="AT188" s="15"/>
      <c r="AV188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100203, 'Б-100203-13',date'2016-04-03',3, 2, 2, 'RUB', 1, 18, date'2016-04-06', date'2016-04-07', 1002031, 1, to_date('2016-04-08 00:00:00','YYYY-MM-DD HH24:MI:SS'), 90000, 16200, 0, 285, 0, 'c1', 8,null);insert into xxxx_oebs_cash_payment_test (ID, INVOICE_ID, OEBS_PAYMENT, DOC_DATE, COMISS_DATE) values (s_xxxx_oebs_cash_payment_test.NEXTVAL, 100203, 45000, to_date('2016-04-08 00:00:00','YYYY-MM-DD HH24:MI:SS'), date'2016-04-30' );insert into xxxx_client_discount_m  (ID,CLIENT_ID,CLIENT_AVG_DISCOUNT,DT) values (s_xxxx_client_discount_m.NEXTVAL,285, 7, date'2014-03-01');</v>
      </c>
    </row>
    <row r="189" spans="1:48" ht="15" customHeight="1" x14ac:dyDescent="0.3">
      <c r="A189" s="10">
        <v>35</v>
      </c>
      <c r="B189" s="11"/>
      <c r="C189" s="12" t="str">
        <f t="shared" si="61"/>
        <v>100035</v>
      </c>
      <c r="D189" s="12" t="str">
        <f t="shared" si="62"/>
        <v>100035/13</v>
      </c>
      <c r="E189" s="158" t="s">
        <v>251</v>
      </c>
      <c r="F189" s="158" t="s">
        <v>252</v>
      </c>
      <c r="G189" s="12">
        <v>2</v>
      </c>
      <c r="H189" s="189">
        <v>100204</v>
      </c>
      <c r="I189" s="15" t="str">
        <f t="shared" si="63"/>
        <v>Б-100204-13</v>
      </c>
      <c r="J189" s="276">
        <v>3</v>
      </c>
      <c r="K189" s="12">
        <v>2</v>
      </c>
      <c r="L189" s="241" t="s">
        <v>274</v>
      </c>
      <c r="M189" s="16">
        <v>1</v>
      </c>
      <c r="N189" s="12">
        <v>18</v>
      </c>
      <c r="O189" s="178" t="s">
        <v>241</v>
      </c>
      <c r="P189" s="178" t="s">
        <v>244</v>
      </c>
      <c r="Q189" s="178" t="s">
        <v>245</v>
      </c>
      <c r="R189" s="17" t="str">
        <f t="shared" si="57"/>
        <v>1002041</v>
      </c>
      <c r="S189" s="65">
        <v>1</v>
      </c>
      <c r="T189" s="178" t="s">
        <v>144</v>
      </c>
      <c r="U189" s="12">
        <v>90000</v>
      </c>
      <c r="V189" s="12">
        <f t="shared" si="65"/>
        <v>16200</v>
      </c>
      <c r="W189" s="12">
        <v>0</v>
      </c>
      <c r="X189" s="18">
        <v>286</v>
      </c>
      <c r="Y189" s="19" t="s">
        <v>47</v>
      </c>
      <c r="Z189" s="20">
        <f t="shared" si="66"/>
        <v>73800</v>
      </c>
      <c r="AA189" s="21"/>
      <c r="AB189" s="26"/>
      <c r="AC189" s="14">
        <f t="shared" si="60"/>
        <v>45000</v>
      </c>
      <c r="AD189" s="12"/>
      <c r="AE189" s="12"/>
      <c r="AF189" s="290" t="s">
        <v>232</v>
      </c>
      <c r="AG189" s="23">
        <v>8</v>
      </c>
      <c r="AH189" s="27">
        <v>7</v>
      </c>
      <c r="AI189" s="275" t="s">
        <v>49</v>
      </c>
      <c r="AJ189" s="13"/>
      <c r="AK189" s="13"/>
      <c r="AL189" s="17">
        <v>0</v>
      </c>
      <c r="AM189" s="15" t="s">
        <v>50</v>
      </c>
      <c r="AN189" s="12" t="s">
        <v>51</v>
      </c>
      <c r="AO189" s="12"/>
      <c r="AP189" s="17"/>
      <c r="AQ189" s="17"/>
      <c r="AR189" s="17"/>
      <c r="AS189" s="17"/>
      <c r="AT189" s="15"/>
      <c r="AV189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100204, 'Б-100204-13',date'2016-04-03',3, 2, 2, 'RUB', 1, 18, date'2016-04-06', date'2016-04-07', 1002041, 1, to_date('2016-04-08 00:00:00','YYYY-MM-DD HH24:MI:SS'), 90000, 16200, 0, 286, 0, 'c1', 8,null);insert into xxxx_oebs_cash_payment_test (ID, INVOICE_ID, OEBS_PAYMENT, DOC_DATE, COMISS_DATE) values (s_xxxx_oebs_cash_payment_test.NEXTVAL, 100204, 45000, to_date('2016-04-08 00:00:00','YYYY-MM-DD HH24:MI:SS'), date'2016-04-30' );insert into xxxx_client_discount_m  (ID,CLIENT_ID,CLIENT_AVG_DISCOUNT,DT) values (s_xxxx_client_discount_m.NEXTVAL,286, 7, date'2014-03-01');</v>
      </c>
    </row>
    <row r="190" spans="1:48" ht="15" customHeight="1" x14ac:dyDescent="0.3">
      <c r="A190" s="10">
        <v>35</v>
      </c>
      <c r="B190" s="11"/>
      <c r="C190" s="12" t="str">
        <f t="shared" si="61"/>
        <v>100035</v>
      </c>
      <c r="D190" s="12" t="str">
        <f t="shared" si="62"/>
        <v>100035/13</v>
      </c>
      <c r="E190" s="158" t="s">
        <v>251</v>
      </c>
      <c r="F190" s="158" t="s">
        <v>252</v>
      </c>
      <c r="G190" s="12">
        <v>2</v>
      </c>
      <c r="H190" s="189">
        <v>100205</v>
      </c>
      <c r="I190" s="15" t="str">
        <f t="shared" si="63"/>
        <v>Б-100205-13</v>
      </c>
      <c r="J190" s="276">
        <v>3</v>
      </c>
      <c r="K190" s="12">
        <v>7</v>
      </c>
      <c r="L190" s="241" t="s">
        <v>274</v>
      </c>
      <c r="M190" s="16">
        <v>1</v>
      </c>
      <c r="N190" s="12">
        <v>18</v>
      </c>
      <c r="O190" s="178" t="s">
        <v>242</v>
      </c>
      <c r="P190" s="178" t="s">
        <v>244</v>
      </c>
      <c r="Q190" s="178" t="s">
        <v>245</v>
      </c>
      <c r="R190" s="17" t="str">
        <f t="shared" si="57"/>
        <v>1002051</v>
      </c>
      <c r="S190" s="65">
        <v>1</v>
      </c>
      <c r="T190" s="178" t="s">
        <v>145</v>
      </c>
      <c r="U190" s="12">
        <v>90000</v>
      </c>
      <c r="V190" s="12">
        <f t="shared" si="65"/>
        <v>16200</v>
      </c>
      <c r="W190" s="12">
        <v>0</v>
      </c>
      <c r="X190" s="18">
        <v>287</v>
      </c>
      <c r="Y190" s="19" t="s">
        <v>47</v>
      </c>
      <c r="Z190" s="20">
        <f t="shared" si="66"/>
        <v>73800</v>
      </c>
      <c r="AA190" s="21"/>
      <c r="AB190" s="26"/>
      <c r="AC190" s="14">
        <f t="shared" si="60"/>
        <v>45000</v>
      </c>
      <c r="AD190" s="12"/>
      <c r="AE190" s="12"/>
      <c r="AF190" s="290" t="s">
        <v>232</v>
      </c>
      <c r="AG190" s="23">
        <v>8</v>
      </c>
      <c r="AH190" s="27">
        <v>7</v>
      </c>
      <c r="AI190" s="275" t="s">
        <v>49</v>
      </c>
      <c r="AJ190" s="13"/>
      <c r="AK190" s="13"/>
      <c r="AL190" s="17">
        <v>0</v>
      </c>
      <c r="AM190" s="15" t="s">
        <v>50</v>
      </c>
      <c r="AN190" s="12" t="s">
        <v>51</v>
      </c>
      <c r="AO190" s="12"/>
      <c r="AP190" s="17"/>
      <c r="AQ190" s="17"/>
      <c r="AR190" s="17"/>
      <c r="AS190" s="65" t="s">
        <v>357</v>
      </c>
      <c r="AT190" s="172"/>
      <c r="AV190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100205, 'Б-100205-13',date'2016-04-04',3, 7, 7, 'RUB', 1, 18, date'2016-04-06', date'2016-04-07', 1002051, 1, to_date('2016-04-09 00:00:00','YYYY-MM-DD HH24:MI:SS'), 90000, 16200, 0, 287, 0, 'c1', 8,null);insert into xxxx_oebs_cash_payment_test (ID, INVOICE_ID, OEBS_PAYMENT, DOC_DATE, COMISS_DATE) values (s_xxxx_oebs_cash_payment_test.NEXTVAL, 100205, 45000, to_date('2016-04-09 00:00:00','YYYY-MM-DD HH24:MI:SS'), date'2016-04-30' );insert into xxxx_client_discount_m  (ID,CLIENT_ID,CLIENT_AVG_DISCOUNT,DT) values (s_xxxx_client_discount_m.NEXTVAL,287, 7, date'2014-03-01');</v>
      </c>
    </row>
    <row r="191" spans="1:48" ht="15" customHeight="1" x14ac:dyDescent="0.3">
      <c r="A191" s="10">
        <v>35</v>
      </c>
      <c r="B191" s="11"/>
      <c r="C191" s="12" t="str">
        <f t="shared" si="61"/>
        <v>100035</v>
      </c>
      <c r="D191" s="12" t="str">
        <f t="shared" si="62"/>
        <v>100035/13</v>
      </c>
      <c r="E191" s="158" t="s">
        <v>251</v>
      </c>
      <c r="F191" s="158" t="s">
        <v>252</v>
      </c>
      <c r="G191" s="12">
        <v>2</v>
      </c>
      <c r="H191" s="189">
        <v>100206</v>
      </c>
      <c r="I191" s="15" t="str">
        <f t="shared" si="63"/>
        <v>Б-100206-13</v>
      </c>
      <c r="J191" s="276">
        <v>3</v>
      </c>
      <c r="K191" s="28">
        <v>7</v>
      </c>
      <c r="L191" s="241" t="s">
        <v>274</v>
      </c>
      <c r="M191" s="16">
        <v>1</v>
      </c>
      <c r="N191" s="12">
        <v>18</v>
      </c>
      <c r="O191" s="178" t="s">
        <v>243</v>
      </c>
      <c r="P191" s="178" t="s">
        <v>244</v>
      </c>
      <c r="Q191" s="178" t="s">
        <v>245</v>
      </c>
      <c r="R191" s="17" t="str">
        <f t="shared" si="57"/>
        <v>1002061</v>
      </c>
      <c r="S191" s="65">
        <v>1</v>
      </c>
      <c r="T191" s="178" t="s">
        <v>146</v>
      </c>
      <c r="U191" s="12">
        <v>80000</v>
      </c>
      <c r="V191" s="12">
        <f t="shared" si="65"/>
        <v>14400</v>
      </c>
      <c r="W191" s="12">
        <v>0</v>
      </c>
      <c r="X191" s="18">
        <v>288</v>
      </c>
      <c r="Y191" s="19" t="s">
        <v>47</v>
      </c>
      <c r="Z191" s="20">
        <f t="shared" si="66"/>
        <v>65600</v>
      </c>
      <c r="AA191" s="21"/>
      <c r="AB191" s="29"/>
      <c r="AC191" s="14">
        <f t="shared" si="60"/>
        <v>40000</v>
      </c>
      <c r="AD191" s="12"/>
      <c r="AE191" s="12"/>
      <c r="AF191" s="290" t="s">
        <v>232</v>
      </c>
      <c r="AG191" s="23">
        <v>8</v>
      </c>
      <c r="AH191" s="30">
        <v>20</v>
      </c>
      <c r="AI191" s="275" t="s">
        <v>49</v>
      </c>
      <c r="AJ191" s="13"/>
      <c r="AK191" s="13"/>
      <c r="AL191" s="17">
        <v>0</v>
      </c>
      <c r="AM191" s="15" t="s">
        <v>50</v>
      </c>
      <c r="AN191" s="12" t="s">
        <v>51</v>
      </c>
      <c r="AO191" s="12"/>
      <c r="AP191" s="17"/>
      <c r="AQ191" s="17"/>
      <c r="AR191" s="17"/>
      <c r="AS191" s="17"/>
      <c r="AT191" s="15"/>
      <c r="AV191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100206, 'Б-100206-13',date'2016-04-05',3, 7, 7, 'RUB', 1, 18, date'2016-04-06', date'2016-04-07', 1002061, 1, to_date('2016-04-11 00:00:00','YYYY-MM-DD HH24:MI:SS'), 80000, 14400, 0, 288, 0, 'c1', 8,null);insert into xxxx_oebs_cash_payment_test (ID, INVOICE_ID, OEBS_PAYMENT, DOC_DATE, COMISS_DATE) values (s_xxxx_oebs_cash_payment_test.NEXTVAL, 100206, 40000, to_date('2016-04-11 00:00:00','YYYY-MM-DD HH24:MI:SS'), date'2016-04-30' );insert into xxxx_client_discount_m  (ID,CLIENT_ID,CLIENT_AVG_DISCOUNT,DT) values (s_xxxx_client_discount_m.NEXTVAL,288, 20, date'2014-03-01');</v>
      </c>
    </row>
    <row r="192" spans="1:48" s="44" customFormat="1" ht="15" customHeight="1" x14ac:dyDescent="0.3">
      <c r="A192" s="10">
        <v>35</v>
      </c>
      <c r="B192" s="32"/>
      <c r="C192" s="33" t="str">
        <f t="shared" si="61"/>
        <v>100035</v>
      </c>
      <c r="D192" s="33" t="str">
        <f t="shared" si="62"/>
        <v>100035/13</v>
      </c>
      <c r="E192" s="159" t="s">
        <v>251</v>
      </c>
      <c r="F192" s="159" t="s">
        <v>252</v>
      </c>
      <c r="G192" s="33">
        <v>2</v>
      </c>
      <c r="H192" s="189">
        <v>100207</v>
      </c>
      <c r="I192" s="33" t="str">
        <f t="shared" si="63"/>
        <v>Б-100207-13</v>
      </c>
      <c r="J192" s="276">
        <v>3</v>
      </c>
      <c r="K192" s="35">
        <v>12</v>
      </c>
      <c r="L192" s="241" t="s">
        <v>274</v>
      </c>
      <c r="M192" s="36">
        <v>1</v>
      </c>
      <c r="N192" s="33">
        <v>18</v>
      </c>
      <c r="O192" s="178" t="s">
        <v>240</v>
      </c>
      <c r="P192" s="178" t="s">
        <v>244</v>
      </c>
      <c r="Q192" s="178" t="s">
        <v>245</v>
      </c>
      <c r="R192" s="17" t="str">
        <f t="shared" si="57"/>
        <v>1002071</v>
      </c>
      <c r="S192" s="65">
        <v>1</v>
      </c>
      <c r="T192" s="178" t="s">
        <v>354</v>
      </c>
      <c r="U192" s="33">
        <v>60000</v>
      </c>
      <c r="V192" s="33">
        <f t="shared" si="65"/>
        <v>10800</v>
      </c>
      <c r="W192" s="33">
        <v>0</v>
      </c>
      <c r="X192" s="18">
        <v>289</v>
      </c>
      <c r="Y192" s="38" t="s">
        <v>47</v>
      </c>
      <c r="Z192" s="20">
        <f t="shared" si="66"/>
        <v>49200</v>
      </c>
      <c r="AA192" s="39"/>
      <c r="AB192" s="39"/>
      <c r="AC192" s="40">
        <f t="shared" si="60"/>
        <v>30000</v>
      </c>
      <c r="AD192" s="33"/>
      <c r="AE192" s="33"/>
      <c r="AF192" s="290" t="s">
        <v>232</v>
      </c>
      <c r="AG192" s="41">
        <v>8</v>
      </c>
      <c r="AH192" s="42">
        <v>13</v>
      </c>
      <c r="AI192" s="230" t="s">
        <v>49</v>
      </c>
      <c r="AJ192" s="34"/>
      <c r="AK192" s="34"/>
      <c r="AL192" s="37">
        <v>0</v>
      </c>
      <c r="AM192" s="33" t="s">
        <v>50</v>
      </c>
      <c r="AN192" s="33" t="s">
        <v>51</v>
      </c>
      <c r="AO192" s="33"/>
      <c r="AP192" s="37"/>
      <c r="AQ192" s="37"/>
      <c r="AR192" s="37"/>
      <c r="AS192" s="37"/>
      <c r="AT192" s="33"/>
      <c r="AV192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35, 100035, '100035/13', date'2016-03-01', date'2016-09-01', 2, 100207, 'Б-100207-13',date'2016-04-02',3, 12, 12, 'RUB', 1, 18, date'2016-04-06', date'2016-04-07', 1002071, 1, to_date('2016-04-07 00:00:01','YYYY-MM-DD HH24:MI:SS'), 60000, 10800, 0, 289, 0, 'c1', 8,null);insert into xxxx_oebs_cash_payment_test (ID, INVOICE_ID, OEBS_PAYMENT, DOC_DATE, COMISS_DATE) values (s_xxxx_oebs_cash_payment_test.NEXTVAL, 100207, 30000, to_date('2016-04-07 00:00:01','YYYY-MM-DD HH24:MI:SS'), date'2016-04-30' );insert into xxxx_client_discount_m  (ID,CLIENT_ID,CLIENT_AVG_DISCOUNT,DT) values (s_xxxx_client_discount_m.NEXTVAL,289, 13, date'2014-03-01');</v>
      </c>
    </row>
    <row r="193" spans="1:48" s="47" customFormat="1" x14ac:dyDescent="0.3">
      <c r="A193" s="45">
        <v>36</v>
      </c>
      <c r="B193" s="55"/>
      <c r="C193" s="15" t="str">
        <f t="shared" si="61"/>
        <v>100036</v>
      </c>
      <c r="D193" s="15" t="str">
        <f t="shared" si="62"/>
        <v>100036/13</v>
      </c>
      <c r="E193" s="160" t="s">
        <v>251</v>
      </c>
      <c r="F193" s="160" t="s">
        <v>252</v>
      </c>
      <c r="G193" s="15">
        <v>2</v>
      </c>
      <c r="H193" s="189">
        <v>100208</v>
      </c>
      <c r="I193" s="15" t="str">
        <f t="shared" si="63"/>
        <v>Б-100208-13</v>
      </c>
      <c r="J193" s="276">
        <v>3</v>
      </c>
      <c r="K193" s="15">
        <v>1</v>
      </c>
      <c r="L193" s="15" t="s">
        <v>42</v>
      </c>
      <c r="M193" s="149">
        <v>1</v>
      </c>
      <c r="N193" s="15">
        <v>18</v>
      </c>
      <c r="O193" s="178" t="s">
        <v>240</v>
      </c>
      <c r="P193" s="178" t="s">
        <v>244</v>
      </c>
      <c r="Q193" s="178" t="s">
        <v>245</v>
      </c>
      <c r="R193" s="17" t="str">
        <f t="shared" si="57"/>
        <v>1002081</v>
      </c>
      <c r="S193" s="65">
        <v>1</v>
      </c>
      <c r="T193" s="178" t="s">
        <v>143</v>
      </c>
      <c r="U193" s="15">
        <v>100000</v>
      </c>
      <c r="V193" s="15">
        <v>18000</v>
      </c>
      <c r="W193" s="15">
        <v>0</v>
      </c>
      <c r="X193" s="18">
        <v>290</v>
      </c>
      <c r="Y193" s="152" t="s">
        <v>47</v>
      </c>
      <c r="Z193" s="20">
        <f t="shared" si="66"/>
        <v>82000</v>
      </c>
      <c r="AA193" s="165"/>
      <c r="AB193" s="166">
        <f>Z193*0.08</f>
        <v>6560</v>
      </c>
      <c r="AC193" s="148">
        <v>50000</v>
      </c>
      <c r="AD193" s="15">
        <f>AC193/1.18*0.08</f>
        <v>3389.8305084745766</v>
      </c>
      <c r="AE193" s="15"/>
      <c r="AF193" s="147" t="s">
        <v>232</v>
      </c>
      <c r="AG193" s="155">
        <v>8</v>
      </c>
      <c r="AH193" s="156">
        <v>13</v>
      </c>
      <c r="AI193" s="157" t="s">
        <v>49</v>
      </c>
      <c r="AJ193" s="147"/>
      <c r="AK193" s="147"/>
      <c r="AL193" s="15">
        <v>0</v>
      </c>
      <c r="AM193" s="15" t="s">
        <v>50</v>
      </c>
      <c r="AN193" s="15" t="s">
        <v>51</v>
      </c>
      <c r="AO193" s="15"/>
      <c r="AP193" s="15"/>
      <c r="AQ193" s="15"/>
      <c r="AR193" s="15"/>
      <c r="AS193" s="15" t="s">
        <v>345</v>
      </c>
      <c r="AT193" s="15">
        <v>1</v>
      </c>
      <c r="AU193" s="9">
        <v>6560</v>
      </c>
      <c r="AV193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100208, 'Б-100208-13',date'2016-04-02',3, 1, 1, 'RUR', 1, 18, date'2016-04-06', date'2016-04-07', 1002081, 1, to_date('2016-04-07 00:00:00','YYYY-MM-DD HH24:MI:SS'), 100000, 18000, 0, 290, 0, 'c1', 8,null);insert into xxxx_oebs_cash_payment_test (ID, INVOICE_ID, OEBS_PAYMENT, DOC_DATE, COMISS_DATE) values (s_xxxx_oebs_cash_payment_test.NEXTVAL, 100208, 50000, to_date('2016-04-07 00:00:00','YYYY-MM-DD HH24:MI:SS'), date'2016-04-30' );insert into xxxx_oebs_cash_payment_test (ID, INVOICE_ID, OEBS_PAYMENT, DOC_DATE, COMISS_DATE) values (s_xxxx_oebs_cash_payment_test.NEXTVAL, 100208, 3389.83050847458, to_date('2016-04-07 00:00:00','YYYY-MM-DD HH24:MI:SS'), date'2016-04-30' );insert into xxxx_client_discount_m  (ID,CLIENT_ID,CLIENT_AVG_DISCOUNT,DT) values (s_xxxx_client_discount_m.NEXTVAL,290, 13, date'2014-03-01');</v>
      </c>
    </row>
    <row r="194" spans="1:48" s="47" customFormat="1" ht="15" customHeight="1" x14ac:dyDescent="0.3">
      <c r="A194" s="45">
        <v>36</v>
      </c>
      <c r="B194" s="55"/>
      <c r="C194" s="15" t="str">
        <f t="shared" si="61"/>
        <v>100036</v>
      </c>
      <c r="D194" s="15" t="str">
        <f t="shared" si="62"/>
        <v>100036/13</v>
      </c>
      <c r="E194" s="160" t="s">
        <v>251</v>
      </c>
      <c r="F194" s="160" t="s">
        <v>252</v>
      </c>
      <c r="G194" s="15">
        <v>2</v>
      </c>
      <c r="H194" s="189">
        <v>100209</v>
      </c>
      <c r="I194" s="15" t="str">
        <f t="shared" si="63"/>
        <v>Б-100209-13</v>
      </c>
      <c r="J194" s="276">
        <v>3</v>
      </c>
      <c r="K194" s="15">
        <v>2</v>
      </c>
      <c r="L194" s="15" t="s">
        <v>42</v>
      </c>
      <c r="M194" s="149">
        <v>1</v>
      </c>
      <c r="N194" s="15">
        <v>18</v>
      </c>
      <c r="O194" s="178" t="s">
        <v>241</v>
      </c>
      <c r="P194" s="178" t="s">
        <v>244</v>
      </c>
      <c r="Q194" s="178" t="s">
        <v>245</v>
      </c>
      <c r="R194" s="17" t="str">
        <f t="shared" si="57"/>
        <v>1002091</v>
      </c>
      <c r="S194" s="65">
        <v>1</v>
      </c>
      <c r="T194" s="178" t="s">
        <v>144</v>
      </c>
      <c r="U194" s="15">
        <v>90000</v>
      </c>
      <c r="V194" s="15">
        <v>16200</v>
      </c>
      <c r="W194" s="15">
        <v>0</v>
      </c>
      <c r="X194" s="18">
        <v>291</v>
      </c>
      <c r="Y194" s="152" t="s">
        <v>47</v>
      </c>
      <c r="Z194" s="20">
        <f t="shared" si="66"/>
        <v>73800</v>
      </c>
      <c r="AA194" s="165"/>
      <c r="AB194" s="166">
        <f t="shared" ref="AB194:AB202" si="67">Z194*0.08</f>
        <v>5904</v>
      </c>
      <c r="AC194" s="148">
        <v>45000</v>
      </c>
      <c r="AD194" s="15">
        <f t="shared" ref="AD194:AD207" si="68">AC194/1.18*0.08</f>
        <v>3050.8474576271187</v>
      </c>
      <c r="AE194" s="15"/>
      <c r="AF194" s="147" t="s">
        <v>232</v>
      </c>
      <c r="AG194" s="155">
        <v>8</v>
      </c>
      <c r="AH194" s="168">
        <v>7</v>
      </c>
      <c r="AI194" s="157" t="s">
        <v>49</v>
      </c>
      <c r="AJ194" s="147"/>
      <c r="AK194" s="147"/>
      <c r="AL194" s="15">
        <v>0</v>
      </c>
      <c r="AM194" s="15" t="s">
        <v>50</v>
      </c>
      <c r="AN194" s="15" t="s">
        <v>51</v>
      </c>
      <c r="AO194" s="15"/>
      <c r="AP194" s="15"/>
      <c r="AQ194" s="15"/>
      <c r="AR194" s="15"/>
      <c r="AS194" s="15" t="s">
        <v>361</v>
      </c>
      <c r="AT194" s="15">
        <v>2</v>
      </c>
      <c r="AU194" s="9">
        <v>5904</v>
      </c>
      <c r="AV194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100209, 'Б-100209-13',date'2016-04-03',3, 2, 2, 'RUR', 1, 18, date'2016-04-06', date'2016-04-07', 1002091, 1, to_date('2016-04-08 00:00:00','YYYY-MM-DD HH24:MI:SS'), 90000, 16200, 0, 291, 0, 'c1', 8,null);insert into xxxx_oebs_cash_payment_test (ID, INVOICE_ID, OEBS_PAYMENT, DOC_DATE, COMISS_DATE) values (s_xxxx_oebs_cash_payment_test.NEXTVAL, 100209, 45000, to_date('2016-04-08 00:00:00','YYYY-MM-DD HH24:MI:SS'), date'2016-04-30' );insert into xxxx_oebs_cash_payment_test (ID, INVOICE_ID, OEBS_PAYMENT, DOC_DATE, COMISS_DATE) values (s_xxxx_oebs_cash_payment_test.NEXTVAL, 100209, 3050.84745762712, to_date('2016-04-08 00:00:00','YYYY-MM-DD HH24:MI:SS'), date'2016-04-30' );insert into xxxx_client_discount_m  (ID,CLIENT_ID,CLIENT_AVG_DISCOUNT,DT) values (s_xxxx_client_discount_m.NEXTVAL,291, 7, date'2014-03-01');</v>
      </c>
    </row>
    <row r="195" spans="1:48" s="47" customFormat="1" ht="15" customHeight="1" x14ac:dyDescent="0.3">
      <c r="A195" s="45">
        <v>36</v>
      </c>
      <c r="B195" s="55"/>
      <c r="C195" s="15" t="str">
        <f t="shared" si="61"/>
        <v>100036</v>
      </c>
      <c r="D195" s="15" t="str">
        <f t="shared" si="62"/>
        <v>100036/13</v>
      </c>
      <c r="E195" s="160" t="s">
        <v>251</v>
      </c>
      <c r="F195" s="160" t="s">
        <v>252</v>
      </c>
      <c r="G195" s="15">
        <v>2</v>
      </c>
      <c r="H195" s="189">
        <v>100210</v>
      </c>
      <c r="I195" s="15" t="str">
        <f t="shared" si="63"/>
        <v>Б-100210-13</v>
      </c>
      <c r="J195" s="276">
        <v>3</v>
      </c>
      <c r="K195" s="15">
        <v>7</v>
      </c>
      <c r="L195" s="15" t="s">
        <v>42</v>
      </c>
      <c r="M195" s="149">
        <v>1</v>
      </c>
      <c r="N195" s="15">
        <v>18</v>
      </c>
      <c r="O195" s="178" t="s">
        <v>241</v>
      </c>
      <c r="P195" s="178" t="s">
        <v>244</v>
      </c>
      <c r="Q195" s="178" t="s">
        <v>245</v>
      </c>
      <c r="R195" s="17" t="str">
        <f t="shared" si="57"/>
        <v>1002101</v>
      </c>
      <c r="S195" s="65">
        <v>1</v>
      </c>
      <c r="T195" s="178" t="s">
        <v>144</v>
      </c>
      <c r="U195" s="15">
        <v>186700</v>
      </c>
      <c r="V195" s="15">
        <v>33606</v>
      </c>
      <c r="W195" s="15">
        <v>0</v>
      </c>
      <c r="X195" s="18">
        <v>292</v>
      </c>
      <c r="Y195" s="152" t="s">
        <v>47</v>
      </c>
      <c r="Z195" s="20">
        <f t="shared" si="66"/>
        <v>153094</v>
      </c>
      <c r="AA195" s="165">
        <v>0.7000374953130859</v>
      </c>
      <c r="AB195" s="166">
        <f t="shared" si="67"/>
        <v>12247.52</v>
      </c>
      <c r="AC195" s="148">
        <v>93350</v>
      </c>
      <c r="AD195" s="15">
        <f t="shared" si="68"/>
        <v>6328.813559322035</v>
      </c>
      <c r="AE195" s="15"/>
      <c r="AF195" s="147" t="s">
        <v>232</v>
      </c>
      <c r="AG195" s="155">
        <v>8</v>
      </c>
      <c r="AH195" s="168">
        <v>7</v>
      </c>
      <c r="AI195" s="157" t="s">
        <v>49</v>
      </c>
      <c r="AJ195" s="147"/>
      <c r="AK195" s="147"/>
      <c r="AL195" s="15">
        <v>0</v>
      </c>
      <c r="AM195" s="15" t="s">
        <v>50</v>
      </c>
      <c r="AN195" s="15" t="s">
        <v>51</v>
      </c>
      <c r="AO195" s="15"/>
      <c r="AP195" s="15"/>
      <c r="AQ195" s="15"/>
      <c r="AR195" s="15"/>
      <c r="AS195" s="172"/>
      <c r="AT195" s="172">
        <v>7</v>
      </c>
      <c r="AU195" s="9" t="s">
        <v>347</v>
      </c>
      <c r="AV195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100210, 'Б-100210-13',date'2016-04-03',3, 7, 7, 'RUR', 1, 18, date'2016-04-06', date'2016-04-07', 1002101, 1, to_date('2016-04-08 00:00:00','YYYY-MM-DD HH24:MI:SS'), 186700, 33606, 0, 292, 0, 'c1', 8,null);insert into xxxx_oebs_cash_payment_test (ID, INVOICE_ID, OEBS_PAYMENT, DOC_DATE, COMISS_DATE) values (s_xxxx_oebs_cash_payment_test.NEXTVAL, 100210, 93350, to_date('2016-04-08 00:00:00','YYYY-MM-DD HH24:MI:SS'), date'2016-04-30' );insert into xxxx_oebs_cash_payment_test (ID, INVOICE_ID, OEBS_PAYMENT, DOC_DATE, COMISS_DATE) values (s_xxxx_oebs_cash_payment_test.NEXTVAL, 100210, 6328.81355932203, to_date('2016-04-08 00:00:00','YYYY-MM-DD HH24:MI:SS'), date'2016-04-30' );insert into xxxx_client_discount_m  (ID,CLIENT_ID,CLIENT_AVG_DISCOUNT,DT) values (s_xxxx_client_discount_m.NEXTVAL,292, 7, date'2014-03-01');</v>
      </c>
    </row>
    <row r="196" spans="1:48" s="47" customFormat="1" ht="15" customHeight="1" x14ac:dyDescent="0.3">
      <c r="A196" s="45">
        <v>36</v>
      </c>
      <c r="B196" s="55"/>
      <c r="C196" s="15" t="str">
        <f t="shared" si="61"/>
        <v>100036</v>
      </c>
      <c r="D196" s="15" t="str">
        <f t="shared" si="62"/>
        <v>100036/13</v>
      </c>
      <c r="E196" s="160" t="s">
        <v>251</v>
      </c>
      <c r="F196" s="160" t="s">
        <v>252</v>
      </c>
      <c r="G196" s="15">
        <v>2</v>
      </c>
      <c r="H196" s="189">
        <v>100211</v>
      </c>
      <c r="I196" s="15" t="str">
        <f t="shared" si="63"/>
        <v>Б-100211-13</v>
      </c>
      <c r="J196" s="276">
        <v>3</v>
      </c>
      <c r="K196" s="54">
        <v>7</v>
      </c>
      <c r="L196" s="15" t="s">
        <v>42</v>
      </c>
      <c r="M196" s="149">
        <v>1</v>
      </c>
      <c r="N196" s="15">
        <v>18</v>
      </c>
      <c r="O196" s="178" t="s">
        <v>242</v>
      </c>
      <c r="P196" s="178" t="s">
        <v>244</v>
      </c>
      <c r="Q196" s="178" t="s">
        <v>245</v>
      </c>
      <c r="R196" s="17" t="str">
        <f t="shared" si="57"/>
        <v>1002111</v>
      </c>
      <c r="S196" s="65">
        <v>1</v>
      </c>
      <c r="T196" s="178" t="s">
        <v>145</v>
      </c>
      <c r="U196" s="15">
        <v>80000</v>
      </c>
      <c r="V196" s="15">
        <v>14400</v>
      </c>
      <c r="W196" s="15">
        <v>0</v>
      </c>
      <c r="X196" s="18">
        <v>293</v>
      </c>
      <c r="Y196" s="152" t="s">
        <v>47</v>
      </c>
      <c r="Z196" s="20">
        <f t="shared" si="66"/>
        <v>65600</v>
      </c>
      <c r="AA196" s="165"/>
      <c r="AB196" s="166">
        <f t="shared" si="67"/>
        <v>5248</v>
      </c>
      <c r="AC196" s="148">
        <v>40000</v>
      </c>
      <c r="AD196" s="15">
        <f t="shared" si="68"/>
        <v>2711.8644067796613</v>
      </c>
      <c r="AE196" s="15"/>
      <c r="AF196" s="147" t="s">
        <v>232</v>
      </c>
      <c r="AG196" s="155">
        <v>8</v>
      </c>
      <c r="AH196" s="169">
        <v>20</v>
      </c>
      <c r="AI196" s="157" t="s">
        <v>49</v>
      </c>
      <c r="AJ196" s="147"/>
      <c r="AK196" s="147"/>
      <c r="AL196" s="15">
        <v>0</v>
      </c>
      <c r="AM196" s="15" t="s">
        <v>50</v>
      </c>
      <c r="AN196" s="15" t="s">
        <v>51</v>
      </c>
      <c r="AO196" s="15"/>
      <c r="AP196" s="15"/>
      <c r="AQ196" s="15"/>
      <c r="AR196" s="15"/>
      <c r="AT196" s="15">
        <v>12</v>
      </c>
      <c r="AU196" s="9">
        <v>3936</v>
      </c>
      <c r="AV196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100211, 'Б-100211-13',date'2016-04-04',3, 7, 7, 'RUR', 1, 18, date'2016-04-06', date'2016-04-07', 1002111, 1, to_date('2016-04-09 00:00:00','YYYY-MM-DD HH24:MI:SS'), 80000, 14400, 0, 293, 0, 'c1', 8,null);insert into xxxx_oebs_cash_payment_test (ID, INVOICE_ID, OEBS_PAYMENT, DOC_DATE, COMISS_DATE) values (s_xxxx_oebs_cash_payment_test.NEXTVAL, 100211, 40000, to_date('2016-04-09 00:00:00','YYYY-MM-DD HH24:MI:SS'), date'2016-04-30' );insert into xxxx_oebs_cash_payment_test (ID, INVOICE_ID, OEBS_PAYMENT, DOC_DATE, COMISS_DATE) values (s_xxxx_oebs_cash_payment_test.NEXTVAL, 100211, 2711.86440677966, to_date('2016-04-09 00:00:00','YYYY-MM-DD HH24:MI:SS'), date'2016-04-30' );insert into xxxx_client_discount_m  (ID,CLIENT_ID,CLIENT_AVG_DISCOUNT,DT) values (s_xxxx_client_discount_m.NEXTVAL,293, 20, date'2014-03-01');</v>
      </c>
    </row>
    <row r="197" spans="1:48" s="47" customFormat="1" ht="15" customHeight="1" x14ac:dyDescent="0.3">
      <c r="A197" s="45">
        <v>36</v>
      </c>
      <c r="B197" s="55"/>
      <c r="C197" s="15" t="str">
        <f t="shared" si="61"/>
        <v>100036</v>
      </c>
      <c r="D197" s="15" t="str">
        <f t="shared" si="62"/>
        <v>100036/13</v>
      </c>
      <c r="E197" s="160" t="s">
        <v>251</v>
      </c>
      <c r="F197" s="160" t="s">
        <v>252</v>
      </c>
      <c r="G197" s="15">
        <v>2</v>
      </c>
      <c r="H197" s="189">
        <v>100212</v>
      </c>
      <c r="I197" s="15" t="str">
        <f t="shared" si="63"/>
        <v>Б-100212-13</v>
      </c>
      <c r="J197" s="276">
        <v>3</v>
      </c>
      <c r="K197" s="150">
        <v>12</v>
      </c>
      <c r="L197" s="15" t="s">
        <v>42</v>
      </c>
      <c r="M197" s="149">
        <v>1</v>
      </c>
      <c r="N197" s="15">
        <v>18</v>
      </c>
      <c r="O197" s="178" t="s">
        <v>243</v>
      </c>
      <c r="P197" s="178" t="s">
        <v>244</v>
      </c>
      <c r="Q197" s="178" t="s">
        <v>245</v>
      </c>
      <c r="R197" s="17" t="str">
        <f t="shared" si="57"/>
        <v>1002121</v>
      </c>
      <c r="S197" s="65">
        <v>1</v>
      </c>
      <c r="T197" s="178" t="s">
        <v>146</v>
      </c>
      <c r="U197" s="15">
        <v>60000</v>
      </c>
      <c r="V197" s="15">
        <v>10800</v>
      </c>
      <c r="W197" s="15">
        <v>0</v>
      </c>
      <c r="X197" s="18">
        <v>294</v>
      </c>
      <c r="Y197" s="152" t="s">
        <v>47</v>
      </c>
      <c r="Z197" s="20">
        <f t="shared" si="66"/>
        <v>49200</v>
      </c>
      <c r="AA197" s="154"/>
      <c r="AB197" s="166">
        <f t="shared" si="67"/>
        <v>3936</v>
      </c>
      <c r="AC197" s="148">
        <v>30000</v>
      </c>
      <c r="AD197" s="15">
        <f t="shared" si="68"/>
        <v>2033.8983050847457</v>
      </c>
      <c r="AE197" s="15">
        <f>SUM(AD193:AD197)</f>
        <v>17515.25423728814</v>
      </c>
      <c r="AF197" s="147" t="s">
        <v>232</v>
      </c>
      <c r="AG197" s="155">
        <v>8</v>
      </c>
      <c r="AH197" s="156">
        <v>13</v>
      </c>
      <c r="AI197" s="157" t="s">
        <v>49</v>
      </c>
      <c r="AJ197" s="147"/>
      <c r="AK197" s="147"/>
      <c r="AL197" s="15">
        <v>0</v>
      </c>
      <c r="AM197" s="15" t="s">
        <v>50</v>
      </c>
      <c r="AN197" s="15" t="s">
        <v>51</v>
      </c>
      <c r="AO197" s="15"/>
      <c r="AP197" s="15"/>
      <c r="AQ197" s="15"/>
      <c r="AR197" s="15"/>
      <c r="AS197" s="15"/>
      <c r="AU197" s="47" t="s">
        <v>350</v>
      </c>
      <c r="AV197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100212, 'Б-100212-13',date'2016-04-05',3, 12, 12, 'RUR', 1, 18, date'2016-04-06', date'2016-04-07', 1002121, 1, to_date('2016-04-11 00:00:00','YYYY-MM-DD HH24:MI:SS'), 60000, 10800, 0, 294, 0, 'c1', 8,null);insert into xxxx_oebs_cash_payment_test (ID, INVOICE_ID, OEBS_PAYMENT, DOC_DATE, COMISS_DATE) values (s_xxxx_oebs_cash_payment_test.NEXTVAL, 100212, 30000, to_date('2016-04-11 00:00:00','YYYY-MM-DD HH24:MI:SS'), date'2016-04-30' );insert into xxxx_oebs_cash_payment_test (ID, INVOICE_ID, OEBS_PAYMENT, DOC_DATE, COMISS_DATE) values (s_xxxx_oebs_cash_payment_test.NEXTVAL, 100212, 2033.89830508475, to_date('2016-04-11 00:00:00','YYYY-MM-DD HH24:MI:SS'), date'2016-04-30' );insert into xxxx_oebs_cash_payment_test (ID, INVOICE_ID, OEBS_PAYMENT, DOC_DATE, COMISS_DATE) values (s_xxxx_oebs_cash_payment_test.NEXTVAL, 100212, 17515.2542372881, to_date('2016-04-11 00:00:00','YYYY-MM-DD HH24:MI:SS'), date'2016-04-30' );insert into xxxx_client_discount_m  (ID,CLIENT_ID,CLIENT_AVG_DISCOUNT,DT) values (s_xxxx_client_discount_m.NEXTVAL,294, 13, date'2014-03-01');</v>
      </c>
    </row>
    <row r="198" spans="1:48" s="47" customFormat="1" x14ac:dyDescent="0.3">
      <c r="A198" s="45">
        <v>36</v>
      </c>
      <c r="B198" s="55"/>
      <c r="C198" s="15" t="str">
        <f t="shared" si="61"/>
        <v>100036</v>
      </c>
      <c r="D198" s="15" t="str">
        <f t="shared" si="62"/>
        <v>100036/13</v>
      </c>
      <c r="E198" s="160" t="s">
        <v>251</v>
      </c>
      <c r="F198" s="160" t="s">
        <v>252</v>
      </c>
      <c r="G198" s="15">
        <v>2</v>
      </c>
      <c r="H198" s="189">
        <v>100213</v>
      </c>
      <c r="I198" s="15" t="str">
        <f t="shared" si="63"/>
        <v>Б-100213-13</v>
      </c>
      <c r="J198" s="276">
        <v>3</v>
      </c>
      <c r="K198" s="15">
        <v>1</v>
      </c>
      <c r="L198" s="15" t="s">
        <v>42</v>
      </c>
      <c r="M198" s="149">
        <v>1</v>
      </c>
      <c r="N198" s="15">
        <v>18</v>
      </c>
      <c r="O198" s="249" t="s">
        <v>248</v>
      </c>
      <c r="P198" s="249" t="s">
        <v>246</v>
      </c>
      <c r="Q198" s="249" t="s">
        <v>247</v>
      </c>
      <c r="R198" s="17" t="str">
        <f t="shared" si="57"/>
        <v>1002131</v>
      </c>
      <c r="S198" s="65">
        <v>1</v>
      </c>
      <c r="T198" s="249" t="s">
        <v>147</v>
      </c>
      <c r="U198" s="15">
        <v>100000</v>
      </c>
      <c r="V198" s="15">
        <f>U198*0.18</f>
        <v>18000</v>
      </c>
      <c r="W198" s="15">
        <v>0</v>
      </c>
      <c r="X198" s="18">
        <v>295</v>
      </c>
      <c r="Y198" s="152" t="s">
        <v>47</v>
      </c>
      <c r="Z198" s="20">
        <f t="shared" si="66"/>
        <v>82000</v>
      </c>
      <c r="AA198" s="165"/>
      <c r="AB198" s="166">
        <f t="shared" si="67"/>
        <v>6560</v>
      </c>
      <c r="AC198" s="148">
        <f>U198*0.5</f>
        <v>50000</v>
      </c>
      <c r="AD198" s="15">
        <f t="shared" si="68"/>
        <v>3389.8305084745766</v>
      </c>
      <c r="AE198" s="15"/>
      <c r="AF198" s="289" t="s">
        <v>289</v>
      </c>
      <c r="AG198" s="155">
        <v>8</v>
      </c>
      <c r="AH198" s="156">
        <v>13</v>
      </c>
      <c r="AI198" s="157" t="s">
        <v>49</v>
      </c>
      <c r="AJ198" s="147"/>
      <c r="AK198" s="147"/>
      <c r="AL198" s="15">
        <v>0</v>
      </c>
      <c r="AM198" s="15" t="s">
        <v>50</v>
      </c>
      <c r="AN198" s="15" t="s">
        <v>51</v>
      </c>
      <c r="AO198" s="15"/>
      <c r="AP198" s="15"/>
      <c r="AQ198" s="15"/>
      <c r="AR198" s="15"/>
      <c r="AS198" s="9"/>
      <c r="AT198" s="15">
        <v>1</v>
      </c>
      <c r="AU198" s="47">
        <v>0</v>
      </c>
      <c r="AV198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100213, 'Б-100213-13',date'2016-05-02',3, 1, 1, 'RUR', 1, 18, date'2016-05-06', date'2016-05-07', 1002131, 1, to_date('2016-05-07 00:00:00','YYYY-MM-DD HH24:MI:SS'), 100000, 18000, 0, 295, 0, 'c1', 8,null);insert into xxxx_oebs_cash_payment_test (ID, INVOICE_ID, OEBS_PAYMENT, DOC_DATE, COMISS_DATE) values (s_xxxx_oebs_cash_payment_test.NEXTVAL, 100213, 50000, to_date('2016-05-07 00:00:00','YYYY-MM-DD HH24:MI:SS'), date'2016-05-30' );insert into xxxx_oebs_cash_payment_test (ID, INVOICE_ID, OEBS_PAYMENT, DOC_DATE, COMISS_DATE) values (s_xxxx_oebs_cash_payment_test.NEXTVAL, 100213, 3389.83050847458, to_date('2016-05-07 00:00:00','YYYY-MM-DD HH24:MI:SS'), date'2016-05-30' );insert into xxxx_client_discount_m  (ID,CLIENT_ID,CLIENT_AVG_DISCOUNT,DT) values (s_xxxx_client_discount_m.NEXTVAL,295, 13, date'2014-03-01');</v>
      </c>
    </row>
    <row r="199" spans="1:48" s="47" customFormat="1" ht="15" customHeight="1" x14ac:dyDescent="0.3">
      <c r="A199" s="45">
        <v>36</v>
      </c>
      <c r="B199" s="55"/>
      <c r="C199" s="15" t="str">
        <f t="shared" si="61"/>
        <v>100036</v>
      </c>
      <c r="D199" s="15" t="str">
        <f t="shared" si="62"/>
        <v>100036/13</v>
      </c>
      <c r="E199" s="160" t="s">
        <v>251</v>
      </c>
      <c r="F199" s="160" t="s">
        <v>252</v>
      </c>
      <c r="G199" s="15">
        <v>2</v>
      </c>
      <c r="H199" s="189">
        <v>100214</v>
      </c>
      <c r="I199" s="15" t="str">
        <f t="shared" si="63"/>
        <v>Б-100214-13</v>
      </c>
      <c r="J199" s="276">
        <v>3</v>
      </c>
      <c r="K199" s="15">
        <v>2</v>
      </c>
      <c r="L199" s="15" t="s">
        <v>42</v>
      </c>
      <c r="M199" s="149">
        <v>1</v>
      </c>
      <c r="N199" s="15">
        <v>18</v>
      </c>
      <c r="O199" s="249" t="s">
        <v>287</v>
      </c>
      <c r="P199" s="249" t="s">
        <v>246</v>
      </c>
      <c r="Q199" s="249" t="s">
        <v>247</v>
      </c>
      <c r="R199" s="17" t="str">
        <f t="shared" si="57"/>
        <v>1002141</v>
      </c>
      <c r="S199" s="65">
        <v>1</v>
      </c>
      <c r="T199" s="249" t="s">
        <v>148</v>
      </c>
      <c r="U199" s="15">
        <v>90000</v>
      </c>
      <c r="V199" s="15">
        <f>U199*0.18</f>
        <v>16200</v>
      </c>
      <c r="W199" s="15">
        <v>0</v>
      </c>
      <c r="X199" s="18">
        <v>296</v>
      </c>
      <c r="Y199" s="152" t="s">
        <v>47</v>
      </c>
      <c r="Z199" s="20">
        <f t="shared" si="66"/>
        <v>73800</v>
      </c>
      <c r="AA199" s="165"/>
      <c r="AB199" s="166">
        <f t="shared" si="67"/>
        <v>5904</v>
      </c>
      <c r="AC199" s="148">
        <f>U199*0.5</f>
        <v>45000</v>
      </c>
      <c r="AD199" s="15">
        <f t="shared" si="68"/>
        <v>3050.8474576271187</v>
      </c>
      <c r="AE199" s="15"/>
      <c r="AF199" s="289" t="s">
        <v>289</v>
      </c>
      <c r="AG199" s="155">
        <v>8</v>
      </c>
      <c r="AH199" s="168">
        <v>7</v>
      </c>
      <c r="AI199" s="157" t="s">
        <v>49</v>
      </c>
      <c r="AJ199" s="147"/>
      <c r="AK199" s="147"/>
      <c r="AL199" s="15">
        <v>0</v>
      </c>
      <c r="AM199" s="15" t="s">
        <v>50</v>
      </c>
      <c r="AN199" s="15" t="s">
        <v>51</v>
      </c>
      <c r="AO199" s="15"/>
      <c r="AP199" s="15"/>
      <c r="AQ199" s="15"/>
      <c r="AR199" s="15"/>
      <c r="AS199" s="15"/>
      <c r="AT199" s="15">
        <v>2</v>
      </c>
      <c r="AU199" s="9">
        <v>0</v>
      </c>
      <c r="AV199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100214, 'Б-100214-13',date'2016-05-03',3, 2, 2, 'RUR', 1, 18, date'2016-05-06', date'2016-05-07', 1002141, 1, to_date('2016-05-08 00:00:00','YYYY-MM-DD HH24:MI:SS'), 90000, 16200, 0, 296, 0, 'c1', 8,null);insert into xxxx_oebs_cash_payment_test (ID, INVOICE_ID, OEBS_PAYMENT, DOC_DATE, COMISS_DATE) values (s_xxxx_oebs_cash_payment_test.NEXTVAL, 100214, 45000, to_date('2016-05-08 00:00:00','YYYY-MM-DD HH24:MI:SS'), date'2016-05-30' );insert into xxxx_oebs_cash_payment_test (ID, INVOICE_ID, OEBS_PAYMENT, DOC_DATE, COMISS_DATE) values (s_xxxx_oebs_cash_payment_test.NEXTVAL, 100214, 3050.84745762712, to_date('2016-05-08 00:00:00','YYYY-MM-DD HH24:MI:SS'), date'2016-05-30' );insert into xxxx_client_discount_m  (ID,CLIENT_ID,CLIENT_AVG_DISCOUNT,DT) values (s_xxxx_client_discount_m.NEXTVAL,296, 7, date'2014-03-01');</v>
      </c>
    </row>
    <row r="200" spans="1:48" s="47" customFormat="1" ht="15" customHeight="1" x14ac:dyDescent="0.3">
      <c r="A200" s="45">
        <v>36</v>
      </c>
      <c r="B200" s="55"/>
      <c r="C200" s="15" t="str">
        <f t="shared" si="61"/>
        <v>100036</v>
      </c>
      <c r="D200" s="15" t="str">
        <f t="shared" si="62"/>
        <v>100036/13</v>
      </c>
      <c r="E200" s="160" t="s">
        <v>251</v>
      </c>
      <c r="F200" s="160" t="s">
        <v>252</v>
      </c>
      <c r="G200" s="15">
        <v>2</v>
      </c>
      <c r="H200" s="189">
        <v>100215</v>
      </c>
      <c r="I200" s="15" t="str">
        <f t="shared" si="63"/>
        <v>Б-100215-13</v>
      </c>
      <c r="J200" s="276">
        <v>3</v>
      </c>
      <c r="K200" s="15">
        <v>7</v>
      </c>
      <c r="L200" s="15" t="s">
        <v>42</v>
      </c>
      <c r="M200" s="149">
        <v>1</v>
      </c>
      <c r="N200" s="15">
        <v>18</v>
      </c>
      <c r="O200" s="249" t="s">
        <v>287</v>
      </c>
      <c r="P200" s="249" t="s">
        <v>246</v>
      </c>
      <c r="Q200" s="249" t="s">
        <v>247</v>
      </c>
      <c r="R200" s="17" t="str">
        <f t="shared" si="57"/>
        <v>1002151</v>
      </c>
      <c r="S200" s="65">
        <v>1</v>
      </c>
      <c r="T200" s="249" t="s">
        <v>148</v>
      </c>
      <c r="U200" s="15">
        <v>182700</v>
      </c>
      <c r="V200" s="15">
        <f>U200*0.18</f>
        <v>32886</v>
      </c>
      <c r="W200" s="15">
        <v>0</v>
      </c>
      <c r="X200" s="18">
        <v>297</v>
      </c>
      <c r="Y200" s="152" t="s">
        <v>47</v>
      </c>
      <c r="Z200" s="20">
        <f t="shared" si="66"/>
        <v>149814</v>
      </c>
      <c r="AA200" s="165">
        <f>Z200/(Z200+Z201)</f>
        <v>0.69547011800532932</v>
      </c>
      <c r="AB200" s="166">
        <f t="shared" si="67"/>
        <v>11985.12</v>
      </c>
      <c r="AC200" s="148">
        <f>U200*0.5</f>
        <v>91350</v>
      </c>
      <c r="AD200" s="15">
        <f t="shared" si="68"/>
        <v>6193.220338983052</v>
      </c>
      <c r="AE200" s="15"/>
      <c r="AF200" s="289" t="s">
        <v>289</v>
      </c>
      <c r="AG200" s="155">
        <v>8</v>
      </c>
      <c r="AH200" s="168">
        <v>7</v>
      </c>
      <c r="AI200" s="157" t="s">
        <v>49</v>
      </c>
      <c r="AJ200" s="147"/>
      <c r="AK200" s="147"/>
      <c r="AL200" s="15">
        <v>0</v>
      </c>
      <c r="AM200" s="15" t="s">
        <v>50</v>
      </c>
      <c r="AN200" s="15" t="s">
        <v>51</v>
      </c>
      <c r="AO200" s="15"/>
      <c r="AP200" s="15"/>
      <c r="AQ200" s="15"/>
      <c r="AR200" s="15"/>
      <c r="AS200" s="172"/>
      <c r="AT200" s="15">
        <v>7</v>
      </c>
      <c r="AU200" s="9">
        <v>0</v>
      </c>
      <c r="AV200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100215, 'Б-100215-13',date'2016-05-03',3, 7, 7, 'RUR', 1, 18, date'2016-05-06', date'2016-05-07', 1002151, 1, to_date('2016-05-08 00:00:00','YYYY-MM-DD HH24:MI:SS'), 182700, 32886, 0, 297, 0, 'c1', 8,null);insert into xxxx_oebs_cash_payment_test (ID, INVOICE_ID, OEBS_PAYMENT, DOC_DATE, COMISS_DATE) values (s_xxxx_oebs_cash_payment_test.NEXTVAL, 100215, 91350, to_date('2016-05-08 00:00:00','YYYY-MM-DD HH24:MI:SS'), date'2016-05-30' );insert into xxxx_oebs_cash_payment_test (ID, INVOICE_ID, OEBS_PAYMENT, DOC_DATE, COMISS_DATE) values (s_xxxx_oebs_cash_payment_test.NEXTVAL, 100215, 6193.22033898305, to_date('2016-05-08 00:00:00','YYYY-MM-DD HH24:MI:SS'), date'2016-05-30' );insert into xxxx_client_discount_m  (ID,CLIENT_ID,CLIENT_AVG_DISCOUNT,DT) values (s_xxxx_client_discount_m.NEXTVAL,297, 7, date'2014-03-01');</v>
      </c>
    </row>
    <row r="201" spans="1:48" s="47" customFormat="1" ht="15" customHeight="1" x14ac:dyDescent="0.3">
      <c r="A201" s="45">
        <v>36</v>
      </c>
      <c r="B201" s="55"/>
      <c r="C201" s="15" t="str">
        <f t="shared" si="61"/>
        <v>100036</v>
      </c>
      <c r="D201" s="15" t="str">
        <f t="shared" si="62"/>
        <v>100036/13</v>
      </c>
      <c r="E201" s="160" t="s">
        <v>251</v>
      </c>
      <c r="F201" s="160" t="s">
        <v>252</v>
      </c>
      <c r="G201" s="15">
        <v>2</v>
      </c>
      <c r="H201" s="189">
        <v>100216</v>
      </c>
      <c r="I201" s="15" t="str">
        <f t="shared" si="63"/>
        <v>Б-100216-13</v>
      </c>
      <c r="J201" s="276">
        <v>3</v>
      </c>
      <c r="K201" s="54">
        <v>7</v>
      </c>
      <c r="L201" s="15" t="s">
        <v>42</v>
      </c>
      <c r="M201" s="149">
        <v>1</v>
      </c>
      <c r="N201" s="15">
        <v>18</v>
      </c>
      <c r="O201" s="249" t="s">
        <v>288</v>
      </c>
      <c r="P201" s="249" t="s">
        <v>246</v>
      </c>
      <c r="Q201" s="249" t="s">
        <v>247</v>
      </c>
      <c r="R201" s="17" t="str">
        <f t="shared" si="57"/>
        <v>1002161</v>
      </c>
      <c r="S201" s="65">
        <v>1</v>
      </c>
      <c r="T201" s="249" t="s">
        <v>149</v>
      </c>
      <c r="U201" s="15">
        <v>80000</v>
      </c>
      <c r="V201" s="15">
        <f>U201*0.18</f>
        <v>14400</v>
      </c>
      <c r="W201" s="15">
        <v>0</v>
      </c>
      <c r="X201" s="18">
        <v>298</v>
      </c>
      <c r="Y201" s="152" t="s">
        <v>47</v>
      </c>
      <c r="Z201" s="20">
        <f t="shared" si="66"/>
        <v>65600</v>
      </c>
      <c r="AA201" s="165"/>
      <c r="AB201" s="166">
        <f t="shared" si="67"/>
        <v>5248</v>
      </c>
      <c r="AC201" s="148">
        <f>U201*0.5</f>
        <v>40000</v>
      </c>
      <c r="AD201" s="15">
        <f t="shared" si="68"/>
        <v>2711.8644067796613</v>
      </c>
      <c r="AE201" s="15"/>
      <c r="AF201" s="289" t="s">
        <v>289</v>
      </c>
      <c r="AG201" s="155">
        <v>8</v>
      </c>
      <c r="AH201" s="169">
        <v>20</v>
      </c>
      <c r="AI201" s="157" t="s">
        <v>49</v>
      </c>
      <c r="AJ201" s="147"/>
      <c r="AK201" s="147"/>
      <c r="AL201" s="15">
        <v>0</v>
      </c>
      <c r="AM201" s="15" t="s">
        <v>50</v>
      </c>
      <c r="AN201" s="15" t="s">
        <v>51</v>
      </c>
      <c r="AO201" s="15"/>
      <c r="AP201" s="15"/>
      <c r="AQ201" s="15"/>
      <c r="AR201" s="15"/>
      <c r="AT201" s="172">
        <v>12</v>
      </c>
      <c r="AU201" s="9">
        <v>0</v>
      </c>
      <c r="AV201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100216, 'Б-100216-13',date'2016-05-04',3, 7, 7, 'RUR', 1, 18, date'2016-05-06', date'2016-05-07', 1002161, 1, to_date('2016-05-09 00:00:00','YYYY-MM-DD HH24:MI:SS'), 80000, 14400, 0, 298, 0, 'c1', 8,null);insert into xxxx_oebs_cash_payment_test (ID, INVOICE_ID, OEBS_PAYMENT, DOC_DATE, COMISS_DATE) values (s_xxxx_oebs_cash_payment_test.NEXTVAL, 100216, 40000, to_date('2016-05-09 00:00:00','YYYY-MM-DD HH24:MI:SS'), date'2016-05-30' );insert into xxxx_oebs_cash_payment_test (ID, INVOICE_ID, OEBS_PAYMENT, DOC_DATE, COMISS_DATE) values (s_xxxx_oebs_cash_payment_test.NEXTVAL, 100216, 2711.86440677966, to_date('2016-05-09 00:00:00','YYYY-MM-DD HH24:MI:SS'), date'2016-05-30' );insert into xxxx_client_discount_m  (ID,CLIENT_ID,CLIENT_AVG_DISCOUNT,DT) values (s_xxxx_client_discount_m.NEXTVAL,298, 20, date'2014-03-01');</v>
      </c>
    </row>
    <row r="202" spans="1:48" s="47" customFormat="1" ht="15" customHeight="1" x14ac:dyDescent="0.3">
      <c r="A202" s="45">
        <v>36</v>
      </c>
      <c r="B202" s="55"/>
      <c r="C202" s="15" t="str">
        <f t="shared" si="61"/>
        <v>100036</v>
      </c>
      <c r="D202" s="15" t="str">
        <f t="shared" si="62"/>
        <v>100036/13</v>
      </c>
      <c r="E202" s="160" t="s">
        <v>251</v>
      </c>
      <c r="F202" s="160" t="s">
        <v>252</v>
      </c>
      <c r="G202" s="15">
        <v>2</v>
      </c>
      <c r="H202" s="189">
        <v>100217</v>
      </c>
      <c r="I202" s="15" t="str">
        <f t="shared" si="63"/>
        <v>Б-100217-13</v>
      </c>
      <c r="J202" s="276">
        <v>3</v>
      </c>
      <c r="K202" s="150">
        <v>12</v>
      </c>
      <c r="L202" s="15" t="s">
        <v>42</v>
      </c>
      <c r="M202" s="149">
        <v>1</v>
      </c>
      <c r="N202" s="15">
        <v>18</v>
      </c>
      <c r="O202" s="249" t="s">
        <v>249</v>
      </c>
      <c r="P202" s="249" t="s">
        <v>246</v>
      </c>
      <c r="Q202" s="249" t="s">
        <v>247</v>
      </c>
      <c r="R202" s="17" t="str">
        <f t="shared" si="57"/>
        <v>1002171</v>
      </c>
      <c r="S202" s="65">
        <v>1</v>
      </c>
      <c r="T202" s="249" t="s">
        <v>150</v>
      </c>
      <c r="U202" s="15">
        <v>60000</v>
      </c>
      <c r="V202" s="15">
        <f>U202*0.18</f>
        <v>10800</v>
      </c>
      <c r="W202" s="15">
        <v>0</v>
      </c>
      <c r="X202" s="18">
        <v>299</v>
      </c>
      <c r="Y202" s="152" t="s">
        <v>47</v>
      </c>
      <c r="Z202" s="20">
        <f t="shared" si="66"/>
        <v>49200</v>
      </c>
      <c r="AA202" s="154"/>
      <c r="AB202" s="166">
        <f t="shared" si="67"/>
        <v>3936</v>
      </c>
      <c r="AC202" s="148">
        <f>U202*0.5</f>
        <v>30000</v>
      </c>
      <c r="AD202" s="15">
        <f t="shared" si="68"/>
        <v>2033.8983050847457</v>
      </c>
      <c r="AE202" s="15">
        <f>SUM(AD198:AD202)</f>
        <v>17379.661016949154</v>
      </c>
      <c r="AF202" s="289" t="s">
        <v>289</v>
      </c>
      <c r="AG202" s="155">
        <v>8</v>
      </c>
      <c r="AH202" s="156">
        <v>13</v>
      </c>
      <c r="AI202" s="157" t="s">
        <v>49</v>
      </c>
      <c r="AJ202" s="147"/>
      <c r="AK202" s="147"/>
      <c r="AL202" s="15">
        <v>0</v>
      </c>
      <c r="AM202" s="15" t="s">
        <v>50</v>
      </c>
      <c r="AN202" s="15" t="s">
        <v>51</v>
      </c>
      <c r="AO202" s="15"/>
      <c r="AP202" s="15"/>
      <c r="AQ202" s="15"/>
      <c r="AR202" s="15"/>
      <c r="AS202" s="15"/>
      <c r="AT202" s="15" t="s">
        <v>317</v>
      </c>
      <c r="AU202" s="47" t="s">
        <v>351</v>
      </c>
      <c r="AV202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100217, 'Б-100217-13',date'2016-05-05',3, 12, 12, 'RUR', 1, 18, date'2016-05-06', date'2016-05-07', 1002171, 1, to_date('2016-05-11 00:00:00','YYYY-MM-DD HH24:MI:SS'), 60000, 10800, 0, 299, 0, 'c1', 8,null);insert into xxxx_oebs_cash_payment_test (ID, INVOICE_ID, OEBS_PAYMENT, DOC_DATE, COMISS_DATE) values (s_xxxx_oebs_cash_payment_test.NEXTVAL, 100217, 30000, to_date('2016-05-11 00:00:00','YYYY-MM-DD HH24:MI:SS'), date'2016-05-30' );insert into xxxx_oebs_cash_payment_test (ID, INVOICE_ID, OEBS_PAYMENT, DOC_DATE, COMISS_DATE) values (s_xxxx_oebs_cash_payment_test.NEXTVAL, 100217, 2033.89830508475, to_date('2016-05-11 00:00:00','YYYY-MM-DD HH24:MI:SS'), date'2016-05-30' );insert into xxxx_oebs_cash_payment_test (ID, INVOICE_ID, OEBS_PAYMENT, DOC_DATE, COMISS_DATE) values (s_xxxx_oebs_cash_payment_test.NEXTVAL, 100217, 17379.6610169492, to_date('2016-05-11 00:00:00','YYYY-MM-DD HH24:MI:SS'), date'2016-05-30' );insert into xxxx_client_discount_m  (ID,CLIENT_ID,CLIENT_AVG_DISCOUNT,DT) values (s_xxxx_client_discount_m.NEXTVAL,299, 13, date'2014-03-01');</v>
      </c>
    </row>
    <row r="203" spans="1:48" s="47" customFormat="1" x14ac:dyDescent="0.3">
      <c r="A203" s="45">
        <v>36</v>
      </c>
      <c r="B203" s="55"/>
      <c r="C203" s="15" t="str">
        <f t="shared" si="61"/>
        <v>100036</v>
      </c>
      <c r="D203" s="15" t="str">
        <f t="shared" si="62"/>
        <v>100036/13</v>
      </c>
      <c r="E203" s="160" t="s">
        <v>251</v>
      </c>
      <c r="F203" s="160" t="s">
        <v>252</v>
      </c>
      <c r="G203" s="15">
        <v>2</v>
      </c>
      <c r="H203" s="189">
        <v>100218</v>
      </c>
      <c r="I203" s="15" t="str">
        <f t="shared" si="63"/>
        <v>Б-100218-13</v>
      </c>
      <c r="J203" s="276">
        <v>3</v>
      </c>
      <c r="K203" s="15">
        <v>1</v>
      </c>
      <c r="L203" s="15" t="s">
        <v>42</v>
      </c>
      <c r="M203" s="149">
        <v>1</v>
      </c>
      <c r="N203" s="15">
        <v>18</v>
      </c>
      <c r="O203" s="178" t="s">
        <v>319</v>
      </c>
      <c r="P203" s="178" t="s">
        <v>320</v>
      </c>
      <c r="Q203" s="178" t="s">
        <v>321</v>
      </c>
      <c r="R203" s="17" t="str">
        <f t="shared" si="57"/>
        <v>1002181</v>
      </c>
      <c r="S203" s="65">
        <v>1</v>
      </c>
      <c r="T203" s="178" t="s">
        <v>152</v>
      </c>
      <c r="U203" s="15">
        <v>100000</v>
      </c>
      <c r="V203" s="15">
        <v>18000</v>
      </c>
      <c r="W203" s="15">
        <v>0</v>
      </c>
      <c r="X203" s="18">
        <v>300</v>
      </c>
      <c r="Y203" s="152" t="s">
        <v>47</v>
      </c>
      <c r="Z203" s="20">
        <f t="shared" si="66"/>
        <v>82000</v>
      </c>
      <c r="AA203" s="165"/>
      <c r="AB203" s="166">
        <f>Z203*0.08</f>
        <v>6560</v>
      </c>
      <c r="AC203" s="148">
        <v>50000</v>
      </c>
      <c r="AD203" s="15">
        <f t="shared" si="68"/>
        <v>3389.8305084745766</v>
      </c>
      <c r="AE203" s="15"/>
      <c r="AF203" s="147" t="s">
        <v>233</v>
      </c>
      <c r="AG203" s="155">
        <v>8</v>
      </c>
      <c r="AH203" s="156">
        <v>13</v>
      </c>
      <c r="AI203" s="157" t="s">
        <v>49</v>
      </c>
      <c r="AJ203" s="147"/>
      <c r="AK203" s="147"/>
      <c r="AL203" s="15">
        <v>0</v>
      </c>
      <c r="AM203" s="15" t="s">
        <v>50</v>
      </c>
      <c r="AN203" s="15" t="s">
        <v>51</v>
      </c>
      <c r="AO203" s="15"/>
      <c r="AP203" s="15"/>
      <c r="AQ203" s="15"/>
      <c r="AR203" s="15"/>
      <c r="AS203" s="15"/>
      <c r="AT203" s="15">
        <v>1</v>
      </c>
      <c r="AU203" s="9">
        <v>6560</v>
      </c>
      <c r="AV203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100218, 'Б-100218-13',date'2016-06-02',3, 1, 1, 'RUR', 1, 18, date'2016-06-06', date'2016-06-07', 1002181, 1, to_date('2016-06-07 00:00:00','YYYY-MM-DD HH24:MI:SS'), 100000, 18000, 0, 300, 0, 'c1', 8,null);insert into xxxx_oebs_cash_payment_test (ID, INVOICE_ID, OEBS_PAYMENT, DOC_DATE, COMISS_DATE) values (s_xxxx_oebs_cash_payment_test.NEXTVAL, 100218, 50000, to_date('2016-06-07 00:00:00','YYYY-MM-DD HH24:MI:SS'), date'2016-06-30' );insert into xxxx_oebs_cash_payment_test (ID, INVOICE_ID, OEBS_PAYMENT, DOC_DATE, COMISS_DATE) values (s_xxxx_oebs_cash_payment_test.NEXTVAL, 100218, 3389.83050847458, to_date('2016-06-07 00:00:00','YYYY-MM-DD HH24:MI:SS'), date'2016-06-30' );insert into xxxx_client_discount_m  (ID,CLIENT_ID,CLIENT_AVG_DISCOUNT,DT) values (s_xxxx_client_discount_m.NEXTVAL,300, 13, date'2014-03-01');</v>
      </c>
    </row>
    <row r="204" spans="1:48" s="47" customFormat="1" ht="15" customHeight="1" x14ac:dyDescent="0.3">
      <c r="A204" s="45">
        <v>36</v>
      </c>
      <c r="B204" s="55"/>
      <c r="C204" s="15" t="str">
        <f t="shared" si="61"/>
        <v>100036</v>
      </c>
      <c r="D204" s="15" t="str">
        <f t="shared" si="62"/>
        <v>100036/13</v>
      </c>
      <c r="E204" s="160" t="s">
        <v>251</v>
      </c>
      <c r="F204" s="160" t="s">
        <v>252</v>
      </c>
      <c r="G204" s="15">
        <v>2</v>
      </c>
      <c r="H204" s="189">
        <v>100219</v>
      </c>
      <c r="I204" s="15" t="str">
        <f t="shared" si="63"/>
        <v>Б-100219-13</v>
      </c>
      <c r="J204" s="276">
        <v>3</v>
      </c>
      <c r="K204" s="15">
        <v>2</v>
      </c>
      <c r="L204" s="15" t="s">
        <v>42</v>
      </c>
      <c r="M204" s="149">
        <v>1</v>
      </c>
      <c r="N204" s="15">
        <v>18</v>
      </c>
      <c r="O204" s="178" t="s">
        <v>322</v>
      </c>
      <c r="P204" s="178" t="s">
        <v>320</v>
      </c>
      <c r="Q204" s="178" t="s">
        <v>321</v>
      </c>
      <c r="R204" s="17" t="str">
        <f t="shared" si="57"/>
        <v>1002191</v>
      </c>
      <c r="S204" s="65">
        <v>1</v>
      </c>
      <c r="T204" s="178" t="s">
        <v>153</v>
      </c>
      <c r="U204" s="15">
        <v>90000</v>
      </c>
      <c r="V204" s="15">
        <v>16200</v>
      </c>
      <c r="W204" s="15">
        <v>0</v>
      </c>
      <c r="X204" s="18">
        <v>301</v>
      </c>
      <c r="Y204" s="152" t="s">
        <v>47</v>
      </c>
      <c r="Z204" s="20">
        <f t="shared" si="66"/>
        <v>73800</v>
      </c>
      <c r="AA204" s="165"/>
      <c r="AB204" s="166">
        <f>Z204*0.08</f>
        <v>5904</v>
      </c>
      <c r="AC204" s="148">
        <v>45000</v>
      </c>
      <c r="AD204" s="15">
        <f t="shared" si="68"/>
        <v>3050.8474576271187</v>
      </c>
      <c r="AE204" s="15"/>
      <c r="AF204" s="147" t="s">
        <v>233</v>
      </c>
      <c r="AG204" s="155">
        <v>8</v>
      </c>
      <c r="AH204" s="168">
        <v>7</v>
      </c>
      <c r="AI204" s="157" t="s">
        <v>49</v>
      </c>
      <c r="AJ204" s="147"/>
      <c r="AK204" s="147"/>
      <c r="AL204" s="15">
        <v>0</v>
      </c>
      <c r="AM204" s="15" t="s">
        <v>50</v>
      </c>
      <c r="AN204" s="15" t="s">
        <v>51</v>
      </c>
      <c r="AO204" s="15"/>
      <c r="AP204" s="15"/>
      <c r="AQ204" s="15"/>
      <c r="AR204" s="15"/>
      <c r="AS204" s="15"/>
      <c r="AT204" s="15">
        <v>2</v>
      </c>
      <c r="AU204" s="9">
        <v>5904</v>
      </c>
      <c r="AV204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100219, 'Б-100219-13',date'2016-06-03',3, 2, 2, 'RUR', 1, 18, date'2016-06-06', date'2016-06-07', 1002191, 1, to_date('2016-06-08 00:00:00','YYYY-MM-DD HH24:MI:SS'), 90000, 16200, 0, 301, 0, 'c1', 8,null);insert into xxxx_oebs_cash_payment_test (ID, INVOICE_ID, OEBS_PAYMENT, DOC_DATE, COMISS_DATE) values (s_xxxx_oebs_cash_payment_test.NEXTVAL, 100219, 45000, to_date('2016-06-08 00:00:00','YYYY-MM-DD HH24:MI:SS'), date'2016-06-30' );insert into xxxx_oebs_cash_payment_test (ID, INVOICE_ID, OEBS_PAYMENT, DOC_DATE, COMISS_DATE) values (s_xxxx_oebs_cash_payment_test.NEXTVAL, 100219, 3050.84745762712, to_date('2016-06-08 00:00:00','YYYY-MM-DD HH24:MI:SS'), date'2016-06-30' );insert into xxxx_client_discount_m  (ID,CLIENT_ID,CLIENT_AVG_DISCOUNT,DT) values (s_xxxx_client_discount_m.NEXTVAL,301, 7, date'2014-03-01');</v>
      </c>
    </row>
    <row r="205" spans="1:48" s="47" customFormat="1" ht="15" customHeight="1" x14ac:dyDescent="0.3">
      <c r="A205" s="45">
        <v>36</v>
      </c>
      <c r="B205" s="55"/>
      <c r="C205" s="15" t="str">
        <f t="shared" si="61"/>
        <v>100036</v>
      </c>
      <c r="D205" s="15" t="str">
        <f t="shared" si="62"/>
        <v>100036/13</v>
      </c>
      <c r="E205" s="160" t="s">
        <v>251</v>
      </c>
      <c r="F205" s="160" t="s">
        <v>252</v>
      </c>
      <c r="G205" s="15">
        <v>2</v>
      </c>
      <c r="H205" s="189">
        <v>100220</v>
      </c>
      <c r="I205" s="15" t="str">
        <f t="shared" si="63"/>
        <v>Б-100220-13</v>
      </c>
      <c r="J205" s="276">
        <v>3</v>
      </c>
      <c r="K205" s="15">
        <v>7</v>
      </c>
      <c r="L205" s="15" t="s">
        <v>42</v>
      </c>
      <c r="M205" s="149">
        <v>1</v>
      </c>
      <c r="N205" s="15">
        <v>18</v>
      </c>
      <c r="O205" s="178" t="s">
        <v>322</v>
      </c>
      <c r="P205" s="178" t="s">
        <v>320</v>
      </c>
      <c r="Q205" s="178" t="s">
        <v>321</v>
      </c>
      <c r="R205" s="17" t="str">
        <f t="shared" si="57"/>
        <v>1002201</v>
      </c>
      <c r="S205" s="65">
        <v>1</v>
      </c>
      <c r="T205" s="178" t="s">
        <v>153</v>
      </c>
      <c r="U205" s="15">
        <v>170700</v>
      </c>
      <c r="V205" s="15">
        <v>33606</v>
      </c>
      <c r="W205" s="15">
        <v>0</v>
      </c>
      <c r="X205" s="18">
        <v>302</v>
      </c>
      <c r="Y205" s="152" t="s">
        <v>47</v>
      </c>
      <c r="Z205" s="20">
        <f t="shared" si="66"/>
        <v>137094</v>
      </c>
      <c r="AA205" s="165">
        <f>Z205/(Z205+Z206)</f>
        <v>0.6763594383652205</v>
      </c>
      <c r="AB205" s="166">
        <f>Z205*0.08</f>
        <v>10967.52</v>
      </c>
      <c r="AC205" s="148">
        <v>93350</v>
      </c>
      <c r="AD205" s="15">
        <f t="shared" si="68"/>
        <v>6328.813559322035</v>
      </c>
      <c r="AE205" s="15"/>
      <c r="AF205" s="147" t="s">
        <v>233</v>
      </c>
      <c r="AG205" s="155">
        <v>8</v>
      </c>
      <c r="AH205" s="168">
        <v>7</v>
      </c>
      <c r="AI205" s="157" t="s">
        <v>49</v>
      </c>
      <c r="AJ205" s="147"/>
      <c r="AK205" s="147"/>
      <c r="AL205" s="15">
        <v>0</v>
      </c>
      <c r="AM205" s="15" t="s">
        <v>50</v>
      </c>
      <c r="AN205" s="15" t="s">
        <v>51</v>
      </c>
      <c r="AO205" s="15"/>
      <c r="AP205" s="15"/>
      <c r="AQ205" s="15"/>
      <c r="AR205" s="15"/>
      <c r="AT205" s="172">
        <v>7</v>
      </c>
      <c r="AU205" s="9" t="s">
        <v>520</v>
      </c>
      <c r="AV205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100220, 'Б-100220-13',date'2016-06-03',3, 7, 7, 'RUR', 1, 18, date'2016-06-06', date'2016-06-07', 1002201, 1, to_date('2016-06-08 00:00:00','YYYY-MM-DD HH24:MI:SS'), 170700, 33606, 0, 302, 0, 'c1', 8,null);insert into xxxx_oebs_cash_payment_test (ID, INVOICE_ID, OEBS_PAYMENT, DOC_DATE, COMISS_DATE) values (s_xxxx_oebs_cash_payment_test.NEXTVAL, 100220, 93350, to_date('2016-06-08 00:00:00','YYYY-MM-DD HH24:MI:SS'), date'2016-06-30' );insert into xxxx_oebs_cash_payment_test (ID, INVOICE_ID, OEBS_PAYMENT, DOC_DATE, COMISS_DATE) values (s_xxxx_oebs_cash_payment_test.NEXTVAL, 100220, 6328.81355932203, to_date('2016-06-08 00:00:00','YYYY-MM-DD HH24:MI:SS'), date'2016-06-30' );insert into xxxx_client_discount_m  (ID,CLIENT_ID,CLIENT_AVG_DISCOUNT,DT) values (s_xxxx_client_discount_m.NEXTVAL,302, 7, date'2014-03-01');</v>
      </c>
    </row>
    <row r="206" spans="1:48" s="47" customFormat="1" ht="15" customHeight="1" x14ac:dyDescent="0.3">
      <c r="A206" s="45">
        <v>36</v>
      </c>
      <c r="B206" s="55"/>
      <c r="C206" s="15" t="str">
        <f t="shared" si="61"/>
        <v>100036</v>
      </c>
      <c r="D206" s="15" t="str">
        <f t="shared" si="62"/>
        <v>100036/13</v>
      </c>
      <c r="E206" s="160" t="s">
        <v>251</v>
      </c>
      <c r="F206" s="160" t="s">
        <v>252</v>
      </c>
      <c r="G206" s="15">
        <v>2</v>
      </c>
      <c r="H206" s="189">
        <v>100221</v>
      </c>
      <c r="I206" s="15" t="str">
        <f t="shared" si="63"/>
        <v>Б-100221-13</v>
      </c>
      <c r="J206" s="276">
        <v>3</v>
      </c>
      <c r="K206" s="54">
        <v>7</v>
      </c>
      <c r="L206" s="15" t="s">
        <v>42</v>
      </c>
      <c r="M206" s="149">
        <v>1</v>
      </c>
      <c r="N206" s="15">
        <v>18</v>
      </c>
      <c r="O206" s="178" t="s">
        <v>323</v>
      </c>
      <c r="P206" s="178" t="s">
        <v>320</v>
      </c>
      <c r="Q206" s="178" t="s">
        <v>321</v>
      </c>
      <c r="R206" s="17" t="str">
        <f t="shared" si="57"/>
        <v>1002211</v>
      </c>
      <c r="S206" s="65">
        <v>1</v>
      </c>
      <c r="T206" s="178" t="s">
        <v>215</v>
      </c>
      <c r="U206" s="15">
        <v>80000</v>
      </c>
      <c r="V206" s="15">
        <v>14400</v>
      </c>
      <c r="W206" s="15">
        <v>0</v>
      </c>
      <c r="X206" s="18">
        <v>303</v>
      </c>
      <c r="Y206" s="152" t="s">
        <v>47</v>
      </c>
      <c r="Z206" s="20">
        <f t="shared" si="66"/>
        <v>65600</v>
      </c>
      <c r="AA206" s="165"/>
      <c r="AB206" s="166">
        <f>Z206*0.08</f>
        <v>5248</v>
      </c>
      <c r="AC206" s="148">
        <v>40000</v>
      </c>
      <c r="AD206" s="15">
        <f t="shared" si="68"/>
        <v>2711.8644067796613</v>
      </c>
      <c r="AE206" s="15"/>
      <c r="AF206" s="147" t="s">
        <v>233</v>
      </c>
      <c r="AG206" s="155">
        <v>8</v>
      </c>
      <c r="AH206" s="169">
        <v>20</v>
      </c>
      <c r="AI206" s="157" t="s">
        <v>49</v>
      </c>
      <c r="AJ206" s="147"/>
      <c r="AK206" s="147"/>
      <c r="AL206" s="15">
        <v>0</v>
      </c>
      <c r="AM206" s="15" t="s">
        <v>50</v>
      </c>
      <c r="AN206" s="15" t="s">
        <v>51</v>
      </c>
      <c r="AO206" s="15"/>
      <c r="AP206" s="15"/>
      <c r="AQ206" s="15"/>
      <c r="AR206" s="15"/>
      <c r="AT206" s="15">
        <v>12</v>
      </c>
      <c r="AU206" s="9">
        <v>3936</v>
      </c>
      <c r="AV206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100221, 'Б-100221-13',date'2016-06-04',3, 7, 7, 'RUR', 1, 18, date'2016-06-06', date'2016-06-07', 1002211, 1, to_date('2016-06-09 00:00:00','YYYY-MM-DD HH24:MI:SS'), 80000, 14400, 0, 303, 0, 'c1', 8,null);insert into xxxx_oebs_cash_payment_test (ID, INVOICE_ID, OEBS_PAYMENT, DOC_DATE, COMISS_DATE) values (s_xxxx_oebs_cash_payment_test.NEXTVAL, 100221, 40000, to_date('2016-06-09 00:00:00','YYYY-MM-DD HH24:MI:SS'), date'2016-06-30' );insert into xxxx_oebs_cash_payment_test (ID, INVOICE_ID, OEBS_PAYMENT, DOC_DATE, COMISS_DATE) values (s_xxxx_oebs_cash_payment_test.NEXTVAL, 100221, 2711.86440677966, to_date('2016-06-09 00:00:00','YYYY-MM-DD HH24:MI:SS'), date'2016-06-30' );insert into xxxx_client_discount_m  (ID,CLIENT_ID,CLIENT_AVG_DISCOUNT,DT) values (s_xxxx_client_discount_m.NEXTVAL,303, 20, date'2014-03-01');</v>
      </c>
    </row>
    <row r="207" spans="1:48" s="44" customFormat="1" ht="15" customHeight="1" x14ac:dyDescent="0.3">
      <c r="A207" s="45">
        <v>36</v>
      </c>
      <c r="B207" s="60"/>
      <c r="C207" s="33" t="str">
        <f t="shared" si="61"/>
        <v>100036</v>
      </c>
      <c r="D207" s="33" t="str">
        <f t="shared" si="62"/>
        <v>100036/13</v>
      </c>
      <c r="E207" s="159" t="s">
        <v>251</v>
      </c>
      <c r="F207" s="159" t="s">
        <v>252</v>
      </c>
      <c r="G207" s="33">
        <v>2</v>
      </c>
      <c r="H207" s="189">
        <v>100222</v>
      </c>
      <c r="I207" s="33" t="str">
        <f t="shared" si="63"/>
        <v>Б-100222-13</v>
      </c>
      <c r="J207" s="282">
        <v>3</v>
      </c>
      <c r="K207" s="35">
        <v>12</v>
      </c>
      <c r="L207" s="33" t="s">
        <v>42</v>
      </c>
      <c r="M207" s="36">
        <v>1</v>
      </c>
      <c r="N207" s="33">
        <v>18</v>
      </c>
      <c r="O207" s="96" t="s">
        <v>324</v>
      </c>
      <c r="P207" s="96" t="s">
        <v>320</v>
      </c>
      <c r="Q207" s="96" t="s">
        <v>321</v>
      </c>
      <c r="R207" s="17" t="str">
        <f t="shared" si="57"/>
        <v>1002221</v>
      </c>
      <c r="S207" s="201">
        <v>1</v>
      </c>
      <c r="T207" s="96" t="s">
        <v>216</v>
      </c>
      <c r="U207" s="33">
        <v>60000</v>
      </c>
      <c r="V207" s="33">
        <v>10800</v>
      </c>
      <c r="W207" s="33">
        <v>0</v>
      </c>
      <c r="X207" s="18">
        <v>304</v>
      </c>
      <c r="Y207" s="38" t="s">
        <v>47</v>
      </c>
      <c r="Z207" s="20">
        <f t="shared" si="66"/>
        <v>49200</v>
      </c>
      <c r="AA207" s="175"/>
      <c r="AB207" s="266">
        <f>Z207*0.08</f>
        <v>3936</v>
      </c>
      <c r="AC207" s="105">
        <v>30000</v>
      </c>
      <c r="AD207" s="15">
        <f t="shared" si="68"/>
        <v>2033.8983050847457</v>
      </c>
      <c r="AE207" s="15">
        <f>SUM(AD203:AD207)</f>
        <v>17515.25423728814</v>
      </c>
      <c r="AF207" s="34" t="s">
        <v>233</v>
      </c>
      <c r="AG207" s="176">
        <v>8</v>
      </c>
      <c r="AH207" s="177">
        <v>13</v>
      </c>
      <c r="AI207" s="43" t="s">
        <v>49</v>
      </c>
      <c r="AJ207" s="34"/>
      <c r="AK207" s="34"/>
      <c r="AL207" s="33">
        <v>0</v>
      </c>
      <c r="AM207" s="33" t="s">
        <v>50</v>
      </c>
      <c r="AN207" s="33" t="s">
        <v>51</v>
      </c>
      <c r="AO207" s="33"/>
      <c r="AP207" s="33"/>
      <c r="AQ207" s="33"/>
      <c r="AR207" s="33"/>
      <c r="AS207" s="33" t="s">
        <v>372</v>
      </c>
      <c r="AU207" s="44" t="s">
        <v>521</v>
      </c>
      <c r="AV207" s="9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36, 100036, '100036/13', date'2016-03-01', date'2016-09-01', 2, 100222, 'Б-100222-13',date'2016-06-05',3, 12, 12, 'RUR', 1, 18, date'2016-06-06', date'2016-06-07', 1002221, 1, to_date('2016-06-11 00:00:00','YYYY-MM-DD HH24:MI:SS'), 60000, 10800, 0, 304, 0, 'c1', 8,null);insert into xxxx_oebs_cash_payment_test (ID, INVOICE_ID, OEBS_PAYMENT, DOC_DATE, COMISS_DATE) values (s_xxxx_oebs_cash_payment_test.NEXTVAL, 100222, 30000, to_date('2016-06-11 00:00:00','YYYY-MM-DD HH24:MI:SS'), date'2016-06-30' );insert into xxxx_oebs_cash_payment_test (ID, INVOICE_ID, OEBS_PAYMENT, DOC_DATE, COMISS_DATE) values (s_xxxx_oebs_cash_payment_test.NEXTVAL, 100222, 2033.89830508475, to_date('2016-06-11 00:00:00','YYYY-MM-DD HH24:MI:SS'), date'2016-06-30' );insert into xxxx_oebs_cash_payment_test (ID, INVOICE_ID, OEBS_PAYMENT, DOC_DATE, COMISS_DATE) values (s_xxxx_oebs_cash_payment_test.NEXTVAL, 100222, 17515.2542372881, to_date('2016-06-11 00:00:00','YYYY-MM-DD HH24:MI:SS'), date'2016-06-30' );insert into xxxx_client_discount_m  (ID,CLIENT_ID,CLIENT_AVG_DISCOUNT,DT) values (s_xxxx_client_discount_m.NEXTVAL,304, 13, date'2014-03-01');</v>
      </c>
    </row>
    <row r="208" spans="1:48" s="352" customFormat="1" x14ac:dyDescent="0.3">
      <c r="A208" s="349">
        <v>37</v>
      </c>
      <c r="B208" s="350"/>
      <c r="C208" s="188" t="str">
        <f t="shared" si="61"/>
        <v>100037</v>
      </c>
      <c r="D208" s="188" t="str">
        <f t="shared" si="62"/>
        <v>100037/13</v>
      </c>
      <c r="E208" s="158" t="s">
        <v>251</v>
      </c>
      <c r="F208" s="158" t="s">
        <v>252</v>
      </c>
      <c r="G208" s="188">
        <v>2</v>
      </c>
      <c r="H208" s="189">
        <v>100223</v>
      </c>
      <c r="I208" s="65" t="str">
        <f t="shared" si="63"/>
        <v>Б-100223-13</v>
      </c>
      <c r="J208" s="85">
        <v>3</v>
      </c>
      <c r="K208" s="188">
        <v>1</v>
      </c>
      <c r="L208" s="188" t="s">
        <v>42</v>
      </c>
      <c r="M208" s="190">
        <v>1</v>
      </c>
      <c r="N208" s="188">
        <v>18</v>
      </c>
      <c r="O208" s="58" t="s">
        <v>240</v>
      </c>
      <c r="P208" s="58" t="s">
        <v>244</v>
      </c>
      <c r="Q208" s="58" t="s">
        <v>245</v>
      </c>
      <c r="R208" s="150" t="str">
        <f t="shared" ref="R208:R213" si="69">H208&amp;"1"</f>
        <v>1002231</v>
      </c>
      <c r="S208" s="150">
        <v>1</v>
      </c>
      <c r="T208" s="58" t="s">
        <v>143</v>
      </c>
      <c r="U208" s="188">
        <v>10000</v>
      </c>
      <c r="V208" s="188">
        <f t="shared" ref="V208:V213" si="70">U208*0.18</f>
        <v>1800</v>
      </c>
      <c r="W208" s="188">
        <v>0</v>
      </c>
      <c r="X208" s="18">
        <v>305</v>
      </c>
      <c r="Y208" s="304" t="s">
        <v>47</v>
      </c>
      <c r="Z208" s="20">
        <f t="shared" ref="Z208:Z213" si="71">U208-V208</f>
        <v>8200</v>
      </c>
      <c r="AA208" s="29">
        <f t="shared" ref="AA208:AA224" si="72">Z208*0.08</f>
        <v>656</v>
      </c>
      <c r="AB208" s="351">
        <f t="shared" ref="AB208:AB218" si="73">AC208/1.18*0.08</f>
        <v>338.98305084745766</v>
      </c>
      <c r="AC208" s="84">
        <f t="shared" ref="AC208:AC212" si="74">U208*0.5</f>
        <v>5000</v>
      </c>
      <c r="AD208" s="188"/>
      <c r="AE208" s="241"/>
      <c r="AF208" s="160" t="s">
        <v>232</v>
      </c>
      <c r="AG208" s="305">
        <v>8</v>
      </c>
      <c r="AH208" s="189">
        <v>13</v>
      </c>
      <c r="AI208" s="158" t="s">
        <v>49</v>
      </c>
      <c r="AJ208" s="158"/>
      <c r="AK208" s="158"/>
      <c r="AL208" s="189">
        <v>0</v>
      </c>
      <c r="AM208" s="65" t="s">
        <v>50</v>
      </c>
      <c r="AN208" s="188" t="s">
        <v>51</v>
      </c>
      <c r="AO208" s="188"/>
      <c r="AP208" s="189"/>
      <c r="AQ208" s="189"/>
      <c r="AR208" s="189"/>
      <c r="AS208" s="189" t="s">
        <v>417</v>
      </c>
      <c r="AT208" s="65">
        <v>1</v>
      </c>
      <c r="AU208" s="352">
        <v>0</v>
      </c>
      <c r="AV208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100223, 'Б-100223-13',date'2016-04-02',3, 1, 1, 'RUR', 1, 18, date'2016-04-06', date'2016-04-07', 1002231, 1, to_date('2016-04-07 00:00:00','YYYY-MM-DD HH24:MI:SS'), 10000, 1800, 0, 305, 0, 'c1', 8,null);insert into xxxx_oebs_cash_payment_test (ID, INVOICE_ID, OEBS_PAYMENT, DOC_DATE, COMISS_DATE) values (s_xxxx_oebs_cash_payment_test.NEXTVAL, 100223, 5000, to_date('2016-04-07 00:00:00','YYYY-MM-DD HH24:MI:SS'), date'2016-04-30' );insert into xxxx_client_discount_m  (ID,CLIENT_ID,CLIENT_AVG_DISCOUNT,DT) values (s_xxxx_client_discount_m.NEXTVAL,305, 13, date'2014-03-01');</v>
      </c>
    </row>
    <row r="209" spans="1:48" s="352" customFormat="1" ht="15" customHeight="1" x14ac:dyDescent="0.3">
      <c r="A209" s="349">
        <v>37</v>
      </c>
      <c r="B209" s="350"/>
      <c r="C209" s="188" t="str">
        <f t="shared" si="61"/>
        <v>100037</v>
      </c>
      <c r="D209" s="188" t="str">
        <f t="shared" si="62"/>
        <v>100037/13</v>
      </c>
      <c r="E209" s="158" t="s">
        <v>251</v>
      </c>
      <c r="F209" s="158" t="s">
        <v>252</v>
      </c>
      <c r="G209" s="188">
        <v>2</v>
      </c>
      <c r="H209" s="189">
        <v>100224</v>
      </c>
      <c r="I209" s="65" t="str">
        <f t="shared" si="63"/>
        <v>Б-100224-13</v>
      </c>
      <c r="J209" s="85">
        <v>3</v>
      </c>
      <c r="K209" s="188">
        <v>2</v>
      </c>
      <c r="L209" s="188" t="s">
        <v>42</v>
      </c>
      <c r="M209" s="190">
        <v>1</v>
      </c>
      <c r="N209" s="188">
        <v>18</v>
      </c>
      <c r="O209" s="58" t="s">
        <v>241</v>
      </c>
      <c r="P209" s="58" t="s">
        <v>244</v>
      </c>
      <c r="Q209" s="58" t="s">
        <v>245</v>
      </c>
      <c r="R209" s="150" t="str">
        <f t="shared" si="69"/>
        <v>1002241</v>
      </c>
      <c r="S209" s="150">
        <v>1</v>
      </c>
      <c r="T209" s="58" t="s">
        <v>144</v>
      </c>
      <c r="U209" s="188">
        <v>10000</v>
      </c>
      <c r="V209" s="188">
        <f t="shared" si="70"/>
        <v>1800</v>
      </c>
      <c r="W209" s="188">
        <v>0</v>
      </c>
      <c r="X209" s="18">
        <v>306</v>
      </c>
      <c r="Y209" s="304" t="s">
        <v>47</v>
      </c>
      <c r="Z209" s="20">
        <f t="shared" si="71"/>
        <v>8200</v>
      </c>
      <c r="AA209" s="29">
        <f t="shared" si="72"/>
        <v>656</v>
      </c>
      <c r="AB209" s="351">
        <f t="shared" si="73"/>
        <v>338.98305084745766</v>
      </c>
      <c r="AC209" s="84">
        <f t="shared" si="74"/>
        <v>5000</v>
      </c>
      <c r="AD209" s="354"/>
      <c r="AE209" s="354"/>
      <c r="AF209" s="160" t="s">
        <v>232</v>
      </c>
      <c r="AG209" s="305">
        <v>8</v>
      </c>
      <c r="AH209" s="189">
        <v>7</v>
      </c>
      <c r="AI209" s="158" t="s">
        <v>49</v>
      </c>
      <c r="AJ209" s="158"/>
      <c r="AK209" s="158"/>
      <c r="AL209" s="189">
        <v>0</v>
      </c>
      <c r="AM209" s="65" t="s">
        <v>50</v>
      </c>
      <c r="AN209" s="188" t="s">
        <v>51</v>
      </c>
      <c r="AO209" s="188"/>
      <c r="AP209" s="189"/>
      <c r="AQ209" s="189"/>
      <c r="AR209" s="189"/>
      <c r="AS209" s="189" t="s">
        <v>425</v>
      </c>
      <c r="AT209" s="65">
        <v>2</v>
      </c>
      <c r="AU209" s="352">
        <v>0</v>
      </c>
      <c r="AV209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100224, 'Б-100224-13',date'2016-04-03',3, 2, 2, 'RUR', 1, 18, date'2016-04-06', date'2016-04-07', 1002241, 1, to_date('2016-04-08 00:00:00','YYYY-MM-DD HH24:MI:SS'), 10000, 1800, 0, 306, 0, 'c1', 8,null);insert into xxxx_oebs_cash_payment_test (ID, INVOICE_ID, OEBS_PAYMENT, DOC_DATE, COMISS_DATE) values (s_xxxx_oebs_cash_payment_test.NEXTVAL, 100224, 5000, to_date('2016-04-08 00:00:00','YYYY-MM-DD HH24:MI:SS'), date'2016-04-30' );insert into xxxx_client_discount_m  (ID,CLIENT_ID,CLIENT_AVG_DISCOUNT,DT) values (s_xxxx_client_discount_m.NEXTVAL,306, 7, date'2014-03-01');</v>
      </c>
    </row>
    <row r="210" spans="1:48" s="352" customFormat="1" ht="15" customHeight="1" x14ac:dyDescent="0.3">
      <c r="A210" s="349">
        <v>37</v>
      </c>
      <c r="B210" s="350"/>
      <c r="C210" s="188" t="str">
        <f t="shared" si="61"/>
        <v>100037</v>
      </c>
      <c r="D210" s="188" t="str">
        <f t="shared" si="62"/>
        <v>100037/13</v>
      </c>
      <c r="E210" s="158" t="s">
        <v>251</v>
      </c>
      <c r="F210" s="158" t="s">
        <v>252</v>
      </c>
      <c r="G210" s="188">
        <v>2</v>
      </c>
      <c r="H210" s="189">
        <v>100225</v>
      </c>
      <c r="I210" s="65" t="str">
        <f t="shared" si="63"/>
        <v>Б-100225-13</v>
      </c>
      <c r="J210" s="85">
        <v>3</v>
      </c>
      <c r="K210" s="188">
        <v>2</v>
      </c>
      <c r="L210" s="188" t="s">
        <v>42</v>
      </c>
      <c r="M210" s="190">
        <v>1</v>
      </c>
      <c r="N210" s="188">
        <v>18</v>
      </c>
      <c r="O210" s="58" t="s">
        <v>241</v>
      </c>
      <c r="P210" s="58" t="s">
        <v>244</v>
      </c>
      <c r="Q210" s="58" t="s">
        <v>245</v>
      </c>
      <c r="R210" s="150" t="str">
        <f t="shared" si="69"/>
        <v>1002251</v>
      </c>
      <c r="S210" s="150">
        <v>1</v>
      </c>
      <c r="T210" s="58" t="s">
        <v>144</v>
      </c>
      <c r="U210" s="188">
        <v>10000</v>
      </c>
      <c r="V210" s="188">
        <f t="shared" si="70"/>
        <v>1800</v>
      </c>
      <c r="W210" s="188">
        <v>0</v>
      </c>
      <c r="X210" s="18">
        <v>307</v>
      </c>
      <c r="Y210" s="304" t="s">
        <v>47</v>
      </c>
      <c r="Z210" s="20">
        <f t="shared" si="71"/>
        <v>8200</v>
      </c>
      <c r="AA210" s="29">
        <f t="shared" si="72"/>
        <v>656</v>
      </c>
      <c r="AB210" s="351">
        <f t="shared" si="73"/>
        <v>338.98305084745766</v>
      </c>
      <c r="AC210" s="84">
        <f t="shared" si="74"/>
        <v>5000</v>
      </c>
      <c r="AD210" s="188"/>
      <c r="AE210" s="355"/>
      <c r="AF210" s="160" t="s">
        <v>232</v>
      </c>
      <c r="AG210" s="305">
        <v>8</v>
      </c>
      <c r="AH210" s="189">
        <v>7</v>
      </c>
      <c r="AI210" s="158" t="s">
        <v>49</v>
      </c>
      <c r="AJ210" s="158"/>
      <c r="AK210" s="158"/>
      <c r="AL210" s="189">
        <v>0</v>
      </c>
      <c r="AM210" s="65" t="s">
        <v>50</v>
      </c>
      <c r="AN210" s="188" t="s">
        <v>51</v>
      </c>
      <c r="AO210" s="188"/>
      <c r="AP210" s="189"/>
      <c r="AQ210" s="189"/>
      <c r="AR210" s="189"/>
      <c r="AS210" s="189"/>
      <c r="AT210" s="65">
        <v>7</v>
      </c>
      <c r="AU210" s="352">
        <v>0</v>
      </c>
      <c r="AV210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100225, 'Б-100225-13',date'2016-04-03',3, 2, 2, 'RUR', 1, 18, date'2016-04-06', date'2016-04-07', 1002251, 1, to_date('2016-04-08 00:00:00','YYYY-MM-DD HH24:MI:SS'), 10000, 1800, 0, 307, 0, 'c1', 8,null);insert into xxxx_oebs_cash_payment_test (ID, INVOICE_ID, OEBS_PAYMENT, DOC_DATE, COMISS_DATE) values (s_xxxx_oebs_cash_payment_test.NEXTVAL, 100225, 5000, to_date('2016-04-08 00:00:00','YYYY-MM-DD HH24:MI:SS'), date'2016-04-30' );insert into xxxx_client_discount_m  (ID,CLIENT_ID,CLIENT_AVG_DISCOUNT,DT) values (s_xxxx_client_discount_m.NEXTVAL,307, 7, date'2014-03-01');</v>
      </c>
    </row>
    <row r="211" spans="1:48" s="352" customFormat="1" ht="15" customHeight="1" x14ac:dyDescent="0.3">
      <c r="A211" s="349">
        <v>37</v>
      </c>
      <c r="B211" s="350"/>
      <c r="C211" s="188" t="str">
        <f t="shared" si="61"/>
        <v>100037</v>
      </c>
      <c r="D211" s="188" t="str">
        <f t="shared" si="62"/>
        <v>100037/13</v>
      </c>
      <c r="E211" s="158" t="s">
        <v>251</v>
      </c>
      <c r="F211" s="158" t="s">
        <v>252</v>
      </c>
      <c r="G211" s="188">
        <v>2</v>
      </c>
      <c r="H211" s="189">
        <v>100226</v>
      </c>
      <c r="I211" s="65" t="str">
        <f t="shared" si="63"/>
        <v>Б-100226-13</v>
      </c>
      <c r="J211" s="85">
        <v>3</v>
      </c>
      <c r="K211" s="188">
        <v>7</v>
      </c>
      <c r="L211" s="188" t="s">
        <v>42</v>
      </c>
      <c r="M211" s="190">
        <v>1</v>
      </c>
      <c r="N211" s="188">
        <v>18</v>
      </c>
      <c r="O211" s="58" t="s">
        <v>241</v>
      </c>
      <c r="P211" s="58" t="s">
        <v>244</v>
      </c>
      <c r="Q211" s="58" t="s">
        <v>245</v>
      </c>
      <c r="R211" s="150" t="str">
        <f t="shared" si="69"/>
        <v>1002261</v>
      </c>
      <c r="S211" s="150">
        <v>1</v>
      </c>
      <c r="T211" s="58" t="s">
        <v>144</v>
      </c>
      <c r="U211" s="188">
        <v>10000</v>
      </c>
      <c r="V211" s="188">
        <f t="shared" si="70"/>
        <v>1800</v>
      </c>
      <c r="W211" s="188">
        <v>0</v>
      </c>
      <c r="X211" s="18">
        <v>308</v>
      </c>
      <c r="Y211" s="304" t="s">
        <v>47</v>
      </c>
      <c r="Z211" s="20">
        <f t="shared" si="71"/>
        <v>8200</v>
      </c>
      <c r="AA211" s="29">
        <f t="shared" si="72"/>
        <v>656</v>
      </c>
      <c r="AB211" s="351">
        <f t="shared" si="73"/>
        <v>338.98305084745766</v>
      </c>
      <c r="AC211" s="84">
        <f t="shared" si="74"/>
        <v>5000</v>
      </c>
      <c r="AD211" s="188"/>
      <c r="AE211" s="188"/>
      <c r="AF211" s="160" t="s">
        <v>232</v>
      </c>
      <c r="AG211" s="305">
        <v>8</v>
      </c>
      <c r="AH211" s="189">
        <v>7</v>
      </c>
      <c r="AI211" s="158" t="s">
        <v>49</v>
      </c>
      <c r="AJ211" s="158"/>
      <c r="AK211" s="158"/>
      <c r="AL211" s="189">
        <v>0</v>
      </c>
      <c r="AM211" s="65" t="s">
        <v>50</v>
      </c>
      <c r="AN211" s="188" t="s">
        <v>51</v>
      </c>
      <c r="AO211" s="188"/>
      <c r="AP211" s="189"/>
      <c r="AQ211" s="189"/>
      <c r="AR211" s="189"/>
      <c r="AS211" s="252"/>
      <c r="AT211" s="198">
        <v>25</v>
      </c>
      <c r="AU211" s="352">
        <v>6560</v>
      </c>
      <c r="AV211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100226, 'Б-100226-13',date'2016-04-03',3, 7, 7, 'RUR', 1, 18, date'2016-04-06', date'2016-04-07', 1002261, 1, to_date('2016-04-08 00:00:00','YYYY-MM-DD HH24:MI:SS'), 10000, 1800, 0, 308, 0, 'c1', 8,null);insert into xxxx_oebs_cash_payment_test (ID, INVOICE_ID, OEBS_PAYMENT, DOC_DATE, COMISS_DATE) values (s_xxxx_oebs_cash_payment_test.NEXTVAL, 100226, 5000, to_date('2016-04-08 00:00:00','YYYY-MM-DD HH24:MI:SS'), date'2016-04-30' );insert into xxxx_client_discount_m  (ID,CLIENT_ID,CLIENT_AVG_DISCOUNT,DT) values (s_xxxx_client_discount_m.NEXTVAL,308, 7, date'2014-03-01');</v>
      </c>
    </row>
    <row r="212" spans="1:48" s="352" customFormat="1" ht="15" customHeight="1" x14ac:dyDescent="0.3">
      <c r="A212" s="349">
        <v>37</v>
      </c>
      <c r="B212" s="350"/>
      <c r="C212" s="188" t="str">
        <f t="shared" ref="C212:C243" si="75">"1000"&amp;A212</f>
        <v>100037</v>
      </c>
      <c r="D212" s="188" t="str">
        <f t="shared" ref="D212:D243" si="76">"1000"&amp;A212&amp;"/13"</f>
        <v>100037/13</v>
      </c>
      <c r="E212" s="158" t="s">
        <v>251</v>
      </c>
      <c r="F212" s="158" t="s">
        <v>252</v>
      </c>
      <c r="G212" s="188">
        <v>2</v>
      </c>
      <c r="H212" s="189">
        <v>100227</v>
      </c>
      <c r="I212" s="65" t="str">
        <f t="shared" ref="I212:I275" si="77">"Б-"&amp;H212&amp;"-13"</f>
        <v>Б-100227-13</v>
      </c>
      <c r="J212" s="85">
        <v>3</v>
      </c>
      <c r="K212" s="188">
        <v>7</v>
      </c>
      <c r="L212" s="188" t="s">
        <v>42</v>
      </c>
      <c r="M212" s="190">
        <v>1</v>
      </c>
      <c r="N212" s="188">
        <v>18</v>
      </c>
      <c r="O212" s="58" t="s">
        <v>242</v>
      </c>
      <c r="P212" s="58" t="s">
        <v>244</v>
      </c>
      <c r="Q212" s="58" t="s">
        <v>245</v>
      </c>
      <c r="R212" s="150" t="str">
        <f t="shared" si="69"/>
        <v>1002271</v>
      </c>
      <c r="S212" s="150">
        <v>1</v>
      </c>
      <c r="T212" s="58" t="s">
        <v>145</v>
      </c>
      <c r="U212" s="188">
        <v>10000</v>
      </c>
      <c r="V212" s="188">
        <f t="shared" si="70"/>
        <v>1800</v>
      </c>
      <c r="W212" s="188">
        <v>0</v>
      </c>
      <c r="X212" s="18">
        <v>309</v>
      </c>
      <c r="Y212" s="304" t="s">
        <v>47</v>
      </c>
      <c r="Z212" s="20">
        <f t="shared" si="71"/>
        <v>8200</v>
      </c>
      <c r="AA212" s="29">
        <f t="shared" si="72"/>
        <v>656</v>
      </c>
      <c r="AB212" s="351">
        <f t="shared" si="73"/>
        <v>338.98305084745766</v>
      </c>
      <c r="AC212" s="84">
        <f t="shared" si="74"/>
        <v>5000</v>
      </c>
      <c r="AD212" s="188"/>
      <c r="AE212" s="188"/>
      <c r="AF212" s="160" t="s">
        <v>232</v>
      </c>
      <c r="AG212" s="305">
        <v>8</v>
      </c>
      <c r="AH212" s="189">
        <v>20</v>
      </c>
      <c r="AI212" s="158" t="s">
        <v>49</v>
      </c>
      <c r="AJ212" s="158"/>
      <c r="AK212" s="158"/>
      <c r="AL212" s="189">
        <v>0</v>
      </c>
      <c r="AM212" s="65" t="s">
        <v>50</v>
      </c>
      <c r="AN212" s="188" t="s">
        <v>51</v>
      </c>
      <c r="AO212" s="188"/>
      <c r="AP212" s="189"/>
      <c r="AQ212" s="189"/>
      <c r="AR212" s="189"/>
      <c r="AS212" s="65"/>
      <c r="AT212" s="65"/>
      <c r="AU212" s="352" t="s">
        <v>418</v>
      </c>
      <c r="AV212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100227, 'Б-100227-13',date'2016-04-04',3, 7, 7, 'RUR', 1, 18, date'2016-04-06', date'2016-04-07', 1002271, 1, to_date('2016-04-09 00:00:00','YYYY-MM-DD HH24:MI:SS'), 10000, 1800, 0, 309, 0, 'c1', 8,null);insert into xxxx_oebs_cash_payment_test (ID, INVOICE_ID, OEBS_PAYMENT, DOC_DATE, COMISS_DATE) values (s_xxxx_oebs_cash_payment_test.NEXTVAL, 100227, 5000, to_date('2016-04-09 00:00:00','YYYY-MM-DD HH24:MI:SS'), date'2016-04-30' );insert into xxxx_client_discount_m  (ID,CLIENT_ID,CLIENT_AVG_DISCOUNT,DT) values (s_xxxx_client_discount_m.NEXTVAL,309, 20, date'2014-03-01');</v>
      </c>
    </row>
    <row r="213" spans="1:48" s="359" customFormat="1" ht="15" customHeight="1" x14ac:dyDescent="0.3">
      <c r="A213" s="349">
        <v>37</v>
      </c>
      <c r="B213" s="356"/>
      <c r="C213" s="65" t="str">
        <f t="shared" si="75"/>
        <v>100037</v>
      </c>
      <c r="D213" s="65" t="str">
        <f t="shared" si="76"/>
        <v>100037/13</v>
      </c>
      <c r="E213" s="160" t="s">
        <v>251</v>
      </c>
      <c r="F213" s="160" t="s">
        <v>252</v>
      </c>
      <c r="G213" s="65">
        <v>2</v>
      </c>
      <c r="H213" s="189">
        <v>100228</v>
      </c>
      <c r="I213" s="65" t="str">
        <f t="shared" si="77"/>
        <v>Б-100228-13</v>
      </c>
      <c r="J213" s="357">
        <v>3</v>
      </c>
      <c r="K213" s="65">
        <v>25</v>
      </c>
      <c r="L213" s="65" t="s">
        <v>42</v>
      </c>
      <c r="M213" s="200">
        <v>1</v>
      </c>
      <c r="N213" s="65">
        <v>18</v>
      </c>
      <c r="O213" s="290" t="s">
        <v>243</v>
      </c>
      <c r="P213" s="290" t="s">
        <v>244</v>
      </c>
      <c r="Q213" s="290" t="s">
        <v>245</v>
      </c>
      <c r="R213" s="150" t="str">
        <f t="shared" si="69"/>
        <v>1002281</v>
      </c>
      <c r="S213" s="150">
        <v>1</v>
      </c>
      <c r="T213" s="290" t="s">
        <v>146</v>
      </c>
      <c r="U213" s="65">
        <v>80000</v>
      </c>
      <c r="V213" s="65">
        <f t="shared" si="70"/>
        <v>14400</v>
      </c>
      <c r="W213" s="65">
        <v>0</v>
      </c>
      <c r="X213" s="18">
        <v>310</v>
      </c>
      <c r="Y213" s="358" t="s">
        <v>47</v>
      </c>
      <c r="Z213" s="351">
        <f t="shared" si="71"/>
        <v>65600</v>
      </c>
      <c r="AA213" s="29">
        <f>Z213*0.1</f>
        <v>6560</v>
      </c>
      <c r="AB213" s="351">
        <f>AC213/1.18*0.1</f>
        <v>3389.8305084745766</v>
      </c>
      <c r="AC213" s="84">
        <v>40000</v>
      </c>
      <c r="AD213" s="188"/>
      <c r="AE213" s="65"/>
      <c r="AF213" s="160" t="s">
        <v>232</v>
      </c>
      <c r="AG213" s="358">
        <v>8</v>
      </c>
      <c r="AH213" s="65">
        <v>13</v>
      </c>
      <c r="AI213" s="160" t="s">
        <v>49</v>
      </c>
      <c r="AJ213" s="160"/>
      <c r="AK213" s="160"/>
      <c r="AL213" s="65">
        <v>0</v>
      </c>
      <c r="AM213" s="65" t="s">
        <v>50</v>
      </c>
      <c r="AN213" s="65" t="s">
        <v>51</v>
      </c>
      <c r="AO213" s="65"/>
      <c r="AP213" s="65"/>
      <c r="AQ213" s="65"/>
      <c r="AR213" s="65"/>
      <c r="AS213" s="65"/>
      <c r="AT213" s="65">
        <v>1</v>
      </c>
      <c r="AU213" s="359">
        <v>0</v>
      </c>
      <c r="AV213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100228, 'Б-100228-13',date'2016-04-05',3, 25, 25, 'RUR', 1, 18, date'2016-04-06', date'2016-04-07', 1002281, 1, to_date('2016-04-11 00:00:00','YYYY-MM-DD HH24:MI:SS'), 80000, 14400, 0, 310, 0, 'c1', 8,null);insert into xxxx_oebs_cash_payment_test (ID, INVOICE_ID, OEBS_PAYMENT, DOC_DATE, COMISS_DATE) values (s_xxxx_oebs_cash_payment_test.NEXTVAL, 100228, 40000, to_date('2016-04-11 00:00:00','YYYY-MM-DD HH24:MI:SS'), date'2016-04-30' );insert into xxxx_client_discount_m  (ID,CLIENT_ID,CLIENT_AVG_DISCOUNT,DT) values (s_xxxx_client_discount_m.NEXTVAL,310, 13, date'2014-03-01');</v>
      </c>
    </row>
    <row r="214" spans="1:48" s="352" customFormat="1" x14ac:dyDescent="0.3">
      <c r="A214" s="349">
        <v>37</v>
      </c>
      <c r="B214" s="350"/>
      <c r="C214" s="188" t="str">
        <f t="shared" si="75"/>
        <v>100037</v>
      </c>
      <c r="D214" s="188" t="str">
        <f t="shared" si="76"/>
        <v>100037/13</v>
      </c>
      <c r="E214" s="158" t="s">
        <v>251</v>
      </c>
      <c r="F214" s="158" t="s">
        <v>252</v>
      </c>
      <c r="G214" s="188">
        <v>2</v>
      </c>
      <c r="H214" s="189">
        <v>100229</v>
      </c>
      <c r="I214" s="65" t="str">
        <f t="shared" si="77"/>
        <v>Б-100229-13</v>
      </c>
      <c r="J214" s="85">
        <v>3</v>
      </c>
      <c r="K214" s="188">
        <v>1</v>
      </c>
      <c r="L214" s="188" t="s">
        <v>42</v>
      </c>
      <c r="M214" s="190">
        <v>1</v>
      </c>
      <c r="N214" s="188">
        <v>18</v>
      </c>
      <c r="O214" s="360" t="s">
        <v>248</v>
      </c>
      <c r="P214" s="360" t="s">
        <v>246</v>
      </c>
      <c r="Q214" s="360" t="s">
        <v>247</v>
      </c>
      <c r="R214" s="361" t="s">
        <v>50</v>
      </c>
      <c r="S214" s="361" t="s">
        <v>50</v>
      </c>
      <c r="T214" s="360" t="s">
        <v>147</v>
      </c>
      <c r="U214" s="65" t="s">
        <v>50</v>
      </c>
      <c r="V214" s="65" t="s">
        <v>50</v>
      </c>
      <c r="W214" s="65" t="s">
        <v>50</v>
      </c>
      <c r="X214" s="18">
        <v>311</v>
      </c>
      <c r="Y214" s="304" t="s">
        <v>47</v>
      </c>
      <c r="Z214" s="20"/>
      <c r="AA214" s="29"/>
      <c r="AB214" s="351">
        <f t="shared" si="73"/>
        <v>3389.8305084745766</v>
      </c>
      <c r="AC214" s="188">
        <f>U220/2</f>
        <v>50000</v>
      </c>
      <c r="AD214" s="188"/>
      <c r="AE214" s="65"/>
      <c r="AF214" s="362" t="s">
        <v>289</v>
      </c>
      <c r="AG214" s="305">
        <v>8</v>
      </c>
      <c r="AH214" s="189">
        <v>13</v>
      </c>
      <c r="AI214" s="158" t="s">
        <v>49</v>
      </c>
      <c r="AJ214" s="158"/>
      <c r="AK214" s="158"/>
      <c r="AL214" s="189">
        <v>0</v>
      </c>
      <c r="AM214" s="65" t="s">
        <v>50</v>
      </c>
      <c r="AN214" s="188" t="s">
        <v>51</v>
      </c>
      <c r="AO214" s="188"/>
      <c r="AP214" s="189"/>
      <c r="AQ214" s="189"/>
      <c r="AR214" s="189"/>
      <c r="AS214" s="189"/>
      <c r="AT214" s="65">
        <v>2</v>
      </c>
      <c r="AU214" s="352">
        <v>0</v>
      </c>
      <c r="AV214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100229, 'Б-100229-13',date'2016-05-02',3, 1, 1, 'RUR', 1, 18, date'2016-05-06', date'2016-05-07', null, null, to_date('2016-05-07 00:00:00','YYYY-MM-DD HH24:MI:SS'), null, null, null, 311, 0, 'c1', 8,null);insert into xxxx_oebs_cash_payment_test (ID, INVOICE_ID, OEBS_PAYMENT, DOC_DATE, COMISS_DATE) values (s_xxxx_oebs_cash_payment_test.NEXTVAL, 100229, 50000, to_date('2016-05-07 00:00:00','YYYY-MM-DD HH24:MI:SS'), date'2016-05-30' );insert into xxxx_client_discount_m  (ID,CLIENT_ID,CLIENT_AVG_DISCOUNT,DT) values (s_xxxx_client_discount_m.NEXTVAL,311, 13, date'2014-03-01');</v>
      </c>
    </row>
    <row r="215" spans="1:48" s="352" customFormat="1" ht="15" customHeight="1" x14ac:dyDescent="0.3">
      <c r="A215" s="349">
        <v>37</v>
      </c>
      <c r="B215" s="350"/>
      <c r="C215" s="188" t="str">
        <f t="shared" si="75"/>
        <v>100037</v>
      </c>
      <c r="D215" s="188" t="str">
        <f t="shared" si="76"/>
        <v>100037/13</v>
      </c>
      <c r="E215" s="158" t="s">
        <v>251</v>
      </c>
      <c r="F215" s="158" t="s">
        <v>252</v>
      </c>
      <c r="G215" s="188">
        <v>2</v>
      </c>
      <c r="H215" s="189">
        <v>100230</v>
      </c>
      <c r="I215" s="65" t="str">
        <f t="shared" si="77"/>
        <v>Б-100230-13</v>
      </c>
      <c r="J215" s="85">
        <v>3</v>
      </c>
      <c r="K215" s="188">
        <v>2</v>
      </c>
      <c r="L215" s="188" t="s">
        <v>42</v>
      </c>
      <c r="M215" s="190">
        <v>1</v>
      </c>
      <c r="N215" s="188">
        <v>18</v>
      </c>
      <c r="O215" s="360" t="s">
        <v>287</v>
      </c>
      <c r="P215" s="360" t="s">
        <v>246</v>
      </c>
      <c r="Q215" s="360" t="s">
        <v>247</v>
      </c>
      <c r="R215" s="361" t="s">
        <v>50</v>
      </c>
      <c r="S215" s="361" t="s">
        <v>50</v>
      </c>
      <c r="T215" s="360" t="s">
        <v>148</v>
      </c>
      <c r="U215" s="65" t="s">
        <v>50</v>
      </c>
      <c r="V215" s="65" t="s">
        <v>50</v>
      </c>
      <c r="W215" s="65" t="s">
        <v>50</v>
      </c>
      <c r="X215" s="18">
        <v>312</v>
      </c>
      <c r="Y215" s="304" t="s">
        <v>47</v>
      </c>
      <c r="Z215" s="20"/>
      <c r="AA215" s="29"/>
      <c r="AB215" s="351">
        <f t="shared" si="73"/>
        <v>3050.8474576271187</v>
      </c>
      <c r="AC215" s="188">
        <f t="shared" ref="AC215:AC218" si="78">U221/2</f>
        <v>45000</v>
      </c>
      <c r="AD215" s="188"/>
      <c r="AE215" s="65"/>
      <c r="AF215" s="362" t="s">
        <v>289</v>
      </c>
      <c r="AG215" s="305">
        <v>8</v>
      </c>
      <c r="AH215" s="189">
        <v>7</v>
      </c>
      <c r="AI215" s="158" t="s">
        <v>49</v>
      </c>
      <c r="AJ215" s="158"/>
      <c r="AK215" s="158"/>
      <c r="AL215" s="189">
        <v>0</v>
      </c>
      <c r="AM215" s="65" t="s">
        <v>50</v>
      </c>
      <c r="AN215" s="188" t="s">
        <v>51</v>
      </c>
      <c r="AO215" s="188"/>
      <c r="AP215" s="189"/>
      <c r="AQ215" s="189"/>
      <c r="AR215" s="189"/>
      <c r="AS215" s="189"/>
      <c r="AT215" s="65">
        <v>7</v>
      </c>
      <c r="AU215" s="352">
        <v>0</v>
      </c>
      <c r="AV215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100230, 'Б-100230-13',date'2016-05-03',3, 2, 2, 'RUR', 1, 18, date'2016-05-06', date'2016-05-07', null, null, to_date('2016-05-08 00:00:00','YYYY-MM-DD HH24:MI:SS'), null, null, null, 312, 0, 'c1', 8,null);insert into xxxx_oebs_cash_payment_test (ID, INVOICE_ID, OEBS_PAYMENT, DOC_DATE, COMISS_DATE) values (s_xxxx_oebs_cash_payment_test.NEXTVAL, 100230, 45000, to_date('2016-05-08 00:00:00','YYYY-MM-DD HH24:MI:SS'), date'2016-05-30' );insert into xxxx_client_discount_m  (ID,CLIENT_ID,CLIENT_AVG_DISCOUNT,DT) values (s_xxxx_client_discount_m.NEXTVAL,312, 7, date'2014-03-01');</v>
      </c>
    </row>
    <row r="216" spans="1:48" s="352" customFormat="1" ht="15" customHeight="1" x14ac:dyDescent="0.3">
      <c r="A216" s="349">
        <v>37</v>
      </c>
      <c r="B216" s="350"/>
      <c r="C216" s="188" t="str">
        <f t="shared" si="75"/>
        <v>100037</v>
      </c>
      <c r="D216" s="188" t="str">
        <f t="shared" si="76"/>
        <v>100037/13</v>
      </c>
      <c r="E216" s="158" t="s">
        <v>251</v>
      </c>
      <c r="F216" s="158" t="s">
        <v>252</v>
      </c>
      <c r="G216" s="188">
        <v>2</v>
      </c>
      <c r="H216" s="189">
        <v>100231</v>
      </c>
      <c r="I216" s="65" t="str">
        <f t="shared" si="77"/>
        <v>Б-100231-13</v>
      </c>
      <c r="J216" s="85">
        <v>3</v>
      </c>
      <c r="K216" s="188">
        <v>2</v>
      </c>
      <c r="L216" s="188" t="s">
        <v>42</v>
      </c>
      <c r="M216" s="190">
        <v>1</v>
      </c>
      <c r="N216" s="188">
        <v>18</v>
      </c>
      <c r="O216" s="360" t="s">
        <v>287</v>
      </c>
      <c r="P216" s="360" t="s">
        <v>246</v>
      </c>
      <c r="Q216" s="360" t="s">
        <v>247</v>
      </c>
      <c r="R216" s="361" t="s">
        <v>50</v>
      </c>
      <c r="S216" s="361" t="s">
        <v>50</v>
      </c>
      <c r="T216" s="360" t="s">
        <v>148</v>
      </c>
      <c r="U216" s="65" t="s">
        <v>50</v>
      </c>
      <c r="V216" s="65" t="s">
        <v>50</v>
      </c>
      <c r="W216" s="65" t="s">
        <v>50</v>
      </c>
      <c r="X216" s="18">
        <v>313</v>
      </c>
      <c r="Y216" s="304" t="s">
        <v>47</v>
      </c>
      <c r="Z216" s="20"/>
      <c r="AA216" s="29"/>
      <c r="AB216" s="351">
        <f t="shared" si="73"/>
        <v>3050.8474576271187</v>
      </c>
      <c r="AC216" s="188">
        <f t="shared" si="78"/>
        <v>45000</v>
      </c>
      <c r="AD216" s="188"/>
      <c r="AE216" s="65"/>
      <c r="AF216" s="362" t="s">
        <v>289</v>
      </c>
      <c r="AG216" s="305">
        <v>8</v>
      </c>
      <c r="AH216" s="189">
        <v>7</v>
      </c>
      <c r="AI216" s="158" t="s">
        <v>49</v>
      </c>
      <c r="AJ216" s="158"/>
      <c r="AK216" s="158"/>
      <c r="AL216" s="189">
        <v>0</v>
      </c>
      <c r="AM216" s="65" t="s">
        <v>50</v>
      </c>
      <c r="AN216" s="188" t="s">
        <v>51</v>
      </c>
      <c r="AO216" s="188"/>
      <c r="AP216" s="189"/>
      <c r="AQ216" s="189"/>
      <c r="AR216" s="189"/>
      <c r="AS216" s="189"/>
      <c r="AT216" s="65">
        <v>25</v>
      </c>
      <c r="AU216" s="352">
        <v>0</v>
      </c>
      <c r="AV216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100231, 'Б-100231-13',date'2016-05-03',3, 2, 2, 'RUR', 1, 18, date'2016-05-06', date'2016-05-07', null, null, to_date('2016-05-08 00:00:00','YYYY-MM-DD HH24:MI:SS'), null, null, null, 313, 0, 'c1', 8,null);insert into xxxx_oebs_cash_payment_test (ID, INVOICE_ID, OEBS_PAYMENT, DOC_DATE, COMISS_DATE) values (s_xxxx_oebs_cash_payment_test.NEXTVAL, 100231, 45000, to_date('2016-05-08 00:00:00','YYYY-MM-DD HH24:MI:SS'), date'2016-05-30' );insert into xxxx_client_discount_m  (ID,CLIENT_ID,CLIENT_AVG_DISCOUNT,DT) values (s_xxxx_client_discount_m.NEXTVAL,313, 7, date'2014-03-01');</v>
      </c>
    </row>
    <row r="217" spans="1:48" s="352" customFormat="1" ht="15" customHeight="1" x14ac:dyDescent="0.3">
      <c r="A217" s="349">
        <v>37</v>
      </c>
      <c r="B217" s="350"/>
      <c r="C217" s="188" t="str">
        <f t="shared" si="75"/>
        <v>100037</v>
      </c>
      <c r="D217" s="188" t="str">
        <f t="shared" si="76"/>
        <v>100037/13</v>
      </c>
      <c r="E217" s="158" t="s">
        <v>251</v>
      </c>
      <c r="F217" s="158" t="s">
        <v>252</v>
      </c>
      <c r="G217" s="188">
        <v>2</v>
      </c>
      <c r="H217" s="189">
        <v>100232</v>
      </c>
      <c r="I217" s="65" t="str">
        <f t="shared" si="77"/>
        <v>Б-100232-13</v>
      </c>
      <c r="J217" s="85">
        <v>3</v>
      </c>
      <c r="K217" s="188">
        <v>7</v>
      </c>
      <c r="L217" s="188" t="s">
        <v>42</v>
      </c>
      <c r="M217" s="190">
        <v>1</v>
      </c>
      <c r="N217" s="188">
        <v>18</v>
      </c>
      <c r="O217" s="360" t="s">
        <v>287</v>
      </c>
      <c r="P217" s="360" t="s">
        <v>246</v>
      </c>
      <c r="Q217" s="360" t="s">
        <v>247</v>
      </c>
      <c r="R217" s="361" t="s">
        <v>50</v>
      </c>
      <c r="S217" s="361" t="s">
        <v>50</v>
      </c>
      <c r="T217" s="360" t="s">
        <v>148</v>
      </c>
      <c r="U217" s="65" t="s">
        <v>50</v>
      </c>
      <c r="V217" s="65" t="s">
        <v>50</v>
      </c>
      <c r="W217" s="65" t="s">
        <v>50</v>
      </c>
      <c r="X217" s="18">
        <v>314</v>
      </c>
      <c r="Y217" s="304" t="s">
        <v>47</v>
      </c>
      <c r="Z217" s="20"/>
      <c r="AA217" s="29"/>
      <c r="AB217" s="351">
        <f t="shared" si="73"/>
        <v>3050.8474576271187</v>
      </c>
      <c r="AC217" s="188">
        <f t="shared" si="78"/>
        <v>45000</v>
      </c>
      <c r="AD217" s="188"/>
      <c r="AE217" s="65"/>
      <c r="AF217" s="362" t="s">
        <v>289</v>
      </c>
      <c r="AG217" s="305">
        <v>8</v>
      </c>
      <c r="AH217" s="189">
        <v>7</v>
      </c>
      <c r="AI217" s="158" t="s">
        <v>49</v>
      </c>
      <c r="AJ217" s="158"/>
      <c r="AK217" s="158"/>
      <c r="AL217" s="189">
        <v>0</v>
      </c>
      <c r="AM217" s="65" t="s">
        <v>50</v>
      </c>
      <c r="AN217" s="188" t="s">
        <v>51</v>
      </c>
      <c r="AO217" s="188"/>
      <c r="AP217" s="189"/>
      <c r="AQ217" s="189"/>
      <c r="AR217" s="189"/>
      <c r="AS217" s="252"/>
      <c r="AT217" s="198"/>
      <c r="AU217" s="352" t="s">
        <v>419</v>
      </c>
      <c r="AV217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100232, 'Б-100232-13',date'2016-05-03',3, 7, 7, 'RUR', 1, 18, date'2016-05-06', date'2016-05-07', null, null, to_date('2016-05-08 00:00:00','YYYY-MM-DD HH24:MI:SS'), null, null, null, 314, 0, 'c1', 8,null);insert into xxxx_oebs_cash_payment_test (ID, INVOICE_ID, OEBS_PAYMENT, DOC_DATE, COMISS_DATE) values (s_xxxx_oebs_cash_payment_test.NEXTVAL, 100232, 45000, to_date('2016-05-08 00:00:00','YYYY-MM-DD HH24:MI:SS'), date'2016-05-30' );insert into xxxx_client_discount_m  (ID,CLIENT_ID,CLIENT_AVG_DISCOUNT,DT) values (s_xxxx_client_discount_m.NEXTVAL,314, 7, date'2014-03-01');</v>
      </c>
    </row>
    <row r="218" spans="1:48" s="352" customFormat="1" ht="15" customHeight="1" x14ac:dyDescent="0.3">
      <c r="A218" s="349">
        <v>37</v>
      </c>
      <c r="B218" s="350"/>
      <c r="C218" s="188" t="str">
        <f t="shared" si="75"/>
        <v>100037</v>
      </c>
      <c r="D218" s="188" t="str">
        <f t="shared" si="76"/>
        <v>100037/13</v>
      </c>
      <c r="E218" s="158" t="s">
        <v>251</v>
      </c>
      <c r="F218" s="158" t="s">
        <v>252</v>
      </c>
      <c r="G218" s="188">
        <v>2</v>
      </c>
      <c r="H218" s="189">
        <v>100233</v>
      </c>
      <c r="I218" s="65" t="str">
        <f t="shared" si="77"/>
        <v>Б-100233-13</v>
      </c>
      <c r="J218" s="85">
        <v>3</v>
      </c>
      <c r="K218" s="188">
        <v>7</v>
      </c>
      <c r="L218" s="188" t="s">
        <v>42</v>
      </c>
      <c r="M218" s="190">
        <v>1</v>
      </c>
      <c r="N218" s="188">
        <v>18</v>
      </c>
      <c r="O218" s="360" t="s">
        <v>288</v>
      </c>
      <c r="P218" s="360" t="s">
        <v>246</v>
      </c>
      <c r="Q218" s="360" t="s">
        <v>247</v>
      </c>
      <c r="R218" s="361" t="s">
        <v>50</v>
      </c>
      <c r="S218" s="361" t="s">
        <v>50</v>
      </c>
      <c r="T218" s="360" t="s">
        <v>149</v>
      </c>
      <c r="U218" s="65" t="s">
        <v>50</v>
      </c>
      <c r="V218" s="65" t="s">
        <v>50</v>
      </c>
      <c r="W218" s="65" t="s">
        <v>50</v>
      </c>
      <c r="X218" s="18">
        <v>315</v>
      </c>
      <c r="Y218" s="304" t="s">
        <v>47</v>
      </c>
      <c r="Z218" s="20"/>
      <c r="AA218" s="29"/>
      <c r="AB218" s="351">
        <f t="shared" si="73"/>
        <v>2711.8644067796613</v>
      </c>
      <c r="AC218" s="188">
        <f t="shared" si="78"/>
        <v>40000</v>
      </c>
      <c r="AD218" s="188"/>
      <c r="AE218" s="65"/>
      <c r="AF218" s="362" t="s">
        <v>289</v>
      </c>
      <c r="AG218" s="305">
        <v>8</v>
      </c>
      <c r="AH218" s="189">
        <v>20</v>
      </c>
      <c r="AI218" s="158" t="s">
        <v>49</v>
      </c>
      <c r="AJ218" s="158"/>
      <c r="AK218" s="158"/>
      <c r="AL218" s="189">
        <v>0</v>
      </c>
      <c r="AM218" s="65" t="s">
        <v>50</v>
      </c>
      <c r="AN218" s="188" t="s">
        <v>51</v>
      </c>
      <c r="AO218" s="188"/>
      <c r="AP218" s="189"/>
      <c r="AQ218" s="189"/>
      <c r="AR218" s="189"/>
      <c r="AS218" s="65"/>
      <c r="AT218" s="65">
        <v>1</v>
      </c>
      <c r="AU218" s="352">
        <v>6560</v>
      </c>
      <c r="AV218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100233, 'Б-100233-13',date'2016-05-04',3, 7, 7, 'RUR', 1, 18, date'2016-05-06', date'2016-05-07', null, null, to_date('2016-05-09 00:00:00','YYYY-MM-DD HH24:MI:SS'), null, null, null, 315, 0, 'c1', 8,null);insert into xxxx_oebs_cash_payment_test (ID, INVOICE_ID, OEBS_PAYMENT, DOC_DATE, COMISS_DATE) values (s_xxxx_oebs_cash_payment_test.NEXTVAL, 100233, 40000, to_date('2016-05-09 00:00:00','YYYY-MM-DD HH24:MI:SS'), date'2016-05-30' );insert into xxxx_client_discount_m  (ID,CLIENT_ID,CLIENT_AVG_DISCOUNT,DT) values (s_xxxx_client_discount_m.NEXTVAL,315, 20, date'2014-03-01');</v>
      </c>
    </row>
    <row r="219" spans="1:48" s="359" customFormat="1" ht="15" customHeight="1" x14ac:dyDescent="0.3">
      <c r="A219" s="363">
        <v>37</v>
      </c>
      <c r="B219" s="356"/>
      <c r="C219" s="65" t="str">
        <f t="shared" si="75"/>
        <v>100037</v>
      </c>
      <c r="D219" s="65" t="str">
        <f t="shared" si="76"/>
        <v>100037/13</v>
      </c>
      <c r="E219" s="160" t="s">
        <v>251</v>
      </c>
      <c r="F219" s="160" t="s">
        <v>252</v>
      </c>
      <c r="G219" s="65">
        <v>2</v>
      </c>
      <c r="H219" s="189">
        <v>100234</v>
      </c>
      <c r="I219" s="65" t="str">
        <f t="shared" si="77"/>
        <v>Б-100234-13</v>
      </c>
      <c r="J219" s="357">
        <v>3</v>
      </c>
      <c r="K219" s="65">
        <v>25</v>
      </c>
      <c r="L219" s="65" t="s">
        <v>42</v>
      </c>
      <c r="M219" s="200">
        <v>1</v>
      </c>
      <c r="N219" s="65">
        <v>18</v>
      </c>
      <c r="O219" s="364" t="s">
        <v>249</v>
      </c>
      <c r="P219" s="364" t="s">
        <v>246</v>
      </c>
      <c r="Q219" s="364" t="s">
        <v>247</v>
      </c>
      <c r="R219" s="361" t="s">
        <v>50</v>
      </c>
      <c r="S219" s="361" t="s">
        <v>50</v>
      </c>
      <c r="T219" s="364" t="s">
        <v>150</v>
      </c>
      <c r="U219" s="65" t="s">
        <v>50</v>
      </c>
      <c r="V219" s="65" t="s">
        <v>50</v>
      </c>
      <c r="W219" s="65" t="s">
        <v>50</v>
      </c>
      <c r="X219" s="18">
        <v>316</v>
      </c>
      <c r="Y219" s="358" t="s">
        <v>47</v>
      </c>
      <c r="Z219" s="20"/>
      <c r="AA219" s="29"/>
      <c r="AB219" s="351">
        <f>AC219/1.18*0.1</f>
        <v>3389.8305084745766</v>
      </c>
      <c r="AC219" s="188">
        <f>U225/2</f>
        <v>40000</v>
      </c>
      <c r="AD219" s="188"/>
      <c r="AE219" s="365"/>
      <c r="AF219" s="366" t="s">
        <v>289</v>
      </c>
      <c r="AG219" s="358">
        <v>8</v>
      </c>
      <c r="AH219" s="65">
        <v>13</v>
      </c>
      <c r="AI219" s="160" t="s">
        <v>49</v>
      </c>
      <c r="AJ219" s="160"/>
      <c r="AK219" s="160"/>
      <c r="AL219" s="65">
        <v>0</v>
      </c>
      <c r="AM219" s="65" t="s">
        <v>50</v>
      </c>
      <c r="AN219" s="65" t="s">
        <v>51</v>
      </c>
      <c r="AO219" s="65"/>
      <c r="AP219" s="65"/>
      <c r="AQ219" s="65"/>
      <c r="AR219" s="65"/>
      <c r="AS219" s="65"/>
      <c r="AT219" s="65">
        <v>2</v>
      </c>
      <c r="AU219" s="359">
        <v>11808</v>
      </c>
      <c r="AV219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100234, 'Б-100234-13',date'2016-05-05',3, 25, 25, 'RUR', 1, 18, date'2016-05-06', date'2016-05-07', null, null, to_date('2016-05-11 00:00:00','YYYY-MM-DD HH24:MI:SS'), null, null, null, 316, 0, 'c1', 8,null);insert into xxxx_oebs_cash_payment_test (ID, INVOICE_ID, OEBS_PAYMENT, DOC_DATE, COMISS_DATE) values (s_xxxx_oebs_cash_payment_test.NEXTVAL, 100234, 40000, to_date('2016-05-11 00:00:00','YYYY-MM-DD HH24:MI:SS'), date'2016-05-30' );insert into xxxx_client_discount_m  (ID,CLIENT_ID,CLIENT_AVG_DISCOUNT,DT) values (s_xxxx_client_discount_m.NEXTVAL,316, 13, date'2014-03-01');</v>
      </c>
    </row>
    <row r="220" spans="1:48" s="352" customFormat="1" x14ac:dyDescent="0.3">
      <c r="A220" s="349">
        <v>37</v>
      </c>
      <c r="B220" s="350"/>
      <c r="C220" s="188" t="str">
        <f t="shared" si="75"/>
        <v>100037</v>
      </c>
      <c r="D220" s="188" t="str">
        <f t="shared" si="76"/>
        <v>100037/13</v>
      </c>
      <c r="E220" s="158" t="s">
        <v>251</v>
      </c>
      <c r="F220" s="158" t="s">
        <v>252</v>
      </c>
      <c r="G220" s="188">
        <v>2</v>
      </c>
      <c r="H220" s="189">
        <v>100235</v>
      </c>
      <c r="I220" s="65" t="str">
        <f t="shared" si="77"/>
        <v>Б-100235-13</v>
      </c>
      <c r="J220" s="85">
        <v>3</v>
      </c>
      <c r="K220" s="188">
        <v>1</v>
      </c>
      <c r="L220" s="188" t="s">
        <v>42</v>
      </c>
      <c r="M220" s="190">
        <v>1</v>
      </c>
      <c r="N220" s="188">
        <v>18</v>
      </c>
      <c r="O220" s="362" t="s">
        <v>319</v>
      </c>
      <c r="P220" s="362" t="s">
        <v>320</v>
      </c>
      <c r="Q220" s="362" t="s">
        <v>321</v>
      </c>
      <c r="R220" s="65" t="str">
        <f t="shared" ref="R220:R225" si="79">H220&amp;"1"</f>
        <v>1002351</v>
      </c>
      <c r="S220" s="65">
        <v>1</v>
      </c>
      <c r="T220" s="362" t="s">
        <v>152</v>
      </c>
      <c r="U220" s="188">
        <v>100000</v>
      </c>
      <c r="V220" s="188">
        <f t="shared" ref="V220:V237" si="80">U220*0.18</f>
        <v>18000</v>
      </c>
      <c r="W220" s="188">
        <v>0</v>
      </c>
      <c r="X220" s="18">
        <v>317</v>
      </c>
      <c r="Y220" s="304" t="s">
        <v>47</v>
      </c>
      <c r="Z220" s="20">
        <f t="shared" ref="Z220:Z225" si="81">U220-V220</f>
        <v>82000</v>
      </c>
      <c r="AA220" s="29">
        <f t="shared" si="72"/>
        <v>6560</v>
      </c>
      <c r="AB220" s="22"/>
      <c r="AC220" s="367"/>
      <c r="AD220" s="188"/>
      <c r="AE220" s="355"/>
      <c r="AF220" s="362"/>
      <c r="AG220" s="305">
        <v>8</v>
      </c>
      <c r="AH220" s="189">
        <v>13</v>
      </c>
      <c r="AI220" s="158" t="s">
        <v>49</v>
      </c>
      <c r="AJ220" s="158"/>
      <c r="AK220" s="158"/>
      <c r="AL220" s="189">
        <v>0</v>
      </c>
      <c r="AM220" s="65" t="s">
        <v>50</v>
      </c>
      <c r="AN220" s="188" t="s">
        <v>51</v>
      </c>
      <c r="AO220" s="188"/>
      <c r="AP220" s="189"/>
      <c r="AQ220" s="189"/>
      <c r="AR220" s="189"/>
      <c r="AS220" s="189"/>
      <c r="AT220" s="65">
        <v>7</v>
      </c>
      <c r="AU220" s="352">
        <v>11152</v>
      </c>
      <c r="AV220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100235, 'Б-100235-13',date'2016-06-02',3, 1, 1, 'RUR', 1, 18, date'2016-06-06', date'2016-06-07', 1002351, 1, to_date('2016-06-07 00:00:00','YYYY-MM-DD HH24:MI:SS'), 100000, 18000, 0, 317, 0, 'c1', 8,null);insert into xxxx_client_discount_m  (ID,CLIENT_ID,CLIENT_AVG_DISCOUNT,DT) values (s_xxxx_client_discount_m.NEXTVAL,317, 13, date'2014-03-01');</v>
      </c>
    </row>
    <row r="221" spans="1:48" s="352" customFormat="1" ht="15" customHeight="1" x14ac:dyDescent="0.3">
      <c r="A221" s="349">
        <v>37</v>
      </c>
      <c r="B221" s="350"/>
      <c r="C221" s="188" t="str">
        <f t="shared" si="75"/>
        <v>100037</v>
      </c>
      <c r="D221" s="188" t="str">
        <f t="shared" si="76"/>
        <v>100037/13</v>
      </c>
      <c r="E221" s="158" t="s">
        <v>251</v>
      </c>
      <c r="F221" s="158" t="s">
        <v>252</v>
      </c>
      <c r="G221" s="188">
        <v>2</v>
      </c>
      <c r="H221" s="189">
        <v>100236</v>
      </c>
      <c r="I221" s="65" t="str">
        <f t="shared" si="77"/>
        <v>Б-100236-13</v>
      </c>
      <c r="J221" s="85">
        <v>3</v>
      </c>
      <c r="K221" s="188">
        <v>2</v>
      </c>
      <c r="L221" s="188" t="s">
        <v>42</v>
      </c>
      <c r="M221" s="190">
        <v>1</v>
      </c>
      <c r="N221" s="188">
        <v>18</v>
      </c>
      <c r="O221" s="362" t="s">
        <v>322</v>
      </c>
      <c r="P221" s="362" t="s">
        <v>320</v>
      </c>
      <c r="Q221" s="362" t="s">
        <v>321</v>
      </c>
      <c r="R221" s="65" t="str">
        <f t="shared" si="79"/>
        <v>1002361</v>
      </c>
      <c r="S221" s="65">
        <v>1</v>
      </c>
      <c r="T221" s="362" t="s">
        <v>153</v>
      </c>
      <c r="U221" s="188">
        <v>90000</v>
      </c>
      <c r="V221" s="188">
        <f t="shared" si="80"/>
        <v>16200</v>
      </c>
      <c r="W221" s="188">
        <v>0</v>
      </c>
      <c r="X221" s="18">
        <v>318</v>
      </c>
      <c r="Y221" s="304" t="s">
        <v>47</v>
      </c>
      <c r="Z221" s="20">
        <f t="shared" si="81"/>
        <v>73800</v>
      </c>
      <c r="AA221" s="29">
        <f t="shared" si="72"/>
        <v>5904</v>
      </c>
      <c r="AB221" s="22"/>
      <c r="AC221" s="367"/>
      <c r="AD221" s="188"/>
      <c r="AE221" s="188"/>
      <c r="AF221" s="362"/>
      <c r="AG221" s="305">
        <v>8</v>
      </c>
      <c r="AH221" s="189">
        <v>7</v>
      </c>
      <c r="AI221" s="158" t="s">
        <v>49</v>
      </c>
      <c r="AJ221" s="158"/>
      <c r="AK221" s="158"/>
      <c r="AL221" s="189">
        <v>0</v>
      </c>
      <c r="AM221" s="65" t="s">
        <v>50</v>
      </c>
      <c r="AN221" s="188" t="s">
        <v>51</v>
      </c>
      <c r="AO221" s="188"/>
      <c r="AP221" s="189"/>
      <c r="AQ221" s="189"/>
      <c r="AR221" s="189"/>
      <c r="AS221" s="189"/>
      <c r="AT221" s="65">
        <v>25</v>
      </c>
      <c r="AU221" s="352">
        <v>6560</v>
      </c>
      <c r="AV221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100236, 'Б-100236-13',date'2016-06-03',3, 2, 2, 'RUR', 1, 18, date'2016-06-06', date'2016-06-07', 1002361, 1, to_date('2016-06-08 00:00:00','YYYY-MM-DD HH24:MI:SS'), 90000, 16200, 0, 318, 0, 'c1', 8,null);insert into xxxx_client_discount_m  (ID,CLIENT_ID,CLIENT_AVG_DISCOUNT,DT) values (s_xxxx_client_discount_m.NEXTVAL,318, 7, date'2014-03-01');</v>
      </c>
    </row>
    <row r="222" spans="1:48" s="352" customFormat="1" ht="15" customHeight="1" x14ac:dyDescent="0.3">
      <c r="A222" s="349">
        <v>37</v>
      </c>
      <c r="B222" s="350"/>
      <c r="C222" s="188" t="str">
        <f t="shared" si="75"/>
        <v>100037</v>
      </c>
      <c r="D222" s="188" t="str">
        <f t="shared" si="76"/>
        <v>100037/13</v>
      </c>
      <c r="E222" s="158" t="s">
        <v>251</v>
      </c>
      <c r="F222" s="158" t="s">
        <v>252</v>
      </c>
      <c r="G222" s="188">
        <v>2</v>
      </c>
      <c r="H222" s="189">
        <v>100237</v>
      </c>
      <c r="I222" s="65" t="str">
        <f t="shared" si="77"/>
        <v>Б-100237-13</v>
      </c>
      <c r="J222" s="85">
        <v>3</v>
      </c>
      <c r="K222" s="188">
        <v>2</v>
      </c>
      <c r="L222" s="188" t="s">
        <v>42</v>
      </c>
      <c r="M222" s="190">
        <v>1</v>
      </c>
      <c r="N222" s="188">
        <v>18</v>
      </c>
      <c r="O222" s="362" t="s">
        <v>322</v>
      </c>
      <c r="P222" s="362" t="s">
        <v>320</v>
      </c>
      <c r="Q222" s="362" t="s">
        <v>321</v>
      </c>
      <c r="R222" s="65" t="str">
        <f t="shared" si="79"/>
        <v>1002371</v>
      </c>
      <c r="S222" s="65">
        <v>1</v>
      </c>
      <c r="T222" s="362" t="s">
        <v>153</v>
      </c>
      <c r="U222" s="188">
        <v>90000</v>
      </c>
      <c r="V222" s="188">
        <f t="shared" si="80"/>
        <v>16200</v>
      </c>
      <c r="W222" s="188">
        <v>0</v>
      </c>
      <c r="X222" s="18">
        <v>319</v>
      </c>
      <c r="Y222" s="304" t="s">
        <v>47</v>
      </c>
      <c r="Z222" s="20">
        <f t="shared" si="81"/>
        <v>73800</v>
      </c>
      <c r="AA222" s="29">
        <f t="shared" si="72"/>
        <v>5904</v>
      </c>
      <c r="AB222" s="22"/>
      <c r="AC222" s="367"/>
      <c r="AD222" s="188"/>
      <c r="AE222" s="188"/>
      <c r="AF222" s="362"/>
      <c r="AG222" s="305">
        <v>8</v>
      </c>
      <c r="AH222" s="189">
        <v>7</v>
      </c>
      <c r="AI222" s="158" t="s">
        <v>49</v>
      </c>
      <c r="AJ222" s="158"/>
      <c r="AK222" s="158"/>
      <c r="AL222" s="189">
        <v>0</v>
      </c>
      <c r="AM222" s="65" t="s">
        <v>50</v>
      </c>
      <c r="AN222" s="188" t="s">
        <v>51</v>
      </c>
      <c r="AO222" s="188"/>
      <c r="AP222" s="189"/>
      <c r="AQ222" s="189"/>
      <c r="AR222" s="189"/>
      <c r="AS222" s="189"/>
      <c r="AT222" s="65"/>
      <c r="AU222" s="352" t="s">
        <v>420</v>
      </c>
      <c r="AV222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100237, 'Б-100237-13',date'2016-06-03',3, 2, 2, 'RUR', 1, 18, date'2016-06-06', date'2016-06-07', 1002371, 1, to_date('2016-06-08 00:00:00','YYYY-MM-DD HH24:MI:SS'), 90000, 16200, 0, 319, 0, 'c1', 8,null);insert into xxxx_client_discount_m  (ID,CLIENT_ID,CLIENT_AVG_DISCOUNT,DT) values (s_xxxx_client_discount_m.NEXTVAL,319, 7, date'2014-03-01');</v>
      </c>
    </row>
    <row r="223" spans="1:48" s="352" customFormat="1" ht="15" customHeight="1" x14ac:dyDescent="0.3">
      <c r="A223" s="349">
        <v>37</v>
      </c>
      <c r="B223" s="350"/>
      <c r="C223" s="188" t="str">
        <f t="shared" si="75"/>
        <v>100037</v>
      </c>
      <c r="D223" s="188" t="str">
        <f t="shared" si="76"/>
        <v>100037/13</v>
      </c>
      <c r="E223" s="158" t="s">
        <v>251</v>
      </c>
      <c r="F223" s="158" t="s">
        <v>252</v>
      </c>
      <c r="G223" s="188">
        <v>2</v>
      </c>
      <c r="H223" s="189">
        <v>100238</v>
      </c>
      <c r="I223" s="65" t="str">
        <f t="shared" si="77"/>
        <v>Б-100238-13</v>
      </c>
      <c r="J223" s="85">
        <v>3</v>
      </c>
      <c r="K223" s="188">
        <v>7</v>
      </c>
      <c r="L223" s="188" t="s">
        <v>42</v>
      </c>
      <c r="M223" s="190">
        <v>1</v>
      </c>
      <c r="N223" s="188">
        <v>18</v>
      </c>
      <c r="O223" s="362" t="s">
        <v>322</v>
      </c>
      <c r="P223" s="362" t="s">
        <v>320</v>
      </c>
      <c r="Q223" s="362" t="s">
        <v>321</v>
      </c>
      <c r="R223" s="65" t="str">
        <f t="shared" si="79"/>
        <v>1002381</v>
      </c>
      <c r="S223" s="65">
        <v>1</v>
      </c>
      <c r="T223" s="362" t="s">
        <v>153</v>
      </c>
      <c r="U223" s="188">
        <v>90000</v>
      </c>
      <c r="V223" s="188">
        <f t="shared" si="80"/>
        <v>16200</v>
      </c>
      <c r="W223" s="188">
        <v>0</v>
      </c>
      <c r="X223" s="18">
        <v>320</v>
      </c>
      <c r="Y223" s="304" t="s">
        <v>47</v>
      </c>
      <c r="Z223" s="20">
        <f t="shared" si="81"/>
        <v>73800</v>
      </c>
      <c r="AA223" s="29">
        <f t="shared" si="72"/>
        <v>5904</v>
      </c>
      <c r="AB223" s="22"/>
      <c r="AC223" s="367"/>
      <c r="AD223" s="188"/>
      <c r="AE223" s="188"/>
      <c r="AF223" s="362"/>
      <c r="AG223" s="305">
        <v>8</v>
      </c>
      <c r="AH223" s="189">
        <v>7</v>
      </c>
      <c r="AI223" s="158" t="s">
        <v>49</v>
      </c>
      <c r="AJ223" s="158"/>
      <c r="AK223" s="158"/>
      <c r="AL223" s="189">
        <v>0</v>
      </c>
      <c r="AM223" s="65" t="s">
        <v>50</v>
      </c>
      <c r="AN223" s="188" t="s">
        <v>51</v>
      </c>
      <c r="AO223" s="188"/>
      <c r="AP223" s="189"/>
      <c r="AQ223" s="189"/>
      <c r="AR223" s="189"/>
      <c r="AS223" s="252"/>
      <c r="AT223" s="198">
        <v>1</v>
      </c>
      <c r="AU223" s="352">
        <v>0</v>
      </c>
      <c r="AV223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100238, 'Б-100238-13',date'2016-06-03',3, 7, 7, 'RUR', 1, 18, date'2016-06-06', date'2016-06-07', 1002381, 1, to_date('2016-06-08 00:00:00','YYYY-MM-DD HH24:MI:SS'), 90000, 16200, 0, 320, 0, 'c1', 8,null);insert into xxxx_client_discount_m  (ID,CLIENT_ID,CLIENT_AVG_DISCOUNT,DT) values (s_xxxx_client_discount_m.NEXTVAL,320, 7, date'2014-03-01');</v>
      </c>
    </row>
    <row r="224" spans="1:48" s="352" customFormat="1" ht="15" customHeight="1" x14ac:dyDescent="0.3">
      <c r="A224" s="349">
        <v>37</v>
      </c>
      <c r="B224" s="350"/>
      <c r="C224" s="188" t="str">
        <f t="shared" si="75"/>
        <v>100037</v>
      </c>
      <c r="D224" s="188" t="str">
        <f t="shared" si="76"/>
        <v>100037/13</v>
      </c>
      <c r="E224" s="158" t="s">
        <v>251</v>
      </c>
      <c r="F224" s="158" t="s">
        <v>252</v>
      </c>
      <c r="G224" s="188">
        <v>2</v>
      </c>
      <c r="H224" s="189">
        <v>100239</v>
      </c>
      <c r="I224" s="65" t="str">
        <f t="shared" si="77"/>
        <v>Б-100239-13</v>
      </c>
      <c r="J224" s="85">
        <v>3</v>
      </c>
      <c r="K224" s="188">
        <v>7</v>
      </c>
      <c r="L224" s="188" t="s">
        <v>42</v>
      </c>
      <c r="M224" s="190">
        <v>1</v>
      </c>
      <c r="N224" s="188">
        <v>18</v>
      </c>
      <c r="O224" s="362" t="s">
        <v>323</v>
      </c>
      <c r="P224" s="362" t="s">
        <v>320</v>
      </c>
      <c r="Q224" s="362" t="s">
        <v>321</v>
      </c>
      <c r="R224" s="65" t="str">
        <f t="shared" si="79"/>
        <v>1002391</v>
      </c>
      <c r="S224" s="65">
        <v>1</v>
      </c>
      <c r="T224" s="362" t="s">
        <v>215</v>
      </c>
      <c r="U224" s="188">
        <v>80000</v>
      </c>
      <c r="V224" s="188">
        <f t="shared" si="80"/>
        <v>14400</v>
      </c>
      <c r="W224" s="188">
        <v>0</v>
      </c>
      <c r="X224" s="18">
        <v>321</v>
      </c>
      <c r="Y224" s="304" t="s">
        <v>47</v>
      </c>
      <c r="Z224" s="20">
        <f t="shared" si="81"/>
        <v>65600</v>
      </c>
      <c r="AA224" s="29">
        <f t="shared" si="72"/>
        <v>5248</v>
      </c>
      <c r="AB224" s="22"/>
      <c r="AC224" s="367"/>
      <c r="AD224" s="188"/>
      <c r="AE224" s="188"/>
      <c r="AF224" s="362"/>
      <c r="AG224" s="305">
        <v>8</v>
      </c>
      <c r="AH224" s="189">
        <v>20</v>
      </c>
      <c r="AI224" s="158" t="s">
        <v>49</v>
      </c>
      <c r="AJ224" s="158"/>
      <c r="AK224" s="158"/>
      <c r="AL224" s="189">
        <v>0</v>
      </c>
      <c r="AM224" s="65" t="s">
        <v>50</v>
      </c>
      <c r="AN224" s="188" t="s">
        <v>51</v>
      </c>
      <c r="AO224" s="188"/>
      <c r="AP224" s="189"/>
      <c r="AQ224" s="189"/>
      <c r="AR224" s="189"/>
      <c r="AS224" s="65"/>
      <c r="AT224" s="65">
        <v>2</v>
      </c>
      <c r="AU224" s="352">
        <v>0</v>
      </c>
      <c r="AV224" s="35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100239, 'Б-100239-13',date'2016-06-04',3, 7, 7, 'RUR', 1, 18, date'2016-06-06', date'2016-06-07', 1002391, 1, to_date('2016-06-09 00:00:00','YYYY-MM-DD HH24:MI:SS'), 80000, 14400, 0, 321, 0, 'c1', 8,null);insert into xxxx_client_discount_m  (ID,CLIENT_ID,CLIENT_AVG_DISCOUNT,DT) values (s_xxxx_client_discount_m.NEXTVAL,321, 20, date'2014-03-01');</v>
      </c>
    </row>
    <row r="225" spans="1:48" s="359" customFormat="1" ht="15" customHeight="1" x14ac:dyDescent="0.3">
      <c r="A225" s="363">
        <v>37</v>
      </c>
      <c r="B225" s="356"/>
      <c r="C225" s="65" t="str">
        <f t="shared" si="75"/>
        <v>100037</v>
      </c>
      <c r="D225" s="65" t="str">
        <f t="shared" si="76"/>
        <v>100037/13</v>
      </c>
      <c r="E225" s="160" t="s">
        <v>251</v>
      </c>
      <c r="F225" s="160" t="s">
        <v>252</v>
      </c>
      <c r="G225" s="65">
        <v>2</v>
      </c>
      <c r="H225" s="189">
        <v>100240</v>
      </c>
      <c r="I225" s="65" t="str">
        <f t="shared" si="77"/>
        <v>Б-100240-13</v>
      </c>
      <c r="J225" s="357">
        <v>3</v>
      </c>
      <c r="K225" s="65">
        <v>25</v>
      </c>
      <c r="L225" s="65" t="s">
        <v>42</v>
      </c>
      <c r="M225" s="200">
        <v>1</v>
      </c>
      <c r="N225" s="65">
        <v>18</v>
      </c>
      <c r="O225" s="366" t="s">
        <v>324</v>
      </c>
      <c r="P225" s="366" t="s">
        <v>320</v>
      </c>
      <c r="Q225" s="366" t="s">
        <v>321</v>
      </c>
      <c r="R225" s="65" t="str">
        <f t="shared" si="79"/>
        <v>1002401</v>
      </c>
      <c r="S225" s="65">
        <v>1</v>
      </c>
      <c r="T225" s="366" t="s">
        <v>216</v>
      </c>
      <c r="U225" s="65">
        <v>80000</v>
      </c>
      <c r="V225" s="65">
        <f t="shared" si="80"/>
        <v>14400</v>
      </c>
      <c r="W225" s="65">
        <v>0</v>
      </c>
      <c r="X225" s="18">
        <v>322</v>
      </c>
      <c r="Y225" s="358" t="s">
        <v>47</v>
      </c>
      <c r="Z225" s="351">
        <f t="shared" si="81"/>
        <v>65600</v>
      </c>
      <c r="AA225" s="154">
        <f>Z225*0.1</f>
        <v>6560</v>
      </c>
      <c r="AB225" s="351"/>
      <c r="AC225" s="84"/>
      <c r="AD225" s="65"/>
      <c r="AE225" s="65"/>
      <c r="AF225" s="160"/>
      <c r="AG225" s="358">
        <v>8</v>
      </c>
      <c r="AH225" s="65">
        <v>13</v>
      </c>
      <c r="AI225" s="160" t="s">
        <v>49</v>
      </c>
      <c r="AJ225" s="160"/>
      <c r="AK225" s="160"/>
      <c r="AL225" s="65">
        <v>0</v>
      </c>
      <c r="AM225" s="65" t="s">
        <v>50</v>
      </c>
      <c r="AN225" s="65" t="s">
        <v>51</v>
      </c>
      <c r="AO225" s="65"/>
      <c r="AP225" s="65"/>
      <c r="AQ225" s="65"/>
      <c r="AR225" s="65"/>
      <c r="AS225" s="65"/>
      <c r="AT225" s="65">
        <v>7</v>
      </c>
      <c r="AU225" s="359">
        <v>0</v>
      </c>
      <c r="AV225" s="368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100240, 'Б-100240-13',date'2016-06-05',3, 25, 25, 'RUR', 1, 18, date'2016-06-06', date'2016-06-07', 1002401, 1, to_date('2016-06-11 00:00:00','YYYY-MM-DD HH24:MI:SS'), 80000, 14400, 0, 322, 0, 'c1', 8,null);insert into xxxx_client_discount_m  (ID,CLIENT_ID,CLIENT_AVG_DISCOUNT,DT) values (s_xxxx_client_discount_m.NEXTVAL,322, 13, date'2014-03-01');</v>
      </c>
    </row>
    <row r="226" spans="1:48" s="352" customFormat="1" x14ac:dyDescent="0.3">
      <c r="A226" s="349">
        <v>37</v>
      </c>
      <c r="B226" s="350"/>
      <c r="C226" s="188" t="str">
        <f t="shared" ref="C226:C231" si="82">"1000"&amp;A226</f>
        <v>100037</v>
      </c>
      <c r="D226" s="188" t="str">
        <f t="shared" ref="D226:D231" si="83">"1000"&amp;A226&amp;"/13"</f>
        <v>100037/13</v>
      </c>
      <c r="E226" s="158" t="s">
        <v>251</v>
      </c>
      <c r="F226" s="158" t="s">
        <v>252</v>
      </c>
      <c r="G226" s="188">
        <v>2</v>
      </c>
      <c r="H226" s="189">
        <v>100241</v>
      </c>
      <c r="I226" s="65" t="str">
        <f t="shared" si="77"/>
        <v>Б-100241-13</v>
      </c>
      <c r="J226" s="85">
        <v>3</v>
      </c>
      <c r="K226" s="188">
        <v>1</v>
      </c>
      <c r="L226" s="188" t="s">
        <v>42</v>
      </c>
      <c r="M226" s="190">
        <v>1</v>
      </c>
      <c r="N226" s="188">
        <v>18</v>
      </c>
      <c r="O226" s="360" t="s">
        <v>397</v>
      </c>
      <c r="P226" s="360" t="s">
        <v>382</v>
      </c>
      <c r="Q226" s="360" t="s">
        <v>383</v>
      </c>
      <c r="R226" s="361" t="s">
        <v>50</v>
      </c>
      <c r="S226" s="361" t="s">
        <v>50</v>
      </c>
      <c r="T226" s="360" t="s">
        <v>217</v>
      </c>
      <c r="U226" s="65" t="s">
        <v>50</v>
      </c>
      <c r="V226" s="65" t="s">
        <v>50</v>
      </c>
      <c r="W226" s="65" t="s">
        <v>50</v>
      </c>
      <c r="X226" s="18">
        <v>323</v>
      </c>
      <c r="Y226" s="304" t="s">
        <v>47</v>
      </c>
      <c r="Z226" s="20"/>
      <c r="AA226" s="29"/>
      <c r="AB226" s="351">
        <f t="shared" ref="AB226:AB230" si="84">AC226/1.18*0.08</f>
        <v>3389.8305084745766</v>
      </c>
      <c r="AC226" s="367">
        <v>50000</v>
      </c>
      <c r="AD226" s="188"/>
      <c r="AE226" s="355"/>
      <c r="AF226" s="362" t="s">
        <v>384</v>
      </c>
      <c r="AG226" s="305">
        <v>8</v>
      </c>
      <c r="AH226" s="189">
        <v>13</v>
      </c>
      <c r="AI226" s="158" t="s">
        <v>49</v>
      </c>
      <c r="AJ226" s="158"/>
      <c r="AK226" s="158"/>
      <c r="AL226" s="189">
        <v>0</v>
      </c>
      <c r="AM226" s="65" t="s">
        <v>50</v>
      </c>
      <c r="AN226" s="188" t="s">
        <v>51</v>
      </c>
      <c r="AO226" s="188"/>
      <c r="AP226" s="189"/>
      <c r="AQ226" s="189"/>
      <c r="AR226" s="189"/>
      <c r="AS226" s="189"/>
      <c r="AT226" s="65">
        <v>25</v>
      </c>
      <c r="AU226" s="352">
        <v>0</v>
      </c>
      <c r="AV226" s="353" t="str">
        <f t="shared" ref="AV226:AV231" si="8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"&amp;A226&amp;", "&amp;C226&amp;", '"&amp;D226&amp;"', date'"&amp;E226&amp;"', date'"&amp;F226&amp;"', "&amp;G226&amp;", "&amp;H226&amp;", '"&amp;I226&amp;"',date'"&amp;O226&amp;"',"&amp;J226&amp;", "&amp;K226&amp;", "&amp;K226&amp;", '"&amp;L226&amp;"', "&amp;M226&amp;", "&amp;N226&amp;", date'"&amp;P226&amp;"', date'"&amp;Q226&amp;"', "&amp;R226&amp;", "&amp;S226&amp;", to_date('"&amp;T226&amp;"','YYYY-MM-DD HH24:MI:SS'), "&amp;U226&amp;", "&amp;V226&amp;", "&amp;W226&amp;", "&amp;X226&amp;", "&amp;AL226&amp;", '"&amp;AN226&amp;"', "&amp;AG226&amp;","&amp;AM226&amp;");"&amp;
IF(LEN(AC226)&gt;0,"insert into xxxx_oebs_cash_payment_test (ID, INVOICE_ID, OEBS_PAYMENT, DOC_DATE, COMISS_DATE) values (s_xxxx_oebs_cash_payment_test.NEXTVAL, "&amp;H226&amp;", "&amp;AC226&amp;", to_date('"&amp;T226&amp;"','YYYY-MM-DD HH24:MI:SS'), "&amp;AF226&amp;" );","")&amp;
IF(LEN(AD226)&gt;0,"insert into xxxx_oebs_cash_payment_test (ID, INVOICE_ID, OEBS_PAYMENT, DOC_DATE, COMISS_DATE) values (s_xxxx_oebs_cash_payment_test.NEXTVAL, "&amp;H226&amp;", "&amp;AD226&amp;", to_date('"&amp;T226&amp;"','YYYY-MM-DD HH24:MI:SS'), "&amp;AF226&amp;" );","")&amp;
IF(LEN(AE226)&gt;0,"insert into xxxx_oebs_cash_payment_test (ID, INVOICE_ID, OEBS_PAYMENT, DOC_DATE, COMISS_DATE) values (s_xxxx_oebs_cash_payment_test.NEXTVAL, "&amp;H226&amp;", "&amp;AE226&amp;", to_date('"&amp;T226&amp;"','YYYY-MM-DD HH24:MI:SS'), "&amp;AF226&amp;" );","")&amp;
IF(LEN(AH226)&gt;0,"insert into xxxx_client_discount_m  (ID,CLIENT_ID,CLIENT_AVG_DISCOUNT,DT) values (s_xxxx_client_discount_m.NEXTVAL,"&amp;X226&amp;", "&amp;AH226&amp;", "&amp;AI226&amp;");","")&amp;
IF(LEN(AJ226)&gt;0,"insert into xxxx_client_discount_m  (ID,CLIENT_ID,CLIENT_AVG_DISCOUNT,DT) values (s_xxxx_client_discount_m.NEXTVAL,"&amp;X226&amp;", "&amp;AJ226&amp;", "&amp;AK226&amp;");","")&amp;
IF(LEN(AO226)&gt;0,"insert into xxxx_contract_signed_attr (ID, CONTRACT_ID, CODE, KEY_NUM) values (s_xxxx_contract_signed_attr.NEXTVAL, "&amp;C226&amp;", 'SUPERCOMMISSION_BONUS' , "&amp;AO226&amp;" );","")&amp;
IF(LEN(AP226)&gt;0,"insert into xxxx_loyal_clients_contr_attr (ID, CONTRACT_ID, CLIENT_ID, LC_TURNOVER, COLLATERAL_FIRST_DT, COLLATERAL_END_DT) values (s_xxxx_loyal_clients_contr_atr.NEXTVAL, "&amp;C226&amp;", "&amp;X226&amp;", "&amp;AP226&amp;", "&amp;AQ226&amp;", "&amp;AR226&amp;"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100241, 'Б-100241-13',date'2016-07-02',3, 1, 1, 'RUR', 1, 18, date'2016-07-06', date'2016-07-07', null, null, to_date('2016-07-07 00:00:00','YYYY-MM-DD HH24:MI:SS'), null, null, null, 323, 0, 'c1', 8,null);insert into xxxx_oebs_cash_payment_test (ID, INVOICE_ID, OEBS_PAYMENT, DOC_DATE, COMISS_DATE) values (s_xxxx_oebs_cash_payment_test.NEXTVAL, 100241, 50000, to_date('2016-07-07 00:00:00','YYYY-MM-DD HH24:MI:SS'), date'2016-07-30' );insert into xxxx_client_discount_m  (ID,CLIENT_ID,CLIENT_AVG_DISCOUNT,DT) values (s_xxxx_client_discount_m.NEXTVAL,323, 13, date'2014-03-01');</v>
      </c>
    </row>
    <row r="227" spans="1:48" s="352" customFormat="1" ht="15" customHeight="1" x14ac:dyDescent="0.3">
      <c r="A227" s="349">
        <v>37</v>
      </c>
      <c r="B227" s="350"/>
      <c r="C227" s="188" t="str">
        <f t="shared" si="82"/>
        <v>100037</v>
      </c>
      <c r="D227" s="188" t="str">
        <f t="shared" si="83"/>
        <v>100037/13</v>
      </c>
      <c r="E227" s="158" t="s">
        <v>251</v>
      </c>
      <c r="F227" s="158" t="s">
        <v>252</v>
      </c>
      <c r="G227" s="188">
        <v>2</v>
      </c>
      <c r="H227" s="189">
        <v>100242</v>
      </c>
      <c r="I227" s="65" t="str">
        <f t="shared" si="77"/>
        <v>Б-100242-13</v>
      </c>
      <c r="J227" s="85">
        <v>3</v>
      </c>
      <c r="K227" s="188">
        <v>2</v>
      </c>
      <c r="L227" s="188" t="s">
        <v>42</v>
      </c>
      <c r="M227" s="190">
        <v>1</v>
      </c>
      <c r="N227" s="188">
        <v>18</v>
      </c>
      <c r="O227" s="360" t="s">
        <v>381</v>
      </c>
      <c r="P227" s="360" t="s">
        <v>382</v>
      </c>
      <c r="Q227" s="360" t="s">
        <v>383</v>
      </c>
      <c r="R227" s="361" t="s">
        <v>50</v>
      </c>
      <c r="S227" s="361" t="s">
        <v>50</v>
      </c>
      <c r="T227" s="360" t="s">
        <v>218</v>
      </c>
      <c r="U227" s="65" t="s">
        <v>50</v>
      </c>
      <c r="V227" s="65" t="s">
        <v>50</v>
      </c>
      <c r="W227" s="65" t="s">
        <v>50</v>
      </c>
      <c r="X227" s="18">
        <v>324</v>
      </c>
      <c r="Y227" s="304" t="s">
        <v>47</v>
      </c>
      <c r="Z227" s="20"/>
      <c r="AA227" s="29"/>
      <c r="AB227" s="351">
        <f t="shared" si="84"/>
        <v>3050.8474576271187</v>
      </c>
      <c r="AC227" s="367">
        <v>45000</v>
      </c>
      <c r="AD227" s="188"/>
      <c r="AE227" s="355"/>
      <c r="AF227" s="362" t="s">
        <v>384</v>
      </c>
      <c r="AG227" s="305">
        <v>8</v>
      </c>
      <c r="AH227" s="189">
        <v>7</v>
      </c>
      <c r="AI227" s="158" t="s">
        <v>49</v>
      </c>
      <c r="AJ227" s="158"/>
      <c r="AK227" s="158"/>
      <c r="AL227" s="189">
        <v>0</v>
      </c>
      <c r="AM227" s="65" t="s">
        <v>50</v>
      </c>
      <c r="AN227" s="188" t="s">
        <v>51</v>
      </c>
      <c r="AO227" s="188"/>
      <c r="AP227" s="189"/>
      <c r="AQ227" s="189"/>
      <c r="AR227" s="189"/>
      <c r="AS227" s="189"/>
      <c r="AT227" s="65"/>
      <c r="AU227" s="352" t="s">
        <v>421</v>
      </c>
      <c r="AV227" s="353" t="str">
        <f t="shared" si="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100242, 'Б-100242-13',date'2016-07-03',3, 2, 2, 'RUR', 1, 18, date'2016-07-06', date'2016-07-07', null, null, to_date('2016-07-08 00:00:00','YYYY-MM-DD HH24:MI:SS'), null, null, null, 324, 0, 'c1', 8,null);insert into xxxx_oebs_cash_payment_test (ID, INVOICE_ID, OEBS_PAYMENT, DOC_DATE, COMISS_DATE) values (s_xxxx_oebs_cash_payment_test.NEXTVAL, 100242, 45000, to_date('2016-07-08 00:00:00','YYYY-MM-DD HH24:MI:SS'), date'2016-07-30' );insert into xxxx_client_discount_m  (ID,CLIENT_ID,CLIENT_AVG_DISCOUNT,DT) values (s_xxxx_client_discount_m.NEXTVAL,324, 7, date'2014-03-01');</v>
      </c>
    </row>
    <row r="228" spans="1:48" s="352" customFormat="1" ht="15" customHeight="1" x14ac:dyDescent="0.3">
      <c r="A228" s="349">
        <v>37</v>
      </c>
      <c r="B228" s="350"/>
      <c r="C228" s="188" t="str">
        <f t="shared" si="82"/>
        <v>100037</v>
      </c>
      <c r="D228" s="188" t="str">
        <f t="shared" si="83"/>
        <v>100037/13</v>
      </c>
      <c r="E228" s="158" t="s">
        <v>251</v>
      </c>
      <c r="F228" s="158" t="s">
        <v>252</v>
      </c>
      <c r="G228" s="188">
        <v>2</v>
      </c>
      <c r="H228" s="189">
        <v>100243</v>
      </c>
      <c r="I228" s="65" t="str">
        <f t="shared" si="77"/>
        <v>Б-100243-13</v>
      </c>
      <c r="J228" s="85">
        <v>3</v>
      </c>
      <c r="K228" s="188">
        <v>2</v>
      </c>
      <c r="L228" s="188" t="s">
        <v>42</v>
      </c>
      <c r="M228" s="190">
        <v>1</v>
      </c>
      <c r="N228" s="188">
        <v>18</v>
      </c>
      <c r="O228" s="360" t="s">
        <v>381</v>
      </c>
      <c r="P228" s="360" t="s">
        <v>382</v>
      </c>
      <c r="Q228" s="360" t="s">
        <v>383</v>
      </c>
      <c r="R228" s="361" t="s">
        <v>50</v>
      </c>
      <c r="S228" s="361" t="s">
        <v>50</v>
      </c>
      <c r="T228" s="360" t="s">
        <v>218</v>
      </c>
      <c r="U228" s="65" t="s">
        <v>50</v>
      </c>
      <c r="V228" s="65" t="s">
        <v>50</v>
      </c>
      <c r="W228" s="65" t="s">
        <v>50</v>
      </c>
      <c r="X228" s="18">
        <v>325</v>
      </c>
      <c r="Y228" s="304" t="s">
        <v>47</v>
      </c>
      <c r="Z228" s="20"/>
      <c r="AA228" s="29"/>
      <c r="AB228" s="351">
        <f t="shared" si="84"/>
        <v>3050.8474576271187</v>
      </c>
      <c r="AC228" s="367">
        <v>45000</v>
      </c>
      <c r="AD228" s="188"/>
      <c r="AE228" s="355"/>
      <c r="AF228" s="362" t="s">
        <v>384</v>
      </c>
      <c r="AG228" s="305">
        <v>8</v>
      </c>
      <c r="AH228" s="189">
        <v>7</v>
      </c>
      <c r="AI228" s="158" t="s">
        <v>49</v>
      </c>
      <c r="AJ228" s="158"/>
      <c r="AK228" s="158"/>
      <c r="AL228" s="189">
        <v>0</v>
      </c>
      <c r="AM228" s="65" t="s">
        <v>50</v>
      </c>
      <c r="AN228" s="188" t="s">
        <v>51</v>
      </c>
      <c r="AO228" s="188"/>
      <c r="AP228" s="189"/>
      <c r="AQ228" s="189"/>
      <c r="AR228" s="189"/>
      <c r="AS228" s="189"/>
      <c r="AT228" s="65"/>
      <c r="AV228" s="353" t="str">
        <f t="shared" si="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100243, 'Б-100243-13',date'2016-07-03',3, 2, 2, 'RUR', 1, 18, date'2016-07-06', date'2016-07-07', null, null, to_date('2016-07-08 00:00:00','YYYY-MM-DD HH24:MI:SS'), null, null, null, 325, 0, 'c1', 8,null);insert into xxxx_oebs_cash_payment_test (ID, INVOICE_ID, OEBS_PAYMENT, DOC_DATE, COMISS_DATE) values (s_xxxx_oebs_cash_payment_test.NEXTVAL, 100243, 45000, to_date('2016-07-08 00:00:00','YYYY-MM-DD HH24:MI:SS'), date'2016-07-30' );insert into xxxx_client_discount_m  (ID,CLIENT_ID,CLIENT_AVG_DISCOUNT,DT) values (s_xxxx_client_discount_m.NEXTVAL,325, 7, date'2014-03-01');</v>
      </c>
    </row>
    <row r="229" spans="1:48" s="352" customFormat="1" ht="15" customHeight="1" x14ac:dyDescent="0.3">
      <c r="A229" s="349">
        <v>37</v>
      </c>
      <c r="B229" s="350"/>
      <c r="C229" s="188" t="str">
        <f t="shared" si="82"/>
        <v>100037</v>
      </c>
      <c r="D229" s="188" t="str">
        <f t="shared" si="83"/>
        <v>100037/13</v>
      </c>
      <c r="E229" s="158" t="s">
        <v>251</v>
      </c>
      <c r="F229" s="158" t="s">
        <v>252</v>
      </c>
      <c r="G229" s="188">
        <v>2</v>
      </c>
      <c r="H229" s="189">
        <v>100244</v>
      </c>
      <c r="I229" s="65" t="str">
        <f t="shared" si="77"/>
        <v>Б-100244-13</v>
      </c>
      <c r="J229" s="85">
        <v>3</v>
      </c>
      <c r="K229" s="188">
        <v>7</v>
      </c>
      <c r="L229" s="188" t="s">
        <v>42</v>
      </c>
      <c r="M229" s="190">
        <v>1</v>
      </c>
      <c r="N229" s="188">
        <v>18</v>
      </c>
      <c r="O229" s="360" t="s">
        <v>381</v>
      </c>
      <c r="P229" s="360" t="s">
        <v>382</v>
      </c>
      <c r="Q229" s="360" t="s">
        <v>383</v>
      </c>
      <c r="R229" s="361" t="s">
        <v>50</v>
      </c>
      <c r="S229" s="361" t="s">
        <v>50</v>
      </c>
      <c r="T229" s="360" t="s">
        <v>218</v>
      </c>
      <c r="U229" s="65" t="s">
        <v>50</v>
      </c>
      <c r="V229" s="65" t="s">
        <v>50</v>
      </c>
      <c r="W229" s="65" t="s">
        <v>50</v>
      </c>
      <c r="X229" s="18">
        <v>326</v>
      </c>
      <c r="Y229" s="304" t="s">
        <v>47</v>
      </c>
      <c r="Z229" s="20"/>
      <c r="AA229" s="29"/>
      <c r="AB229" s="351">
        <f t="shared" si="84"/>
        <v>3050.8474576271187</v>
      </c>
      <c r="AC229" s="367">
        <v>45000</v>
      </c>
      <c r="AD229" s="188"/>
      <c r="AE229" s="355"/>
      <c r="AF229" s="362" t="s">
        <v>384</v>
      </c>
      <c r="AG229" s="305">
        <v>8</v>
      </c>
      <c r="AH229" s="189">
        <v>7</v>
      </c>
      <c r="AI229" s="158" t="s">
        <v>49</v>
      </c>
      <c r="AJ229" s="158"/>
      <c r="AK229" s="158"/>
      <c r="AL229" s="189">
        <v>0</v>
      </c>
      <c r="AM229" s="65" t="s">
        <v>50</v>
      </c>
      <c r="AN229" s="188" t="s">
        <v>51</v>
      </c>
      <c r="AO229" s="188"/>
      <c r="AP229" s="189"/>
      <c r="AQ229" s="189"/>
      <c r="AR229" s="189"/>
      <c r="AS229" s="252"/>
      <c r="AT229" s="198"/>
      <c r="AV229" s="353" t="str">
        <f t="shared" si="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100244, 'Б-100244-13',date'2016-07-03',3, 7, 7, 'RUR', 1, 18, date'2016-07-06', date'2016-07-07', null, null, to_date('2016-07-08 00:00:00','YYYY-MM-DD HH24:MI:SS'), null, null, null, 326, 0, 'c1', 8,null);insert into xxxx_oebs_cash_payment_test (ID, INVOICE_ID, OEBS_PAYMENT, DOC_DATE, COMISS_DATE) values (s_xxxx_oebs_cash_payment_test.NEXTVAL, 100244, 45000, to_date('2016-07-08 00:00:00','YYYY-MM-DD HH24:MI:SS'), date'2016-07-30' );insert into xxxx_client_discount_m  (ID,CLIENT_ID,CLIENT_AVG_DISCOUNT,DT) values (s_xxxx_client_discount_m.NEXTVAL,326, 7, date'2014-03-01');</v>
      </c>
    </row>
    <row r="230" spans="1:48" s="352" customFormat="1" ht="15" customHeight="1" x14ac:dyDescent="0.3">
      <c r="A230" s="349">
        <v>37</v>
      </c>
      <c r="B230" s="350"/>
      <c r="C230" s="188" t="str">
        <f t="shared" si="82"/>
        <v>100037</v>
      </c>
      <c r="D230" s="188" t="str">
        <f t="shared" si="83"/>
        <v>100037/13</v>
      </c>
      <c r="E230" s="158" t="s">
        <v>251</v>
      </c>
      <c r="F230" s="158" t="s">
        <v>252</v>
      </c>
      <c r="G230" s="188">
        <v>2</v>
      </c>
      <c r="H230" s="189">
        <v>100245</v>
      </c>
      <c r="I230" s="65" t="str">
        <f t="shared" si="77"/>
        <v>Б-100245-13</v>
      </c>
      <c r="J230" s="85">
        <v>3</v>
      </c>
      <c r="K230" s="188">
        <v>7</v>
      </c>
      <c r="L230" s="188" t="s">
        <v>42</v>
      </c>
      <c r="M230" s="190">
        <v>1</v>
      </c>
      <c r="N230" s="188">
        <v>18</v>
      </c>
      <c r="O230" s="360" t="s">
        <v>398</v>
      </c>
      <c r="P230" s="360" t="s">
        <v>382</v>
      </c>
      <c r="Q230" s="360" t="s">
        <v>383</v>
      </c>
      <c r="R230" s="361" t="s">
        <v>50</v>
      </c>
      <c r="S230" s="361" t="s">
        <v>50</v>
      </c>
      <c r="T230" s="360" t="s">
        <v>219</v>
      </c>
      <c r="U230" s="65" t="s">
        <v>50</v>
      </c>
      <c r="V230" s="65" t="s">
        <v>50</v>
      </c>
      <c r="W230" s="65" t="s">
        <v>50</v>
      </c>
      <c r="X230" s="18">
        <v>327</v>
      </c>
      <c r="Y230" s="304" t="s">
        <v>47</v>
      </c>
      <c r="Z230" s="20"/>
      <c r="AA230" s="29"/>
      <c r="AB230" s="351">
        <f t="shared" si="84"/>
        <v>2711.8644067796613</v>
      </c>
      <c r="AC230" s="367">
        <v>40000</v>
      </c>
      <c r="AD230" s="188"/>
      <c r="AE230" s="355"/>
      <c r="AF230" s="362" t="s">
        <v>384</v>
      </c>
      <c r="AG230" s="305">
        <v>8</v>
      </c>
      <c r="AH230" s="189">
        <v>20</v>
      </c>
      <c r="AI230" s="158" t="s">
        <v>49</v>
      </c>
      <c r="AJ230" s="158"/>
      <c r="AK230" s="158"/>
      <c r="AL230" s="189">
        <v>0</v>
      </c>
      <c r="AM230" s="65" t="s">
        <v>50</v>
      </c>
      <c r="AN230" s="188" t="s">
        <v>51</v>
      </c>
      <c r="AO230" s="188"/>
      <c r="AP230" s="189"/>
      <c r="AQ230" s="189"/>
      <c r="AR230" s="189"/>
      <c r="AS230" s="65"/>
      <c r="AT230" s="65"/>
      <c r="AV230" s="353" t="str">
        <f t="shared" si="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100245, 'Б-100245-13',date'2016-07-04',3, 7, 7, 'RUR', 1, 18, date'2016-07-06', date'2016-07-07', null, null, to_date('2016-07-09 00:00:00','YYYY-MM-DD HH24:MI:SS'), null, null, null, 327, 0, 'c1', 8,null);insert into xxxx_oebs_cash_payment_test (ID, INVOICE_ID, OEBS_PAYMENT, DOC_DATE, COMISS_DATE) values (s_xxxx_oebs_cash_payment_test.NEXTVAL, 100245, 40000, to_date('2016-07-09 00:00:00','YYYY-MM-DD HH24:MI:SS'), date'2016-07-30' );insert into xxxx_client_discount_m  (ID,CLIENT_ID,CLIENT_AVG_DISCOUNT,DT) values (s_xxxx_client_discount_m.NEXTVAL,327, 20, date'2014-03-01');</v>
      </c>
    </row>
    <row r="231" spans="1:48" s="372" customFormat="1" ht="15" customHeight="1" x14ac:dyDescent="0.3">
      <c r="A231" s="369">
        <v>37</v>
      </c>
      <c r="B231" s="350"/>
      <c r="C231" s="201" t="str">
        <f t="shared" si="82"/>
        <v>100037</v>
      </c>
      <c r="D231" s="201" t="str">
        <f t="shared" si="83"/>
        <v>100037/13</v>
      </c>
      <c r="E231" s="159" t="s">
        <v>251</v>
      </c>
      <c r="F231" s="159" t="s">
        <v>252</v>
      </c>
      <c r="G231" s="201">
        <v>2</v>
      </c>
      <c r="H231" s="189">
        <v>100246</v>
      </c>
      <c r="I231" s="201" t="str">
        <f t="shared" si="77"/>
        <v>Б-100246-13</v>
      </c>
      <c r="J231" s="97">
        <v>3</v>
      </c>
      <c r="K231" s="201">
        <v>25</v>
      </c>
      <c r="L231" s="201" t="s">
        <v>42</v>
      </c>
      <c r="M231" s="210">
        <v>1</v>
      </c>
      <c r="N231" s="201">
        <v>18</v>
      </c>
      <c r="O231" s="370" t="s">
        <v>399</v>
      </c>
      <c r="P231" s="370" t="s">
        <v>382</v>
      </c>
      <c r="Q231" s="370" t="s">
        <v>383</v>
      </c>
      <c r="R231" s="361" t="s">
        <v>50</v>
      </c>
      <c r="S231" s="361" t="s">
        <v>50</v>
      </c>
      <c r="T231" s="370" t="s">
        <v>220</v>
      </c>
      <c r="U231" s="65" t="s">
        <v>50</v>
      </c>
      <c r="V231" s="65" t="s">
        <v>50</v>
      </c>
      <c r="W231" s="65" t="s">
        <v>50</v>
      </c>
      <c r="X231" s="18">
        <v>328</v>
      </c>
      <c r="Y231" s="306" t="s">
        <v>47</v>
      </c>
      <c r="Z231" s="371"/>
      <c r="AA231" s="29"/>
      <c r="AB231" s="351">
        <f>AC231/1.18*0.1</f>
        <v>6779.6610169491532</v>
      </c>
      <c r="AC231" s="95">
        <v>80000</v>
      </c>
      <c r="AD231" s="201"/>
      <c r="AE231" s="355"/>
      <c r="AF231" s="362" t="s">
        <v>384</v>
      </c>
      <c r="AG231" s="306">
        <v>8</v>
      </c>
      <c r="AH231" s="201">
        <v>13</v>
      </c>
      <c r="AI231" s="159" t="s">
        <v>49</v>
      </c>
      <c r="AJ231" s="159"/>
      <c r="AK231" s="159"/>
      <c r="AL231" s="201">
        <v>0</v>
      </c>
      <c r="AM231" s="201" t="s">
        <v>50</v>
      </c>
      <c r="AN231" s="201" t="s">
        <v>51</v>
      </c>
      <c r="AO231" s="201"/>
      <c r="AP231" s="201"/>
      <c r="AQ231" s="201"/>
      <c r="AR231" s="201"/>
      <c r="AS231" s="201"/>
      <c r="AT231" s="201"/>
      <c r="AV231" s="353" t="str">
        <f t="shared" si="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37, 100037, '100037/13', date'2016-03-01', date'2016-09-01', 2, 100246, 'Б-100246-13',date'2016-07-05',3, 25, 25, 'RUR', 1, 18, date'2016-07-06', date'2016-07-07', null, null, to_date('2016-07-11 00:00:00','YYYY-MM-DD HH24:MI:SS'), null, null, null, 328, 0, 'c1', 8,null);insert into xxxx_oebs_cash_payment_test (ID, INVOICE_ID, OEBS_PAYMENT, DOC_DATE, COMISS_DATE) values (s_xxxx_oebs_cash_payment_test.NEXTVAL, 100246, 80000, to_date('2016-07-11 00:00:00','YYYY-MM-DD HH24:MI:SS'), date'2016-07-30' );insert into xxxx_client_discount_m  (ID,CLIENT_ID,CLIENT_AVG_DISCOUNT,DT) values (s_xxxx_client_discount_m.NEXTVAL,328, 13, date'2014-03-01');</v>
      </c>
    </row>
    <row r="232" spans="1:48" s="228" customFormat="1" x14ac:dyDescent="0.3">
      <c r="A232" s="272">
        <v>38</v>
      </c>
      <c r="B232" s="237"/>
      <c r="C232" s="220" t="str">
        <f t="shared" si="75"/>
        <v>100038</v>
      </c>
      <c r="D232" s="220" t="str">
        <f t="shared" si="76"/>
        <v>100038/13</v>
      </c>
      <c r="E232" s="221" t="s">
        <v>251</v>
      </c>
      <c r="F232" s="221" t="s">
        <v>252</v>
      </c>
      <c r="G232" s="220">
        <v>2</v>
      </c>
      <c r="H232" s="189">
        <v>100247</v>
      </c>
      <c r="I232" s="222" t="str">
        <f t="shared" si="77"/>
        <v>Б-100247-13</v>
      </c>
      <c r="J232" s="313">
        <v>3</v>
      </c>
      <c r="K232" s="220">
        <v>1</v>
      </c>
      <c r="L232" s="220" t="s">
        <v>42</v>
      </c>
      <c r="M232" s="223">
        <v>1</v>
      </c>
      <c r="N232" s="220">
        <v>18</v>
      </c>
      <c r="O232" s="221" t="s">
        <v>167</v>
      </c>
      <c r="P232" s="221" t="s">
        <v>234</v>
      </c>
      <c r="Q232" s="221" t="s">
        <v>235</v>
      </c>
      <c r="R232" s="224" t="str">
        <f t="shared" ref="R232:R237" si="86">H232&amp;"1"</f>
        <v>1002471</v>
      </c>
      <c r="S232" s="222">
        <v>1</v>
      </c>
      <c r="T232" s="221" t="s">
        <v>139</v>
      </c>
      <c r="U232" s="220">
        <v>100000</v>
      </c>
      <c r="V232" s="220">
        <f t="shared" si="80"/>
        <v>18000</v>
      </c>
      <c r="W232" s="220">
        <v>0</v>
      </c>
      <c r="X232" s="18">
        <v>329</v>
      </c>
      <c r="Y232" s="225" t="s">
        <v>47</v>
      </c>
      <c r="Z232" s="314">
        <f>(U232-V232)*0.08</f>
        <v>6560</v>
      </c>
      <c r="AA232" s="315"/>
      <c r="AB232" s="316">
        <f>AC232/1.18*0.08</f>
        <v>3389.8305084745766</v>
      </c>
      <c r="AC232" s="224">
        <f t="shared" ref="AC232:AC237" si="87">U232*0.5</f>
        <v>50000</v>
      </c>
      <c r="AD232" s="220"/>
      <c r="AE232" s="220"/>
      <c r="AF232" s="334" t="s">
        <v>231</v>
      </c>
      <c r="AG232" s="227">
        <v>8</v>
      </c>
      <c r="AH232" s="224">
        <v>13</v>
      </c>
      <c r="AI232" s="221" t="s">
        <v>49</v>
      </c>
      <c r="AJ232" s="221"/>
      <c r="AK232" s="221"/>
      <c r="AL232" s="224">
        <v>0</v>
      </c>
      <c r="AM232" s="222" t="s">
        <v>50</v>
      </c>
      <c r="AN232" s="220" t="s">
        <v>51</v>
      </c>
      <c r="AO232" s="220"/>
      <c r="AP232" s="224"/>
      <c r="AQ232" s="224"/>
      <c r="AR232" s="224"/>
      <c r="AS232" s="224"/>
      <c r="AT232" s="222">
        <v>1</v>
      </c>
      <c r="AU232" s="228">
        <v>6560</v>
      </c>
      <c r="AV232" s="3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"&amp;A232&amp;", "&amp;C232&amp;", '"&amp;D232&amp;"', date'"&amp;E232&amp;"', date'"&amp;F232&amp;"', "&amp;G232&amp;", "&amp;H232&amp;", '"&amp;I232&amp;"',date'"&amp;O232&amp;"',"&amp;J232&amp;", "&amp;K232&amp;", "&amp;K232&amp;", '"&amp;L232&amp;"', "&amp;M232&amp;", "&amp;N232&amp;", date'"&amp;P232&amp;"', date'"&amp;Q232&amp;"', "&amp;R232&amp;", "&amp;S232&amp;", to_date('"&amp;T232&amp;"','YYYY-MM-DD HH24:MI:SS'), "&amp;U232&amp;", "&amp;V232&amp;", "&amp;W232&amp;", "&amp;X232&amp;", "&amp;AL232&amp;", '"&amp;AN232&amp;"', "&amp;AG232&amp;","&amp;AM232&amp;");"&amp;
IF(LEN(AC232)&gt;0,"insert into xxxx_oebs_cash_payment_test (ID, INVOICE_ID, OEBS_PAYMENT, DOC_DATE, COMISS_DATE) values (s_xxxx_oebs_cash_payment_test.NEXTVAL, "&amp;H232&amp;", "&amp;AC232&amp;", to_date('"&amp;T232&amp;"','YYYY-MM-DD HH24:MI:SS'), "&amp;AF232&amp;" );","")&amp;
IF(LEN(AD232)&gt;0,"insert into xxxx_oebs_cash_payment_test (ID, INVOICE_ID, OEBS_PAYMENT, DOC_DATE, COMISS_DATE) values (s_xxxx_oebs_cash_payment_test.NEXTVAL, "&amp;H232&amp;", "&amp;AD232&amp;", to_date('"&amp;T232&amp;"','YYYY-MM-DD HH24:MI:SS'), "&amp;AF232&amp;" );","")&amp;
IF(LEN(AE232)&gt;0,"insert into xxxx_oebs_cash_payment_test (ID, INVOICE_ID, OEBS_PAYMENT, DOC_DATE, COMISS_DATE) values (s_xxxx_oebs_cash_payment_test.NEXTVAL, "&amp;H232&amp;", "&amp;AE232&amp;", to_date('"&amp;T232&amp;"','YYYY-MM-DD HH24:MI:SS'), "&amp;AF232&amp;" );","")&amp;
IF(LEN(AH232)&gt;0,"insert into xxxx_client_discount_m  (ID,CLIENT_ID,CLIENT_AVG_DISCOUNT,DT) values (s_xxxx_client_discount_m.NEXTVAL,"&amp;X232&amp;", "&amp;AH232&amp;", "&amp;AI232&amp;");","")&amp;
IF(LEN(AJ232)&gt;0,"insert into xxxx_client_discount_m  (ID,CLIENT_ID,CLIENT_AVG_DISCOUNT,DT) values (s_xxxx_client_discount_m.NEXTVAL,"&amp;X232&amp;", "&amp;AJ232&amp;", "&amp;AK232&amp;");","")&amp;
IF(LEN(AO232)&gt;0,"insert into xxxx_contract_signed_attr (ID, CONTRACT_ID, CODE, KEY_NUM) values (s_xxxx_contract_signed_attr.NEXTVAL, "&amp;C232&amp;", 'SUPERCOMMISSION_BONUS' , "&amp;AO232&amp;" );","")&amp;
IF(LEN(AP232)&gt;0,"insert into xxxx_loyal_clients_contr_attr (ID, CONTRACT_ID, CLIENT_ID, LC_TURNOVER, COLLATERAL_FIRST_DT, COLLATERAL_END_DT) values (s_xxxx_loyal_clients_contr_atr.NEXTVAL, "&amp;C232&amp;", "&amp;X232&amp;", "&amp;AP232&amp;", "&amp;AQ232&amp;", "&amp;AR232&amp;"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100247, 'Б-100247-13',date'2016-03-02',3, 1, 1, 'RUR', 1, 18, date'2016-03-06', date'2016-03-07', 1002471, 1, to_date('2016-03-07 00:00:00','YYYY-MM-DD HH24:MI:SS'), 100000, 18000, 0, 329, 0, 'c1', 8,null);insert into xxxx_oebs_cash_payment_test (ID, INVOICE_ID, OEBS_PAYMENT, DOC_DATE, COMISS_DATE) values (s_xxxx_oebs_cash_payment_test.NEXTVAL, 100247, 50000, to_date('2016-03-07 00:00:00','YYYY-MM-DD HH24:MI:SS'), date'2016-03-31' );insert into xxxx_client_discount_m  (ID,CLIENT_ID,CLIENT_AVG_DISCOUNT,DT) values (s_xxxx_client_discount_m.NEXTVAL,329, 13, date'2014-03-01');</v>
      </c>
    </row>
    <row r="233" spans="1:48" s="228" customFormat="1" ht="15" customHeight="1" x14ac:dyDescent="0.3">
      <c r="A233" s="272">
        <v>38</v>
      </c>
      <c r="B233" s="237"/>
      <c r="C233" s="220" t="str">
        <f t="shared" si="75"/>
        <v>100038</v>
      </c>
      <c r="D233" s="220" t="str">
        <f t="shared" si="76"/>
        <v>100038/13</v>
      </c>
      <c r="E233" s="221" t="s">
        <v>251</v>
      </c>
      <c r="F233" s="221" t="s">
        <v>252</v>
      </c>
      <c r="G233" s="220">
        <v>2</v>
      </c>
      <c r="H233" s="189">
        <v>100248</v>
      </c>
      <c r="I233" s="222" t="str">
        <f t="shared" si="77"/>
        <v>Б-100248-13</v>
      </c>
      <c r="J233" s="313">
        <v>3</v>
      </c>
      <c r="K233" s="220">
        <v>2</v>
      </c>
      <c r="L233" s="220" t="s">
        <v>42</v>
      </c>
      <c r="M233" s="223">
        <v>1</v>
      </c>
      <c r="N233" s="220">
        <v>18</v>
      </c>
      <c r="O233" s="221" t="s">
        <v>168</v>
      </c>
      <c r="P233" s="221" t="s">
        <v>234</v>
      </c>
      <c r="Q233" s="221" t="s">
        <v>235</v>
      </c>
      <c r="R233" s="224" t="str">
        <f t="shared" si="86"/>
        <v>1002481</v>
      </c>
      <c r="S233" s="222">
        <v>1</v>
      </c>
      <c r="T233" s="221" t="s">
        <v>140</v>
      </c>
      <c r="U233" s="220">
        <v>90000</v>
      </c>
      <c r="V233" s="220">
        <f t="shared" si="80"/>
        <v>16200</v>
      </c>
      <c r="W233" s="220">
        <v>0</v>
      </c>
      <c r="X233" s="18">
        <v>330</v>
      </c>
      <c r="Y233" s="225" t="s">
        <v>47</v>
      </c>
      <c r="Z233" s="314">
        <f t="shared" ref="Z233:Z236" si="88">(U233-V233)*0.08</f>
        <v>5904</v>
      </c>
      <c r="AA233" s="315"/>
      <c r="AB233" s="316">
        <f t="shared" ref="AB233:AB242" si="89">AC233/1.18*0.08</f>
        <v>3050.8474576271187</v>
      </c>
      <c r="AC233" s="224">
        <f t="shared" si="87"/>
        <v>45000</v>
      </c>
      <c r="AD233" s="220"/>
      <c r="AE233" s="220"/>
      <c r="AF233" s="334" t="s">
        <v>231</v>
      </c>
      <c r="AG233" s="227">
        <v>8</v>
      </c>
      <c r="AH233" s="224">
        <v>7</v>
      </c>
      <c r="AI233" s="221" t="s">
        <v>49</v>
      </c>
      <c r="AJ233" s="221"/>
      <c r="AK233" s="221"/>
      <c r="AL233" s="224">
        <v>0</v>
      </c>
      <c r="AM233" s="222" t="s">
        <v>50</v>
      </c>
      <c r="AN233" s="220" t="s">
        <v>51</v>
      </c>
      <c r="AO233" s="220"/>
      <c r="AP233" s="224"/>
      <c r="AQ233" s="224"/>
      <c r="AR233" s="224"/>
      <c r="AS233" s="224"/>
      <c r="AT233" s="222">
        <v>2</v>
      </c>
      <c r="AU233" s="228">
        <v>11808</v>
      </c>
      <c r="AV233" s="317" t="str">
        <f t="shared" ref="AV233:AV238" si="9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"&amp;A233&amp;", "&amp;C233&amp;", '"&amp;D233&amp;"', date'"&amp;E233&amp;"', date'"&amp;F233&amp;"', "&amp;G233&amp;", "&amp;H233&amp;", '"&amp;I233&amp;"',date'"&amp;O233&amp;"',"&amp;J233&amp;", "&amp;K233&amp;", "&amp;K233&amp;", '"&amp;L233&amp;"', "&amp;M233&amp;", "&amp;N233&amp;", date'"&amp;P233&amp;"', date'"&amp;Q233&amp;"', "&amp;R233&amp;", "&amp;S233&amp;", to_date('"&amp;T233&amp;"','YYYY-MM-DD HH24:MI:SS'), "&amp;U233&amp;", "&amp;V233&amp;", "&amp;W233&amp;", "&amp;X233&amp;", "&amp;AL233&amp;", '"&amp;AN233&amp;"', "&amp;AG233&amp;","&amp;AM233&amp;");"&amp;
IF(LEN(AC233)&gt;0,"insert into xxxx_oebs_cash_payment_test (ID, INVOICE_ID, OEBS_PAYMENT, DOC_DATE, COMISS_DATE) values (s_xxxx_oebs_cash_payment_test.NEXTVAL, "&amp;H233&amp;", "&amp;AC233&amp;", to_date('"&amp;T233&amp;"','YYYY-MM-DD HH24:MI:SS'), "&amp;AF233&amp;" );","")&amp;
IF(LEN(AD233)&gt;0,"insert into xxxx_oebs_cash_payment_test (ID, INVOICE_ID, OEBS_PAYMENT, DOC_DATE, COMISS_DATE) values (s_xxxx_oebs_cash_payment_test.NEXTVAL, "&amp;H233&amp;", "&amp;AD233&amp;", to_date('"&amp;T233&amp;"','YYYY-MM-DD HH24:MI:SS'), "&amp;AF233&amp;" );","")&amp;
IF(LEN(AE233)&gt;0,"insert into xxxx_oebs_cash_payment_test (ID, INVOICE_ID, OEBS_PAYMENT, DOC_DATE, COMISS_DATE) values (s_xxxx_oebs_cash_payment_test.NEXTVAL, "&amp;H233&amp;", "&amp;AE233&amp;", to_date('"&amp;T233&amp;"','YYYY-MM-DD HH24:MI:SS'), "&amp;AF233&amp;" );","")&amp;
IF(LEN(AH233)&gt;0,"insert into xxxx_client_discount_m  (ID,CLIENT_ID,CLIENT_AVG_DISCOUNT,DT) values (s_xxxx_client_discount_m.NEXTVAL,"&amp;X233&amp;", "&amp;AH233&amp;", "&amp;AI233&amp;");","")&amp;
IF(LEN(AJ233)&gt;0,"insert into xxxx_client_discount_m  (ID,CLIENT_ID,CLIENT_AVG_DISCOUNT,DT) values (s_xxxx_client_discount_m.NEXTVAL,"&amp;X233&amp;", "&amp;AJ233&amp;", "&amp;AK233&amp;");","")&amp;
IF(LEN(AO233)&gt;0,"insert into xxxx_contract_signed_attr (ID, CONTRACT_ID, CODE, KEY_NUM) values (s_xxxx_contract_signed_attr.NEXTVAL, "&amp;C233&amp;", 'SUPERCOMMISSION_BONUS' , "&amp;AO233&amp;" );","")&amp;
IF(LEN(AP233)&gt;0,"insert into xxxx_loyal_clients_contr_attr (ID, CONTRACT_ID, CLIENT_ID, LC_TURNOVER, COLLATERAL_FIRST_DT, COLLATERAL_END_DT) values (s_xxxx_loyal_clients_contr_atr.NEXTVAL, "&amp;C233&amp;", "&amp;X233&amp;", "&amp;AP233&amp;", "&amp;AQ233&amp;", "&amp;AR233&amp;"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100248, 'Б-100248-13',date'2016-03-03',3, 2, 2, 'RUR', 1, 18, date'2016-03-06', date'2016-03-07', 1002481, 1, to_date('2016-03-08 00:00:00','YYYY-MM-DD HH24:MI:SS'), 90000, 16200, 0, 330,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(s_xxxx_client_discount_m.NEXTVAL,330, 7, date'2014-03-01');</v>
      </c>
    </row>
    <row r="234" spans="1:48" s="228" customFormat="1" ht="15" customHeight="1" x14ac:dyDescent="0.3">
      <c r="A234" s="272">
        <v>38</v>
      </c>
      <c r="B234" s="237"/>
      <c r="C234" s="220" t="str">
        <f t="shared" si="75"/>
        <v>100038</v>
      </c>
      <c r="D234" s="220" t="str">
        <f t="shared" si="76"/>
        <v>100038/13</v>
      </c>
      <c r="E234" s="221" t="s">
        <v>251</v>
      </c>
      <c r="F234" s="221" t="s">
        <v>252</v>
      </c>
      <c r="G234" s="220">
        <v>2</v>
      </c>
      <c r="H234" s="189">
        <v>100249</v>
      </c>
      <c r="I234" s="222" t="str">
        <f t="shared" si="77"/>
        <v>Б-100249-13</v>
      </c>
      <c r="J234" s="313">
        <v>3</v>
      </c>
      <c r="K234" s="220">
        <v>2</v>
      </c>
      <c r="L234" s="220" t="s">
        <v>42</v>
      </c>
      <c r="M234" s="223">
        <v>1</v>
      </c>
      <c r="N234" s="220">
        <v>18</v>
      </c>
      <c r="O234" s="221" t="s">
        <v>168</v>
      </c>
      <c r="P234" s="221" t="s">
        <v>234</v>
      </c>
      <c r="Q234" s="221" t="s">
        <v>235</v>
      </c>
      <c r="R234" s="224" t="str">
        <f t="shared" si="86"/>
        <v>1002491</v>
      </c>
      <c r="S234" s="222">
        <v>1</v>
      </c>
      <c r="T234" s="221" t="s">
        <v>140</v>
      </c>
      <c r="U234" s="220">
        <v>90000</v>
      </c>
      <c r="V234" s="220">
        <f t="shared" si="80"/>
        <v>16200</v>
      </c>
      <c r="W234" s="220">
        <v>0</v>
      </c>
      <c r="X234" s="18">
        <v>331</v>
      </c>
      <c r="Y234" s="225" t="s">
        <v>47</v>
      </c>
      <c r="Z234" s="314">
        <f t="shared" si="88"/>
        <v>5904</v>
      </c>
      <c r="AA234" s="315"/>
      <c r="AB234" s="316">
        <f t="shared" si="89"/>
        <v>3050.8474576271187</v>
      </c>
      <c r="AC234" s="224">
        <f t="shared" si="87"/>
        <v>45000</v>
      </c>
      <c r="AD234" s="220"/>
      <c r="AE234" s="220"/>
      <c r="AF234" s="334" t="s">
        <v>231</v>
      </c>
      <c r="AG234" s="227">
        <v>8</v>
      </c>
      <c r="AH234" s="224">
        <v>7</v>
      </c>
      <c r="AI234" s="221" t="s">
        <v>49</v>
      </c>
      <c r="AJ234" s="221"/>
      <c r="AK234" s="221"/>
      <c r="AL234" s="224">
        <v>0</v>
      </c>
      <c r="AM234" s="222" t="s">
        <v>50</v>
      </c>
      <c r="AN234" s="220" t="s">
        <v>51</v>
      </c>
      <c r="AO234" s="220"/>
      <c r="AP234" s="224"/>
      <c r="AQ234" s="224"/>
      <c r="AR234" s="224"/>
      <c r="AS234" s="224"/>
      <c r="AT234" s="222">
        <v>7</v>
      </c>
      <c r="AU234" s="228">
        <v>11152</v>
      </c>
      <c r="AV234" s="317" t="str">
        <f t="shared" si="9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100249, 'Б-100249-13',date'2016-03-03',3, 2, 2, 'RUR', 1, 18, date'2016-03-06', date'2016-03-07', 1002491, 1, to_date('2016-03-08 00:00:00','YYYY-MM-DD HH24:MI:SS'), 90000, 16200, 0, 331, 0, 'c1', 8,null);insert into xxxx_oebs_cash_payment_test (ID, INVOICE_ID, OEBS_PAYMENT, DOC_DATE, COMISS_DATE) values (s_xxxx_oebs_cash_payment_test.NEXTVAL, 100249, 45000, to_date('2016-03-08 00:00:00','YYYY-MM-DD HH24:MI:SS'), date'2016-03-31' );insert into xxxx_client_discount_m  (ID,CLIENT_ID,CLIENT_AVG_DISCOUNT,DT) values (s_xxxx_client_discount_m.NEXTVAL,331, 7, date'2014-03-01');</v>
      </c>
    </row>
    <row r="235" spans="1:48" s="228" customFormat="1" ht="15" customHeight="1" x14ac:dyDescent="0.3">
      <c r="A235" s="272">
        <v>38</v>
      </c>
      <c r="B235" s="237"/>
      <c r="C235" s="220" t="str">
        <f t="shared" si="75"/>
        <v>100038</v>
      </c>
      <c r="D235" s="220" t="str">
        <f t="shared" si="76"/>
        <v>100038/13</v>
      </c>
      <c r="E235" s="221" t="s">
        <v>251</v>
      </c>
      <c r="F235" s="221" t="s">
        <v>252</v>
      </c>
      <c r="G235" s="220">
        <v>2</v>
      </c>
      <c r="H235" s="189">
        <v>100250</v>
      </c>
      <c r="I235" s="222" t="str">
        <f t="shared" si="77"/>
        <v>Б-100250-13</v>
      </c>
      <c r="J235" s="313">
        <v>3</v>
      </c>
      <c r="K235" s="220">
        <v>7</v>
      </c>
      <c r="L235" s="220" t="s">
        <v>42</v>
      </c>
      <c r="M235" s="223">
        <v>1</v>
      </c>
      <c r="N235" s="220">
        <v>18</v>
      </c>
      <c r="O235" s="221" t="s">
        <v>168</v>
      </c>
      <c r="P235" s="221" t="s">
        <v>234</v>
      </c>
      <c r="Q235" s="221" t="s">
        <v>235</v>
      </c>
      <c r="R235" s="224" t="str">
        <f t="shared" si="86"/>
        <v>1002501</v>
      </c>
      <c r="S235" s="222">
        <v>1</v>
      </c>
      <c r="T235" s="221" t="s">
        <v>140</v>
      </c>
      <c r="U235" s="220">
        <v>90000</v>
      </c>
      <c r="V235" s="220">
        <f t="shared" si="80"/>
        <v>16200</v>
      </c>
      <c r="W235" s="220">
        <v>0</v>
      </c>
      <c r="X235" s="18">
        <v>332</v>
      </c>
      <c r="Y235" s="225" t="s">
        <v>47</v>
      </c>
      <c r="Z235" s="314">
        <f t="shared" si="88"/>
        <v>5904</v>
      </c>
      <c r="AA235" s="315"/>
      <c r="AB235" s="316">
        <f t="shared" si="89"/>
        <v>3050.8474576271187</v>
      </c>
      <c r="AC235" s="224">
        <f t="shared" si="87"/>
        <v>45000</v>
      </c>
      <c r="AD235" s="220"/>
      <c r="AE235" s="220"/>
      <c r="AF235" s="334" t="s">
        <v>231</v>
      </c>
      <c r="AG235" s="227">
        <v>8</v>
      </c>
      <c r="AH235" s="224">
        <v>7</v>
      </c>
      <c r="AI235" s="221" t="s">
        <v>49</v>
      </c>
      <c r="AJ235" s="221"/>
      <c r="AK235" s="221"/>
      <c r="AL235" s="224">
        <v>0</v>
      </c>
      <c r="AM235" s="222" t="s">
        <v>50</v>
      </c>
      <c r="AN235" s="220" t="s">
        <v>51</v>
      </c>
      <c r="AO235" s="220"/>
      <c r="AP235" s="224"/>
      <c r="AQ235" s="224"/>
      <c r="AR235" s="224"/>
      <c r="AS235" s="273"/>
      <c r="AT235" s="274">
        <v>25</v>
      </c>
      <c r="AU235" s="228">
        <v>6560</v>
      </c>
      <c r="AV235" s="317" t="str">
        <f t="shared" si="9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100250, 'Б-100250-13',date'2016-03-03',3, 7, 7, 'RUR', 1, 18, date'2016-03-06', date'2016-03-07', 1002501, 1, to_date('2016-03-08 00:00:00','YYYY-MM-DD HH24:MI:SS'), 90000, 16200, 0, 332, 0, 'c1', 8,null);insert into xxxx_oebs_cash_payment_test (ID, INVOICE_ID, OEBS_PAYMENT, DOC_DATE, COMISS_DATE) values (s_xxxx_oebs_cash_payment_test.NEXTVAL, 100250, 45000, to_date('2016-03-08 00:00:00','YYYY-MM-DD HH24:MI:SS'), date'2016-03-31' );insert into xxxx_client_discount_m  (ID,CLIENT_ID,CLIENT_AVG_DISCOUNT,DT) values (s_xxxx_client_discount_m.NEXTVAL,332, 7, date'2014-03-01');</v>
      </c>
    </row>
    <row r="236" spans="1:48" s="228" customFormat="1" ht="15" customHeight="1" x14ac:dyDescent="0.3">
      <c r="A236" s="272">
        <v>38</v>
      </c>
      <c r="B236" s="237"/>
      <c r="C236" s="220" t="str">
        <f t="shared" si="75"/>
        <v>100038</v>
      </c>
      <c r="D236" s="220" t="str">
        <f t="shared" si="76"/>
        <v>100038/13</v>
      </c>
      <c r="E236" s="221" t="s">
        <v>251</v>
      </c>
      <c r="F236" s="221" t="s">
        <v>252</v>
      </c>
      <c r="G236" s="220">
        <v>2</v>
      </c>
      <c r="H236" s="189">
        <v>100251</v>
      </c>
      <c r="I236" s="222" t="str">
        <f t="shared" si="77"/>
        <v>Б-100251-13</v>
      </c>
      <c r="J236" s="313">
        <v>3</v>
      </c>
      <c r="K236" s="220">
        <v>7</v>
      </c>
      <c r="L236" s="220" t="s">
        <v>42</v>
      </c>
      <c r="M236" s="223">
        <v>1</v>
      </c>
      <c r="N236" s="220">
        <v>18</v>
      </c>
      <c r="O236" s="221" t="s">
        <v>169</v>
      </c>
      <c r="P236" s="221" t="s">
        <v>234</v>
      </c>
      <c r="Q236" s="221" t="s">
        <v>235</v>
      </c>
      <c r="R236" s="224" t="str">
        <f t="shared" si="86"/>
        <v>1002511</v>
      </c>
      <c r="S236" s="222">
        <v>1</v>
      </c>
      <c r="T236" s="221" t="s">
        <v>141</v>
      </c>
      <c r="U236" s="220">
        <v>80000</v>
      </c>
      <c r="V236" s="220">
        <f t="shared" si="80"/>
        <v>14400</v>
      </c>
      <c r="W236" s="220">
        <v>0</v>
      </c>
      <c r="X236" s="18">
        <v>333</v>
      </c>
      <c r="Y236" s="225" t="s">
        <v>47</v>
      </c>
      <c r="Z236" s="314">
        <f t="shared" si="88"/>
        <v>5248</v>
      </c>
      <c r="AA236" s="315">
        <f>SUM(Z232:Z237)</f>
        <v>36080</v>
      </c>
      <c r="AB236" s="316">
        <f t="shared" si="89"/>
        <v>2711.8644067796613</v>
      </c>
      <c r="AC236" s="224">
        <f t="shared" si="87"/>
        <v>40000</v>
      </c>
      <c r="AD236" s="220"/>
      <c r="AE236" s="220"/>
      <c r="AF236" s="334" t="s">
        <v>231</v>
      </c>
      <c r="AG236" s="227">
        <v>8</v>
      </c>
      <c r="AH236" s="224">
        <v>20</v>
      </c>
      <c r="AI236" s="221" t="s">
        <v>49</v>
      </c>
      <c r="AJ236" s="221"/>
      <c r="AK236" s="221"/>
      <c r="AL236" s="224">
        <v>0</v>
      </c>
      <c r="AM236" s="222" t="s">
        <v>50</v>
      </c>
      <c r="AN236" s="220" t="s">
        <v>51</v>
      </c>
      <c r="AO236" s="220"/>
      <c r="AP236" s="224"/>
      <c r="AQ236" s="224"/>
      <c r="AR236" s="224"/>
      <c r="AS236" s="222"/>
      <c r="AT236" s="222"/>
      <c r="AU236" s="228" t="s">
        <v>394</v>
      </c>
      <c r="AV236" s="317" t="str">
        <f t="shared" si="9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100251, 'Б-100251-13',date'2016-03-04',3, 7, 7, 'RUR', 1, 18, date'2016-03-06', date'2016-03-07', 1002511, 1, to_date('2016-03-09 00:00:00','YYYY-MM-DD HH24:MI:SS'), 80000, 14400, 0, 333, 0, 'c1', 8,null);insert into xxxx_oebs_cash_payment_test (ID, INVOICE_ID, OEBS_PAYMENT, DOC_DATE, COMISS_DATE) values (s_xxxx_oebs_cash_payment_test.NEXTVAL, 100251, 40000, to_date('2016-03-09 00:00:00','YYYY-MM-DD HH24:MI:SS'), date'2016-03-31' );insert into xxxx_client_discount_m  (ID,CLIENT_ID,CLIENT_AVG_DISCOUNT,DT) values (s_xxxx_client_discount_m.NEXTVAL,333, 20, date'2014-03-01');</v>
      </c>
    </row>
    <row r="237" spans="1:48" s="279" customFormat="1" ht="15" customHeight="1" x14ac:dyDescent="0.3">
      <c r="A237" s="272">
        <v>38</v>
      </c>
      <c r="B237" s="237"/>
      <c r="C237" s="222" t="str">
        <f t="shared" si="75"/>
        <v>100038</v>
      </c>
      <c r="D237" s="222" t="str">
        <f t="shared" si="76"/>
        <v>100038/13</v>
      </c>
      <c r="E237" s="275" t="s">
        <v>251</v>
      </c>
      <c r="F237" s="275" t="s">
        <v>252</v>
      </c>
      <c r="G237" s="222">
        <v>2</v>
      </c>
      <c r="H237" s="189">
        <v>100252</v>
      </c>
      <c r="I237" s="222" t="str">
        <f t="shared" si="77"/>
        <v>Б-100252-13</v>
      </c>
      <c r="J237" s="276">
        <v>3</v>
      </c>
      <c r="K237" s="222">
        <v>25</v>
      </c>
      <c r="L237" s="222" t="s">
        <v>42</v>
      </c>
      <c r="M237" s="277">
        <v>1</v>
      </c>
      <c r="N237" s="222">
        <v>18</v>
      </c>
      <c r="O237" s="275" t="s">
        <v>170</v>
      </c>
      <c r="P237" s="275" t="s">
        <v>234</v>
      </c>
      <c r="Q237" s="275" t="s">
        <v>235</v>
      </c>
      <c r="R237" s="222" t="str">
        <f t="shared" si="86"/>
        <v>1002521</v>
      </c>
      <c r="S237" s="222">
        <v>1</v>
      </c>
      <c r="T237" s="275" t="s">
        <v>142</v>
      </c>
      <c r="U237" s="222">
        <v>80000</v>
      </c>
      <c r="V237" s="222">
        <f t="shared" si="80"/>
        <v>14400</v>
      </c>
      <c r="W237" s="222">
        <v>0</v>
      </c>
      <c r="X237" s="18">
        <v>334</v>
      </c>
      <c r="Y237" s="278" t="s">
        <v>47</v>
      </c>
      <c r="Z237" s="314">
        <f>(U237-V237)*0.1</f>
        <v>6560</v>
      </c>
      <c r="AA237" s="315">
        <f>SUM(AB232:AB237)</f>
        <v>18644.067796610168</v>
      </c>
      <c r="AB237" s="316">
        <f>AC237/1.18*0.1</f>
        <v>3389.8305084745766</v>
      </c>
      <c r="AC237" s="318">
        <f t="shared" si="87"/>
        <v>40000</v>
      </c>
      <c r="AD237" s="220"/>
      <c r="AE237" s="220"/>
      <c r="AF237" s="335" t="s">
        <v>231</v>
      </c>
      <c r="AG237" s="278">
        <v>8</v>
      </c>
      <c r="AH237" s="222">
        <v>13</v>
      </c>
      <c r="AI237" s="275" t="s">
        <v>49</v>
      </c>
      <c r="AJ237" s="275"/>
      <c r="AK237" s="275"/>
      <c r="AL237" s="222">
        <v>0</v>
      </c>
      <c r="AM237" s="222" t="s">
        <v>50</v>
      </c>
      <c r="AN237" s="222" t="s">
        <v>51</v>
      </c>
      <c r="AO237" s="222"/>
      <c r="AP237" s="222"/>
      <c r="AQ237" s="222"/>
      <c r="AR237" s="222"/>
      <c r="AS237" s="222"/>
      <c r="AT237" s="222" t="s">
        <v>395</v>
      </c>
      <c r="AV237" s="317" t="str">
        <f t="shared" si="9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100252, 'Б-100252-13',date'2016-03-05',3, 25, 25, 'RUR', 1, 18, date'2016-03-06', date'2016-03-07', 1002521, 1, to_date('2016-03-11 00:00:00','YYYY-MM-DD HH24:MI:SS'), 80000, 14400, 0, 334, 0, 'c1', 8,null);insert into xxxx_oebs_cash_payment_test (ID, INVOICE_ID, OEBS_PAYMENT, DOC_DATE, COMISS_DATE) values (s_xxxx_oebs_cash_payment_test.NEXTVAL, 100252, 40000, to_date('2016-03-11 00:00:00','YYYY-MM-DD HH24:MI:SS'), date'2016-03-31' );insert into xxxx_client_discount_m  (ID,CLIENT_ID,CLIENT_AVG_DISCOUNT,DT) values (s_xxxx_client_discount_m.NEXTVAL,334, 13, date'2014-03-01');</v>
      </c>
    </row>
    <row r="238" spans="1:48" s="228" customFormat="1" x14ac:dyDescent="0.3">
      <c r="A238" s="272">
        <v>38</v>
      </c>
      <c r="B238" s="237"/>
      <c r="C238" s="220" t="str">
        <f t="shared" si="75"/>
        <v>100038</v>
      </c>
      <c r="D238" s="220" t="str">
        <f t="shared" si="76"/>
        <v>100038/13</v>
      </c>
      <c r="E238" s="221" t="s">
        <v>251</v>
      </c>
      <c r="F238" s="221" t="s">
        <v>252</v>
      </c>
      <c r="G238" s="220">
        <v>2</v>
      </c>
      <c r="H238" s="189">
        <v>100253</v>
      </c>
      <c r="I238" s="222" t="str">
        <f t="shared" si="77"/>
        <v>Б-100253-13</v>
      </c>
      <c r="J238" s="313">
        <v>3</v>
      </c>
      <c r="K238" s="220">
        <v>1</v>
      </c>
      <c r="L238" s="220" t="s">
        <v>42</v>
      </c>
      <c r="M238" s="223">
        <v>1</v>
      </c>
      <c r="N238" s="220">
        <v>18</v>
      </c>
      <c r="O238" s="319" t="s">
        <v>240</v>
      </c>
      <c r="P238" s="319" t="s">
        <v>244</v>
      </c>
      <c r="Q238" s="319" t="s">
        <v>245</v>
      </c>
      <c r="R238" s="222" t="s">
        <v>50</v>
      </c>
      <c r="S238" s="222" t="s">
        <v>50</v>
      </c>
      <c r="T238" s="319" t="s">
        <v>143</v>
      </c>
      <c r="U238" s="222" t="s">
        <v>50</v>
      </c>
      <c r="V238" s="222" t="s">
        <v>50</v>
      </c>
      <c r="W238" s="222" t="s">
        <v>50</v>
      </c>
      <c r="X238" s="18">
        <v>335</v>
      </c>
      <c r="Y238" s="225" t="s">
        <v>47</v>
      </c>
      <c r="Z238" s="314"/>
      <c r="AA238" s="315">
        <f>AA236-AA237</f>
        <v>17435.932203389832</v>
      </c>
      <c r="AB238" s="316">
        <f t="shared" si="89"/>
        <v>3389.8305084745766</v>
      </c>
      <c r="AC238" s="320">
        <v>50000</v>
      </c>
      <c r="AD238" s="220"/>
      <c r="AE238" s="220"/>
      <c r="AF238" s="275" t="s">
        <v>232</v>
      </c>
      <c r="AG238" s="227">
        <v>8</v>
      </c>
      <c r="AH238" s="224">
        <v>13</v>
      </c>
      <c r="AI238" s="221" t="s">
        <v>49</v>
      </c>
      <c r="AJ238" s="221"/>
      <c r="AK238" s="221"/>
      <c r="AL238" s="224">
        <v>0</v>
      </c>
      <c r="AM238" s="222" t="s">
        <v>50</v>
      </c>
      <c r="AN238" s="220" t="s">
        <v>51</v>
      </c>
      <c r="AO238" s="220"/>
      <c r="AP238" s="224"/>
      <c r="AQ238" s="224"/>
      <c r="AR238" s="224"/>
      <c r="AS238" s="224"/>
      <c r="AT238" s="222" t="s">
        <v>317</v>
      </c>
      <c r="AU238" s="228" t="s">
        <v>396</v>
      </c>
      <c r="AV238" s="317" t="str">
        <f t="shared" si="9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100253, 'Б-100253-13',date'2016-04-02',3, 1, 1, 'RUR', 1, 18, date'2016-04-06', date'2016-04-07', null, null, to_date('2016-04-07 00:00:00','YYYY-MM-DD HH24:MI:SS'), null, null, null, 335, 0, 'c1', 8,null);insert into xxxx_oebs_cash_payment_test (ID, INVOICE_ID, OEBS_PAYMENT, DOC_DATE, COMISS_DATE) values (s_xxxx_oebs_cash_payment_test.NEXTVAL, 100253, 50000, to_date('2016-04-07 00:00:00','YYYY-MM-DD HH24:MI:SS'), date'2016-04-30' );insert into xxxx_client_discount_m  (ID,CLIENT_ID,CLIENT_AVG_DISCOUNT,DT) values (s_xxxx_client_discount_m.NEXTVAL,335, 13, date'2014-03-01');</v>
      </c>
    </row>
    <row r="239" spans="1:48" s="228" customFormat="1" ht="15" customHeight="1" x14ac:dyDescent="0.3">
      <c r="A239" s="272">
        <v>38</v>
      </c>
      <c r="B239" s="237"/>
      <c r="C239" s="220" t="str">
        <f t="shared" si="75"/>
        <v>100038</v>
      </c>
      <c r="D239" s="220" t="str">
        <f t="shared" si="76"/>
        <v>100038/13</v>
      </c>
      <c r="E239" s="221" t="s">
        <v>251</v>
      </c>
      <c r="F239" s="221" t="s">
        <v>252</v>
      </c>
      <c r="G239" s="220">
        <v>2</v>
      </c>
      <c r="H239" s="189">
        <v>100254</v>
      </c>
      <c r="I239" s="222" t="str">
        <f t="shared" si="77"/>
        <v>Б-100254-13</v>
      </c>
      <c r="J239" s="313">
        <v>3</v>
      </c>
      <c r="K239" s="220">
        <v>2</v>
      </c>
      <c r="L239" s="220" t="s">
        <v>42</v>
      </c>
      <c r="M239" s="223">
        <v>1</v>
      </c>
      <c r="N239" s="220">
        <v>18</v>
      </c>
      <c r="O239" s="319" t="s">
        <v>241</v>
      </c>
      <c r="P239" s="319" t="s">
        <v>244</v>
      </c>
      <c r="Q239" s="319" t="s">
        <v>245</v>
      </c>
      <c r="R239" s="222" t="s">
        <v>50</v>
      </c>
      <c r="S239" s="222" t="s">
        <v>50</v>
      </c>
      <c r="T239" s="319" t="s">
        <v>144</v>
      </c>
      <c r="U239" s="222" t="s">
        <v>50</v>
      </c>
      <c r="V239" s="222" t="s">
        <v>50</v>
      </c>
      <c r="W239" s="222" t="s">
        <v>50</v>
      </c>
      <c r="X239" s="18">
        <v>336</v>
      </c>
      <c r="Y239" s="225" t="s">
        <v>47</v>
      </c>
      <c r="Z239" s="314"/>
      <c r="AA239" s="315"/>
      <c r="AB239" s="316">
        <f t="shared" si="89"/>
        <v>3050.8474576271187</v>
      </c>
      <c r="AC239" s="320">
        <v>45000</v>
      </c>
      <c r="AD239" s="220"/>
      <c r="AE239" s="220"/>
      <c r="AF239" s="275" t="s">
        <v>232</v>
      </c>
      <c r="AG239" s="227">
        <v>8</v>
      </c>
      <c r="AH239" s="224">
        <v>7</v>
      </c>
      <c r="AI239" s="221" t="s">
        <v>49</v>
      </c>
      <c r="AJ239" s="221"/>
      <c r="AK239" s="221"/>
      <c r="AL239" s="224">
        <v>0</v>
      </c>
      <c r="AM239" s="222" t="s">
        <v>50</v>
      </c>
      <c r="AN239" s="220" t="s">
        <v>51</v>
      </c>
      <c r="AO239" s="220"/>
      <c r="AP239" s="224"/>
      <c r="AQ239" s="224"/>
      <c r="AR239" s="224"/>
      <c r="AS239" s="224"/>
      <c r="AT239" s="222"/>
      <c r="AV239" s="317" t="str">
        <f t="shared" ref="AV239:AV244" si="9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"&amp;A239&amp;", "&amp;C239&amp;", '"&amp;D239&amp;"', date'"&amp;E239&amp;"', date'"&amp;F239&amp;"', "&amp;G239&amp;", "&amp;H239&amp;", '"&amp;I239&amp;"',date'"&amp;O239&amp;"',"&amp;J239&amp;", "&amp;K239&amp;", "&amp;K239&amp;", '"&amp;L239&amp;"', "&amp;M239&amp;", "&amp;N239&amp;", date'"&amp;P239&amp;"', date'"&amp;Q239&amp;"', "&amp;R239&amp;", "&amp;S239&amp;", to_date('"&amp;T239&amp;"','YYYY-MM-DD HH24:MI:SS'), "&amp;U239&amp;", "&amp;V239&amp;", "&amp;W239&amp;", "&amp;X239&amp;", "&amp;AL239&amp;", '"&amp;AN239&amp;"', "&amp;AG239&amp;","&amp;AM239&amp;");"&amp;
IF(LEN(AC239)&gt;0,"insert into xxxx_oebs_cash_payment_test (ID, INVOICE_ID, OEBS_PAYMENT, DOC_DATE, COMISS_DATE) values (s_xxxx_oebs_cash_payment_test.NEXTVAL, "&amp;H239&amp;", "&amp;AC239&amp;", to_date('"&amp;T239&amp;"','YYYY-MM-DD HH24:MI:SS'), "&amp;AF239&amp;" );","")&amp;
IF(LEN(AD239)&gt;0,"insert into xxxx_oebs_cash_payment_test (ID, INVOICE_ID, OEBS_PAYMENT, DOC_DATE, COMISS_DATE) values (s_xxxx_oebs_cash_payment_test.NEXTVAL, "&amp;H239&amp;", "&amp;AD239&amp;", to_date('"&amp;T239&amp;"','YYYY-MM-DD HH24:MI:SS'), "&amp;AF239&amp;" );","")&amp;
IF(LEN(AE239)&gt;0,"insert into xxxx_oebs_cash_payment_test (ID, INVOICE_ID, OEBS_PAYMENT, DOC_DATE, COMISS_DATE) values (s_xxxx_oebs_cash_payment_test.NEXTVAL, "&amp;H239&amp;", "&amp;AE239&amp;", to_date('"&amp;T239&amp;"','YYYY-MM-DD HH24:MI:SS'), "&amp;AF239&amp;" );","")&amp;
IF(LEN(AH239)&gt;0,"insert into xxxx_client_discount_m  (ID,CLIENT_ID,CLIENT_AVG_DISCOUNT,DT) values (s_xxxx_client_discount_m.NEXTVAL,"&amp;X239&amp;", "&amp;AH239&amp;", "&amp;AI239&amp;");","")&amp;
IF(LEN(AJ239)&gt;0,"insert into xxxx_client_discount_m  (ID,CLIENT_ID,CLIENT_AVG_DISCOUNT,DT) values (s_xxxx_client_discount_m.NEXTVAL,"&amp;X239&amp;", "&amp;AJ239&amp;", "&amp;AK239&amp;");","")&amp;
IF(LEN(AO239)&gt;0,"insert into xxxx_contract_signed_attr (ID, CONTRACT_ID, CODE, KEY_NUM) values (s_xxxx_contract_signed_attr.NEXTVAL, "&amp;C239&amp;", 'SUPERCOMMISSION_BONUS' , "&amp;AO239&amp;" );","")&amp;
IF(LEN(AP239)&gt;0,"insert into xxxx_loyal_clients_contr_attr (ID, CONTRACT_ID, CLIENT_ID, LC_TURNOVER, COLLATERAL_FIRST_DT, COLLATERAL_END_DT) values (s_xxxx_loyal_clients_contr_atr.NEXTVAL, "&amp;C239&amp;", "&amp;X239&amp;", "&amp;AP239&amp;", "&amp;AQ239&amp;", "&amp;AR239&amp;"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100254, 'Б-100254-13',date'2016-04-03',3, 2, 2, 'RUR', 1, 18, date'2016-04-06', date'2016-04-07', null, null, to_date('2016-04-08 00:00:00','YYYY-MM-DD HH24:MI:SS'), null, null, null, 336, 0, 'c1', 8,null);insert into xxxx_oebs_cash_payment_test (ID, INVOICE_ID, OEBS_PAYMENT, DOC_DATE, COMISS_DATE) values (s_xxxx_oebs_cash_payment_test.NEXTVAL, 100254, 45000, to_date('2016-04-08 00:00:00','YYYY-MM-DD HH24:MI:SS'), date'2016-04-30' );insert into xxxx_client_discount_m  (ID,CLIENT_ID,CLIENT_AVG_DISCOUNT,DT) values (s_xxxx_client_discount_m.NEXTVAL,336, 7, date'2014-03-01');</v>
      </c>
    </row>
    <row r="240" spans="1:48" s="228" customFormat="1" ht="15" customHeight="1" x14ac:dyDescent="0.3">
      <c r="A240" s="272">
        <v>38</v>
      </c>
      <c r="B240" s="237"/>
      <c r="C240" s="220" t="str">
        <f t="shared" si="75"/>
        <v>100038</v>
      </c>
      <c r="D240" s="220" t="str">
        <f t="shared" si="76"/>
        <v>100038/13</v>
      </c>
      <c r="E240" s="221" t="s">
        <v>251</v>
      </c>
      <c r="F240" s="221" t="s">
        <v>252</v>
      </c>
      <c r="G240" s="220">
        <v>2</v>
      </c>
      <c r="H240" s="189">
        <v>100255</v>
      </c>
      <c r="I240" s="222" t="str">
        <f t="shared" si="77"/>
        <v>Б-100255-13</v>
      </c>
      <c r="J240" s="313">
        <v>3</v>
      </c>
      <c r="K240" s="220">
        <v>2</v>
      </c>
      <c r="L240" s="220" t="s">
        <v>42</v>
      </c>
      <c r="M240" s="223">
        <v>1</v>
      </c>
      <c r="N240" s="220">
        <v>18</v>
      </c>
      <c r="O240" s="319" t="s">
        <v>241</v>
      </c>
      <c r="P240" s="319" t="s">
        <v>244</v>
      </c>
      <c r="Q240" s="319" t="s">
        <v>245</v>
      </c>
      <c r="R240" s="222" t="s">
        <v>50</v>
      </c>
      <c r="S240" s="222" t="s">
        <v>50</v>
      </c>
      <c r="T240" s="319" t="s">
        <v>144</v>
      </c>
      <c r="U240" s="222" t="s">
        <v>50</v>
      </c>
      <c r="V240" s="222" t="s">
        <v>50</v>
      </c>
      <c r="W240" s="222" t="s">
        <v>50</v>
      </c>
      <c r="X240" s="18">
        <v>337</v>
      </c>
      <c r="Y240" s="225" t="s">
        <v>47</v>
      </c>
      <c r="Z240" s="314"/>
      <c r="AA240" s="315"/>
      <c r="AB240" s="316">
        <f t="shared" si="89"/>
        <v>3050.8474576271187</v>
      </c>
      <c r="AC240" s="320">
        <v>45000</v>
      </c>
      <c r="AD240" s="220"/>
      <c r="AE240" s="220"/>
      <c r="AF240" s="275" t="s">
        <v>232</v>
      </c>
      <c r="AG240" s="227">
        <v>8</v>
      </c>
      <c r="AH240" s="224">
        <v>7</v>
      </c>
      <c r="AI240" s="221" t="s">
        <v>49</v>
      </c>
      <c r="AJ240" s="221"/>
      <c r="AK240" s="221"/>
      <c r="AL240" s="224">
        <v>0</v>
      </c>
      <c r="AM240" s="222" t="s">
        <v>50</v>
      </c>
      <c r="AN240" s="220" t="s">
        <v>51</v>
      </c>
      <c r="AO240" s="220"/>
      <c r="AP240" s="224"/>
      <c r="AQ240" s="224"/>
      <c r="AR240" s="224"/>
      <c r="AS240" s="224"/>
      <c r="AT240" s="222"/>
      <c r="AV240" s="317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100255, 'Б-100255-13',date'2016-04-03',3, 2, 2, 'RUR', 1, 18, date'2016-04-06', date'2016-04-07', null, null, to_date('2016-04-08 00:00:00','YYYY-MM-DD HH24:MI:SS'), null, null, null, 337, 0, 'c1', 8,null);insert into xxxx_oebs_cash_payment_test (ID, INVOICE_ID, OEBS_PAYMENT, DOC_DATE, COMISS_DATE) values (s_xxxx_oebs_cash_payment_test.NEXTVAL, 100255, 45000, to_date('2016-04-08 00:00:00','YYYY-MM-DD HH24:MI:SS'), date'2016-04-30' );insert into xxxx_client_discount_m  (ID,CLIENT_ID,CLIENT_AVG_DISCOUNT,DT) values (s_xxxx_client_discount_m.NEXTVAL,337, 7, date'2014-03-01');</v>
      </c>
    </row>
    <row r="241" spans="1:48" s="228" customFormat="1" ht="15" customHeight="1" x14ac:dyDescent="0.3">
      <c r="A241" s="272">
        <v>38</v>
      </c>
      <c r="B241" s="237"/>
      <c r="C241" s="220" t="str">
        <f t="shared" si="75"/>
        <v>100038</v>
      </c>
      <c r="D241" s="220" t="str">
        <f t="shared" si="76"/>
        <v>100038/13</v>
      </c>
      <c r="E241" s="221" t="s">
        <v>251</v>
      </c>
      <c r="F241" s="221" t="s">
        <v>252</v>
      </c>
      <c r="G241" s="220">
        <v>2</v>
      </c>
      <c r="H241" s="189">
        <v>100256</v>
      </c>
      <c r="I241" s="222" t="str">
        <f t="shared" si="77"/>
        <v>Б-100256-13</v>
      </c>
      <c r="J241" s="313">
        <v>3</v>
      </c>
      <c r="K241" s="220">
        <v>7</v>
      </c>
      <c r="L241" s="220" t="s">
        <v>42</v>
      </c>
      <c r="M241" s="223">
        <v>1</v>
      </c>
      <c r="N241" s="220">
        <v>18</v>
      </c>
      <c r="O241" s="319" t="s">
        <v>241</v>
      </c>
      <c r="P241" s="319" t="s">
        <v>244</v>
      </c>
      <c r="Q241" s="319" t="s">
        <v>245</v>
      </c>
      <c r="R241" s="222" t="s">
        <v>50</v>
      </c>
      <c r="S241" s="222" t="s">
        <v>50</v>
      </c>
      <c r="T241" s="319" t="s">
        <v>144</v>
      </c>
      <c r="U241" s="222" t="s">
        <v>50</v>
      </c>
      <c r="V241" s="222" t="s">
        <v>50</v>
      </c>
      <c r="W241" s="222" t="s">
        <v>50</v>
      </c>
      <c r="X241" s="18">
        <v>338</v>
      </c>
      <c r="Y241" s="225" t="s">
        <v>47</v>
      </c>
      <c r="Z241" s="314"/>
      <c r="AA241" s="315"/>
      <c r="AB241" s="316">
        <f t="shared" si="89"/>
        <v>3050.8474576271187</v>
      </c>
      <c r="AC241" s="320">
        <v>45000</v>
      </c>
      <c r="AD241" s="220"/>
      <c r="AE241" s="220"/>
      <c r="AF241" s="275" t="s">
        <v>232</v>
      </c>
      <c r="AG241" s="227">
        <v>8</v>
      </c>
      <c r="AH241" s="224">
        <v>7</v>
      </c>
      <c r="AI241" s="221" t="s">
        <v>49</v>
      </c>
      <c r="AJ241" s="221"/>
      <c r="AK241" s="221"/>
      <c r="AL241" s="224">
        <v>0</v>
      </c>
      <c r="AM241" s="222" t="s">
        <v>50</v>
      </c>
      <c r="AN241" s="220" t="s">
        <v>51</v>
      </c>
      <c r="AO241" s="220"/>
      <c r="AP241" s="224"/>
      <c r="AQ241" s="224"/>
      <c r="AR241" s="224"/>
      <c r="AS241" s="273"/>
      <c r="AT241" s="274"/>
      <c r="AV241" s="317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100256, 'Б-100256-13',date'2016-04-03',3, 7, 7, 'RUR', 1, 18, date'2016-04-06', date'2016-04-07', null, null, to_date('2016-04-08 00:00:00','YYYY-MM-DD HH24:MI:SS'), null, null, null, 338, 0, 'c1', 8,null);insert into xxxx_oebs_cash_payment_test (ID, INVOICE_ID, OEBS_PAYMENT, DOC_DATE, COMISS_DATE) values (s_xxxx_oebs_cash_payment_test.NEXTVAL, 100256, 45000, to_date('2016-04-08 00:00:00','YYYY-MM-DD HH24:MI:SS'), date'2016-04-30' );insert into xxxx_client_discount_m  (ID,CLIENT_ID,CLIENT_AVG_DISCOUNT,DT) values (s_xxxx_client_discount_m.NEXTVAL,338, 7, date'2014-03-01');</v>
      </c>
    </row>
    <row r="242" spans="1:48" s="228" customFormat="1" ht="15" customHeight="1" x14ac:dyDescent="0.3">
      <c r="A242" s="272">
        <v>38</v>
      </c>
      <c r="B242" s="237"/>
      <c r="C242" s="220" t="str">
        <f t="shared" si="75"/>
        <v>100038</v>
      </c>
      <c r="D242" s="220" t="str">
        <f t="shared" si="76"/>
        <v>100038/13</v>
      </c>
      <c r="E242" s="221" t="s">
        <v>251</v>
      </c>
      <c r="F242" s="221" t="s">
        <v>252</v>
      </c>
      <c r="G242" s="220">
        <v>2</v>
      </c>
      <c r="H242" s="189">
        <v>100257</v>
      </c>
      <c r="I242" s="222" t="str">
        <f t="shared" si="77"/>
        <v>Б-100257-13</v>
      </c>
      <c r="J242" s="313">
        <v>3</v>
      </c>
      <c r="K242" s="220">
        <v>7</v>
      </c>
      <c r="L242" s="220" t="s">
        <v>42</v>
      </c>
      <c r="M242" s="223">
        <v>1</v>
      </c>
      <c r="N242" s="220">
        <v>18</v>
      </c>
      <c r="O242" s="319" t="s">
        <v>242</v>
      </c>
      <c r="P242" s="319" t="s">
        <v>244</v>
      </c>
      <c r="Q242" s="319" t="s">
        <v>245</v>
      </c>
      <c r="R242" s="222" t="s">
        <v>50</v>
      </c>
      <c r="S242" s="222" t="s">
        <v>50</v>
      </c>
      <c r="T242" s="319" t="s">
        <v>145</v>
      </c>
      <c r="U242" s="222" t="s">
        <v>50</v>
      </c>
      <c r="V242" s="222" t="s">
        <v>50</v>
      </c>
      <c r="W242" s="222" t="s">
        <v>50</v>
      </c>
      <c r="X242" s="18">
        <v>339</v>
      </c>
      <c r="Y242" s="225" t="s">
        <v>47</v>
      </c>
      <c r="Z242" s="314"/>
      <c r="AA242" s="315"/>
      <c r="AB242" s="316">
        <f t="shared" si="89"/>
        <v>2711.8644067796613</v>
      </c>
      <c r="AC242" s="320">
        <v>40000</v>
      </c>
      <c r="AD242" s="220"/>
      <c r="AE242" s="220"/>
      <c r="AF242" s="275" t="s">
        <v>232</v>
      </c>
      <c r="AG242" s="227">
        <v>8</v>
      </c>
      <c r="AH242" s="224">
        <v>20</v>
      </c>
      <c r="AI242" s="221" t="s">
        <v>49</v>
      </c>
      <c r="AJ242" s="221"/>
      <c r="AK242" s="221"/>
      <c r="AL242" s="224">
        <v>0</v>
      </c>
      <c r="AM242" s="222" t="s">
        <v>50</v>
      </c>
      <c r="AN242" s="220" t="s">
        <v>51</v>
      </c>
      <c r="AO242" s="220"/>
      <c r="AP242" s="224"/>
      <c r="AQ242" s="224"/>
      <c r="AR242" s="224"/>
      <c r="AS242" s="222"/>
      <c r="AT242" s="222"/>
      <c r="AV242" s="317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100257, 'Б-100257-13',date'2016-04-04',3, 7, 7, 'RUR', 1, 18, date'2016-04-06', date'2016-04-07', null, null, to_date('2016-04-09 00:00:00','YYYY-MM-DD HH24:MI:SS'), null, null, null, 339, 0, 'c1', 8,null);insert into xxxx_oebs_cash_payment_test (ID, INVOICE_ID, OEBS_PAYMENT, DOC_DATE, COMISS_DATE) values (s_xxxx_oebs_cash_payment_test.NEXTVAL, 100257, 40000, to_date('2016-04-09 00:00:00','YYYY-MM-DD HH24:MI:SS'), date'2016-04-30' );insert into xxxx_client_discount_m  (ID,CLIENT_ID,CLIENT_AVG_DISCOUNT,DT) values (s_xxxx_client_discount_m.NEXTVAL,339, 20, date'2014-03-01');</v>
      </c>
    </row>
    <row r="243" spans="1:48" s="236" customFormat="1" ht="15" customHeight="1" x14ac:dyDescent="0.3">
      <c r="A243" s="324">
        <v>38</v>
      </c>
      <c r="B243" s="336"/>
      <c r="C243" s="229" t="str">
        <f t="shared" si="75"/>
        <v>100038</v>
      </c>
      <c r="D243" s="229" t="str">
        <f t="shared" si="76"/>
        <v>100038/13</v>
      </c>
      <c r="E243" s="230" t="s">
        <v>251</v>
      </c>
      <c r="F243" s="230" t="s">
        <v>252</v>
      </c>
      <c r="G243" s="229">
        <v>2</v>
      </c>
      <c r="H243" s="189">
        <v>100258</v>
      </c>
      <c r="I243" s="229" t="str">
        <f t="shared" si="77"/>
        <v>Б-100258-13</v>
      </c>
      <c r="J243" s="282">
        <v>3</v>
      </c>
      <c r="K243" s="229">
        <v>25</v>
      </c>
      <c r="L243" s="229" t="s">
        <v>42</v>
      </c>
      <c r="M243" s="231">
        <v>1</v>
      </c>
      <c r="N243" s="229">
        <v>18</v>
      </c>
      <c r="O243" s="337" t="s">
        <v>243</v>
      </c>
      <c r="P243" s="337" t="s">
        <v>244</v>
      </c>
      <c r="Q243" s="337" t="s">
        <v>245</v>
      </c>
      <c r="R243" s="229" t="s">
        <v>50</v>
      </c>
      <c r="S243" s="229" t="s">
        <v>50</v>
      </c>
      <c r="T243" s="337" t="s">
        <v>146</v>
      </c>
      <c r="U243" s="229" t="s">
        <v>50</v>
      </c>
      <c r="V243" s="229" t="s">
        <v>50</v>
      </c>
      <c r="W243" s="229" t="s">
        <v>50</v>
      </c>
      <c r="X243" s="18">
        <v>340</v>
      </c>
      <c r="Y243" s="233" t="s">
        <v>47</v>
      </c>
      <c r="Z243" s="325"/>
      <c r="AA243" s="338">
        <f>SUM(AB238:AB243)</f>
        <v>18644.067796610168</v>
      </c>
      <c r="AB243" s="339">
        <f>AC243/1.18*0.1</f>
        <v>3389.8305084745766</v>
      </c>
      <c r="AC243" s="327">
        <v>40000</v>
      </c>
      <c r="AD243" s="229"/>
      <c r="AE243" s="229"/>
      <c r="AF243" s="230" t="s">
        <v>232</v>
      </c>
      <c r="AG243" s="233">
        <v>8</v>
      </c>
      <c r="AH243" s="229">
        <v>13</v>
      </c>
      <c r="AI243" s="230" t="s">
        <v>49</v>
      </c>
      <c r="AJ243" s="230"/>
      <c r="AK243" s="230"/>
      <c r="AL243" s="229">
        <v>0</v>
      </c>
      <c r="AM243" s="229" t="s">
        <v>50</v>
      </c>
      <c r="AN243" s="229" t="s">
        <v>51</v>
      </c>
      <c r="AO243" s="229"/>
      <c r="AP243" s="229"/>
      <c r="AQ243" s="229"/>
      <c r="AR243" s="229"/>
      <c r="AS243" s="229"/>
      <c r="AT243" s="229"/>
      <c r="AV243" s="328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38, 100038, '100038/13', date'2016-03-01', date'2016-09-01', 2, 100258, 'Б-100258-13',date'2016-04-05',3, 25, 25, 'RUR', 1, 18, date'2016-04-06', date'2016-04-07', null, null, to_date('2016-04-11 00:00:00','YYYY-MM-DD HH24:MI:SS'), null, null, null, 340, 0, 'c1', 8,null);insert into xxxx_oebs_cash_payment_test (ID, INVOICE_ID, OEBS_PAYMENT, DOC_DATE, COMISS_DATE) values (s_xxxx_oebs_cash_payment_test.NEXTVAL, 100258, 40000, to_date('2016-04-11 00:00:00','YYYY-MM-DD HH24:MI:SS'), date'2016-04-30' );insert into xxxx_client_discount_m  (ID,CLIENT_ID,CLIENT_AVG_DISCOUNT,DT) values (s_xxxx_client_discount_m.NEXTVAL,340, 13, date'2014-03-01');</v>
      </c>
    </row>
    <row r="244" spans="1:48" s="228" customFormat="1" x14ac:dyDescent="0.3">
      <c r="A244" s="272">
        <v>39</v>
      </c>
      <c r="B244" s="237"/>
      <c r="C244" s="220" t="str">
        <f t="shared" ref="C244:C249" si="92">"1000"&amp;A244</f>
        <v>100039</v>
      </c>
      <c r="D244" s="220" t="str">
        <f t="shared" ref="D244:D249" si="93">"1000"&amp;A244&amp;"/13"</f>
        <v>100039/13</v>
      </c>
      <c r="E244" s="221" t="s">
        <v>251</v>
      </c>
      <c r="F244" s="221" t="s">
        <v>252</v>
      </c>
      <c r="G244" s="220">
        <v>2</v>
      </c>
      <c r="H244" s="189">
        <v>100259</v>
      </c>
      <c r="I244" s="222" t="str">
        <f t="shared" si="77"/>
        <v>Б-100259-13</v>
      </c>
      <c r="J244" s="313">
        <v>3</v>
      </c>
      <c r="K244" s="220">
        <v>1</v>
      </c>
      <c r="L244" s="220" t="s">
        <v>42</v>
      </c>
      <c r="M244" s="223">
        <v>1</v>
      </c>
      <c r="N244" s="220">
        <v>18</v>
      </c>
      <c r="O244" s="221" t="s">
        <v>167</v>
      </c>
      <c r="P244" s="221" t="s">
        <v>234</v>
      </c>
      <c r="Q244" s="221" t="s">
        <v>235</v>
      </c>
      <c r="R244" s="224" t="str">
        <f t="shared" ref="R244:R249" si="94">H244&amp;"1"</f>
        <v>1002591</v>
      </c>
      <c r="S244" s="222">
        <v>1</v>
      </c>
      <c r="T244" s="221" t="s">
        <v>139</v>
      </c>
      <c r="U244" s="220">
        <v>100000</v>
      </c>
      <c r="V244" s="220">
        <f t="shared" ref="V244:V249" si="95">U244*0.18</f>
        <v>18000</v>
      </c>
      <c r="W244" s="220">
        <v>0</v>
      </c>
      <c r="X244" s="18">
        <v>341</v>
      </c>
      <c r="Y244" s="225" t="s">
        <v>47</v>
      </c>
      <c r="Z244" s="314">
        <f t="shared" ref="Z244:Z249" si="96">U244-V244</f>
        <v>82000</v>
      </c>
      <c r="AA244" s="315">
        <f>AB244*0.08</f>
        <v>3389.8305084745766</v>
      </c>
      <c r="AB244" s="316">
        <f>AC244/1.18</f>
        <v>42372.881355932208</v>
      </c>
      <c r="AC244" s="224">
        <f t="shared" ref="AC244:AC249" si="97">U244*0.5</f>
        <v>50000</v>
      </c>
      <c r="AD244" s="229"/>
      <c r="AE244" s="220"/>
      <c r="AF244" s="221" t="s">
        <v>231</v>
      </c>
      <c r="AG244" s="227">
        <v>8</v>
      </c>
      <c r="AH244" s="224">
        <v>13</v>
      </c>
      <c r="AI244" s="221" t="s">
        <v>49</v>
      </c>
      <c r="AJ244" s="221"/>
      <c r="AK244" s="221"/>
      <c r="AL244" s="224">
        <v>0</v>
      </c>
      <c r="AM244" s="222" t="s">
        <v>50</v>
      </c>
      <c r="AN244" s="220" t="s">
        <v>51</v>
      </c>
      <c r="AO244" s="220"/>
      <c r="AP244" s="224"/>
      <c r="AQ244" s="224"/>
      <c r="AR244" s="224"/>
      <c r="AS244" s="224" t="s">
        <v>390</v>
      </c>
      <c r="AT244" s="222">
        <v>1</v>
      </c>
      <c r="AU244" s="228">
        <v>6560</v>
      </c>
      <c r="AV244" s="317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100259, 'Б-100259-13',date'2016-03-02',3, 1, 1, 'RUR', 1, 18, date'2016-03-06', date'2016-03-07', 1002591, 1, to_date('2016-03-07 00:00:00','YYYY-MM-DD HH24:MI:SS'), 100000, 18000, 0, 341, 0, 'c1', 8,null);insert into xxxx_oebs_cash_payment_test (ID, INVOICE_ID, OEBS_PAYMENT, DOC_DATE, COMISS_DATE) values (s_xxxx_oebs_cash_payment_test.NEXTVAL, 100259, 50000, to_date('2016-03-07 00:00:00','YYYY-MM-DD HH24:MI:SS'), date'2016-03-31' );insert into xxxx_client_discount_m  (ID,CLIENT_ID,CLIENT_AVG_DISCOUNT,DT) values (s_xxxx_client_discount_m.NEXTVAL,341, 13, date'2014-03-01');</v>
      </c>
    </row>
    <row r="245" spans="1:48" s="228" customFormat="1" ht="15" customHeight="1" x14ac:dyDescent="0.3">
      <c r="A245" s="272">
        <v>39</v>
      </c>
      <c r="B245" s="237"/>
      <c r="C245" s="220" t="str">
        <f t="shared" si="92"/>
        <v>100039</v>
      </c>
      <c r="D245" s="220" t="str">
        <f t="shared" si="93"/>
        <v>100039/13</v>
      </c>
      <c r="E245" s="221" t="s">
        <v>251</v>
      </c>
      <c r="F245" s="221" t="s">
        <v>252</v>
      </c>
      <c r="G245" s="220">
        <v>2</v>
      </c>
      <c r="H245" s="189">
        <v>100260</v>
      </c>
      <c r="I245" s="222" t="str">
        <f t="shared" si="77"/>
        <v>Б-100260-13</v>
      </c>
      <c r="J245" s="313">
        <v>3</v>
      </c>
      <c r="K245" s="220">
        <v>2</v>
      </c>
      <c r="L245" s="220" t="s">
        <v>42</v>
      </c>
      <c r="M245" s="223">
        <v>1</v>
      </c>
      <c r="N245" s="220">
        <v>18</v>
      </c>
      <c r="O245" s="221" t="s">
        <v>168</v>
      </c>
      <c r="P245" s="221" t="s">
        <v>234</v>
      </c>
      <c r="Q245" s="221" t="s">
        <v>235</v>
      </c>
      <c r="R245" s="224" t="str">
        <f t="shared" si="94"/>
        <v>1002601</v>
      </c>
      <c r="S245" s="222">
        <v>1</v>
      </c>
      <c r="T245" s="221" t="s">
        <v>140</v>
      </c>
      <c r="U245" s="220">
        <v>90000</v>
      </c>
      <c r="V245" s="220">
        <f t="shared" si="95"/>
        <v>16200</v>
      </c>
      <c r="W245" s="220">
        <v>0</v>
      </c>
      <c r="X245" s="18">
        <v>342</v>
      </c>
      <c r="Y245" s="225" t="s">
        <v>47</v>
      </c>
      <c r="Z245" s="314">
        <f t="shared" si="96"/>
        <v>73800</v>
      </c>
      <c r="AA245" s="315">
        <f t="shared" ref="AA245:AA248" si="98">AB245*0.08</f>
        <v>3050.8474576271187</v>
      </c>
      <c r="AB245" s="316">
        <f t="shared" ref="AB245:AB249" si="99">AC245/1.18</f>
        <v>38135.593220338982</v>
      </c>
      <c r="AC245" s="224">
        <f t="shared" si="97"/>
        <v>45000</v>
      </c>
      <c r="AD245" s="323"/>
      <c r="AE245" s="220"/>
      <c r="AF245" s="221" t="s">
        <v>231</v>
      </c>
      <c r="AG245" s="227">
        <v>8</v>
      </c>
      <c r="AH245" s="224">
        <v>7</v>
      </c>
      <c r="AI245" s="221" t="s">
        <v>49</v>
      </c>
      <c r="AJ245" s="221"/>
      <c r="AK245" s="221"/>
      <c r="AL245" s="224">
        <v>0</v>
      </c>
      <c r="AM245" s="222" t="s">
        <v>50</v>
      </c>
      <c r="AN245" s="220" t="s">
        <v>51</v>
      </c>
      <c r="AO245" s="220"/>
      <c r="AP245" s="224"/>
      <c r="AQ245" s="224"/>
      <c r="AR245" s="224"/>
      <c r="AS245" s="224" t="s">
        <v>391</v>
      </c>
      <c r="AT245" s="222">
        <v>2</v>
      </c>
      <c r="AU245" s="228">
        <v>11808</v>
      </c>
      <c r="AV245" s="317" t="str">
        <f t="shared" ref="AV245:AV249" si="10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"&amp;A245&amp;", "&amp;C245&amp;", '"&amp;D245&amp;"', date'"&amp;E245&amp;"', date'"&amp;F245&amp;"', "&amp;G245&amp;", "&amp;H245&amp;", '"&amp;I245&amp;"',date'"&amp;O245&amp;"',"&amp;J245&amp;", "&amp;K245&amp;", "&amp;K245&amp;", '"&amp;L245&amp;"', "&amp;M245&amp;", "&amp;N245&amp;", date'"&amp;P245&amp;"', date'"&amp;Q245&amp;"', "&amp;R245&amp;", "&amp;S245&amp;", to_date('"&amp;T245&amp;"','YYYY-MM-DD HH24:MI:SS'), "&amp;U245&amp;", "&amp;V245&amp;", "&amp;W245&amp;", "&amp;X245&amp;", "&amp;AL245&amp;", '"&amp;AN245&amp;"', "&amp;AG245&amp;","&amp;AM245&amp;");"&amp;
IF(LEN(AC245)&gt;0,"insert into xxxx_oebs_cash_payment_test (ID, INVOICE_ID, OEBS_PAYMENT, DOC_DATE, COMISS_DATE) values (s_xxxx_oebs_cash_payment_test.NEXTVAL, "&amp;H245&amp;", "&amp;AC245&amp;", to_date('"&amp;T245&amp;"','YYYY-MM-DD HH24:MI:SS'), "&amp;AF245&amp;" );","")&amp;
IF(LEN(AD245)&gt;0,"insert into xxxx_oebs_cash_payment_test (ID, INVOICE_ID, OEBS_PAYMENT, DOC_DATE, COMISS_DATE) values (s_xxxx_oebs_cash_payment_test.NEXTVAL, "&amp;H245&amp;", "&amp;AD245&amp;", to_date('"&amp;T245&amp;"','YYYY-MM-DD HH24:MI:SS'), "&amp;AF245&amp;" );","")&amp;
IF(LEN(AE245)&gt;0,"insert into xxxx_oebs_cash_payment_test (ID, INVOICE_ID, OEBS_PAYMENT, DOC_DATE, COMISS_DATE) values (s_xxxx_oebs_cash_payment_test.NEXTVAL, "&amp;H245&amp;", "&amp;AE245&amp;", to_date('"&amp;T245&amp;"','YYYY-MM-DD HH24:MI:SS'), "&amp;AF245&amp;" );","")&amp;
IF(LEN(AH245)&gt;0,"insert into xxxx_client_discount_m  (ID,CLIENT_ID,CLIENT_AVG_DISCOUNT,DT) values (s_xxxx_client_discount_m.NEXTVAL,"&amp;X245&amp;", "&amp;AH245&amp;", "&amp;AI245&amp;");","")&amp;
IF(LEN(AJ245)&gt;0,"insert into xxxx_client_discount_m  (ID,CLIENT_ID,CLIENT_AVG_DISCOUNT,DT) values (s_xxxx_client_discount_m.NEXTVAL,"&amp;X245&amp;", "&amp;AJ245&amp;", "&amp;AK245&amp;");","")&amp;
IF(LEN(AO245)&gt;0,"insert into xxxx_contract_signed_attr (ID, CONTRACT_ID, CODE, KEY_NUM) values (s_xxxx_contract_signed_attr.NEXTVAL, "&amp;C245&amp;", 'SUPERCOMMISSION_BONUS' , "&amp;AO245&amp;" );","")&amp;
IF(LEN(AP245)&gt;0,"insert into xxxx_loyal_clients_contr_attr (ID, CONTRACT_ID, CLIENT_ID, LC_TURNOVER, COLLATERAL_FIRST_DT, COLLATERAL_END_DT) values (s_xxxx_loyal_clients_contr_atr.NEXTVAL, "&amp;C245&amp;", "&amp;X245&amp;", "&amp;AP245&amp;", "&amp;AQ245&amp;", "&amp;AR245&amp;"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100260, 'Б-100260-13',date'2016-03-03',3, 2, 2, 'RUR', 1, 18, date'2016-03-06', date'2016-03-07', 1002601, 1, to_date('2016-03-08 00:00:00','YYYY-MM-DD HH24:MI:SS'), 90000, 16200, 0, 342, 0, 'c1', 8,null);insert into xxxx_oebs_cash_payment_test (ID, INVOICE_ID, OEBS_PAYMENT, DOC_DATE, COMISS_DATE) values (s_xxxx_oebs_cash_payment_test.NEXTVAL, 100260, 45000, to_date('2016-03-08 00:00:00','YYYY-MM-DD HH24:MI:SS'), date'2016-03-31' );insert into xxxx_client_discount_m  (ID,CLIENT_ID,CLIENT_AVG_DISCOUNT,DT) values (s_xxxx_client_discount_m.NEXTVAL,342, 7, date'2014-03-01');</v>
      </c>
    </row>
    <row r="246" spans="1:48" s="228" customFormat="1" ht="15" customHeight="1" x14ac:dyDescent="0.3">
      <c r="A246" s="272">
        <v>39</v>
      </c>
      <c r="B246" s="237"/>
      <c r="C246" s="220" t="str">
        <f t="shared" si="92"/>
        <v>100039</v>
      </c>
      <c r="D246" s="220" t="str">
        <f t="shared" si="93"/>
        <v>100039/13</v>
      </c>
      <c r="E246" s="221" t="s">
        <v>251</v>
      </c>
      <c r="F246" s="221" t="s">
        <v>252</v>
      </c>
      <c r="G246" s="220">
        <v>2</v>
      </c>
      <c r="H246" s="189">
        <v>100261</v>
      </c>
      <c r="I246" s="222" t="str">
        <f t="shared" si="77"/>
        <v>Б-100261-13</v>
      </c>
      <c r="J246" s="313">
        <v>3</v>
      </c>
      <c r="K246" s="220">
        <v>2</v>
      </c>
      <c r="L246" s="220" t="s">
        <v>42</v>
      </c>
      <c r="M246" s="223">
        <v>1</v>
      </c>
      <c r="N246" s="220">
        <v>18</v>
      </c>
      <c r="O246" s="221" t="s">
        <v>168</v>
      </c>
      <c r="P246" s="221" t="s">
        <v>234</v>
      </c>
      <c r="Q246" s="221" t="s">
        <v>235</v>
      </c>
      <c r="R246" s="224" t="str">
        <f t="shared" si="94"/>
        <v>1002611</v>
      </c>
      <c r="S246" s="222">
        <v>1</v>
      </c>
      <c r="T246" s="221" t="s">
        <v>140</v>
      </c>
      <c r="U246" s="220">
        <v>90000</v>
      </c>
      <c r="V246" s="220">
        <f t="shared" si="95"/>
        <v>16200</v>
      </c>
      <c r="W246" s="220">
        <v>0</v>
      </c>
      <c r="X246" s="18">
        <v>343</v>
      </c>
      <c r="Y246" s="225" t="s">
        <v>47</v>
      </c>
      <c r="Z246" s="314">
        <f t="shared" si="96"/>
        <v>73800</v>
      </c>
      <c r="AA246" s="315">
        <f t="shared" si="98"/>
        <v>3050.8474576271187</v>
      </c>
      <c r="AB246" s="316">
        <f t="shared" si="99"/>
        <v>38135.593220338982</v>
      </c>
      <c r="AC246" s="224">
        <f t="shared" si="97"/>
        <v>45000</v>
      </c>
      <c r="AD246" s="323"/>
      <c r="AE246" s="323"/>
      <c r="AF246" s="221" t="s">
        <v>231</v>
      </c>
      <c r="AG246" s="227">
        <v>8</v>
      </c>
      <c r="AH246" s="224">
        <v>7</v>
      </c>
      <c r="AI246" s="221" t="s">
        <v>49</v>
      </c>
      <c r="AJ246" s="221"/>
      <c r="AK246" s="221"/>
      <c r="AL246" s="224">
        <v>0</v>
      </c>
      <c r="AM246" s="222" t="s">
        <v>50</v>
      </c>
      <c r="AN246" s="220" t="s">
        <v>51</v>
      </c>
      <c r="AO246" s="220"/>
      <c r="AP246" s="224"/>
      <c r="AQ246" s="224"/>
      <c r="AR246" s="224"/>
      <c r="AS246" s="224"/>
      <c r="AT246" s="222">
        <v>7</v>
      </c>
      <c r="AU246" s="228">
        <v>11152</v>
      </c>
      <c r="AV246" s="317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100261, 'Б-100261-13',date'2016-03-03',3, 2, 2, 'RUR', 1, 18, date'2016-03-06', date'2016-03-07', 1002611, 1, to_date('2016-03-08 00:00:00','YYYY-MM-DD HH24:MI:SS'), 90000, 16200, 0, 343, 0, 'c1', 8,null);insert into xxxx_oebs_cash_payment_test (ID, INVOICE_ID, OEBS_PAYMENT, DOC_DATE, COMISS_DATE) values (s_xxxx_oebs_cash_payment_test.NEXTVAL, 100261, 45000, to_date('2016-03-08 00:00:00','YYYY-MM-DD HH24:MI:SS'), date'2016-03-31' );insert into xxxx_client_discount_m  (ID,CLIENT_ID,CLIENT_AVG_DISCOUNT,DT) values (s_xxxx_client_discount_m.NEXTVAL,343, 7, date'2014-03-01');</v>
      </c>
    </row>
    <row r="247" spans="1:48" s="228" customFormat="1" ht="15" customHeight="1" x14ac:dyDescent="0.3">
      <c r="A247" s="272">
        <v>39</v>
      </c>
      <c r="B247" s="237"/>
      <c r="C247" s="220" t="str">
        <f t="shared" si="92"/>
        <v>100039</v>
      </c>
      <c r="D247" s="220" t="str">
        <f t="shared" si="93"/>
        <v>100039/13</v>
      </c>
      <c r="E247" s="221" t="s">
        <v>251</v>
      </c>
      <c r="F247" s="221" t="s">
        <v>252</v>
      </c>
      <c r="G247" s="220">
        <v>2</v>
      </c>
      <c r="H247" s="189">
        <v>100262</v>
      </c>
      <c r="I247" s="222" t="str">
        <f t="shared" si="77"/>
        <v>Б-100262-13</v>
      </c>
      <c r="J247" s="313">
        <v>3</v>
      </c>
      <c r="K247" s="220">
        <v>7</v>
      </c>
      <c r="L247" s="220" t="s">
        <v>42</v>
      </c>
      <c r="M247" s="223">
        <v>1</v>
      </c>
      <c r="N247" s="220">
        <v>18</v>
      </c>
      <c r="O247" s="221" t="s">
        <v>168</v>
      </c>
      <c r="P247" s="221" t="s">
        <v>234</v>
      </c>
      <c r="Q247" s="221" t="s">
        <v>235</v>
      </c>
      <c r="R247" s="224" t="str">
        <f t="shared" si="94"/>
        <v>1002621</v>
      </c>
      <c r="S247" s="222">
        <v>1</v>
      </c>
      <c r="T247" s="221" t="s">
        <v>140</v>
      </c>
      <c r="U247" s="220">
        <v>90000</v>
      </c>
      <c r="V247" s="220">
        <f t="shared" si="95"/>
        <v>16200</v>
      </c>
      <c r="W247" s="220">
        <v>0</v>
      </c>
      <c r="X247" s="18">
        <v>344</v>
      </c>
      <c r="Y247" s="225" t="s">
        <v>47</v>
      </c>
      <c r="Z247" s="314">
        <f t="shared" si="96"/>
        <v>73800</v>
      </c>
      <c r="AA247" s="315">
        <f t="shared" si="98"/>
        <v>3050.8474576271187</v>
      </c>
      <c r="AB247" s="316">
        <f t="shared" si="99"/>
        <v>38135.593220338982</v>
      </c>
      <c r="AC247" s="224">
        <f t="shared" si="97"/>
        <v>45000</v>
      </c>
      <c r="AD247" s="323"/>
      <c r="AE247" s="323"/>
      <c r="AF247" s="221" t="s">
        <v>231</v>
      </c>
      <c r="AG247" s="227">
        <v>8</v>
      </c>
      <c r="AH247" s="224">
        <v>7</v>
      </c>
      <c r="AI247" s="221" t="s">
        <v>49</v>
      </c>
      <c r="AJ247" s="221"/>
      <c r="AK247" s="221"/>
      <c r="AL247" s="224">
        <v>0</v>
      </c>
      <c r="AM247" s="222" t="s">
        <v>50</v>
      </c>
      <c r="AN247" s="220" t="s">
        <v>51</v>
      </c>
      <c r="AO247" s="220"/>
      <c r="AP247" s="224"/>
      <c r="AQ247" s="224"/>
      <c r="AR247" s="224"/>
      <c r="AS247" s="273"/>
      <c r="AT247" s="274">
        <v>25</v>
      </c>
      <c r="AU247" s="228">
        <v>298480</v>
      </c>
      <c r="AV247" s="317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100262, 'Б-100262-13',date'2016-03-03',3, 7, 7, 'RUR', 1, 18, date'2016-03-06', date'2016-03-07', 1002621, 1, to_date('2016-03-08 00:00:00','YYYY-MM-DD HH24:MI:SS'), 90000, 16200, 0, 344, 0, 'c1', 8,null);insert into xxxx_oebs_cash_payment_test (ID, INVOICE_ID, OEBS_PAYMENT, DOC_DATE, COMISS_DATE) values (s_xxxx_oebs_cash_payment_test.NEXTVAL, 100262, 45000, to_date('2016-03-08 00:00:00','YYYY-MM-DD HH24:MI:SS'), date'2016-03-31' );insert into xxxx_client_discount_m  (ID,CLIENT_ID,CLIENT_AVG_DISCOUNT,DT) values (s_xxxx_client_discount_m.NEXTVAL,344, 7, date'2014-03-01');</v>
      </c>
    </row>
    <row r="248" spans="1:48" s="228" customFormat="1" ht="15" customHeight="1" x14ac:dyDescent="0.3">
      <c r="A248" s="272">
        <v>39</v>
      </c>
      <c r="B248" s="237"/>
      <c r="C248" s="220" t="str">
        <f t="shared" si="92"/>
        <v>100039</v>
      </c>
      <c r="D248" s="220" t="str">
        <f t="shared" si="93"/>
        <v>100039/13</v>
      </c>
      <c r="E248" s="221" t="s">
        <v>251</v>
      </c>
      <c r="F248" s="221" t="s">
        <v>252</v>
      </c>
      <c r="G248" s="220">
        <v>2</v>
      </c>
      <c r="H248" s="189">
        <v>100263</v>
      </c>
      <c r="I248" s="222" t="str">
        <f t="shared" si="77"/>
        <v>Б-100263-13</v>
      </c>
      <c r="J248" s="313">
        <v>3</v>
      </c>
      <c r="K248" s="220">
        <v>7</v>
      </c>
      <c r="L248" s="220" t="s">
        <v>42</v>
      </c>
      <c r="M248" s="223">
        <v>1</v>
      </c>
      <c r="N248" s="220">
        <v>18</v>
      </c>
      <c r="O248" s="221" t="s">
        <v>169</v>
      </c>
      <c r="P248" s="221" t="s">
        <v>234</v>
      </c>
      <c r="Q248" s="221" t="s">
        <v>235</v>
      </c>
      <c r="R248" s="224" t="str">
        <f t="shared" si="94"/>
        <v>1002631</v>
      </c>
      <c r="S248" s="222">
        <v>1</v>
      </c>
      <c r="T248" s="221" t="s">
        <v>141</v>
      </c>
      <c r="U248" s="220">
        <v>80000</v>
      </c>
      <c r="V248" s="220">
        <f t="shared" si="95"/>
        <v>14400</v>
      </c>
      <c r="W248" s="220">
        <v>0</v>
      </c>
      <c r="X248" s="18">
        <v>345</v>
      </c>
      <c r="Y248" s="225" t="s">
        <v>47</v>
      </c>
      <c r="Z248" s="314">
        <f t="shared" si="96"/>
        <v>65600</v>
      </c>
      <c r="AA248" s="315">
        <f t="shared" si="98"/>
        <v>2711.8644067796613</v>
      </c>
      <c r="AB248" s="316">
        <f t="shared" si="99"/>
        <v>33898.305084745763</v>
      </c>
      <c r="AC248" s="224">
        <f t="shared" si="97"/>
        <v>40000</v>
      </c>
      <c r="AD248" s="323"/>
      <c r="AE248" s="323"/>
      <c r="AF248" s="221" t="s">
        <v>231</v>
      </c>
      <c r="AG248" s="227">
        <v>8</v>
      </c>
      <c r="AH248" s="224">
        <v>20</v>
      </c>
      <c r="AI248" s="221" t="s">
        <v>49</v>
      </c>
      <c r="AJ248" s="221"/>
      <c r="AK248" s="221"/>
      <c r="AL248" s="224">
        <v>0</v>
      </c>
      <c r="AM248" s="222" t="s">
        <v>50</v>
      </c>
      <c r="AN248" s="220" t="s">
        <v>51</v>
      </c>
      <c r="AO248" s="220"/>
      <c r="AP248" s="224"/>
      <c r="AQ248" s="224"/>
      <c r="AR248" s="224"/>
      <c r="AS248" s="222" t="s">
        <v>312</v>
      </c>
      <c r="AT248" s="222" t="s">
        <v>392</v>
      </c>
      <c r="AU248" s="228" t="s">
        <v>389</v>
      </c>
      <c r="AV248" s="317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100263, 'Б-100263-13',date'2016-03-04',3, 7, 7, 'RUR', 1, 18, date'2016-03-06', date'2016-03-07', 1002631, 1, to_date('2016-03-09 00:00:00','YYYY-MM-DD HH24:MI:SS'), 80000, 14400, 0, 345, 0, 'c1', 8,null);insert into xxxx_oebs_cash_payment_test (ID, INVOICE_ID, OEBS_PAYMENT, DOC_DATE, COMISS_DATE) values (s_xxxx_oebs_cash_payment_test.NEXTVAL, 100263, 40000, to_date('2016-03-09 00:00:00','YYYY-MM-DD HH24:MI:SS'), date'2016-03-31' );insert into xxxx_client_discount_m  (ID,CLIENT_ID,CLIENT_AVG_DISCOUNT,DT) values (s_xxxx_client_discount_m.NEXTVAL,345, 20, date'2014-03-01');</v>
      </c>
    </row>
    <row r="249" spans="1:48" s="236" customFormat="1" ht="15" customHeight="1" x14ac:dyDescent="0.3">
      <c r="A249" s="324">
        <v>39</v>
      </c>
      <c r="B249" s="238"/>
      <c r="C249" s="229" t="str">
        <f t="shared" si="92"/>
        <v>100039</v>
      </c>
      <c r="D249" s="229" t="str">
        <f t="shared" si="93"/>
        <v>100039/13</v>
      </c>
      <c r="E249" s="230" t="s">
        <v>251</v>
      </c>
      <c r="F249" s="230" t="s">
        <v>252</v>
      </c>
      <c r="G249" s="229">
        <v>2</v>
      </c>
      <c r="H249" s="189">
        <v>100264</v>
      </c>
      <c r="I249" s="229" t="str">
        <f t="shared" si="77"/>
        <v>Б-100264-13</v>
      </c>
      <c r="J249" s="282">
        <v>3</v>
      </c>
      <c r="K249" s="229">
        <v>25</v>
      </c>
      <c r="L249" s="229" t="s">
        <v>42</v>
      </c>
      <c r="M249" s="231">
        <v>1</v>
      </c>
      <c r="N249" s="229">
        <v>18</v>
      </c>
      <c r="O249" s="230" t="s">
        <v>170</v>
      </c>
      <c r="P249" s="230" t="s">
        <v>234</v>
      </c>
      <c r="Q249" s="230" t="s">
        <v>235</v>
      </c>
      <c r="R249" s="229" t="str">
        <f t="shared" si="94"/>
        <v>1002641</v>
      </c>
      <c r="S249" s="229">
        <v>1</v>
      </c>
      <c r="T249" s="230" t="s">
        <v>142</v>
      </c>
      <c r="U249" s="229">
        <v>2600000</v>
      </c>
      <c r="V249" s="229">
        <f t="shared" si="95"/>
        <v>468000</v>
      </c>
      <c r="W249" s="229">
        <v>0</v>
      </c>
      <c r="X249" s="18">
        <v>346</v>
      </c>
      <c r="Y249" s="233" t="s">
        <v>47</v>
      </c>
      <c r="Z249" s="325">
        <f t="shared" si="96"/>
        <v>2132000</v>
      </c>
      <c r="AA249" s="326">
        <f>AB249*0.12</f>
        <v>132203.38983050847</v>
      </c>
      <c r="AB249" s="325">
        <f t="shared" si="99"/>
        <v>1101694.9152542374</v>
      </c>
      <c r="AC249" s="327">
        <f t="shared" si="97"/>
        <v>1300000</v>
      </c>
      <c r="AD249" s="332"/>
      <c r="AE249" s="332"/>
      <c r="AF249" s="230" t="s">
        <v>231</v>
      </c>
      <c r="AG249" s="233">
        <v>8</v>
      </c>
      <c r="AH249" s="229">
        <v>13</v>
      </c>
      <c r="AI249" s="230" t="s">
        <v>49</v>
      </c>
      <c r="AJ249" s="230"/>
      <c r="AK249" s="230"/>
      <c r="AL249" s="229">
        <v>0</v>
      </c>
      <c r="AM249" s="229" t="s">
        <v>50</v>
      </c>
      <c r="AN249" s="229" t="s">
        <v>51</v>
      </c>
      <c r="AO249" s="229"/>
      <c r="AP249" s="229"/>
      <c r="AQ249" s="229"/>
      <c r="AR249" s="229"/>
      <c r="AS249" s="229"/>
      <c r="AT249" s="229"/>
      <c r="AV249" s="328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39, 100039, '100039/13', date'2016-03-01', date'2016-09-01', 2, 100264, 'Б-100264-13',date'2016-03-05',3, 25, 25, 'RUR', 1, 18, date'2016-03-06', date'2016-03-07', 1002641, 1, to_date('2016-03-11 00:00:00','YYYY-MM-DD HH24:MI:SS'), 2600000, 468000, 0, 346, 0, 'c1', 8,null);insert into xxxx_oebs_cash_payment_test (ID, INVOICE_ID, OEBS_PAYMENT, DOC_DATE, COMISS_DATE) values (s_xxxx_oebs_cash_payment_test.NEXTVAL, 100264, 1300000, to_date('2016-03-11 00:00:00','YYYY-MM-DD HH24:MI:SS'), date'2016-03-31' );insert into xxxx_client_discount_m  (ID,CLIENT_ID,CLIENT_AVG_DISCOUNT,DT) values (s_xxxx_client_discount_m.NEXTVAL,346, 13, date'2014-03-01');</v>
      </c>
    </row>
    <row r="250" spans="1:48" s="228" customFormat="1" x14ac:dyDescent="0.3">
      <c r="A250" s="272">
        <v>40</v>
      </c>
      <c r="B250" s="237"/>
      <c r="C250" s="220" t="str">
        <f t="shared" ref="C250:C252" si="101">"1000"&amp;A250</f>
        <v>100040</v>
      </c>
      <c r="D250" s="220" t="str">
        <f t="shared" ref="D250:D252" si="102">"1000"&amp;A250&amp;"/13"</f>
        <v>100040/13</v>
      </c>
      <c r="E250" s="221" t="s">
        <v>251</v>
      </c>
      <c r="F250" s="221" t="s">
        <v>252</v>
      </c>
      <c r="G250" s="220">
        <v>2</v>
      </c>
      <c r="H250" s="189">
        <v>100265</v>
      </c>
      <c r="I250" s="222" t="str">
        <f t="shared" si="77"/>
        <v>Б-100265-13</v>
      </c>
      <c r="J250" s="313">
        <v>3</v>
      </c>
      <c r="K250" s="220">
        <v>25</v>
      </c>
      <c r="L250" s="220" t="s">
        <v>42</v>
      </c>
      <c r="M250" s="223">
        <v>0</v>
      </c>
      <c r="N250" s="220">
        <v>0</v>
      </c>
      <c r="O250" s="221" t="s">
        <v>167</v>
      </c>
      <c r="P250" s="221" t="s">
        <v>234</v>
      </c>
      <c r="Q250" s="221" t="s">
        <v>235</v>
      </c>
      <c r="R250" s="224" t="str">
        <f t="shared" ref="R250:R252" si="103">H250&amp;"1"</f>
        <v>1002651</v>
      </c>
      <c r="S250" s="222">
        <v>1</v>
      </c>
      <c r="T250" s="221" t="s">
        <v>139</v>
      </c>
      <c r="U250" s="220">
        <v>50000</v>
      </c>
      <c r="V250" s="220">
        <v>0</v>
      </c>
      <c r="W250" s="220">
        <v>0</v>
      </c>
      <c r="X250" s="18">
        <v>347</v>
      </c>
      <c r="Y250" s="225" t="s">
        <v>47</v>
      </c>
      <c r="Z250" s="314">
        <f t="shared" ref="Z250:Z252" si="104">U250-V250</f>
        <v>50000</v>
      </c>
      <c r="AA250" s="315">
        <f>AB250*0.08</f>
        <v>2711.8644067796613</v>
      </c>
      <c r="AB250" s="316">
        <f>AC250/1.18</f>
        <v>33898.305084745763</v>
      </c>
      <c r="AC250" s="222">
        <v>40000</v>
      </c>
      <c r="AD250" s="220"/>
      <c r="AE250" s="220"/>
      <c r="AF250" s="221" t="s">
        <v>231</v>
      </c>
      <c r="AG250" s="227">
        <v>8</v>
      </c>
      <c r="AH250" s="224">
        <v>13</v>
      </c>
      <c r="AI250" s="221" t="s">
        <v>49</v>
      </c>
      <c r="AJ250" s="221"/>
      <c r="AK250" s="221"/>
      <c r="AL250" s="224">
        <v>0</v>
      </c>
      <c r="AM250" s="222" t="s">
        <v>50</v>
      </c>
      <c r="AN250" s="220" t="s">
        <v>51</v>
      </c>
      <c r="AO250" s="220"/>
      <c r="AP250" s="224"/>
      <c r="AQ250" s="224"/>
      <c r="AR250" s="224"/>
      <c r="AS250" s="224" t="s">
        <v>393</v>
      </c>
      <c r="AT250" s="331">
        <v>42430</v>
      </c>
      <c r="AU250" s="228" t="s">
        <v>385</v>
      </c>
      <c r="AV250" s="317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"&amp;A250&amp;", "&amp;C250&amp;", '"&amp;D250&amp;"', date'"&amp;E250&amp;"', date'"&amp;F250&amp;"', "&amp;G250&amp;", "&amp;H250&amp;", '"&amp;I250&amp;"',date'"&amp;O250&amp;"',"&amp;J250&amp;", "&amp;K250&amp;", "&amp;K250&amp;", '"&amp;L250&amp;"', "&amp;M250&amp;", "&amp;N250&amp;", date'"&amp;P250&amp;"', date'"&amp;Q250&amp;"', "&amp;R250&amp;", "&amp;S250&amp;", to_date('"&amp;T250&amp;"','YYYY-MM-DD HH24:MI:SS'), "&amp;U250&amp;", "&amp;V250&amp;", "&amp;W250&amp;", "&amp;X250&amp;", "&amp;AL250&amp;", '"&amp;AN250&amp;"', "&amp;AG250&amp;","&amp;AM250&amp;");"&amp;
IF(LEN(AC250)&gt;0,"insert into xxxx_oebs_cash_payment_test (ID, INVOICE_ID, OEBS_PAYMENT, DOC_DATE, COMISS_DATE) values (s_xxxx_oebs_cash_payment_test.NEXTVAL, "&amp;H250&amp;", "&amp;AC250&amp;", to_date('"&amp;T250&amp;"','YYYY-MM-DD HH24:MI:SS'), "&amp;AF250&amp;" );","")&amp;
IF(LEN(AD250)&gt;0,"insert into xxxx_oebs_cash_payment_test (ID, INVOICE_ID, OEBS_PAYMENT, DOC_DATE, COMISS_DATE) values (s_xxxx_oebs_cash_payment_test.NEXTVAL, "&amp;H250&amp;", "&amp;AD250&amp;", to_date('"&amp;T250&amp;"','YYYY-MM-DD HH24:MI:SS'), "&amp;AF250&amp;" );","")&amp;
IF(LEN(AE250)&gt;0,"insert into xxxx_oebs_cash_payment_test (ID, INVOICE_ID, OEBS_PAYMENT, DOC_DATE, COMISS_DATE) values (s_xxxx_oebs_cash_payment_test.NEXTVAL, "&amp;H250&amp;", "&amp;AE250&amp;", to_date('"&amp;T250&amp;"','YYYY-MM-DD HH24:MI:SS'), "&amp;AF250&amp;" );","")&amp;
IF(LEN(AH250)&gt;0,"insert into xxxx_client_discount_m  (ID,CLIENT_ID,CLIENT_AVG_DISCOUNT,DT) values (s_xxxx_client_discount_m.NEXTVAL,"&amp;X250&amp;", "&amp;AH250&amp;", "&amp;AI250&amp;");","")&amp;
IF(LEN(AJ250)&gt;0,"insert into xxxx_client_discount_m  (ID,CLIENT_ID,CLIENT_AVG_DISCOUNT,DT) values (s_xxxx_client_discount_m.NEXTVAL,"&amp;X250&amp;", "&amp;AJ250&amp;", "&amp;AK250&amp;");","")&amp;
IF(LEN(AO250)&gt;0,"insert into xxxx_contract_signed_attr (ID, CONTRACT_ID, CODE, KEY_NUM) values (s_xxxx_contract_signed_attr.NEXTVAL, "&amp;C250&amp;", 'SUPERCOMMISSION_BONUS' , "&amp;AO250&amp;" );","")&amp;
IF(LEN(AP250)&gt;0,"insert into xxxx_loyal_clients_contr_attr (ID, CONTRACT_ID, CLIENT_ID, LC_TURNOVER, COLLATERAL_FIRST_DT, COLLATERAL_END_DT) values (s_xxxx_loyal_clients_contr_atr.NEXTVAL, "&amp;C250&amp;", "&amp;X250&amp;", "&amp;AP250&amp;", "&amp;AQ250&amp;", "&amp;AR250&amp;"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100265, 'Б-100265-13',date'2016-03-02',3, 25, 25, 'RUR', 0, 0, date'2016-03-06', date'2016-03-07', 1002651, 1, to_date('2016-03-07 00:00:00','YYYY-MM-DD HH24:MI:SS'), 50000, 0, 0, 347, 0, 'c1', 8,null);insert into xxxx_oebs_cash_payment_test (ID, INVOICE_ID, OEBS_PAYMENT, DOC_DATE, COMISS_DATE) values (s_xxxx_oebs_cash_payment_test.NEXTVAL, 100265, 40000, to_date('2016-03-07 00:00:00','YYYY-MM-DD HH24:MI:SS'), date'2016-03-31' );insert into xxxx_client_discount_m  (ID,CLIENT_ID,CLIENT_AVG_DISCOUNT,DT) values (s_xxxx_client_discount_m.NEXTVAL,347, 13, date'2014-03-01');</v>
      </c>
    </row>
    <row r="251" spans="1:48" s="228" customFormat="1" ht="15" customHeight="1" x14ac:dyDescent="0.3">
      <c r="A251" s="272">
        <v>40</v>
      </c>
      <c r="B251" s="237"/>
      <c r="C251" s="220" t="str">
        <f t="shared" si="101"/>
        <v>100040</v>
      </c>
      <c r="D251" s="220" t="str">
        <f t="shared" si="102"/>
        <v>100040/13</v>
      </c>
      <c r="E251" s="221" t="s">
        <v>251</v>
      </c>
      <c r="F251" s="221" t="s">
        <v>252</v>
      </c>
      <c r="G251" s="220">
        <v>2</v>
      </c>
      <c r="H251" s="189">
        <v>100266</v>
      </c>
      <c r="I251" s="222" t="str">
        <f t="shared" si="77"/>
        <v>Б-100266-13</v>
      </c>
      <c r="J251" s="313">
        <v>3</v>
      </c>
      <c r="K251" s="220">
        <v>25</v>
      </c>
      <c r="L251" s="220" t="s">
        <v>42</v>
      </c>
      <c r="M251" s="223">
        <v>0</v>
      </c>
      <c r="N251" s="220">
        <v>0</v>
      </c>
      <c r="O251" s="221" t="s">
        <v>241</v>
      </c>
      <c r="P251" s="221" t="s">
        <v>244</v>
      </c>
      <c r="Q251" s="221" t="s">
        <v>245</v>
      </c>
      <c r="R251" s="224" t="str">
        <f t="shared" si="103"/>
        <v>1002661</v>
      </c>
      <c r="S251" s="222">
        <v>1</v>
      </c>
      <c r="T251" s="221" t="s">
        <v>144</v>
      </c>
      <c r="U251" s="220">
        <v>60000</v>
      </c>
      <c r="V251" s="220">
        <v>0</v>
      </c>
      <c r="W251" s="220">
        <v>0</v>
      </c>
      <c r="X251" s="18">
        <v>348</v>
      </c>
      <c r="Y251" s="225" t="s">
        <v>47</v>
      </c>
      <c r="Z251" s="314">
        <f t="shared" si="104"/>
        <v>60000</v>
      </c>
      <c r="AA251" s="315">
        <f t="shared" ref="AA251:AA252" si="105">AB251*0.08</f>
        <v>4745.7627118644077</v>
      </c>
      <c r="AB251" s="316">
        <f t="shared" ref="AB251:AB252" si="106">AC251/1.18</f>
        <v>59322.03389830509</v>
      </c>
      <c r="AC251" s="222">
        <v>70000</v>
      </c>
      <c r="AD251" s="220"/>
      <c r="AE251" s="220"/>
      <c r="AF251" s="221" t="s">
        <v>232</v>
      </c>
      <c r="AG251" s="227">
        <v>8</v>
      </c>
      <c r="AH251" s="224">
        <v>7</v>
      </c>
      <c r="AI251" s="221" t="s">
        <v>378</v>
      </c>
      <c r="AJ251" s="221"/>
      <c r="AK251" s="221"/>
      <c r="AL251" s="224">
        <v>0</v>
      </c>
      <c r="AM251" s="222" t="s">
        <v>50</v>
      </c>
      <c r="AN251" s="220" t="s">
        <v>51</v>
      </c>
      <c r="AO251" s="220"/>
      <c r="AP251" s="224"/>
      <c r="AQ251" s="224"/>
      <c r="AR251" s="224"/>
      <c r="AS251" s="224"/>
      <c r="AT251" s="331">
        <v>42461</v>
      </c>
      <c r="AU251" s="228" t="s">
        <v>386</v>
      </c>
      <c r="AV251" s="317" t="str">
        <f t="shared" ref="AV251:AV252" si="10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"&amp;A251&amp;", "&amp;C251&amp;", '"&amp;D251&amp;"', date'"&amp;E251&amp;"', date'"&amp;F251&amp;"', "&amp;G251&amp;", "&amp;H251&amp;", '"&amp;I251&amp;"',date'"&amp;O251&amp;"',"&amp;J251&amp;", "&amp;K251&amp;", "&amp;K251&amp;", '"&amp;L251&amp;"', "&amp;M251&amp;", "&amp;N251&amp;", date'"&amp;P251&amp;"', date'"&amp;Q251&amp;"', "&amp;R251&amp;", "&amp;S251&amp;", to_date('"&amp;T251&amp;"','YYYY-MM-DD HH24:MI:SS'), "&amp;U251&amp;", "&amp;V251&amp;", "&amp;W251&amp;", "&amp;X251&amp;", "&amp;AL251&amp;", '"&amp;AN251&amp;"', "&amp;AG251&amp;","&amp;AM251&amp;");"&amp;
IF(LEN(AC251)&gt;0,"insert into xxxx_oebs_cash_payment_test (ID, INVOICE_ID, OEBS_PAYMENT, DOC_DATE, COMISS_DATE) values (s_xxxx_oebs_cash_payment_test.NEXTVAL, "&amp;H251&amp;", "&amp;AC251&amp;", to_date('"&amp;T251&amp;"','YYYY-MM-DD HH24:MI:SS'), "&amp;AF251&amp;" );","")&amp;
IF(LEN(AD251)&gt;0,"insert into xxxx_oebs_cash_payment_test (ID, INVOICE_ID, OEBS_PAYMENT, DOC_DATE, COMISS_DATE) values (s_xxxx_oebs_cash_payment_test.NEXTVAL, "&amp;H251&amp;", "&amp;AD251&amp;", to_date('"&amp;T251&amp;"','YYYY-MM-DD HH24:MI:SS'), "&amp;AF251&amp;" );","")&amp;
IF(LEN(AE251)&gt;0,"insert into xxxx_oebs_cash_payment_test (ID, INVOICE_ID, OEBS_PAYMENT, DOC_DATE, COMISS_DATE) values (s_xxxx_oebs_cash_payment_test.NEXTVAL, "&amp;H251&amp;", "&amp;AE251&amp;", to_date('"&amp;T251&amp;"','YYYY-MM-DD HH24:MI:SS'), "&amp;AF251&amp;" );","")&amp;
IF(LEN(AH251)&gt;0,"insert into xxxx_client_discount_m  (ID,CLIENT_ID,CLIENT_AVG_DISCOUNT,DT) values (s_xxxx_client_discount_m.NEXTVAL,"&amp;X251&amp;", "&amp;AH251&amp;", "&amp;AI251&amp;");","")&amp;
IF(LEN(AJ251)&gt;0,"insert into xxxx_client_discount_m  (ID,CLIENT_ID,CLIENT_AVG_DISCOUNT,DT) values (s_xxxx_client_discount_m.NEXTVAL,"&amp;X251&amp;", "&amp;AJ251&amp;", "&amp;AK251&amp;");","")&amp;
IF(LEN(AO251)&gt;0,"insert into xxxx_contract_signed_attr (ID, CONTRACT_ID, CODE, KEY_NUM) values (s_xxxx_contract_signed_attr.NEXTVAL, "&amp;C251&amp;", 'SUPERCOMMISSION_BONUS' , "&amp;AO251&amp;" );","")&amp;
IF(LEN(AP251)&gt;0,"insert into xxxx_loyal_clients_contr_attr (ID, CONTRACT_ID, CLIENT_ID, LC_TURNOVER, COLLATERAL_FIRST_DT, COLLATERAL_END_DT) values (s_xxxx_loyal_clients_contr_atr.NEXTVAL, "&amp;C251&amp;", "&amp;X251&amp;", "&amp;AP251&amp;", "&amp;AQ251&amp;", "&amp;AR251&amp;"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100266, 'Б-100266-13',date'2016-04-03',3, 25, 25, 'RUR', 0, 0, date'2016-04-06', date'2016-04-07', 1002661, 1, to_date('2016-04-08 00:00:00','YYYY-MM-DD HH24:MI:SS'), 60000, 0, 0, 348, 0, 'c1', 8,null);insert into xxxx_oebs_cash_payment_test (ID, INVOICE_ID, OEBS_PAYMENT, DOC_DATE, COMISS_DATE) values (s_xxxx_oebs_cash_payment_test.NEXTVAL, 100266, 70000, to_date('2016-04-08 00:00:00','YYYY-MM-DD HH24:MI:SS'), date'2016-04-30' );insert into xxxx_client_discount_m  (ID,CLIENT_ID,CLIENT_AVG_DISCOUNT,DT) values (s_xxxx_client_discount_m.NEXTVAL,348, 7, date'2014-04-01');</v>
      </c>
    </row>
    <row r="252" spans="1:48" s="228" customFormat="1" ht="15" customHeight="1" x14ac:dyDescent="0.3">
      <c r="A252" s="272">
        <v>40</v>
      </c>
      <c r="B252" s="237"/>
      <c r="C252" s="220" t="str">
        <f t="shared" si="101"/>
        <v>100040</v>
      </c>
      <c r="D252" s="220" t="str">
        <f t="shared" si="102"/>
        <v>100040/13</v>
      </c>
      <c r="E252" s="221" t="s">
        <v>251</v>
      </c>
      <c r="F252" s="221" t="s">
        <v>252</v>
      </c>
      <c r="G252" s="220">
        <v>2</v>
      </c>
      <c r="H252" s="189">
        <v>100267</v>
      </c>
      <c r="I252" s="222" t="str">
        <f t="shared" si="77"/>
        <v>Б-100267-13</v>
      </c>
      <c r="J252" s="313">
        <v>3</v>
      </c>
      <c r="K252" s="220">
        <v>25</v>
      </c>
      <c r="L252" s="220" t="s">
        <v>42</v>
      </c>
      <c r="M252" s="223">
        <v>0</v>
      </c>
      <c r="N252" s="220">
        <v>0</v>
      </c>
      <c r="O252" s="221" t="s">
        <v>287</v>
      </c>
      <c r="P252" s="221" t="s">
        <v>246</v>
      </c>
      <c r="Q252" s="221" t="s">
        <v>247</v>
      </c>
      <c r="R252" s="224" t="str">
        <f t="shared" si="103"/>
        <v>1002671</v>
      </c>
      <c r="S252" s="222">
        <v>1</v>
      </c>
      <c r="T252" s="221" t="s">
        <v>148</v>
      </c>
      <c r="U252" s="220">
        <v>50000</v>
      </c>
      <c r="V252" s="220">
        <v>0</v>
      </c>
      <c r="W252" s="220">
        <v>0</v>
      </c>
      <c r="X252" s="18">
        <v>349</v>
      </c>
      <c r="Y252" s="225" t="s">
        <v>47</v>
      </c>
      <c r="Z252" s="314">
        <f t="shared" si="104"/>
        <v>50000</v>
      </c>
      <c r="AA252" s="315">
        <f t="shared" si="105"/>
        <v>2711.8644067796613</v>
      </c>
      <c r="AB252" s="316">
        <f t="shared" si="106"/>
        <v>33898.305084745763</v>
      </c>
      <c r="AC252" s="222">
        <v>40000</v>
      </c>
      <c r="AD252" s="220"/>
      <c r="AE252" s="323"/>
      <c r="AF252" s="221" t="s">
        <v>289</v>
      </c>
      <c r="AG252" s="227">
        <v>8</v>
      </c>
      <c r="AH252" s="224">
        <v>7</v>
      </c>
      <c r="AI252" s="221" t="s">
        <v>49</v>
      </c>
      <c r="AJ252" s="221"/>
      <c r="AK252" s="221"/>
      <c r="AL252" s="224">
        <v>0</v>
      </c>
      <c r="AM252" s="222" t="s">
        <v>50</v>
      </c>
      <c r="AN252" s="220" t="s">
        <v>51</v>
      </c>
      <c r="AO252" s="220"/>
      <c r="AP252" s="224"/>
      <c r="AQ252" s="224"/>
      <c r="AR252" s="224"/>
      <c r="AS252" s="224"/>
      <c r="AT252" s="331">
        <v>42491</v>
      </c>
      <c r="AU252" s="228" t="s">
        <v>385</v>
      </c>
      <c r="AV252" s="317" t="str">
        <f t="shared" si="10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100267, 'Б-100267-13',date'2016-05-03',3, 25, 25, 'RUR', 0, 0, date'2016-05-06', date'2016-05-07', 1002671, 1, to_date('2016-05-08 00:00:00','YYYY-MM-DD HH24:MI:SS'), 50000, 0, 0, 349, 0, 'c1', 8,null);insert into xxxx_oebs_cash_payment_test (ID, INVOICE_ID, OEBS_PAYMENT, DOC_DATE, COMISS_DATE) values (s_xxxx_oebs_cash_payment_test.NEXTVAL, 100267, 40000, to_date('2016-05-08 00:00:00','YYYY-MM-DD HH24:MI:SS'), date'2016-05-30' );insert into xxxx_client_discount_m  (ID,CLIENT_ID,CLIENT_AVG_DISCOUNT,DT) values (s_xxxx_client_discount_m.NEXTVAL,349, 7, date'2014-03-01');</v>
      </c>
    </row>
    <row r="253" spans="1:48" s="228" customFormat="1" ht="15" customHeight="1" x14ac:dyDescent="0.3">
      <c r="A253" s="272">
        <v>40</v>
      </c>
      <c r="B253" s="237"/>
      <c r="C253" s="220" t="str">
        <f t="shared" ref="C253:C260" si="108">"1000"&amp;A253</f>
        <v>100040</v>
      </c>
      <c r="D253" s="220" t="str">
        <f t="shared" ref="D253:D260" si="109">"1000"&amp;A253&amp;"/13"</f>
        <v>100040/13</v>
      </c>
      <c r="E253" s="221" t="s">
        <v>251</v>
      </c>
      <c r="F253" s="221" t="s">
        <v>252</v>
      </c>
      <c r="G253" s="220">
        <v>2</v>
      </c>
      <c r="H253" s="189">
        <v>100268</v>
      </c>
      <c r="I253" s="222" t="str">
        <f t="shared" si="77"/>
        <v>Б-100268-13</v>
      </c>
      <c r="J253" s="313">
        <v>3</v>
      </c>
      <c r="K253" s="220">
        <v>25</v>
      </c>
      <c r="L253" s="220" t="s">
        <v>42</v>
      </c>
      <c r="M253" s="223">
        <v>0</v>
      </c>
      <c r="N253" s="220">
        <v>0</v>
      </c>
      <c r="O253" s="221" t="s">
        <v>322</v>
      </c>
      <c r="P253" s="221" t="s">
        <v>320</v>
      </c>
      <c r="Q253" s="221" t="s">
        <v>321</v>
      </c>
      <c r="R253" s="224" t="s">
        <v>50</v>
      </c>
      <c r="S253" s="224" t="s">
        <v>50</v>
      </c>
      <c r="T253" s="221" t="s">
        <v>153</v>
      </c>
      <c r="U253" s="224" t="s">
        <v>50</v>
      </c>
      <c r="V253" s="224" t="s">
        <v>50</v>
      </c>
      <c r="W253" s="224" t="s">
        <v>50</v>
      </c>
      <c r="X253" s="18">
        <v>350</v>
      </c>
      <c r="Y253" s="225" t="s">
        <v>47</v>
      </c>
      <c r="Z253" s="314"/>
      <c r="AA253" s="315">
        <f t="shared" ref="AA253:AA254" si="110">AB253*0.08</f>
        <v>4067.7966101694915</v>
      </c>
      <c r="AB253" s="316">
        <f t="shared" ref="AB253" si="111">AC253/1.18</f>
        <v>50847.457627118645</v>
      </c>
      <c r="AC253" s="222">
        <v>60000</v>
      </c>
      <c r="AD253" s="220"/>
      <c r="AE253" s="323"/>
      <c r="AF253" s="221" t="s">
        <v>233</v>
      </c>
      <c r="AG253" s="227">
        <v>8</v>
      </c>
      <c r="AH253" s="224">
        <v>7</v>
      </c>
      <c r="AI253" s="221" t="s">
        <v>49</v>
      </c>
      <c r="AJ253" s="221"/>
      <c r="AK253" s="221"/>
      <c r="AL253" s="224">
        <v>0</v>
      </c>
      <c r="AM253" s="222" t="s">
        <v>50</v>
      </c>
      <c r="AN253" s="220" t="s">
        <v>51</v>
      </c>
      <c r="AO253" s="220"/>
      <c r="AP253" s="224"/>
      <c r="AQ253" s="224"/>
      <c r="AR253" s="224"/>
      <c r="AS253" s="224"/>
      <c r="AT253" s="331">
        <v>42522</v>
      </c>
      <c r="AU253" s="228" t="s">
        <v>387</v>
      </c>
      <c r="AV253" s="317" t="str">
        <f t="shared" ref="AV253:AV260" si="11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"&amp;A253&amp;", "&amp;C253&amp;", '"&amp;D253&amp;"', date'"&amp;E253&amp;"', date'"&amp;F253&amp;"', "&amp;G253&amp;", "&amp;H253&amp;", '"&amp;I253&amp;"',date'"&amp;O253&amp;"',"&amp;J253&amp;", "&amp;K253&amp;", "&amp;K253&amp;", '"&amp;L253&amp;"', "&amp;M253&amp;", "&amp;N253&amp;", date'"&amp;P253&amp;"', date'"&amp;Q253&amp;"', "&amp;R253&amp;", "&amp;S253&amp;", to_date('"&amp;T253&amp;"','YYYY-MM-DD HH24:MI:SS'), "&amp;U253&amp;", "&amp;V253&amp;", "&amp;W253&amp;", "&amp;X253&amp;", "&amp;AL253&amp;", '"&amp;AN253&amp;"', "&amp;AG253&amp;","&amp;AM253&amp;");"&amp;
IF(LEN(AC253)&gt;0,"insert into xxxx_oebs_cash_payment_test (ID, INVOICE_ID, OEBS_PAYMENT, DOC_DATE, COMISS_DATE) values (s_xxxx_oebs_cash_payment_test.NEXTVAL, "&amp;H253&amp;", "&amp;AC253&amp;", to_date('"&amp;T253&amp;"','YYYY-MM-DD HH24:MI:SS'), "&amp;AF253&amp;" );","")&amp;
IF(LEN(AD253)&gt;0,"insert into xxxx_oebs_cash_payment_test (ID, INVOICE_ID, OEBS_PAYMENT, DOC_DATE, COMISS_DATE) values (s_xxxx_oebs_cash_payment_test.NEXTVAL, "&amp;H253&amp;", "&amp;AD253&amp;", to_date('"&amp;T253&amp;"','YYYY-MM-DD HH24:MI:SS'), "&amp;AF253&amp;" );","")&amp;
IF(LEN(AE253)&gt;0,"insert into xxxx_oebs_cash_payment_test (ID, INVOICE_ID, OEBS_PAYMENT, DOC_DATE, COMISS_DATE) values (s_xxxx_oebs_cash_payment_test.NEXTVAL, "&amp;H253&amp;", "&amp;AE253&amp;", to_date('"&amp;T253&amp;"','YYYY-MM-DD HH24:MI:SS'), "&amp;AF253&amp;" );","")&amp;
IF(LEN(AH253)&gt;0,"insert into xxxx_client_discount_m  (ID,CLIENT_ID,CLIENT_AVG_DISCOUNT,DT) values (s_xxxx_client_discount_m.NEXTVAL,"&amp;X253&amp;", "&amp;AH253&amp;", "&amp;AI253&amp;");","")&amp;
IF(LEN(AJ253)&gt;0,"insert into xxxx_client_discount_m  (ID,CLIENT_ID,CLIENT_AVG_DISCOUNT,DT) values (s_xxxx_client_discount_m.NEXTVAL,"&amp;X253&amp;", "&amp;AJ253&amp;", "&amp;AK253&amp;");","")&amp;
IF(LEN(AO253)&gt;0,"insert into xxxx_contract_signed_attr (ID, CONTRACT_ID, CODE, KEY_NUM) values (s_xxxx_contract_signed_attr.NEXTVAL, "&amp;C253&amp;", 'SUPERCOMMISSION_BONUS' , "&amp;AO253&amp;" );","")&amp;
IF(LEN(AP253)&gt;0,"insert into xxxx_loyal_clients_contr_attr (ID, CONTRACT_ID, CLIENT_ID, LC_TURNOVER, COLLATERAL_FIRST_DT, COLLATERAL_END_DT) values (s_xxxx_loyal_clients_contr_atr.NEXTVAL, "&amp;C253&amp;", "&amp;X253&amp;", "&amp;AP253&amp;", "&amp;AQ253&amp;", "&amp;AR253&amp;"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100268, 'Б-100268-13',date'2016-06-03',3, 25, 25, 'RUR', 0, 0, date'2016-06-06', date'2016-06-07', null, null, to_date('2016-06-08 00:00:00','YYYY-MM-DD HH24:MI:SS'), null, null, null, 350, 0, 'c1', 8,null);insert into xxxx_oebs_cash_payment_test (ID, INVOICE_ID, OEBS_PAYMENT, DOC_DATE, COMISS_DATE) values (s_xxxx_oebs_cash_payment_test.NEXTVAL, 100268, 60000, to_date('2016-06-08 00:00:00','YYYY-MM-DD HH24:MI:SS'), date'2016-06-30' );insert into xxxx_client_discount_m  (ID,CLIENT_ID,CLIENT_AVG_DISCOUNT,DT) values (s_xxxx_client_discount_m.NEXTVAL,350, 7, date'2014-03-01');</v>
      </c>
    </row>
    <row r="254" spans="1:48" s="236" customFormat="1" ht="15" customHeight="1" x14ac:dyDescent="0.3">
      <c r="A254" s="324">
        <v>40</v>
      </c>
      <c r="B254" s="238"/>
      <c r="C254" s="229" t="str">
        <f t="shared" si="108"/>
        <v>100040</v>
      </c>
      <c r="D254" s="229" t="str">
        <f t="shared" si="109"/>
        <v>100040/13</v>
      </c>
      <c r="E254" s="230" t="s">
        <v>251</v>
      </c>
      <c r="F254" s="230" t="s">
        <v>252</v>
      </c>
      <c r="G254" s="229">
        <v>2</v>
      </c>
      <c r="H254" s="189">
        <v>100269</v>
      </c>
      <c r="I254" s="229" t="str">
        <f t="shared" si="77"/>
        <v>Б-100269-13</v>
      </c>
      <c r="J254" s="282">
        <v>3</v>
      </c>
      <c r="K254" s="229">
        <v>25</v>
      </c>
      <c r="L254" s="229" t="s">
        <v>42</v>
      </c>
      <c r="M254" s="231">
        <v>0</v>
      </c>
      <c r="N254" s="229">
        <v>0</v>
      </c>
      <c r="O254" s="230" t="s">
        <v>381</v>
      </c>
      <c r="P254" s="230" t="s">
        <v>382</v>
      </c>
      <c r="Q254" s="230" t="s">
        <v>383</v>
      </c>
      <c r="R254" s="232" t="str">
        <f t="shared" ref="R254:R260" si="113">H254&amp;"1"</f>
        <v>1002691</v>
      </c>
      <c r="S254" s="229">
        <v>1</v>
      </c>
      <c r="T254" s="230" t="s">
        <v>218</v>
      </c>
      <c r="U254" s="229">
        <v>50000</v>
      </c>
      <c r="V254" s="229">
        <v>0</v>
      </c>
      <c r="W254" s="229">
        <v>0</v>
      </c>
      <c r="X254" s="18">
        <v>351</v>
      </c>
      <c r="Y254" s="233" t="s">
        <v>47</v>
      </c>
      <c r="Z254" s="343">
        <f t="shared" ref="Z254:Z260" si="114">U254-V254</f>
        <v>50000</v>
      </c>
      <c r="AA254" s="326">
        <f t="shared" si="110"/>
        <v>0</v>
      </c>
      <c r="AB254" s="344"/>
      <c r="AC254" s="229"/>
      <c r="AD254" s="229"/>
      <c r="AE254" s="332"/>
      <c r="AF254" s="230"/>
      <c r="AG254" s="235">
        <v>8</v>
      </c>
      <c r="AH254" s="232">
        <v>7</v>
      </c>
      <c r="AI254" s="230" t="s">
        <v>49</v>
      </c>
      <c r="AJ254" s="230"/>
      <c r="AK254" s="230"/>
      <c r="AL254" s="232">
        <v>0</v>
      </c>
      <c r="AM254" s="229" t="s">
        <v>50</v>
      </c>
      <c r="AN254" s="229" t="s">
        <v>51</v>
      </c>
      <c r="AO254" s="229"/>
      <c r="AP254" s="232"/>
      <c r="AQ254" s="232"/>
      <c r="AR254" s="232"/>
      <c r="AS254" s="232"/>
      <c r="AT254" s="345">
        <v>42552</v>
      </c>
      <c r="AU254" s="236" t="s">
        <v>388</v>
      </c>
      <c r="AV254" s="328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40, 100040, '100040/13', date'2016-03-01', date'2016-09-01', 2, 100269, 'Б-100269-13',date'2016-07-03',3, 25, 25, 'RUR', 0, 0, date'2016-07-06', date'2016-07-07', 1002691, 1, to_date('2016-07-08 00:00:00','YYYY-MM-DD HH24:MI:SS'), 50000, 0, 0, 351, 0, 'c1', 8,null);insert into xxxx_client_discount_m  (ID,CLIENT_ID,CLIENT_AVG_DISCOUNT,DT) values (s_xxxx_client_discount_m.NEXTVAL,351, 7, date'2014-03-01');</v>
      </c>
    </row>
    <row r="255" spans="1:48" s="259" customFormat="1" x14ac:dyDescent="0.3">
      <c r="A255" s="180">
        <v>41</v>
      </c>
      <c r="B255" s="181"/>
      <c r="C255" s="253" t="str">
        <f t="shared" si="108"/>
        <v>100041</v>
      </c>
      <c r="D255" s="253" t="str">
        <f t="shared" si="109"/>
        <v>100041/13</v>
      </c>
      <c r="E255" s="182" t="s">
        <v>251</v>
      </c>
      <c r="F255" s="182" t="s">
        <v>252</v>
      </c>
      <c r="G255" s="253">
        <v>2</v>
      </c>
      <c r="H255" s="189">
        <v>100270</v>
      </c>
      <c r="I255" s="255" t="str">
        <f t="shared" si="77"/>
        <v>Б-100270-13</v>
      </c>
      <c r="J255" s="269">
        <v>3</v>
      </c>
      <c r="K255" s="253">
        <v>1</v>
      </c>
      <c r="L255" s="253" t="s">
        <v>42</v>
      </c>
      <c r="M255" s="256">
        <v>1</v>
      </c>
      <c r="N255" s="253">
        <v>18</v>
      </c>
      <c r="O255" s="341" t="s">
        <v>240</v>
      </c>
      <c r="P255" s="341" t="s">
        <v>244</v>
      </c>
      <c r="Q255" s="341" t="s">
        <v>245</v>
      </c>
      <c r="R255" s="342" t="str">
        <f t="shared" si="113"/>
        <v>1002701</v>
      </c>
      <c r="S255" s="342">
        <v>1</v>
      </c>
      <c r="T255" s="341" t="s">
        <v>143</v>
      </c>
      <c r="U255" s="253">
        <v>10000</v>
      </c>
      <c r="V255" s="253">
        <f t="shared" ref="V255:V278" si="115">U255*0.18</f>
        <v>1800</v>
      </c>
      <c r="W255" s="253">
        <v>0</v>
      </c>
      <c r="X255" s="18">
        <v>352</v>
      </c>
      <c r="Y255" s="257" t="s">
        <v>47</v>
      </c>
      <c r="Z255" s="270">
        <f t="shared" si="114"/>
        <v>8200</v>
      </c>
      <c r="AA255" s="271">
        <f t="shared" ref="AA255:AA277" si="116">Z255*0.08</f>
        <v>656</v>
      </c>
      <c r="AB255" s="292">
        <f t="shared" ref="AB255:AB277" si="117">AC255/1.18*0.08</f>
        <v>338.98305084745766</v>
      </c>
      <c r="AC255" s="293">
        <f t="shared" ref="AC255:AC259" si="118">U255*0.5</f>
        <v>5000</v>
      </c>
      <c r="AD255" s="253"/>
      <c r="AE255" s="310"/>
      <c r="AF255" s="261" t="s">
        <v>232</v>
      </c>
      <c r="AG255" s="258">
        <v>8</v>
      </c>
      <c r="AH255" s="254">
        <v>13</v>
      </c>
      <c r="AI255" s="182" t="s">
        <v>49</v>
      </c>
      <c r="AJ255" s="182"/>
      <c r="AK255" s="182"/>
      <c r="AL255" s="254">
        <v>0</v>
      </c>
      <c r="AM255" s="255" t="s">
        <v>50</v>
      </c>
      <c r="AN255" s="253" t="s">
        <v>51</v>
      </c>
      <c r="AO255" s="253"/>
      <c r="AP255" s="254"/>
      <c r="AQ255" s="254"/>
      <c r="AR255" s="254"/>
      <c r="AS255" s="254" t="s">
        <v>400</v>
      </c>
      <c r="AT255" s="255"/>
      <c r="AV255" s="9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100270, 'Б-100270-13',date'2016-04-02',3, 1, 1, 'RUR', 1, 18, date'2016-04-06', date'2016-04-07', 1002701, 1, to_date('2016-04-07 00:00:00','YYYY-MM-DD HH24:MI:SS'), 10000, 1800, 0, 352, 0, 'c1', 8,null);insert into xxxx_oebs_cash_payment_test (ID, INVOICE_ID, OEBS_PAYMENT, DOC_DATE, COMISS_DATE) values (s_xxxx_oebs_cash_payment_test.NEXTVAL, 100270, 5000, to_date('2016-04-07 00:00:00','YYYY-MM-DD HH24:MI:SS'), date'2016-04-30' );insert into xxxx_client_discount_m  (ID,CLIENT_ID,CLIENT_AVG_DISCOUNT,DT) values (s_xxxx_client_discount_m.NEXTVAL,352, 13, date'2014-03-01');</v>
      </c>
    </row>
    <row r="256" spans="1:48" s="259" customFormat="1" ht="15" customHeight="1" x14ac:dyDescent="0.3">
      <c r="A256" s="180">
        <v>41</v>
      </c>
      <c r="B256" s="181"/>
      <c r="C256" s="253" t="str">
        <f t="shared" si="108"/>
        <v>100041</v>
      </c>
      <c r="D256" s="253" t="str">
        <f t="shared" si="109"/>
        <v>100041/13</v>
      </c>
      <c r="E256" s="182" t="s">
        <v>251</v>
      </c>
      <c r="F256" s="182" t="s">
        <v>252</v>
      </c>
      <c r="G256" s="253">
        <v>2</v>
      </c>
      <c r="H256" s="189">
        <v>100271</v>
      </c>
      <c r="I256" s="255" t="str">
        <f t="shared" si="77"/>
        <v>Б-100271-13</v>
      </c>
      <c r="J256" s="269">
        <v>3</v>
      </c>
      <c r="K256" s="253">
        <v>2</v>
      </c>
      <c r="L256" s="253" t="s">
        <v>42</v>
      </c>
      <c r="M256" s="256">
        <v>1</v>
      </c>
      <c r="N256" s="253">
        <v>18</v>
      </c>
      <c r="O256" s="341" t="s">
        <v>241</v>
      </c>
      <c r="P256" s="341" t="s">
        <v>244</v>
      </c>
      <c r="Q256" s="341" t="s">
        <v>245</v>
      </c>
      <c r="R256" s="342" t="str">
        <f t="shared" si="113"/>
        <v>1002711</v>
      </c>
      <c r="S256" s="342">
        <v>1</v>
      </c>
      <c r="T256" s="341" t="s">
        <v>144</v>
      </c>
      <c r="U256" s="253">
        <v>10000</v>
      </c>
      <c r="V256" s="253">
        <f t="shared" si="115"/>
        <v>1800</v>
      </c>
      <c r="W256" s="253">
        <v>0</v>
      </c>
      <c r="X256" s="18">
        <v>353</v>
      </c>
      <c r="Y256" s="257" t="s">
        <v>47</v>
      </c>
      <c r="Z256" s="270">
        <f t="shared" si="114"/>
        <v>8200</v>
      </c>
      <c r="AA256" s="271">
        <f t="shared" si="116"/>
        <v>656</v>
      </c>
      <c r="AB256" s="292">
        <f t="shared" si="117"/>
        <v>338.98305084745766</v>
      </c>
      <c r="AC256" s="293">
        <f t="shared" si="118"/>
        <v>5000</v>
      </c>
      <c r="AD256" s="321"/>
      <c r="AE256" s="321"/>
      <c r="AF256" s="261" t="s">
        <v>232</v>
      </c>
      <c r="AG256" s="258">
        <v>8</v>
      </c>
      <c r="AH256" s="254">
        <v>7</v>
      </c>
      <c r="AI256" s="182" t="s">
        <v>49</v>
      </c>
      <c r="AJ256" s="182"/>
      <c r="AK256" s="182"/>
      <c r="AL256" s="254">
        <v>0</v>
      </c>
      <c r="AM256" s="255" t="s">
        <v>50</v>
      </c>
      <c r="AN256" s="253" t="s">
        <v>51</v>
      </c>
      <c r="AO256" s="253"/>
      <c r="AP256" s="254"/>
      <c r="AQ256" s="254"/>
      <c r="AR256" s="254"/>
      <c r="AS256" s="254" t="s">
        <v>401</v>
      </c>
      <c r="AT256" s="255"/>
      <c r="AV256" s="9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100271, 'Б-100271-13',date'2016-04-03',3, 2, 2, 'RUR', 1, 18, date'2016-04-06', date'2016-04-07', 1002711, 1, to_date('2016-04-08 00:00:00','YYYY-MM-DD HH24:MI:SS'), 10000, 1800, 0, 353, 0, 'c1', 8,null);insert into xxxx_oebs_cash_payment_test (ID, INVOICE_ID, OEBS_PAYMENT, DOC_DATE, COMISS_DATE) values (s_xxxx_oebs_cash_payment_test.NEXTVAL, 100271, 5000, to_date('2016-04-08 00:00:00','YYYY-MM-DD HH24:MI:SS'), date'2016-04-30' );insert into xxxx_client_discount_m  (ID,CLIENT_ID,CLIENT_AVG_DISCOUNT,DT) values (s_xxxx_client_discount_m.NEXTVAL,353, 7, date'2014-03-01');</v>
      </c>
    </row>
    <row r="257" spans="1:48" s="259" customFormat="1" ht="15" customHeight="1" x14ac:dyDescent="0.3">
      <c r="A257" s="180">
        <v>41</v>
      </c>
      <c r="B257" s="181"/>
      <c r="C257" s="253" t="str">
        <f t="shared" si="108"/>
        <v>100041</v>
      </c>
      <c r="D257" s="253" t="str">
        <f t="shared" si="109"/>
        <v>100041/13</v>
      </c>
      <c r="E257" s="182" t="s">
        <v>251</v>
      </c>
      <c r="F257" s="182" t="s">
        <v>252</v>
      </c>
      <c r="G257" s="253">
        <v>2</v>
      </c>
      <c r="H257" s="189">
        <v>100272</v>
      </c>
      <c r="I257" s="255" t="str">
        <f t="shared" si="77"/>
        <v>Б-100272-13</v>
      </c>
      <c r="J257" s="269">
        <v>3</v>
      </c>
      <c r="K257" s="253">
        <v>2</v>
      </c>
      <c r="L257" s="253" t="s">
        <v>42</v>
      </c>
      <c r="M257" s="256">
        <v>1</v>
      </c>
      <c r="N257" s="253">
        <v>18</v>
      </c>
      <c r="O257" s="341" t="s">
        <v>241</v>
      </c>
      <c r="P257" s="341" t="s">
        <v>244</v>
      </c>
      <c r="Q257" s="341" t="s">
        <v>245</v>
      </c>
      <c r="R257" s="342" t="str">
        <f t="shared" si="113"/>
        <v>1002721</v>
      </c>
      <c r="S257" s="342">
        <v>1</v>
      </c>
      <c r="T257" s="341" t="s">
        <v>144</v>
      </c>
      <c r="U257" s="253">
        <v>10000</v>
      </c>
      <c r="V257" s="253">
        <f t="shared" si="115"/>
        <v>1800</v>
      </c>
      <c r="W257" s="253">
        <v>0</v>
      </c>
      <c r="X257" s="18">
        <v>354</v>
      </c>
      <c r="Y257" s="257" t="s">
        <v>47</v>
      </c>
      <c r="Z257" s="270">
        <f t="shared" si="114"/>
        <v>8200</v>
      </c>
      <c r="AA257" s="271">
        <f t="shared" si="116"/>
        <v>656</v>
      </c>
      <c r="AB257" s="292">
        <f t="shared" si="117"/>
        <v>338.98305084745766</v>
      </c>
      <c r="AC257" s="293">
        <f t="shared" si="118"/>
        <v>5000</v>
      </c>
      <c r="AD257" s="253"/>
      <c r="AE257" s="340"/>
      <c r="AF257" s="261" t="s">
        <v>232</v>
      </c>
      <c r="AG257" s="258">
        <v>8</v>
      </c>
      <c r="AH257" s="254">
        <v>7</v>
      </c>
      <c r="AI257" s="182" t="s">
        <v>49</v>
      </c>
      <c r="AJ257" s="182"/>
      <c r="AK257" s="182"/>
      <c r="AL257" s="254">
        <v>0</v>
      </c>
      <c r="AM257" s="255" t="s">
        <v>50</v>
      </c>
      <c r="AN257" s="253" t="s">
        <v>51</v>
      </c>
      <c r="AO257" s="253"/>
      <c r="AP257" s="254"/>
      <c r="AQ257" s="254"/>
      <c r="AR257" s="254"/>
      <c r="AS257" s="254"/>
      <c r="AT257" s="255"/>
      <c r="AV257" s="9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100272, 'Б-100272-13',date'2016-04-03',3, 2, 2, 'RUR', 1, 18, date'2016-04-06', date'2016-04-07', 1002721, 1, to_date('2016-04-08 00:00:00','YYYY-MM-DD HH24:MI:SS'), 10000, 1800, 0, 354, 0, 'c1', 8,null);insert into xxxx_oebs_cash_payment_test (ID, INVOICE_ID, OEBS_PAYMENT, DOC_DATE, COMISS_DATE) values (s_xxxx_oebs_cash_payment_test.NEXTVAL, 100272, 5000, to_date('2016-04-08 00:00:00','YYYY-MM-DD HH24:MI:SS'), date'2016-04-30' );insert into xxxx_client_discount_m  (ID,CLIENT_ID,CLIENT_AVG_DISCOUNT,DT) values (s_xxxx_client_discount_m.NEXTVAL,354, 7, date'2014-03-01');</v>
      </c>
    </row>
    <row r="258" spans="1:48" s="259" customFormat="1" ht="15" customHeight="1" x14ac:dyDescent="0.3">
      <c r="A258" s="180">
        <v>41</v>
      </c>
      <c r="B258" s="181"/>
      <c r="C258" s="253" t="str">
        <f t="shared" si="108"/>
        <v>100041</v>
      </c>
      <c r="D258" s="253" t="str">
        <f t="shared" si="109"/>
        <v>100041/13</v>
      </c>
      <c r="E258" s="182" t="s">
        <v>251</v>
      </c>
      <c r="F258" s="182" t="s">
        <v>252</v>
      </c>
      <c r="G258" s="253">
        <v>2</v>
      </c>
      <c r="H258" s="189">
        <v>100273</v>
      </c>
      <c r="I258" s="255" t="str">
        <f t="shared" si="77"/>
        <v>Б-100273-13</v>
      </c>
      <c r="J258" s="269">
        <v>3</v>
      </c>
      <c r="K258" s="253">
        <v>7</v>
      </c>
      <c r="L258" s="253" t="s">
        <v>42</v>
      </c>
      <c r="M258" s="256">
        <v>1</v>
      </c>
      <c r="N258" s="253">
        <v>18</v>
      </c>
      <c r="O258" s="341" t="s">
        <v>241</v>
      </c>
      <c r="P258" s="341" t="s">
        <v>244</v>
      </c>
      <c r="Q258" s="341" t="s">
        <v>245</v>
      </c>
      <c r="R258" s="342" t="str">
        <f t="shared" si="113"/>
        <v>1002731</v>
      </c>
      <c r="S258" s="342">
        <v>1</v>
      </c>
      <c r="T258" s="341" t="s">
        <v>144</v>
      </c>
      <c r="U258" s="253">
        <v>10000</v>
      </c>
      <c r="V258" s="253">
        <f t="shared" si="115"/>
        <v>1800</v>
      </c>
      <c r="W258" s="253">
        <v>0</v>
      </c>
      <c r="X258" s="18">
        <v>355</v>
      </c>
      <c r="Y258" s="257" t="s">
        <v>47</v>
      </c>
      <c r="Z258" s="270">
        <f t="shared" si="114"/>
        <v>8200</v>
      </c>
      <c r="AA258" s="271">
        <f t="shared" si="116"/>
        <v>656</v>
      </c>
      <c r="AB258" s="292">
        <f t="shared" si="117"/>
        <v>338.98305084745766</v>
      </c>
      <c r="AC258" s="293">
        <f t="shared" si="118"/>
        <v>5000</v>
      </c>
      <c r="AD258" s="253"/>
      <c r="AE258" s="253"/>
      <c r="AF258" s="261" t="s">
        <v>232</v>
      </c>
      <c r="AG258" s="258">
        <v>8</v>
      </c>
      <c r="AH258" s="254">
        <v>7</v>
      </c>
      <c r="AI258" s="182" t="s">
        <v>49</v>
      </c>
      <c r="AJ258" s="182"/>
      <c r="AK258" s="182"/>
      <c r="AL258" s="254">
        <v>0</v>
      </c>
      <c r="AM258" s="255" t="s">
        <v>50</v>
      </c>
      <c r="AN258" s="253" t="s">
        <v>51</v>
      </c>
      <c r="AO258" s="253"/>
      <c r="AP258" s="254"/>
      <c r="AQ258" s="254"/>
      <c r="AR258" s="254"/>
      <c r="AS258" s="294"/>
      <c r="AT258" s="260"/>
      <c r="AV258" s="9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100273, 'Б-100273-13',date'2016-04-03',3, 7, 7, 'RUR', 1, 18, date'2016-04-06', date'2016-04-07', 1002731, 1, to_date('2016-04-08 00:00:00','YYYY-MM-DD HH24:MI:SS'), 10000, 1800, 0, 355, 0, 'c1', 8,null);insert into xxxx_oebs_cash_payment_test (ID, INVOICE_ID, OEBS_PAYMENT, DOC_DATE, COMISS_DATE) values (s_xxxx_oebs_cash_payment_test.NEXTVAL, 100273, 5000, to_date('2016-04-08 00:00:00','YYYY-MM-DD HH24:MI:SS'), date'2016-04-30' );insert into xxxx_client_discount_m  (ID,CLIENT_ID,CLIENT_AVG_DISCOUNT,DT) values (s_xxxx_client_discount_m.NEXTVAL,355, 7, date'2014-03-01');</v>
      </c>
    </row>
    <row r="259" spans="1:48" s="259" customFormat="1" ht="15" customHeight="1" x14ac:dyDescent="0.3">
      <c r="A259" s="180">
        <v>41</v>
      </c>
      <c r="B259" s="181"/>
      <c r="C259" s="253" t="str">
        <f t="shared" si="108"/>
        <v>100041</v>
      </c>
      <c r="D259" s="253" t="str">
        <f t="shared" si="109"/>
        <v>100041/13</v>
      </c>
      <c r="E259" s="182" t="s">
        <v>251</v>
      </c>
      <c r="F259" s="182" t="s">
        <v>252</v>
      </c>
      <c r="G259" s="253">
        <v>2</v>
      </c>
      <c r="H259" s="189">
        <v>100274</v>
      </c>
      <c r="I259" s="255" t="str">
        <f t="shared" si="77"/>
        <v>Б-100274-13</v>
      </c>
      <c r="J259" s="269">
        <v>3</v>
      </c>
      <c r="K259" s="253">
        <v>7</v>
      </c>
      <c r="L259" s="253" t="s">
        <v>42</v>
      </c>
      <c r="M259" s="256">
        <v>1</v>
      </c>
      <c r="N259" s="253">
        <v>18</v>
      </c>
      <c r="O259" s="341" t="s">
        <v>242</v>
      </c>
      <c r="P259" s="341" t="s">
        <v>244</v>
      </c>
      <c r="Q259" s="341" t="s">
        <v>245</v>
      </c>
      <c r="R259" s="342" t="str">
        <f t="shared" si="113"/>
        <v>1002741</v>
      </c>
      <c r="S259" s="342">
        <v>1</v>
      </c>
      <c r="T259" s="341" t="s">
        <v>145</v>
      </c>
      <c r="U259" s="253">
        <v>10000</v>
      </c>
      <c r="V259" s="253">
        <f t="shared" si="115"/>
        <v>1800</v>
      </c>
      <c r="W259" s="253">
        <v>0</v>
      </c>
      <c r="X259" s="18">
        <v>356</v>
      </c>
      <c r="Y259" s="257" t="s">
        <v>47</v>
      </c>
      <c r="Z259" s="270">
        <f t="shared" si="114"/>
        <v>8200</v>
      </c>
      <c r="AA259" s="271">
        <f t="shared" si="116"/>
        <v>656</v>
      </c>
      <c r="AB259" s="292">
        <f t="shared" si="117"/>
        <v>338.98305084745766</v>
      </c>
      <c r="AC259" s="293">
        <f t="shared" si="118"/>
        <v>5000</v>
      </c>
      <c r="AD259" s="253"/>
      <c r="AE259" s="253"/>
      <c r="AF259" s="261" t="s">
        <v>232</v>
      </c>
      <c r="AG259" s="258">
        <v>8</v>
      </c>
      <c r="AH259" s="254">
        <v>20</v>
      </c>
      <c r="AI259" s="182" t="s">
        <v>49</v>
      </c>
      <c r="AJ259" s="182"/>
      <c r="AK259" s="182"/>
      <c r="AL259" s="254">
        <v>0</v>
      </c>
      <c r="AM259" s="255" t="s">
        <v>50</v>
      </c>
      <c r="AN259" s="253" t="s">
        <v>51</v>
      </c>
      <c r="AO259" s="253"/>
      <c r="AP259" s="254"/>
      <c r="AQ259" s="254"/>
      <c r="AR259" s="254"/>
      <c r="AS259" s="255" t="s">
        <v>278</v>
      </c>
      <c r="AT259" s="255"/>
      <c r="AV259" s="9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100274, 'Б-100274-13',date'2016-04-04',3, 7, 7, 'RUR', 1, 18, date'2016-04-06', date'2016-04-07', 1002741, 1, to_date('2016-04-09 00:00:00','YYYY-MM-DD HH24:MI:SS'), 10000, 1800, 0, 356, 0, 'c1', 8,null);insert into xxxx_oebs_cash_payment_test (ID, INVOICE_ID, OEBS_PAYMENT, DOC_DATE, COMISS_DATE) values (s_xxxx_oebs_cash_payment_test.NEXTVAL, 100274, 5000, to_date('2016-04-09 00:00:00','YYYY-MM-DD HH24:MI:SS'), date'2016-04-30' );insert into xxxx_client_discount_m  (ID,CLIENT_ID,CLIENT_AVG_DISCOUNT,DT) values (s_xxxx_client_discount_m.NEXTVAL,356, 20, date'2014-03-01');</v>
      </c>
    </row>
    <row r="260" spans="1:48" s="265" customFormat="1" ht="15" customHeight="1" x14ac:dyDescent="0.3">
      <c r="A260" s="295">
        <v>41</v>
      </c>
      <c r="B260" s="333"/>
      <c r="C260" s="262" t="str">
        <f t="shared" si="108"/>
        <v>100041</v>
      </c>
      <c r="D260" s="262" t="str">
        <f t="shared" si="109"/>
        <v>100041/13</v>
      </c>
      <c r="E260" s="183" t="s">
        <v>251</v>
      </c>
      <c r="F260" s="183" t="s">
        <v>252</v>
      </c>
      <c r="G260" s="262">
        <v>2</v>
      </c>
      <c r="H260" s="189">
        <v>100275</v>
      </c>
      <c r="I260" s="262" t="str">
        <f t="shared" si="77"/>
        <v>Б-100275-13</v>
      </c>
      <c r="J260" s="296">
        <v>3</v>
      </c>
      <c r="K260" s="262">
        <v>25</v>
      </c>
      <c r="L260" s="262" t="s">
        <v>42</v>
      </c>
      <c r="M260" s="263">
        <v>1</v>
      </c>
      <c r="N260" s="262">
        <v>18</v>
      </c>
      <c r="O260" s="346" t="s">
        <v>243</v>
      </c>
      <c r="P260" s="346" t="s">
        <v>244</v>
      </c>
      <c r="Q260" s="346" t="s">
        <v>245</v>
      </c>
      <c r="R260" s="347" t="str">
        <f t="shared" si="113"/>
        <v>1002751</v>
      </c>
      <c r="S260" s="347">
        <v>1</v>
      </c>
      <c r="T260" s="346" t="s">
        <v>146</v>
      </c>
      <c r="U260" s="262">
        <v>80000</v>
      </c>
      <c r="V260" s="262">
        <f t="shared" si="115"/>
        <v>14400</v>
      </c>
      <c r="W260" s="262">
        <v>0</v>
      </c>
      <c r="X260" s="18">
        <v>357</v>
      </c>
      <c r="Y260" s="264" t="s">
        <v>47</v>
      </c>
      <c r="Z260" s="297">
        <f t="shared" si="114"/>
        <v>65600</v>
      </c>
      <c r="AA260" s="322">
        <f>Z260*0.1</f>
        <v>6560</v>
      </c>
      <c r="AB260" s="297">
        <f>AC260/1.18*0.1</f>
        <v>3389.8305084745766</v>
      </c>
      <c r="AC260" s="298">
        <f>U260/2</f>
        <v>40000</v>
      </c>
      <c r="AD260" s="262"/>
      <c r="AE260" s="262"/>
      <c r="AF260" s="183" t="s">
        <v>232</v>
      </c>
      <c r="AG260" s="264">
        <v>8</v>
      </c>
      <c r="AH260" s="262">
        <v>13</v>
      </c>
      <c r="AI260" s="183" t="s">
        <v>49</v>
      </c>
      <c r="AJ260" s="183"/>
      <c r="AK260" s="183"/>
      <c r="AL260" s="262">
        <v>0</v>
      </c>
      <c r="AM260" s="262" t="s">
        <v>50</v>
      </c>
      <c r="AN260" s="262" t="s">
        <v>51</v>
      </c>
      <c r="AO260" s="262"/>
      <c r="AP260" s="262"/>
      <c r="AQ260" s="262"/>
      <c r="AR260" s="262"/>
      <c r="AS260" s="262"/>
      <c r="AT260" s="262"/>
      <c r="AV260" s="44" t="str">
        <f t="shared" si="11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41, 100041, '100041/13', date'2016-03-01', date'2016-09-01', 2, 100275, 'Б-100275-13',date'2016-04-05',3, 25, 25, 'RUR', 1, 18, date'2016-04-06', date'2016-04-07', 1002751, 1, to_date('2016-04-11 00:00:00','YYYY-MM-DD HH24:MI:SS'), 80000, 14400, 0, 357, 0, 'c1', 8,null);insert into xxxx_oebs_cash_payment_test (ID, INVOICE_ID, OEBS_PAYMENT, DOC_DATE, COMISS_DATE) values (s_xxxx_oebs_cash_payment_test.NEXTVAL, 100275, 40000, to_date('2016-04-11 00:00:00','YYYY-MM-DD HH24:MI:SS'), date'2016-04-30' );insert into xxxx_client_discount_m  (ID,CLIENT_ID,CLIENT_AVG_DISCOUNT,DT) values (s_xxxx_client_discount_m.NEXTVAL,357, 13, date'2014-03-01');</v>
      </c>
    </row>
    <row r="261" spans="1:48" s="259" customFormat="1" x14ac:dyDescent="0.3">
      <c r="A261" s="180">
        <v>42</v>
      </c>
      <c r="B261" s="181"/>
      <c r="C261" s="253" t="str">
        <f t="shared" ref="C261:C266" si="119">"1000"&amp;A261</f>
        <v>100042</v>
      </c>
      <c r="D261" s="253" t="str">
        <f t="shared" ref="D261:D266" si="120">"1000"&amp;A261&amp;"/13"</f>
        <v>100042/13</v>
      </c>
      <c r="E261" s="182" t="s">
        <v>251</v>
      </c>
      <c r="F261" s="182" t="s">
        <v>252</v>
      </c>
      <c r="G261" s="253">
        <v>2</v>
      </c>
      <c r="H261" s="189">
        <v>100276</v>
      </c>
      <c r="I261" s="255" t="str">
        <f t="shared" si="77"/>
        <v>Б-100276-13</v>
      </c>
      <c r="J261" s="269">
        <v>3</v>
      </c>
      <c r="K261" s="253">
        <v>1</v>
      </c>
      <c r="L261" s="253" t="s">
        <v>42</v>
      </c>
      <c r="M261" s="256">
        <v>1</v>
      </c>
      <c r="N261" s="253">
        <v>18</v>
      </c>
      <c r="O261" s="341" t="s">
        <v>240</v>
      </c>
      <c r="P261" s="341" t="s">
        <v>244</v>
      </c>
      <c r="Q261" s="341" t="s">
        <v>245</v>
      </c>
      <c r="R261" s="342" t="str">
        <f t="shared" ref="R261:R266" si="121">H261&amp;"1"</f>
        <v>1002761</v>
      </c>
      <c r="S261" s="342">
        <v>1</v>
      </c>
      <c r="T261" s="341" t="s">
        <v>143</v>
      </c>
      <c r="U261" s="253">
        <v>100000</v>
      </c>
      <c r="V261" s="253">
        <f t="shared" si="115"/>
        <v>18000</v>
      </c>
      <c r="W261" s="253">
        <v>0</v>
      </c>
      <c r="X261" s="18">
        <v>358</v>
      </c>
      <c r="Y261" s="257" t="s">
        <v>47</v>
      </c>
      <c r="Z261" s="270">
        <f t="shared" ref="Z261:Z266" si="122">U261-V261</f>
        <v>82000</v>
      </c>
      <c r="AA261" s="271">
        <f t="shared" si="116"/>
        <v>6560</v>
      </c>
      <c r="AB261" s="292">
        <f t="shared" si="117"/>
        <v>3389.8305084745766</v>
      </c>
      <c r="AC261" s="293">
        <f t="shared" ref="AC261:AC265" si="123">U261*0.5</f>
        <v>50000</v>
      </c>
      <c r="AD261" s="253"/>
      <c r="AE261" s="310"/>
      <c r="AF261" s="261" t="s">
        <v>232</v>
      </c>
      <c r="AG261" s="258">
        <v>8</v>
      </c>
      <c r="AH261" s="254">
        <v>13</v>
      </c>
      <c r="AI261" s="182" t="s">
        <v>49</v>
      </c>
      <c r="AJ261" s="182"/>
      <c r="AK261" s="182"/>
      <c r="AL261" s="254">
        <v>0</v>
      </c>
      <c r="AM261" s="255" t="s">
        <v>50</v>
      </c>
      <c r="AN261" s="253" t="s">
        <v>51</v>
      </c>
      <c r="AO261" s="253"/>
      <c r="AP261" s="254"/>
      <c r="AQ261" s="254"/>
      <c r="AR261" s="254"/>
      <c r="AS261" s="254" t="s">
        <v>403</v>
      </c>
      <c r="AT261" s="255"/>
      <c r="AV261" s="9" t="str">
        <f t="shared" ref="AV261:AV266" si="12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"&amp;A261&amp;", "&amp;C261&amp;", '"&amp;D261&amp;"', date'"&amp;E261&amp;"', date'"&amp;F261&amp;"', "&amp;G261&amp;", "&amp;H261&amp;", '"&amp;I261&amp;"',date'"&amp;O261&amp;"',"&amp;J261&amp;", "&amp;K261&amp;", "&amp;K261&amp;", '"&amp;L261&amp;"', "&amp;M261&amp;", "&amp;N261&amp;", date'"&amp;P261&amp;"', date'"&amp;Q261&amp;"', "&amp;R261&amp;", "&amp;S261&amp;", to_date('"&amp;T261&amp;"','YYYY-MM-DD HH24:MI:SS'), "&amp;U261&amp;", "&amp;V261&amp;", "&amp;W261&amp;", "&amp;X261&amp;", "&amp;AL261&amp;", '"&amp;AN261&amp;"', "&amp;AG261&amp;","&amp;AM261&amp;");"&amp;
IF(LEN(AC261)&gt;0,"insert into xxxx_oebs_cash_payment_test (ID, INVOICE_ID, OEBS_PAYMENT, DOC_DATE, COMISS_DATE) values (s_xxxx_oebs_cash_payment_test.NEXTVAL, "&amp;H261&amp;", "&amp;AC261&amp;", to_date('"&amp;T261&amp;"','YYYY-MM-DD HH24:MI:SS'), "&amp;AF261&amp;" );","")&amp;
IF(LEN(AD261)&gt;0,"insert into xxxx_oebs_cash_payment_test (ID, INVOICE_ID, OEBS_PAYMENT, DOC_DATE, COMISS_DATE) values (s_xxxx_oebs_cash_payment_test.NEXTVAL, "&amp;H261&amp;", "&amp;AD261&amp;", to_date('"&amp;T261&amp;"','YYYY-MM-DD HH24:MI:SS'), "&amp;AF261&amp;" );","")&amp;
IF(LEN(AE261)&gt;0,"insert into xxxx_oebs_cash_payment_test (ID, INVOICE_ID, OEBS_PAYMENT, DOC_DATE, COMISS_DATE) values (s_xxxx_oebs_cash_payment_test.NEXTVAL, "&amp;H261&amp;", "&amp;AE261&amp;", to_date('"&amp;T261&amp;"','YYYY-MM-DD HH24:MI:SS'), "&amp;AF261&amp;" );","")&amp;
IF(LEN(AH261)&gt;0,"insert into xxxx_client_discount_m  (ID,CLIENT_ID,CLIENT_AVG_DISCOUNT,DT) values (s_xxxx_client_discount_m.NEXTVAL,"&amp;X261&amp;", "&amp;AH261&amp;", "&amp;AI261&amp;");","")&amp;
IF(LEN(AJ261)&gt;0,"insert into xxxx_client_discount_m  (ID,CLIENT_ID,CLIENT_AVG_DISCOUNT,DT) values (s_xxxx_client_discount_m.NEXTVAL,"&amp;X261&amp;", "&amp;AJ261&amp;", "&amp;AK261&amp;");","")&amp;
IF(LEN(AO261)&gt;0,"insert into xxxx_contract_signed_attr (ID, CONTRACT_ID, CODE, KEY_NUM) values (s_xxxx_contract_signed_attr.NEXTVAL, "&amp;C261&amp;", 'SUPERCOMMISSION_BONUS' , "&amp;AO261&amp;" );","")&amp;
IF(LEN(AP261)&gt;0,"insert into xxxx_loyal_clients_contr_attr (ID, CONTRACT_ID, CLIENT_ID, LC_TURNOVER, COLLATERAL_FIRST_DT, COLLATERAL_END_DT) values (s_xxxx_loyal_clients_contr_atr.NEXTVAL, "&amp;C261&amp;", "&amp;X261&amp;", "&amp;AP261&amp;", "&amp;AQ261&amp;", "&amp;AR261&amp;"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100276, 'Б-100276-13',date'2016-04-02',3, 1, 1, 'RUR', 1, 18, date'2016-04-06', date'2016-04-07', 1002761, 1, to_date('2016-04-07 00:00:00','YYYY-MM-DD HH24:MI:SS'), 100000, 18000, 0, 358, 0, 'c1', 8,null);insert into xxxx_oebs_cash_payment_test (ID, INVOICE_ID, OEBS_PAYMENT, DOC_DATE, COMISS_DATE) values (s_xxxx_oebs_cash_payment_test.NEXTVAL, 100276, 50000, to_date('2016-04-07 00:00:00','YYYY-MM-DD HH24:MI:SS'), date'2016-04-30' );insert into xxxx_client_discount_m  (ID,CLIENT_ID,CLIENT_AVG_DISCOUNT,DT) values (s_xxxx_client_discount_m.NEXTVAL,358, 13, date'2014-03-01');</v>
      </c>
    </row>
    <row r="262" spans="1:48" s="259" customFormat="1" ht="15" customHeight="1" x14ac:dyDescent="0.3">
      <c r="A262" s="180">
        <v>42</v>
      </c>
      <c r="B262" s="181"/>
      <c r="C262" s="253" t="str">
        <f t="shared" si="119"/>
        <v>100042</v>
      </c>
      <c r="D262" s="253" t="str">
        <f t="shared" si="120"/>
        <v>100042/13</v>
      </c>
      <c r="E262" s="182" t="s">
        <v>251</v>
      </c>
      <c r="F262" s="182" t="s">
        <v>252</v>
      </c>
      <c r="G262" s="253">
        <v>2</v>
      </c>
      <c r="H262" s="189">
        <v>100277</v>
      </c>
      <c r="I262" s="255" t="str">
        <f t="shared" si="77"/>
        <v>Б-100277-13</v>
      </c>
      <c r="J262" s="269">
        <v>3</v>
      </c>
      <c r="K262" s="253">
        <v>2</v>
      </c>
      <c r="L262" s="253" t="s">
        <v>42</v>
      </c>
      <c r="M262" s="256">
        <v>1</v>
      </c>
      <c r="N262" s="253">
        <v>18</v>
      </c>
      <c r="O262" s="341" t="s">
        <v>241</v>
      </c>
      <c r="P262" s="341" t="s">
        <v>244</v>
      </c>
      <c r="Q262" s="341" t="s">
        <v>245</v>
      </c>
      <c r="R262" s="342" t="str">
        <f t="shared" si="121"/>
        <v>1002771</v>
      </c>
      <c r="S262" s="342">
        <v>1</v>
      </c>
      <c r="T262" s="341" t="s">
        <v>144</v>
      </c>
      <c r="U262" s="253">
        <v>100000</v>
      </c>
      <c r="V262" s="253">
        <f t="shared" si="115"/>
        <v>18000</v>
      </c>
      <c r="W262" s="253">
        <v>0</v>
      </c>
      <c r="X262" s="18">
        <v>359</v>
      </c>
      <c r="Y262" s="257" t="s">
        <v>47</v>
      </c>
      <c r="Z262" s="270">
        <f t="shared" si="122"/>
        <v>82000</v>
      </c>
      <c r="AA262" s="271">
        <f t="shared" si="116"/>
        <v>6560</v>
      </c>
      <c r="AB262" s="292">
        <f t="shared" si="117"/>
        <v>3389.8305084745766</v>
      </c>
      <c r="AC262" s="293">
        <f t="shared" si="123"/>
        <v>50000</v>
      </c>
      <c r="AD262" s="321"/>
      <c r="AE262" s="321"/>
      <c r="AF262" s="261" t="s">
        <v>232</v>
      </c>
      <c r="AG262" s="258">
        <v>8</v>
      </c>
      <c r="AH262" s="254">
        <v>7</v>
      </c>
      <c r="AI262" s="182" t="s">
        <v>49</v>
      </c>
      <c r="AJ262" s="182"/>
      <c r="AK262" s="182"/>
      <c r="AL262" s="254">
        <v>0</v>
      </c>
      <c r="AM262" s="255" t="s">
        <v>50</v>
      </c>
      <c r="AN262" s="253" t="s">
        <v>51</v>
      </c>
      <c r="AO262" s="253"/>
      <c r="AP262" s="254"/>
      <c r="AQ262" s="254"/>
      <c r="AR262" s="254"/>
      <c r="AS262" s="254" t="s">
        <v>402</v>
      </c>
      <c r="AT262" s="255"/>
      <c r="AV262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100277, 'Б-100277-13',date'2016-04-03',3, 2, 2, 'RUR', 1, 18, date'2016-04-06', date'2016-04-07', 1002771, 1, to_date('2016-04-08 00:00:00','YYYY-MM-DD HH24:MI:SS'), 100000, 18000, 0, 359, 0, 'c1', 8,null);insert into xxxx_oebs_cash_payment_test (ID, INVOICE_ID, OEBS_PAYMENT, DOC_DATE, COMISS_DATE) values (s_xxxx_oebs_cash_payment_test.NEXTVAL, 100277, 50000, to_date('2016-04-08 00:00:00','YYYY-MM-DD HH24:MI:SS'), date'2016-04-30' );insert into xxxx_client_discount_m  (ID,CLIENT_ID,CLIENT_AVG_DISCOUNT,DT) values (s_xxxx_client_discount_m.NEXTVAL,359, 7, date'2014-03-01');</v>
      </c>
    </row>
    <row r="263" spans="1:48" s="259" customFormat="1" ht="15" customHeight="1" x14ac:dyDescent="0.3">
      <c r="A263" s="180">
        <v>42</v>
      </c>
      <c r="B263" s="181"/>
      <c r="C263" s="253" t="str">
        <f t="shared" si="119"/>
        <v>100042</v>
      </c>
      <c r="D263" s="253" t="str">
        <f t="shared" si="120"/>
        <v>100042/13</v>
      </c>
      <c r="E263" s="182" t="s">
        <v>251</v>
      </c>
      <c r="F263" s="182" t="s">
        <v>252</v>
      </c>
      <c r="G263" s="253">
        <v>2</v>
      </c>
      <c r="H263" s="189">
        <v>100278</v>
      </c>
      <c r="I263" s="255" t="str">
        <f t="shared" si="77"/>
        <v>Б-100278-13</v>
      </c>
      <c r="J263" s="269">
        <v>3</v>
      </c>
      <c r="K263" s="253">
        <v>2</v>
      </c>
      <c r="L263" s="253" t="s">
        <v>42</v>
      </c>
      <c r="M263" s="256">
        <v>1</v>
      </c>
      <c r="N263" s="253">
        <v>18</v>
      </c>
      <c r="O263" s="341" t="s">
        <v>241</v>
      </c>
      <c r="P263" s="341" t="s">
        <v>244</v>
      </c>
      <c r="Q263" s="341" t="s">
        <v>245</v>
      </c>
      <c r="R263" s="342" t="str">
        <f t="shared" si="121"/>
        <v>1002781</v>
      </c>
      <c r="S263" s="342">
        <v>1</v>
      </c>
      <c r="T263" s="341" t="s">
        <v>144</v>
      </c>
      <c r="U263" s="253">
        <v>100000</v>
      </c>
      <c r="V263" s="253">
        <f t="shared" si="115"/>
        <v>18000</v>
      </c>
      <c r="W263" s="253">
        <v>0</v>
      </c>
      <c r="X263" s="18">
        <v>360</v>
      </c>
      <c r="Y263" s="257" t="s">
        <v>47</v>
      </c>
      <c r="Z263" s="270">
        <f t="shared" si="122"/>
        <v>82000</v>
      </c>
      <c r="AA263" s="271">
        <f t="shared" si="116"/>
        <v>6560</v>
      </c>
      <c r="AB263" s="292">
        <f t="shared" si="117"/>
        <v>3389.8305084745766</v>
      </c>
      <c r="AC263" s="293">
        <f t="shared" si="123"/>
        <v>50000</v>
      </c>
      <c r="AD263" s="253"/>
      <c r="AE263" s="340"/>
      <c r="AF263" s="261" t="s">
        <v>232</v>
      </c>
      <c r="AG263" s="258">
        <v>8</v>
      </c>
      <c r="AH263" s="254">
        <v>7</v>
      </c>
      <c r="AI263" s="182" t="s">
        <v>49</v>
      </c>
      <c r="AJ263" s="182"/>
      <c r="AK263" s="182"/>
      <c r="AL263" s="254">
        <v>0</v>
      </c>
      <c r="AM263" s="255" t="s">
        <v>50</v>
      </c>
      <c r="AN263" s="253" t="s">
        <v>51</v>
      </c>
      <c r="AO263" s="253"/>
      <c r="AP263" s="254"/>
      <c r="AQ263" s="254"/>
      <c r="AR263" s="254"/>
      <c r="AS263" s="254"/>
      <c r="AT263" s="255"/>
      <c r="AV263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100278, 'Б-100278-13',date'2016-04-03',3, 2, 2, 'RUR', 1, 18, date'2016-04-06', date'2016-04-07', 1002781, 1, to_date('2016-04-08 00:00:00','YYYY-MM-DD HH24:MI:SS'), 100000, 18000, 0, 360, 0, 'c1', 8,null);insert into xxxx_oebs_cash_payment_test (ID, INVOICE_ID, OEBS_PAYMENT, DOC_DATE, COMISS_DATE) values (s_xxxx_oebs_cash_payment_test.NEXTVAL, 100278, 50000, to_date('2016-04-08 00:00:00','YYYY-MM-DD HH24:MI:SS'), date'2016-04-30' );insert into xxxx_client_discount_m  (ID,CLIENT_ID,CLIENT_AVG_DISCOUNT,DT) values (s_xxxx_client_discount_m.NEXTVAL,360, 7, date'2014-03-01');</v>
      </c>
    </row>
    <row r="264" spans="1:48" s="259" customFormat="1" ht="15" customHeight="1" x14ac:dyDescent="0.3">
      <c r="A264" s="180">
        <v>42</v>
      </c>
      <c r="B264" s="181"/>
      <c r="C264" s="253" t="str">
        <f t="shared" si="119"/>
        <v>100042</v>
      </c>
      <c r="D264" s="253" t="str">
        <f t="shared" si="120"/>
        <v>100042/13</v>
      </c>
      <c r="E264" s="182" t="s">
        <v>251</v>
      </c>
      <c r="F264" s="182" t="s">
        <v>252</v>
      </c>
      <c r="G264" s="253">
        <v>2</v>
      </c>
      <c r="H264" s="189">
        <v>100279</v>
      </c>
      <c r="I264" s="255" t="str">
        <f t="shared" si="77"/>
        <v>Б-100279-13</v>
      </c>
      <c r="J264" s="269">
        <v>3</v>
      </c>
      <c r="K264" s="253">
        <v>7</v>
      </c>
      <c r="L264" s="253" t="s">
        <v>42</v>
      </c>
      <c r="M264" s="256">
        <v>1</v>
      </c>
      <c r="N264" s="253">
        <v>18</v>
      </c>
      <c r="O264" s="341" t="s">
        <v>241</v>
      </c>
      <c r="P264" s="341" t="s">
        <v>244</v>
      </c>
      <c r="Q264" s="341" t="s">
        <v>245</v>
      </c>
      <c r="R264" s="342" t="str">
        <f t="shared" si="121"/>
        <v>1002791</v>
      </c>
      <c r="S264" s="342">
        <v>1</v>
      </c>
      <c r="T264" s="341" t="s">
        <v>144</v>
      </c>
      <c r="U264" s="253">
        <v>100000</v>
      </c>
      <c r="V264" s="253">
        <f t="shared" si="115"/>
        <v>18000</v>
      </c>
      <c r="W264" s="253">
        <v>0</v>
      </c>
      <c r="X264" s="18">
        <v>361</v>
      </c>
      <c r="Y264" s="257" t="s">
        <v>47</v>
      </c>
      <c r="Z264" s="270">
        <f t="shared" si="122"/>
        <v>82000</v>
      </c>
      <c r="AA264" s="271">
        <f t="shared" si="116"/>
        <v>6560</v>
      </c>
      <c r="AB264" s="292">
        <f t="shared" si="117"/>
        <v>3389.8305084745766</v>
      </c>
      <c r="AC264" s="293">
        <f t="shared" si="123"/>
        <v>50000</v>
      </c>
      <c r="AD264" s="253"/>
      <c r="AE264" s="253"/>
      <c r="AF264" s="261" t="s">
        <v>232</v>
      </c>
      <c r="AG264" s="258">
        <v>8</v>
      </c>
      <c r="AH264" s="254">
        <v>7</v>
      </c>
      <c r="AI264" s="182" t="s">
        <v>49</v>
      </c>
      <c r="AJ264" s="182"/>
      <c r="AK264" s="182"/>
      <c r="AL264" s="254">
        <v>0</v>
      </c>
      <c r="AM264" s="255" t="s">
        <v>50</v>
      </c>
      <c r="AN264" s="253" t="s">
        <v>51</v>
      </c>
      <c r="AO264" s="253"/>
      <c r="AP264" s="254"/>
      <c r="AQ264" s="254"/>
      <c r="AR264" s="254"/>
      <c r="AS264" s="294"/>
      <c r="AT264" s="260"/>
      <c r="AV264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100279, 'Б-100279-13',date'2016-04-03',3, 7, 7, 'RUR', 1, 18, date'2016-04-06', date'2016-04-07', 1002791, 1, to_date('2016-04-08 00:00:00','YYYY-MM-DD HH24:MI:SS'), 100000, 18000, 0, 361, 0, 'c1', 8,null);insert into xxxx_oebs_cash_payment_test (ID, INVOICE_ID, OEBS_PAYMENT, DOC_DATE, COMISS_DATE) values (s_xxxx_oebs_cash_payment_test.NEXTVAL, 100279, 50000, to_date('2016-04-08 00:00:00','YYYY-MM-DD HH24:MI:SS'), date'2016-04-30' );insert into xxxx_client_discount_m  (ID,CLIENT_ID,CLIENT_AVG_DISCOUNT,DT) values (s_xxxx_client_discount_m.NEXTVAL,361, 7, date'2014-03-01');</v>
      </c>
    </row>
    <row r="265" spans="1:48" s="259" customFormat="1" ht="15" customHeight="1" x14ac:dyDescent="0.3">
      <c r="A265" s="180">
        <v>42</v>
      </c>
      <c r="B265" s="181"/>
      <c r="C265" s="253" t="str">
        <f t="shared" si="119"/>
        <v>100042</v>
      </c>
      <c r="D265" s="253" t="str">
        <f t="shared" si="120"/>
        <v>100042/13</v>
      </c>
      <c r="E265" s="182" t="s">
        <v>251</v>
      </c>
      <c r="F265" s="182" t="s">
        <v>252</v>
      </c>
      <c r="G265" s="253">
        <v>2</v>
      </c>
      <c r="H265" s="189">
        <v>100280</v>
      </c>
      <c r="I265" s="255" t="str">
        <f t="shared" si="77"/>
        <v>Б-100280-13</v>
      </c>
      <c r="J265" s="269">
        <v>3</v>
      </c>
      <c r="K265" s="253">
        <v>7</v>
      </c>
      <c r="L265" s="253" t="s">
        <v>42</v>
      </c>
      <c r="M265" s="256">
        <v>1</v>
      </c>
      <c r="N265" s="253">
        <v>18</v>
      </c>
      <c r="O265" s="341" t="s">
        <v>242</v>
      </c>
      <c r="P265" s="341" t="s">
        <v>244</v>
      </c>
      <c r="Q265" s="341" t="s">
        <v>245</v>
      </c>
      <c r="R265" s="342" t="str">
        <f t="shared" si="121"/>
        <v>1002801</v>
      </c>
      <c r="S265" s="342">
        <v>1</v>
      </c>
      <c r="T265" s="341" t="s">
        <v>145</v>
      </c>
      <c r="U265" s="253">
        <v>100000</v>
      </c>
      <c r="V265" s="253">
        <f t="shared" si="115"/>
        <v>18000</v>
      </c>
      <c r="W265" s="253">
        <v>0</v>
      </c>
      <c r="X265" s="18">
        <v>362</v>
      </c>
      <c r="Y265" s="257" t="s">
        <v>47</v>
      </c>
      <c r="Z265" s="270">
        <f t="shared" si="122"/>
        <v>82000</v>
      </c>
      <c r="AA265" s="271">
        <f t="shared" si="116"/>
        <v>6560</v>
      </c>
      <c r="AB265" s="292">
        <f t="shared" si="117"/>
        <v>3389.8305084745766</v>
      </c>
      <c r="AC265" s="293">
        <f t="shared" si="123"/>
        <v>50000</v>
      </c>
      <c r="AD265" s="253"/>
      <c r="AE265" s="253"/>
      <c r="AF265" s="261" t="s">
        <v>232</v>
      </c>
      <c r="AG265" s="258">
        <v>8</v>
      </c>
      <c r="AH265" s="254">
        <v>20</v>
      </c>
      <c r="AI265" s="182" t="s">
        <v>49</v>
      </c>
      <c r="AJ265" s="182"/>
      <c r="AK265" s="182"/>
      <c r="AL265" s="254">
        <v>0</v>
      </c>
      <c r="AM265" s="255" t="s">
        <v>50</v>
      </c>
      <c r="AN265" s="253" t="s">
        <v>51</v>
      </c>
      <c r="AO265" s="253"/>
      <c r="AP265" s="254"/>
      <c r="AQ265" s="254"/>
      <c r="AR265" s="254"/>
      <c r="AS265" s="255" t="s">
        <v>278</v>
      </c>
      <c r="AT265" s="255"/>
      <c r="AV265" s="9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100280, 'Б-100280-13',date'2016-04-04',3, 7, 7, 'RUR', 1, 18, date'2016-04-06', date'2016-04-07', 1002801, 1, to_date('2016-04-09 00:00:00','YYYY-MM-DD HH24:MI:SS'), 100000, 18000, 0, 362, 0, 'c1', 8,null);insert into xxxx_oebs_cash_payment_test (ID, INVOICE_ID, OEBS_PAYMENT, DOC_DATE, COMISS_DATE) values (s_xxxx_oebs_cash_payment_test.NEXTVAL, 100280, 50000, to_date('2016-04-09 00:00:00','YYYY-MM-DD HH24:MI:SS'), date'2016-04-30' );insert into xxxx_client_discount_m  (ID,CLIENT_ID,CLIENT_AVG_DISCOUNT,DT) values (s_xxxx_client_discount_m.NEXTVAL,362, 20, date'2014-03-01');</v>
      </c>
    </row>
    <row r="266" spans="1:48" s="265" customFormat="1" ht="15" customHeight="1" x14ac:dyDescent="0.3">
      <c r="A266" s="295">
        <v>42</v>
      </c>
      <c r="B266" s="333"/>
      <c r="C266" s="262" t="str">
        <f t="shared" si="119"/>
        <v>100042</v>
      </c>
      <c r="D266" s="262" t="str">
        <f t="shared" si="120"/>
        <v>100042/13</v>
      </c>
      <c r="E266" s="183" t="s">
        <v>251</v>
      </c>
      <c r="F266" s="183" t="s">
        <v>252</v>
      </c>
      <c r="G266" s="262">
        <v>2</v>
      </c>
      <c r="H266" s="189">
        <v>100281</v>
      </c>
      <c r="I266" s="262" t="str">
        <f t="shared" si="77"/>
        <v>Б-100281-13</v>
      </c>
      <c r="J266" s="296">
        <v>3</v>
      </c>
      <c r="K266" s="262">
        <v>25</v>
      </c>
      <c r="L266" s="262" t="s">
        <v>42</v>
      </c>
      <c r="M266" s="263">
        <v>1</v>
      </c>
      <c r="N266" s="262">
        <v>18</v>
      </c>
      <c r="O266" s="346" t="s">
        <v>243</v>
      </c>
      <c r="P266" s="346" t="s">
        <v>244</v>
      </c>
      <c r="Q266" s="346" t="s">
        <v>245</v>
      </c>
      <c r="R266" s="347" t="str">
        <f t="shared" si="121"/>
        <v>1002811</v>
      </c>
      <c r="S266" s="347">
        <v>1</v>
      </c>
      <c r="T266" s="346" t="s">
        <v>146</v>
      </c>
      <c r="U266" s="262">
        <v>40000</v>
      </c>
      <c r="V266" s="262">
        <f t="shared" si="115"/>
        <v>7200</v>
      </c>
      <c r="W266" s="262">
        <v>0</v>
      </c>
      <c r="X266" s="18">
        <v>363</v>
      </c>
      <c r="Y266" s="264" t="s">
        <v>47</v>
      </c>
      <c r="Z266" s="297">
        <f t="shared" si="122"/>
        <v>32800</v>
      </c>
      <c r="AA266" s="322">
        <f>Z266*0.1</f>
        <v>3280</v>
      </c>
      <c r="AB266" s="297">
        <f>AC266/1.18*0.1</f>
        <v>1694.9152542372883</v>
      </c>
      <c r="AC266" s="298">
        <f>U266/2</f>
        <v>20000</v>
      </c>
      <c r="AD266" s="262"/>
      <c r="AE266" s="262"/>
      <c r="AF266" s="183" t="s">
        <v>232</v>
      </c>
      <c r="AG266" s="264">
        <v>8</v>
      </c>
      <c r="AH266" s="262">
        <v>13</v>
      </c>
      <c r="AI266" s="183" t="s">
        <v>49</v>
      </c>
      <c r="AJ266" s="183"/>
      <c r="AK266" s="183"/>
      <c r="AL266" s="262">
        <v>0</v>
      </c>
      <c r="AM266" s="262" t="s">
        <v>50</v>
      </c>
      <c r="AN266" s="262" t="s">
        <v>51</v>
      </c>
      <c r="AO266" s="262"/>
      <c r="AP266" s="262"/>
      <c r="AQ266" s="262"/>
      <c r="AR266" s="262"/>
      <c r="AS266" s="262"/>
      <c r="AT266" s="262"/>
      <c r="AV266" s="44" t="str">
        <f t="shared" si="1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42, 100042, '100042/13', date'2016-03-01', date'2016-09-01', 2, 100281, 'Б-100281-13',date'2016-04-05',3, 25, 25, 'RUR', 1, 18, date'2016-04-06', date'2016-04-07', 1002811, 1, to_date('2016-04-11 00:00:00','YYYY-MM-DD HH24:MI:SS'), 40000, 7200, 0, 363, 0, 'c1', 8,null);insert into xxxx_oebs_cash_payment_test (ID, INVOICE_ID, OEBS_PAYMENT, DOC_DATE, COMISS_DATE) values (s_xxxx_oebs_cash_payment_test.NEXTVAL, 100281, 20000, to_date('2016-04-11 00:00:00','YYYY-MM-DD HH24:MI:SS'), date'2016-04-30' );insert into xxxx_client_discount_m  (ID,CLIENT_ID,CLIENT_AVG_DISCOUNT,DT) values (s_xxxx_client_discount_m.NEXTVAL,363, 13, date'2014-03-01');</v>
      </c>
    </row>
    <row r="267" spans="1:48" s="352" customFormat="1" x14ac:dyDescent="0.3">
      <c r="A267" s="349">
        <v>43</v>
      </c>
      <c r="B267" s="350"/>
      <c r="C267" s="188" t="str">
        <f t="shared" ref="C267:C278" si="125">"1000"&amp;A267</f>
        <v>100043</v>
      </c>
      <c r="D267" s="188" t="str">
        <f t="shared" ref="D267:D278" si="126">"1000"&amp;A267&amp;"/13"</f>
        <v>100043/13</v>
      </c>
      <c r="E267" s="158" t="s">
        <v>251</v>
      </c>
      <c r="F267" s="158" t="s">
        <v>252</v>
      </c>
      <c r="G267" s="188">
        <v>2</v>
      </c>
      <c r="H267" s="189">
        <v>100282</v>
      </c>
      <c r="I267" s="65" t="str">
        <f t="shared" si="77"/>
        <v>Б-100282-13</v>
      </c>
      <c r="J267" s="85">
        <v>3</v>
      </c>
      <c r="K267" s="188">
        <v>1</v>
      </c>
      <c r="L267" s="188" t="s">
        <v>42</v>
      </c>
      <c r="M267" s="190">
        <v>1</v>
      </c>
      <c r="N267" s="188">
        <v>18</v>
      </c>
      <c r="O267" s="58" t="s">
        <v>240</v>
      </c>
      <c r="P267" s="58" t="s">
        <v>244</v>
      </c>
      <c r="Q267" s="58" t="s">
        <v>245</v>
      </c>
      <c r="R267" s="150" t="str">
        <f t="shared" ref="R267:R293" si="127">H267&amp;"1"</f>
        <v>1002821</v>
      </c>
      <c r="S267" s="150">
        <v>1</v>
      </c>
      <c r="T267" s="58" t="s">
        <v>143</v>
      </c>
      <c r="U267" s="188">
        <v>100000</v>
      </c>
      <c r="V267" s="188">
        <f t="shared" si="115"/>
        <v>18000</v>
      </c>
      <c r="W267" s="188">
        <v>0</v>
      </c>
      <c r="X267" s="18">
        <v>364</v>
      </c>
      <c r="Y267" s="304" t="s">
        <v>47</v>
      </c>
      <c r="Z267" s="20">
        <f t="shared" ref="Z267:Z278" si="128">U267-V267</f>
        <v>82000</v>
      </c>
      <c r="AA267" s="29">
        <f t="shared" si="116"/>
        <v>6560</v>
      </c>
      <c r="AB267" s="351">
        <f t="shared" si="117"/>
        <v>3389.8305084745766</v>
      </c>
      <c r="AC267" s="84">
        <f t="shared" ref="AC267:AC271" si="129">U267*0.5</f>
        <v>50000</v>
      </c>
      <c r="AD267" s="188"/>
      <c r="AE267" s="241"/>
      <c r="AF267" s="160" t="s">
        <v>232</v>
      </c>
      <c r="AG267" s="305">
        <v>8</v>
      </c>
      <c r="AH267" s="189">
        <v>13</v>
      </c>
      <c r="AI267" s="158" t="s">
        <v>49</v>
      </c>
      <c r="AJ267" s="158"/>
      <c r="AK267" s="158"/>
      <c r="AL267" s="189">
        <v>0</v>
      </c>
      <c r="AM267" s="65" t="s">
        <v>50</v>
      </c>
      <c r="AN267" s="188" t="s">
        <v>51</v>
      </c>
      <c r="AO267" s="188"/>
      <c r="AP267" s="189"/>
      <c r="AQ267" s="189"/>
      <c r="AR267" s="189"/>
      <c r="AS267" s="189" t="s">
        <v>403</v>
      </c>
      <c r="AT267" s="65">
        <v>1</v>
      </c>
      <c r="AU267" s="352">
        <v>6560</v>
      </c>
      <c r="AV267" s="353" t="str">
        <f t="shared" ref="AV267:AV293" si="13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"&amp;A267&amp;", "&amp;C267&amp;", '"&amp;D267&amp;"', date'"&amp;E267&amp;"', date'"&amp;F267&amp;"', "&amp;G267&amp;", "&amp;H267&amp;", '"&amp;I267&amp;"',date'"&amp;O267&amp;"',"&amp;J267&amp;", "&amp;K267&amp;", "&amp;K267&amp;", '"&amp;L267&amp;"', "&amp;M267&amp;", "&amp;N267&amp;", date'"&amp;P267&amp;"', date'"&amp;Q267&amp;"', "&amp;R267&amp;", "&amp;S267&amp;", to_date('"&amp;T267&amp;"','YYYY-MM-DD HH24:MI:SS'), "&amp;U267&amp;", "&amp;V267&amp;", "&amp;W267&amp;", "&amp;X267&amp;", "&amp;AL267&amp;", '"&amp;AN267&amp;"', "&amp;AG267&amp;","&amp;AM267&amp;");"&amp;
IF(LEN(AC267)&gt;0,"insert into xxxx_oebs_cash_payment_test (ID, INVOICE_ID, OEBS_PAYMENT, DOC_DATE, COMISS_DATE) values (s_xxxx_oebs_cash_payment_test.NEXTVAL, "&amp;H267&amp;", "&amp;AC267&amp;", to_date('"&amp;T267&amp;"','YYYY-MM-DD HH24:MI:SS'), "&amp;AF267&amp;" );","")&amp;
IF(LEN(AD267)&gt;0,"insert into xxxx_oebs_cash_payment_test (ID, INVOICE_ID, OEBS_PAYMENT, DOC_DATE, COMISS_DATE) values (s_xxxx_oebs_cash_payment_test.NEXTVAL, "&amp;H267&amp;", "&amp;AD267&amp;", to_date('"&amp;T267&amp;"','YYYY-MM-DD HH24:MI:SS'), "&amp;AF267&amp;" );","")&amp;
IF(LEN(AE267)&gt;0,"insert into xxxx_oebs_cash_payment_test (ID, INVOICE_ID, OEBS_PAYMENT, DOC_DATE, COMISS_DATE) values (s_xxxx_oebs_cash_payment_test.NEXTVAL, "&amp;H267&amp;", "&amp;AE267&amp;", to_date('"&amp;T267&amp;"','YYYY-MM-DD HH24:MI:SS'), "&amp;AF267&amp;" );","")&amp;
IF(LEN(AH267)&gt;0,"insert into xxxx_client_discount_m  (ID,CLIENT_ID,CLIENT_AVG_DISCOUNT,DT) values (s_xxxx_client_discount_m.NEXTVAL,"&amp;X267&amp;", "&amp;AH267&amp;", "&amp;AI267&amp;");","")&amp;
IF(LEN(AJ267)&gt;0,"insert into xxxx_client_discount_m  (ID,CLIENT_ID,CLIENT_AVG_DISCOUNT,DT) values (s_xxxx_client_discount_m.NEXTVAL,"&amp;X267&amp;", "&amp;AJ267&amp;", "&amp;AK267&amp;");","")&amp;
IF(LEN(AO267)&gt;0,"insert into xxxx_contract_signed_attr (ID, CONTRACT_ID, CODE, KEY_NUM) values (s_xxxx_contract_signed_attr.NEXTVAL, "&amp;C267&amp;", 'SUPERCOMMISSION_BONUS' , "&amp;AO267&amp;" );","")&amp;
IF(LEN(AP267)&gt;0,"insert into xxxx_loyal_clients_contr_attr (ID, CONTRACT_ID, CLIENT_ID, LC_TURNOVER, COLLATERAL_FIRST_DT, COLLATERAL_END_DT) values (s_xxxx_loyal_clients_contr_atr.NEXTVAL, "&amp;C267&amp;", "&amp;X267&amp;", "&amp;AP267&amp;", "&amp;AQ267&amp;", "&amp;AR267&amp;"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100282, 'Б-100282-13',date'2016-04-02',3, 1, 1, 'RUR', 1, 18, date'2016-04-06', date'2016-04-07', 1002821, 1, to_date('2016-04-07 00:00:00','YYYY-MM-DD HH24:MI:SS'), 100000, 18000, 0, 364, 0, 'c1', 8,null);insert into xxxx_oebs_cash_payment_test (ID, INVOICE_ID, OEBS_PAYMENT, DOC_DATE, COMISS_DATE) values (s_xxxx_oebs_cash_payment_test.NEXTVAL, 100282, 50000, to_date('2016-04-07 00:00:00','YYYY-MM-DD HH24:MI:SS'), date'2016-04-30' );insert into xxxx_client_discount_m  (ID,CLIENT_ID,CLIENT_AVG_DISCOUNT,DT) values (s_xxxx_client_discount_m.NEXTVAL,364, 13, date'2014-03-01');</v>
      </c>
    </row>
    <row r="268" spans="1:48" s="352" customFormat="1" ht="15" customHeight="1" x14ac:dyDescent="0.3">
      <c r="A268" s="349">
        <v>43</v>
      </c>
      <c r="B268" s="350"/>
      <c r="C268" s="188" t="str">
        <f t="shared" si="125"/>
        <v>100043</v>
      </c>
      <c r="D268" s="188" t="str">
        <f t="shared" si="126"/>
        <v>100043/13</v>
      </c>
      <c r="E268" s="158" t="s">
        <v>251</v>
      </c>
      <c r="F268" s="158" t="s">
        <v>252</v>
      </c>
      <c r="G268" s="188">
        <v>2</v>
      </c>
      <c r="H268" s="189">
        <v>100283</v>
      </c>
      <c r="I268" s="65" t="str">
        <f t="shared" si="77"/>
        <v>Б-100283-13</v>
      </c>
      <c r="J268" s="85">
        <v>3</v>
      </c>
      <c r="K268" s="188">
        <v>2</v>
      </c>
      <c r="L268" s="188" t="s">
        <v>42</v>
      </c>
      <c r="M268" s="190">
        <v>1</v>
      </c>
      <c r="N268" s="188">
        <v>18</v>
      </c>
      <c r="O268" s="58" t="s">
        <v>241</v>
      </c>
      <c r="P268" s="58" t="s">
        <v>244</v>
      </c>
      <c r="Q268" s="58" t="s">
        <v>245</v>
      </c>
      <c r="R268" s="150" t="str">
        <f t="shared" si="127"/>
        <v>1002831</v>
      </c>
      <c r="S268" s="150">
        <v>1</v>
      </c>
      <c r="T268" s="58" t="s">
        <v>144</v>
      </c>
      <c r="U268" s="188">
        <v>100000</v>
      </c>
      <c r="V268" s="188">
        <f t="shared" si="115"/>
        <v>18000</v>
      </c>
      <c r="W268" s="188">
        <v>0</v>
      </c>
      <c r="X268" s="18">
        <v>365</v>
      </c>
      <c r="Y268" s="304" t="s">
        <v>47</v>
      </c>
      <c r="Z268" s="20">
        <f t="shared" si="128"/>
        <v>82000</v>
      </c>
      <c r="AA268" s="29">
        <f t="shared" si="116"/>
        <v>6560</v>
      </c>
      <c r="AB268" s="351">
        <f t="shared" si="117"/>
        <v>3389.8305084745766</v>
      </c>
      <c r="AC268" s="84">
        <f t="shared" si="129"/>
        <v>50000</v>
      </c>
      <c r="AD268" s="354"/>
      <c r="AE268" s="354"/>
      <c r="AF268" s="160" t="s">
        <v>232</v>
      </c>
      <c r="AG268" s="305">
        <v>8</v>
      </c>
      <c r="AH268" s="189">
        <v>7</v>
      </c>
      <c r="AI268" s="158" t="s">
        <v>49</v>
      </c>
      <c r="AJ268" s="158"/>
      <c r="AK268" s="158"/>
      <c r="AL268" s="189">
        <v>0</v>
      </c>
      <c r="AM268" s="65" t="s">
        <v>50</v>
      </c>
      <c r="AN268" s="188" t="s">
        <v>51</v>
      </c>
      <c r="AO268" s="188"/>
      <c r="AP268" s="189"/>
      <c r="AQ268" s="189"/>
      <c r="AR268" s="189"/>
      <c r="AS268" s="189" t="s">
        <v>406</v>
      </c>
      <c r="AT268" s="65">
        <v>2</v>
      </c>
      <c r="AU268" s="352">
        <v>13120</v>
      </c>
      <c r="AV268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100283, 'Б-100283-13',date'2016-04-03',3, 2, 2, 'RUR', 1, 18, date'2016-04-06', date'2016-04-07', 1002831, 1, to_date('2016-04-08 00:00:00','YYYY-MM-DD HH24:MI:SS'), 100000, 18000, 0, 365, 0, 'c1', 8,null);insert into xxxx_oebs_cash_payment_test (ID, INVOICE_ID, OEBS_PAYMENT, DOC_DATE, COMISS_DATE) values (s_xxxx_oebs_cash_payment_test.NEXTVAL, 100283, 50000, to_date('2016-04-08 00:00:00','YYYY-MM-DD HH24:MI:SS'), date'2016-04-30' );insert into xxxx_client_discount_m  (ID,CLIENT_ID,CLIENT_AVG_DISCOUNT,DT) values (s_xxxx_client_discount_m.NEXTVAL,365, 7, date'2014-03-01');</v>
      </c>
    </row>
    <row r="269" spans="1:48" s="352" customFormat="1" ht="15" customHeight="1" x14ac:dyDescent="0.3">
      <c r="A269" s="349">
        <v>43</v>
      </c>
      <c r="B269" s="350"/>
      <c r="C269" s="188" t="str">
        <f t="shared" si="125"/>
        <v>100043</v>
      </c>
      <c r="D269" s="188" t="str">
        <f t="shared" si="126"/>
        <v>100043/13</v>
      </c>
      <c r="E269" s="158" t="s">
        <v>251</v>
      </c>
      <c r="F269" s="158" t="s">
        <v>252</v>
      </c>
      <c r="G269" s="188">
        <v>2</v>
      </c>
      <c r="H269" s="189">
        <v>100284</v>
      </c>
      <c r="I269" s="65" t="str">
        <f t="shared" si="77"/>
        <v>Б-100284-13</v>
      </c>
      <c r="J269" s="85">
        <v>3</v>
      </c>
      <c r="K269" s="188">
        <v>2</v>
      </c>
      <c r="L269" s="188" t="s">
        <v>42</v>
      </c>
      <c r="M269" s="190">
        <v>1</v>
      </c>
      <c r="N269" s="188">
        <v>18</v>
      </c>
      <c r="O269" s="58" t="s">
        <v>241</v>
      </c>
      <c r="P269" s="58" t="s">
        <v>244</v>
      </c>
      <c r="Q269" s="58" t="s">
        <v>245</v>
      </c>
      <c r="R269" s="150" t="str">
        <f t="shared" si="127"/>
        <v>1002841</v>
      </c>
      <c r="S269" s="150">
        <v>1</v>
      </c>
      <c r="T269" s="58" t="s">
        <v>144</v>
      </c>
      <c r="U269" s="188">
        <v>100000</v>
      </c>
      <c r="V269" s="188">
        <f t="shared" si="115"/>
        <v>18000</v>
      </c>
      <c r="W269" s="188">
        <v>0</v>
      </c>
      <c r="X269" s="18">
        <v>366</v>
      </c>
      <c r="Y269" s="304" t="s">
        <v>47</v>
      </c>
      <c r="Z269" s="20">
        <f t="shared" si="128"/>
        <v>82000</v>
      </c>
      <c r="AA269" s="29">
        <f t="shared" si="116"/>
        <v>6560</v>
      </c>
      <c r="AB269" s="351">
        <f t="shared" si="117"/>
        <v>3389.8305084745766</v>
      </c>
      <c r="AC269" s="84">
        <f t="shared" si="129"/>
        <v>50000</v>
      </c>
      <c r="AD269" s="188"/>
      <c r="AE269" s="355"/>
      <c r="AF269" s="160" t="s">
        <v>232</v>
      </c>
      <c r="AG269" s="305">
        <v>8</v>
      </c>
      <c r="AH269" s="189">
        <v>7</v>
      </c>
      <c r="AI269" s="158" t="s">
        <v>49</v>
      </c>
      <c r="AJ269" s="158"/>
      <c r="AK269" s="158"/>
      <c r="AL269" s="189">
        <v>0</v>
      </c>
      <c r="AM269" s="65" t="s">
        <v>50</v>
      </c>
      <c r="AN269" s="188" t="s">
        <v>51</v>
      </c>
      <c r="AO269" s="188"/>
      <c r="AP269" s="189"/>
      <c r="AQ269" s="189"/>
      <c r="AR269" s="189"/>
      <c r="AS269" s="189"/>
      <c r="AT269" s="65">
        <v>7</v>
      </c>
      <c r="AU269" s="352">
        <v>13120</v>
      </c>
      <c r="AV269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100284, 'Б-100284-13',date'2016-04-03',3, 2, 2, 'RUR', 1, 18, date'2016-04-06', date'2016-04-07', 1002841, 1, to_date('2016-04-08 00:00:00','YYYY-MM-DD HH24:MI:SS'), 100000, 18000, 0, 366, 0, 'c1', 8,null);insert into xxxx_oebs_cash_payment_test (ID, INVOICE_ID, OEBS_PAYMENT, DOC_DATE, COMISS_DATE) values (s_xxxx_oebs_cash_payment_test.NEXTVAL, 100284, 50000, to_date('2016-04-08 00:00:00','YYYY-MM-DD HH24:MI:SS'), date'2016-04-30' );insert into xxxx_client_discount_m  (ID,CLIENT_ID,CLIENT_AVG_DISCOUNT,DT) values (s_xxxx_client_discount_m.NEXTVAL,366, 7, date'2014-03-01');</v>
      </c>
    </row>
    <row r="270" spans="1:48" s="352" customFormat="1" ht="15" customHeight="1" x14ac:dyDescent="0.3">
      <c r="A270" s="349">
        <v>43</v>
      </c>
      <c r="B270" s="350"/>
      <c r="C270" s="188" t="str">
        <f t="shared" si="125"/>
        <v>100043</v>
      </c>
      <c r="D270" s="188" t="str">
        <f t="shared" si="126"/>
        <v>100043/13</v>
      </c>
      <c r="E270" s="158" t="s">
        <v>251</v>
      </c>
      <c r="F270" s="158" t="s">
        <v>252</v>
      </c>
      <c r="G270" s="188">
        <v>2</v>
      </c>
      <c r="H270" s="189">
        <v>100285</v>
      </c>
      <c r="I270" s="65" t="str">
        <f t="shared" si="77"/>
        <v>Б-100285-13</v>
      </c>
      <c r="J270" s="85">
        <v>3</v>
      </c>
      <c r="K270" s="188">
        <v>7</v>
      </c>
      <c r="L270" s="188" t="s">
        <v>42</v>
      </c>
      <c r="M270" s="190">
        <v>1</v>
      </c>
      <c r="N270" s="188">
        <v>18</v>
      </c>
      <c r="O270" s="58" t="s">
        <v>241</v>
      </c>
      <c r="P270" s="58" t="s">
        <v>244</v>
      </c>
      <c r="Q270" s="58" t="s">
        <v>245</v>
      </c>
      <c r="R270" s="150" t="str">
        <f t="shared" si="127"/>
        <v>1002851</v>
      </c>
      <c r="S270" s="150">
        <v>1</v>
      </c>
      <c r="T270" s="58" t="s">
        <v>144</v>
      </c>
      <c r="U270" s="188">
        <v>100000</v>
      </c>
      <c r="V270" s="188">
        <f t="shared" si="115"/>
        <v>18000</v>
      </c>
      <c r="W270" s="188">
        <v>0</v>
      </c>
      <c r="X270" s="18">
        <v>367</v>
      </c>
      <c r="Y270" s="304" t="s">
        <v>47</v>
      </c>
      <c r="Z270" s="20">
        <f t="shared" si="128"/>
        <v>82000</v>
      </c>
      <c r="AA270" s="29">
        <f t="shared" si="116"/>
        <v>6560</v>
      </c>
      <c r="AB270" s="351">
        <f t="shared" si="117"/>
        <v>3389.8305084745766</v>
      </c>
      <c r="AC270" s="84">
        <f t="shared" si="129"/>
        <v>50000</v>
      </c>
      <c r="AD270" s="188"/>
      <c r="AE270" s="188"/>
      <c r="AF270" s="160" t="s">
        <v>232</v>
      </c>
      <c r="AG270" s="305">
        <v>8</v>
      </c>
      <c r="AH270" s="189">
        <v>7</v>
      </c>
      <c r="AI270" s="158" t="s">
        <v>49</v>
      </c>
      <c r="AJ270" s="158"/>
      <c r="AK270" s="158"/>
      <c r="AL270" s="189">
        <v>0</v>
      </c>
      <c r="AM270" s="65" t="s">
        <v>50</v>
      </c>
      <c r="AN270" s="188" t="s">
        <v>51</v>
      </c>
      <c r="AO270" s="188"/>
      <c r="AP270" s="189"/>
      <c r="AQ270" s="189"/>
      <c r="AR270" s="189"/>
      <c r="AS270" s="252"/>
      <c r="AT270" s="198">
        <v>25</v>
      </c>
      <c r="AU270" s="352">
        <v>6560</v>
      </c>
      <c r="AV270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100285, 'Б-100285-13',date'2016-04-03',3, 7, 7, 'RUR', 1, 18, date'2016-04-06', date'2016-04-07', 1002851, 1, to_date('2016-04-08 00:00:00','YYYY-MM-DD HH24:MI:SS'), 100000, 18000, 0, 367, 0, 'c1', 8,null);insert into xxxx_oebs_cash_payment_test (ID, INVOICE_ID, OEBS_PAYMENT, DOC_DATE, COMISS_DATE) values (s_xxxx_oebs_cash_payment_test.NEXTVAL, 100285, 50000, to_date('2016-04-08 00:00:00','YYYY-MM-DD HH24:MI:SS'), date'2016-04-30' );insert into xxxx_client_discount_m  (ID,CLIENT_ID,CLIENT_AVG_DISCOUNT,DT) values (s_xxxx_client_discount_m.NEXTVAL,367, 7, date'2014-03-01');</v>
      </c>
    </row>
    <row r="271" spans="1:48" s="352" customFormat="1" ht="15" customHeight="1" x14ac:dyDescent="0.3">
      <c r="A271" s="349">
        <v>43</v>
      </c>
      <c r="B271" s="350"/>
      <c r="C271" s="188" t="str">
        <f t="shared" si="125"/>
        <v>100043</v>
      </c>
      <c r="D271" s="188" t="str">
        <f t="shared" si="126"/>
        <v>100043/13</v>
      </c>
      <c r="E271" s="158" t="s">
        <v>251</v>
      </c>
      <c r="F271" s="158" t="s">
        <v>252</v>
      </c>
      <c r="G271" s="188">
        <v>2</v>
      </c>
      <c r="H271" s="189">
        <v>100286</v>
      </c>
      <c r="I271" s="65" t="str">
        <f t="shared" si="77"/>
        <v>Б-100286-13</v>
      </c>
      <c r="J271" s="85">
        <v>3</v>
      </c>
      <c r="K271" s="188">
        <v>7</v>
      </c>
      <c r="L271" s="188" t="s">
        <v>42</v>
      </c>
      <c r="M271" s="190">
        <v>1</v>
      </c>
      <c r="N271" s="188">
        <v>18</v>
      </c>
      <c r="O271" s="58" t="s">
        <v>242</v>
      </c>
      <c r="P271" s="58" t="s">
        <v>244</v>
      </c>
      <c r="Q271" s="58" t="s">
        <v>245</v>
      </c>
      <c r="R271" s="150" t="str">
        <f t="shared" si="127"/>
        <v>1002861</v>
      </c>
      <c r="S271" s="150">
        <v>1</v>
      </c>
      <c r="T271" s="58" t="s">
        <v>145</v>
      </c>
      <c r="U271" s="188">
        <v>100000</v>
      </c>
      <c r="V271" s="188">
        <f t="shared" si="115"/>
        <v>18000</v>
      </c>
      <c r="W271" s="188">
        <v>0</v>
      </c>
      <c r="X271" s="18">
        <v>368</v>
      </c>
      <c r="Y271" s="304" t="s">
        <v>47</v>
      </c>
      <c r="Z271" s="20">
        <f t="shared" si="128"/>
        <v>82000</v>
      </c>
      <c r="AA271" s="29">
        <f t="shared" si="116"/>
        <v>6560</v>
      </c>
      <c r="AB271" s="351">
        <f t="shared" si="117"/>
        <v>3389.8305084745766</v>
      </c>
      <c r="AC271" s="84">
        <f t="shared" si="129"/>
        <v>50000</v>
      </c>
      <c r="AD271" s="188"/>
      <c r="AE271" s="188"/>
      <c r="AF271" s="160" t="s">
        <v>232</v>
      </c>
      <c r="AG271" s="305">
        <v>8</v>
      </c>
      <c r="AH271" s="189">
        <v>20</v>
      </c>
      <c r="AI271" s="158" t="s">
        <v>49</v>
      </c>
      <c r="AJ271" s="158"/>
      <c r="AK271" s="158"/>
      <c r="AL271" s="189">
        <v>0</v>
      </c>
      <c r="AM271" s="65" t="s">
        <v>50</v>
      </c>
      <c r="AN271" s="188" t="s">
        <v>51</v>
      </c>
      <c r="AO271" s="188"/>
      <c r="AP271" s="189"/>
      <c r="AQ271" s="189"/>
      <c r="AR271" s="189"/>
      <c r="AS271" s="65" t="s">
        <v>263</v>
      </c>
      <c r="AT271" s="65"/>
      <c r="AU271" s="352" t="s">
        <v>404</v>
      </c>
      <c r="AV271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100286, 'Б-100286-13',date'2016-04-04',3, 7, 7, 'RUR', 1, 18, date'2016-04-06', date'2016-04-07', 1002861, 1, to_date('2016-04-09 00:00:00','YYYY-MM-DD HH24:MI:SS'), 100000, 18000, 0, 368, 0, 'c1', 8,null);insert into xxxx_oebs_cash_payment_test (ID, INVOICE_ID, OEBS_PAYMENT, DOC_DATE, COMISS_DATE) values (s_xxxx_oebs_cash_payment_test.NEXTVAL, 100286, 50000, to_date('2016-04-09 00:00:00','YYYY-MM-DD HH24:MI:SS'), date'2016-04-30' );insert into xxxx_client_discount_m  (ID,CLIENT_ID,CLIENT_AVG_DISCOUNT,DT) values (s_xxxx_client_discount_m.NEXTVAL,368, 20, date'2014-03-01');</v>
      </c>
    </row>
    <row r="272" spans="1:48" s="372" customFormat="1" ht="15" customHeight="1" x14ac:dyDescent="0.3">
      <c r="A272" s="369">
        <v>43</v>
      </c>
      <c r="B272" s="373"/>
      <c r="C272" s="201" t="str">
        <f t="shared" si="125"/>
        <v>100043</v>
      </c>
      <c r="D272" s="201" t="str">
        <f t="shared" si="126"/>
        <v>100043/13</v>
      </c>
      <c r="E272" s="159" t="s">
        <v>251</v>
      </c>
      <c r="F272" s="159" t="s">
        <v>252</v>
      </c>
      <c r="G272" s="201">
        <v>2</v>
      </c>
      <c r="H272" s="189">
        <v>100287</v>
      </c>
      <c r="I272" s="201" t="str">
        <f t="shared" si="77"/>
        <v>Б-100287-13</v>
      </c>
      <c r="J272" s="97">
        <v>3</v>
      </c>
      <c r="K272" s="201">
        <v>25</v>
      </c>
      <c r="L272" s="201" t="s">
        <v>42</v>
      </c>
      <c r="M272" s="210">
        <v>1</v>
      </c>
      <c r="N272" s="201">
        <v>18</v>
      </c>
      <c r="O272" s="179" t="s">
        <v>243</v>
      </c>
      <c r="P272" s="179" t="s">
        <v>244</v>
      </c>
      <c r="Q272" s="179" t="s">
        <v>245</v>
      </c>
      <c r="R272" s="35" t="str">
        <f t="shared" si="127"/>
        <v>1002871</v>
      </c>
      <c r="S272" s="35">
        <v>1</v>
      </c>
      <c r="T272" s="179" t="s">
        <v>146</v>
      </c>
      <c r="U272" s="201">
        <v>80000</v>
      </c>
      <c r="V272" s="201">
        <f t="shared" si="115"/>
        <v>14400</v>
      </c>
      <c r="W272" s="201">
        <v>0</v>
      </c>
      <c r="X272" s="18">
        <v>369</v>
      </c>
      <c r="Y272" s="306" t="s">
        <v>47</v>
      </c>
      <c r="Z272" s="371">
        <f t="shared" si="128"/>
        <v>65600</v>
      </c>
      <c r="AA272" s="39">
        <f>Z272*0.1</f>
        <v>6560</v>
      </c>
      <c r="AB272" s="371">
        <f>AC272/1.18*0.1</f>
        <v>3389.8305084745766</v>
      </c>
      <c r="AC272" s="95">
        <f>U272/2</f>
        <v>40000</v>
      </c>
      <c r="AD272" s="201"/>
      <c r="AE272" s="201"/>
      <c r="AF272" s="159" t="s">
        <v>232</v>
      </c>
      <c r="AG272" s="306">
        <v>8</v>
      </c>
      <c r="AH272" s="201">
        <v>13</v>
      </c>
      <c r="AI272" s="159" t="s">
        <v>49</v>
      </c>
      <c r="AJ272" s="159"/>
      <c r="AK272" s="159"/>
      <c r="AL272" s="201">
        <v>0</v>
      </c>
      <c r="AM272" s="201" t="s">
        <v>50</v>
      </c>
      <c r="AN272" s="201" t="s">
        <v>51</v>
      </c>
      <c r="AO272" s="201"/>
      <c r="AP272" s="201"/>
      <c r="AQ272" s="201"/>
      <c r="AR272" s="201"/>
      <c r="AS272" s="201"/>
      <c r="AT272" s="201"/>
      <c r="AV272" s="374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43, 100043, '100043/13', date'2016-03-01', date'2016-09-01', 2, 100287, 'Б-100287-13',date'2016-04-05',3, 25, 25, 'RUR', 1, 18, date'2016-04-06', date'2016-04-07', 1002871, 1, to_date('2016-04-11 00:00:00','YYYY-MM-DD HH24:MI:SS'), 80000, 14400, 0, 369, 0, 'c1', 8,null);insert into xxxx_oebs_cash_payment_test (ID, INVOICE_ID, OEBS_PAYMENT, DOC_DATE, COMISS_DATE) values (s_xxxx_oebs_cash_payment_test.NEXTVAL, 100287, 40000, to_date('2016-04-11 00:00:00','YYYY-MM-DD HH24:MI:SS'), date'2016-04-30' );insert into xxxx_client_discount_m  (ID,CLIENT_ID,CLIENT_AVG_DISCOUNT,DT) values (s_xxxx_client_discount_m.NEXTVAL,369, 13, date'2014-03-01');</v>
      </c>
    </row>
    <row r="273" spans="1:48" s="352" customFormat="1" x14ac:dyDescent="0.3">
      <c r="A273" s="349">
        <v>44</v>
      </c>
      <c r="B273" s="350"/>
      <c r="C273" s="188" t="str">
        <f t="shared" si="125"/>
        <v>100044</v>
      </c>
      <c r="D273" s="188" t="str">
        <f t="shared" si="126"/>
        <v>100044/13</v>
      </c>
      <c r="E273" s="158" t="s">
        <v>251</v>
      </c>
      <c r="F273" s="158" t="s">
        <v>252</v>
      </c>
      <c r="G273" s="188">
        <v>2</v>
      </c>
      <c r="H273" s="189">
        <v>100288</v>
      </c>
      <c r="I273" s="65" t="str">
        <f t="shared" si="77"/>
        <v>Б-100288-13</v>
      </c>
      <c r="J273" s="85">
        <v>3</v>
      </c>
      <c r="K273" s="188">
        <v>1</v>
      </c>
      <c r="L273" s="188" t="s">
        <v>42</v>
      </c>
      <c r="M273" s="190">
        <v>1</v>
      </c>
      <c r="N273" s="188">
        <v>18</v>
      </c>
      <c r="O273" s="58" t="s">
        <v>240</v>
      </c>
      <c r="P273" s="58" t="s">
        <v>244</v>
      </c>
      <c r="Q273" s="58" t="s">
        <v>245</v>
      </c>
      <c r="R273" s="150" t="str">
        <f t="shared" si="127"/>
        <v>1002881</v>
      </c>
      <c r="S273" s="150">
        <v>1</v>
      </c>
      <c r="T273" s="58" t="s">
        <v>143</v>
      </c>
      <c r="U273" s="188">
        <v>10000</v>
      </c>
      <c r="V273" s="188">
        <f t="shared" si="115"/>
        <v>1800</v>
      </c>
      <c r="W273" s="188">
        <v>0</v>
      </c>
      <c r="X273" s="18">
        <v>370</v>
      </c>
      <c r="Y273" s="304" t="s">
        <v>47</v>
      </c>
      <c r="Z273" s="20">
        <f t="shared" si="128"/>
        <v>8200</v>
      </c>
      <c r="AA273" s="29">
        <f t="shared" si="116"/>
        <v>656</v>
      </c>
      <c r="AB273" s="351">
        <f t="shared" si="117"/>
        <v>338.98305084745766</v>
      </c>
      <c r="AC273" s="84">
        <f t="shared" ref="AC273:AC277" si="131">U273*0.5</f>
        <v>5000</v>
      </c>
      <c r="AD273" s="188"/>
      <c r="AE273" s="241"/>
      <c r="AF273" s="160" t="s">
        <v>232</v>
      </c>
      <c r="AG273" s="305">
        <v>8</v>
      </c>
      <c r="AH273" s="189">
        <v>13</v>
      </c>
      <c r="AI273" s="158" t="s">
        <v>49</v>
      </c>
      <c r="AJ273" s="158"/>
      <c r="AK273" s="158"/>
      <c r="AL273" s="189">
        <v>0</v>
      </c>
      <c r="AM273" s="65" t="s">
        <v>50</v>
      </c>
      <c r="AN273" s="188" t="s">
        <v>51</v>
      </c>
      <c r="AO273" s="188"/>
      <c r="AP273" s="189"/>
      <c r="AQ273" s="189"/>
      <c r="AR273" s="189"/>
      <c r="AS273" s="189" t="s">
        <v>400</v>
      </c>
      <c r="AT273" s="65"/>
      <c r="AV273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100288, 'Б-100288-13',date'2016-04-02',3, 1, 1, 'RUR', 1, 18, date'2016-04-06', date'2016-04-07', 1002881, 1, to_date('2016-04-07 00:00:00','YYYY-MM-DD HH24:MI:SS'), 10000, 1800, 0, 370, 0, 'c1', 8,null);insert into xxxx_oebs_cash_payment_test (ID, INVOICE_ID, OEBS_PAYMENT, DOC_DATE, COMISS_DATE) values (s_xxxx_oebs_cash_payment_test.NEXTVAL, 100288, 5000, to_date('2016-04-07 00:00:00','YYYY-MM-DD HH24:MI:SS'), date'2016-04-30' );insert into xxxx_client_discount_m  (ID,CLIENT_ID,CLIENT_AVG_DISCOUNT,DT) values (s_xxxx_client_discount_m.NEXTVAL,370, 13, date'2014-03-01');</v>
      </c>
    </row>
    <row r="274" spans="1:48" s="352" customFormat="1" ht="15" customHeight="1" x14ac:dyDescent="0.3">
      <c r="A274" s="349">
        <v>44</v>
      </c>
      <c r="B274" s="350"/>
      <c r="C274" s="188" t="str">
        <f t="shared" si="125"/>
        <v>100044</v>
      </c>
      <c r="D274" s="188" t="str">
        <f t="shared" si="126"/>
        <v>100044/13</v>
      </c>
      <c r="E274" s="158" t="s">
        <v>251</v>
      </c>
      <c r="F274" s="158" t="s">
        <v>252</v>
      </c>
      <c r="G274" s="188">
        <v>2</v>
      </c>
      <c r="H274" s="189">
        <v>100289</v>
      </c>
      <c r="I274" s="65" t="str">
        <f t="shared" si="77"/>
        <v>Б-100289-13</v>
      </c>
      <c r="J274" s="85">
        <v>3</v>
      </c>
      <c r="K274" s="188">
        <v>2</v>
      </c>
      <c r="L274" s="188" t="s">
        <v>42</v>
      </c>
      <c r="M274" s="190">
        <v>1</v>
      </c>
      <c r="N274" s="188">
        <v>18</v>
      </c>
      <c r="O274" s="58" t="s">
        <v>241</v>
      </c>
      <c r="P274" s="58" t="s">
        <v>244</v>
      </c>
      <c r="Q274" s="58" t="s">
        <v>245</v>
      </c>
      <c r="R274" s="150" t="str">
        <f t="shared" si="127"/>
        <v>1002891</v>
      </c>
      <c r="S274" s="150">
        <v>1</v>
      </c>
      <c r="T274" s="58" t="s">
        <v>144</v>
      </c>
      <c r="U274" s="188">
        <v>10000</v>
      </c>
      <c r="V274" s="188">
        <f t="shared" si="115"/>
        <v>1800</v>
      </c>
      <c r="W274" s="188">
        <v>0</v>
      </c>
      <c r="X274" s="18">
        <v>371</v>
      </c>
      <c r="Y274" s="304" t="s">
        <v>47</v>
      </c>
      <c r="Z274" s="20">
        <f t="shared" si="128"/>
        <v>8200</v>
      </c>
      <c r="AA274" s="29">
        <f t="shared" si="116"/>
        <v>656</v>
      </c>
      <c r="AB274" s="351">
        <f t="shared" si="117"/>
        <v>338.98305084745766</v>
      </c>
      <c r="AC274" s="84">
        <f t="shared" si="131"/>
        <v>5000</v>
      </c>
      <c r="AD274" s="354"/>
      <c r="AE274" s="354"/>
      <c r="AF274" s="160" t="s">
        <v>232</v>
      </c>
      <c r="AG274" s="305">
        <v>8</v>
      </c>
      <c r="AH274" s="189">
        <v>7</v>
      </c>
      <c r="AI274" s="158" t="s">
        <v>49</v>
      </c>
      <c r="AJ274" s="158"/>
      <c r="AK274" s="158"/>
      <c r="AL274" s="189">
        <v>0</v>
      </c>
      <c r="AM274" s="65" t="s">
        <v>50</v>
      </c>
      <c r="AN274" s="188" t="s">
        <v>51</v>
      </c>
      <c r="AO274" s="188"/>
      <c r="AP274" s="189"/>
      <c r="AQ274" s="189"/>
      <c r="AR274" s="189"/>
      <c r="AS274" s="189" t="s">
        <v>402</v>
      </c>
      <c r="AT274" s="65"/>
      <c r="AV274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100289, 'Б-100289-13',date'2016-04-03',3, 2, 2, 'RUR', 1, 18, date'2016-04-06', date'2016-04-07', 1002891, 1, to_date('2016-04-08 00:00:00','YYYY-MM-DD HH24:MI:SS'), 10000, 1800, 0, 371, 0, 'c1', 8,null);insert into xxxx_oebs_cash_payment_test (ID, INVOICE_ID, OEBS_PAYMENT, DOC_DATE, COMISS_DATE) values (s_xxxx_oebs_cash_payment_test.NEXTVAL, 100289, 5000, to_date('2016-04-08 00:00:00','YYYY-MM-DD HH24:MI:SS'), date'2016-04-30' );insert into xxxx_client_discount_m  (ID,CLIENT_ID,CLIENT_AVG_DISCOUNT,DT) values (s_xxxx_client_discount_m.NEXTVAL,371, 7, date'2014-03-01');</v>
      </c>
    </row>
    <row r="275" spans="1:48" s="352" customFormat="1" ht="15" customHeight="1" x14ac:dyDescent="0.3">
      <c r="A275" s="349">
        <v>44</v>
      </c>
      <c r="B275" s="350"/>
      <c r="C275" s="188" t="str">
        <f t="shared" si="125"/>
        <v>100044</v>
      </c>
      <c r="D275" s="188" t="str">
        <f t="shared" si="126"/>
        <v>100044/13</v>
      </c>
      <c r="E275" s="158" t="s">
        <v>251</v>
      </c>
      <c r="F275" s="158" t="s">
        <v>252</v>
      </c>
      <c r="G275" s="188">
        <v>2</v>
      </c>
      <c r="H275" s="189">
        <v>100290</v>
      </c>
      <c r="I275" s="65" t="str">
        <f t="shared" si="77"/>
        <v>Б-100290-13</v>
      </c>
      <c r="J275" s="85">
        <v>3</v>
      </c>
      <c r="K275" s="188">
        <v>2</v>
      </c>
      <c r="L275" s="188" t="s">
        <v>42</v>
      </c>
      <c r="M275" s="190">
        <v>1</v>
      </c>
      <c r="N275" s="188">
        <v>18</v>
      </c>
      <c r="O275" s="58" t="s">
        <v>241</v>
      </c>
      <c r="P275" s="58" t="s">
        <v>244</v>
      </c>
      <c r="Q275" s="58" t="s">
        <v>245</v>
      </c>
      <c r="R275" s="150" t="str">
        <f t="shared" si="127"/>
        <v>1002901</v>
      </c>
      <c r="S275" s="150">
        <v>1</v>
      </c>
      <c r="T275" s="58" t="s">
        <v>144</v>
      </c>
      <c r="U275" s="188">
        <v>10000</v>
      </c>
      <c r="V275" s="188">
        <f t="shared" si="115"/>
        <v>1800</v>
      </c>
      <c r="W275" s="188">
        <v>0</v>
      </c>
      <c r="X275" s="18">
        <v>372</v>
      </c>
      <c r="Y275" s="304" t="s">
        <v>47</v>
      </c>
      <c r="Z275" s="20">
        <f t="shared" si="128"/>
        <v>8200</v>
      </c>
      <c r="AA275" s="29">
        <f t="shared" si="116"/>
        <v>656</v>
      </c>
      <c r="AB275" s="351">
        <f t="shared" si="117"/>
        <v>338.98305084745766</v>
      </c>
      <c r="AC275" s="84">
        <f t="shared" si="131"/>
        <v>5000</v>
      </c>
      <c r="AD275" s="188"/>
      <c r="AE275" s="355"/>
      <c r="AF275" s="160" t="s">
        <v>232</v>
      </c>
      <c r="AG275" s="305">
        <v>8</v>
      </c>
      <c r="AH275" s="189">
        <v>7</v>
      </c>
      <c r="AI275" s="158" t="s">
        <v>49</v>
      </c>
      <c r="AJ275" s="158"/>
      <c r="AK275" s="158"/>
      <c r="AL275" s="189">
        <v>0</v>
      </c>
      <c r="AM275" s="65" t="s">
        <v>50</v>
      </c>
      <c r="AN275" s="188" t="s">
        <v>51</v>
      </c>
      <c r="AO275" s="188"/>
      <c r="AP275" s="189"/>
      <c r="AQ275" s="189"/>
      <c r="AR275" s="189"/>
      <c r="AS275" s="189"/>
      <c r="AT275" s="65"/>
      <c r="AV275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100290, 'Б-100290-13',date'2016-04-03',3, 2, 2, 'RUR', 1, 18, date'2016-04-06', date'2016-04-07', 1002901, 1, to_date('2016-04-08 00:00:00','YYYY-MM-DD HH24:MI:SS'), 10000, 1800, 0, 372, 0, 'c1', 8,null);insert into xxxx_oebs_cash_payment_test (ID, INVOICE_ID, OEBS_PAYMENT, DOC_DATE, COMISS_DATE) values (s_xxxx_oebs_cash_payment_test.NEXTVAL, 100290, 5000, to_date('2016-04-08 00:00:00','YYYY-MM-DD HH24:MI:SS'), date'2016-04-30' );insert into xxxx_client_discount_m  (ID,CLIENT_ID,CLIENT_AVG_DISCOUNT,DT) values (s_xxxx_client_discount_m.NEXTVAL,372, 7, date'2014-03-01');</v>
      </c>
    </row>
    <row r="276" spans="1:48" s="352" customFormat="1" ht="15" customHeight="1" x14ac:dyDescent="0.3">
      <c r="A276" s="349">
        <v>44</v>
      </c>
      <c r="B276" s="350"/>
      <c r="C276" s="188" t="str">
        <f t="shared" si="125"/>
        <v>100044</v>
      </c>
      <c r="D276" s="188" t="str">
        <f t="shared" si="126"/>
        <v>100044/13</v>
      </c>
      <c r="E276" s="158" t="s">
        <v>251</v>
      </c>
      <c r="F276" s="158" t="s">
        <v>252</v>
      </c>
      <c r="G276" s="188">
        <v>2</v>
      </c>
      <c r="H276" s="189">
        <v>100291</v>
      </c>
      <c r="I276" s="65" t="str">
        <f t="shared" ref="I276:I278" si="132">"Б-"&amp;H276&amp;"-13"</f>
        <v>Б-100291-13</v>
      </c>
      <c r="J276" s="85">
        <v>3</v>
      </c>
      <c r="K276" s="188">
        <v>7</v>
      </c>
      <c r="L276" s="188" t="s">
        <v>42</v>
      </c>
      <c r="M276" s="190">
        <v>1</v>
      </c>
      <c r="N276" s="188">
        <v>18</v>
      </c>
      <c r="O276" s="58" t="s">
        <v>241</v>
      </c>
      <c r="P276" s="58" t="s">
        <v>244</v>
      </c>
      <c r="Q276" s="58" t="s">
        <v>245</v>
      </c>
      <c r="R276" s="150" t="str">
        <f t="shared" si="127"/>
        <v>1002911</v>
      </c>
      <c r="S276" s="150">
        <v>1</v>
      </c>
      <c r="T276" s="58" t="s">
        <v>144</v>
      </c>
      <c r="U276" s="188">
        <v>10000</v>
      </c>
      <c r="V276" s="188">
        <f t="shared" si="115"/>
        <v>1800</v>
      </c>
      <c r="W276" s="188">
        <v>0</v>
      </c>
      <c r="X276" s="18">
        <v>373</v>
      </c>
      <c r="Y276" s="304" t="s">
        <v>47</v>
      </c>
      <c r="Z276" s="20">
        <f t="shared" si="128"/>
        <v>8200</v>
      </c>
      <c r="AA276" s="29">
        <f t="shared" si="116"/>
        <v>656</v>
      </c>
      <c r="AB276" s="351">
        <f t="shared" si="117"/>
        <v>338.98305084745766</v>
      </c>
      <c r="AC276" s="84">
        <f t="shared" si="131"/>
        <v>5000</v>
      </c>
      <c r="AD276" s="188"/>
      <c r="AE276" s="188"/>
      <c r="AF276" s="160" t="s">
        <v>232</v>
      </c>
      <c r="AG276" s="305">
        <v>8</v>
      </c>
      <c r="AH276" s="189">
        <v>7</v>
      </c>
      <c r="AI276" s="158" t="s">
        <v>49</v>
      </c>
      <c r="AJ276" s="158"/>
      <c r="AK276" s="158"/>
      <c r="AL276" s="189">
        <v>0</v>
      </c>
      <c r="AM276" s="65" t="s">
        <v>50</v>
      </c>
      <c r="AN276" s="188" t="s">
        <v>51</v>
      </c>
      <c r="AO276" s="188"/>
      <c r="AP276" s="189"/>
      <c r="AQ276" s="189"/>
      <c r="AR276" s="189"/>
      <c r="AS276" s="252"/>
      <c r="AT276" s="198"/>
      <c r="AV276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100291, 'Б-100291-13',date'2016-04-03',3, 7, 7, 'RUR', 1, 18, date'2016-04-06', date'2016-04-07', 1002911, 1, to_date('2016-04-08 00:00:00','YYYY-MM-DD HH24:MI:SS'), 10000, 1800, 0, 373, 0, 'c1', 8,null);insert into xxxx_oebs_cash_payment_test (ID, INVOICE_ID, OEBS_PAYMENT, DOC_DATE, COMISS_DATE) values (s_xxxx_oebs_cash_payment_test.NEXTVAL, 100291, 5000, to_date('2016-04-08 00:00:00','YYYY-MM-DD HH24:MI:SS'), date'2016-04-30' );insert into xxxx_client_discount_m  (ID,CLIENT_ID,CLIENT_AVG_DISCOUNT,DT) values (s_xxxx_client_discount_m.NEXTVAL,373, 7, date'2014-03-01');</v>
      </c>
    </row>
    <row r="277" spans="1:48" s="352" customFormat="1" ht="15" customHeight="1" x14ac:dyDescent="0.3">
      <c r="A277" s="349">
        <v>44</v>
      </c>
      <c r="B277" s="350"/>
      <c r="C277" s="188" t="str">
        <f t="shared" si="125"/>
        <v>100044</v>
      </c>
      <c r="D277" s="188" t="str">
        <f t="shared" si="126"/>
        <v>100044/13</v>
      </c>
      <c r="E277" s="158" t="s">
        <v>251</v>
      </c>
      <c r="F277" s="158" t="s">
        <v>252</v>
      </c>
      <c r="G277" s="188">
        <v>2</v>
      </c>
      <c r="H277" s="189">
        <v>100292</v>
      </c>
      <c r="I277" s="65" t="str">
        <f t="shared" si="132"/>
        <v>Б-100292-13</v>
      </c>
      <c r="J277" s="85">
        <v>3</v>
      </c>
      <c r="K277" s="188">
        <v>7</v>
      </c>
      <c r="L277" s="188" t="s">
        <v>42</v>
      </c>
      <c r="M277" s="190">
        <v>1</v>
      </c>
      <c r="N277" s="188">
        <v>18</v>
      </c>
      <c r="O277" s="58" t="s">
        <v>242</v>
      </c>
      <c r="P277" s="58" t="s">
        <v>244</v>
      </c>
      <c r="Q277" s="58" t="s">
        <v>245</v>
      </c>
      <c r="R277" s="150" t="str">
        <f t="shared" si="127"/>
        <v>1002921</v>
      </c>
      <c r="S277" s="150">
        <v>1</v>
      </c>
      <c r="T277" s="58" t="s">
        <v>145</v>
      </c>
      <c r="U277" s="188">
        <v>10000</v>
      </c>
      <c r="V277" s="188">
        <f t="shared" si="115"/>
        <v>1800</v>
      </c>
      <c r="W277" s="188">
        <v>0</v>
      </c>
      <c r="X277" s="18">
        <v>374</v>
      </c>
      <c r="Y277" s="304" t="s">
        <v>47</v>
      </c>
      <c r="Z277" s="20">
        <f t="shared" si="128"/>
        <v>8200</v>
      </c>
      <c r="AA277" s="29">
        <f t="shared" si="116"/>
        <v>656</v>
      </c>
      <c r="AB277" s="351">
        <f t="shared" si="117"/>
        <v>338.98305084745766</v>
      </c>
      <c r="AC277" s="84">
        <f t="shared" si="131"/>
        <v>5000</v>
      </c>
      <c r="AD277" s="188"/>
      <c r="AE277" s="188"/>
      <c r="AF277" s="160" t="s">
        <v>232</v>
      </c>
      <c r="AG277" s="305">
        <v>8</v>
      </c>
      <c r="AH277" s="189">
        <v>20</v>
      </c>
      <c r="AI277" s="158" t="s">
        <v>49</v>
      </c>
      <c r="AJ277" s="158"/>
      <c r="AK277" s="158"/>
      <c r="AL277" s="189">
        <v>0</v>
      </c>
      <c r="AM277" s="65" t="s">
        <v>50</v>
      </c>
      <c r="AN277" s="188" t="s">
        <v>51</v>
      </c>
      <c r="AO277" s="188"/>
      <c r="AP277" s="189"/>
      <c r="AQ277" s="189"/>
      <c r="AR277" s="189"/>
      <c r="AS277" s="65" t="s">
        <v>405</v>
      </c>
      <c r="AT277" s="65"/>
      <c r="AV277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100292, 'Б-100292-13',date'2016-04-04',3, 7, 7, 'RUR', 1, 18, date'2016-04-06', date'2016-04-07', 1002921, 1, to_date('2016-04-09 00:00:00','YYYY-MM-DD HH24:MI:SS'), 10000, 1800, 0, 374, 0, 'c1', 8,null);insert into xxxx_oebs_cash_payment_test (ID, INVOICE_ID, OEBS_PAYMENT, DOC_DATE, COMISS_DATE) values (s_xxxx_oebs_cash_payment_test.NEXTVAL, 100292, 5000, to_date('2016-04-09 00:00:00','YYYY-MM-DD HH24:MI:SS'), date'2016-04-30' );insert into xxxx_client_discount_m  (ID,CLIENT_ID,CLIENT_AVG_DISCOUNT,DT) values (s_xxxx_client_discount_m.NEXTVAL,374, 20, date'2014-03-01');</v>
      </c>
    </row>
    <row r="278" spans="1:48" s="372" customFormat="1" ht="15" customHeight="1" x14ac:dyDescent="0.3">
      <c r="A278" s="349">
        <v>44</v>
      </c>
      <c r="B278" s="373"/>
      <c r="C278" s="201" t="str">
        <f t="shared" si="125"/>
        <v>100044</v>
      </c>
      <c r="D278" s="201" t="str">
        <f t="shared" si="126"/>
        <v>100044/13</v>
      </c>
      <c r="E278" s="159" t="s">
        <v>251</v>
      </c>
      <c r="F278" s="159" t="s">
        <v>252</v>
      </c>
      <c r="G278" s="201">
        <v>2</v>
      </c>
      <c r="H278" s="189">
        <v>100293</v>
      </c>
      <c r="I278" s="201" t="str">
        <f t="shared" si="132"/>
        <v>Б-100293-13</v>
      </c>
      <c r="J278" s="97">
        <v>3</v>
      </c>
      <c r="K278" s="201">
        <v>25</v>
      </c>
      <c r="L278" s="201" t="s">
        <v>42</v>
      </c>
      <c r="M278" s="210">
        <v>1</v>
      </c>
      <c r="N278" s="201">
        <v>18</v>
      </c>
      <c r="O278" s="179" t="s">
        <v>243</v>
      </c>
      <c r="P278" s="179" t="s">
        <v>244</v>
      </c>
      <c r="Q278" s="179" t="s">
        <v>245</v>
      </c>
      <c r="R278" s="150" t="str">
        <f t="shared" si="127"/>
        <v>1002931</v>
      </c>
      <c r="S278" s="35">
        <v>1</v>
      </c>
      <c r="T278" s="179" t="s">
        <v>146</v>
      </c>
      <c r="U278" s="201">
        <v>40000</v>
      </c>
      <c r="V278" s="201">
        <f t="shared" si="115"/>
        <v>7200</v>
      </c>
      <c r="W278" s="201">
        <v>0</v>
      </c>
      <c r="X278" s="18">
        <v>375</v>
      </c>
      <c r="Y278" s="306" t="s">
        <v>47</v>
      </c>
      <c r="Z278" s="371">
        <f t="shared" si="128"/>
        <v>32800</v>
      </c>
      <c r="AA278" s="39">
        <f>Z278*0.1</f>
        <v>3280</v>
      </c>
      <c r="AB278" s="371">
        <f>AC278/1.18*0.1</f>
        <v>1694.9152542372883</v>
      </c>
      <c r="AC278" s="95">
        <f>U278/2</f>
        <v>20000</v>
      </c>
      <c r="AD278" s="201"/>
      <c r="AE278" s="201"/>
      <c r="AF278" s="159" t="s">
        <v>232</v>
      </c>
      <c r="AG278" s="306">
        <v>8</v>
      </c>
      <c r="AH278" s="201">
        <v>13</v>
      </c>
      <c r="AI278" s="159" t="s">
        <v>49</v>
      </c>
      <c r="AJ278" s="159"/>
      <c r="AK278" s="159"/>
      <c r="AL278" s="201">
        <v>0</v>
      </c>
      <c r="AM278" s="201" t="s">
        <v>50</v>
      </c>
      <c r="AN278" s="201" t="s">
        <v>51</v>
      </c>
      <c r="AO278" s="201"/>
      <c r="AP278" s="201"/>
      <c r="AQ278" s="201"/>
      <c r="AR278" s="201"/>
      <c r="AS278" s="201"/>
      <c r="AT278" s="201"/>
      <c r="AV278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44, 100044, '100044/13', date'2016-03-01', date'2016-09-01', 2, 100293, 'Б-100293-13',date'2016-04-05',3, 25, 25, 'RUR', 1, 18, date'2016-04-06', date'2016-04-07', 1002931, 1, to_date('2016-04-11 00:00:00','YYYY-MM-DD HH24:MI:SS'), 40000, 7200, 0, 375, 0, 'c1', 8,null);insert into xxxx_oebs_cash_payment_test (ID, INVOICE_ID, OEBS_PAYMENT, DOC_DATE, COMISS_DATE) values (s_xxxx_oebs_cash_payment_test.NEXTVAL, 100293, 20000, to_date('2016-04-11 00:00:00','YYYY-MM-DD HH24:MI:SS'), date'2016-04-30' );insert into xxxx_client_discount_m  (ID,CLIENT_ID,CLIENT_AVG_DISCOUNT,DT) values (s_xxxx_client_discount_m.NEXTVAL,375, 13, date'2014-03-01');</v>
      </c>
    </row>
    <row r="279" spans="1:48" customFormat="1" ht="15" customHeight="1" x14ac:dyDescent="0.3">
      <c r="A279" s="375">
        <v>45</v>
      </c>
      <c r="B279" s="376"/>
      <c r="C279" s="377" t="str">
        <f>"1000"&amp;A279</f>
        <v>100045</v>
      </c>
      <c r="D279" s="377" t="str">
        <f>"1000"&amp;A279&amp;"/13"</f>
        <v>100045/13</v>
      </c>
      <c r="E279" s="158" t="s">
        <v>251</v>
      </c>
      <c r="F279" s="158" t="s">
        <v>252</v>
      </c>
      <c r="G279" s="377">
        <v>2</v>
      </c>
      <c r="H279" s="189">
        <v>100294</v>
      </c>
      <c r="I279" s="380" t="str">
        <f>"Б-"&amp;H279&amp;"-13"</f>
        <v>Б-100294-13</v>
      </c>
      <c r="J279" s="414">
        <v>3</v>
      </c>
      <c r="K279" s="382">
        <v>2</v>
      </c>
      <c r="L279" s="377" t="s">
        <v>42</v>
      </c>
      <c r="M279" s="381">
        <v>1</v>
      </c>
      <c r="N279" s="377">
        <v>18</v>
      </c>
      <c r="O279" s="378" t="s">
        <v>167</v>
      </c>
      <c r="P279" s="378" t="s">
        <v>234</v>
      </c>
      <c r="Q279" s="378" t="s">
        <v>235</v>
      </c>
      <c r="R279" s="150" t="str">
        <f t="shared" si="127"/>
        <v>1002941</v>
      </c>
      <c r="S279" s="380">
        <v>1</v>
      </c>
      <c r="T279" s="378" t="s">
        <v>139</v>
      </c>
      <c r="U279" s="377">
        <v>60000</v>
      </c>
      <c r="V279" s="377">
        <f>U279*0.18</f>
        <v>10800</v>
      </c>
      <c r="W279" s="377">
        <v>0</v>
      </c>
      <c r="X279" s="384">
        <v>273</v>
      </c>
      <c r="Y279" s="385" t="s">
        <v>47</v>
      </c>
      <c r="Z279" s="386">
        <f>(U279-V279)*0.08</f>
        <v>3936</v>
      </c>
      <c r="AA279" s="387">
        <f>U279-V279</f>
        <v>49200</v>
      </c>
      <c r="AB279" s="388">
        <f>AC279/1.18*0.08</f>
        <v>1694.9152542372883</v>
      </c>
      <c r="AC279" s="379">
        <v>25000</v>
      </c>
      <c r="AD279" s="377"/>
      <c r="AE279" s="377"/>
      <c r="AF279" s="378" t="s">
        <v>231</v>
      </c>
      <c r="AG279" s="389">
        <v>8</v>
      </c>
      <c r="AH279" s="390">
        <v>13</v>
      </c>
      <c r="AI279" s="391" t="s">
        <v>49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  <c r="AS279" s="380" t="s">
        <v>426</v>
      </c>
      <c r="AT279">
        <v>1</v>
      </c>
      <c r="AU279">
        <v>3936</v>
      </c>
      <c r="AV279" s="35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"&amp;A279&amp;", "&amp;C279&amp;", '"&amp;D279&amp;"', date'"&amp;E279&amp;"', date'"&amp;F279&amp;"', "&amp;G279&amp;", "&amp;H279&amp;", '"&amp;I279&amp;"',date'"&amp;O279&amp;"',"&amp;J279&amp;", "&amp;K279&amp;", "&amp;K279&amp;", '"&amp;L279&amp;"', "&amp;M279&amp;", "&amp;N279&amp;", date'"&amp;P279&amp;"', date'"&amp;Q279&amp;"', "&amp;R279&amp;", "&amp;S279&amp;", to_date('"&amp;T279&amp;"','YYYY-MM-DD HH24:MI:SS'), "&amp;U279&amp;", "&amp;V279&amp;", "&amp;W279&amp;", "&amp;X279&amp;", "&amp;AL279&amp;", '"&amp;AN279&amp;"', "&amp;AG279&amp;","&amp;AM279&amp;");"&amp;
IF(LEN(AC279)&gt;0,"insert into xxxx_oebs_cash_payment_test (ID, INVOICE_ID, OEBS_PAYMENT, DOC_DATE, COMISS_DATE) values (s_xxxx_oebs_cash_payment_test.NEXTVAL, "&amp;H279&amp;", "&amp;AC279&amp;", to_date('"&amp;T279&amp;"','YYYY-MM-DD HH24:MI:SS'), "&amp;AF279&amp;" );","")&amp;
IF(LEN(AD279)&gt;0,"insert into xxxx_oebs_cash_payment_test (ID, INVOICE_ID, OEBS_PAYMENT, DOC_DATE, COMISS_DATE) values (s_xxxx_oebs_cash_payment_test.NEXTVAL, "&amp;H279&amp;", "&amp;AD279&amp;", to_date('"&amp;T279&amp;"','YYYY-MM-DD HH24:MI:SS'), "&amp;AF279&amp;" );","")&amp;
IF(LEN(AE279)&gt;0,"insert into xxxx_oebs_cash_payment_test (ID, INVOICE_ID, OEBS_PAYMENT, DOC_DATE, COMISS_DATE) values (s_xxxx_oebs_cash_payment_test.NEXTVAL, "&amp;H279&amp;", "&amp;AE279&amp;", to_date('"&amp;T279&amp;"','YYYY-MM-DD HH24:MI:SS'), "&amp;AF279&amp;" );","")&amp;
IF(LEN(AH279)&gt;0,"insert into xxxx_client_discount_m  (ID,CLIENT_ID,CLIENT_AVG_DISCOUNT,DT) values (s_xxxx_client_discount_m.NEXTVAL,"&amp;X279&amp;", "&amp;AH279&amp;", "&amp;AI279&amp;");","")&amp;
IF(LEN(AJ279)&gt;0,"insert into xxxx_client_discount_m  (ID,CLIENT_ID,CLIENT_AVG_DISCOUNT,DT) values (s_xxxx_client_discount_m.NEXTVAL,"&amp;X279&amp;", "&amp;AJ279&amp;", "&amp;AK279&amp;");","")&amp;
IF(LEN(AO279)&gt;0,"insert into xxxx_contract_signed_attr (ID, CONTRACT_ID, CODE, KEY_NUM) values (s_xxxx_contract_signed_attr.NEXTVAL, "&amp;C279&amp;", 'SUPERCOMMISSION_BONUS' , "&amp;AO279&amp;" );","")&amp;
IF(LEN(AP279)&gt;0,"insert into xxxx_loyal_clients_contr_attr (ID, CONTRACT_ID, CLIENT_ID, LC_TURNOVER, COLLATERAL_FIRST_DT, COLLATERAL_END_DT) values (s_xxxx_loyal_clients_contr_atr.NEXTVAL, "&amp;C279&amp;", "&amp;X279&amp;", "&amp;AP279&amp;", "&amp;AQ279&amp;", "&amp;AR279&amp;"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100294, 'Б-100294-13',date'2016-03-02',3, 2, 2, 'RUR', 1, 18, date'2016-03-06', date'2016-03-07', 1002941, 1, to_date('2016-03-07 00:00:00','YYYY-MM-DD HH24:MI:SS'), 60000, 10800, 0, 273, 0, 'c1', 8,null);insert into xxxx_oebs_cash_payment_test (ID, INVOICE_ID, OEBS_PAYMENT, DOC_DATE, COMISS_DATE) values (s_xxxx_oebs_cash_payment_test.NEXTVAL, 100294, 25000, to_date('2016-03-07 00:00:00','YYYY-MM-DD HH24:MI:SS'), date'2016-03-31' );insert into xxxx_client_discount_m  (ID,CLIENT_ID,CLIENT_AVG_DISCOUNT,DT) values (s_xxxx_client_discount_m.NEXTVAL,273, 13, date'2014-03-01');</v>
      </c>
    </row>
    <row r="280" spans="1:48" customFormat="1" ht="15" customHeight="1" x14ac:dyDescent="0.3">
      <c r="A280" s="375">
        <v>45</v>
      </c>
      <c r="B280" s="376"/>
      <c r="C280" s="377" t="str">
        <f t="shared" ref="C280:C283" si="133">"1000"&amp;A280</f>
        <v>100045</v>
      </c>
      <c r="D280" s="377" t="str">
        <f t="shared" ref="D280:D283" si="134">"1000"&amp;A280&amp;"/13"</f>
        <v>100045/13</v>
      </c>
      <c r="E280" s="158" t="s">
        <v>251</v>
      </c>
      <c r="F280" s="158" t="s">
        <v>252</v>
      </c>
      <c r="G280" s="377">
        <v>2</v>
      </c>
      <c r="H280" s="189">
        <v>100295</v>
      </c>
      <c r="I280" s="380" t="str">
        <f t="shared" ref="I280:I283" si="135">"Б-"&amp;H280&amp;"-13"</f>
        <v>Б-100295-13</v>
      </c>
      <c r="J280" s="414">
        <v>3</v>
      </c>
      <c r="K280" s="377">
        <v>7</v>
      </c>
      <c r="L280" s="377" t="s">
        <v>42</v>
      </c>
      <c r="M280" s="381">
        <v>1</v>
      </c>
      <c r="N280" s="377">
        <v>18</v>
      </c>
      <c r="O280" s="378" t="s">
        <v>168</v>
      </c>
      <c r="P280" s="378" t="s">
        <v>234</v>
      </c>
      <c r="Q280" s="378" t="s">
        <v>235</v>
      </c>
      <c r="R280" s="150" t="str">
        <f t="shared" si="127"/>
        <v>1002951</v>
      </c>
      <c r="S280" s="380">
        <v>1</v>
      </c>
      <c r="T280" s="378" t="s">
        <v>140</v>
      </c>
      <c r="U280" s="377">
        <v>60000</v>
      </c>
      <c r="V280" s="377">
        <f t="shared" ref="V280:V283" si="136">U280*0.18</f>
        <v>10800</v>
      </c>
      <c r="W280" s="377">
        <v>0</v>
      </c>
      <c r="X280" s="384">
        <v>274</v>
      </c>
      <c r="Y280" s="385" t="s">
        <v>47</v>
      </c>
      <c r="Z280" s="386">
        <f t="shared" ref="Z280:Z293" si="137">(U280-V280)*0.08</f>
        <v>3936</v>
      </c>
      <c r="AA280" s="387"/>
      <c r="AB280" s="388">
        <f t="shared" ref="AB280:AB293" si="138">AC280/1.18*0.08</f>
        <v>1694.9152542372883</v>
      </c>
      <c r="AC280" s="379">
        <v>25000</v>
      </c>
      <c r="AD280" s="392"/>
      <c r="AE280" s="393"/>
      <c r="AF280" s="394" t="s">
        <v>232</v>
      </c>
      <c r="AG280" s="389">
        <v>8</v>
      </c>
      <c r="AH280" s="395">
        <v>7</v>
      </c>
      <c r="AI280" s="391" t="s">
        <v>49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  <c r="AS280" t="s">
        <v>427</v>
      </c>
      <c r="AT280">
        <v>2</v>
      </c>
      <c r="AU280">
        <v>3936</v>
      </c>
      <c r="AV280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100295, 'Б-100295-13',date'2016-03-03',3, 7, 7, 'RUR', 1, 18, date'2016-03-06', date'2016-03-07', 1002951, 1, to_date('2016-03-08 00:00:00','YYYY-MM-DD HH24:MI:SS'), 60000, 10800, 0, 274, 0, 'c1', 8,null);insert into xxxx_oebs_cash_payment_test (ID, INVOICE_ID, OEBS_PAYMENT, DOC_DATE, COMISS_DATE) values (s_xxxx_oebs_cash_payment_test.NEXTVAL, 100295, 25000, to_date('2016-03-08 00:00:00','YYYY-MM-DD HH24:MI:SS'), date'2016-04-30' );insert into xxxx_client_discount_m  (ID,CLIENT_ID,CLIENT_AVG_DISCOUNT,DT) values (s_xxxx_client_discount_m.NEXTVAL,274, 7, date'2014-03-01');</v>
      </c>
    </row>
    <row r="281" spans="1:48" customFormat="1" ht="15" customHeight="1" x14ac:dyDescent="0.3">
      <c r="A281" s="375">
        <v>45</v>
      </c>
      <c r="B281" s="376"/>
      <c r="C281" s="377" t="str">
        <f t="shared" si="133"/>
        <v>100045</v>
      </c>
      <c r="D281" s="377" t="str">
        <f t="shared" si="134"/>
        <v>100045/13</v>
      </c>
      <c r="E281" s="158" t="s">
        <v>251</v>
      </c>
      <c r="F281" s="158" t="s">
        <v>252</v>
      </c>
      <c r="G281" s="377">
        <v>2</v>
      </c>
      <c r="H281" s="189">
        <v>100296</v>
      </c>
      <c r="I281" s="380" t="str">
        <f t="shared" si="135"/>
        <v>Б-100296-13</v>
      </c>
      <c r="J281" s="414">
        <v>3</v>
      </c>
      <c r="K281" s="377">
        <v>7</v>
      </c>
      <c r="L281" s="377" t="s">
        <v>42</v>
      </c>
      <c r="M281" s="381">
        <v>1</v>
      </c>
      <c r="N281" s="377">
        <v>18</v>
      </c>
      <c r="O281" s="378" t="s">
        <v>168</v>
      </c>
      <c r="P281" s="378" t="s">
        <v>234</v>
      </c>
      <c r="Q281" s="378" t="s">
        <v>235</v>
      </c>
      <c r="R281" s="150" t="str">
        <f t="shared" si="127"/>
        <v>1002961</v>
      </c>
      <c r="S281" s="380">
        <v>1</v>
      </c>
      <c r="T281" s="378" t="s">
        <v>140</v>
      </c>
      <c r="U281" s="377">
        <v>60000</v>
      </c>
      <c r="V281" s="377">
        <f t="shared" si="136"/>
        <v>10800</v>
      </c>
      <c r="W281" s="377">
        <v>0</v>
      </c>
      <c r="X281" s="384">
        <v>275</v>
      </c>
      <c r="Y281" s="385" t="s">
        <v>47</v>
      </c>
      <c r="Z281" s="386">
        <f t="shared" si="137"/>
        <v>3936</v>
      </c>
      <c r="AA281" s="387"/>
      <c r="AB281" s="388">
        <f t="shared" si="138"/>
        <v>6779.6610169491532</v>
      </c>
      <c r="AC281" s="379">
        <v>100000</v>
      </c>
      <c r="AD281" s="377"/>
      <c r="AE281" s="377"/>
      <c r="AF281" s="378" t="s">
        <v>231</v>
      </c>
      <c r="AG281" s="389">
        <v>8</v>
      </c>
      <c r="AH281" s="395">
        <v>7</v>
      </c>
      <c r="AI281" s="391" t="s">
        <v>49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  <c r="AT281">
        <v>3</v>
      </c>
      <c r="AU281">
        <v>3936</v>
      </c>
      <c r="AV281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100296, 'Б-100296-13',date'2016-03-03',3, 7, 7, 'RUR', 1, 18, date'2016-03-06', date'2016-03-07', 1002961, 1, to_date('2016-03-08 00:00:00','YYYY-MM-DD HH24:MI:SS'), 60000, 10800, 0, 275, 0, 'c1', 8,null);insert into xxxx_oebs_cash_payment_test (ID, INVOICE_ID, OEBS_PAYMENT, DOC_DATE, COMISS_DATE) values (s_xxxx_oebs_cash_payment_test.NEXTVAL, 100296, 100000, to_date('2016-03-08 00:00:00','YYYY-MM-DD HH24:MI:SS'), date'2016-03-31' );insert into xxxx_client_discount_m  (ID,CLIENT_ID,CLIENT_AVG_DISCOUNT,DT) values (s_xxxx_client_discount_m.NEXTVAL,275, 7, date'2014-03-01');</v>
      </c>
    </row>
    <row r="282" spans="1:48" customFormat="1" ht="15" customHeight="1" x14ac:dyDescent="0.3">
      <c r="A282" s="375">
        <v>45</v>
      </c>
      <c r="B282" s="376"/>
      <c r="C282" s="377" t="str">
        <f t="shared" si="133"/>
        <v>100045</v>
      </c>
      <c r="D282" s="377" t="str">
        <f t="shared" si="134"/>
        <v>100045/13</v>
      </c>
      <c r="E282" s="158" t="s">
        <v>251</v>
      </c>
      <c r="F282" s="158" t="s">
        <v>252</v>
      </c>
      <c r="G282" s="377">
        <v>2</v>
      </c>
      <c r="H282" s="189">
        <v>100297</v>
      </c>
      <c r="I282" s="380" t="str">
        <f t="shared" si="135"/>
        <v>Б-100297-13</v>
      </c>
      <c r="J282" s="414">
        <v>3</v>
      </c>
      <c r="K282" s="382">
        <v>3</v>
      </c>
      <c r="L282" s="377" t="s">
        <v>42</v>
      </c>
      <c r="M282" s="381">
        <v>1</v>
      </c>
      <c r="N282" s="377">
        <v>18</v>
      </c>
      <c r="O282" s="378" t="s">
        <v>169</v>
      </c>
      <c r="P282" s="378" t="s">
        <v>234</v>
      </c>
      <c r="Q282" s="378" t="s">
        <v>235</v>
      </c>
      <c r="R282" s="150" t="str">
        <f t="shared" si="127"/>
        <v>1002971</v>
      </c>
      <c r="S282" s="380">
        <v>1</v>
      </c>
      <c r="T282" s="378" t="s">
        <v>141</v>
      </c>
      <c r="U282" s="377">
        <v>60000</v>
      </c>
      <c r="V282" s="377">
        <f t="shared" si="136"/>
        <v>10800</v>
      </c>
      <c r="W282" s="377">
        <v>0</v>
      </c>
      <c r="X282" s="384">
        <v>276</v>
      </c>
      <c r="Y282" s="385" t="s">
        <v>47</v>
      </c>
      <c r="Z282" s="386">
        <f t="shared" si="137"/>
        <v>3936</v>
      </c>
      <c r="AA282" s="396"/>
      <c r="AB282" s="388">
        <f t="shared" si="138"/>
        <v>1694.9152542372883</v>
      </c>
      <c r="AC282" s="379">
        <v>25000</v>
      </c>
      <c r="AD282" s="392"/>
      <c r="AE282" s="377"/>
      <c r="AF282" s="394" t="s">
        <v>232</v>
      </c>
      <c r="AG282" s="389">
        <v>8</v>
      </c>
      <c r="AH282" s="397">
        <v>20</v>
      </c>
      <c r="AI282" s="391" t="s">
        <v>49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  <c r="AT282">
        <v>7</v>
      </c>
      <c r="AU282">
        <v>7872</v>
      </c>
      <c r="AV282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100297, 'Б-100297-13',date'2016-03-04',3, 3, 3, 'RUR', 1, 18, date'2016-03-06', date'2016-03-07', 1002971, 1, to_date('2016-03-09 00:00:00','YYYY-MM-DD HH24:MI:SS'), 60000, 10800, 0, 276, 0, 'c1', 8,null);insert into xxxx_oebs_cash_payment_test (ID, INVOICE_ID, OEBS_PAYMENT, DOC_DATE, COMISS_DATE) values (s_xxxx_oebs_cash_payment_test.NEXTVAL, 100297, 25000, to_date('2016-03-09 00:00:00','YYYY-MM-DD HH24:MI:SS'), date'2016-04-30' );insert into xxxx_client_discount_m  (ID,CLIENT_ID,CLIENT_AVG_DISCOUNT,DT) values (s_xxxx_client_discount_m.NEXTVAL,276, 20, date'2014-03-01');</v>
      </c>
    </row>
    <row r="283" spans="1:48" customFormat="1" ht="15" customHeight="1" x14ac:dyDescent="0.3">
      <c r="A283" s="375">
        <v>45</v>
      </c>
      <c r="B283" s="376"/>
      <c r="C283" s="377" t="str">
        <f t="shared" si="133"/>
        <v>100045</v>
      </c>
      <c r="D283" s="377" t="str">
        <f t="shared" si="134"/>
        <v>100045/13</v>
      </c>
      <c r="E283" s="158" t="s">
        <v>251</v>
      </c>
      <c r="F283" s="158" t="s">
        <v>252</v>
      </c>
      <c r="G283" s="377">
        <v>2</v>
      </c>
      <c r="H283" s="189">
        <v>100298</v>
      </c>
      <c r="I283" s="380" t="str">
        <f t="shared" si="135"/>
        <v>Б-100298-13</v>
      </c>
      <c r="J283" s="414">
        <v>3</v>
      </c>
      <c r="K283" s="398">
        <v>1</v>
      </c>
      <c r="L283" s="377" t="s">
        <v>42</v>
      </c>
      <c r="M283" s="381">
        <v>1</v>
      </c>
      <c r="N283" s="377">
        <v>18</v>
      </c>
      <c r="O283" s="378" t="s">
        <v>170</v>
      </c>
      <c r="P283" s="378" t="s">
        <v>234</v>
      </c>
      <c r="Q283" s="378" t="s">
        <v>235</v>
      </c>
      <c r="R283" s="150" t="str">
        <f t="shared" si="127"/>
        <v>1002981</v>
      </c>
      <c r="S283" s="380">
        <v>1</v>
      </c>
      <c r="T283" s="378" t="s">
        <v>142</v>
      </c>
      <c r="U283" s="377">
        <v>60000</v>
      </c>
      <c r="V283" s="377">
        <f t="shared" si="136"/>
        <v>10800</v>
      </c>
      <c r="W283" s="377">
        <v>0</v>
      </c>
      <c r="X283" s="384">
        <v>277</v>
      </c>
      <c r="Y283" s="385" t="s">
        <v>47</v>
      </c>
      <c r="Z283" s="386">
        <f t="shared" si="137"/>
        <v>3936</v>
      </c>
      <c r="AA283" s="396"/>
      <c r="AB283" s="388">
        <f t="shared" si="138"/>
        <v>1694.9152542372883</v>
      </c>
      <c r="AC283" s="379">
        <v>25000</v>
      </c>
      <c r="AD283" s="377"/>
      <c r="AE283" s="377"/>
      <c r="AF283" s="378" t="s">
        <v>231</v>
      </c>
      <c r="AG283" s="389">
        <v>8</v>
      </c>
      <c r="AH283" s="397">
        <v>13</v>
      </c>
      <c r="AI283" s="391" t="s">
        <v>49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  <c r="AU283" t="s">
        <v>522</v>
      </c>
      <c r="AV283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100298, 'Б-100298-13',date'2016-03-05',3, 1, 1, 'RUR', 1, 18, date'2016-03-06', date'2016-03-07', 1002981, 1, to_date('2016-03-11 00:00:00','YYYY-MM-DD HH24:MI:SS'), 60000, 10800, 0, 277, 0, 'c1', 8,null);insert into xxxx_oebs_cash_payment_test (ID, INVOICE_ID, OEBS_PAYMENT, DOC_DATE, COMISS_DATE) values (s_xxxx_oebs_cash_payment_test.NEXTVAL, 100298, 25000, to_date('2016-03-11 00:00:00','YYYY-MM-DD HH24:MI:SS'), date'2016-03-31' );insert into xxxx_client_discount_m  (ID,CLIENT_ID,CLIENT_AVG_DISCOUNT,DT) values (s_xxxx_client_discount_m.NEXTVAL,277, 13, date'2014-03-01');</v>
      </c>
    </row>
    <row r="284" spans="1:48" customFormat="1" ht="15" customHeight="1" x14ac:dyDescent="0.3">
      <c r="A284" s="375">
        <v>45</v>
      </c>
      <c r="B284" s="376"/>
      <c r="C284" s="377" t="str">
        <f>"1000"&amp;A284</f>
        <v>100045</v>
      </c>
      <c r="D284" s="377" t="str">
        <f>"1000"&amp;A284&amp;"/13"</f>
        <v>100045/13</v>
      </c>
      <c r="E284" s="159" t="s">
        <v>251</v>
      </c>
      <c r="F284" s="159" t="s">
        <v>252</v>
      </c>
      <c r="G284" s="377">
        <v>2</v>
      </c>
      <c r="H284" s="189">
        <v>100299</v>
      </c>
      <c r="I284" s="380" t="str">
        <f>"Б-"&amp;H284&amp;"-13"</f>
        <v>Б-100299-13</v>
      </c>
      <c r="J284" s="414">
        <v>3</v>
      </c>
      <c r="K284" s="377">
        <v>7</v>
      </c>
      <c r="L284" s="377" t="s">
        <v>42</v>
      </c>
      <c r="M284" s="381">
        <v>1</v>
      </c>
      <c r="N284" s="377">
        <v>18</v>
      </c>
      <c r="O284" s="378" t="s">
        <v>167</v>
      </c>
      <c r="P284" s="378" t="s">
        <v>234</v>
      </c>
      <c r="Q284" s="378" t="s">
        <v>235</v>
      </c>
      <c r="R284" s="150" t="str">
        <f t="shared" si="127"/>
        <v>1002991</v>
      </c>
      <c r="S284" s="380">
        <v>1</v>
      </c>
      <c r="T284" s="399" t="s">
        <v>147</v>
      </c>
      <c r="U284" s="377">
        <v>60000</v>
      </c>
      <c r="V284" s="377">
        <f>U284*0.18</f>
        <v>10800</v>
      </c>
      <c r="W284" s="377">
        <v>0</v>
      </c>
      <c r="X284" s="384">
        <v>278</v>
      </c>
      <c r="Y284" s="385" t="s">
        <v>47</v>
      </c>
      <c r="Z284" s="386">
        <f t="shared" si="137"/>
        <v>3936</v>
      </c>
      <c r="AA284" s="387"/>
      <c r="AB284" s="388">
        <f t="shared" si="138"/>
        <v>1694.9152542372883</v>
      </c>
      <c r="AC284" s="379">
        <v>25000</v>
      </c>
      <c r="AD284" s="392"/>
      <c r="AE284" s="377"/>
      <c r="AF284" s="399" t="s">
        <v>422</v>
      </c>
      <c r="AG284" s="389">
        <v>8</v>
      </c>
      <c r="AH284" s="390">
        <v>13</v>
      </c>
      <c r="AI284" s="391" t="s">
        <v>49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  <c r="AT284">
        <v>3</v>
      </c>
      <c r="AU284">
        <v>0</v>
      </c>
      <c r="AV284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100299, 'Б-100299-13',date'2016-03-02',3, 7, 7, 'RUR', 1, 18, date'2016-03-06', date'2016-03-07', 1002991, 1, to_date('2016-05-07 00:00:00','YYYY-MM-DD HH24:MI:SS'), 60000, 10800, 0, 278, 0, 'c1', 8,null);insert into xxxx_oebs_cash_payment_test (ID, INVOICE_ID, OEBS_PAYMENT, DOC_DATE, COMISS_DATE) values (s_xxxx_oebs_cash_payment_test.NEXTVAL, 100299, 25000, to_date('2016-05-07 00:00:00','YYYY-MM-DD HH24:MI:SS'), date'2016-05-31' );insert into xxxx_client_discount_m  (ID,CLIENT_ID,CLIENT_AVG_DISCOUNT,DT) values (s_xxxx_client_discount_m.NEXTVAL,278, 13, date'2014-03-01');</v>
      </c>
    </row>
    <row r="285" spans="1:48" customFormat="1" ht="15" customHeight="1" x14ac:dyDescent="0.3">
      <c r="A285" s="375">
        <v>45</v>
      </c>
      <c r="B285" s="376"/>
      <c r="C285" s="377" t="str">
        <f t="shared" ref="C285:C288" si="139">"1000"&amp;A285</f>
        <v>100045</v>
      </c>
      <c r="D285" s="377" t="str">
        <f t="shared" ref="D285:D288" si="140">"1000"&amp;A285&amp;"/13"</f>
        <v>100045/13</v>
      </c>
      <c r="E285" s="158" t="s">
        <v>251</v>
      </c>
      <c r="F285" s="158" t="s">
        <v>252</v>
      </c>
      <c r="G285" s="377">
        <v>2</v>
      </c>
      <c r="H285" s="189">
        <v>100300</v>
      </c>
      <c r="I285" s="380" t="str">
        <f t="shared" ref="I285:I288" si="141">"Б-"&amp;H285&amp;"-13"</f>
        <v>Б-100300-13</v>
      </c>
      <c r="J285" s="414">
        <v>3</v>
      </c>
      <c r="K285" s="398">
        <v>12</v>
      </c>
      <c r="L285" s="377" t="s">
        <v>42</v>
      </c>
      <c r="M285" s="381">
        <v>1</v>
      </c>
      <c r="N285" s="377">
        <v>18</v>
      </c>
      <c r="O285" s="378" t="s">
        <v>168</v>
      </c>
      <c r="P285" s="378" t="s">
        <v>234</v>
      </c>
      <c r="Q285" s="378" t="s">
        <v>235</v>
      </c>
      <c r="R285" s="150" t="str">
        <f t="shared" si="127"/>
        <v>1003001</v>
      </c>
      <c r="S285" s="380">
        <v>1</v>
      </c>
      <c r="T285" s="399" t="s">
        <v>148</v>
      </c>
      <c r="U285" s="377">
        <v>60000</v>
      </c>
      <c r="V285" s="377">
        <f t="shared" ref="V285:V288" si="142">U285*0.18</f>
        <v>10800</v>
      </c>
      <c r="W285" s="377">
        <v>0</v>
      </c>
      <c r="X285" s="384">
        <v>279</v>
      </c>
      <c r="Y285" s="385" t="s">
        <v>47</v>
      </c>
      <c r="Z285" s="386">
        <f t="shared" si="137"/>
        <v>3936</v>
      </c>
      <c r="AA285" s="387"/>
      <c r="AB285" s="388">
        <f t="shared" si="138"/>
        <v>1694.9152542372883</v>
      </c>
      <c r="AC285" s="379">
        <v>25000</v>
      </c>
      <c r="AD285" s="377"/>
      <c r="AE285" s="377"/>
      <c r="AF285" s="399" t="s">
        <v>422</v>
      </c>
      <c r="AG285" s="389">
        <v>8</v>
      </c>
      <c r="AH285" s="395">
        <v>7</v>
      </c>
      <c r="AI285" s="391" t="s">
        <v>49</v>
      </c>
      <c r="AJ285" s="378"/>
      <c r="AK285" s="378"/>
      <c r="AL285" s="383">
        <v>0</v>
      </c>
      <c r="AM285" s="380" t="s">
        <v>50</v>
      </c>
      <c r="AN285" s="377" t="s">
        <v>51</v>
      </c>
      <c r="AO285" s="377"/>
      <c r="AP285" s="383"/>
      <c r="AQ285" s="383"/>
      <c r="AR285" s="383"/>
      <c r="AT285">
        <v>7</v>
      </c>
      <c r="AU285">
        <v>0</v>
      </c>
      <c r="AV285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100300, 'Б-100300-13',date'2016-03-03',3, 12, 12, 'RUR', 1, 18, date'2016-03-06', date'2016-03-07', 1003001, 1, to_date('2016-05-08 00:00:00','YYYY-MM-DD HH24:MI:SS'), 60000, 10800, 0, 279, 0, 'c1', 8,null);insert into xxxx_oebs_cash_payment_test (ID, INVOICE_ID, OEBS_PAYMENT, DOC_DATE, COMISS_DATE) values (s_xxxx_oebs_cash_payment_test.NEXTVAL, 100300, 25000, to_date('2016-05-08 00:00:00','YYYY-MM-DD HH24:MI:SS'), date'2016-05-31' );insert into xxxx_client_discount_m  (ID,CLIENT_ID,CLIENT_AVG_DISCOUNT,DT) values (s_xxxx_client_discount_m.NEXTVAL,279, 7, date'2014-03-01');</v>
      </c>
    </row>
    <row r="286" spans="1:48" customFormat="1" ht="15.6" x14ac:dyDescent="0.3">
      <c r="A286" s="375">
        <v>45</v>
      </c>
      <c r="B286" s="376"/>
      <c r="C286" s="377" t="str">
        <f t="shared" si="139"/>
        <v>100045</v>
      </c>
      <c r="D286" s="377" t="str">
        <f t="shared" si="140"/>
        <v>100045/13</v>
      </c>
      <c r="E286" s="158" t="s">
        <v>251</v>
      </c>
      <c r="F286" s="158" t="s">
        <v>252</v>
      </c>
      <c r="G286" s="377">
        <v>2</v>
      </c>
      <c r="H286" s="189">
        <v>100301</v>
      </c>
      <c r="I286" s="380" t="str">
        <f t="shared" si="141"/>
        <v>Б-100301-13</v>
      </c>
      <c r="J286" s="414">
        <v>3</v>
      </c>
      <c r="K286" s="377">
        <v>7</v>
      </c>
      <c r="L286" s="377" t="s">
        <v>42</v>
      </c>
      <c r="M286" s="381">
        <v>1</v>
      </c>
      <c r="N286" s="377">
        <v>18</v>
      </c>
      <c r="O286" s="378" t="s">
        <v>168</v>
      </c>
      <c r="P286" s="378" t="s">
        <v>234</v>
      </c>
      <c r="Q286" s="378" t="s">
        <v>235</v>
      </c>
      <c r="R286" s="150" t="str">
        <f t="shared" si="127"/>
        <v>1003011</v>
      </c>
      <c r="S286" s="380">
        <v>1</v>
      </c>
      <c r="T286" s="399" t="s">
        <v>148</v>
      </c>
      <c r="U286" s="377">
        <v>55000</v>
      </c>
      <c r="V286" s="377">
        <f t="shared" si="142"/>
        <v>9900</v>
      </c>
      <c r="W286" s="377">
        <v>0</v>
      </c>
      <c r="X286" s="384">
        <v>280</v>
      </c>
      <c r="Y286" s="385" t="s">
        <v>47</v>
      </c>
      <c r="Z286" s="386">
        <f t="shared" si="137"/>
        <v>3608</v>
      </c>
      <c r="AA286" s="387"/>
      <c r="AB286" s="388">
        <f t="shared" si="138"/>
        <v>1694.9152542372883</v>
      </c>
      <c r="AC286" s="379">
        <v>25000</v>
      </c>
      <c r="AD286" s="392"/>
      <c r="AE286" s="393"/>
      <c r="AF286" s="394" t="s">
        <v>233</v>
      </c>
      <c r="AG286" s="389">
        <v>8</v>
      </c>
      <c r="AH286" s="395">
        <v>7</v>
      </c>
      <c r="AI286" s="391" t="s">
        <v>49</v>
      </c>
      <c r="AJ286" s="378"/>
      <c r="AK286" s="378"/>
      <c r="AL286" s="383">
        <v>0</v>
      </c>
      <c r="AM286" s="380" t="s">
        <v>50</v>
      </c>
      <c r="AN286" s="377" t="s">
        <v>51</v>
      </c>
      <c r="AO286" s="377"/>
      <c r="AP286" s="383"/>
      <c r="AQ286" s="383"/>
      <c r="AR286" s="383"/>
      <c r="AU286" t="s">
        <v>523</v>
      </c>
      <c r="AV286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100301, 'Б-100301-13',date'2016-03-03',3, 7, 7, 'RUR', 1, 18, date'2016-03-06', date'2016-03-07', 1003011, 1, to_date('2016-05-08 00:00:00','YYYY-MM-DD HH24:MI:SS'), 55000, 9900, 0, 280, 0, 'c1', 8,null);insert into xxxx_oebs_cash_payment_test (ID, INVOICE_ID, OEBS_PAYMENT, DOC_DATE, COMISS_DATE) values (s_xxxx_oebs_cash_payment_test.NEXTVAL, 100301, 25000, to_date('2016-05-08 00:00:00','YYYY-MM-DD HH24:MI:SS'), date'2016-06-30' );insert into xxxx_client_discount_m  (ID,CLIENT_ID,CLIENT_AVG_DISCOUNT,DT) values (s_xxxx_client_discount_m.NEXTVAL,280, 7, date'2014-03-01');</v>
      </c>
    </row>
    <row r="287" spans="1:48" customFormat="1" ht="17.25" customHeight="1" x14ac:dyDescent="0.3">
      <c r="A287" s="375">
        <v>45</v>
      </c>
      <c r="B287" s="376"/>
      <c r="C287" s="377" t="str">
        <f t="shared" si="139"/>
        <v>100045</v>
      </c>
      <c r="D287" s="377" t="str">
        <f t="shared" si="140"/>
        <v>100045/13</v>
      </c>
      <c r="E287" s="158" t="s">
        <v>251</v>
      </c>
      <c r="F287" s="158" t="s">
        <v>252</v>
      </c>
      <c r="G287" s="377">
        <v>2</v>
      </c>
      <c r="H287" s="189">
        <v>100302</v>
      </c>
      <c r="I287" s="380" t="str">
        <f t="shared" si="141"/>
        <v>Б-100302-13</v>
      </c>
      <c r="J287" s="414">
        <v>3</v>
      </c>
      <c r="K287" s="398">
        <v>3</v>
      </c>
      <c r="L287" s="377" t="s">
        <v>42</v>
      </c>
      <c r="M287" s="381">
        <v>1</v>
      </c>
      <c r="N287" s="377">
        <v>18</v>
      </c>
      <c r="O287" s="378" t="s">
        <v>169</v>
      </c>
      <c r="P287" s="378" t="s">
        <v>234</v>
      </c>
      <c r="Q287" s="378" t="s">
        <v>235</v>
      </c>
      <c r="R287" s="150" t="str">
        <f t="shared" si="127"/>
        <v>1003021</v>
      </c>
      <c r="S287" s="380">
        <v>1</v>
      </c>
      <c r="T287" s="399" t="s">
        <v>149</v>
      </c>
      <c r="U287" s="377">
        <v>50000</v>
      </c>
      <c r="V287" s="377">
        <f t="shared" si="142"/>
        <v>9000</v>
      </c>
      <c r="W287" s="377">
        <v>0</v>
      </c>
      <c r="X287" s="384">
        <v>281</v>
      </c>
      <c r="Y287" s="385" t="s">
        <v>47</v>
      </c>
      <c r="Z287" s="386">
        <f t="shared" si="137"/>
        <v>3280</v>
      </c>
      <c r="AA287" s="396"/>
      <c r="AB287" s="388">
        <f t="shared" si="138"/>
        <v>1694.9152542372883</v>
      </c>
      <c r="AC287" s="379">
        <v>25000</v>
      </c>
      <c r="AD287" s="377"/>
      <c r="AE287" s="400"/>
      <c r="AF287" s="394" t="s">
        <v>233</v>
      </c>
      <c r="AG287" s="389">
        <v>8</v>
      </c>
      <c r="AH287" s="397">
        <v>20</v>
      </c>
      <c r="AI287" s="391" t="s">
        <v>49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T287">
        <v>1</v>
      </c>
      <c r="AU287">
        <v>3280</v>
      </c>
      <c r="AV287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100302, 'Б-100302-13',date'2016-03-04',3, 3, 3, 'RUR', 1, 18, date'2016-03-06', date'2016-03-07', 1003021, 1, to_date('2016-05-09 00:00:00','YYYY-MM-DD HH24:MI:SS'), 50000, 9000, 0, 281, 0, 'c1', 8,null);insert into xxxx_oebs_cash_payment_test (ID, INVOICE_ID, OEBS_PAYMENT, DOC_DATE, COMISS_DATE) values (s_xxxx_oebs_cash_payment_test.NEXTVAL, 100302, 25000, to_date('2016-05-09 00:00:00','YYYY-MM-DD HH24:MI:SS'), date'2016-06-30' );insert into xxxx_client_discount_m  (ID,CLIENT_ID,CLIENT_AVG_DISCOUNT,DT) values (s_xxxx_client_discount_m.NEXTVAL,281, 20, date'2014-03-01');</v>
      </c>
    </row>
    <row r="288" spans="1:48" customFormat="1" ht="16.5" customHeight="1" x14ac:dyDescent="0.3">
      <c r="A288" s="375">
        <v>45</v>
      </c>
      <c r="B288" s="376"/>
      <c r="C288" s="377" t="str">
        <f t="shared" si="139"/>
        <v>100045</v>
      </c>
      <c r="D288" s="377" t="str">
        <f t="shared" si="140"/>
        <v>100045/13</v>
      </c>
      <c r="E288" s="158" t="s">
        <v>251</v>
      </c>
      <c r="F288" s="158" t="s">
        <v>252</v>
      </c>
      <c r="G288" s="377">
        <v>2</v>
      </c>
      <c r="H288" s="189">
        <v>100303</v>
      </c>
      <c r="I288" s="380" t="str">
        <f t="shared" si="141"/>
        <v>Б-100303-13</v>
      </c>
      <c r="J288" s="414">
        <v>3</v>
      </c>
      <c r="K288" s="398">
        <v>1</v>
      </c>
      <c r="L288" s="377" t="s">
        <v>42</v>
      </c>
      <c r="M288" s="381">
        <v>1</v>
      </c>
      <c r="N288" s="377">
        <v>18</v>
      </c>
      <c r="O288" s="378" t="s">
        <v>170</v>
      </c>
      <c r="P288" s="378" t="s">
        <v>234</v>
      </c>
      <c r="Q288" s="378" t="s">
        <v>235</v>
      </c>
      <c r="R288" s="150" t="str">
        <f t="shared" si="127"/>
        <v>1003031</v>
      </c>
      <c r="S288" s="380">
        <v>1</v>
      </c>
      <c r="T288" s="401" t="s">
        <v>150</v>
      </c>
      <c r="U288" s="377">
        <v>50000</v>
      </c>
      <c r="V288" s="377">
        <f t="shared" si="142"/>
        <v>9000</v>
      </c>
      <c r="W288" s="377">
        <v>0</v>
      </c>
      <c r="X288" s="384">
        <v>282</v>
      </c>
      <c r="Y288" s="385" t="s">
        <v>47</v>
      </c>
      <c r="Z288" s="386">
        <f t="shared" si="137"/>
        <v>3280</v>
      </c>
      <c r="AA288" s="396"/>
      <c r="AB288" s="388">
        <f t="shared" si="138"/>
        <v>1694.9152542372883</v>
      </c>
      <c r="AC288" s="379">
        <v>25000</v>
      </c>
      <c r="AD288" s="402"/>
      <c r="AE288" s="393"/>
      <c r="AF288" s="401" t="s">
        <v>422</v>
      </c>
      <c r="AG288" s="389">
        <v>8</v>
      </c>
      <c r="AH288" s="397">
        <v>13</v>
      </c>
      <c r="AI288" s="391" t="s">
        <v>49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  <c r="AT288">
        <v>3</v>
      </c>
      <c r="AU288">
        <v>3280</v>
      </c>
      <c r="AV288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100303, 'Б-100303-13',date'2016-03-05',3, 1, 1, 'RUR', 1, 18, date'2016-03-06', date'2016-03-07', 1003031, 1, to_date('2016-05-11 00:00:00','YYYY-MM-DD HH24:MI:SS'), 50000, 9000, 0, 282, 0, 'c1', 8,null);insert into xxxx_oebs_cash_payment_test (ID, INVOICE_ID, OEBS_PAYMENT, DOC_DATE, COMISS_DATE) values (s_xxxx_oebs_cash_payment_test.NEXTVAL, 100303, 25000, to_date('2016-05-11 00:00:00','YYYY-MM-DD HH24:MI:SS'), date'2016-05-31' );insert into xxxx_client_discount_m  (ID,CLIENT_ID,CLIENT_AVG_DISCOUNT,DT) values (s_xxxx_client_discount_m.NEXTVAL,282, 13, date'2014-03-01');</v>
      </c>
    </row>
    <row r="289" spans="1:48" customFormat="1" ht="17.25" customHeight="1" x14ac:dyDescent="0.3">
      <c r="A289" s="375">
        <v>45</v>
      </c>
      <c r="B289" s="376"/>
      <c r="C289" s="377" t="str">
        <f>"1000"&amp;A289</f>
        <v>100045</v>
      </c>
      <c r="D289" s="377" t="str">
        <f>"1000"&amp;A289&amp;"/13"</f>
        <v>100045/13</v>
      </c>
      <c r="E289" s="158" t="s">
        <v>251</v>
      </c>
      <c r="F289" s="158" t="s">
        <v>252</v>
      </c>
      <c r="G289" s="377">
        <v>2</v>
      </c>
      <c r="H289" s="189">
        <v>100304</v>
      </c>
      <c r="I289" s="380" t="str">
        <f>"Б-"&amp;H289&amp;"-13"</f>
        <v>Б-100304-13</v>
      </c>
      <c r="J289" s="414">
        <v>3</v>
      </c>
      <c r="K289" s="377">
        <v>7</v>
      </c>
      <c r="L289" s="377" t="s">
        <v>42</v>
      </c>
      <c r="M289" s="381">
        <v>1</v>
      </c>
      <c r="N289" s="377">
        <v>18</v>
      </c>
      <c r="O289" s="378" t="s">
        <v>167</v>
      </c>
      <c r="P289" s="378" t="s">
        <v>234</v>
      </c>
      <c r="Q289" s="378" t="s">
        <v>235</v>
      </c>
      <c r="R289" s="150" t="str">
        <f t="shared" si="127"/>
        <v>1003041</v>
      </c>
      <c r="S289" s="380">
        <v>1</v>
      </c>
      <c r="T289" s="394" t="s">
        <v>152</v>
      </c>
      <c r="U289" s="377">
        <v>50000</v>
      </c>
      <c r="V289" s="377">
        <f>U289*0.18</f>
        <v>9000</v>
      </c>
      <c r="W289" s="377">
        <v>0</v>
      </c>
      <c r="X289" s="384">
        <v>283</v>
      </c>
      <c r="Y289" s="385" t="s">
        <v>47</v>
      </c>
      <c r="Z289" s="386">
        <f t="shared" si="137"/>
        <v>3280</v>
      </c>
      <c r="AA289" s="387"/>
      <c r="AB289" s="388">
        <f t="shared" si="138"/>
        <v>1694.9152542372883</v>
      </c>
      <c r="AC289" s="379">
        <v>25000</v>
      </c>
      <c r="AD289" s="377"/>
      <c r="AE289" s="393"/>
      <c r="AF289" s="394" t="s">
        <v>233</v>
      </c>
      <c r="AG289" s="389">
        <v>8</v>
      </c>
      <c r="AH289" s="390">
        <v>13</v>
      </c>
      <c r="AI289" s="391" t="s">
        <v>49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  <c r="AT289">
        <v>7</v>
      </c>
      <c r="AU289">
        <v>7544</v>
      </c>
      <c r="AV289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100304, 'Б-100304-13',date'2016-03-02',3, 7, 7, 'RUR', 1, 18, date'2016-03-06', date'2016-03-07', 1003041, 1, to_date('2016-06-07 00:00:00','YYYY-MM-DD HH24:MI:SS'), 50000, 9000, 0, 283, 0, 'c1', 8,null);insert into xxxx_oebs_cash_payment_test (ID, INVOICE_ID, OEBS_PAYMENT, DOC_DATE, COMISS_DATE) values (s_xxxx_oebs_cash_payment_test.NEXTVAL, 100304, 25000, to_date('2016-06-07 00:00:00','YYYY-MM-DD HH24:MI:SS'), date'2016-06-30' );insert into xxxx_client_discount_m  (ID,CLIENT_ID,CLIENT_AVG_DISCOUNT,DT) values (s_xxxx_client_discount_m.NEXTVAL,283, 13, date'2014-03-01');</v>
      </c>
    </row>
    <row r="290" spans="1:48" customFormat="1" x14ac:dyDescent="0.3">
      <c r="A290" s="375">
        <v>45</v>
      </c>
      <c r="B290" s="376"/>
      <c r="C290" s="377" t="str">
        <f t="shared" ref="C290:C291" si="143">"1000"&amp;A290</f>
        <v>100045</v>
      </c>
      <c r="D290" s="377" t="str">
        <f t="shared" ref="D290:D291" si="144">"1000"&amp;A290&amp;"/13"</f>
        <v>100045/13</v>
      </c>
      <c r="E290" s="159" t="s">
        <v>251</v>
      </c>
      <c r="F290" s="159" t="s">
        <v>252</v>
      </c>
      <c r="G290" s="377">
        <v>2</v>
      </c>
      <c r="H290" s="189">
        <v>100305</v>
      </c>
      <c r="I290" s="380" t="str">
        <f t="shared" ref="I290:I293" si="145">"Б-"&amp;H290&amp;"-13"</f>
        <v>Б-100305-13</v>
      </c>
      <c r="J290" s="414">
        <v>3</v>
      </c>
      <c r="K290" s="382">
        <v>3</v>
      </c>
      <c r="L290" s="377" t="s">
        <v>42</v>
      </c>
      <c r="M290" s="381">
        <v>1</v>
      </c>
      <c r="N290" s="377">
        <v>18</v>
      </c>
      <c r="O290" s="378" t="s">
        <v>168</v>
      </c>
      <c r="P290" s="378" t="s">
        <v>234</v>
      </c>
      <c r="Q290" s="378" t="s">
        <v>235</v>
      </c>
      <c r="R290" s="150" t="str">
        <f t="shared" si="127"/>
        <v>1003051</v>
      </c>
      <c r="S290" s="380">
        <v>1</v>
      </c>
      <c r="T290" s="394" t="s">
        <v>153</v>
      </c>
      <c r="U290" s="377">
        <v>50000</v>
      </c>
      <c r="V290" s="377">
        <f t="shared" ref="V290:V293" si="146">U290*0.18</f>
        <v>9000</v>
      </c>
      <c r="W290" s="377">
        <v>0</v>
      </c>
      <c r="X290" s="384">
        <v>284</v>
      </c>
      <c r="Y290" s="385" t="s">
        <v>47</v>
      </c>
      <c r="Z290" s="386">
        <f t="shared" si="137"/>
        <v>3280</v>
      </c>
      <c r="AA290" s="387"/>
      <c r="AB290" s="388">
        <f t="shared" si="138"/>
        <v>1694.9152542372883</v>
      </c>
      <c r="AC290" s="379">
        <v>25000</v>
      </c>
      <c r="AD290" s="402"/>
      <c r="AE290" s="393"/>
      <c r="AF290" s="394" t="s">
        <v>233</v>
      </c>
      <c r="AG290" s="389">
        <v>8</v>
      </c>
      <c r="AH290" s="395">
        <v>7</v>
      </c>
      <c r="AI290" s="391" t="s">
        <v>49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  <c r="AT290">
        <v>12</v>
      </c>
      <c r="AU290">
        <v>3936</v>
      </c>
      <c r="AV290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100305, 'Б-100305-13',date'2016-03-03',3, 3, 3, 'RUR', 1, 18, date'2016-03-06', date'2016-03-07', 1003051, 1, to_date('2016-06-08 00:00:00','YYYY-MM-DD HH24:MI:SS'), 50000, 9000, 0, 284, 0, 'c1', 8,null);insert into xxxx_oebs_cash_payment_test (ID, INVOICE_ID, OEBS_PAYMENT, DOC_DATE, COMISS_DATE) values (s_xxxx_oebs_cash_payment_test.NEXTVAL, 100305, 25000, to_date('2016-06-08 00:00:00','YYYY-MM-DD HH24:MI:SS'), date'2016-06-30' );insert into xxxx_client_discount_m  (ID,CLIENT_ID,CLIENT_AVG_DISCOUNT,DT) values (s_xxxx_client_discount_m.NEXTVAL,284, 7, date'2014-03-01');</v>
      </c>
    </row>
    <row r="291" spans="1:48" customFormat="1" x14ac:dyDescent="0.3">
      <c r="A291" s="375">
        <v>45</v>
      </c>
      <c r="B291" s="376"/>
      <c r="C291" s="377" t="str">
        <f t="shared" si="143"/>
        <v>100045</v>
      </c>
      <c r="D291" s="377" t="str">
        <f t="shared" si="144"/>
        <v>100045/13</v>
      </c>
      <c r="E291" s="158" t="s">
        <v>251</v>
      </c>
      <c r="F291" s="158" t="s">
        <v>252</v>
      </c>
      <c r="G291" s="377">
        <v>2</v>
      </c>
      <c r="H291" s="189">
        <v>100306</v>
      </c>
      <c r="I291" s="380" t="str">
        <f t="shared" si="145"/>
        <v>Б-100306-13</v>
      </c>
      <c r="J291" s="414">
        <v>3</v>
      </c>
      <c r="K291" s="377">
        <v>7</v>
      </c>
      <c r="L291" s="377" t="s">
        <v>42</v>
      </c>
      <c r="M291" s="381">
        <v>1</v>
      </c>
      <c r="N291" s="377">
        <v>18</v>
      </c>
      <c r="O291" s="378" t="s">
        <v>168</v>
      </c>
      <c r="P291" s="378" t="s">
        <v>234</v>
      </c>
      <c r="Q291" s="378" t="s">
        <v>235</v>
      </c>
      <c r="R291" s="150" t="str">
        <f t="shared" si="127"/>
        <v>1003061</v>
      </c>
      <c r="S291" s="380">
        <v>1</v>
      </c>
      <c r="T291" s="394" t="s">
        <v>154</v>
      </c>
      <c r="U291" s="377">
        <v>50000</v>
      </c>
      <c r="V291" s="377">
        <f t="shared" si="146"/>
        <v>9000</v>
      </c>
      <c r="W291" s="377">
        <v>0</v>
      </c>
      <c r="X291" s="384">
        <v>285</v>
      </c>
      <c r="Y291" s="385" t="s">
        <v>47</v>
      </c>
      <c r="Z291" s="386">
        <f t="shared" si="137"/>
        <v>3280</v>
      </c>
      <c r="AA291" s="387"/>
      <c r="AB291" s="388">
        <f t="shared" si="138"/>
        <v>1694.9152542372883</v>
      </c>
      <c r="AC291" s="379">
        <v>25000</v>
      </c>
      <c r="AD291" s="377"/>
      <c r="AE291" s="377"/>
      <c r="AF291" s="394" t="s">
        <v>233</v>
      </c>
      <c r="AG291" s="389">
        <v>8</v>
      </c>
      <c r="AH291" s="395">
        <v>7</v>
      </c>
      <c r="AI291" s="391" t="s">
        <v>49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  <c r="AU291" t="s">
        <v>524</v>
      </c>
      <c r="AV291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100306, 'Б-100306-13',date'2016-03-03',3, 7, 7, 'RUR', 1, 18, date'2016-03-06', date'2016-03-07', 1003061, 1, to_date('2016-06-07 00:00:01','YYYY-MM-DD HH24:MI:SS'), 50000, 9000, 0, 285, 0, 'c1', 8,null);insert into xxxx_oebs_cash_payment_test (ID, INVOICE_ID, OEBS_PAYMENT, DOC_DATE, COMISS_DATE) values (s_xxxx_oebs_cash_payment_test.NEXTVAL, 100306, 25000, to_date('2016-06-07 00:00:01','YYYY-MM-DD HH24:MI:SS'), date'2016-06-30' );insert into xxxx_client_discount_m  (ID,CLIENT_ID,CLIENT_AVG_DISCOUNT,DT) values (s_xxxx_client_discount_m.NEXTVAL,285, 7, date'2014-03-01');</v>
      </c>
    </row>
    <row r="292" spans="1:48" customFormat="1" x14ac:dyDescent="0.3">
      <c r="A292" s="375">
        <v>45</v>
      </c>
      <c r="B292" s="376"/>
      <c r="C292" s="377" t="str">
        <f>"1000"&amp;A292</f>
        <v>100045</v>
      </c>
      <c r="D292" s="377" t="str">
        <f>"1000"&amp;A292&amp;"/13"</f>
        <v>100045/13</v>
      </c>
      <c r="E292" s="158" t="s">
        <v>251</v>
      </c>
      <c r="F292" s="158" t="s">
        <v>252</v>
      </c>
      <c r="G292" s="377">
        <v>2</v>
      </c>
      <c r="H292" s="189">
        <v>100307</v>
      </c>
      <c r="I292" s="380" t="str">
        <f t="shared" si="145"/>
        <v>Б-100307-13</v>
      </c>
      <c r="J292" s="414">
        <v>3</v>
      </c>
      <c r="K292" s="398">
        <v>3</v>
      </c>
      <c r="L292" s="377" t="s">
        <v>42</v>
      </c>
      <c r="M292" s="381">
        <v>1</v>
      </c>
      <c r="N292" s="377">
        <v>18</v>
      </c>
      <c r="O292" s="378" t="s">
        <v>169</v>
      </c>
      <c r="P292" s="378" t="s">
        <v>234</v>
      </c>
      <c r="Q292" s="378" t="s">
        <v>235</v>
      </c>
      <c r="R292" s="150" t="str">
        <f t="shared" si="127"/>
        <v>1003071</v>
      </c>
      <c r="S292" s="380">
        <v>1</v>
      </c>
      <c r="T292" s="394" t="s">
        <v>155</v>
      </c>
      <c r="U292" s="377">
        <v>50000</v>
      </c>
      <c r="V292" s="377">
        <f t="shared" si="146"/>
        <v>9000</v>
      </c>
      <c r="W292" s="377">
        <v>0</v>
      </c>
      <c r="X292" s="384">
        <v>286</v>
      </c>
      <c r="Y292" s="385" t="s">
        <v>47</v>
      </c>
      <c r="Z292" s="386">
        <f t="shared" si="137"/>
        <v>3280</v>
      </c>
      <c r="AA292" s="396"/>
      <c r="AB292" s="388">
        <f t="shared" si="138"/>
        <v>27118.644067796613</v>
      </c>
      <c r="AC292" s="379">
        <v>400000</v>
      </c>
      <c r="AD292" s="377"/>
      <c r="AE292" s="377"/>
      <c r="AF292" s="394" t="s">
        <v>423</v>
      </c>
      <c r="AG292" s="389">
        <v>8</v>
      </c>
      <c r="AH292" s="397">
        <v>20</v>
      </c>
      <c r="AI292" s="391" t="s">
        <v>49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  <c r="AT292">
        <v>1</v>
      </c>
      <c r="AU292">
        <v>3280</v>
      </c>
      <c r="AV292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100307, 'Б-100307-13',date'2016-03-04',3, 3, 3, 'RUR', 1, 18, date'2016-03-06', date'2016-03-07', 1003071, 1, to_date('2016-06-08 00:00:01','YYYY-MM-DD HH24:MI:SS'), 50000, 9000, 0, 286, 0, 'c1', 8,null);insert into xxxx_oebs_cash_payment_test (ID, INVOICE_ID, OEBS_PAYMENT, DOC_DATE, COMISS_DATE) values (s_xxxx_oebs_cash_payment_test.NEXTVAL, 100307, 400000, to_date('2016-06-08 00:00:01','YYYY-MM-DD HH24:MI:SS'), date'2016-07-31' );insert into xxxx_client_discount_m  (ID,CLIENT_ID,CLIENT_AVG_DISCOUNT,DT) values (s_xxxx_client_discount_m.NEXTVAL,286, 20, date'2014-03-01');</v>
      </c>
    </row>
    <row r="293" spans="1:48" customFormat="1" x14ac:dyDescent="0.3">
      <c r="A293" s="375">
        <v>45</v>
      </c>
      <c r="B293" s="376"/>
      <c r="C293" s="403" t="str">
        <f t="shared" ref="C293" si="147">"1000"&amp;A293</f>
        <v>100045</v>
      </c>
      <c r="D293" s="403" t="str">
        <f t="shared" ref="D293" si="148">"1000"&amp;A293&amp;"/13"</f>
        <v>100045/13</v>
      </c>
      <c r="E293" s="158" t="s">
        <v>251</v>
      </c>
      <c r="F293" s="158" t="s">
        <v>252</v>
      </c>
      <c r="G293" s="403">
        <v>2</v>
      </c>
      <c r="H293" s="189">
        <v>100308</v>
      </c>
      <c r="I293" s="403" t="str">
        <f t="shared" si="145"/>
        <v>Б-100308-13</v>
      </c>
      <c r="J293" s="414">
        <v>3</v>
      </c>
      <c r="K293" s="405">
        <v>1</v>
      </c>
      <c r="L293" s="403" t="s">
        <v>42</v>
      </c>
      <c r="M293" s="406">
        <v>1</v>
      </c>
      <c r="N293" s="403">
        <v>18</v>
      </c>
      <c r="O293" s="404" t="s">
        <v>170</v>
      </c>
      <c r="P293" s="404" t="s">
        <v>234</v>
      </c>
      <c r="Q293" s="404" t="s">
        <v>235</v>
      </c>
      <c r="R293" s="150" t="str">
        <f t="shared" si="127"/>
        <v>1003081</v>
      </c>
      <c r="S293" s="403">
        <v>1</v>
      </c>
      <c r="T293" s="394" t="s">
        <v>156</v>
      </c>
      <c r="U293" s="377">
        <v>50000</v>
      </c>
      <c r="V293" s="403">
        <f t="shared" si="146"/>
        <v>9000</v>
      </c>
      <c r="W293" s="403">
        <v>0</v>
      </c>
      <c r="X293" s="384">
        <v>287</v>
      </c>
      <c r="Y293" s="408" t="s">
        <v>47</v>
      </c>
      <c r="Z293" s="386">
        <f t="shared" si="137"/>
        <v>3280</v>
      </c>
      <c r="AA293" s="409"/>
      <c r="AB293" s="388">
        <f t="shared" si="138"/>
        <v>1694.9152542372883</v>
      </c>
      <c r="AC293" s="410">
        <v>25000</v>
      </c>
      <c r="AD293" s="377"/>
      <c r="AE293" s="403"/>
      <c r="AF293" s="394" t="s">
        <v>424</v>
      </c>
      <c r="AG293" s="411">
        <v>8</v>
      </c>
      <c r="AH293" s="412">
        <v>13</v>
      </c>
      <c r="AI293" s="413" t="s">
        <v>49</v>
      </c>
      <c r="AJ293" s="404"/>
      <c r="AK293" s="404"/>
      <c r="AL293" s="407">
        <v>0</v>
      </c>
      <c r="AM293" s="403" t="s">
        <v>50</v>
      </c>
      <c r="AN293" s="403" t="s">
        <v>51</v>
      </c>
      <c r="AO293" s="403"/>
      <c r="AP293" s="407"/>
      <c r="AQ293" s="407"/>
      <c r="AR293" s="407"/>
      <c r="AS293" s="330"/>
      <c r="AT293">
        <v>3</v>
      </c>
      <c r="AU293">
        <v>6560</v>
      </c>
      <c r="AV293" s="353" t="str">
        <f t="shared" si="13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45, 100045, '100045/13', date'2016-03-01', date'2016-09-01', 2, 100308, 'Б-100308-13',date'2016-03-05',3, 1, 1, 'RUR', 1, 18, date'2016-03-06', date'2016-03-07', 1003081, 1, to_date('2016-06-07 00:00:02','YYYY-MM-DD HH24:MI:SS'), 50000, 9000, 0, 287, 0, 'c1', 8,null);insert into xxxx_oebs_cash_payment_test (ID, INVOICE_ID, OEBS_PAYMENT, DOC_DATE, COMISS_DATE) values (s_xxxx_oebs_cash_payment_test.NEXTVAL, 100308, 25000, to_date('2016-06-07 00:00:02','YYYY-MM-DD HH24:MI:SS'), date'2016-08-31' );insert into xxxx_client_discount_m  (ID,CLIENT_ID,CLIENT_AVG_DISCOUNT,DT) values (s_xxxx_client_discount_m.NEXTVAL,287, 13, date'2014-03-01');</v>
      </c>
    </row>
    <row r="294" spans="1:48" customFormat="1" ht="15" customHeight="1" x14ac:dyDescent="0.3">
      <c r="J294" s="244"/>
      <c r="AN294" s="416"/>
      <c r="AT294">
        <v>7</v>
      </c>
      <c r="AU294">
        <v>6560</v>
      </c>
    </row>
    <row r="295" spans="1:48" x14ac:dyDescent="0.3">
      <c r="AF295" s="353"/>
      <c r="AU295" s="9" t="s">
        <v>525</v>
      </c>
    </row>
    <row r="296" spans="1:48" x14ac:dyDescent="0.3">
      <c r="AB296"/>
      <c r="AC296" s="415"/>
      <c r="AD296"/>
      <c r="AT296" s="9">
        <v>3</v>
      </c>
      <c r="AU296" s="9">
        <v>0</v>
      </c>
    </row>
    <row r="297" spans="1:48" x14ac:dyDescent="0.3">
      <c r="AB297"/>
      <c r="AC297" s="415"/>
      <c r="AD297"/>
      <c r="AU297" s="9" t="s">
        <v>526</v>
      </c>
    </row>
    <row r="298" spans="1:48" x14ac:dyDescent="0.3">
      <c r="AB298"/>
      <c r="AC298" s="415"/>
      <c r="AD298"/>
      <c r="AE298"/>
      <c r="AT298" s="9">
        <v>1</v>
      </c>
      <c r="AU298" s="9">
        <v>0</v>
      </c>
    </row>
    <row r="299" spans="1:48" x14ac:dyDescent="0.3">
      <c r="AB299"/>
      <c r="AC299" s="415"/>
      <c r="AD299"/>
      <c r="AE299"/>
      <c r="AU299" s="9">
        <v>0</v>
      </c>
    </row>
    <row r="300" spans="1:48" x14ac:dyDescent="0.3">
      <c r="AB300"/>
      <c r="AC300" s="415"/>
      <c r="AD300"/>
      <c r="AE300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workbookViewId="0">
      <selection activeCell="F34" sqref="F34"/>
    </sheetView>
  </sheetViews>
  <sheetFormatPr defaultRowHeight="14.4" x14ac:dyDescent="0.3"/>
  <cols>
    <col min="2" max="2" width="12.44140625" bestFit="1" customWidth="1"/>
    <col min="3" max="3" width="16" bestFit="1" customWidth="1"/>
    <col min="4" max="4" width="20.5546875" bestFit="1" customWidth="1"/>
    <col min="5" max="5" width="16.33203125" bestFit="1" customWidth="1"/>
  </cols>
  <sheetData>
    <row r="1" spans="1:11" x14ac:dyDescent="0.3">
      <c r="A1" t="s">
        <v>370</v>
      </c>
      <c r="C1" t="s">
        <v>371</v>
      </c>
      <c r="D1" t="s">
        <v>364</v>
      </c>
      <c r="E1" t="s">
        <v>371</v>
      </c>
      <c r="F1" t="s">
        <v>362</v>
      </c>
      <c r="G1" t="s">
        <v>371</v>
      </c>
      <c r="H1" t="s">
        <v>363</v>
      </c>
      <c r="I1" t="s">
        <v>371</v>
      </c>
      <c r="J1" t="s">
        <v>330</v>
      </c>
      <c r="K1" t="s">
        <v>370</v>
      </c>
    </row>
    <row r="2" spans="1:11" x14ac:dyDescent="0.3">
      <c r="A2" t="s">
        <v>370</v>
      </c>
      <c r="B2" s="311" t="s">
        <v>366</v>
      </c>
      <c r="C2" t="s">
        <v>371</v>
      </c>
      <c r="D2" t="s">
        <v>365</v>
      </c>
      <c r="E2" t="s">
        <v>371</v>
      </c>
      <c r="F2" s="280">
        <v>200000</v>
      </c>
      <c r="G2" t="s">
        <v>371</v>
      </c>
      <c r="H2" s="280">
        <v>100000</v>
      </c>
      <c r="I2" t="s">
        <v>371</v>
      </c>
      <c r="J2" s="311" t="s">
        <v>368</v>
      </c>
      <c r="K2" t="s">
        <v>370</v>
      </c>
    </row>
    <row r="3" spans="1:11" x14ac:dyDescent="0.3">
      <c r="A3" t="s">
        <v>370</v>
      </c>
      <c r="B3" s="311"/>
      <c r="C3" t="s">
        <v>371</v>
      </c>
      <c r="D3">
        <v>25</v>
      </c>
      <c r="E3" t="s">
        <v>371</v>
      </c>
      <c r="F3" s="280">
        <v>80000</v>
      </c>
      <c r="G3" t="s">
        <v>371</v>
      </c>
      <c r="H3" s="280">
        <v>40000</v>
      </c>
      <c r="I3" t="s">
        <v>371</v>
      </c>
      <c r="J3" s="312">
        <v>140000</v>
      </c>
      <c r="K3" t="s">
        <v>370</v>
      </c>
    </row>
    <row r="4" spans="1:11" x14ac:dyDescent="0.3">
      <c r="A4" t="s">
        <v>370</v>
      </c>
      <c r="B4" s="311" t="s">
        <v>367</v>
      </c>
      <c r="C4" t="s">
        <v>371</v>
      </c>
      <c r="D4" t="s">
        <v>365</v>
      </c>
      <c r="E4" t="s">
        <v>371</v>
      </c>
      <c r="F4">
        <v>0</v>
      </c>
      <c r="G4" t="s">
        <v>371</v>
      </c>
      <c r="H4" s="280">
        <v>100000</v>
      </c>
      <c r="I4" t="s">
        <v>371</v>
      </c>
      <c r="J4" s="311" t="s">
        <v>369</v>
      </c>
      <c r="K4" t="s">
        <v>370</v>
      </c>
    </row>
    <row r="5" spans="1:11" x14ac:dyDescent="0.3">
      <c r="A5" t="s">
        <v>370</v>
      </c>
      <c r="B5" s="311"/>
      <c r="C5" t="s">
        <v>371</v>
      </c>
      <c r="D5">
        <v>25</v>
      </c>
      <c r="E5" t="s">
        <v>371</v>
      </c>
      <c r="F5">
        <v>0</v>
      </c>
      <c r="G5" t="s">
        <v>371</v>
      </c>
      <c r="H5" s="280">
        <v>40000</v>
      </c>
      <c r="I5" t="s">
        <v>371</v>
      </c>
      <c r="J5" s="312">
        <v>100000</v>
      </c>
      <c r="K5" t="s">
        <v>370</v>
      </c>
    </row>
    <row r="7" spans="1:11" x14ac:dyDescent="0.3">
      <c r="A7" t="s">
        <v>370</v>
      </c>
      <c r="C7" t="s">
        <v>371</v>
      </c>
      <c r="D7" t="s">
        <v>408</v>
      </c>
      <c r="E7" t="s">
        <v>371</v>
      </c>
      <c r="F7" t="s">
        <v>329</v>
      </c>
      <c r="G7" t="s">
        <v>371</v>
      </c>
      <c r="H7" t="s">
        <v>377</v>
      </c>
      <c r="I7" t="s">
        <v>370</v>
      </c>
    </row>
    <row r="8" spans="1:11" x14ac:dyDescent="0.3">
      <c r="A8" t="s">
        <v>370</v>
      </c>
      <c r="B8">
        <v>25</v>
      </c>
      <c r="C8" t="s">
        <v>371</v>
      </c>
      <c r="D8" t="s">
        <v>409</v>
      </c>
      <c r="E8" t="s">
        <v>371</v>
      </c>
      <c r="F8" t="s">
        <v>410</v>
      </c>
      <c r="G8" t="s">
        <v>371</v>
      </c>
      <c r="H8" t="s">
        <v>411</v>
      </c>
      <c r="I8" t="s">
        <v>370</v>
      </c>
    </row>
    <row r="9" spans="1:11" x14ac:dyDescent="0.3">
      <c r="A9" t="s">
        <v>370</v>
      </c>
      <c r="B9" t="s">
        <v>412</v>
      </c>
      <c r="C9" t="s">
        <v>371</v>
      </c>
      <c r="D9" t="s">
        <v>413</v>
      </c>
      <c r="E9" t="s">
        <v>371</v>
      </c>
      <c r="F9" t="s">
        <v>414</v>
      </c>
      <c r="G9" t="s">
        <v>371</v>
      </c>
      <c r="H9" t="s">
        <v>415</v>
      </c>
      <c r="I9" t="s">
        <v>370</v>
      </c>
    </row>
    <row r="11" spans="1:11" x14ac:dyDescent="0.3">
      <c r="D11" t="s">
        <v>416</v>
      </c>
    </row>
    <row r="15" spans="1:11" x14ac:dyDescent="0.3">
      <c r="A15" t="s">
        <v>373</v>
      </c>
      <c r="B15" t="s">
        <v>374</v>
      </c>
      <c r="C15" t="s">
        <v>375</v>
      </c>
      <c r="D15" t="s">
        <v>301</v>
      </c>
      <c r="E15" t="s">
        <v>376</v>
      </c>
      <c r="F15" t="s">
        <v>377</v>
      </c>
    </row>
    <row r="16" spans="1:11" x14ac:dyDescent="0.3">
      <c r="A16">
        <v>3</v>
      </c>
      <c r="B16">
        <v>50000</v>
      </c>
      <c r="C16">
        <v>5000</v>
      </c>
      <c r="D16">
        <v>40000</v>
      </c>
      <c r="E16">
        <v>0</v>
      </c>
      <c r="F16">
        <v>0</v>
      </c>
    </row>
    <row r="17" spans="1:8" x14ac:dyDescent="0.3">
      <c r="A17">
        <v>4</v>
      </c>
      <c r="B17">
        <v>60000</v>
      </c>
      <c r="C17">
        <v>6000</v>
      </c>
      <c r="D17">
        <v>70000</v>
      </c>
      <c r="E17">
        <v>7000</v>
      </c>
      <c r="F17">
        <v>6000</v>
      </c>
    </row>
    <row r="18" spans="1:8" x14ac:dyDescent="0.3">
      <c r="A18" s="330">
        <v>5</v>
      </c>
      <c r="B18" s="330">
        <v>50000</v>
      </c>
      <c r="C18" s="330">
        <v>5000</v>
      </c>
      <c r="D18" s="330">
        <v>40000</v>
      </c>
      <c r="E18" s="330">
        <v>0</v>
      </c>
      <c r="F18" s="330">
        <v>1000</v>
      </c>
    </row>
    <row r="21" spans="1:8" x14ac:dyDescent="0.3">
      <c r="A21" s="329" t="s">
        <v>373</v>
      </c>
      <c r="B21" s="329" t="s">
        <v>374</v>
      </c>
      <c r="C21" s="329" t="s">
        <v>375</v>
      </c>
      <c r="D21" s="329" t="s">
        <v>301</v>
      </c>
      <c r="E21" s="329" t="s">
        <v>376</v>
      </c>
      <c r="F21" s="329" t="s">
        <v>377</v>
      </c>
    </row>
    <row r="22" spans="1:8" x14ac:dyDescent="0.3">
      <c r="A22" s="329">
        <v>3</v>
      </c>
      <c r="B22" s="329">
        <v>50000</v>
      </c>
      <c r="C22" s="329">
        <v>5000</v>
      </c>
      <c r="D22" s="329">
        <v>40000</v>
      </c>
      <c r="E22" s="329">
        <v>0</v>
      </c>
      <c r="F22" s="329">
        <v>4000</v>
      </c>
    </row>
    <row r="23" spans="1:8" x14ac:dyDescent="0.3">
      <c r="A23" s="329">
        <v>4</v>
      </c>
      <c r="B23" s="329" t="s">
        <v>379</v>
      </c>
      <c r="C23" s="329">
        <v>7000</v>
      </c>
      <c r="D23" s="329">
        <v>70000</v>
      </c>
      <c r="E23" s="329">
        <v>7000</v>
      </c>
      <c r="F23" s="329">
        <v>7000</v>
      </c>
    </row>
    <row r="24" spans="1:8" x14ac:dyDescent="0.3">
      <c r="A24" s="330">
        <v>5</v>
      </c>
      <c r="B24" s="330">
        <v>50000</v>
      </c>
      <c r="C24" s="330">
        <v>5000</v>
      </c>
      <c r="D24" s="330">
        <v>40000</v>
      </c>
      <c r="E24" s="330">
        <v>0</v>
      </c>
      <c r="F24" s="330">
        <v>4000</v>
      </c>
      <c r="H24" t="s">
        <v>380</v>
      </c>
    </row>
    <row r="25" spans="1:8" x14ac:dyDescent="0.3">
      <c r="B25">
        <v>0</v>
      </c>
    </row>
    <row r="35" spans="2:6" x14ac:dyDescent="0.3">
      <c r="B35" s="330"/>
      <c r="C35" s="330"/>
      <c r="D35" s="330"/>
      <c r="E35" s="330"/>
      <c r="F35" s="330"/>
    </row>
    <row r="36" spans="2:6" x14ac:dyDescent="0.3">
      <c r="C36" s="348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2"/>
  <sheetViews>
    <sheetView topLeftCell="A10" zoomScale="70" zoomScaleNormal="70" workbookViewId="0">
      <selection activeCell="A59" sqref="A59:E63"/>
    </sheetView>
  </sheetViews>
  <sheetFormatPr defaultRowHeight="14.4" x14ac:dyDescent="0.3"/>
  <cols>
    <col min="2" max="2" width="21.109375" customWidth="1"/>
    <col min="3" max="3" width="13.33203125" customWidth="1"/>
    <col min="4" max="4" width="17.6640625" customWidth="1"/>
    <col min="5" max="5" width="32.33203125" customWidth="1"/>
    <col min="6" max="6" width="12.44140625" bestFit="1" customWidth="1"/>
    <col min="11" max="11" width="15" style="280" bestFit="1" customWidth="1"/>
    <col min="12" max="12" width="24" style="280" customWidth="1"/>
    <col min="13" max="14" width="16" style="280" bestFit="1" customWidth="1"/>
    <col min="15" max="15" width="12.44140625" bestFit="1" customWidth="1"/>
  </cols>
  <sheetData>
    <row r="1" spans="1:26" x14ac:dyDescent="0.3">
      <c r="A1">
        <v>100037</v>
      </c>
      <c r="B1" t="s">
        <v>318</v>
      </c>
      <c r="C1" s="268">
        <v>42430</v>
      </c>
      <c r="D1" s="268">
        <v>42460.999988425923</v>
      </c>
      <c r="E1">
        <v>1</v>
      </c>
      <c r="F1" t="s">
        <v>42</v>
      </c>
      <c r="G1">
        <v>1</v>
      </c>
      <c r="H1">
        <v>1</v>
      </c>
      <c r="I1">
        <v>82000</v>
      </c>
      <c r="J1">
        <v>6560</v>
      </c>
      <c r="K1" s="280">
        <v>0</v>
      </c>
      <c r="L1" s="280">
        <v>0</v>
      </c>
      <c r="M1" s="280">
        <v>0</v>
      </c>
      <c r="R1">
        <v>100000</v>
      </c>
      <c r="S1">
        <v>18000</v>
      </c>
      <c r="T1">
        <v>0</v>
      </c>
      <c r="U1">
        <v>273</v>
      </c>
      <c r="V1" t="s">
        <v>47</v>
      </c>
      <c r="W1">
        <v>82000</v>
      </c>
      <c r="Y1">
        <v>42372.881355932208</v>
      </c>
      <c r="Z1">
        <v>50000</v>
      </c>
    </row>
    <row r="2" spans="1:26" x14ac:dyDescent="0.3">
      <c r="A2">
        <v>100037</v>
      </c>
      <c r="B2" t="s">
        <v>318</v>
      </c>
      <c r="C2" s="268">
        <v>42430</v>
      </c>
      <c r="D2" s="268">
        <v>42460.999988425923</v>
      </c>
      <c r="E2">
        <v>1</v>
      </c>
      <c r="F2" t="s">
        <v>42</v>
      </c>
      <c r="G2">
        <v>2</v>
      </c>
      <c r="H2">
        <v>1</v>
      </c>
      <c r="I2">
        <v>147600</v>
      </c>
      <c r="J2">
        <v>11808</v>
      </c>
      <c r="K2" s="280">
        <v>0</v>
      </c>
      <c r="L2" s="280">
        <v>0</v>
      </c>
      <c r="M2" s="280">
        <v>0</v>
      </c>
      <c r="R2">
        <v>90000</v>
      </c>
      <c r="S2">
        <v>16200</v>
      </c>
      <c r="T2">
        <v>0</v>
      </c>
      <c r="U2">
        <v>274</v>
      </c>
      <c r="V2" t="s">
        <v>47</v>
      </c>
      <c r="W2">
        <v>73800</v>
      </c>
      <c r="Y2">
        <v>38135.593220338982</v>
      </c>
      <c r="Z2">
        <v>45000</v>
      </c>
    </row>
    <row r="3" spans="1:26" x14ac:dyDescent="0.3">
      <c r="A3">
        <v>100037</v>
      </c>
      <c r="B3" t="s">
        <v>318</v>
      </c>
      <c r="C3" s="268">
        <v>42430</v>
      </c>
      <c r="D3" s="268">
        <v>42460.999988425923</v>
      </c>
      <c r="E3">
        <v>1</v>
      </c>
      <c r="F3" t="s">
        <v>42</v>
      </c>
      <c r="G3">
        <v>7</v>
      </c>
      <c r="H3">
        <v>1</v>
      </c>
      <c r="I3">
        <v>139400</v>
      </c>
      <c r="J3">
        <v>11152</v>
      </c>
      <c r="K3" s="280">
        <v>0</v>
      </c>
      <c r="L3" s="280">
        <v>0</v>
      </c>
      <c r="M3" s="280">
        <v>0</v>
      </c>
      <c r="R3">
        <v>90000</v>
      </c>
      <c r="S3">
        <v>16200</v>
      </c>
      <c r="T3">
        <v>0</v>
      </c>
      <c r="U3">
        <v>275</v>
      </c>
      <c r="V3" t="s">
        <v>47</v>
      </c>
      <c r="W3">
        <v>73800</v>
      </c>
      <c r="Y3">
        <v>38135.593220338982</v>
      </c>
      <c r="Z3">
        <v>45000</v>
      </c>
    </row>
    <row r="4" spans="1:26" x14ac:dyDescent="0.3">
      <c r="A4">
        <v>100037</v>
      </c>
      <c r="B4" t="s">
        <v>318</v>
      </c>
      <c r="C4" s="268">
        <v>42430</v>
      </c>
      <c r="D4" s="268">
        <v>42460.999988425923</v>
      </c>
      <c r="E4">
        <v>1</v>
      </c>
      <c r="F4" t="s">
        <v>42</v>
      </c>
      <c r="G4">
        <v>25</v>
      </c>
      <c r="H4">
        <v>1</v>
      </c>
      <c r="I4">
        <v>65600</v>
      </c>
      <c r="J4">
        <v>6560</v>
      </c>
      <c r="K4" s="280">
        <v>0</v>
      </c>
      <c r="L4" s="280">
        <v>0</v>
      </c>
      <c r="M4" s="280">
        <v>0</v>
      </c>
      <c r="R4">
        <v>90000</v>
      </c>
      <c r="S4">
        <v>16200</v>
      </c>
      <c r="T4">
        <v>0</v>
      </c>
      <c r="U4">
        <v>276</v>
      </c>
      <c r="V4" t="s">
        <v>47</v>
      </c>
      <c r="W4">
        <v>73800</v>
      </c>
      <c r="Y4">
        <v>38135.593220338982</v>
      </c>
      <c r="Z4">
        <v>45000</v>
      </c>
    </row>
    <row r="5" spans="1:26" x14ac:dyDescent="0.3">
      <c r="A5">
        <v>100037</v>
      </c>
      <c r="B5" t="s">
        <v>318</v>
      </c>
      <c r="C5" s="268">
        <v>42430</v>
      </c>
      <c r="D5" s="268">
        <v>42460.999988425923</v>
      </c>
      <c r="E5">
        <v>1</v>
      </c>
      <c r="F5" t="s">
        <v>42</v>
      </c>
      <c r="H5">
        <v>10</v>
      </c>
      <c r="I5">
        <v>0</v>
      </c>
      <c r="J5">
        <v>0</v>
      </c>
      <c r="K5" s="280">
        <v>265000</v>
      </c>
      <c r="L5" s="280">
        <v>224576.27118643999</v>
      </c>
      <c r="M5" s="280">
        <v>18644.067796610099</v>
      </c>
      <c r="R5">
        <v>80000</v>
      </c>
      <c r="S5">
        <v>14400</v>
      </c>
      <c r="T5">
        <v>0</v>
      </c>
      <c r="U5">
        <v>277</v>
      </c>
      <c r="V5" t="s">
        <v>47</v>
      </c>
      <c r="W5">
        <v>65600</v>
      </c>
      <c r="X5">
        <v>224576.27118644066</v>
      </c>
      <c r="Y5">
        <v>33898.305084745763</v>
      </c>
      <c r="Z5">
        <v>40000</v>
      </c>
    </row>
    <row r="6" spans="1:26" x14ac:dyDescent="0.3">
      <c r="A6">
        <v>100037</v>
      </c>
      <c r="B6" t="s">
        <v>318</v>
      </c>
      <c r="C6" s="268">
        <v>42461</v>
      </c>
      <c r="D6" s="268">
        <v>42490.999988425923</v>
      </c>
      <c r="E6">
        <v>1</v>
      </c>
      <c r="F6" t="s">
        <v>42</v>
      </c>
      <c r="G6">
        <v>1</v>
      </c>
      <c r="H6">
        <v>1</v>
      </c>
      <c r="I6">
        <v>82000</v>
      </c>
      <c r="J6">
        <v>6560</v>
      </c>
      <c r="K6" s="280">
        <v>0</v>
      </c>
      <c r="L6" s="280">
        <v>0</v>
      </c>
      <c r="M6" s="280">
        <v>0</v>
      </c>
      <c r="R6">
        <v>80000</v>
      </c>
      <c r="S6">
        <v>14400</v>
      </c>
      <c r="T6">
        <v>0</v>
      </c>
      <c r="U6">
        <v>278</v>
      </c>
      <c r="V6" t="s">
        <v>47</v>
      </c>
      <c r="W6">
        <v>65600</v>
      </c>
      <c r="Y6">
        <v>33898.305084745763</v>
      </c>
      <c r="Z6">
        <v>40000</v>
      </c>
    </row>
    <row r="7" spans="1:26" x14ac:dyDescent="0.3">
      <c r="A7">
        <v>100037</v>
      </c>
      <c r="B7" t="s">
        <v>318</v>
      </c>
      <c r="C7" s="268">
        <v>42461</v>
      </c>
      <c r="D7" s="268">
        <v>42490.999988425923</v>
      </c>
      <c r="E7">
        <v>1</v>
      </c>
      <c r="F7" t="s">
        <v>42</v>
      </c>
      <c r="G7">
        <v>2</v>
      </c>
      <c r="H7">
        <v>1</v>
      </c>
      <c r="I7">
        <v>147600</v>
      </c>
      <c r="J7">
        <v>11808</v>
      </c>
      <c r="K7" s="280">
        <v>0</v>
      </c>
      <c r="L7" s="280">
        <v>0</v>
      </c>
      <c r="M7" s="280">
        <v>0</v>
      </c>
      <c r="R7">
        <v>100000</v>
      </c>
      <c r="S7">
        <v>18000</v>
      </c>
      <c r="T7">
        <v>0</v>
      </c>
      <c r="U7">
        <v>279</v>
      </c>
      <c r="V7" t="s">
        <v>47</v>
      </c>
      <c r="W7">
        <v>82000</v>
      </c>
    </row>
    <row r="8" spans="1:26" x14ac:dyDescent="0.3">
      <c r="A8">
        <v>100037</v>
      </c>
      <c r="B8" t="s">
        <v>318</v>
      </c>
      <c r="C8" s="268">
        <v>42461</v>
      </c>
      <c r="D8" s="268">
        <v>42490.999988425923</v>
      </c>
      <c r="E8">
        <v>1</v>
      </c>
      <c r="F8" t="s">
        <v>42</v>
      </c>
      <c r="G8">
        <v>7</v>
      </c>
      <c r="H8">
        <v>1</v>
      </c>
      <c r="I8">
        <v>139400</v>
      </c>
      <c r="J8">
        <v>11152</v>
      </c>
      <c r="K8" s="280">
        <v>0</v>
      </c>
      <c r="L8" s="280">
        <v>0</v>
      </c>
      <c r="M8" s="280">
        <v>0</v>
      </c>
      <c r="R8">
        <v>90000</v>
      </c>
      <c r="S8">
        <v>16200</v>
      </c>
      <c r="T8">
        <v>0</v>
      </c>
      <c r="U8">
        <v>280</v>
      </c>
      <c r="V8" t="s">
        <v>47</v>
      </c>
      <c r="W8">
        <v>73800</v>
      </c>
    </row>
    <row r="9" spans="1:26" x14ac:dyDescent="0.3">
      <c r="A9">
        <v>100037</v>
      </c>
      <c r="B9" t="s">
        <v>318</v>
      </c>
      <c r="C9" s="268">
        <v>42461</v>
      </c>
      <c r="D9" s="268">
        <v>42490.999988425923</v>
      </c>
      <c r="E9">
        <v>1</v>
      </c>
      <c r="F9" t="s">
        <v>42</v>
      </c>
      <c r="G9">
        <v>25</v>
      </c>
      <c r="H9">
        <v>1</v>
      </c>
      <c r="I9">
        <v>65600</v>
      </c>
      <c r="J9">
        <v>6560</v>
      </c>
      <c r="K9" s="280">
        <v>0</v>
      </c>
      <c r="L9" s="280">
        <v>0</v>
      </c>
      <c r="M9" s="280">
        <v>0</v>
      </c>
      <c r="R9">
        <v>90000</v>
      </c>
      <c r="S9">
        <v>16200</v>
      </c>
      <c r="T9">
        <v>0</v>
      </c>
      <c r="U9">
        <v>281</v>
      </c>
      <c r="V9" t="s">
        <v>47</v>
      </c>
      <c r="W9">
        <v>73800</v>
      </c>
    </row>
    <row r="10" spans="1:26" x14ac:dyDescent="0.3">
      <c r="A10">
        <v>100037</v>
      </c>
      <c r="B10" t="s">
        <v>318</v>
      </c>
      <c r="C10" s="268">
        <v>42461</v>
      </c>
      <c r="D10" s="268">
        <v>42490.999988425923</v>
      </c>
      <c r="E10">
        <v>1</v>
      </c>
      <c r="F10" t="s">
        <v>42</v>
      </c>
      <c r="H10">
        <v>10</v>
      </c>
      <c r="I10">
        <v>0</v>
      </c>
      <c r="J10">
        <v>0</v>
      </c>
      <c r="K10" s="280">
        <v>120000</v>
      </c>
      <c r="L10" s="280">
        <v>101694.915254237</v>
      </c>
      <c r="M10" s="280">
        <v>10169.4915254237</v>
      </c>
      <c r="R10">
        <v>90000</v>
      </c>
      <c r="S10">
        <v>16200</v>
      </c>
      <c r="T10">
        <v>0</v>
      </c>
      <c r="U10">
        <v>282</v>
      </c>
      <c r="V10" t="s">
        <v>47</v>
      </c>
      <c r="W10">
        <v>73800</v>
      </c>
    </row>
    <row r="11" spans="1:26" x14ac:dyDescent="0.3">
      <c r="A11">
        <v>100037</v>
      </c>
      <c r="B11" t="s">
        <v>318</v>
      </c>
      <c r="C11" s="268">
        <v>42491</v>
      </c>
      <c r="D11" s="268">
        <v>42521.999988425923</v>
      </c>
      <c r="E11">
        <v>1</v>
      </c>
      <c r="F11" t="s">
        <v>42</v>
      </c>
      <c r="G11">
        <v>1</v>
      </c>
      <c r="H11">
        <v>1</v>
      </c>
      <c r="I11">
        <v>0</v>
      </c>
      <c r="J11">
        <v>0</v>
      </c>
      <c r="K11" s="280">
        <v>0</v>
      </c>
      <c r="L11" s="280">
        <v>0</v>
      </c>
      <c r="M11" s="280">
        <v>0</v>
      </c>
      <c r="R11">
        <v>80000</v>
      </c>
      <c r="S11">
        <v>14400</v>
      </c>
      <c r="T11">
        <v>0</v>
      </c>
      <c r="U11">
        <v>283</v>
      </c>
      <c r="V11" t="s">
        <v>47</v>
      </c>
      <c r="W11">
        <v>65600</v>
      </c>
      <c r="X11">
        <v>101694.91525423729</v>
      </c>
    </row>
    <row r="12" spans="1:26" x14ac:dyDescent="0.3">
      <c r="A12">
        <v>100037</v>
      </c>
      <c r="B12" t="s">
        <v>318</v>
      </c>
      <c r="C12" s="268">
        <v>42491</v>
      </c>
      <c r="D12" s="268">
        <v>42521.999988425923</v>
      </c>
      <c r="E12">
        <v>1</v>
      </c>
      <c r="F12" t="s">
        <v>42</v>
      </c>
      <c r="G12">
        <v>2</v>
      </c>
      <c r="H12">
        <v>1</v>
      </c>
      <c r="I12">
        <v>0</v>
      </c>
      <c r="J12">
        <v>0</v>
      </c>
      <c r="K12" s="280">
        <v>0</v>
      </c>
      <c r="L12" s="280">
        <v>0</v>
      </c>
      <c r="M12" s="280">
        <v>0</v>
      </c>
      <c r="R12">
        <v>80000</v>
      </c>
      <c r="S12">
        <v>14400</v>
      </c>
      <c r="T12">
        <v>0</v>
      </c>
      <c r="U12">
        <v>284</v>
      </c>
      <c r="V12" t="s">
        <v>47</v>
      </c>
      <c r="W12">
        <v>65600</v>
      </c>
      <c r="Y12">
        <v>101694.91525423729</v>
      </c>
      <c r="Z12">
        <v>120000</v>
      </c>
    </row>
    <row r="13" spans="1:26" x14ac:dyDescent="0.3">
      <c r="A13">
        <v>100037</v>
      </c>
      <c r="B13" t="s">
        <v>318</v>
      </c>
      <c r="C13" s="268">
        <v>42491</v>
      </c>
      <c r="D13" s="268">
        <v>42521.999988425923</v>
      </c>
      <c r="E13">
        <v>1</v>
      </c>
      <c r="F13" t="s">
        <v>42</v>
      </c>
      <c r="G13">
        <v>7</v>
      </c>
      <c r="H13">
        <v>1</v>
      </c>
      <c r="I13">
        <v>0</v>
      </c>
      <c r="J13">
        <v>0</v>
      </c>
      <c r="K13" s="280">
        <v>0</v>
      </c>
      <c r="L13" s="280">
        <v>0</v>
      </c>
      <c r="M13" s="280">
        <v>0</v>
      </c>
      <c r="R13" t="s">
        <v>50</v>
      </c>
      <c r="S13" t="s">
        <v>50</v>
      </c>
      <c r="T13" t="s">
        <v>50</v>
      </c>
      <c r="U13">
        <v>285</v>
      </c>
      <c r="V13" t="s">
        <v>47</v>
      </c>
      <c r="W13">
        <v>16949.152542372882</v>
      </c>
      <c r="Y13">
        <v>211864.40677966102</v>
      </c>
      <c r="Z13">
        <v>250000</v>
      </c>
    </row>
    <row r="14" spans="1:26" x14ac:dyDescent="0.3">
      <c r="A14">
        <v>100037</v>
      </c>
      <c r="B14" t="s">
        <v>318</v>
      </c>
      <c r="C14" s="268">
        <v>42491</v>
      </c>
      <c r="D14" s="268">
        <v>42521.999988425923</v>
      </c>
      <c r="E14">
        <v>1</v>
      </c>
      <c r="F14" t="s">
        <v>42</v>
      </c>
      <c r="G14">
        <v>25</v>
      </c>
      <c r="H14">
        <v>1</v>
      </c>
      <c r="I14">
        <v>0</v>
      </c>
      <c r="J14">
        <v>0</v>
      </c>
      <c r="K14" s="280">
        <v>0</v>
      </c>
      <c r="L14" s="280">
        <v>0</v>
      </c>
      <c r="M14" s="280">
        <v>0</v>
      </c>
      <c r="R14" t="s">
        <v>50</v>
      </c>
      <c r="S14" t="s">
        <v>50</v>
      </c>
      <c r="T14" t="s">
        <v>50</v>
      </c>
      <c r="U14">
        <v>286</v>
      </c>
      <c r="V14" t="s">
        <v>47</v>
      </c>
      <c r="W14">
        <v>15254.237288135595</v>
      </c>
      <c r="Y14">
        <v>190677.96610169494</v>
      </c>
      <c r="Z14">
        <v>225000</v>
      </c>
    </row>
    <row r="15" spans="1:26" x14ac:dyDescent="0.3">
      <c r="A15">
        <v>100037</v>
      </c>
      <c r="B15" t="s">
        <v>318</v>
      </c>
      <c r="C15" s="268">
        <v>42491</v>
      </c>
      <c r="D15" s="268">
        <v>42521.999988425923</v>
      </c>
      <c r="E15">
        <v>1</v>
      </c>
      <c r="F15" t="s">
        <v>42</v>
      </c>
      <c r="H15">
        <v>10</v>
      </c>
      <c r="I15">
        <v>0</v>
      </c>
      <c r="J15">
        <v>0</v>
      </c>
      <c r="K15" s="280">
        <v>1205000</v>
      </c>
      <c r="L15" s="280">
        <v>1021186.4406779601</v>
      </c>
      <c r="M15" s="280">
        <v>43346.4406779661</v>
      </c>
      <c r="R15" t="s">
        <v>50</v>
      </c>
      <c r="S15" t="s">
        <v>50</v>
      </c>
      <c r="T15" t="s">
        <v>50</v>
      </c>
      <c r="U15">
        <v>287</v>
      </c>
      <c r="V15" t="s">
        <v>47</v>
      </c>
      <c r="W15">
        <v>15254.237288135595</v>
      </c>
      <c r="Y15">
        <v>190677.96610169494</v>
      </c>
      <c r="Z15">
        <v>225000</v>
      </c>
    </row>
    <row r="16" spans="1:26" x14ac:dyDescent="0.3">
      <c r="A16">
        <v>100037</v>
      </c>
      <c r="B16" t="s">
        <v>318</v>
      </c>
      <c r="C16" s="268">
        <v>42522</v>
      </c>
      <c r="D16" s="268">
        <v>42551.999988425923</v>
      </c>
      <c r="E16">
        <v>1</v>
      </c>
      <c r="F16" t="s">
        <v>42</v>
      </c>
      <c r="G16">
        <v>1</v>
      </c>
      <c r="H16">
        <v>1</v>
      </c>
      <c r="I16">
        <v>82000</v>
      </c>
      <c r="J16">
        <v>6560</v>
      </c>
      <c r="K16" s="280">
        <v>0</v>
      </c>
      <c r="L16" s="280">
        <v>0</v>
      </c>
      <c r="M16" s="280">
        <v>0</v>
      </c>
      <c r="R16" t="s">
        <v>50</v>
      </c>
      <c r="S16" t="s">
        <v>50</v>
      </c>
      <c r="T16" t="s">
        <v>50</v>
      </c>
      <c r="U16">
        <v>288</v>
      </c>
      <c r="V16" t="s">
        <v>47</v>
      </c>
      <c r="W16">
        <v>15254.237288135595</v>
      </c>
      <c r="Y16">
        <v>190677.96610169494</v>
      </c>
      <c r="Z16">
        <v>225000</v>
      </c>
    </row>
    <row r="17" spans="1:26" x14ac:dyDescent="0.3">
      <c r="A17">
        <v>100037</v>
      </c>
      <c r="B17" t="s">
        <v>318</v>
      </c>
      <c r="C17" s="268">
        <v>42522</v>
      </c>
      <c r="D17" s="268">
        <v>42551.999988425923</v>
      </c>
      <c r="E17">
        <v>1</v>
      </c>
      <c r="F17" t="s">
        <v>42</v>
      </c>
      <c r="G17">
        <v>2</v>
      </c>
      <c r="H17">
        <v>1</v>
      </c>
      <c r="I17">
        <v>147600</v>
      </c>
      <c r="J17">
        <v>11808</v>
      </c>
      <c r="K17" s="280">
        <v>0</v>
      </c>
      <c r="L17" s="280">
        <v>0</v>
      </c>
      <c r="M17" s="280">
        <v>0</v>
      </c>
      <c r="R17" t="s">
        <v>50</v>
      </c>
      <c r="S17" t="s">
        <v>50</v>
      </c>
      <c r="T17" t="s">
        <v>50</v>
      </c>
      <c r="U17">
        <v>289</v>
      </c>
      <c r="V17" t="s">
        <v>47</v>
      </c>
      <c r="W17">
        <v>13559.322033898306</v>
      </c>
      <c r="X17">
        <v>1021186.4406779662</v>
      </c>
      <c r="Y17">
        <v>169491.52542372883</v>
      </c>
      <c r="Z17">
        <v>200000</v>
      </c>
    </row>
    <row r="18" spans="1:26" x14ac:dyDescent="0.3">
      <c r="A18">
        <v>100037</v>
      </c>
      <c r="B18" t="s">
        <v>318</v>
      </c>
      <c r="C18" s="268">
        <v>42522</v>
      </c>
      <c r="D18" s="268">
        <v>42551.999988425923</v>
      </c>
      <c r="E18">
        <v>1</v>
      </c>
      <c r="F18" t="s">
        <v>42</v>
      </c>
      <c r="G18">
        <v>7</v>
      </c>
      <c r="H18">
        <v>1</v>
      </c>
      <c r="I18">
        <v>139400</v>
      </c>
      <c r="J18">
        <v>11152</v>
      </c>
      <c r="K18" s="280">
        <v>0</v>
      </c>
      <c r="L18" s="280">
        <v>0</v>
      </c>
      <c r="M18" s="280">
        <v>0</v>
      </c>
      <c r="R18" t="s">
        <v>50</v>
      </c>
      <c r="S18" t="s">
        <v>50</v>
      </c>
      <c r="T18" t="s">
        <v>50</v>
      </c>
      <c r="U18">
        <v>290</v>
      </c>
      <c r="V18" t="s">
        <v>47</v>
      </c>
      <c r="W18">
        <v>6779.6610169491532</v>
      </c>
      <c r="Y18">
        <v>67796.610169491527</v>
      </c>
      <c r="Z18">
        <v>80000</v>
      </c>
    </row>
    <row r="19" spans="1:26" x14ac:dyDescent="0.3">
      <c r="A19">
        <v>100037</v>
      </c>
      <c r="B19" t="s">
        <v>318</v>
      </c>
      <c r="C19" s="268">
        <v>42522</v>
      </c>
      <c r="D19" s="268">
        <v>42551.999988425923</v>
      </c>
      <c r="E19">
        <v>1</v>
      </c>
      <c r="F19" t="s">
        <v>42</v>
      </c>
      <c r="G19">
        <v>25</v>
      </c>
      <c r="H19">
        <v>1</v>
      </c>
      <c r="I19">
        <v>65600</v>
      </c>
      <c r="J19">
        <v>6560</v>
      </c>
      <c r="K19" s="280">
        <v>0</v>
      </c>
      <c r="L19" s="280">
        <v>0</v>
      </c>
      <c r="M19" s="280">
        <v>0</v>
      </c>
      <c r="R19">
        <v>100000</v>
      </c>
      <c r="S19">
        <v>18000</v>
      </c>
      <c r="T19">
        <v>0</v>
      </c>
      <c r="U19">
        <v>291</v>
      </c>
      <c r="V19" t="s">
        <v>47</v>
      </c>
      <c r="W19">
        <v>82000</v>
      </c>
    </row>
    <row r="20" spans="1:26" x14ac:dyDescent="0.3">
      <c r="A20">
        <v>100037</v>
      </c>
      <c r="B20" t="s">
        <v>318</v>
      </c>
      <c r="C20" s="268">
        <v>42522</v>
      </c>
      <c r="D20" s="268">
        <v>42551.999988425923</v>
      </c>
      <c r="E20">
        <v>1</v>
      </c>
      <c r="F20" t="s">
        <v>42</v>
      </c>
      <c r="H20">
        <v>10</v>
      </c>
      <c r="I20">
        <v>0</v>
      </c>
      <c r="J20">
        <v>0</v>
      </c>
      <c r="K20" s="280">
        <v>0</v>
      </c>
      <c r="L20" s="280">
        <v>0</v>
      </c>
      <c r="M20" s="280">
        <v>32924.745762711798</v>
      </c>
      <c r="R20">
        <v>90000</v>
      </c>
      <c r="S20">
        <v>16200</v>
      </c>
      <c r="T20">
        <v>0</v>
      </c>
      <c r="U20">
        <v>292</v>
      </c>
      <c r="V20" t="s">
        <v>47</v>
      </c>
      <c r="W20">
        <v>73800</v>
      </c>
    </row>
    <row r="21" spans="1:26" x14ac:dyDescent="0.3">
      <c r="R21">
        <v>90000</v>
      </c>
      <c r="S21">
        <v>16200</v>
      </c>
      <c r="T21">
        <v>0</v>
      </c>
      <c r="U21">
        <v>293</v>
      </c>
      <c r="V21" t="s">
        <v>47</v>
      </c>
      <c r="W21">
        <v>73800</v>
      </c>
    </row>
    <row r="22" spans="1:26" x14ac:dyDescent="0.3">
      <c r="R22">
        <v>90000</v>
      </c>
      <c r="S22">
        <v>16200</v>
      </c>
      <c r="T22">
        <v>0</v>
      </c>
      <c r="U22">
        <v>294</v>
      </c>
      <c r="V22" t="s">
        <v>47</v>
      </c>
      <c r="W22">
        <v>73800</v>
      </c>
    </row>
    <row r="23" spans="1:26" x14ac:dyDescent="0.3">
      <c r="M23" s="280">
        <f>SUM(M1:M22)</f>
        <v>105084.7457627117</v>
      </c>
      <c r="R23">
        <v>80000</v>
      </c>
      <c r="S23">
        <v>14400</v>
      </c>
      <c r="T23">
        <v>0</v>
      </c>
      <c r="U23">
        <v>295</v>
      </c>
      <c r="V23" t="s">
        <v>47</v>
      </c>
      <c r="W23">
        <v>65600</v>
      </c>
      <c r="X23">
        <v>0</v>
      </c>
    </row>
    <row r="24" spans="1:26" x14ac:dyDescent="0.3">
      <c r="R24">
        <v>80000</v>
      </c>
      <c r="S24">
        <v>14400</v>
      </c>
      <c r="T24">
        <v>0</v>
      </c>
      <c r="U24">
        <v>296</v>
      </c>
      <c r="V24" t="s">
        <v>47</v>
      </c>
      <c r="W24">
        <v>65600</v>
      </c>
    </row>
    <row r="26" spans="1:26" x14ac:dyDescent="0.3">
      <c r="C26" t="s">
        <v>314</v>
      </c>
      <c r="D26" t="s">
        <v>315</v>
      </c>
      <c r="E26" t="s">
        <v>316</v>
      </c>
      <c r="F26" t="s">
        <v>317</v>
      </c>
    </row>
    <row r="27" spans="1:26" x14ac:dyDescent="0.3">
      <c r="C27" s="281">
        <v>36080</v>
      </c>
      <c r="D27" s="281">
        <v>18644.067796610168</v>
      </c>
      <c r="E27">
        <v>18644.067796610168</v>
      </c>
      <c r="F27">
        <f>C27-D27</f>
        <v>17435.932203389832</v>
      </c>
      <c r="X27">
        <f>SUM(W13:W17)</f>
        <v>76271.186440677979</v>
      </c>
    </row>
    <row r="28" spans="1:26" x14ac:dyDescent="0.3">
      <c r="C28" s="281">
        <v>36080</v>
      </c>
      <c r="D28" s="281">
        <v>10169.4915254237</v>
      </c>
      <c r="E28">
        <v>10169.4915254237</v>
      </c>
      <c r="F28">
        <f>C28+F27-D28</f>
        <v>43346.440677966137</v>
      </c>
    </row>
    <row r="29" spans="1:26" x14ac:dyDescent="0.3">
      <c r="C29" s="281">
        <v>0</v>
      </c>
      <c r="D29" s="281">
        <v>76271.186440677979</v>
      </c>
      <c r="E29">
        <v>43346.440677966137</v>
      </c>
      <c r="F29" s="281">
        <f>D29-E29</f>
        <v>32924.745762711842</v>
      </c>
    </row>
    <row r="30" spans="1:26" x14ac:dyDescent="0.3">
      <c r="C30">
        <v>36080</v>
      </c>
    </row>
    <row r="34" spans="1:13" x14ac:dyDescent="0.3">
      <c r="A34">
        <v>100038</v>
      </c>
      <c r="B34" t="s">
        <v>325</v>
      </c>
      <c r="C34" s="268">
        <v>42430</v>
      </c>
      <c r="D34" s="268">
        <v>42460.999988425923</v>
      </c>
      <c r="E34">
        <v>1</v>
      </c>
      <c r="F34" t="s">
        <v>42</v>
      </c>
      <c r="G34">
        <v>1</v>
      </c>
      <c r="H34">
        <v>1</v>
      </c>
      <c r="I34">
        <v>82000</v>
      </c>
      <c r="J34">
        <v>6560</v>
      </c>
      <c r="K34" s="280">
        <v>0</v>
      </c>
      <c r="L34" s="280">
        <v>0</v>
      </c>
      <c r="M34" s="280">
        <v>0</v>
      </c>
    </row>
    <row r="35" spans="1:13" x14ac:dyDescent="0.3">
      <c r="A35">
        <v>100038</v>
      </c>
      <c r="B35" t="s">
        <v>325</v>
      </c>
      <c r="C35" s="268">
        <v>42430</v>
      </c>
      <c r="D35" s="268">
        <v>42460.999988425923</v>
      </c>
      <c r="E35">
        <v>1</v>
      </c>
      <c r="F35" t="s">
        <v>42</v>
      </c>
      <c r="G35">
        <v>2</v>
      </c>
      <c r="H35">
        <v>1</v>
      </c>
      <c r="I35">
        <v>147600</v>
      </c>
      <c r="J35">
        <v>11808</v>
      </c>
      <c r="K35" s="280">
        <v>0</v>
      </c>
      <c r="L35" s="280">
        <v>0</v>
      </c>
      <c r="M35" s="280">
        <v>0</v>
      </c>
    </row>
    <row r="36" spans="1:13" x14ac:dyDescent="0.3">
      <c r="A36">
        <v>100038</v>
      </c>
      <c r="B36" t="s">
        <v>325</v>
      </c>
      <c r="C36" s="268">
        <v>42430</v>
      </c>
      <c r="D36" s="268">
        <v>42460.999988425923</v>
      </c>
      <c r="E36">
        <v>1</v>
      </c>
      <c r="F36" t="s">
        <v>42</v>
      </c>
      <c r="G36">
        <v>7</v>
      </c>
      <c r="H36">
        <v>1</v>
      </c>
      <c r="I36">
        <v>139400</v>
      </c>
      <c r="J36">
        <v>11152</v>
      </c>
      <c r="K36" s="280">
        <v>0</v>
      </c>
      <c r="L36" s="280">
        <v>0</v>
      </c>
      <c r="M36" s="280">
        <v>0</v>
      </c>
    </row>
    <row r="37" spans="1:13" x14ac:dyDescent="0.3">
      <c r="A37">
        <v>100038</v>
      </c>
      <c r="B37" t="s">
        <v>325</v>
      </c>
      <c r="C37" s="268">
        <v>42430</v>
      </c>
      <c r="D37" s="268">
        <v>42460.999988425923</v>
      </c>
      <c r="E37">
        <v>1</v>
      </c>
      <c r="F37" t="s">
        <v>42</v>
      </c>
      <c r="G37">
        <v>25</v>
      </c>
      <c r="H37">
        <v>1</v>
      </c>
      <c r="I37">
        <v>65600</v>
      </c>
      <c r="J37">
        <v>6560</v>
      </c>
      <c r="K37" s="280">
        <v>0</v>
      </c>
      <c r="L37" s="280">
        <v>0</v>
      </c>
      <c r="M37" s="280">
        <v>0</v>
      </c>
    </row>
    <row r="38" spans="1:13" x14ac:dyDescent="0.3">
      <c r="A38">
        <v>100038</v>
      </c>
      <c r="B38" t="s">
        <v>325</v>
      </c>
      <c r="C38" s="268">
        <v>42430</v>
      </c>
      <c r="D38" s="268">
        <v>42460.999988425923</v>
      </c>
      <c r="E38">
        <v>1</v>
      </c>
      <c r="F38" t="s">
        <v>42</v>
      </c>
      <c r="H38">
        <v>10</v>
      </c>
      <c r="I38">
        <v>0</v>
      </c>
      <c r="J38">
        <v>0</v>
      </c>
      <c r="K38" s="280">
        <v>265000</v>
      </c>
      <c r="L38" s="280">
        <v>224576.27118643999</v>
      </c>
      <c r="M38" s="280">
        <v>18644.067796610099</v>
      </c>
    </row>
    <row r="39" spans="1:13" x14ac:dyDescent="0.3">
      <c r="A39">
        <v>100038</v>
      </c>
      <c r="B39" t="s">
        <v>325</v>
      </c>
      <c r="C39" s="268">
        <v>42461</v>
      </c>
      <c r="D39" s="268">
        <v>42490.999988425923</v>
      </c>
      <c r="E39">
        <v>1</v>
      </c>
      <c r="F39" t="s">
        <v>42</v>
      </c>
      <c r="G39">
        <v>1</v>
      </c>
      <c r="H39">
        <v>1</v>
      </c>
      <c r="I39">
        <v>0</v>
      </c>
      <c r="J39">
        <v>0</v>
      </c>
      <c r="K39" s="280">
        <v>0</v>
      </c>
      <c r="L39" s="280">
        <v>0</v>
      </c>
      <c r="M39" s="280">
        <v>0</v>
      </c>
    </row>
    <row r="40" spans="1:13" x14ac:dyDescent="0.3">
      <c r="A40">
        <v>100038</v>
      </c>
      <c r="B40" t="s">
        <v>325</v>
      </c>
      <c r="C40" s="268">
        <v>42461</v>
      </c>
      <c r="D40" s="268">
        <v>42490.999988425923</v>
      </c>
      <c r="E40">
        <v>1</v>
      </c>
      <c r="F40" t="s">
        <v>42</v>
      </c>
      <c r="G40">
        <v>2</v>
      </c>
      <c r="H40">
        <v>1</v>
      </c>
      <c r="I40">
        <v>0</v>
      </c>
      <c r="J40">
        <v>0</v>
      </c>
      <c r="K40" s="280">
        <v>0</v>
      </c>
      <c r="L40" s="280">
        <v>0</v>
      </c>
      <c r="M40" s="280">
        <v>0</v>
      </c>
    </row>
    <row r="41" spans="1:13" x14ac:dyDescent="0.3">
      <c r="A41">
        <v>100038</v>
      </c>
      <c r="B41" t="s">
        <v>325</v>
      </c>
      <c r="C41" s="268">
        <v>42461</v>
      </c>
      <c r="D41" s="268">
        <v>42490.999988425923</v>
      </c>
      <c r="E41">
        <v>1</v>
      </c>
      <c r="F41" t="s">
        <v>42</v>
      </c>
      <c r="G41">
        <v>7</v>
      </c>
      <c r="H41">
        <v>1</v>
      </c>
      <c r="I41">
        <v>0</v>
      </c>
      <c r="J41">
        <v>0</v>
      </c>
      <c r="K41" s="280">
        <v>0</v>
      </c>
      <c r="L41" s="280">
        <v>0</v>
      </c>
      <c r="M41" s="280">
        <v>0</v>
      </c>
    </row>
    <row r="42" spans="1:13" x14ac:dyDescent="0.3">
      <c r="A42">
        <v>100038</v>
      </c>
      <c r="B42" t="s">
        <v>325</v>
      </c>
      <c r="C42" s="268">
        <v>42461</v>
      </c>
      <c r="D42" s="268">
        <v>42490.999988425923</v>
      </c>
      <c r="E42">
        <v>1</v>
      </c>
      <c r="F42" t="s">
        <v>42</v>
      </c>
      <c r="G42">
        <v>25</v>
      </c>
      <c r="H42">
        <v>1</v>
      </c>
      <c r="I42">
        <v>0</v>
      </c>
      <c r="J42">
        <v>0</v>
      </c>
      <c r="K42" s="280">
        <v>0</v>
      </c>
      <c r="L42" s="280">
        <v>0</v>
      </c>
      <c r="M42" s="280">
        <v>0</v>
      </c>
    </row>
    <row r="43" spans="1:13" x14ac:dyDescent="0.3">
      <c r="A43">
        <v>100038</v>
      </c>
      <c r="B43" t="s">
        <v>325</v>
      </c>
      <c r="C43" s="268">
        <v>42461</v>
      </c>
      <c r="D43" s="268">
        <v>42490.999988425923</v>
      </c>
      <c r="E43">
        <v>1</v>
      </c>
      <c r="F43" t="s">
        <v>42</v>
      </c>
      <c r="H43">
        <v>10</v>
      </c>
      <c r="I43">
        <v>0</v>
      </c>
      <c r="J43">
        <v>0</v>
      </c>
      <c r="K43" s="280">
        <v>265000</v>
      </c>
      <c r="L43" s="280">
        <v>224576.27118643999</v>
      </c>
      <c r="M43" s="280">
        <v>15254.2372881355</v>
      </c>
    </row>
    <row r="46" spans="1:13" x14ac:dyDescent="0.3">
      <c r="C46" t="s">
        <v>314</v>
      </c>
      <c r="D46" t="s">
        <v>315</v>
      </c>
      <c r="E46" t="s">
        <v>316</v>
      </c>
      <c r="F46" t="s">
        <v>317</v>
      </c>
    </row>
    <row r="47" spans="1:13" x14ac:dyDescent="0.3">
      <c r="C47">
        <f>SUM(J34:J37)</f>
        <v>36080</v>
      </c>
      <c r="D47" s="283">
        <f>M38</f>
        <v>18644.067796610099</v>
      </c>
      <c r="E47" s="280">
        <v>18644.067796610099</v>
      </c>
      <c r="F47" s="283">
        <f>C47-E47</f>
        <v>17435.932203389901</v>
      </c>
    </row>
    <row r="48" spans="1:13" x14ac:dyDescent="0.3">
      <c r="C48" t="s">
        <v>326</v>
      </c>
      <c r="D48" t="s">
        <v>327</v>
      </c>
      <c r="E48" s="280">
        <v>15254.2372881355</v>
      </c>
    </row>
    <row r="52" spans="1:15" x14ac:dyDescent="0.3">
      <c r="C52" t="s">
        <v>328</v>
      </c>
      <c r="D52" t="s">
        <v>329</v>
      </c>
      <c r="E52" t="s">
        <v>330</v>
      </c>
      <c r="F52" t="s">
        <v>317</v>
      </c>
    </row>
    <row r="53" spans="1:15" x14ac:dyDescent="0.3">
      <c r="C53">
        <v>530000</v>
      </c>
      <c r="D53">
        <v>265000</v>
      </c>
      <c r="E53">
        <f>D53</f>
        <v>265000</v>
      </c>
      <c r="F53">
        <f>C53-D53</f>
        <v>265000</v>
      </c>
    </row>
    <row r="54" spans="1:15" x14ac:dyDescent="0.3">
      <c r="C54">
        <v>0</v>
      </c>
      <c r="D54" t="s">
        <v>331</v>
      </c>
      <c r="E54" s="244">
        <v>225000</v>
      </c>
    </row>
    <row r="56" spans="1:15" x14ac:dyDescent="0.3">
      <c r="L56"/>
      <c r="M56"/>
      <c r="N56"/>
    </row>
    <row r="57" spans="1:15" x14ac:dyDescent="0.3">
      <c r="O57" s="283"/>
    </row>
    <row r="59" spans="1:15" x14ac:dyDescent="0.3">
      <c r="B59" t="s">
        <v>364</v>
      </c>
      <c r="C59" t="s">
        <v>362</v>
      </c>
      <c r="D59" t="s">
        <v>363</v>
      </c>
      <c r="E59" t="s">
        <v>330</v>
      </c>
    </row>
    <row r="60" spans="1:15" x14ac:dyDescent="0.3">
      <c r="A60" s="311" t="s">
        <v>366</v>
      </c>
      <c r="B60" t="s">
        <v>365</v>
      </c>
      <c r="C60" s="280">
        <v>200000</v>
      </c>
      <c r="D60" s="280">
        <v>100000</v>
      </c>
      <c r="E60" s="311" t="s">
        <v>368</v>
      </c>
    </row>
    <row r="61" spans="1:15" x14ac:dyDescent="0.3">
      <c r="A61" s="311"/>
      <c r="B61">
        <v>25</v>
      </c>
      <c r="C61" s="280">
        <v>80000</v>
      </c>
      <c r="D61" s="280">
        <v>40000</v>
      </c>
      <c r="E61" s="312">
        <v>140000</v>
      </c>
    </row>
    <row r="62" spans="1:15" x14ac:dyDescent="0.3">
      <c r="A62" s="311" t="s">
        <v>367</v>
      </c>
      <c r="B62" t="s">
        <v>365</v>
      </c>
      <c r="C62">
        <v>0</v>
      </c>
      <c r="D62" s="280">
        <v>100000</v>
      </c>
      <c r="E62" s="311" t="s">
        <v>369</v>
      </c>
    </row>
    <row r="63" spans="1:15" x14ac:dyDescent="0.3">
      <c r="A63" s="311"/>
      <c r="B63">
        <v>25</v>
      </c>
      <c r="C63">
        <v>0</v>
      </c>
      <c r="D63" s="280">
        <v>40000</v>
      </c>
      <c r="E63" s="312">
        <v>100000</v>
      </c>
    </row>
    <row r="70" spans="2:14" x14ac:dyDescent="0.3">
      <c r="B70">
        <v>100033</v>
      </c>
      <c r="C70" t="s">
        <v>333</v>
      </c>
      <c r="D70" s="268">
        <v>42430</v>
      </c>
      <c r="E70" s="268">
        <v>42460.999988425923</v>
      </c>
      <c r="F70">
        <v>1</v>
      </c>
      <c r="G70" t="s">
        <v>42</v>
      </c>
      <c r="H70">
        <v>1</v>
      </c>
      <c r="I70">
        <v>1</v>
      </c>
      <c r="J70">
        <v>49200</v>
      </c>
      <c r="K70" s="280">
        <v>3936</v>
      </c>
      <c r="L70" s="280">
        <v>0</v>
      </c>
      <c r="M70" s="280">
        <v>0</v>
      </c>
      <c r="N70" s="280">
        <v>0</v>
      </c>
    </row>
    <row r="71" spans="2:14" x14ac:dyDescent="0.3">
      <c r="B71">
        <v>100033</v>
      </c>
      <c r="C71" t="s">
        <v>333</v>
      </c>
      <c r="D71" s="268">
        <v>42430</v>
      </c>
      <c r="E71" s="268">
        <v>42460.999988425923</v>
      </c>
      <c r="F71">
        <v>1</v>
      </c>
      <c r="G71" t="s">
        <v>42</v>
      </c>
      <c r="H71">
        <v>2</v>
      </c>
      <c r="I71">
        <v>1</v>
      </c>
      <c r="J71">
        <v>65600</v>
      </c>
      <c r="K71" s="280">
        <v>5248</v>
      </c>
      <c r="L71" s="280">
        <v>0</v>
      </c>
      <c r="M71" s="280">
        <v>0</v>
      </c>
      <c r="N71" s="280">
        <v>0</v>
      </c>
    </row>
    <row r="72" spans="2:14" x14ac:dyDescent="0.3">
      <c r="B72">
        <v>100033</v>
      </c>
      <c r="C72" t="s">
        <v>333</v>
      </c>
      <c r="D72" s="268">
        <v>42430</v>
      </c>
      <c r="E72" s="268">
        <v>42460.999988425923</v>
      </c>
      <c r="F72">
        <v>1</v>
      </c>
      <c r="G72" t="s">
        <v>42</v>
      </c>
      <c r="H72">
        <v>3</v>
      </c>
      <c r="I72">
        <v>1</v>
      </c>
      <c r="J72">
        <v>73800</v>
      </c>
      <c r="K72" s="280">
        <v>5904</v>
      </c>
      <c r="L72" s="280">
        <v>0</v>
      </c>
      <c r="M72" s="280">
        <v>0</v>
      </c>
      <c r="N72" s="280">
        <v>0</v>
      </c>
    </row>
    <row r="73" spans="2:14" x14ac:dyDescent="0.3">
      <c r="B73">
        <v>100033</v>
      </c>
      <c r="C73" t="s">
        <v>333</v>
      </c>
      <c r="D73" s="268">
        <v>42430</v>
      </c>
      <c r="E73" s="268">
        <v>42460.999988425923</v>
      </c>
      <c r="F73">
        <v>1</v>
      </c>
      <c r="G73" t="s">
        <v>42</v>
      </c>
      <c r="H73">
        <v>7</v>
      </c>
      <c r="I73">
        <v>1</v>
      </c>
      <c r="J73">
        <v>82073800</v>
      </c>
      <c r="K73" s="280">
        <v>6565904</v>
      </c>
      <c r="L73" s="280">
        <v>0</v>
      </c>
      <c r="M73" s="280">
        <v>0</v>
      </c>
      <c r="N73" s="280">
        <v>0</v>
      </c>
    </row>
    <row r="74" spans="2:14" x14ac:dyDescent="0.3">
      <c r="B74">
        <v>100033</v>
      </c>
      <c r="C74" t="s">
        <v>333</v>
      </c>
      <c r="D74" s="268">
        <v>42430</v>
      </c>
      <c r="E74" s="268">
        <v>42460.999988425923</v>
      </c>
      <c r="F74">
        <v>1</v>
      </c>
      <c r="G74" t="s">
        <v>42</v>
      </c>
      <c r="I74">
        <v>10</v>
      </c>
      <c r="J74">
        <v>0</v>
      </c>
      <c r="K74" s="280">
        <v>0</v>
      </c>
      <c r="L74" s="280">
        <v>50160000</v>
      </c>
      <c r="M74" s="280">
        <v>42508474.576271102</v>
      </c>
      <c r="N74" s="280">
        <v>3400677.9661016902</v>
      </c>
    </row>
    <row r="75" spans="2:14" x14ac:dyDescent="0.3">
      <c r="B75">
        <v>100033</v>
      </c>
      <c r="C75" t="s">
        <v>333</v>
      </c>
      <c r="D75" s="268">
        <v>42461</v>
      </c>
      <c r="E75" s="268">
        <v>42490.999988425923</v>
      </c>
      <c r="F75">
        <v>1</v>
      </c>
      <c r="G75" t="s">
        <v>42</v>
      </c>
      <c r="H75">
        <v>1</v>
      </c>
      <c r="I75">
        <v>1</v>
      </c>
      <c r="J75">
        <v>49200</v>
      </c>
      <c r="K75" s="280">
        <v>0</v>
      </c>
      <c r="L75" s="280">
        <v>0</v>
      </c>
      <c r="M75" s="280">
        <v>0</v>
      </c>
      <c r="N75" s="280">
        <v>0</v>
      </c>
    </row>
    <row r="76" spans="2:14" x14ac:dyDescent="0.3">
      <c r="B76">
        <v>100033</v>
      </c>
      <c r="C76" t="s">
        <v>333</v>
      </c>
      <c r="D76" s="268">
        <v>42461</v>
      </c>
      <c r="E76" s="268">
        <v>42490.999988425923</v>
      </c>
      <c r="F76">
        <v>1</v>
      </c>
      <c r="G76" t="s">
        <v>42</v>
      </c>
      <c r="H76">
        <v>2</v>
      </c>
      <c r="I76">
        <v>1</v>
      </c>
      <c r="J76">
        <v>65600</v>
      </c>
      <c r="K76" s="280">
        <v>0</v>
      </c>
      <c r="L76" s="280">
        <v>0</v>
      </c>
      <c r="M76" s="280">
        <v>0</v>
      </c>
      <c r="N76" s="280">
        <v>0</v>
      </c>
    </row>
    <row r="77" spans="2:14" x14ac:dyDescent="0.3">
      <c r="B77">
        <v>100033</v>
      </c>
      <c r="C77" t="s">
        <v>333</v>
      </c>
      <c r="D77" s="268">
        <v>42461</v>
      </c>
      <c r="E77" s="268">
        <v>42490.999988425923</v>
      </c>
      <c r="F77">
        <v>1</v>
      </c>
      <c r="G77" t="s">
        <v>42</v>
      </c>
      <c r="H77">
        <v>3</v>
      </c>
      <c r="I77">
        <v>1</v>
      </c>
      <c r="J77">
        <v>73800</v>
      </c>
      <c r="K77" s="280">
        <v>0</v>
      </c>
      <c r="L77" s="280">
        <v>0</v>
      </c>
      <c r="M77" s="280">
        <v>0</v>
      </c>
      <c r="N77" s="280">
        <v>0</v>
      </c>
    </row>
    <row r="78" spans="2:14" x14ac:dyDescent="0.3">
      <c r="B78">
        <v>100033</v>
      </c>
      <c r="C78" t="s">
        <v>333</v>
      </c>
      <c r="D78" s="268">
        <v>42461</v>
      </c>
      <c r="E78" s="268">
        <v>42490.999988425923</v>
      </c>
      <c r="F78">
        <v>1</v>
      </c>
      <c r="G78" t="s">
        <v>42</v>
      </c>
      <c r="H78">
        <v>7</v>
      </c>
      <c r="I78">
        <v>1</v>
      </c>
      <c r="J78">
        <v>82073800</v>
      </c>
      <c r="K78" s="280">
        <v>0</v>
      </c>
      <c r="L78" s="280">
        <v>0</v>
      </c>
      <c r="M78" s="280">
        <v>0</v>
      </c>
      <c r="N78" s="280">
        <v>0</v>
      </c>
    </row>
    <row r="79" spans="2:14" x14ac:dyDescent="0.3">
      <c r="B79">
        <v>100033</v>
      </c>
      <c r="C79" t="s">
        <v>333</v>
      </c>
      <c r="D79" s="268">
        <v>42461</v>
      </c>
      <c r="E79" s="268">
        <v>42490.999988425923</v>
      </c>
      <c r="F79">
        <v>1</v>
      </c>
      <c r="G79" t="s">
        <v>42</v>
      </c>
      <c r="I79">
        <v>10</v>
      </c>
      <c r="J79">
        <v>0</v>
      </c>
      <c r="K79" s="280">
        <v>0</v>
      </c>
      <c r="L79" s="280">
        <v>50160000</v>
      </c>
      <c r="M79" s="280">
        <v>42508474.576271102</v>
      </c>
      <c r="N79" s="280">
        <v>3180314.0338983</v>
      </c>
    </row>
    <row r="81" spans="14:14" x14ac:dyDescent="0.3">
      <c r="N81" s="280">
        <f>N74-N79</f>
        <v>220363.93220339017</v>
      </c>
    </row>
    <row r="82" spans="14:14" x14ac:dyDescent="0.3">
      <c r="N82" s="280">
        <v>50160000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1"/>
  <sheetViews>
    <sheetView topLeftCell="G1" zoomScale="70" zoomScaleNormal="70" workbookViewId="0">
      <selection activeCell="AT32" sqref="AT32"/>
    </sheetView>
  </sheetViews>
  <sheetFormatPr defaultRowHeight="14.4" x14ac:dyDescent="0.3"/>
  <cols>
    <col min="13" max="14" width="12.5546875" bestFit="1" customWidth="1"/>
    <col min="19" max="19" width="9.109375" style="244"/>
    <col min="32" max="33" width="12.5546875" bestFit="1" customWidth="1"/>
    <col min="38" max="38" width="9.109375" style="244"/>
  </cols>
  <sheetData>
    <row r="1" spans="1:55" x14ac:dyDescent="0.3">
      <c r="A1">
        <v>202781</v>
      </c>
      <c r="B1" t="s">
        <v>428</v>
      </c>
      <c r="C1" s="268">
        <v>42248</v>
      </c>
      <c r="D1" s="268">
        <v>42429</v>
      </c>
      <c r="E1">
        <v>1</v>
      </c>
      <c r="F1" t="s">
        <v>42</v>
      </c>
      <c r="H1">
        <v>302</v>
      </c>
      <c r="I1">
        <v>357870287.81999999</v>
      </c>
      <c r="J1">
        <v>22599623.025600001</v>
      </c>
      <c r="K1">
        <v>0</v>
      </c>
      <c r="L1">
        <v>0</v>
      </c>
      <c r="M1">
        <v>422286939.60000002</v>
      </c>
      <c r="N1">
        <v>357870287.81999999</v>
      </c>
      <c r="O1">
        <v>22599623.025600001</v>
      </c>
      <c r="P1">
        <v>0</v>
      </c>
      <c r="Q1">
        <v>0</v>
      </c>
      <c r="R1" s="268">
        <v>42420.498437499999</v>
      </c>
      <c r="T1">
        <v>202781</v>
      </c>
      <c r="U1" t="s">
        <v>428</v>
      </c>
      <c r="V1" s="268">
        <v>42248</v>
      </c>
      <c r="W1" s="268">
        <v>42429</v>
      </c>
      <c r="X1">
        <v>1</v>
      </c>
      <c r="Y1" t="s">
        <v>42</v>
      </c>
      <c r="AA1">
        <v>302</v>
      </c>
      <c r="AB1">
        <v>357870287.81999999</v>
      </c>
      <c r="AC1">
        <v>22599623.025600001</v>
      </c>
      <c r="AD1">
        <v>0</v>
      </c>
      <c r="AE1">
        <v>0</v>
      </c>
      <c r="AF1">
        <v>357870287.81999999</v>
      </c>
      <c r="AG1">
        <v>422286939.60000002</v>
      </c>
      <c r="AH1">
        <v>22599623.025600001</v>
      </c>
      <c r="AI1">
        <v>0</v>
      </c>
      <c r="AJ1">
        <v>0</v>
      </c>
      <c r="AK1" s="268">
        <v>42429.509814814817</v>
      </c>
      <c r="AM1">
        <f>IF(A1=T1,0,1)</f>
        <v>0</v>
      </c>
      <c r="AN1">
        <f t="shared" ref="AN1:AX1" si="0">IF(B1=U1,0,1)</f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>IF(M1=AF1,0,1)</f>
        <v>1</v>
      </c>
      <c r="AZ1">
        <f t="shared" ref="AZ1:BA1" si="1">IF(N1=AG1,0,1)</f>
        <v>1</v>
      </c>
      <c r="BA1">
        <f t="shared" si="1"/>
        <v>0</v>
      </c>
      <c r="BB1">
        <f>IF(P1=AI1,0,1)</f>
        <v>0</v>
      </c>
      <c r="BC1">
        <f>IF(Q1=AJ1,0,1)</f>
        <v>0</v>
      </c>
    </row>
    <row r="2" spans="1:55" x14ac:dyDescent="0.3">
      <c r="A2">
        <v>202781</v>
      </c>
      <c r="B2" t="s">
        <v>428</v>
      </c>
      <c r="C2" s="268">
        <v>42370</v>
      </c>
      <c r="D2" s="268">
        <v>42400.999988425923</v>
      </c>
      <c r="E2">
        <v>1</v>
      </c>
      <c r="F2" t="s">
        <v>42</v>
      </c>
      <c r="G2">
        <v>1</v>
      </c>
      <c r="H2">
        <v>301</v>
      </c>
      <c r="I2">
        <v>282809.01</v>
      </c>
      <c r="J2">
        <v>28280.901000000002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s="268">
        <v>42420.498437499999</v>
      </c>
      <c r="T2">
        <v>202781</v>
      </c>
      <c r="U2" t="s">
        <v>428</v>
      </c>
      <c r="V2" s="268">
        <v>42370</v>
      </c>
      <c r="W2" s="268">
        <v>42400.999988425923</v>
      </c>
      <c r="X2">
        <v>1</v>
      </c>
      <c r="Y2" t="s">
        <v>42</v>
      </c>
      <c r="Z2">
        <v>1</v>
      </c>
      <c r="AA2">
        <v>301</v>
      </c>
      <c r="AB2">
        <v>282809.01</v>
      </c>
      <c r="AC2">
        <v>28280.901000000002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68">
        <v>42429.509814814817</v>
      </c>
      <c r="AM2">
        <f t="shared" ref="AM2:AM65" si="2">IF(A2=T2,0,1)</f>
        <v>0</v>
      </c>
      <c r="AN2">
        <f t="shared" ref="AN2:AN65" si="3">IF(B2=U2,0,1)</f>
        <v>0</v>
      </c>
      <c r="AO2">
        <f t="shared" ref="AO2:AO65" si="4">IF(C2=V2,0,1)</f>
        <v>0</v>
      </c>
      <c r="AP2">
        <f t="shared" ref="AP2:AP65" si="5">IF(D2=W2,0,1)</f>
        <v>0</v>
      </c>
      <c r="AQ2">
        <f t="shared" ref="AQ2:AQ65" si="6">IF(E2=X2,0,1)</f>
        <v>0</v>
      </c>
      <c r="AR2">
        <f t="shared" ref="AR2:AR65" si="7">IF(F2=Y2,0,1)</f>
        <v>0</v>
      </c>
      <c r="AS2">
        <f t="shared" ref="AS2:AS65" si="8">IF(G2=Z2,0,1)</f>
        <v>0</v>
      </c>
      <c r="AT2">
        <f t="shared" ref="AT2:AT65" si="9">IF(H2=AA2,0,1)</f>
        <v>0</v>
      </c>
      <c r="AU2">
        <f t="shared" ref="AU2:AU65" si="10">IF(I2=AB2,0,1)</f>
        <v>0</v>
      </c>
      <c r="AV2">
        <f t="shared" ref="AV2:AV65" si="11">IF(J2=AC2,0,1)</f>
        <v>0</v>
      </c>
      <c r="AW2">
        <f t="shared" ref="AW2:AW65" si="12">IF(K2=AD2,0,1)</f>
        <v>0</v>
      </c>
      <c r="AX2">
        <f t="shared" ref="AX2:AX65" si="13">IF(L2=AE2,0,1)</f>
        <v>0</v>
      </c>
      <c r="AY2">
        <f t="shared" ref="AY2:AY65" si="14">IF(M2=AF2,0,1)</f>
        <v>0</v>
      </c>
      <c r="AZ2">
        <f t="shared" ref="AZ2:AZ65" si="15">IF(N2=AG2,0,1)</f>
        <v>0</v>
      </c>
      <c r="BA2">
        <f t="shared" ref="BA2:BA65" si="16">IF(O2=AH2,0,1)</f>
        <v>0</v>
      </c>
      <c r="BB2">
        <f t="shared" ref="BB2:BB65" si="17">IF(P2=AI2,0,1)</f>
        <v>0</v>
      </c>
      <c r="BC2">
        <f t="shared" ref="BC2:BC65" si="18">IF(Q2=AJ2,0,1)</f>
        <v>0</v>
      </c>
    </row>
    <row r="3" spans="1:55" x14ac:dyDescent="0.3">
      <c r="A3">
        <v>202781</v>
      </c>
      <c r="B3" t="s">
        <v>428</v>
      </c>
      <c r="C3" s="268">
        <v>42370</v>
      </c>
      <c r="D3" s="268">
        <v>42400.999988425923</v>
      </c>
      <c r="E3">
        <v>1</v>
      </c>
      <c r="F3" t="s">
        <v>42</v>
      </c>
      <c r="G3">
        <v>7</v>
      </c>
      <c r="H3">
        <v>301</v>
      </c>
      <c r="I3">
        <v>37497796.399999999</v>
      </c>
      <c r="J3">
        <v>3749779.64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s="268">
        <v>42420.498437499999</v>
      </c>
      <c r="T3">
        <v>202781</v>
      </c>
      <c r="U3" t="s">
        <v>428</v>
      </c>
      <c r="V3" s="268">
        <v>42370</v>
      </c>
      <c r="W3" s="268">
        <v>42400.999988425923</v>
      </c>
      <c r="X3">
        <v>1</v>
      </c>
      <c r="Y3" t="s">
        <v>42</v>
      </c>
      <c r="Z3">
        <v>7</v>
      </c>
      <c r="AA3">
        <v>301</v>
      </c>
      <c r="AB3">
        <v>37497796.399999999</v>
      </c>
      <c r="AC3">
        <v>3749779.64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268">
        <v>42429.509814814817</v>
      </c>
      <c r="AM3">
        <f t="shared" si="2"/>
        <v>0</v>
      </c>
      <c r="AN3">
        <f t="shared" si="3"/>
        <v>0</v>
      </c>
      <c r="AO3">
        <f t="shared" si="4"/>
        <v>0</v>
      </c>
      <c r="AP3">
        <f t="shared" si="5"/>
        <v>0</v>
      </c>
      <c r="AQ3">
        <f t="shared" si="6"/>
        <v>0</v>
      </c>
      <c r="AR3">
        <f t="shared" si="7"/>
        <v>0</v>
      </c>
      <c r="AS3">
        <f t="shared" si="8"/>
        <v>0</v>
      </c>
      <c r="AT3">
        <f t="shared" si="9"/>
        <v>0</v>
      </c>
      <c r="AU3">
        <f t="shared" si="10"/>
        <v>0</v>
      </c>
      <c r="AV3">
        <f t="shared" si="11"/>
        <v>0</v>
      </c>
      <c r="AW3">
        <f t="shared" si="12"/>
        <v>0</v>
      </c>
      <c r="AX3">
        <f t="shared" si="13"/>
        <v>0</v>
      </c>
      <c r="AY3">
        <f t="shared" si="14"/>
        <v>0</v>
      </c>
      <c r="AZ3">
        <f t="shared" si="15"/>
        <v>0</v>
      </c>
      <c r="BA3">
        <f t="shared" si="16"/>
        <v>0</v>
      </c>
      <c r="BB3">
        <f t="shared" si="17"/>
        <v>0</v>
      </c>
      <c r="BC3">
        <f t="shared" si="18"/>
        <v>0</v>
      </c>
    </row>
    <row r="4" spans="1:55" x14ac:dyDescent="0.3">
      <c r="A4">
        <v>202781</v>
      </c>
      <c r="B4" t="s">
        <v>428</v>
      </c>
      <c r="C4" s="268">
        <v>42370</v>
      </c>
      <c r="D4" s="268">
        <v>42400.999988425923</v>
      </c>
      <c r="E4">
        <v>1</v>
      </c>
      <c r="F4" t="s">
        <v>42</v>
      </c>
      <c r="G4">
        <v>11</v>
      </c>
      <c r="H4">
        <v>301</v>
      </c>
      <c r="I4">
        <v>160447.12</v>
      </c>
      <c r="J4">
        <v>16044.712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268">
        <v>42420.498437499999</v>
      </c>
      <c r="T4">
        <v>202781</v>
      </c>
      <c r="U4" t="s">
        <v>428</v>
      </c>
      <c r="V4" s="268">
        <v>42370</v>
      </c>
      <c r="W4" s="268">
        <v>42400.999988425923</v>
      </c>
      <c r="X4">
        <v>1</v>
      </c>
      <c r="Y4" t="s">
        <v>42</v>
      </c>
      <c r="Z4">
        <v>11</v>
      </c>
      <c r="AA4">
        <v>301</v>
      </c>
      <c r="AB4">
        <v>160447.12</v>
      </c>
      <c r="AC4">
        <v>16044.712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268">
        <v>42429.509814814817</v>
      </c>
      <c r="AM4">
        <f t="shared" si="2"/>
        <v>0</v>
      </c>
      <c r="AN4">
        <f t="shared" si="3"/>
        <v>0</v>
      </c>
      <c r="AO4">
        <f t="shared" si="4"/>
        <v>0</v>
      </c>
      <c r="AP4">
        <f t="shared" si="5"/>
        <v>0</v>
      </c>
      <c r="AQ4">
        <f t="shared" si="6"/>
        <v>0</v>
      </c>
      <c r="AR4">
        <f t="shared" si="7"/>
        <v>0</v>
      </c>
      <c r="AS4">
        <f t="shared" si="8"/>
        <v>0</v>
      </c>
      <c r="AT4">
        <f t="shared" si="9"/>
        <v>0</v>
      </c>
      <c r="AU4">
        <f t="shared" si="10"/>
        <v>0</v>
      </c>
      <c r="AV4">
        <f t="shared" si="11"/>
        <v>0</v>
      </c>
      <c r="AW4">
        <f t="shared" si="12"/>
        <v>0</v>
      </c>
      <c r="AX4">
        <f t="shared" si="13"/>
        <v>0</v>
      </c>
      <c r="AY4">
        <f t="shared" si="14"/>
        <v>0</v>
      </c>
      <c r="AZ4">
        <f t="shared" si="15"/>
        <v>0</v>
      </c>
      <c r="BA4">
        <f t="shared" si="16"/>
        <v>0</v>
      </c>
      <c r="BB4">
        <f t="shared" si="17"/>
        <v>0</v>
      </c>
      <c r="BC4">
        <f t="shared" si="18"/>
        <v>0</v>
      </c>
    </row>
    <row r="5" spans="1:55" x14ac:dyDescent="0.3">
      <c r="A5">
        <v>202781</v>
      </c>
      <c r="B5" t="s">
        <v>428</v>
      </c>
      <c r="C5" s="268">
        <v>42370</v>
      </c>
      <c r="D5" s="268">
        <v>42400.999988425923</v>
      </c>
      <c r="E5">
        <v>1</v>
      </c>
      <c r="F5" t="s">
        <v>42</v>
      </c>
      <c r="G5">
        <v>12</v>
      </c>
      <c r="H5">
        <v>301</v>
      </c>
      <c r="I5">
        <v>2313.56</v>
      </c>
      <c r="J5">
        <v>231.35599999999999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268">
        <v>42420.498437499999</v>
      </c>
      <c r="T5">
        <v>202781</v>
      </c>
      <c r="U5" t="s">
        <v>428</v>
      </c>
      <c r="V5" s="268">
        <v>42370</v>
      </c>
      <c r="W5" s="268">
        <v>42400.999988425923</v>
      </c>
      <c r="X5">
        <v>1</v>
      </c>
      <c r="Y5" t="s">
        <v>42</v>
      </c>
      <c r="Z5">
        <v>12</v>
      </c>
      <c r="AA5">
        <v>301</v>
      </c>
      <c r="AB5">
        <v>2313.56</v>
      </c>
      <c r="AC5">
        <v>231.35599999999999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268">
        <v>42429.509814814817</v>
      </c>
      <c r="AM5">
        <f t="shared" si="2"/>
        <v>0</v>
      </c>
      <c r="AN5">
        <f t="shared" si="3"/>
        <v>0</v>
      </c>
      <c r="AO5">
        <f t="shared" si="4"/>
        <v>0</v>
      </c>
      <c r="AP5">
        <f t="shared" si="5"/>
        <v>0</v>
      </c>
      <c r="AQ5">
        <f t="shared" si="6"/>
        <v>0</v>
      </c>
      <c r="AR5">
        <f t="shared" si="7"/>
        <v>0</v>
      </c>
      <c r="AS5">
        <f t="shared" si="8"/>
        <v>0</v>
      </c>
      <c r="AT5">
        <f t="shared" si="9"/>
        <v>0</v>
      </c>
      <c r="AU5">
        <f t="shared" si="10"/>
        <v>0</v>
      </c>
      <c r="AV5">
        <f t="shared" si="11"/>
        <v>0</v>
      </c>
      <c r="AW5">
        <f t="shared" si="12"/>
        <v>0</v>
      </c>
      <c r="AX5">
        <f t="shared" si="13"/>
        <v>0</v>
      </c>
      <c r="AY5">
        <f t="shared" si="14"/>
        <v>0</v>
      </c>
      <c r="AZ5">
        <f t="shared" si="15"/>
        <v>0</v>
      </c>
      <c r="BA5">
        <f t="shared" si="16"/>
        <v>0</v>
      </c>
      <c r="BB5">
        <f t="shared" si="17"/>
        <v>0</v>
      </c>
      <c r="BC5">
        <f t="shared" si="18"/>
        <v>0</v>
      </c>
    </row>
    <row r="6" spans="1:55" x14ac:dyDescent="0.3">
      <c r="A6">
        <v>202782</v>
      </c>
      <c r="B6" t="s">
        <v>429</v>
      </c>
      <c r="C6" s="268">
        <v>42248</v>
      </c>
      <c r="D6" s="268">
        <v>42429</v>
      </c>
      <c r="E6">
        <v>1</v>
      </c>
      <c r="F6" t="s">
        <v>42</v>
      </c>
      <c r="H6">
        <v>302</v>
      </c>
      <c r="I6">
        <v>19836597.649999999</v>
      </c>
      <c r="J6">
        <v>313463.90600000002</v>
      </c>
      <c r="K6">
        <v>0</v>
      </c>
      <c r="L6">
        <v>0</v>
      </c>
      <c r="M6">
        <v>23407185.309999999</v>
      </c>
      <c r="N6">
        <v>19836597.649999999</v>
      </c>
      <c r="O6">
        <v>313463.90600000002</v>
      </c>
      <c r="P6">
        <v>0</v>
      </c>
      <c r="Q6">
        <v>0</v>
      </c>
      <c r="R6" s="268">
        <v>42420.498437499999</v>
      </c>
      <c r="T6">
        <v>202782</v>
      </c>
      <c r="U6" t="s">
        <v>429</v>
      </c>
      <c r="V6" s="268">
        <v>42248</v>
      </c>
      <c r="W6" s="268">
        <v>42429</v>
      </c>
      <c r="X6">
        <v>1</v>
      </c>
      <c r="Y6" t="s">
        <v>42</v>
      </c>
      <c r="AA6">
        <v>302</v>
      </c>
      <c r="AB6">
        <v>19836597.649999999</v>
      </c>
      <c r="AC6">
        <v>313463.90600000002</v>
      </c>
      <c r="AD6">
        <v>0</v>
      </c>
      <c r="AE6">
        <v>0</v>
      </c>
      <c r="AF6">
        <v>19836597.649999999</v>
      </c>
      <c r="AG6">
        <v>23407185.309999999</v>
      </c>
      <c r="AH6">
        <v>313463.90600000002</v>
      </c>
      <c r="AI6">
        <v>0</v>
      </c>
      <c r="AJ6">
        <v>0</v>
      </c>
      <c r="AK6" s="268">
        <v>42429.509814814817</v>
      </c>
      <c r="AM6">
        <f t="shared" si="2"/>
        <v>0</v>
      </c>
      <c r="AN6">
        <f t="shared" si="3"/>
        <v>0</v>
      </c>
      <c r="AO6">
        <f t="shared" si="4"/>
        <v>0</v>
      </c>
      <c r="AP6">
        <f t="shared" si="5"/>
        <v>0</v>
      </c>
      <c r="AQ6">
        <f t="shared" si="6"/>
        <v>0</v>
      </c>
      <c r="AR6">
        <f t="shared" si="7"/>
        <v>0</v>
      </c>
      <c r="AS6">
        <f t="shared" si="8"/>
        <v>0</v>
      </c>
      <c r="AT6">
        <f t="shared" si="9"/>
        <v>0</v>
      </c>
      <c r="AU6">
        <f t="shared" si="10"/>
        <v>0</v>
      </c>
      <c r="AV6">
        <f t="shared" si="11"/>
        <v>0</v>
      </c>
      <c r="AW6">
        <f t="shared" si="12"/>
        <v>0</v>
      </c>
      <c r="AX6">
        <f t="shared" si="13"/>
        <v>0</v>
      </c>
      <c r="AY6">
        <f t="shared" si="14"/>
        <v>1</v>
      </c>
      <c r="AZ6">
        <f t="shared" si="15"/>
        <v>1</v>
      </c>
      <c r="BA6">
        <f t="shared" si="16"/>
        <v>0</v>
      </c>
      <c r="BB6">
        <f t="shared" si="17"/>
        <v>0</v>
      </c>
      <c r="BC6">
        <f t="shared" si="18"/>
        <v>0</v>
      </c>
    </row>
    <row r="7" spans="1:55" x14ac:dyDescent="0.3">
      <c r="A7">
        <v>202782</v>
      </c>
      <c r="B7" t="s">
        <v>429</v>
      </c>
      <c r="C7" s="268">
        <v>42370</v>
      </c>
      <c r="D7" s="268">
        <v>42400.999988425923</v>
      </c>
      <c r="E7">
        <v>1</v>
      </c>
      <c r="F7" t="s">
        <v>42</v>
      </c>
      <c r="H7">
        <v>310</v>
      </c>
      <c r="I7">
        <v>0</v>
      </c>
      <c r="J7">
        <v>0</v>
      </c>
      <c r="K7">
        <v>0</v>
      </c>
      <c r="L7">
        <v>0</v>
      </c>
      <c r="M7">
        <v>5433774.9000000004</v>
      </c>
      <c r="N7">
        <v>4604893.98305084</v>
      </c>
      <c r="O7">
        <v>444135.14149152499</v>
      </c>
      <c r="P7">
        <v>0</v>
      </c>
      <c r="Q7">
        <v>0</v>
      </c>
      <c r="R7" s="268">
        <v>42420.498437499999</v>
      </c>
      <c r="T7">
        <v>202782</v>
      </c>
      <c r="U7" t="s">
        <v>429</v>
      </c>
      <c r="V7" s="268">
        <v>42370</v>
      </c>
      <c r="W7" s="268">
        <v>42400.999988425923</v>
      </c>
      <c r="X7">
        <v>1</v>
      </c>
      <c r="Y7" t="s">
        <v>42</v>
      </c>
      <c r="AA7">
        <v>310</v>
      </c>
      <c r="AB7">
        <v>0</v>
      </c>
      <c r="AC7">
        <v>0</v>
      </c>
      <c r="AD7">
        <v>0</v>
      </c>
      <c r="AE7">
        <v>0</v>
      </c>
      <c r="AF7">
        <v>4604893.98305084</v>
      </c>
      <c r="AG7">
        <v>5433774.9000000004</v>
      </c>
      <c r="AH7">
        <v>444135.14149152499</v>
      </c>
      <c r="AI7">
        <v>0</v>
      </c>
      <c r="AJ7">
        <v>0</v>
      </c>
      <c r="AK7" s="268">
        <v>42429.509814814817</v>
      </c>
      <c r="AM7">
        <f t="shared" si="2"/>
        <v>0</v>
      </c>
      <c r="AN7">
        <f t="shared" si="3"/>
        <v>0</v>
      </c>
      <c r="AO7">
        <f t="shared" si="4"/>
        <v>0</v>
      </c>
      <c r="AP7">
        <f t="shared" si="5"/>
        <v>0</v>
      </c>
      <c r="AQ7">
        <f t="shared" si="6"/>
        <v>0</v>
      </c>
      <c r="AR7">
        <f t="shared" si="7"/>
        <v>0</v>
      </c>
      <c r="AS7">
        <f t="shared" si="8"/>
        <v>0</v>
      </c>
      <c r="AT7">
        <f t="shared" si="9"/>
        <v>0</v>
      </c>
      <c r="AU7">
        <f t="shared" si="10"/>
        <v>0</v>
      </c>
      <c r="AV7">
        <f t="shared" si="11"/>
        <v>0</v>
      </c>
      <c r="AW7">
        <f t="shared" si="12"/>
        <v>0</v>
      </c>
      <c r="AX7">
        <f t="shared" si="13"/>
        <v>0</v>
      </c>
      <c r="AY7">
        <f t="shared" si="14"/>
        <v>1</v>
      </c>
      <c r="AZ7">
        <f>IF(N7=AG7,0,1)</f>
        <v>1</v>
      </c>
      <c r="BA7">
        <f t="shared" si="16"/>
        <v>0</v>
      </c>
      <c r="BB7">
        <f t="shared" si="17"/>
        <v>0</v>
      </c>
      <c r="BC7">
        <f t="shared" si="18"/>
        <v>0</v>
      </c>
    </row>
    <row r="8" spans="1:55" x14ac:dyDescent="0.3">
      <c r="A8">
        <v>202784</v>
      </c>
      <c r="B8" t="s">
        <v>430</v>
      </c>
      <c r="C8" s="268">
        <v>42248</v>
      </c>
      <c r="D8" s="268">
        <v>42429</v>
      </c>
      <c r="E8">
        <v>1</v>
      </c>
      <c r="F8" t="s">
        <v>42</v>
      </c>
      <c r="H8">
        <v>302</v>
      </c>
      <c r="I8">
        <v>13854913.210000001</v>
      </c>
      <c r="J8">
        <v>74196.528399999996</v>
      </c>
      <c r="K8">
        <v>0</v>
      </c>
      <c r="L8">
        <v>0</v>
      </c>
      <c r="M8">
        <v>16348797.58</v>
      </c>
      <c r="N8">
        <v>13854913.210000001</v>
      </c>
      <c r="O8">
        <v>74196.528399999996</v>
      </c>
      <c r="P8">
        <v>0</v>
      </c>
      <c r="Q8">
        <v>0</v>
      </c>
      <c r="R8" s="268">
        <v>42420.498437499999</v>
      </c>
      <c r="T8">
        <v>202784</v>
      </c>
      <c r="U8" t="s">
        <v>430</v>
      </c>
      <c r="V8" s="268">
        <v>42248</v>
      </c>
      <c r="W8" s="268">
        <v>42429</v>
      </c>
      <c r="X8">
        <v>1</v>
      </c>
      <c r="Y8" t="s">
        <v>42</v>
      </c>
      <c r="AA8">
        <v>302</v>
      </c>
      <c r="AB8">
        <v>13854913.210000001</v>
      </c>
      <c r="AC8">
        <v>74196.528399999996</v>
      </c>
      <c r="AD8">
        <v>0</v>
      </c>
      <c r="AE8">
        <v>0</v>
      </c>
      <c r="AF8">
        <v>13854913.210000001</v>
      </c>
      <c r="AG8">
        <v>16348797.58</v>
      </c>
      <c r="AH8">
        <v>74196.528399999996</v>
      </c>
      <c r="AI8">
        <v>0</v>
      </c>
      <c r="AJ8">
        <v>0</v>
      </c>
      <c r="AK8" s="268">
        <v>42429.509814814817</v>
      </c>
      <c r="AM8">
        <f t="shared" si="2"/>
        <v>0</v>
      </c>
      <c r="AN8">
        <f t="shared" si="3"/>
        <v>0</v>
      </c>
      <c r="AO8">
        <f t="shared" si="4"/>
        <v>0</v>
      </c>
      <c r="AP8">
        <f t="shared" si="5"/>
        <v>0</v>
      </c>
      <c r="AQ8">
        <f t="shared" si="6"/>
        <v>0</v>
      </c>
      <c r="AR8">
        <f t="shared" si="7"/>
        <v>0</v>
      </c>
      <c r="AS8">
        <f t="shared" si="8"/>
        <v>0</v>
      </c>
      <c r="AT8">
        <f t="shared" si="9"/>
        <v>0</v>
      </c>
      <c r="AU8">
        <f t="shared" si="10"/>
        <v>0</v>
      </c>
      <c r="AV8">
        <f t="shared" si="11"/>
        <v>0</v>
      </c>
      <c r="AW8">
        <f t="shared" si="12"/>
        <v>0</v>
      </c>
      <c r="AX8">
        <f t="shared" si="13"/>
        <v>0</v>
      </c>
      <c r="AY8">
        <f t="shared" si="14"/>
        <v>1</v>
      </c>
      <c r="AZ8">
        <f t="shared" si="15"/>
        <v>1</v>
      </c>
      <c r="BA8">
        <f t="shared" si="16"/>
        <v>0</v>
      </c>
      <c r="BB8">
        <f t="shared" si="17"/>
        <v>0</v>
      </c>
      <c r="BC8">
        <f t="shared" si="18"/>
        <v>0</v>
      </c>
    </row>
    <row r="9" spans="1:55" x14ac:dyDescent="0.3">
      <c r="A9">
        <v>202784</v>
      </c>
      <c r="B9" t="s">
        <v>430</v>
      </c>
      <c r="C9" s="268">
        <v>42370</v>
      </c>
      <c r="D9" s="268">
        <v>42400.999988425923</v>
      </c>
      <c r="E9">
        <v>1</v>
      </c>
      <c r="F9" t="s">
        <v>42</v>
      </c>
      <c r="H9">
        <v>310</v>
      </c>
      <c r="I9">
        <v>0</v>
      </c>
      <c r="J9">
        <v>0</v>
      </c>
      <c r="K9">
        <v>0</v>
      </c>
      <c r="L9">
        <v>0</v>
      </c>
      <c r="M9">
        <v>1301087.31</v>
      </c>
      <c r="N9">
        <v>1102616.3644067701</v>
      </c>
      <c r="O9">
        <v>110261.636440677</v>
      </c>
      <c r="P9">
        <v>0</v>
      </c>
      <c r="Q9">
        <v>0</v>
      </c>
      <c r="R9" s="268">
        <v>42420.498437499999</v>
      </c>
      <c r="T9">
        <v>202784</v>
      </c>
      <c r="U9" t="s">
        <v>430</v>
      </c>
      <c r="V9" s="268">
        <v>42370</v>
      </c>
      <c r="W9" s="268">
        <v>42400.999988425923</v>
      </c>
      <c r="X9">
        <v>1</v>
      </c>
      <c r="Y9" t="s">
        <v>42</v>
      </c>
      <c r="AA9">
        <v>310</v>
      </c>
      <c r="AB9">
        <v>0</v>
      </c>
      <c r="AC9">
        <v>0</v>
      </c>
      <c r="AD9">
        <v>0</v>
      </c>
      <c r="AE9">
        <v>0</v>
      </c>
      <c r="AF9">
        <v>1102616.3644067701</v>
      </c>
      <c r="AG9">
        <v>1301087.31</v>
      </c>
      <c r="AH9">
        <v>110261.636440677</v>
      </c>
      <c r="AI9">
        <v>0</v>
      </c>
      <c r="AJ9">
        <v>0</v>
      </c>
      <c r="AK9" s="268">
        <v>42429.509814814817</v>
      </c>
      <c r="AM9">
        <f t="shared" si="2"/>
        <v>0</v>
      </c>
      <c r="AN9">
        <f t="shared" si="3"/>
        <v>0</v>
      </c>
      <c r="AO9">
        <f t="shared" si="4"/>
        <v>0</v>
      </c>
      <c r="AP9">
        <f t="shared" si="5"/>
        <v>0</v>
      </c>
      <c r="AQ9">
        <f t="shared" si="6"/>
        <v>0</v>
      </c>
      <c r="AR9">
        <f t="shared" si="7"/>
        <v>0</v>
      </c>
      <c r="AS9">
        <f t="shared" si="8"/>
        <v>0</v>
      </c>
      <c r="AT9">
        <f t="shared" si="9"/>
        <v>0</v>
      </c>
      <c r="AU9">
        <f t="shared" si="10"/>
        <v>0</v>
      </c>
      <c r="AV9">
        <f t="shared" si="11"/>
        <v>0</v>
      </c>
      <c r="AW9">
        <f t="shared" si="12"/>
        <v>0</v>
      </c>
      <c r="AX9">
        <f t="shared" si="13"/>
        <v>0</v>
      </c>
      <c r="AY9">
        <f t="shared" si="14"/>
        <v>1</v>
      </c>
      <c r="AZ9">
        <f t="shared" si="15"/>
        <v>1</v>
      </c>
      <c r="BA9">
        <f t="shared" si="16"/>
        <v>0</v>
      </c>
      <c r="BB9">
        <f t="shared" si="17"/>
        <v>0</v>
      </c>
      <c r="BC9">
        <f t="shared" si="18"/>
        <v>0</v>
      </c>
    </row>
    <row r="10" spans="1:55" x14ac:dyDescent="0.3">
      <c r="A10">
        <v>202786</v>
      </c>
      <c r="B10" t="s">
        <v>431</v>
      </c>
      <c r="C10" s="268">
        <v>42370</v>
      </c>
      <c r="D10" s="268">
        <v>42400.999988425923</v>
      </c>
      <c r="E10">
        <v>1</v>
      </c>
      <c r="F10" t="s">
        <v>42</v>
      </c>
      <c r="G10">
        <v>1</v>
      </c>
      <c r="H10">
        <v>301</v>
      </c>
      <c r="I10">
        <v>26930.799999999999</v>
      </c>
      <c r="J10">
        <v>2693.08</v>
      </c>
      <c r="K10">
        <v>0</v>
      </c>
      <c r="L10">
        <v>0</v>
      </c>
      <c r="M10">
        <v>0</v>
      </c>
      <c r="N10">
        <v>0</v>
      </c>
      <c r="O10">
        <v>2693.08</v>
      </c>
      <c r="P10">
        <v>0</v>
      </c>
      <c r="Q10">
        <v>0</v>
      </c>
      <c r="R10" s="268">
        <v>42420.498437499999</v>
      </c>
      <c r="T10">
        <v>202786</v>
      </c>
      <c r="U10" t="s">
        <v>431</v>
      </c>
      <c r="V10" s="268">
        <v>42370</v>
      </c>
      <c r="W10" s="268">
        <v>42400.999988425923</v>
      </c>
      <c r="X10">
        <v>1</v>
      </c>
      <c r="Y10" t="s">
        <v>42</v>
      </c>
      <c r="Z10">
        <v>1</v>
      </c>
      <c r="AA10">
        <v>301</v>
      </c>
      <c r="AB10">
        <v>26930.799999999999</v>
      </c>
      <c r="AC10">
        <v>2693.08</v>
      </c>
      <c r="AD10">
        <v>0</v>
      </c>
      <c r="AE10">
        <v>0</v>
      </c>
      <c r="AF10">
        <v>0</v>
      </c>
      <c r="AG10">
        <v>0</v>
      </c>
      <c r="AH10">
        <v>2693.08</v>
      </c>
      <c r="AI10">
        <v>0</v>
      </c>
      <c r="AJ10">
        <v>0</v>
      </c>
      <c r="AK10" s="268">
        <v>42429.509814814817</v>
      </c>
      <c r="AM10">
        <f t="shared" si="2"/>
        <v>0</v>
      </c>
      <c r="AN10">
        <f t="shared" si="3"/>
        <v>0</v>
      </c>
      <c r="AO10">
        <f t="shared" si="4"/>
        <v>0</v>
      </c>
      <c r="AP10">
        <f t="shared" si="5"/>
        <v>0</v>
      </c>
      <c r="AQ10">
        <f t="shared" si="6"/>
        <v>0</v>
      </c>
      <c r="AR10">
        <f t="shared" si="7"/>
        <v>0</v>
      </c>
      <c r="AS10">
        <f t="shared" si="8"/>
        <v>0</v>
      </c>
      <c r="AT10">
        <f t="shared" si="9"/>
        <v>0</v>
      </c>
      <c r="AU10">
        <f t="shared" si="10"/>
        <v>0</v>
      </c>
      <c r="AV10">
        <f t="shared" si="11"/>
        <v>0</v>
      </c>
      <c r="AW10">
        <f t="shared" si="12"/>
        <v>0</v>
      </c>
      <c r="AX10">
        <f t="shared" si="13"/>
        <v>0</v>
      </c>
      <c r="AY10">
        <f t="shared" si="14"/>
        <v>0</v>
      </c>
      <c r="AZ10">
        <f t="shared" si="15"/>
        <v>0</v>
      </c>
      <c r="BA10">
        <f t="shared" si="16"/>
        <v>0</v>
      </c>
      <c r="BB10">
        <f t="shared" si="17"/>
        <v>0</v>
      </c>
      <c r="BC10">
        <f t="shared" si="18"/>
        <v>0</v>
      </c>
    </row>
    <row r="11" spans="1:55" x14ac:dyDescent="0.3">
      <c r="A11">
        <v>202786</v>
      </c>
      <c r="B11" t="s">
        <v>431</v>
      </c>
      <c r="C11" s="268">
        <v>42370</v>
      </c>
      <c r="D11" s="268">
        <v>42400.999988425923</v>
      </c>
      <c r="E11">
        <v>1</v>
      </c>
      <c r="F11" t="s">
        <v>42</v>
      </c>
      <c r="G11">
        <v>7</v>
      </c>
      <c r="H11">
        <v>301</v>
      </c>
      <c r="I11">
        <v>278508.57</v>
      </c>
      <c r="J11">
        <v>27850.857</v>
      </c>
      <c r="K11">
        <v>0</v>
      </c>
      <c r="L11">
        <v>0</v>
      </c>
      <c r="M11">
        <v>0</v>
      </c>
      <c r="N11">
        <v>0</v>
      </c>
      <c r="O11">
        <v>27850.857</v>
      </c>
      <c r="P11">
        <v>0</v>
      </c>
      <c r="Q11">
        <v>0</v>
      </c>
      <c r="R11" s="268">
        <v>42420.498437499999</v>
      </c>
      <c r="T11">
        <v>202786</v>
      </c>
      <c r="U11" t="s">
        <v>431</v>
      </c>
      <c r="V11" s="268">
        <v>42370</v>
      </c>
      <c r="W11" s="268">
        <v>42400.999988425923</v>
      </c>
      <c r="X11">
        <v>1</v>
      </c>
      <c r="Y11" t="s">
        <v>42</v>
      </c>
      <c r="Z11">
        <v>7</v>
      </c>
      <c r="AA11">
        <v>301</v>
      </c>
      <c r="AB11">
        <v>278508.57</v>
      </c>
      <c r="AC11">
        <v>27850.857</v>
      </c>
      <c r="AD11">
        <v>0</v>
      </c>
      <c r="AE11">
        <v>0</v>
      </c>
      <c r="AF11">
        <v>0</v>
      </c>
      <c r="AG11">
        <v>0</v>
      </c>
      <c r="AH11">
        <v>27850.857</v>
      </c>
      <c r="AI11">
        <v>0</v>
      </c>
      <c r="AJ11">
        <v>0</v>
      </c>
      <c r="AK11" s="268">
        <v>42429.509814814817</v>
      </c>
      <c r="AM11">
        <f t="shared" si="2"/>
        <v>0</v>
      </c>
      <c r="AN11">
        <f t="shared" si="3"/>
        <v>0</v>
      </c>
      <c r="AO11">
        <f t="shared" si="4"/>
        <v>0</v>
      </c>
      <c r="AP11">
        <f t="shared" si="5"/>
        <v>0</v>
      </c>
      <c r="AQ11">
        <f t="shared" si="6"/>
        <v>0</v>
      </c>
      <c r="AR11">
        <f t="shared" si="7"/>
        <v>0</v>
      </c>
      <c r="AS11">
        <f t="shared" si="8"/>
        <v>0</v>
      </c>
      <c r="AT11">
        <f t="shared" si="9"/>
        <v>0</v>
      </c>
      <c r="AU11">
        <f t="shared" si="10"/>
        <v>0</v>
      </c>
      <c r="AV11">
        <f t="shared" si="11"/>
        <v>0</v>
      </c>
      <c r="AW11">
        <f t="shared" si="12"/>
        <v>0</v>
      </c>
      <c r="AX11">
        <f t="shared" si="13"/>
        <v>0</v>
      </c>
      <c r="AY11">
        <f t="shared" si="14"/>
        <v>0</v>
      </c>
      <c r="AZ11">
        <f t="shared" si="15"/>
        <v>0</v>
      </c>
      <c r="BA11">
        <f t="shared" si="16"/>
        <v>0</v>
      </c>
      <c r="BB11">
        <f t="shared" si="17"/>
        <v>0</v>
      </c>
      <c r="BC11">
        <f t="shared" si="18"/>
        <v>0</v>
      </c>
    </row>
    <row r="12" spans="1:55" x14ac:dyDescent="0.3">
      <c r="A12">
        <v>202788</v>
      </c>
      <c r="B12" t="s">
        <v>432</v>
      </c>
      <c r="C12" s="268">
        <v>42248</v>
      </c>
      <c r="D12" s="268">
        <v>42429</v>
      </c>
      <c r="E12">
        <v>1</v>
      </c>
      <c r="F12" t="s">
        <v>42</v>
      </c>
      <c r="H12">
        <v>302</v>
      </c>
      <c r="I12">
        <v>78636929.090000004</v>
      </c>
      <c r="J12">
        <v>3338215.7453999999</v>
      </c>
      <c r="K12">
        <v>0</v>
      </c>
      <c r="L12">
        <v>0</v>
      </c>
      <c r="M12">
        <v>92791576.359999999</v>
      </c>
      <c r="N12">
        <v>78636929.090000004</v>
      </c>
      <c r="O12">
        <v>3338215.7453999999</v>
      </c>
      <c r="P12">
        <v>0</v>
      </c>
      <c r="Q12">
        <v>0</v>
      </c>
      <c r="R12" s="268">
        <v>42420.498437499999</v>
      </c>
      <c r="T12">
        <v>202788</v>
      </c>
      <c r="U12" t="s">
        <v>432</v>
      </c>
      <c r="V12" s="268">
        <v>42248</v>
      </c>
      <c r="W12" s="268">
        <v>42429</v>
      </c>
      <c r="X12">
        <v>1</v>
      </c>
      <c r="Y12" t="s">
        <v>42</v>
      </c>
      <c r="AA12">
        <v>302</v>
      </c>
      <c r="AB12">
        <v>78636929.090000004</v>
      </c>
      <c r="AC12">
        <v>3338215.7453999999</v>
      </c>
      <c r="AD12">
        <v>0</v>
      </c>
      <c r="AE12">
        <v>0</v>
      </c>
      <c r="AF12">
        <v>78636929.090000004</v>
      </c>
      <c r="AG12">
        <v>92791576.359999999</v>
      </c>
      <c r="AH12">
        <v>3338215.7453999999</v>
      </c>
      <c r="AI12">
        <v>0</v>
      </c>
      <c r="AJ12">
        <v>0</v>
      </c>
      <c r="AK12" s="268">
        <v>42429.509814814817</v>
      </c>
      <c r="AM12">
        <f t="shared" si="2"/>
        <v>0</v>
      </c>
      <c r="AN12">
        <f t="shared" si="3"/>
        <v>0</v>
      </c>
      <c r="AO12">
        <f t="shared" si="4"/>
        <v>0</v>
      </c>
      <c r="AP12">
        <f t="shared" si="5"/>
        <v>0</v>
      </c>
      <c r="AQ12">
        <f t="shared" si="6"/>
        <v>0</v>
      </c>
      <c r="AR12">
        <f t="shared" si="7"/>
        <v>0</v>
      </c>
      <c r="AS12">
        <f t="shared" si="8"/>
        <v>0</v>
      </c>
      <c r="AT12">
        <f t="shared" si="9"/>
        <v>0</v>
      </c>
      <c r="AU12">
        <f t="shared" si="10"/>
        <v>0</v>
      </c>
      <c r="AV12">
        <f t="shared" si="11"/>
        <v>0</v>
      </c>
      <c r="AW12">
        <f t="shared" si="12"/>
        <v>0</v>
      </c>
      <c r="AX12">
        <f t="shared" si="13"/>
        <v>0</v>
      </c>
      <c r="AY12">
        <f t="shared" si="14"/>
        <v>1</v>
      </c>
      <c r="AZ12">
        <f t="shared" si="15"/>
        <v>1</v>
      </c>
      <c r="BA12">
        <f t="shared" si="16"/>
        <v>0</v>
      </c>
      <c r="BB12">
        <f t="shared" si="17"/>
        <v>0</v>
      </c>
      <c r="BC12">
        <f t="shared" si="18"/>
        <v>0</v>
      </c>
    </row>
    <row r="13" spans="1:55" x14ac:dyDescent="0.3">
      <c r="A13">
        <v>202788</v>
      </c>
      <c r="B13" t="s">
        <v>432</v>
      </c>
      <c r="C13" s="268">
        <v>42370</v>
      </c>
      <c r="D13" s="268">
        <v>42400.999988425923</v>
      </c>
      <c r="E13">
        <v>1</v>
      </c>
      <c r="F13" t="s">
        <v>42</v>
      </c>
      <c r="H13">
        <v>310</v>
      </c>
      <c r="I13">
        <v>0</v>
      </c>
      <c r="J13">
        <v>0</v>
      </c>
      <c r="K13">
        <v>0</v>
      </c>
      <c r="L13">
        <v>0</v>
      </c>
      <c r="M13">
        <v>23450210</v>
      </c>
      <c r="N13">
        <v>19873059.3220338</v>
      </c>
      <c r="O13">
        <v>1987305.9322033799</v>
      </c>
      <c r="P13">
        <v>0</v>
      </c>
      <c r="Q13">
        <v>0</v>
      </c>
      <c r="R13" s="268">
        <v>42420.498437499999</v>
      </c>
      <c r="T13">
        <v>202788</v>
      </c>
      <c r="U13" t="s">
        <v>432</v>
      </c>
      <c r="V13" s="268">
        <v>42370</v>
      </c>
      <c r="W13" s="268">
        <v>42400.999988425923</v>
      </c>
      <c r="X13">
        <v>1</v>
      </c>
      <c r="Y13" t="s">
        <v>42</v>
      </c>
      <c r="AA13">
        <v>310</v>
      </c>
      <c r="AB13">
        <v>0</v>
      </c>
      <c r="AC13">
        <v>0</v>
      </c>
      <c r="AD13">
        <v>0</v>
      </c>
      <c r="AE13">
        <v>0</v>
      </c>
      <c r="AF13">
        <v>19873059.3220338</v>
      </c>
      <c r="AG13">
        <v>23450210</v>
      </c>
      <c r="AH13">
        <v>1987305.9322033799</v>
      </c>
      <c r="AI13">
        <v>0</v>
      </c>
      <c r="AJ13">
        <v>0</v>
      </c>
      <c r="AK13" s="268">
        <v>42429.509814814817</v>
      </c>
      <c r="AM13">
        <f t="shared" si="2"/>
        <v>0</v>
      </c>
      <c r="AN13">
        <f t="shared" si="3"/>
        <v>0</v>
      </c>
      <c r="AO13">
        <f t="shared" si="4"/>
        <v>0</v>
      </c>
      <c r="AP13">
        <f t="shared" si="5"/>
        <v>0</v>
      </c>
      <c r="AQ13">
        <f t="shared" si="6"/>
        <v>0</v>
      </c>
      <c r="AR13">
        <f t="shared" si="7"/>
        <v>0</v>
      </c>
      <c r="AS13">
        <f t="shared" si="8"/>
        <v>0</v>
      </c>
      <c r="AT13">
        <f t="shared" si="9"/>
        <v>0</v>
      </c>
      <c r="AU13">
        <f t="shared" si="10"/>
        <v>0</v>
      </c>
      <c r="AV13">
        <f t="shared" si="11"/>
        <v>0</v>
      </c>
      <c r="AW13">
        <f t="shared" si="12"/>
        <v>0</v>
      </c>
      <c r="AX13">
        <f t="shared" si="13"/>
        <v>0</v>
      </c>
      <c r="AY13">
        <f t="shared" si="14"/>
        <v>1</v>
      </c>
      <c r="AZ13">
        <f t="shared" si="15"/>
        <v>1</v>
      </c>
      <c r="BA13">
        <f t="shared" si="16"/>
        <v>0</v>
      </c>
      <c r="BB13">
        <f t="shared" si="17"/>
        <v>0</v>
      </c>
      <c r="BC13">
        <f t="shared" si="18"/>
        <v>0</v>
      </c>
    </row>
    <row r="14" spans="1:55" x14ac:dyDescent="0.3">
      <c r="A14">
        <v>202789</v>
      </c>
      <c r="B14" t="s">
        <v>433</v>
      </c>
      <c r="C14" s="268">
        <v>42248</v>
      </c>
      <c r="D14" s="268">
        <v>42429</v>
      </c>
      <c r="E14">
        <v>1</v>
      </c>
      <c r="F14" t="s">
        <v>42</v>
      </c>
      <c r="H14">
        <v>302</v>
      </c>
      <c r="I14">
        <v>96273500.390000001</v>
      </c>
      <c r="J14">
        <v>4396410.0234000003</v>
      </c>
      <c r="K14">
        <v>0</v>
      </c>
      <c r="L14">
        <v>0</v>
      </c>
      <c r="M14">
        <v>113602730.5</v>
      </c>
      <c r="N14">
        <v>96273500.390000001</v>
      </c>
      <c r="O14">
        <v>4396410.0234000003</v>
      </c>
      <c r="P14">
        <v>0</v>
      </c>
      <c r="Q14">
        <v>0</v>
      </c>
      <c r="R14" s="268">
        <v>42420.498437499999</v>
      </c>
      <c r="T14">
        <v>202789</v>
      </c>
      <c r="U14" t="s">
        <v>433</v>
      </c>
      <c r="V14" s="268">
        <v>42248</v>
      </c>
      <c r="W14" s="268">
        <v>42429</v>
      </c>
      <c r="X14">
        <v>1</v>
      </c>
      <c r="Y14" t="s">
        <v>42</v>
      </c>
      <c r="AA14">
        <v>302</v>
      </c>
      <c r="AB14">
        <v>96273500.390000001</v>
      </c>
      <c r="AC14">
        <v>4396410.0234000003</v>
      </c>
      <c r="AD14">
        <v>0</v>
      </c>
      <c r="AE14">
        <v>0</v>
      </c>
      <c r="AF14">
        <v>96273500.390000001</v>
      </c>
      <c r="AG14">
        <v>113602730.5</v>
      </c>
      <c r="AH14">
        <v>4396410.0234000003</v>
      </c>
      <c r="AI14">
        <v>0</v>
      </c>
      <c r="AJ14">
        <v>0</v>
      </c>
      <c r="AK14" s="268">
        <v>42429.509814814817</v>
      </c>
      <c r="AM14">
        <f t="shared" si="2"/>
        <v>0</v>
      </c>
      <c r="AN14">
        <f t="shared" si="3"/>
        <v>0</v>
      </c>
      <c r="AO14">
        <f t="shared" si="4"/>
        <v>0</v>
      </c>
      <c r="AP14">
        <f t="shared" si="5"/>
        <v>0</v>
      </c>
      <c r="AQ14">
        <f t="shared" si="6"/>
        <v>0</v>
      </c>
      <c r="AR14">
        <f t="shared" si="7"/>
        <v>0</v>
      </c>
      <c r="AS14">
        <f t="shared" si="8"/>
        <v>0</v>
      </c>
      <c r="AT14">
        <f t="shared" si="9"/>
        <v>0</v>
      </c>
      <c r="AU14">
        <f t="shared" si="10"/>
        <v>0</v>
      </c>
      <c r="AV14">
        <f t="shared" si="11"/>
        <v>0</v>
      </c>
      <c r="AW14">
        <f t="shared" si="12"/>
        <v>0</v>
      </c>
      <c r="AX14">
        <f t="shared" si="13"/>
        <v>0</v>
      </c>
      <c r="AY14">
        <f t="shared" si="14"/>
        <v>1</v>
      </c>
      <c r="AZ14">
        <f t="shared" si="15"/>
        <v>1</v>
      </c>
      <c r="BA14">
        <f t="shared" si="16"/>
        <v>0</v>
      </c>
      <c r="BB14">
        <f t="shared" si="17"/>
        <v>0</v>
      </c>
      <c r="BC14">
        <f t="shared" si="18"/>
        <v>0</v>
      </c>
    </row>
    <row r="15" spans="1:55" x14ac:dyDescent="0.3">
      <c r="A15">
        <v>202789</v>
      </c>
      <c r="B15" t="s">
        <v>433</v>
      </c>
      <c r="C15" s="268">
        <v>42370</v>
      </c>
      <c r="D15" s="268">
        <v>42400.999988425923</v>
      </c>
      <c r="E15">
        <v>1</v>
      </c>
      <c r="F15" t="s">
        <v>42</v>
      </c>
      <c r="H15">
        <v>310</v>
      </c>
      <c r="I15">
        <v>0</v>
      </c>
      <c r="J15">
        <v>0</v>
      </c>
      <c r="K15">
        <v>0</v>
      </c>
      <c r="L15">
        <v>0</v>
      </c>
      <c r="M15">
        <v>31914292.789999999</v>
      </c>
      <c r="N15">
        <v>27046010.838982999</v>
      </c>
      <c r="O15">
        <v>2704601.0838982998</v>
      </c>
      <c r="P15">
        <v>0</v>
      </c>
      <c r="Q15">
        <v>0</v>
      </c>
      <c r="R15" s="268">
        <v>42420.498437499999</v>
      </c>
      <c r="T15">
        <v>202789</v>
      </c>
      <c r="U15" t="s">
        <v>433</v>
      </c>
      <c r="V15" s="268">
        <v>42370</v>
      </c>
      <c r="W15" s="268">
        <v>42400.999988425923</v>
      </c>
      <c r="X15">
        <v>1</v>
      </c>
      <c r="Y15" t="s">
        <v>42</v>
      </c>
      <c r="AA15">
        <v>310</v>
      </c>
      <c r="AB15">
        <v>0</v>
      </c>
      <c r="AC15">
        <v>0</v>
      </c>
      <c r="AD15">
        <v>0</v>
      </c>
      <c r="AE15">
        <v>0</v>
      </c>
      <c r="AF15">
        <v>27046010.838982999</v>
      </c>
      <c r="AG15">
        <v>31914292.789999999</v>
      </c>
      <c r="AH15">
        <v>2704601.0838982998</v>
      </c>
      <c r="AI15">
        <v>0</v>
      </c>
      <c r="AJ15">
        <v>0</v>
      </c>
      <c r="AK15" s="268">
        <v>42429.509814814817</v>
      </c>
      <c r="AM15">
        <f t="shared" si="2"/>
        <v>0</v>
      </c>
      <c r="AN15">
        <f t="shared" si="3"/>
        <v>0</v>
      </c>
      <c r="AO15">
        <f t="shared" si="4"/>
        <v>0</v>
      </c>
      <c r="AP15">
        <f t="shared" si="5"/>
        <v>0</v>
      </c>
      <c r="AQ15">
        <f t="shared" si="6"/>
        <v>0</v>
      </c>
      <c r="AR15">
        <f t="shared" si="7"/>
        <v>0</v>
      </c>
      <c r="AS15">
        <f t="shared" si="8"/>
        <v>0</v>
      </c>
      <c r="AT15">
        <f t="shared" si="9"/>
        <v>0</v>
      </c>
      <c r="AU15">
        <f t="shared" si="10"/>
        <v>0</v>
      </c>
      <c r="AV15">
        <f t="shared" si="11"/>
        <v>0</v>
      </c>
      <c r="AW15">
        <f t="shared" si="12"/>
        <v>0</v>
      </c>
      <c r="AX15">
        <f t="shared" si="13"/>
        <v>0</v>
      </c>
      <c r="AY15">
        <f t="shared" si="14"/>
        <v>1</v>
      </c>
      <c r="AZ15">
        <f t="shared" si="15"/>
        <v>1</v>
      </c>
      <c r="BA15">
        <f t="shared" si="16"/>
        <v>0</v>
      </c>
      <c r="BB15">
        <f t="shared" si="17"/>
        <v>0</v>
      </c>
      <c r="BC15">
        <f t="shared" si="18"/>
        <v>0</v>
      </c>
    </row>
    <row r="16" spans="1:55" x14ac:dyDescent="0.3">
      <c r="A16">
        <v>202790</v>
      </c>
      <c r="B16" t="s">
        <v>434</v>
      </c>
      <c r="C16" s="268">
        <v>42248</v>
      </c>
      <c r="D16" s="268">
        <v>42429</v>
      </c>
      <c r="E16">
        <v>1</v>
      </c>
      <c r="F16" t="s">
        <v>42</v>
      </c>
      <c r="H16">
        <v>302</v>
      </c>
      <c r="I16">
        <v>29567228.579999998</v>
      </c>
      <c r="J16">
        <v>718361.429</v>
      </c>
      <c r="K16">
        <v>0</v>
      </c>
      <c r="L16">
        <v>0</v>
      </c>
      <c r="M16">
        <v>34889329.719999999</v>
      </c>
      <c r="N16">
        <v>29567228.579999998</v>
      </c>
      <c r="O16">
        <v>718361.429</v>
      </c>
      <c r="P16">
        <v>0</v>
      </c>
      <c r="Q16">
        <v>0</v>
      </c>
      <c r="R16" s="268">
        <v>42420.498437499999</v>
      </c>
      <c r="T16">
        <v>202790</v>
      </c>
      <c r="U16" t="s">
        <v>434</v>
      </c>
      <c r="V16" s="268">
        <v>42248</v>
      </c>
      <c r="W16" s="268">
        <v>42429</v>
      </c>
      <c r="X16">
        <v>1</v>
      </c>
      <c r="Y16" t="s">
        <v>42</v>
      </c>
      <c r="AA16">
        <v>302</v>
      </c>
      <c r="AB16">
        <v>29567228.579999998</v>
      </c>
      <c r="AC16">
        <v>718361.429</v>
      </c>
      <c r="AD16">
        <v>0</v>
      </c>
      <c r="AE16">
        <v>0</v>
      </c>
      <c r="AF16">
        <v>29567228.579999998</v>
      </c>
      <c r="AG16">
        <v>34889329.719999999</v>
      </c>
      <c r="AH16">
        <v>718361.429</v>
      </c>
      <c r="AI16">
        <v>0</v>
      </c>
      <c r="AJ16">
        <v>0</v>
      </c>
      <c r="AK16" s="268">
        <v>42429.509814814817</v>
      </c>
      <c r="AM16">
        <f t="shared" si="2"/>
        <v>0</v>
      </c>
      <c r="AN16">
        <f t="shared" si="3"/>
        <v>0</v>
      </c>
      <c r="AO16">
        <f t="shared" si="4"/>
        <v>0</v>
      </c>
      <c r="AP16">
        <f t="shared" si="5"/>
        <v>0</v>
      </c>
      <c r="AQ16">
        <f t="shared" si="6"/>
        <v>0</v>
      </c>
      <c r="AR16">
        <f t="shared" si="7"/>
        <v>0</v>
      </c>
      <c r="AS16">
        <f t="shared" si="8"/>
        <v>0</v>
      </c>
      <c r="AT16">
        <f t="shared" si="9"/>
        <v>0</v>
      </c>
      <c r="AU16">
        <f t="shared" si="10"/>
        <v>0</v>
      </c>
      <c r="AV16">
        <f t="shared" si="11"/>
        <v>0</v>
      </c>
      <c r="AW16">
        <f t="shared" si="12"/>
        <v>0</v>
      </c>
      <c r="AX16">
        <f t="shared" si="13"/>
        <v>0</v>
      </c>
      <c r="AY16">
        <f t="shared" si="14"/>
        <v>1</v>
      </c>
      <c r="AZ16">
        <f t="shared" si="15"/>
        <v>1</v>
      </c>
      <c r="BA16">
        <f t="shared" si="16"/>
        <v>0</v>
      </c>
      <c r="BB16">
        <f t="shared" si="17"/>
        <v>0</v>
      </c>
      <c r="BC16">
        <f t="shared" si="18"/>
        <v>0</v>
      </c>
    </row>
    <row r="17" spans="1:55" x14ac:dyDescent="0.3">
      <c r="A17">
        <v>202790</v>
      </c>
      <c r="B17" t="s">
        <v>434</v>
      </c>
      <c r="C17" s="268">
        <v>42370</v>
      </c>
      <c r="D17" s="268">
        <v>42400.999988425923</v>
      </c>
      <c r="E17">
        <v>1</v>
      </c>
      <c r="F17" t="s">
        <v>42</v>
      </c>
      <c r="H17">
        <v>310</v>
      </c>
      <c r="I17">
        <v>0</v>
      </c>
      <c r="J17">
        <v>0</v>
      </c>
      <c r="K17">
        <v>0</v>
      </c>
      <c r="L17">
        <v>0</v>
      </c>
      <c r="M17">
        <v>8598106.5999999996</v>
      </c>
      <c r="N17">
        <v>7286531.0169491498</v>
      </c>
      <c r="O17">
        <v>727296.42749152496</v>
      </c>
      <c r="P17">
        <v>0</v>
      </c>
      <c r="Q17">
        <v>0</v>
      </c>
      <c r="R17" s="268">
        <v>42420.498437499999</v>
      </c>
      <c r="T17">
        <v>202790</v>
      </c>
      <c r="U17" t="s">
        <v>434</v>
      </c>
      <c r="V17" s="268">
        <v>42370</v>
      </c>
      <c r="W17" s="268">
        <v>42400.999988425923</v>
      </c>
      <c r="X17">
        <v>1</v>
      </c>
      <c r="Y17" t="s">
        <v>42</v>
      </c>
      <c r="AA17">
        <v>310</v>
      </c>
      <c r="AB17">
        <v>0</v>
      </c>
      <c r="AC17">
        <v>0</v>
      </c>
      <c r="AD17">
        <v>0</v>
      </c>
      <c r="AE17">
        <v>0</v>
      </c>
      <c r="AF17">
        <v>7286531.0169491498</v>
      </c>
      <c r="AG17">
        <v>8598106.5999999996</v>
      </c>
      <c r="AH17">
        <v>727296.42749152496</v>
      </c>
      <c r="AI17">
        <v>0</v>
      </c>
      <c r="AJ17">
        <v>0</v>
      </c>
      <c r="AK17" s="268">
        <v>42429.509814814817</v>
      </c>
      <c r="AM17">
        <f t="shared" si="2"/>
        <v>0</v>
      </c>
      <c r="AN17">
        <f t="shared" si="3"/>
        <v>0</v>
      </c>
      <c r="AO17">
        <f t="shared" si="4"/>
        <v>0</v>
      </c>
      <c r="AP17">
        <f t="shared" si="5"/>
        <v>0</v>
      </c>
      <c r="AQ17">
        <f t="shared" si="6"/>
        <v>0</v>
      </c>
      <c r="AR17">
        <f t="shared" si="7"/>
        <v>0</v>
      </c>
      <c r="AS17">
        <f t="shared" si="8"/>
        <v>0</v>
      </c>
      <c r="AT17">
        <f t="shared" si="9"/>
        <v>0</v>
      </c>
      <c r="AU17">
        <f t="shared" si="10"/>
        <v>0</v>
      </c>
      <c r="AV17">
        <f t="shared" si="11"/>
        <v>0</v>
      </c>
      <c r="AW17">
        <f t="shared" si="12"/>
        <v>0</v>
      </c>
      <c r="AX17">
        <f t="shared" si="13"/>
        <v>0</v>
      </c>
      <c r="AY17">
        <f t="shared" si="14"/>
        <v>1</v>
      </c>
      <c r="AZ17">
        <f t="shared" si="15"/>
        <v>1</v>
      </c>
      <c r="BA17">
        <f t="shared" si="16"/>
        <v>0</v>
      </c>
      <c r="BB17">
        <f t="shared" si="17"/>
        <v>0</v>
      </c>
      <c r="BC17">
        <f t="shared" si="18"/>
        <v>0</v>
      </c>
    </row>
    <row r="18" spans="1:55" x14ac:dyDescent="0.3">
      <c r="A18">
        <v>202791</v>
      </c>
      <c r="B18" t="s">
        <v>435</v>
      </c>
      <c r="C18" s="268">
        <v>42248</v>
      </c>
      <c r="D18" s="268">
        <v>42429</v>
      </c>
      <c r="E18">
        <v>1</v>
      </c>
      <c r="F18" t="s">
        <v>42</v>
      </c>
      <c r="H18">
        <v>302</v>
      </c>
      <c r="I18">
        <v>32392971.829999998</v>
      </c>
      <c r="J18">
        <v>859648.59149999998</v>
      </c>
      <c r="K18">
        <v>0</v>
      </c>
      <c r="L18">
        <v>0</v>
      </c>
      <c r="M18">
        <v>38223706.780000001</v>
      </c>
      <c r="N18">
        <v>32392971.829999998</v>
      </c>
      <c r="O18">
        <v>859648.59149999998</v>
      </c>
      <c r="P18">
        <v>0</v>
      </c>
      <c r="Q18">
        <v>0</v>
      </c>
      <c r="R18" s="268">
        <v>42420.498437499999</v>
      </c>
      <c r="T18">
        <v>202791</v>
      </c>
      <c r="U18" t="s">
        <v>435</v>
      </c>
      <c r="V18" s="268">
        <v>42248</v>
      </c>
      <c r="W18" s="268">
        <v>42429</v>
      </c>
      <c r="X18">
        <v>1</v>
      </c>
      <c r="Y18" t="s">
        <v>42</v>
      </c>
      <c r="AA18">
        <v>302</v>
      </c>
      <c r="AB18">
        <v>32392971.829999998</v>
      </c>
      <c r="AC18">
        <v>859648.59149999998</v>
      </c>
      <c r="AD18">
        <v>0</v>
      </c>
      <c r="AE18">
        <v>0</v>
      </c>
      <c r="AF18">
        <v>32392971.829999998</v>
      </c>
      <c r="AG18">
        <v>38223706.780000001</v>
      </c>
      <c r="AH18">
        <v>859648.59149999998</v>
      </c>
      <c r="AI18">
        <v>0</v>
      </c>
      <c r="AJ18">
        <v>0</v>
      </c>
      <c r="AK18" s="268">
        <v>42429.509814814817</v>
      </c>
      <c r="AM18">
        <f t="shared" si="2"/>
        <v>0</v>
      </c>
      <c r="AN18">
        <f t="shared" si="3"/>
        <v>0</v>
      </c>
      <c r="AO18">
        <f t="shared" si="4"/>
        <v>0</v>
      </c>
      <c r="AP18">
        <f t="shared" si="5"/>
        <v>0</v>
      </c>
      <c r="AQ18">
        <f t="shared" si="6"/>
        <v>0</v>
      </c>
      <c r="AR18">
        <f t="shared" si="7"/>
        <v>0</v>
      </c>
      <c r="AS18">
        <f t="shared" si="8"/>
        <v>0</v>
      </c>
      <c r="AT18">
        <f t="shared" si="9"/>
        <v>0</v>
      </c>
      <c r="AU18">
        <f t="shared" si="10"/>
        <v>0</v>
      </c>
      <c r="AV18">
        <f t="shared" si="11"/>
        <v>0</v>
      </c>
      <c r="AW18">
        <f t="shared" si="12"/>
        <v>0</v>
      </c>
      <c r="AX18">
        <f t="shared" si="13"/>
        <v>0</v>
      </c>
      <c r="AY18">
        <f t="shared" si="14"/>
        <v>1</v>
      </c>
      <c r="AZ18">
        <f t="shared" si="15"/>
        <v>1</v>
      </c>
      <c r="BA18">
        <f t="shared" si="16"/>
        <v>0</v>
      </c>
      <c r="BB18">
        <f t="shared" si="17"/>
        <v>0</v>
      </c>
      <c r="BC18">
        <f t="shared" si="18"/>
        <v>0</v>
      </c>
    </row>
    <row r="19" spans="1:55" x14ac:dyDescent="0.3">
      <c r="A19">
        <v>202791</v>
      </c>
      <c r="B19" t="s">
        <v>435</v>
      </c>
      <c r="C19" s="268">
        <v>42370</v>
      </c>
      <c r="D19" s="268">
        <v>42400.999988425923</v>
      </c>
      <c r="E19">
        <v>1</v>
      </c>
      <c r="F19" t="s">
        <v>42</v>
      </c>
      <c r="H19">
        <v>310</v>
      </c>
      <c r="I19">
        <v>0</v>
      </c>
      <c r="J19">
        <v>0</v>
      </c>
      <c r="K19">
        <v>0</v>
      </c>
      <c r="L19">
        <v>0</v>
      </c>
      <c r="M19">
        <v>5438063.6600000001</v>
      </c>
      <c r="N19">
        <v>4608528.5254237195</v>
      </c>
      <c r="O19">
        <v>460852.85254237201</v>
      </c>
      <c r="P19">
        <v>0</v>
      </c>
      <c r="Q19">
        <v>0</v>
      </c>
      <c r="R19" s="268">
        <v>42420.498437499999</v>
      </c>
      <c r="T19">
        <v>202791</v>
      </c>
      <c r="U19" t="s">
        <v>435</v>
      </c>
      <c r="V19" s="268">
        <v>42370</v>
      </c>
      <c r="W19" s="268">
        <v>42400.999988425923</v>
      </c>
      <c r="X19">
        <v>1</v>
      </c>
      <c r="Y19" t="s">
        <v>42</v>
      </c>
      <c r="AA19">
        <v>310</v>
      </c>
      <c r="AB19">
        <v>0</v>
      </c>
      <c r="AC19">
        <v>0</v>
      </c>
      <c r="AD19">
        <v>0</v>
      </c>
      <c r="AE19">
        <v>0</v>
      </c>
      <c r="AF19">
        <v>4608528.5254237195</v>
      </c>
      <c r="AG19">
        <v>5438063.6600000001</v>
      </c>
      <c r="AH19">
        <v>460852.85254237201</v>
      </c>
      <c r="AI19">
        <v>0</v>
      </c>
      <c r="AJ19">
        <v>0</v>
      </c>
      <c r="AK19" s="268">
        <v>42429.509814814817</v>
      </c>
      <c r="AM19">
        <f t="shared" si="2"/>
        <v>0</v>
      </c>
      <c r="AN19">
        <f t="shared" si="3"/>
        <v>0</v>
      </c>
      <c r="AO19">
        <f t="shared" si="4"/>
        <v>0</v>
      </c>
      <c r="AP19">
        <f t="shared" si="5"/>
        <v>0</v>
      </c>
      <c r="AQ19">
        <f t="shared" si="6"/>
        <v>0</v>
      </c>
      <c r="AR19">
        <f t="shared" si="7"/>
        <v>0</v>
      </c>
      <c r="AS19">
        <f t="shared" si="8"/>
        <v>0</v>
      </c>
      <c r="AT19">
        <f t="shared" si="9"/>
        <v>0</v>
      </c>
      <c r="AU19">
        <f t="shared" si="10"/>
        <v>0</v>
      </c>
      <c r="AV19">
        <f t="shared" si="11"/>
        <v>0</v>
      </c>
      <c r="AW19">
        <f t="shared" si="12"/>
        <v>0</v>
      </c>
      <c r="AX19">
        <f t="shared" si="13"/>
        <v>0</v>
      </c>
      <c r="AY19">
        <f t="shared" si="14"/>
        <v>1</v>
      </c>
      <c r="AZ19">
        <f t="shared" si="15"/>
        <v>1</v>
      </c>
      <c r="BA19">
        <f t="shared" si="16"/>
        <v>0</v>
      </c>
      <c r="BB19">
        <f t="shared" si="17"/>
        <v>0</v>
      </c>
      <c r="BC19">
        <f t="shared" si="18"/>
        <v>0</v>
      </c>
    </row>
    <row r="20" spans="1:55" x14ac:dyDescent="0.3">
      <c r="A20">
        <v>202792</v>
      </c>
      <c r="B20" t="s">
        <v>436</v>
      </c>
      <c r="C20" s="268">
        <v>42370</v>
      </c>
      <c r="D20" s="268">
        <v>42400.999988425923</v>
      </c>
      <c r="E20">
        <v>1</v>
      </c>
      <c r="F20" t="s">
        <v>42</v>
      </c>
      <c r="G20">
        <v>1</v>
      </c>
      <c r="H20">
        <v>301</v>
      </c>
      <c r="I20">
        <v>2009.8</v>
      </c>
      <c r="J20">
        <v>200.98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268">
        <v>42420.498437499999</v>
      </c>
      <c r="T20">
        <v>202792</v>
      </c>
      <c r="U20" t="s">
        <v>436</v>
      </c>
      <c r="V20" s="268">
        <v>42370</v>
      </c>
      <c r="W20" s="268">
        <v>42400.999988425923</v>
      </c>
      <c r="X20">
        <v>1</v>
      </c>
      <c r="Y20" t="s">
        <v>42</v>
      </c>
      <c r="Z20">
        <v>1</v>
      </c>
      <c r="AA20">
        <v>301</v>
      </c>
      <c r="AB20">
        <v>2009.8</v>
      </c>
      <c r="AC20">
        <v>200.98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268">
        <v>42429.509814814817</v>
      </c>
      <c r="AM20">
        <f t="shared" si="2"/>
        <v>0</v>
      </c>
      <c r="AN20">
        <f t="shared" si="3"/>
        <v>0</v>
      </c>
      <c r="AO20">
        <f t="shared" si="4"/>
        <v>0</v>
      </c>
      <c r="AP20">
        <f t="shared" si="5"/>
        <v>0</v>
      </c>
      <c r="AQ20">
        <f t="shared" si="6"/>
        <v>0</v>
      </c>
      <c r="AR20">
        <f t="shared" si="7"/>
        <v>0</v>
      </c>
      <c r="AS20">
        <f t="shared" si="8"/>
        <v>0</v>
      </c>
      <c r="AT20">
        <f t="shared" si="9"/>
        <v>0</v>
      </c>
      <c r="AU20">
        <f t="shared" si="10"/>
        <v>0</v>
      </c>
      <c r="AV20">
        <f t="shared" si="11"/>
        <v>0</v>
      </c>
      <c r="AW20">
        <f t="shared" si="12"/>
        <v>0</v>
      </c>
      <c r="AX20">
        <f t="shared" si="13"/>
        <v>0</v>
      </c>
      <c r="AY20">
        <f t="shared" si="14"/>
        <v>0</v>
      </c>
      <c r="AZ20">
        <f t="shared" si="15"/>
        <v>0</v>
      </c>
      <c r="BA20">
        <f t="shared" si="16"/>
        <v>0</v>
      </c>
      <c r="BB20">
        <f t="shared" si="17"/>
        <v>0</v>
      </c>
      <c r="BC20">
        <f t="shared" si="18"/>
        <v>0</v>
      </c>
    </row>
    <row r="21" spans="1:55" x14ac:dyDescent="0.3">
      <c r="A21">
        <v>202792</v>
      </c>
      <c r="B21" t="s">
        <v>436</v>
      </c>
      <c r="C21" s="268">
        <v>42370</v>
      </c>
      <c r="D21" s="268">
        <v>42400.999988425923</v>
      </c>
      <c r="E21">
        <v>1</v>
      </c>
      <c r="F21" t="s">
        <v>42</v>
      </c>
      <c r="G21">
        <v>7</v>
      </c>
      <c r="H21">
        <v>301</v>
      </c>
      <c r="I21">
        <v>508548.77</v>
      </c>
      <c r="J21">
        <v>50854.877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68">
        <v>42420.498437499999</v>
      </c>
      <c r="T21">
        <v>202792</v>
      </c>
      <c r="U21" t="s">
        <v>436</v>
      </c>
      <c r="V21" s="268">
        <v>42370</v>
      </c>
      <c r="W21" s="268">
        <v>42400.999988425923</v>
      </c>
      <c r="X21">
        <v>1</v>
      </c>
      <c r="Y21" t="s">
        <v>42</v>
      </c>
      <c r="Z21">
        <v>7</v>
      </c>
      <c r="AA21">
        <v>301</v>
      </c>
      <c r="AB21">
        <v>508548.77</v>
      </c>
      <c r="AC21">
        <v>50854.877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268">
        <v>42429.509814814817</v>
      </c>
      <c r="AM21">
        <f t="shared" si="2"/>
        <v>0</v>
      </c>
      <c r="AN21">
        <f t="shared" si="3"/>
        <v>0</v>
      </c>
      <c r="AO21">
        <f t="shared" si="4"/>
        <v>0</v>
      </c>
      <c r="AP21">
        <f t="shared" si="5"/>
        <v>0</v>
      </c>
      <c r="AQ21">
        <f t="shared" si="6"/>
        <v>0</v>
      </c>
      <c r="AR21">
        <f t="shared" si="7"/>
        <v>0</v>
      </c>
      <c r="AS21">
        <f t="shared" si="8"/>
        <v>0</v>
      </c>
      <c r="AT21">
        <f t="shared" si="9"/>
        <v>0</v>
      </c>
      <c r="AU21">
        <f t="shared" si="10"/>
        <v>0</v>
      </c>
      <c r="AV21">
        <f t="shared" si="11"/>
        <v>0</v>
      </c>
      <c r="AW21">
        <f t="shared" si="12"/>
        <v>0</v>
      </c>
      <c r="AX21">
        <f t="shared" si="13"/>
        <v>0</v>
      </c>
      <c r="AY21">
        <f t="shared" si="14"/>
        <v>0</v>
      </c>
      <c r="AZ21">
        <f t="shared" si="15"/>
        <v>0</v>
      </c>
      <c r="BA21">
        <f t="shared" si="16"/>
        <v>0</v>
      </c>
      <c r="BB21">
        <f t="shared" si="17"/>
        <v>0</v>
      </c>
      <c r="BC21">
        <f t="shared" si="18"/>
        <v>0</v>
      </c>
    </row>
    <row r="22" spans="1:55" x14ac:dyDescent="0.3">
      <c r="A22">
        <v>202792</v>
      </c>
      <c r="B22" t="s">
        <v>436</v>
      </c>
      <c r="C22" s="268">
        <v>42370</v>
      </c>
      <c r="D22" s="268">
        <v>42400.999988425923</v>
      </c>
      <c r="E22">
        <v>1</v>
      </c>
      <c r="F22" t="s">
        <v>42</v>
      </c>
      <c r="H22">
        <v>310</v>
      </c>
      <c r="I22">
        <v>0</v>
      </c>
      <c r="J22">
        <v>0</v>
      </c>
      <c r="K22">
        <v>0</v>
      </c>
      <c r="L22">
        <v>0</v>
      </c>
      <c r="M22">
        <v>1135226.8700000001</v>
      </c>
      <c r="N22">
        <v>962056.66949152504</v>
      </c>
      <c r="O22">
        <v>51055.857000000004</v>
      </c>
      <c r="P22">
        <v>0</v>
      </c>
      <c r="Q22">
        <v>0</v>
      </c>
      <c r="R22" s="268">
        <v>42420.498437499999</v>
      </c>
      <c r="T22">
        <v>202792</v>
      </c>
      <c r="U22" t="s">
        <v>436</v>
      </c>
      <c r="V22" s="268">
        <v>42370</v>
      </c>
      <c r="W22" s="268">
        <v>42400.999988425923</v>
      </c>
      <c r="X22">
        <v>1</v>
      </c>
      <c r="Y22" t="s">
        <v>42</v>
      </c>
      <c r="AA22">
        <v>310</v>
      </c>
      <c r="AB22">
        <v>0</v>
      </c>
      <c r="AC22">
        <v>0</v>
      </c>
      <c r="AD22">
        <v>0</v>
      </c>
      <c r="AE22">
        <v>0</v>
      </c>
      <c r="AF22">
        <v>962056.66949152504</v>
      </c>
      <c r="AG22">
        <v>1135226.8700000001</v>
      </c>
      <c r="AH22">
        <v>51055.857000000004</v>
      </c>
      <c r="AI22">
        <v>0</v>
      </c>
      <c r="AJ22">
        <v>0</v>
      </c>
      <c r="AK22" s="268">
        <v>42429.509814814817</v>
      </c>
      <c r="AM22">
        <f t="shared" si="2"/>
        <v>0</v>
      </c>
      <c r="AN22">
        <f t="shared" si="3"/>
        <v>0</v>
      </c>
      <c r="AO22">
        <f t="shared" si="4"/>
        <v>0</v>
      </c>
      <c r="AP22">
        <f t="shared" si="5"/>
        <v>0</v>
      </c>
      <c r="AQ22">
        <f t="shared" si="6"/>
        <v>0</v>
      </c>
      <c r="AR22">
        <f t="shared" si="7"/>
        <v>0</v>
      </c>
      <c r="AS22">
        <f t="shared" si="8"/>
        <v>0</v>
      </c>
      <c r="AT22">
        <f t="shared" si="9"/>
        <v>0</v>
      </c>
      <c r="AU22">
        <f t="shared" si="10"/>
        <v>0</v>
      </c>
      <c r="AV22">
        <f t="shared" si="11"/>
        <v>0</v>
      </c>
      <c r="AW22">
        <f t="shared" si="12"/>
        <v>0</v>
      </c>
      <c r="AX22">
        <f t="shared" si="13"/>
        <v>0</v>
      </c>
      <c r="AY22">
        <f t="shared" si="14"/>
        <v>1</v>
      </c>
      <c r="AZ22">
        <f t="shared" si="15"/>
        <v>1</v>
      </c>
      <c r="BA22">
        <f t="shared" si="16"/>
        <v>0</v>
      </c>
      <c r="BB22">
        <f t="shared" si="17"/>
        <v>0</v>
      </c>
      <c r="BC22">
        <f t="shared" si="18"/>
        <v>0</v>
      </c>
    </row>
    <row r="23" spans="1:55" x14ac:dyDescent="0.3">
      <c r="A23">
        <v>202793</v>
      </c>
      <c r="B23" t="s">
        <v>437</v>
      </c>
      <c r="C23" s="268">
        <v>42248</v>
      </c>
      <c r="D23" s="268">
        <v>42429</v>
      </c>
      <c r="E23">
        <v>1</v>
      </c>
      <c r="F23" t="s">
        <v>42</v>
      </c>
      <c r="H23">
        <v>302</v>
      </c>
      <c r="I23">
        <v>35536478.170000002</v>
      </c>
      <c r="J23">
        <v>1016823.9085</v>
      </c>
      <c r="K23">
        <v>0</v>
      </c>
      <c r="L23">
        <v>0</v>
      </c>
      <c r="M23">
        <v>41933044.189999998</v>
      </c>
      <c r="N23">
        <v>35536478.170000002</v>
      </c>
      <c r="O23">
        <v>1016823.9085</v>
      </c>
      <c r="P23">
        <v>0</v>
      </c>
      <c r="Q23">
        <v>0</v>
      </c>
      <c r="R23" s="268">
        <v>42420.498437499999</v>
      </c>
      <c r="T23">
        <v>202793</v>
      </c>
      <c r="U23" t="s">
        <v>437</v>
      </c>
      <c r="V23" s="268">
        <v>42248</v>
      </c>
      <c r="W23" s="268">
        <v>42429</v>
      </c>
      <c r="X23">
        <v>1</v>
      </c>
      <c r="Y23" t="s">
        <v>42</v>
      </c>
      <c r="AA23">
        <v>302</v>
      </c>
      <c r="AB23">
        <v>35536478.170000002</v>
      </c>
      <c r="AC23">
        <v>1016823.9085</v>
      </c>
      <c r="AD23">
        <v>0</v>
      </c>
      <c r="AE23">
        <v>0</v>
      </c>
      <c r="AF23">
        <v>35536478.170000002</v>
      </c>
      <c r="AG23">
        <v>41933044.189999998</v>
      </c>
      <c r="AH23">
        <v>1016823.9085</v>
      </c>
      <c r="AI23">
        <v>0</v>
      </c>
      <c r="AJ23">
        <v>0</v>
      </c>
      <c r="AK23" s="268">
        <v>42429.509814814817</v>
      </c>
      <c r="AM23">
        <f t="shared" si="2"/>
        <v>0</v>
      </c>
      <c r="AN23">
        <f t="shared" si="3"/>
        <v>0</v>
      </c>
      <c r="AO23">
        <f t="shared" si="4"/>
        <v>0</v>
      </c>
      <c r="AP23">
        <f t="shared" si="5"/>
        <v>0</v>
      </c>
      <c r="AQ23">
        <f t="shared" si="6"/>
        <v>0</v>
      </c>
      <c r="AR23">
        <f t="shared" si="7"/>
        <v>0</v>
      </c>
      <c r="AS23">
        <f t="shared" si="8"/>
        <v>0</v>
      </c>
      <c r="AT23">
        <f t="shared" si="9"/>
        <v>0</v>
      </c>
      <c r="AU23">
        <f t="shared" si="10"/>
        <v>0</v>
      </c>
      <c r="AV23">
        <f t="shared" si="11"/>
        <v>0</v>
      </c>
      <c r="AW23">
        <f t="shared" si="12"/>
        <v>0</v>
      </c>
      <c r="AX23">
        <f t="shared" si="13"/>
        <v>0</v>
      </c>
      <c r="AY23">
        <f t="shared" si="14"/>
        <v>1</v>
      </c>
      <c r="AZ23">
        <f t="shared" si="15"/>
        <v>1</v>
      </c>
      <c r="BA23">
        <f t="shared" si="16"/>
        <v>0</v>
      </c>
      <c r="BB23">
        <f t="shared" si="17"/>
        <v>0</v>
      </c>
      <c r="BC23">
        <f t="shared" si="18"/>
        <v>0</v>
      </c>
    </row>
    <row r="24" spans="1:55" x14ac:dyDescent="0.3">
      <c r="A24">
        <v>202793</v>
      </c>
      <c r="B24" t="s">
        <v>437</v>
      </c>
      <c r="C24" s="268">
        <v>42370</v>
      </c>
      <c r="D24" s="268">
        <v>42400.999988425923</v>
      </c>
      <c r="E24">
        <v>1</v>
      </c>
      <c r="F24" t="s">
        <v>42</v>
      </c>
      <c r="H24">
        <v>310</v>
      </c>
      <c r="I24">
        <v>0</v>
      </c>
      <c r="J24">
        <v>0</v>
      </c>
      <c r="K24">
        <v>0</v>
      </c>
      <c r="L24">
        <v>0</v>
      </c>
      <c r="M24">
        <v>7047106</v>
      </c>
      <c r="N24">
        <v>5972123.7288135504</v>
      </c>
      <c r="O24">
        <v>597212.372881355</v>
      </c>
      <c r="P24">
        <v>0</v>
      </c>
      <c r="Q24">
        <v>0</v>
      </c>
      <c r="R24" s="268">
        <v>42420.498437499999</v>
      </c>
      <c r="T24">
        <v>202793</v>
      </c>
      <c r="U24" t="s">
        <v>437</v>
      </c>
      <c r="V24" s="268">
        <v>42370</v>
      </c>
      <c r="W24" s="268">
        <v>42400.999988425923</v>
      </c>
      <c r="X24">
        <v>1</v>
      </c>
      <c r="Y24" t="s">
        <v>42</v>
      </c>
      <c r="AA24">
        <v>310</v>
      </c>
      <c r="AB24">
        <v>0</v>
      </c>
      <c r="AC24">
        <v>0</v>
      </c>
      <c r="AD24">
        <v>0</v>
      </c>
      <c r="AE24">
        <v>0</v>
      </c>
      <c r="AF24">
        <v>5972123.7288135504</v>
      </c>
      <c r="AG24">
        <v>7047106</v>
      </c>
      <c r="AH24">
        <v>597212.372881355</v>
      </c>
      <c r="AI24">
        <v>0</v>
      </c>
      <c r="AJ24">
        <v>0</v>
      </c>
      <c r="AK24" s="268">
        <v>42429.509814814817</v>
      </c>
      <c r="AM24">
        <f t="shared" si="2"/>
        <v>0</v>
      </c>
      <c r="AN24">
        <f t="shared" si="3"/>
        <v>0</v>
      </c>
      <c r="AO24">
        <f t="shared" si="4"/>
        <v>0</v>
      </c>
      <c r="AP24">
        <f t="shared" si="5"/>
        <v>0</v>
      </c>
      <c r="AQ24">
        <f t="shared" si="6"/>
        <v>0</v>
      </c>
      <c r="AR24">
        <f t="shared" si="7"/>
        <v>0</v>
      </c>
      <c r="AS24">
        <f t="shared" si="8"/>
        <v>0</v>
      </c>
      <c r="AT24">
        <f t="shared" si="9"/>
        <v>0</v>
      </c>
      <c r="AU24">
        <f t="shared" si="10"/>
        <v>0</v>
      </c>
      <c r="AV24">
        <f t="shared" si="11"/>
        <v>0</v>
      </c>
      <c r="AW24">
        <f t="shared" si="12"/>
        <v>0</v>
      </c>
      <c r="AX24">
        <f t="shared" si="13"/>
        <v>0</v>
      </c>
      <c r="AY24">
        <f t="shared" si="14"/>
        <v>1</v>
      </c>
      <c r="AZ24">
        <f t="shared" si="15"/>
        <v>1</v>
      </c>
      <c r="BA24">
        <f t="shared" si="16"/>
        <v>0</v>
      </c>
      <c r="BB24">
        <f t="shared" si="17"/>
        <v>0</v>
      </c>
      <c r="BC24">
        <f t="shared" si="18"/>
        <v>0</v>
      </c>
    </row>
    <row r="25" spans="1:55" x14ac:dyDescent="0.3">
      <c r="A25">
        <v>202794</v>
      </c>
      <c r="B25" t="s">
        <v>438</v>
      </c>
      <c r="C25" s="268">
        <v>42370</v>
      </c>
      <c r="D25" s="268">
        <v>42400.999988425923</v>
      </c>
      <c r="E25">
        <v>1</v>
      </c>
      <c r="F25" t="s">
        <v>42</v>
      </c>
      <c r="H25">
        <v>310</v>
      </c>
      <c r="I25">
        <v>0</v>
      </c>
      <c r="J25">
        <v>0</v>
      </c>
      <c r="K25">
        <v>0</v>
      </c>
      <c r="L25">
        <v>0</v>
      </c>
      <c r="M25">
        <v>905850.6</v>
      </c>
      <c r="N25">
        <v>767670</v>
      </c>
      <c r="O25">
        <v>76767</v>
      </c>
      <c r="P25">
        <v>0</v>
      </c>
      <c r="Q25">
        <v>0</v>
      </c>
      <c r="R25" s="268">
        <v>42420.498437499999</v>
      </c>
      <c r="T25">
        <v>202794</v>
      </c>
      <c r="U25" t="s">
        <v>438</v>
      </c>
      <c r="V25" s="268">
        <v>42370</v>
      </c>
      <c r="W25" s="268">
        <v>42400.999988425923</v>
      </c>
      <c r="X25">
        <v>1</v>
      </c>
      <c r="Y25" t="s">
        <v>42</v>
      </c>
      <c r="AA25">
        <v>310</v>
      </c>
      <c r="AB25">
        <v>0</v>
      </c>
      <c r="AC25">
        <v>0</v>
      </c>
      <c r="AD25">
        <v>0</v>
      </c>
      <c r="AE25">
        <v>0</v>
      </c>
      <c r="AF25">
        <v>767670</v>
      </c>
      <c r="AG25">
        <v>905850.6</v>
      </c>
      <c r="AH25">
        <v>76767</v>
      </c>
      <c r="AI25">
        <v>0</v>
      </c>
      <c r="AJ25">
        <v>0</v>
      </c>
      <c r="AK25" s="268">
        <v>42429.509814814817</v>
      </c>
      <c r="AM25">
        <f t="shared" si="2"/>
        <v>0</v>
      </c>
      <c r="AN25">
        <f t="shared" si="3"/>
        <v>0</v>
      </c>
      <c r="AO25">
        <f t="shared" si="4"/>
        <v>0</v>
      </c>
      <c r="AP25">
        <f t="shared" si="5"/>
        <v>0</v>
      </c>
      <c r="AQ25">
        <f t="shared" si="6"/>
        <v>0</v>
      </c>
      <c r="AR25">
        <f t="shared" si="7"/>
        <v>0</v>
      </c>
      <c r="AS25">
        <f t="shared" si="8"/>
        <v>0</v>
      </c>
      <c r="AT25">
        <f t="shared" si="9"/>
        <v>0</v>
      </c>
      <c r="AU25">
        <f t="shared" si="10"/>
        <v>0</v>
      </c>
      <c r="AV25">
        <f t="shared" si="11"/>
        <v>0</v>
      </c>
      <c r="AW25">
        <f t="shared" si="12"/>
        <v>0</v>
      </c>
      <c r="AX25">
        <f t="shared" si="13"/>
        <v>0</v>
      </c>
      <c r="AY25">
        <f t="shared" si="14"/>
        <v>1</v>
      </c>
      <c r="AZ25">
        <f t="shared" si="15"/>
        <v>1</v>
      </c>
      <c r="BA25">
        <f t="shared" si="16"/>
        <v>0</v>
      </c>
      <c r="BB25">
        <f t="shared" si="17"/>
        <v>0</v>
      </c>
      <c r="BC25">
        <f t="shared" si="18"/>
        <v>0</v>
      </c>
    </row>
    <row r="26" spans="1:55" x14ac:dyDescent="0.3">
      <c r="A26">
        <v>202795</v>
      </c>
      <c r="B26" t="s">
        <v>439</v>
      </c>
      <c r="C26" s="268">
        <v>42370</v>
      </c>
      <c r="D26" s="268">
        <v>42400.999988425923</v>
      </c>
      <c r="E26">
        <v>1</v>
      </c>
      <c r="F26" t="s">
        <v>42</v>
      </c>
      <c r="H26">
        <v>310</v>
      </c>
      <c r="I26">
        <v>0</v>
      </c>
      <c r="J26">
        <v>0</v>
      </c>
      <c r="K26">
        <v>0</v>
      </c>
      <c r="L26">
        <v>0</v>
      </c>
      <c r="M26">
        <v>1803750.32</v>
      </c>
      <c r="N26">
        <v>1528601.96610169</v>
      </c>
      <c r="O26">
        <v>124002.930677966</v>
      </c>
      <c r="P26">
        <v>0</v>
      </c>
      <c r="Q26">
        <v>0</v>
      </c>
      <c r="R26" s="268">
        <v>42420.498437499999</v>
      </c>
      <c r="T26">
        <v>202795</v>
      </c>
      <c r="U26" t="s">
        <v>439</v>
      </c>
      <c r="V26" s="268">
        <v>42370</v>
      </c>
      <c r="W26" s="268">
        <v>42400.999988425923</v>
      </c>
      <c r="X26">
        <v>1</v>
      </c>
      <c r="Y26" t="s">
        <v>42</v>
      </c>
      <c r="AA26">
        <v>310</v>
      </c>
      <c r="AB26">
        <v>0</v>
      </c>
      <c r="AC26">
        <v>0</v>
      </c>
      <c r="AD26">
        <v>0</v>
      </c>
      <c r="AE26">
        <v>0</v>
      </c>
      <c r="AF26">
        <v>1528601.96610169</v>
      </c>
      <c r="AG26">
        <v>1803750.32</v>
      </c>
      <c r="AH26">
        <v>124002.930677966</v>
      </c>
      <c r="AI26">
        <v>0</v>
      </c>
      <c r="AJ26">
        <v>0</v>
      </c>
      <c r="AK26" s="268">
        <v>42429.509814814817</v>
      </c>
      <c r="AM26">
        <f t="shared" si="2"/>
        <v>0</v>
      </c>
      <c r="AN26">
        <f t="shared" si="3"/>
        <v>0</v>
      </c>
      <c r="AO26">
        <f t="shared" si="4"/>
        <v>0</v>
      </c>
      <c r="AP26">
        <f t="shared" si="5"/>
        <v>0</v>
      </c>
      <c r="AQ26">
        <f t="shared" si="6"/>
        <v>0</v>
      </c>
      <c r="AR26">
        <f t="shared" si="7"/>
        <v>0</v>
      </c>
      <c r="AS26">
        <f t="shared" si="8"/>
        <v>0</v>
      </c>
      <c r="AT26">
        <f t="shared" si="9"/>
        <v>0</v>
      </c>
      <c r="AU26">
        <f t="shared" si="10"/>
        <v>0</v>
      </c>
      <c r="AV26">
        <f t="shared" si="11"/>
        <v>0</v>
      </c>
      <c r="AW26">
        <f t="shared" si="12"/>
        <v>0</v>
      </c>
      <c r="AX26">
        <f t="shared" si="13"/>
        <v>0</v>
      </c>
      <c r="AY26">
        <f t="shared" si="14"/>
        <v>1</v>
      </c>
      <c r="AZ26">
        <f t="shared" si="15"/>
        <v>1</v>
      </c>
      <c r="BA26">
        <f t="shared" si="16"/>
        <v>0</v>
      </c>
      <c r="BB26">
        <f t="shared" si="17"/>
        <v>0</v>
      </c>
      <c r="BC26">
        <f t="shared" si="18"/>
        <v>0</v>
      </c>
    </row>
    <row r="27" spans="1:55" x14ac:dyDescent="0.3">
      <c r="A27">
        <v>202796</v>
      </c>
      <c r="B27" t="s">
        <v>440</v>
      </c>
      <c r="C27" s="268">
        <v>42248</v>
      </c>
      <c r="D27" s="268">
        <v>42429</v>
      </c>
      <c r="E27">
        <v>1</v>
      </c>
      <c r="F27" t="s">
        <v>42</v>
      </c>
      <c r="H27">
        <v>302</v>
      </c>
      <c r="I27">
        <v>43852804.710000001</v>
      </c>
      <c r="J27">
        <v>1432640.2355</v>
      </c>
      <c r="K27">
        <v>0</v>
      </c>
      <c r="L27">
        <v>0</v>
      </c>
      <c r="M27">
        <v>51746309.579999998</v>
      </c>
      <c r="N27">
        <v>43852804.710000001</v>
      </c>
      <c r="O27">
        <v>1432640.2355</v>
      </c>
      <c r="P27">
        <v>0</v>
      </c>
      <c r="Q27">
        <v>0</v>
      </c>
      <c r="R27" s="268">
        <v>42420.498437499999</v>
      </c>
      <c r="T27">
        <v>202796</v>
      </c>
      <c r="U27" t="s">
        <v>440</v>
      </c>
      <c r="V27" s="268">
        <v>42248</v>
      </c>
      <c r="W27" s="268">
        <v>42429</v>
      </c>
      <c r="X27">
        <v>1</v>
      </c>
      <c r="Y27" t="s">
        <v>42</v>
      </c>
      <c r="AA27">
        <v>302</v>
      </c>
      <c r="AB27">
        <v>43852804.710000001</v>
      </c>
      <c r="AC27">
        <v>1432640.2355</v>
      </c>
      <c r="AD27">
        <v>0</v>
      </c>
      <c r="AE27">
        <v>0</v>
      </c>
      <c r="AF27">
        <v>43852804.710000001</v>
      </c>
      <c r="AG27">
        <v>51746309.579999998</v>
      </c>
      <c r="AH27">
        <v>1432640.2355</v>
      </c>
      <c r="AI27">
        <v>0</v>
      </c>
      <c r="AJ27">
        <v>0</v>
      </c>
      <c r="AK27" s="268">
        <v>42429.509814814817</v>
      </c>
      <c r="AM27">
        <f t="shared" si="2"/>
        <v>0</v>
      </c>
      <c r="AN27">
        <f t="shared" si="3"/>
        <v>0</v>
      </c>
      <c r="AO27">
        <f t="shared" si="4"/>
        <v>0</v>
      </c>
      <c r="AP27">
        <f t="shared" si="5"/>
        <v>0</v>
      </c>
      <c r="AQ27">
        <f t="shared" si="6"/>
        <v>0</v>
      </c>
      <c r="AR27">
        <f t="shared" si="7"/>
        <v>0</v>
      </c>
      <c r="AS27">
        <f t="shared" si="8"/>
        <v>0</v>
      </c>
      <c r="AT27">
        <f t="shared" si="9"/>
        <v>0</v>
      </c>
      <c r="AU27">
        <f t="shared" si="10"/>
        <v>0</v>
      </c>
      <c r="AV27">
        <f t="shared" si="11"/>
        <v>0</v>
      </c>
      <c r="AW27">
        <f t="shared" si="12"/>
        <v>0</v>
      </c>
      <c r="AX27">
        <f t="shared" si="13"/>
        <v>0</v>
      </c>
      <c r="AY27">
        <f t="shared" si="14"/>
        <v>1</v>
      </c>
      <c r="AZ27">
        <f t="shared" si="15"/>
        <v>1</v>
      </c>
      <c r="BA27">
        <f t="shared" si="16"/>
        <v>0</v>
      </c>
      <c r="BB27">
        <f t="shared" si="17"/>
        <v>0</v>
      </c>
      <c r="BC27">
        <f t="shared" si="18"/>
        <v>0</v>
      </c>
    </row>
    <row r="28" spans="1:55" x14ac:dyDescent="0.3">
      <c r="A28">
        <v>202796</v>
      </c>
      <c r="B28" t="s">
        <v>440</v>
      </c>
      <c r="C28" s="268">
        <v>42370</v>
      </c>
      <c r="D28" s="268">
        <v>42400.999988425923</v>
      </c>
      <c r="E28">
        <v>1</v>
      </c>
      <c r="F28" t="s">
        <v>42</v>
      </c>
      <c r="G28">
        <v>1</v>
      </c>
      <c r="H28">
        <v>301</v>
      </c>
      <c r="I28">
        <v>2782</v>
      </c>
      <c r="J28">
        <v>278.2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68">
        <v>42420.498437499999</v>
      </c>
      <c r="T28">
        <v>202796</v>
      </c>
      <c r="U28" t="s">
        <v>440</v>
      </c>
      <c r="V28" s="268">
        <v>42370</v>
      </c>
      <c r="W28" s="268">
        <v>42400.999988425923</v>
      </c>
      <c r="X28">
        <v>1</v>
      </c>
      <c r="Y28" t="s">
        <v>42</v>
      </c>
      <c r="Z28">
        <v>1</v>
      </c>
      <c r="AA28">
        <v>301</v>
      </c>
      <c r="AB28">
        <v>2782</v>
      </c>
      <c r="AC28">
        <v>278.2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268">
        <v>42429.509814814817</v>
      </c>
      <c r="AM28">
        <f t="shared" si="2"/>
        <v>0</v>
      </c>
      <c r="AN28">
        <f t="shared" si="3"/>
        <v>0</v>
      </c>
      <c r="AO28">
        <f t="shared" si="4"/>
        <v>0</v>
      </c>
      <c r="AP28">
        <f t="shared" si="5"/>
        <v>0</v>
      </c>
      <c r="AQ28">
        <f t="shared" si="6"/>
        <v>0</v>
      </c>
      <c r="AR28">
        <f t="shared" si="7"/>
        <v>0</v>
      </c>
      <c r="AS28">
        <f t="shared" si="8"/>
        <v>0</v>
      </c>
      <c r="AT28">
        <f t="shared" si="9"/>
        <v>0</v>
      </c>
      <c r="AU28">
        <f t="shared" si="10"/>
        <v>0</v>
      </c>
      <c r="AV28">
        <f t="shared" si="11"/>
        <v>0</v>
      </c>
      <c r="AW28">
        <f t="shared" si="12"/>
        <v>0</v>
      </c>
      <c r="AX28">
        <f t="shared" si="13"/>
        <v>0</v>
      </c>
      <c r="AY28">
        <f t="shared" si="14"/>
        <v>0</v>
      </c>
      <c r="AZ28">
        <f t="shared" si="15"/>
        <v>0</v>
      </c>
      <c r="BA28">
        <f t="shared" si="16"/>
        <v>0</v>
      </c>
      <c r="BB28">
        <f t="shared" si="17"/>
        <v>0</v>
      </c>
      <c r="BC28">
        <f t="shared" si="18"/>
        <v>0</v>
      </c>
    </row>
    <row r="29" spans="1:55" x14ac:dyDescent="0.3">
      <c r="A29">
        <v>202796</v>
      </c>
      <c r="B29" t="s">
        <v>440</v>
      </c>
      <c r="C29" s="268">
        <v>42370</v>
      </c>
      <c r="D29" s="268">
        <v>42400.999988425923</v>
      </c>
      <c r="E29">
        <v>1</v>
      </c>
      <c r="F29" t="s">
        <v>42</v>
      </c>
      <c r="G29">
        <v>7</v>
      </c>
      <c r="H29">
        <v>301</v>
      </c>
      <c r="I29">
        <v>1477236.41</v>
      </c>
      <c r="J29">
        <v>147723.641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68">
        <v>42420.498437499999</v>
      </c>
      <c r="T29">
        <v>202796</v>
      </c>
      <c r="U29" t="s">
        <v>440</v>
      </c>
      <c r="V29" s="268">
        <v>42370</v>
      </c>
      <c r="W29" s="268">
        <v>42400.999988425923</v>
      </c>
      <c r="X29">
        <v>1</v>
      </c>
      <c r="Y29" t="s">
        <v>42</v>
      </c>
      <c r="Z29">
        <v>7</v>
      </c>
      <c r="AA29">
        <v>301</v>
      </c>
      <c r="AB29">
        <v>1477236.41</v>
      </c>
      <c r="AC29">
        <v>147723.641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268">
        <v>42429.509814814817</v>
      </c>
      <c r="AM29">
        <f t="shared" si="2"/>
        <v>0</v>
      </c>
      <c r="AN29">
        <f t="shared" si="3"/>
        <v>0</v>
      </c>
      <c r="AO29">
        <f t="shared" si="4"/>
        <v>0</v>
      </c>
      <c r="AP29">
        <f t="shared" si="5"/>
        <v>0</v>
      </c>
      <c r="AQ29">
        <f t="shared" si="6"/>
        <v>0</v>
      </c>
      <c r="AR29">
        <f t="shared" si="7"/>
        <v>0</v>
      </c>
      <c r="AS29">
        <f t="shared" si="8"/>
        <v>0</v>
      </c>
      <c r="AT29">
        <f t="shared" si="9"/>
        <v>0</v>
      </c>
      <c r="AU29">
        <f t="shared" si="10"/>
        <v>0</v>
      </c>
      <c r="AV29">
        <f t="shared" si="11"/>
        <v>0</v>
      </c>
      <c r="AW29">
        <f t="shared" si="12"/>
        <v>0</v>
      </c>
      <c r="AX29">
        <f t="shared" si="13"/>
        <v>0</v>
      </c>
      <c r="AY29">
        <f t="shared" si="14"/>
        <v>0</v>
      </c>
      <c r="AZ29">
        <f t="shared" si="15"/>
        <v>0</v>
      </c>
      <c r="BA29">
        <f t="shared" si="16"/>
        <v>0</v>
      </c>
      <c r="BB29">
        <f t="shared" si="17"/>
        <v>0</v>
      </c>
      <c r="BC29">
        <f t="shared" si="18"/>
        <v>0</v>
      </c>
    </row>
    <row r="30" spans="1:55" x14ac:dyDescent="0.3">
      <c r="A30">
        <v>202796</v>
      </c>
      <c r="B30" t="s">
        <v>440</v>
      </c>
      <c r="C30" s="268">
        <v>42370</v>
      </c>
      <c r="D30" s="268">
        <v>42400.999988425923</v>
      </c>
      <c r="E30">
        <v>1</v>
      </c>
      <c r="F30" t="s">
        <v>42</v>
      </c>
      <c r="H30">
        <v>310</v>
      </c>
      <c r="I30">
        <v>0</v>
      </c>
      <c r="J30">
        <v>0</v>
      </c>
      <c r="K30">
        <v>0</v>
      </c>
      <c r="L30">
        <v>0</v>
      </c>
      <c r="M30">
        <v>3082456.1</v>
      </c>
      <c r="N30">
        <v>2612250.9322033799</v>
      </c>
      <c r="O30">
        <v>261225.09322033799</v>
      </c>
      <c r="P30">
        <v>0</v>
      </c>
      <c r="Q30">
        <v>0</v>
      </c>
      <c r="R30" s="268">
        <v>42420.498437499999</v>
      </c>
      <c r="T30">
        <v>202796</v>
      </c>
      <c r="U30" t="s">
        <v>440</v>
      </c>
      <c r="V30" s="268">
        <v>42370</v>
      </c>
      <c r="W30" s="268">
        <v>42400.999988425923</v>
      </c>
      <c r="X30">
        <v>1</v>
      </c>
      <c r="Y30" t="s">
        <v>42</v>
      </c>
      <c r="AA30">
        <v>310</v>
      </c>
      <c r="AB30">
        <v>0</v>
      </c>
      <c r="AC30">
        <v>0</v>
      </c>
      <c r="AD30">
        <v>0</v>
      </c>
      <c r="AE30">
        <v>0</v>
      </c>
      <c r="AF30">
        <v>2612250.9322033799</v>
      </c>
      <c r="AG30">
        <v>3082456.1</v>
      </c>
      <c r="AH30">
        <v>261225.09322033799</v>
      </c>
      <c r="AI30">
        <v>0</v>
      </c>
      <c r="AJ30">
        <v>0</v>
      </c>
      <c r="AK30" s="268">
        <v>42429.509814814817</v>
      </c>
      <c r="AM30">
        <f t="shared" si="2"/>
        <v>0</v>
      </c>
      <c r="AN30">
        <f t="shared" si="3"/>
        <v>0</v>
      </c>
      <c r="AO30">
        <f t="shared" si="4"/>
        <v>0</v>
      </c>
      <c r="AP30">
        <f t="shared" si="5"/>
        <v>0</v>
      </c>
      <c r="AQ30">
        <f t="shared" si="6"/>
        <v>0</v>
      </c>
      <c r="AR30">
        <f t="shared" si="7"/>
        <v>0</v>
      </c>
      <c r="AS30">
        <f t="shared" si="8"/>
        <v>0</v>
      </c>
      <c r="AT30">
        <f t="shared" si="9"/>
        <v>0</v>
      </c>
      <c r="AU30">
        <f t="shared" si="10"/>
        <v>0</v>
      </c>
      <c r="AV30">
        <f t="shared" si="11"/>
        <v>0</v>
      </c>
      <c r="AW30">
        <f t="shared" si="12"/>
        <v>0</v>
      </c>
      <c r="AX30">
        <f t="shared" si="13"/>
        <v>0</v>
      </c>
      <c r="AY30">
        <f t="shared" si="14"/>
        <v>1</v>
      </c>
      <c r="AZ30">
        <f t="shared" si="15"/>
        <v>1</v>
      </c>
      <c r="BA30">
        <f t="shared" si="16"/>
        <v>0</v>
      </c>
      <c r="BB30">
        <f t="shared" si="17"/>
        <v>0</v>
      </c>
      <c r="BC30">
        <f t="shared" si="18"/>
        <v>0</v>
      </c>
    </row>
    <row r="31" spans="1:55" x14ac:dyDescent="0.3">
      <c r="A31">
        <v>202797</v>
      </c>
      <c r="B31" t="s">
        <v>441</v>
      </c>
      <c r="C31" s="268">
        <v>42248</v>
      </c>
      <c r="D31" s="268">
        <v>42429</v>
      </c>
      <c r="E31">
        <v>1</v>
      </c>
      <c r="F31" t="s">
        <v>42</v>
      </c>
      <c r="H31">
        <v>302</v>
      </c>
      <c r="I31">
        <v>16393293.25</v>
      </c>
      <c r="J31">
        <v>175731.73</v>
      </c>
      <c r="K31">
        <v>0</v>
      </c>
      <c r="L31">
        <v>0</v>
      </c>
      <c r="M31">
        <v>19344086.02</v>
      </c>
      <c r="N31">
        <v>16393293.25</v>
      </c>
      <c r="O31">
        <v>175731.73</v>
      </c>
      <c r="P31">
        <v>0</v>
      </c>
      <c r="Q31">
        <v>0</v>
      </c>
      <c r="R31" s="268">
        <v>42420.498437499999</v>
      </c>
      <c r="T31">
        <v>202797</v>
      </c>
      <c r="U31" t="s">
        <v>441</v>
      </c>
      <c r="V31" s="268">
        <v>42248</v>
      </c>
      <c r="W31" s="268">
        <v>42429</v>
      </c>
      <c r="X31">
        <v>1</v>
      </c>
      <c r="Y31" t="s">
        <v>42</v>
      </c>
      <c r="AA31">
        <v>302</v>
      </c>
      <c r="AB31">
        <v>16393293.25</v>
      </c>
      <c r="AC31">
        <v>175731.73</v>
      </c>
      <c r="AD31">
        <v>0</v>
      </c>
      <c r="AE31">
        <v>0</v>
      </c>
      <c r="AF31">
        <v>16393293.25</v>
      </c>
      <c r="AG31">
        <v>19344086.02</v>
      </c>
      <c r="AH31">
        <v>175731.73</v>
      </c>
      <c r="AI31">
        <v>0</v>
      </c>
      <c r="AJ31">
        <v>0</v>
      </c>
      <c r="AK31" s="268">
        <v>42429.509814814817</v>
      </c>
      <c r="AM31">
        <f t="shared" si="2"/>
        <v>0</v>
      </c>
      <c r="AN31">
        <f t="shared" si="3"/>
        <v>0</v>
      </c>
      <c r="AO31">
        <f t="shared" si="4"/>
        <v>0</v>
      </c>
      <c r="AP31">
        <f t="shared" si="5"/>
        <v>0</v>
      </c>
      <c r="AQ31">
        <f t="shared" si="6"/>
        <v>0</v>
      </c>
      <c r="AR31">
        <f t="shared" si="7"/>
        <v>0</v>
      </c>
      <c r="AS31">
        <f t="shared" si="8"/>
        <v>0</v>
      </c>
      <c r="AT31">
        <f t="shared" si="9"/>
        <v>0</v>
      </c>
      <c r="AU31">
        <f t="shared" si="10"/>
        <v>0</v>
      </c>
      <c r="AV31">
        <f t="shared" si="11"/>
        <v>0</v>
      </c>
      <c r="AW31">
        <f t="shared" si="12"/>
        <v>0</v>
      </c>
      <c r="AX31">
        <f t="shared" si="13"/>
        <v>0</v>
      </c>
      <c r="AY31">
        <f t="shared" si="14"/>
        <v>1</v>
      </c>
      <c r="AZ31">
        <f t="shared" si="15"/>
        <v>1</v>
      </c>
      <c r="BA31">
        <f t="shared" si="16"/>
        <v>0</v>
      </c>
      <c r="BB31">
        <f t="shared" si="17"/>
        <v>0</v>
      </c>
      <c r="BC31">
        <f t="shared" si="18"/>
        <v>0</v>
      </c>
    </row>
    <row r="32" spans="1:55" x14ac:dyDescent="0.3">
      <c r="A32">
        <v>202797</v>
      </c>
      <c r="B32" t="s">
        <v>441</v>
      </c>
      <c r="C32" s="268">
        <v>42370</v>
      </c>
      <c r="D32" s="268">
        <v>42400.999988425923</v>
      </c>
      <c r="E32">
        <v>1</v>
      </c>
      <c r="F32" t="s">
        <v>42</v>
      </c>
      <c r="H32">
        <v>310</v>
      </c>
      <c r="I32">
        <v>0</v>
      </c>
      <c r="J32">
        <v>0</v>
      </c>
      <c r="K32">
        <v>0</v>
      </c>
      <c r="L32">
        <v>0</v>
      </c>
      <c r="M32">
        <v>5554801.21</v>
      </c>
      <c r="N32">
        <v>4707458.6525423704</v>
      </c>
      <c r="O32">
        <v>184374.72913559299</v>
      </c>
      <c r="P32">
        <v>0</v>
      </c>
      <c r="Q32">
        <v>0</v>
      </c>
      <c r="R32" s="268">
        <v>42420.498437499999</v>
      </c>
      <c r="T32">
        <v>202797</v>
      </c>
      <c r="U32" t="s">
        <v>441</v>
      </c>
      <c r="V32" s="268">
        <v>42370</v>
      </c>
      <c r="W32" s="268">
        <v>42400.999988425923</v>
      </c>
      <c r="X32">
        <v>1</v>
      </c>
      <c r="Y32" t="s">
        <v>42</v>
      </c>
      <c r="AA32">
        <v>310</v>
      </c>
      <c r="AB32">
        <v>0</v>
      </c>
      <c r="AC32">
        <v>0</v>
      </c>
      <c r="AD32">
        <v>0</v>
      </c>
      <c r="AE32">
        <v>0</v>
      </c>
      <c r="AF32">
        <v>4707458.6525423704</v>
      </c>
      <c r="AG32">
        <v>5554801.21</v>
      </c>
      <c r="AH32">
        <v>184374.72913559299</v>
      </c>
      <c r="AI32">
        <v>0</v>
      </c>
      <c r="AJ32">
        <v>0</v>
      </c>
      <c r="AK32" s="268">
        <v>42429.509814814817</v>
      </c>
      <c r="AM32">
        <f t="shared" si="2"/>
        <v>0</v>
      </c>
      <c r="AN32">
        <f t="shared" si="3"/>
        <v>0</v>
      </c>
      <c r="AO32">
        <f t="shared" si="4"/>
        <v>0</v>
      </c>
      <c r="AP32">
        <f t="shared" si="5"/>
        <v>0</v>
      </c>
      <c r="AQ32">
        <f t="shared" si="6"/>
        <v>0</v>
      </c>
      <c r="AR32">
        <f t="shared" si="7"/>
        <v>0</v>
      </c>
      <c r="AS32">
        <f t="shared" si="8"/>
        <v>0</v>
      </c>
      <c r="AT32">
        <f t="shared" si="9"/>
        <v>0</v>
      </c>
      <c r="AU32">
        <f t="shared" si="10"/>
        <v>0</v>
      </c>
      <c r="AV32">
        <f t="shared" si="11"/>
        <v>0</v>
      </c>
      <c r="AW32">
        <f t="shared" si="12"/>
        <v>0</v>
      </c>
      <c r="AX32">
        <f t="shared" si="13"/>
        <v>0</v>
      </c>
      <c r="AY32">
        <f t="shared" si="14"/>
        <v>1</v>
      </c>
      <c r="AZ32">
        <f t="shared" si="15"/>
        <v>1</v>
      </c>
      <c r="BA32">
        <f t="shared" si="16"/>
        <v>0</v>
      </c>
      <c r="BB32">
        <f t="shared" si="17"/>
        <v>0</v>
      </c>
      <c r="BC32">
        <f t="shared" si="18"/>
        <v>0</v>
      </c>
    </row>
    <row r="33" spans="1:55" x14ac:dyDescent="0.3">
      <c r="A33">
        <v>202799</v>
      </c>
      <c r="B33" t="s">
        <v>442</v>
      </c>
      <c r="C33" s="268">
        <v>42248</v>
      </c>
      <c r="D33" s="268">
        <v>42429</v>
      </c>
      <c r="E33">
        <v>1</v>
      </c>
      <c r="F33" t="s">
        <v>42</v>
      </c>
      <c r="H33">
        <v>302</v>
      </c>
      <c r="I33">
        <v>42864694.270000003</v>
      </c>
      <c r="J33">
        <v>1383234.7135000001</v>
      </c>
      <c r="K33">
        <v>0</v>
      </c>
      <c r="L33">
        <v>0</v>
      </c>
      <c r="M33">
        <v>50580339.140000001</v>
      </c>
      <c r="N33">
        <v>42864694.270000003</v>
      </c>
      <c r="O33">
        <v>1383234.7135000001</v>
      </c>
      <c r="P33">
        <v>0</v>
      </c>
      <c r="Q33">
        <v>0</v>
      </c>
      <c r="R33" s="268">
        <v>42420.498437499999</v>
      </c>
      <c r="T33">
        <v>202799</v>
      </c>
      <c r="U33" t="s">
        <v>442</v>
      </c>
      <c r="V33" s="268">
        <v>42248</v>
      </c>
      <c r="W33" s="268">
        <v>42429</v>
      </c>
      <c r="X33">
        <v>1</v>
      </c>
      <c r="Y33" t="s">
        <v>42</v>
      </c>
      <c r="AA33">
        <v>302</v>
      </c>
      <c r="AB33">
        <v>42864694.270000003</v>
      </c>
      <c r="AC33">
        <v>1383234.7135000001</v>
      </c>
      <c r="AD33">
        <v>0</v>
      </c>
      <c r="AE33">
        <v>0</v>
      </c>
      <c r="AF33">
        <v>42864694.270000003</v>
      </c>
      <c r="AG33">
        <v>50580339.140000001</v>
      </c>
      <c r="AH33">
        <v>1383234.7135000001</v>
      </c>
      <c r="AI33">
        <v>0</v>
      </c>
      <c r="AJ33">
        <v>0</v>
      </c>
      <c r="AK33" s="268">
        <v>42429.509814814817</v>
      </c>
      <c r="AM33">
        <f t="shared" si="2"/>
        <v>0</v>
      </c>
      <c r="AN33">
        <f t="shared" si="3"/>
        <v>0</v>
      </c>
      <c r="AO33">
        <f t="shared" si="4"/>
        <v>0</v>
      </c>
      <c r="AP33">
        <f t="shared" si="5"/>
        <v>0</v>
      </c>
      <c r="AQ33">
        <f t="shared" si="6"/>
        <v>0</v>
      </c>
      <c r="AR33">
        <f t="shared" si="7"/>
        <v>0</v>
      </c>
      <c r="AS33">
        <f t="shared" si="8"/>
        <v>0</v>
      </c>
      <c r="AT33">
        <f t="shared" si="9"/>
        <v>0</v>
      </c>
      <c r="AU33">
        <f t="shared" si="10"/>
        <v>0</v>
      </c>
      <c r="AV33">
        <f t="shared" si="11"/>
        <v>0</v>
      </c>
      <c r="AW33">
        <f t="shared" si="12"/>
        <v>0</v>
      </c>
      <c r="AX33">
        <f t="shared" si="13"/>
        <v>0</v>
      </c>
      <c r="AY33">
        <f t="shared" si="14"/>
        <v>1</v>
      </c>
      <c r="AZ33">
        <f t="shared" si="15"/>
        <v>1</v>
      </c>
      <c r="BA33">
        <f t="shared" si="16"/>
        <v>0</v>
      </c>
      <c r="BB33">
        <f t="shared" si="17"/>
        <v>0</v>
      </c>
      <c r="BC33">
        <f t="shared" si="18"/>
        <v>0</v>
      </c>
    </row>
    <row r="34" spans="1:55" x14ac:dyDescent="0.3">
      <c r="A34">
        <v>202800</v>
      </c>
      <c r="B34" t="s">
        <v>443</v>
      </c>
      <c r="C34" s="268">
        <v>42248</v>
      </c>
      <c r="D34" s="268">
        <v>42429</v>
      </c>
      <c r="E34">
        <v>1</v>
      </c>
      <c r="F34" t="s">
        <v>42</v>
      </c>
      <c r="H34">
        <v>302</v>
      </c>
      <c r="I34">
        <v>117130808.37</v>
      </c>
      <c r="J34">
        <v>5647848.5022</v>
      </c>
      <c r="K34">
        <v>0</v>
      </c>
      <c r="L34">
        <v>0</v>
      </c>
      <c r="M34">
        <v>138214353.84999999</v>
      </c>
      <c r="N34">
        <v>117130808.37</v>
      </c>
      <c r="O34">
        <v>5647848.5022</v>
      </c>
      <c r="P34">
        <v>0</v>
      </c>
      <c r="Q34">
        <v>0</v>
      </c>
      <c r="R34" s="268">
        <v>42420.498437499999</v>
      </c>
      <c r="T34">
        <v>202800</v>
      </c>
      <c r="U34" t="s">
        <v>443</v>
      </c>
      <c r="V34" s="268">
        <v>42248</v>
      </c>
      <c r="W34" s="268">
        <v>42429</v>
      </c>
      <c r="X34">
        <v>1</v>
      </c>
      <c r="Y34" t="s">
        <v>42</v>
      </c>
      <c r="AA34">
        <v>302</v>
      </c>
      <c r="AB34">
        <v>117130808.37</v>
      </c>
      <c r="AC34">
        <v>5647848.5022</v>
      </c>
      <c r="AD34">
        <v>0</v>
      </c>
      <c r="AE34">
        <v>0</v>
      </c>
      <c r="AF34">
        <v>117130808.37</v>
      </c>
      <c r="AG34">
        <v>138214353.84999999</v>
      </c>
      <c r="AH34">
        <v>5647848.5022</v>
      </c>
      <c r="AI34">
        <v>0</v>
      </c>
      <c r="AJ34">
        <v>0</v>
      </c>
      <c r="AK34" s="268">
        <v>42429.509814814817</v>
      </c>
      <c r="AM34">
        <f t="shared" si="2"/>
        <v>0</v>
      </c>
      <c r="AN34">
        <f t="shared" si="3"/>
        <v>0</v>
      </c>
      <c r="AO34">
        <f t="shared" si="4"/>
        <v>0</v>
      </c>
      <c r="AP34">
        <f t="shared" si="5"/>
        <v>0</v>
      </c>
      <c r="AQ34">
        <f t="shared" si="6"/>
        <v>0</v>
      </c>
      <c r="AR34">
        <f t="shared" si="7"/>
        <v>0</v>
      </c>
      <c r="AS34">
        <f t="shared" si="8"/>
        <v>0</v>
      </c>
      <c r="AT34">
        <f t="shared" si="9"/>
        <v>0</v>
      </c>
      <c r="AU34">
        <f t="shared" si="10"/>
        <v>0</v>
      </c>
      <c r="AV34">
        <f t="shared" si="11"/>
        <v>0</v>
      </c>
      <c r="AW34">
        <f t="shared" si="12"/>
        <v>0</v>
      </c>
      <c r="AX34">
        <f t="shared" si="13"/>
        <v>0</v>
      </c>
      <c r="AY34">
        <f t="shared" si="14"/>
        <v>1</v>
      </c>
      <c r="AZ34">
        <f t="shared" si="15"/>
        <v>1</v>
      </c>
      <c r="BA34">
        <f t="shared" si="16"/>
        <v>0</v>
      </c>
      <c r="BB34">
        <f t="shared" si="17"/>
        <v>0</v>
      </c>
      <c r="BC34">
        <f t="shared" si="18"/>
        <v>0</v>
      </c>
    </row>
    <row r="35" spans="1:55" x14ac:dyDescent="0.3">
      <c r="A35">
        <v>202800</v>
      </c>
      <c r="B35" t="s">
        <v>443</v>
      </c>
      <c r="C35" s="268">
        <v>42370</v>
      </c>
      <c r="D35" s="268">
        <v>42400.999988425923</v>
      </c>
      <c r="E35">
        <v>1</v>
      </c>
      <c r="F35" t="s">
        <v>42</v>
      </c>
      <c r="H35">
        <v>310</v>
      </c>
      <c r="I35">
        <v>0</v>
      </c>
      <c r="J35">
        <v>0</v>
      </c>
      <c r="K35">
        <v>0</v>
      </c>
      <c r="L35">
        <v>0</v>
      </c>
      <c r="M35">
        <v>42839787.710000001</v>
      </c>
      <c r="N35">
        <v>36304904.838982999</v>
      </c>
      <c r="O35">
        <v>3060661.4119660999</v>
      </c>
      <c r="P35">
        <v>0</v>
      </c>
      <c r="Q35">
        <v>0</v>
      </c>
      <c r="R35" s="268">
        <v>42420.498437499999</v>
      </c>
      <c r="T35">
        <v>202800</v>
      </c>
      <c r="U35" t="s">
        <v>443</v>
      </c>
      <c r="V35" s="268">
        <v>42370</v>
      </c>
      <c r="W35" s="268">
        <v>42400.999988425923</v>
      </c>
      <c r="X35">
        <v>1</v>
      </c>
      <c r="Y35" t="s">
        <v>42</v>
      </c>
      <c r="AA35">
        <v>310</v>
      </c>
      <c r="AB35">
        <v>0</v>
      </c>
      <c r="AC35">
        <v>0</v>
      </c>
      <c r="AD35">
        <v>0</v>
      </c>
      <c r="AE35">
        <v>0</v>
      </c>
      <c r="AF35">
        <v>36304904.838982999</v>
      </c>
      <c r="AG35">
        <v>42839787.710000001</v>
      </c>
      <c r="AH35">
        <v>3060661.4119660999</v>
      </c>
      <c r="AI35">
        <v>0</v>
      </c>
      <c r="AJ35">
        <v>0</v>
      </c>
      <c r="AK35" s="268">
        <v>42429.509814814817</v>
      </c>
      <c r="AM35">
        <f t="shared" si="2"/>
        <v>0</v>
      </c>
      <c r="AN35">
        <f t="shared" si="3"/>
        <v>0</v>
      </c>
      <c r="AO35">
        <f t="shared" si="4"/>
        <v>0</v>
      </c>
      <c r="AP35">
        <f t="shared" si="5"/>
        <v>0</v>
      </c>
      <c r="AQ35">
        <f t="shared" si="6"/>
        <v>0</v>
      </c>
      <c r="AR35">
        <f t="shared" si="7"/>
        <v>0</v>
      </c>
      <c r="AS35">
        <f t="shared" si="8"/>
        <v>0</v>
      </c>
      <c r="AT35">
        <f t="shared" si="9"/>
        <v>0</v>
      </c>
      <c r="AU35">
        <f t="shared" si="10"/>
        <v>0</v>
      </c>
      <c r="AV35">
        <f t="shared" si="11"/>
        <v>0</v>
      </c>
      <c r="AW35">
        <f t="shared" si="12"/>
        <v>0</v>
      </c>
      <c r="AX35">
        <f t="shared" si="13"/>
        <v>0</v>
      </c>
      <c r="AY35">
        <f t="shared" si="14"/>
        <v>1</v>
      </c>
      <c r="AZ35">
        <f t="shared" si="15"/>
        <v>1</v>
      </c>
      <c r="BA35">
        <f t="shared" si="16"/>
        <v>0</v>
      </c>
      <c r="BB35">
        <f t="shared" si="17"/>
        <v>0</v>
      </c>
      <c r="BC35">
        <f t="shared" si="18"/>
        <v>0</v>
      </c>
    </row>
    <row r="36" spans="1:55" x14ac:dyDescent="0.3">
      <c r="A36">
        <v>202801</v>
      </c>
      <c r="B36" t="s">
        <v>444</v>
      </c>
      <c r="C36" s="268">
        <v>42248</v>
      </c>
      <c r="D36" s="268">
        <v>42429</v>
      </c>
      <c r="E36">
        <v>1</v>
      </c>
      <c r="F36" t="s">
        <v>42</v>
      </c>
      <c r="H36">
        <v>302</v>
      </c>
      <c r="I36">
        <v>46862581.399999999</v>
      </c>
      <c r="J36">
        <v>1583129.07</v>
      </c>
      <c r="K36">
        <v>0</v>
      </c>
      <c r="L36">
        <v>0</v>
      </c>
      <c r="M36">
        <v>55297845.969999999</v>
      </c>
      <c r="N36">
        <v>46862581.399999999</v>
      </c>
      <c r="O36">
        <v>1583129.07</v>
      </c>
      <c r="P36">
        <v>0</v>
      </c>
      <c r="Q36">
        <v>0</v>
      </c>
      <c r="R36" s="268">
        <v>42420.498437499999</v>
      </c>
      <c r="T36">
        <v>202801</v>
      </c>
      <c r="U36" t="s">
        <v>444</v>
      </c>
      <c r="V36" s="268">
        <v>42248</v>
      </c>
      <c r="W36" s="268">
        <v>42429</v>
      </c>
      <c r="X36">
        <v>1</v>
      </c>
      <c r="Y36" t="s">
        <v>42</v>
      </c>
      <c r="AA36">
        <v>302</v>
      </c>
      <c r="AB36">
        <v>46862581.399999999</v>
      </c>
      <c r="AC36">
        <v>1583129.07</v>
      </c>
      <c r="AD36">
        <v>0</v>
      </c>
      <c r="AE36">
        <v>0</v>
      </c>
      <c r="AF36">
        <v>46862581.399999999</v>
      </c>
      <c r="AG36">
        <v>55297845.969999999</v>
      </c>
      <c r="AH36">
        <v>1583129.07</v>
      </c>
      <c r="AI36">
        <v>0</v>
      </c>
      <c r="AJ36">
        <v>0</v>
      </c>
      <c r="AK36" s="268">
        <v>42429.509814814817</v>
      </c>
      <c r="AM36">
        <f t="shared" si="2"/>
        <v>0</v>
      </c>
      <c r="AN36">
        <f t="shared" si="3"/>
        <v>0</v>
      </c>
      <c r="AO36">
        <f t="shared" si="4"/>
        <v>0</v>
      </c>
      <c r="AP36">
        <f t="shared" si="5"/>
        <v>0</v>
      </c>
      <c r="AQ36">
        <f t="shared" si="6"/>
        <v>0</v>
      </c>
      <c r="AR36">
        <f t="shared" si="7"/>
        <v>0</v>
      </c>
      <c r="AS36">
        <f t="shared" si="8"/>
        <v>0</v>
      </c>
      <c r="AT36">
        <f t="shared" si="9"/>
        <v>0</v>
      </c>
      <c r="AU36">
        <f t="shared" si="10"/>
        <v>0</v>
      </c>
      <c r="AV36">
        <f t="shared" si="11"/>
        <v>0</v>
      </c>
      <c r="AW36">
        <f t="shared" si="12"/>
        <v>0</v>
      </c>
      <c r="AX36">
        <f t="shared" si="13"/>
        <v>0</v>
      </c>
      <c r="AY36">
        <f t="shared" si="14"/>
        <v>1</v>
      </c>
      <c r="AZ36">
        <f t="shared" si="15"/>
        <v>1</v>
      </c>
      <c r="BA36">
        <f t="shared" si="16"/>
        <v>0</v>
      </c>
      <c r="BB36">
        <f t="shared" si="17"/>
        <v>0</v>
      </c>
      <c r="BC36">
        <f t="shared" si="18"/>
        <v>0</v>
      </c>
    </row>
    <row r="37" spans="1:55" x14ac:dyDescent="0.3">
      <c r="A37">
        <v>202801</v>
      </c>
      <c r="B37" t="s">
        <v>444</v>
      </c>
      <c r="C37" s="268">
        <v>42370</v>
      </c>
      <c r="D37" s="268">
        <v>42400.999988425923</v>
      </c>
      <c r="E37">
        <v>1</v>
      </c>
      <c r="F37" t="s">
        <v>42</v>
      </c>
      <c r="G37">
        <v>1</v>
      </c>
      <c r="H37">
        <v>301</v>
      </c>
      <c r="I37">
        <v>26000</v>
      </c>
      <c r="J37">
        <v>2600</v>
      </c>
      <c r="K37">
        <v>0</v>
      </c>
      <c r="L37">
        <v>0</v>
      </c>
      <c r="M37">
        <v>0</v>
      </c>
      <c r="N37">
        <v>0</v>
      </c>
      <c r="O37">
        <v>2600</v>
      </c>
      <c r="P37">
        <v>0</v>
      </c>
      <c r="Q37">
        <v>0</v>
      </c>
      <c r="R37" s="268">
        <v>42420.498437499999</v>
      </c>
      <c r="T37">
        <v>202801</v>
      </c>
      <c r="U37" t="s">
        <v>444</v>
      </c>
      <c r="V37" s="268">
        <v>42370</v>
      </c>
      <c r="W37" s="268">
        <v>42400.999988425923</v>
      </c>
      <c r="X37">
        <v>1</v>
      </c>
      <c r="Y37" t="s">
        <v>42</v>
      </c>
      <c r="Z37">
        <v>1</v>
      </c>
      <c r="AA37">
        <v>301</v>
      </c>
      <c r="AB37">
        <v>26000</v>
      </c>
      <c r="AC37">
        <v>2600</v>
      </c>
      <c r="AD37">
        <v>0</v>
      </c>
      <c r="AE37">
        <v>0</v>
      </c>
      <c r="AF37">
        <v>0</v>
      </c>
      <c r="AG37">
        <v>0</v>
      </c>
      <c r="AH37">
        <v>2600</v>
      </c>
      <c r="AI37">
        <v>0</v>
      </c>
      <c r="AJ37">
        <v>0</v>
      </c>
      <c r="AK37" s="268">
        <v>42429.509814814817</v>
      </c>
      <c r="AM37">
        <f t="shared" si="2"/>
        <v>0</v>
      </c>
      <c r="AN37">
        <f t="shared" si="3"/>
        <v>0</v>
      </c>
      <c r="AO37">
        <f t="shared" si="4"/>
        <v>0</v>
      </c>
      <c r="AP37">
        <f t="shared" si="5"/>
        <v>0</v>
      </c>
      <c r="AQ37">
        <f t="shared" si="6"/>
        <v>0</v>
      </c>
      <c r="AR37">
        <f t="shared" si="7"/>
        <v>0</v>
      </c>
      <c r="AS37">
        <f t="shared" si="8"/>
        <v>0</v>
      </c>
      <c r="AT37">
        <f t="shared" si="9"/>
        <v>0</v>
      </c>
      <c r="AU37">
        <f t="shared" si="10"/>
        <v>0</v>
      </c>
      <c r="AV37">
        <f t="shared" si="11"/>
        <v>0</v>
      </c>
      <c r="AW37">
        <f t="shared" si="12"/>
        <v>0</v>
      </c>
      <c r="AX37">
        <f t="shared" si="13"/>
        <v>0</v>
      </c>
      <c r="AY37">
        <f t="shared" si="14"/>
        <v>0</v>
      </c>
      <c r="AZ37">
        <f t="shared" si="15"/>
        <v>0</v>
      </c>
      <c r="BA37">
        <f t="shared" si="16"/>
        <v>0</v>
      </c>
      <c r="BB37">
        <f t="shared" si="17"/>
        <v>0</v>
      </c>
      <c r="BC37">
        <f t="shared" si="18"/>
        <v>0</v>
      </c>
    </row>
    <row r="38" spans="1:55" x14ac:dyDescent="0.3">
      <c r="A38">
        <v>202801</v>
      </c>
      <c r="B38" t="s">
        <v>444</v>
      </c>
      <c r="C38" s="268">
        <v>42370</v>
      </c>
      <c r="D38" s="268">
        <v>42400.999988425923</v>
      </c>
      <c r="E38">
        <v>1</v>
      </c>
      <c r="F38" t="s">
        <v>42</v>
      </c>
      <c r="G38">
        <v>7</v>
      </c>
      <c r="H38">
        <v>301</v>
      </c>
      <c r="I38">
        <v>5045089.53</v>
      </c>
      <c r="J38">
        <v>504508.95299999998</v>
      </c>
      <c r="K38">
        <v>0</v>
      </c>
      <c r="L38">
        <v>0</v>
      </c>
      <c r="M38">
        <v>0</v>
      </c>
      <c r="N38">
        <v>0</v>
      </c>
      <c r="O38">
        <v>504508.95299999998</v>
      </c>
      <c r="P38">
        <v>0</v>
      </c>
      <c r="Q38">
        <v>0</v>
      </c>
      <c r="R38" s="268">
        <v>42420.498437499999</v>
      </c>
      <c r="T38">
        <v>202801</v>
      </c>
      <c r="U38" t="s">
        <v>444</v>
      </c>
      <c r="V38" s="268">
        <v>42370</v>
      </c>
      <c r="W38" s="268">
        <v>42400.999988425923</v>
      </c>
      <c r="X38">
        <v>1</v>
      </c>
      <c r="Y38" t="s">
        <v>42</v>
      </c>
      <c r="Z38">
        <v>7</v>
      </c>
      <c r="AA38">
        <v>301</v>
      </c>
      <c r="AB38">
        <v>5045089.53</v>
      </c>
      <c r="AC38">
        <v>504508.95299999998</v>
      </c>
      <c r="AD38">
        <v>0</v>
      </c>
      <c r="AE38">
        <v>0</v>
      </c>
      <c r="AF38">
        <v>0</v>
      </c>
      <c r="AG38">
        <v>0</v>
      </c>
      <c r="AH38">
        <v>504508.95299999998</v>
      </c>
      <c r="AI38">
        <v>0</v>
      </c>
      <c r="AJ38">
        <v>0</v>
      </c>
      <c r="AK38" s="268">
        <v>42429.509814814817</v>
      </c>
      <c r="AM38">
        <f t="shared" si="2"/>
        <v>0</v>
      </c>
      <c r="AN38">
        <f t="shared" si="3"/>
        <v>0</v>
      </c>
      <c r="AO38">
        <f t="shared" si="4"/>
        <v>0</v>
      </c>
      <c r="AP38">
        <f t="shared" si="5"/>
        <v>0</v>
      </c>
      <c r="AQ38">
        <f t="shared" si="6"/>
        <v>0</v>
      </c>
      <c r="AR38">
        <f t="shared" si="7"/>
        <v>0</v>
      </c>
      <c r="AS38">
        <f t="shared" si="8"/>
        <v>0</v>
      </c>
      <c r="AT38">
        <f t="shared" si="9"/>
        <v>0</v>
      </c>
      <c r="AU38">
        <f t="shared" si="10"/>
        <v>0</v>
      </c>
      <c r="AV38">
        <f t="shared" si="11"/>
        <v>0</v>
      </c>
      <c r="AW38">
        <f t="shared" si="12"/>
        <v>0</v>
      </c>
      <c r="AX38">
        <f t="shared" si="13"/>
        <v>0</v>
      </c>
      <c r="AY38">
        <f t="shared" si="14"/>
        <v>0</v>
      </c>
      <c r="AZ38">
        <f t="shared" si="15"/>
        <v>0</v>
      </c>
      <c r="BA38">
        <f t="shared" si="16"/>
        <v>0</v>
      </c>
      <c r="BB38">
        <f t="shared" si="17"/>
        <v>0</v>
      </c>
      <c r="BC38">
        <f t="shared" si="18"/>
        <v>0</v>
      </c>
    </row>
    <row r="39" spans="1:55" x14ac:dyDescent="0.3">
      <c r="A39">
        <v>202802</v>
      </c>
      <c r="B39" t="s">
        <v>445</v>
      </c>
      <c r="C39" s="268">
        <v>42248</v>
      </c>
      <c r="D39" s="268">
        <v>42429</v>
      </c>
      <c r="E39">
        <v>1</v>
      </c>
      <c r="F39" t="s">
        <v>42</v>
      </c>
      <c r="H39">
        <v>302</v>
      </c>
      <c r="I39">
        <v>34330825.710000001</v>
      </c>
      <c r="J39">
        <v>956541.2855</v>
      </c>
      <c r="K39">
        <v>0</v>
      </c>
      <c r="L39">
        <v>0</v>
      </c>
      <c r="M39">
        <v>40510374.329999998</v>
      </c>
      <c r="N39">
        <v>34330825.710000001</v>
      </c>
      <c r="O39">
        <v>956541.2855</v>
      </c>
      <c r="P39">
        <v>0</v>
      </c>
      <c r="Q39">
        <v>0</v>
      </c>
      <c r="R39" s="268">
        <v>42420.498437499999</v>
      </c>
      <c r="T39">
        <v>202802</v>
      </c>
      <c r="U39" t="s">
        <v>445</v>
      </c>
      <c r="V39" s="268">
        <v>42248</v>
      </c>
      <c r="W39" s="268">
        <v>42429</v>
      </c>
      <c r="X39">
        <v>1</v>
      </c>
      <c r="Y39" t="s">
        <v>42</v>
      </c>
      <c r="AA39">
        <v>302</v>
      </c>
      <c r="AB39">
        <v>34330825.710000001</v>
      </c>
      <c r="AC39">
        <v>956541.2855</v>
      </c>
      <c r="AD39">
        <v>0</v>
      </c>
      <c r="AE39">
        <v>0</v>
      </c>
      <c r="AF39">
        <v>34330825.710000001</v>
      </c>
      <c r="AG39">
        <v>40510374.329999998</v>
      </c>
      <c r="AH39">
        <v>956541.2855</v>
      </c>
      <c r="AI39">
        <v>0</v>
      </c>
      <c r="AJ39">
        <v>0</v>
      </c>
      <c r="AK39" s="268">
        <v>42429.509814814817</v>
      </c>
      <c r="AM39">
        <f t="shared" si="2"/>
        <v>0</v>
      </c>
      <c r="AN39">
        <f t="shared" si="3"/>
        <v>0</v>
      </c>
      <c r="AO39">
        <f t="shared" si="4"/>
        <v>0</v>
      </c>
      <c r="AP39">
        <f t="shared" si="5"/>
        <v>0</v>
      </c>
      <c r="AQ39">
        <f t="shared" si="6"/>
        <v>0</v>
      </c>
      <c r="AR39">
        <f t="shared" si="7"/>
        <v>0</v>
      </c>
      <c r="AS39">
        <f t="shared" si="8"/>
        <v>0</v>
      </c>
      <c r="AT39">
        <f t="shared" si="9"/>
        <v>0</v>
      </c>
      <c r="AU39">
        <f t="shared" si="10"/>
        <v>0</v>
      </c>
      <c r="AV39">
        <f t="shared" si="11"/>
        <v>0</v>
      </c>
      <c r="AW39">
        <f t="shared" si="12"/>
        <v>0</v>
      </c>
      <c r="AX39">
        <f t="shared" si="13"/>
        <v>0</v>
      </c>
      <c r="AY39">
        <f t="shared" si="14"/>
        <v>1</v>
      </c>
      <c r="AZ39">
        <f t="shared" si="15"/>
        <v>1</v>
      </c>
      <c r="BA39">
        <f t="shared" si="16"/>
        <v>0</v>
      </c>
      <c r="BB39">
        <f t="shared" si="17"/>
        <v>0</v>
      </c>
      <c r="BC39">
        <f t="shared" si="18"/>
        <v>0</v>
      </c>
    </row>
    <row r="40" spans="1:55" x14ac:dyDescent="0.3">
      <c r="A40">
        <v>202802</v>
      </c>
      <c r="B40" t="s">
        <v>445</v>
      </c>
      <c r="C40" s="268">
        <v>42370</v>
      </c>
      <c r="D40" s="268">
        <v>42400.999988425923</v>
      </c>
      <c r="E40">
        <v>1</v>
      </c>
      <c r="F40" t="s">
        <v>42</v>
      </c>
      <c r="H40">
        <v>310</v>
      </c>
      <c r="I40">
        <v>0</v>
      </c>
      <c r="J40">
        <v>0</v>
      </c>
      <c r="K40">
        <v>0</v>
      </c>
      <c r="L40">
        <v>0</v>
      </c>
      <c r="M40">
        <v>9298011.5399999991</v>
      </c>
      <c r="N40">
        <v>7879670.7966101598</v>
      </c>
      <c r="O40">
        <v>787967.07940677903</v>
      </c>
      <c r="P40">
        <v>0</v>
      </c>
      <c r="Q40">
        <v>0</v>
      </c>
      <c r="R40" s="268">
        <v>42420.498437499999</v>
      </c>
      <c r="T40">
        <v>202802</v>
      </c>
      <c r="U40" t="s">
        <v>445</v>
      </c>
      <c r="V40" s="268">
        <v>42370</v>
      </c>
      <c r="W40" s="268">
        <v>42400.999988425923</v>
      </c>
      <c r="X40">
        <v>1</v>
      </c>
      <c r="Y40" t="s">
        <v>42</v>
      </c>
      <c r="AA40">
        <v>310</v>
      </c>
      <c r="AB40">
        <v>0</v>
      </c>
      <c r="AC40">
        <v>0</v>
      </c>
      <c r="AD40">
        <v>0</v>
      </c>
      <c r="AE40">
        <v>0</v>
      </c>
      <c r="AF40">
        <v>7879670.7966101598</v>
      </c>
      <c r="AG40">
        <v>9298011.5399999991</v>
      </c>
      <c r="AH40">
        <v>787967.07940677903</v>
      </c>
      <c r="AI40">
        <v>0</v>
      </c>
      <c r="AJ40">
        <v>0</v>
      </c>
      <c r="AK40" s="268">
        <v>42429.509814814817</v>
      </c>
      <c r="AM40">
        <f t="shared" si="2"/>
        <v>0</v>
      </c>
      <c r="AN40">
        <f t="shared" si="3"/>
        <v>0</v>
      </c>
      <c r="AO40">
        <f t="shared" si="4"/>
        <v>0</v>
      </c>
      <c r="AP40">
        <f t="shared" si="5"/>
        <v>0</v>
      </c>
      <c r="AQ40">
        <f t="shared" si="6"/>
        <v>0</v>
      </c>
      <c r="AR40">
        <f t="shared" si="7"/>
        <v>0</v>
      </c>
      <c r="AS40">
        <f t="shared" si="8"/>
        <v>0</v>
      </c>
      <c r="AT40">
        <f t="shared" si="9"/>
        <v>0</v>
      </c>
      <c r="AU40">
        <f t="shared" si="10"/>
        <v>0</v>
      </c>
      <c r="AV40">
        <f t="shared" si="11"/>
        <v>0</v>
      </c>
      <c r="AW40">
        <f t="shared" si="12"/>
        <v>0</v>
      </c>
      <c r="AX40">
        <f t="shared" si="13"/>
        <v>0</v>
      </c>
      <c r="AY40">
        <f t="shared" si="14"/>
        <v>1</v>
      </c>
      <c r="AZ40">
        <f t="shared" si="15"/>
        <v>1</v>
      </c>
      <c r="BA40">
        <f t="shared" si="16"/>
        <v>0</v>
      </c>
      <c r="BB40">
        <f t="shared" si="17"/>
        <v>0</v>
      </c>
      <c r="BC40">
        <f t="shared" si="18"/>
        <v>0</v>
      </c>
    </row>
    <row r="41" spans="1:55" x14ac:dyDescent="0.3">
      <c r="A41">
        <v>202803</v>
      </c>
      <c r="B41" t="s">
        <v>446</v>
      </c>
      <c r="C41" s="268">
        <v>42248</v>
      </c>
      <c r="D41" s="268">
        <v>42429</v>
      </c>
      <c r="E41">
        <v>1</v>
      </c>
      <c r="F41" t="s">
        <v>42</v>
      </c>
      <c r="H41">
        <v>302</v>
      </c>
      <c r="I41">
        <v>14321162.029999999</v>
      </c>
      <c r="J41">
        <v>92846.481199999995</v>
      </c>
      <c r="K41">
        <v>0</v>
      </c>
      <c r="L41">
        <v>0</v>
      </c>
      <c r="M41">
        <v>16898971.170000002</v>
      </c>
      <c r="N41">
        <v>14321162.029999999</v>
      </c>
      <c r="O41">
        <v>92846.481199999995</v>
      </c>
      <c r="P41">
        <v>0</v>
      </c>
      <c r="Q41">
        <v>0</v>
      </c>
      <c r="R41" s="268">
        <v>42420.498437499999</v>
      </c>
      <c r="T41">
        <v>202803</v>
      </c>
      <c r="U41" t="s">
        <v>446</v>
      </c>
      <c r="V41" s="268">
        <v>42248</v>
      </c>
      <c r="W41" s="268">
        <v>42429</v>
      </c>
      <c r="X41">
        <v>1</v>
      </c>
      <c r="Y41" t="s">
        <v>42</v>
      </c>
      <c r="AA41">
        <v>302</v>
      </c>
      <c r="AB41">
        <v>14321162.029999999</v>
      </c>
      <c r="AC41">
        <v>92846.481199999995</v>
      </c>
      <c r="AD41">
        <v>0</v>
      </c>
      <c r="AE41">
        <v>0</v>
      </c>
      <c r="AF41">
        <v>14321162.029999999</v>
      </c>
      <c r="AG41">
        <v>16898971.170000002</v>
      </c>
      <c r="AH41">
        <v>92846.481199999995</v>
      </c>
      <c r="AI41">
        <v>0</v>
      </c>
      <c r="AJ41">
        <v>0</v>
      </c>
      <c r="AK41" s="268">
        <v>42429.509814814817</v>
      </c>
      <c r="AM41">
        <f t="shared" si="2"/>
        <v>0</v>
      </c>
      <c r="AN41">
        <f t="shared" si="3"/>
        <v>0</v>
      </c>
      <c r="AO41">
        <f t="shared" si="4"/>
        <v>0</v>
      </c>
      <c r="AP41">
        <f t="shared" si="5"/>
        <v>0</v>
      </c>
      <c r="AQ41">
        <f t="shared" si="6"/>
        <v>0</v>
      </c>
      <c r="AR41">
        <f t="shared" si="7"/>
        <v>0</v>
      </c>
      <c r="AS41">
        <f t="shared" si="8"/>
        <v>0</v>
      </c>
      <c r="AT41">
        <f t="shared" si="9"/>
        <v>0</v>
      </c>
      <c r="AU41">
        <f t="shared" si="10"/>
        <v>0</v>
      </c>
      <c r="AV41">
        <f t="shared" si="11"/>
        <v>0</v>
      </c>
      <c r="AW41">
        <f t="shared" si="12"/>
        <v>0</v>
      </c>
      <c r="AX41">
        <f t="shared" si="13"/>
        <v>0</v>
      </c>
      <c r="AY41">
        <f t="shared" si="14"/>
        <v>1</v>
      </c>
      <c r="AZ41">
        <f t="shared" si="15"/>
        <v>1</v>
      </c>
      <c r="BA41">
        <f t="shared" si="16"/>
        <v>0</v>
      </c>
      <c r="BB41">
        <f t="shared" si="17"/>
        <v>0</v>
      </c>
      <c r="BC41">
        <f t="shared" si="18"/>
        <v>0</v>
      </c>
    </row>
    <row r="42" spans="1:55" x14ac:dyDescent="0.3">
      <c r="A42">
        <v>202803</v>
      </c>
      <c r="B42" t="s">
        <v>446</v>
      </c>
      <c r="C42" s="268">
        <v>42370</v>
      </c>
      <c r="D42" s="268">
        <v>42400.999988425923</v>
      </c>
      <c r="E42">
        <v>1</v>
      </c>
      <c r="F42" t="s">
        <v>42</v>
      </c>
      <c r="H42">
        <v>310</v>
      </c>
      <c r="I42">
        <v>0</v>
      </c>
      <c r="J42">
        <v>0</v>
      </c>
      <c r="K42">
        <v>0</v>
      </c>
      <c r="L42">
        <v>0</v>
      </c>
      <c r="M42">
        <v>4070995.1</v>
      </c>
      <c r="N42">
        <v>3449995.8474576198</v>
      </c>
      <c r="O42">
        <v>344999.584745762</v>
      </c>
      <c r="P42">
        <v>0</v>
      </c>
      <c r="Q42">
        <v>0</v>
      </c>
      <c r="R42" s="268">
        <v>42420.498437499999</v>
      </c>
      <c r="T42">
        <v>202803</v>
      </c>
      <c r="U42" t="s">
        <v>446</v>
      </c>
      <c r="V42" s="268">
        <v>42370</v>
      </c>
      <c r="W42" s="268">
        <v>42400.999988425923</v>
      </c>
      <c r="X42">
        <v>1</v>
      </c>
      <c r="Y42" t="s">
        <v>42</v>
      </c>
      <c r="AA42">
        <v>310</v>
      </c>
      <c r="AB42">
        <v>0</v>
      </c>
      <c r="AC42">
        <v>0</v>
      </c>
      <c r="AD42">
        <v>0</v>
      </c>
      <c r="AE42">
        <v>0</v>
      </c>
      <c r="AF42">
        <v>3449995.8474576198</v>
      </c>
      <c r="AG42">
        <v>4070995.1</v>
      </c>
      <c r="AH42">
        <v>344999.584745762</v>
      </c>
      <c r="AI42">
        <v>0</v>
      </c>
      <c r="AJ42">
        <v>0</v>
      </c>
      <c r="AK42" s="268">
        <v>42429.509814814817</v>
      </c>
      <c r="AM42">
        <f t="shared" si="2"/>
        <v>0</v>
      </c>
      <c r="AN42">
        <f t="shared" si="3"/>
        <v>0</v>
      </c>
      <c r="AO42">
        <f t="shared" si="4"/>
        <v>0</v>
      </c>
      <c r="AP42">
        <f t="shared" si="5"/>
        <v>0</v>
      </c>
      <c r="AQ42">
        <f t="shared" si="6"/>
        <v>0</v>
      </c>
      <c r="AR42">
        <f t="shared" si="7"/>
        <v>0</v>
      </c>
      <c r="AS42">
        <f t="shared" si="8"/>
        <v>0</v>
      </c>
      <c r="AT42">
        <f t="shared" si="9"/>
        <v>0</v>
      </c>
      <c r="AU42">
        <f t="shared" si="10"/>
        <v>0</v>
      </c>
      <c r="AV42">
        <f t="shared" si="11"/>
        <v>0</v>
      </c>
      <c r="AW42">
        <f t="shared" si="12"/>
        <v>0</v>
      </c>
      <c r="AX42">
        <f t="shared" si="13"/>
        <v>0</v>
      </c>
      <c r="AY42">
        <f t="shared" si="14"/>
        <v>1</v>
      </c>
      <c r="AZ42">
        <f t="shared" si="15"/>
        <v>1</v>
      </c>
      <c r="BA42">
        <f t="shared" si="16"/>
        <v>0</v>
      </c>
      <c r="BB42">
        <f t="shared" si="17"/>
        <v>0</v>
      </c>
      <c r="BC42">
        <f t="shared" si="18"/>
        <v>0</v>
      </c>
    </row>
    <row r="43" spans="1:55" x14ac:dyDescent="0.3">
      <c r="A43">
        <v>202804</v>
      </c>
      <c r="B43" t="s">
        <v>447</v>
      </c>
      <c r="C43" s="268">
        <v>42248</v>
      </c>
      <c r="D43" s="268">
        <v>42429</v>
      </c>
      <c r="E43">
        <v>1</v>
      </c>
      <c r="F43" t="s">
        <v>42</v>
      </c>
      <c r="H43">
        <v>302</v>
      </c>
      <c r="I43">
        <v>48344949.119999997</v>
      </c>
      <c r="J43">
        <v>1657247.456</v>
      </c>
      <c r="K43">
        <v>0</v>
      </c>
      <c r="L43">
        <v>0</v>
      </c>
      <c r="M43">
        <v>57047039.939999998</v>
      </c>
      <c r="N43">
        <v>48344949.119999997</v>
      </c>
      <c r="O43">
        <v>1657247.456</v>
      </c>
      <c r="P43">
        <v>0</v>
      </c>
      <c r="Q43">
        <v>0</v>
      </c>
      <c r="R43" s="268">
        <v>42420.498437499999</v>
      </c>
      <c r="T43">
        <v>202804</v>
      </c>
      <c r="U43" t="s">
        <v>447</v>
      </c>
      <c r="V43" s="268">
        <v>42248</v>
      </c>
      <c r="W43" s="268">
        <v>42429</v>
      </c>
      <c r="X43">
        <v>1</v>
      </c>
      <c r="Y43" t="s">
        <v>42</v>
      </c>
      <c r="AA43">
        <v>302</v>
      </c>
      <c r="AB43">
        <v>48344949.119999997</v>
      </c>
      <c r="AC43">
        <v>1657247.456</v>
      </c>
      <c r="AD43">
        <v>0</v>
      </c>
      <c r="AE43">
        <v>0</v>
      </c>
      <c r="AF43">
        <v>48344949.119999997</v>
      </c>
      <c r="AG43">
        <v>57047039.939999998</v>
      </c>
      <c r="AH43">
        <v>1657247.456</v>
      </c>
      <c r="AI43">
        <v>0</v>
      </c>
      <c r="AJ43">
        <v>0</v>
      </c>
      <c r="AK43" s="268">
        <v>42429.509814814817</v>
      </c>
      <c r="AM43">
        <f t="shared" si="2"/>
        <v>0</v>
      </c>
      <c r="AN43">
        <f t="shared" si="3"/>
        <v>0</v>
      </c>
      <c r="AO43">
        <f t="shared" si="4"/>
        <v>0</v>
      </c>
      <c r="AP43">
        <f t="shared" si="5"/>
        <v>0</v>
      </c>
      <c r="AQ43">
        <f t="shared" si="6"/>
        <v>0</v>
      </c>
      <c r="AR43">
        <f t="shared" si="7"/>
        <v>0</v>
      </c>
      <c r="AS43">
        <f t="shared" si="8"/>
        <v>0</v>
      </c>
      <c r="AT43">
        <f t="shared" si="9"/>
        <v>0</v>
      </c>
      <c r="AU43">
        <f t="shared" si="10"/>
        <v>0</v>
      </c>
      <c r="AV43">
        <f t="shared" si="11"/>
        <v>0</v>
      </c>
      <c r="AW43">
        <f t="shared" si="12"/>
        <v>0</v>
      </c>
      <c r="AX43">
        <f t="shared" si="13"/>
        <v>0</v>
      </c>
      <c r="AY43">
        <f t="shared" si="14"/>
        <v>1</v>
      </c>
      <c r="AZ43">
        <f t="shared" si="15"/>
        <v>1</v>
      </c>
      <c r="BA43">
        <f t="shared" si="16"/>
        <v>0</v>
      </c>
      <c r="BB43">
        <f t="shared" si="17"/>
        <v>0</v>
      </c>
      <c r="BC43">
        <f t="shared" si="18"/>
        <v>0</v>
      </c>
    </row>
    <row r="44" spans="1:55" x14ac:dyDescent="0.3">
      <c r="A44">
        <v>202804</v>
      </c>
      <c r="B44" t="s">
        <v>447</v>
      </c>
      <c r="C44" s="268">
        <v>42370</v>
      </c>
      <c r="D44" s="268">
        <v>42400.999988425923</v>
      </c>
      <c r="E44">
        <v>1</v>
      </c>
      <c r="F44" t="s">
        <v>42</v>
      </c>
      <c r="H44">
        <v>310</v>
      </c>
      <c r="I44">
        <v>0</v>
      </c>
      <c r="J44">
        <v>0</v>
      </c>
      <c r="K44">
        <v>0</v>
      </c>
      <c r="L44">
        <v>0</v>
      </c>
      <c r="M44">
        <v>17060272.59</v>
      </c>
      <c r="N44">
        <v>14457858.127118601</v>
      </c>
      <c r="O44">
        <v>1445785.8127118601</v>
      </c>
      <c r="P44">
        <v>0</v>
      </c>
      <c r="Q44">
        <v>0</v>
      </c>
      <c r="R44" s="268">
        <v>42420.498437499999</v>
      </c>
      <c r="T44">
        <v>202804</v>
      </c>
      <c r="U44" t="s">
        <v>447</v>
      </c>
      <c r="V44" s="268">
        <v>42370</v>
      </c>
      <c r="W44" s="268">
        <v>42400.999988425923</v>
      </c>
      <c r="X44">
        <v>1</v>
      </c>
      <c r="Y44" t="s">
        <v>42</v>
      </c>
      <c r="AA44">
        <v>310</v>
      </c>
      <c r="AB44">
        <v>0</v>
      </c>
      <c r="AC44">
        <v>0</v>
      </c>
      <c r="AD44">
        <v>0</v>
      </c>
      <c r="AE44">
        <v>0</v>
      </c>
      <c r="AF44">
        <v>14457858.127118601</v>
      </c>
      <c r="AG44">
        <v>17060272.59</v>
      </c>
      <c r="AH44">
        <v>1445785.8127118601</v>
      </c>
      <c r="AI44">
        <v>0</v>
      </c>
      <c r="AJ44">
        <v>0</v>
      </c>
      <c r="AK44" s="268">
        <v>42429.509814814817</v>
      </c>
      <c r="AM44">
        <f t="shared" si="2"/>
        <v>0</v>
      </c>
      <c r="AN44">
        <f t="shared" si="3"/>
        <v>0</v>
      </c>
      <c r="AO44">
        <f t="shared" si="4"/>
        <v>0</v>
      </c>
      <c r="AP44">
        <f t="shared" si="5"/>
        <v>0</v>
      </c>
      <c r="AQ44">
        <f t="shared" si="6"/>
        <v>0</v>
      </c>
      <c r="AR44">
        <f t="shared" si="7"/>
        <v>0</v>
      </c>
      <c r="AS44">
        <f t="shared" si="8"/>
        <v>0</v>
      </c>
      <c r="AT44">
        <f t="shared" si="9"/>
        <v>0</v>
      </c>
      <c r="AU44">
        <f t="shared" si="10"/>
        <v>0</v>
      </c>
      <c r="AV44">
        <f t="shared" si="11"/>
        <v>0</v>
      </c>
      <c r="AW44">
        <f t="shared" si="12"/>
        <v>0</v>
      </c>
      <c r="AX44">
        <f t="shared" si="13"/>
        <v>0</v>
      </c>
      <c r="AY44">
        <f t="shared" si="14"/>
        <v>1</v>
      </c>
      <c r="AZ44">
        <f t="shared" si="15"/>
        <v>1</v>
      </c>
      <c r="BA44">
        <f t="shared" si="16"/>
        <v>0</v>
      </c>
      <c r="BB44">
        <f t="shared" si="17"/>
        <v>0</v>
      </c>
      <c r="BC44">
        <f t="shared" si="18"/>
        <v>0</v>
      </c>
    </row>
    <row r="45" spans="1:55" x14ac:dyDescent="0.3">
      <c r="A45">
        <v>202805</v>
      </c>
      <c r="B45" t="s">
        <v>448</v>
      </c>
      <c r="C45" s="268">
        <v>42248</v>
      </c>
      <c r="D45" s="268">
        <v>42429</v>
      </c>
      <c r="E45">
        <v>1</v>
      </c>
      <c r="F45" t="s">
        <v>42</v>
      </c>
      <c r="H45">
        <v>302</v>
      </c>
      <c r="I45">
        <v>109779054.31999999</v>
      </c>
      <c r="J45">
        <v>5206743.2592000002</v>
      </c>
      <c r="K45">
        <v>0</v>
      </c>
      <c r="L45">
        <v>0</v>
      </c>
      <c r="M45">
        <v>129539284.08</v>
      </c>
      <c r="N45">
        <v>109779054.31999999</v>
      </c>
      <c r="O45">
        <v>5206743.2592000002</v>
      </c>
      <c r="P45">
        <v>0</v>
      </c>
      <c r="Q45">
        <v>0</v>
      </c>
      <c r="R45" s="268">
        <v>42420.498437499999</v>
      </c>
      <c r="T45">
        <v>202805</v>
      </c>
      <c r="U45" t="s">
        <v>448</v>
      </c>
      <c r="V45" s="268">
        <v>42248</v>
      </c>
      <c r="W45" s="268">
        <v>42429</v>
      </c>
      <c r="X45">
        <v>1</v>
      </c>
      <c r="Y45" t="s">
        <v>42</v>
      </c>
      <c r="AA45">
        <v>302</v>
      </c>
      <c r="AB45">
        <v>109779054.31999999</v>
      </c>
      <c r="AC45">
        <v>5206743.2592000002</v>
      </c>
      <c r="AD45">
        <v>0</v>
      </c>
      <c r="AE45">
        <v>0</v>
      </c>
      <c r="AF45">
        <v>109779054.31999999</v>
      </c>
      <c r="AG45">
        <v>129539284.08</v>
      </c>
      <c r="AH45">
        <v>5206743.2592000002</v>
      </c>
      <c r="AI45">
        <v>0</v>
      </c>
      <c r="AJ45">
        <v>0</v>
      </c>
      <c r="AK45" s="268">
        <v>42429.509814814817</v>
      </c>
      <c r="AM45">
        <f t="shared" si="2"/>
        <v>0</v>
      </c>
      <c r="AN45">
        <f t="shared" si="3"/>
        <v>0</v>
      </c>
      <c r="AO45">
        <f t="shared" si="4"/>
        <v>0</v>
      </c>
      <c r="AP45">
        <f t="shared" si="5"/>
        <v>0</v>
      </c>
      <c r="AQ45">
        <f t="shared" si="6"/>
        <v>0</v>
      </c>
      <c r="AR45">
        <f t="shared" si="7"/>
        <v>0</v>
      </c>
      <c r="AS45">
        <f t="shared" si="8"/>
        <v>0</v>
      </c>
      <c r="AT45">
        <f t="shared" si="9"/>
        <v>0</v>
      </c>
      <c r="AU45">
        <f t="shared" si="10"/>
        <v>0</v>
      </c>
      <c r="AV45">
        <f t="shared" si="11"/>
        <v>0</v>
      </c>
      <c r="AW45">
        <f t="shared" si="12"/>
        <v>0</v>
      </c>
      <c r="AX45">
        <f t="shared" si="13"/>
        <v>0</v>
      </c>
      <c r="AY45">
        <f t="shared" si="14"/>
        <v>1</v>
      </c>
      <c r="AZ45">
        <f t="shared" si="15"/>
        <v>1</v>
      </c>
      <c r="BA45">
        <f t="shared" si="16"/>
        <v>0</v>
      </c>
      <c r="BB45">
        <f t="shared" si="17"/>
        <v>0</v>
      </c>
      <c r="BC45">
        <f t="shared" si="18"/>
        <v>0</v>
      </c>
    </row>
    <row r="46" spans="1:55" x14ac:dyDescent="0.3">
      <c r="A46">
        <v>202805</v>
      </c>
      <c r="B46" t="s">
        <v>448</v>
      </c>
      <c r="C46" s="268">
        <v>42370</v>
      </c>
      <c r="D46" s="268">
        <v>42400.999988425923</v>
      </c>
      <c r="E46">
        <v>1</v>
      </c>
      <c r="F46" t="s">
        <v>42</v>
      </c>
      <c r="H46">
        <v>310</v>
      </c>
      <c r="I46">
        <v>0</v>
      </c>
      <c r="J46">
        <v>0</v>
      </c>
      <c r="K46">
        <v>0</v>
      </c>
      <c r="L46">
        <v>0</v>
      </c>
      <c r="M46">
        <v>1383291.73</v>
      </c>
      <c r="N46">
        <v>1172281.1271186401</v>
      </c>
      <c r="O46">
        <v>117228.112711864</v>
      </c>
      <c r="P46">
        <v>0</v>
      </c>
      <c r="Q46">
        <v>0</v>
      </c>
      <c r="R46" s="268">
        <v>42420.498437499999</v>
      </c>
      <c r="T46">
        <v>202805</v>
      </c>
      <c r="U46" t="s">
        <v>448</v>
      </c>
      <c r="V46" s="268">
        <v>42370</v>
      </c>
      <c r="W46" s="268">
        <v>42400.999988425923</v>
      </c>
      <c r="X46">
        <v>1</v>
      </c>
      <c r="Y46" t="s">
        <v>42</v>
      </c>
      <c r="AA46">
        <v>310</v>
      </c>
      <c r="AB46">
        <v>0</v>
      </c>
      <c r="AC46">
        <v>0</v>
      </c>
      <c r="AD46">
        <v>0</v>
      </c>
      <c r="AE46">
        <v>0</v>
      </c>
      <c r="AF46">
        <v>1172281.1271186401</v>
      </c>
      <c r="AG46">
        <v>1383291.73</v>
      </c>
      <c r="AH46">
        <v>117228.112711864</v>
      </c>
      <c r="AI46">
        <v>0</v>
      </c>
      <c r="AJ46">
        <v>0</v>
      </c>
      <c r="AK46" s="268">
        <v>42429.509814814817</v>
      </c>
      <c r="AM46">
        <f t="shared" si="2"/>
        <v>0</v>
      </c>
      <c r="AN46">
        <f t="shared" si="3"/>
        <v>0</v>
      </c>
      <c r="AO46">
        <f t="shared" si="4"/>
        <v>0</v>
      </c>
      <c r="AP46">
        <f t="shared" si="5"/>
        <v>0</v>
      </c>
      <c r="AQ46">
        <f t="shared" si="6"/>
        <v>0</v>
      </c>
      <c r="AR46">
        <f t="shared" si="7"/>
        <v>0</v>
      </c>
      <c r="AS46">
        <f t="shared" si="8"/>
        <v>0</v>
      </c>
      <c r="AT46">
        <f t="shared" si="9"/>
        <v>0</v>
      </c>
      <c r="AU46">
        <f t="shared" si="10"/>
        <v>0</v>
      </c>
      <c r="AV46">
        <f t="shared" si="11"/>
        <v>0</v>
      </c>
      <c r="AW46">
        <f t="shared" si="12"/>
        <v>0</v>
      </c>
      <c r="AX46">
        <f t="shared" si="13"/>
        <v>0</v>
      </c>
      <c r="AY46">
        <f t="shared" si="14"/>
        <v>1</v>
      </c>
      <c r="AZ46">
        <f t="shared" si="15"/>
        <v>1</v>
      </c>
      <c r="BA46">
        <f t="shared" si="16"/>
        <v>0</v>
      </c>
      <c r="BB46">
        <f t="shared" si="17"/>
        <v>0</v>
      </c>
      <c r="BC46">
        <f t="shared" si="18"/>
        <v>0</v>
      </c>
    </row>
    <row r="47" spans="1:55" x14ac:dyDescent="0.3">
      <c r="A47">
        <v>202806</v>
      </c>
      <c r="B47" t="s">
        <v>449</v>
      </c>
      <c r="C47" s="268">
        <v>42248</v>
      </c>
      <c r="D47" s="268">
        <v>42429</v>
      </c>
      <c r="E47">
        <v>1</v>
      </c>
      <c r="F47" t="s">
        <v>42</v>
      </c>
      <c r="H47">
        <v>302</v>
      </c>
      <c r="I47">
        <v>474880940.88</v>
      </c>
      <c r="J47">
        <v>31960475.270399999</v>
      </c>
      <c r="K47">
        <v>0</v>
      </c>
      <c r="L47">
        <v>0</v>
      </c>
      <c r="M47">
        <v>560359510.25999999</v>
      </c>
      <c r="N47">
        <v>474880940.88</v>
      </c>
      <c r="O47">
        <v>31960475.270399999</v>
      </c>
      <c r="P47">
        <v>0</v>
      </c>
      <c r="Q47">
        <v>0</v>
      </c>
      <c r="R47" s="268">
        <v>42420.498437499999</v>
      </c>
      <c r="T47">
        <v>202806</v>
      </c>
      <c r="U47" t="s">
        <v>449</v>
      </c>
      <c r="V47" s="268">
        <v>42248</v>
      </c>
      <c r="W47" s="268">
        <v>42429</v>
      </c>
      <c r="X47">
        <v>1</v>
      </c>
      <c r="Y47" t="s">
        <v>42</v>
      </c>
      <c r="AA47">
        <v>302</v>
      </c>
      <c r="AB47">
        <v>474880940.88</v>
      </c>
      <c r="AC47">
        <v>31960475.270399999</v>
      </c>
      <c r="AD47">
        <v>0</v>
      </c>
      <c r="AE47">
        <v>0</v>
      </c>
      <c r="AF47">
        <v>474880940.88</v>
      </c>
      <c r="AG47">
        <v>560359510.25999999</v>
      </c>
      <c r="AH47">
        <v>31960475.270399999</v>
      </c>
      <c r="AI47">
        <v>0</v>
      </c>
      <c r="AJ47">
        <v>0</v>
      </c>
      <c r="AK47" s="268">
        <v>42429.509814814817</v>
      </c>
      <c r="AM47">
        <f t="shared" si="2"/>
        <v>0</v>
      </c>
      <c r="AN47">
        <f t="shared" si="3"/>
        <v>0</v>
      </c>
      <c r="AO47">
        <f t="shared" si="4"/>
        <v>0</v>
      </c>
      <c r="AP47">
        <f t="shared" si="5"/>
        <v>0</v>
      </c>
      <c r="AQ47">
        <f t="shared" si="6"/>
        <v>0</v>
      </c>
      <c r="AR47">
        <f t="shared" si="7"/>
        <v>0</v>
      </c>
      <c r="AS47">
        <f t="shared" si="8"/>
        <v>0</v>
      </c>
      <c r="AT47">
        <f t="shared" si="9"/>
        <v>0</v>
      </c>
      <c r="AU47">
        <f t="shared" si="10"/>
        <v>0</v>
      </c>
      <c r="AV47">
        <f t="shared" si="11"/>
        <v>0</v>
      </c>
      <c r="AW47">
        <f t="shared" si="12"/>
        <v>0</v>
      </c>
      <c r="AX47">
        <f t="shared" si="13"/>
        <v>0</v>
      </c>
      <c r="AY47">
        <f t="shared" si="14"/>
        <v>1</v>
      </c>
      <c r="AZ47">
        <f t="shared" si="15"/>
        <v>1</v>
      </c>
      <c r="BA47">
        <f t="shared" si="16"/>
        <v>0</v>
      </c>
      <c r="BB47">
        <f t="shared" si="17"/>
        <v>0</v>
      </c>
      <c r="BC47">
        <f t="shared" si="18"/>
        <v>0</v>
      </c>
    </row>
    <row r="48" spans="1:55" x14ac:dyDescent="0.3">
      <c r="A48">
        <v>202806</v>
      </c>
      <c r="B48" t="s">
        <v>449</v>
      </c>
      <c r="C48" s="268">
        <v>42370</v>
      </c>
      <c r="D48" s="268">
        <v>42400.999988425923</v>
      </c>
      <c r="E48">
        <v>1</v>
      </c>
      <c r="F48" t="s">
        <v>42</v>
      </c>
      <c r="G48">
        <v>1</v>
      </c>
      <c r="H48">
        <v>301</v>
      </c>
      <c r="I48">
        <v>1225428.42</v>
      </c>
      <c r="J48">
        <v>122542.842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68">
        <v>42420.498437499999</v>
      </c>
      <c r="T48">
        <v>202806</v>
      </c>
      <c r="U48" t="s">
        <v>449</v>
      </c>
      <c r="V48" s="268">
        <v>42370</v>
      </c>
      <c r="W48" s="268">
        <v>42400.999988425923</v>
      </c>
      <c r="X48">
        <v>1</v>
      </c>
      <c r="Y48" t="s">
        <v>42</v>
      </c>
      <c r="Z48">
        <v>1</v>
      </c>
      <c r="AA48">
        <v>301</v>
      </c>
      <c r="AB48">
        <v>1225428.42</v>
      </c>
      <c r="AC48">
        <v>122542.842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268">
        <v>42429.509814814817</v>
      </c>
      <c r="AM48">
        <f t="shared" si="2"/>
        <v>0</v>
      </c>
      <c r="AN48">
        <f t="shared" si="3"/>
        <v>0</v>
      </c>
      <c r="AO48">
        <f t="shared" si="4"/>
        <v>0</v>
      </c>
      <c r="AP48">
        <f t="shared" si="5"/>
        <v>0</v>
      </c>
      <c r="AQ48">
        <f t="shared" si="6"/>
        <v>0</v>
      </c>
      <c r="AR48">
        <f t="shared" si="7"/>
        <v>0</v>
      </c>
      <c r="AS48">
        <f t="shared" si="8"/>
        <v>0</v>
      </c>
      <c r="AT48">
        <f t="shared" si="9"/>
        <v>0</v>
      </c>
      <c r="AU48">
        <f t="shared" si="10"/>
        <v>0</v>
      </c>
      <c r="AV48">
        <f t="shared" si="11"/>
        <v>0</v>
      </c>
      <c r="AW48">
        <f t="shared" si="12"/>
        <v>0</v>
      </c>
      <c r="AX48">
        <f t="shared" si="13"/>
        <v>0</v>
      </c>
      <c r="AY48">
        <f t="shared" si="14"/>
        <v>0</v>
      </c>
      <c r="AZ48">
        <f t="shared" si="15"/>
        <v>0</v>
      </c>
      <c r="BA48">
        <f t="shared" si="16"/>
        <v>0</v>
      </c>
      <c r="BB48">
        <f t="shared" si="17"/>
        <v>0</v>
      </c>
      <c r="BC48">
        <f t="shared" si="18"/>
        <v>0</v>
      </c>
    </row>
    <row r="49" spans="1:55" x14ac:dyDescent="0.3">
      <c r="A49">
        <v>202806</v>
      </c>
      <c r="B49" t="s">
        <v>449</v>
      </c>
      <c r="C49" s="268">
        <v>42370</v>
      </c>
      <c r="D49" s="268">
        <v>42400.999988425923</v>
      </c>
      <c r="E49">
        <v>1</v>
      </c>
      <c r="F49" t="s">
        <v>42</v>
      </c>
      <c r="G49">
        <v>7</v>
      </c>
      <c r="H49">
        <v>301</v>
      </c>
      <c r="I49">
        <v>53884406.170000002</v>
      </c>
      <c r="J49">
        <v>5388440.6169999996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268">
        <v>42420.498437499999</v>
      </c>
      <c r="T49">
        <v>202806</v>
      </c>
      <c r="U49" t="s">
        <v>449</v>
      </c>
      <c r="V49" s="268">
        <v>42370</v>
      </c>
      <c r="W49" s="268">
        <v>42400.999988425923</v>
      </c>
      <c r="X49">
        <v>1</v>
      </c>
      <c r="Y49" t="s">
        <v>42</v>
      </c>
      <c r="Z49">
        <v>7</v>
      </c>
      <c r="AA49">
        <v>301</v>
      </c>
      <c r="AB49">
        <v>53884406.170000002</v>
      </c>
      <c r="AC49">
        <v>5388440.6169999996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268">
        <v>42429.509814814817</v>
      </c>
      <c r="AM49">
        <f t="shared" si="2"/>
        <v>0</v>
      </c>
      <c r="AN49">
        <f t="shared" si="3"/>
        <v>0</v>
      </c>
      <c r="AO49">
        <f t="shared" si="4"/>
        <v>0</v>
      </c>
      <c r="AP49">
        <f t="shared" si="5"/>
        <v>0</v>
      </c>
      <c r="AQ49">
        <f t="shared" si="6"/>
        <v>0</v>
      </c>
      <c r="AR49">
        <f t="shared" si="7"/>
        <v>0</v>
      </c>
      <c r="AS49">
        <f t="shared" si="8"/>
        <v>0</v>
      </c>
      <c r="AT49">
        <f t="shared" si="9"/>
        <v>0</v>
      </c>
      <c r="AU49">
        <f t="shared" si="10"/>
        <v>0</v>
      </c>
      <c r="AV49">
        <f t="shared" si="11"/>
        <v>0</v>
      </c>
      <c r="AW49">
        <f t="shared" si="12"/>
        <v>0</v>
      </c>
      <c r="AX49">
        <f t="shared" si="13"/>
        <v>0</v>
      </c>
      <c r="AY49">
        <f t="shared" si="14"/>
        <v>0</v>
      </c>
      <c r="AZ49">
        <f t="shared" si="15"/>
        <v>0</v>
      </c>
      <c r="BA49">
        <f t="shared" si="16"/>
        <v>0</v>
      </c>
      <c r="BB49">
        <f t="shared" si="17"/>
        <v>0</v>
      </c>
      <c r="BC49">
        <f t="shared" si="18"/>
        <v>0</v>
      </c>
    </row>
    <row r="50" spans="1:55" x14ac:dyDescent="0.3">
      <c r="A50">
        <v>202806</v>
      </c>
      <c r="B50" t="s">
        <v>449</v>
      </c>
      <c r="C50" s="268">
        <v>42370</v>
      </c>
      <c r="D50" s="268">
        <v>42400.999988425923</v>
      </c>
      <c r="E50">
        <v>1</v>
      </c>
      <c r="F50" t="s">
        <v>42</v>
      </c>
      <c r="G50">
        <v>11</v>
      </c>
      <c r="H50">
        <v>301</v>
      </c>
      <c r="I50">
        <v>17201167.890000001</v>
      </c>
      <c r="J50">
        <v>1720116.7890000001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68">
        <v>42420.498437499999</v>
      </c>
      <c r="T50">
        <v>202806</v>
      </c>
      <c r="U50" t="s">
        <v>449</v>
      </c>
      <c r="V50" s="268">
        <v>42370</v>
      </c>
      <c r="W50" s="268">
        <v>42400.999988425923</v>
      </c>
      <c r="X50">
        <v>1</v>
      </c>
      <c r="Y50" t="s">
        <v>42</v>
      </c>
      <c r="Z50">
        <v>11</v>
      </c>
      <c r="AA50">
        <v>301</v>
      </c>
      <c r="AB50">
        <v>17201167.890000001</v>
      </c>
      <c r="AC50">
        <v>1720116.7890000001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268">
        <v>42429.509814814817</v>
      </c>
      <c r="AM50">
        <f t="shared" si="2"/>
        <v>0</v>
      </c>
      <c r="AN50">
        <f t="shared" si="3"/>
        <v>0</v>
      </c>
      <c r="AO50">
        <f t="shared" si="4"/>
        <v>0</v>
      </c>
      <c r="AP50">
        <f t="shared" si="5"/>
        <v>0</v>
      </c>
      <c r="AQ50">
        <f t="shared" si="6"/>
        <v>0</v>
      </c>
      <c r="AR50">
        <f t="shared" si="7"/>
        <v>0</v>
      </c>
      <c r="AS50">
        <f t="shared" si="8"/>
        <v>0</v>
      </c>
      <c r="AT50">
        <f t="shared" si="9"/>
        <v>0</v>
      </c>
      <c r="AU50">
        <f t="shared" si="10"/>
        <v>0</v>
      </c>
      <c r="AV50">
        <f t="shared" si="11"/>
        <v>0</v>
      </c>
      <c r="AW50">
        <f t="shared" si="12"/>
        <v>0</v>
      </c>
      <c r="AX50">
        <f t="shared" si="13"/>
        <v>0</v>
      </c>
      <c r="AY50">
        <f t="shared" si="14"/>
        <v>0</v>
      </c>
      <c r="AZ50">
        <f t="shared" si="15"/>
        <v>0</v>
      </c>
      <c r="BA50">
        <f t="shared" si="16"/>
        <v>0</v>
      </c>
      <c r="BB50">
        <f t="shared" si="17"/>
        <v>0</v>
      </c>
      <c r="BC50">
        <f t="shared" si="18"/>
        <v>0</v>
      </c>
    </row>
    <row r="51" spans="1:55" x14ac:dyDescent="0.3">
      <c r="A51">
        <v>202806</v>
      </c>
      <c r="B51" t="s">
        <v>449</v>
      </c>
      <c r="C51" s="268">
        <v>42370</v>
      </c>
      <c r="D51" s="268">
        <v>42400.999988425923</v>
      </c>
      <c r="E51">
        <v>1</v>
      </c>
      <c r="F51" t="s">
        <v>42</v>
      </c>
      <c r="H51">
        <v>310</v>
      </c>
      <c r="I51">
        <v>0</v>
      </c>
      <c r="J51">
        <v>0</v>
      </c>
      <c r="K51">
        <v>0</v>
      </c>
      <c r="L51">
        <v>0</v>
      </c>
      <c r="M51">
        <v>12290514.49</v>
      </c>
      <c r="N51">
        <v>10415690.2457627</v>
      </c>
      <c r="O51">
        <v>1041569.02457627</v>
      </c>
      <c r="P51">
        <v>0</v>
      </c>
      <c r="Q51">
        <v>0</v>
      </c>
      <c r="R51" s="268">
        <v>42420.498437499999</v>
      </c>
      <c r="T51">
        <v>202806</v>
      </c>
      <c r="U51" t="s">
        <v>449</v>
      </c>
      <c r="V51" s="268">
        <v>42370</v>
      </c>
      <c r="W51" s="268">
        <v>42400.999988425923</v>
      </c>
      <c r="X51">
        <v>1</v>
      </c>
      <c r="Y51" t="s">
        <v>42</v>
      </c>
      <c r="AA51">
        <v>310</v>
      </c>
      <c r="AB51">
        <v>0</v>
      </c>
      <c r="AC51">
        <v>0</v>
      </c>
      <c r="AD51">
        <v>0</v>
      </c>
      <c r="AE51">
        <v>0</v>
      </c>
      <c r="AF51">
        <v>10415690.2457627</v>
      </c>
      <c r="AG51">
        <v>12290514.49</v>
      </c>
      <c r="AH51">
        <v>1041569.02457627</v>
      </c>
      <c r="AI51">
        <v>0</v>
      </c>
      <c r="AJ51">
        <v>0</v>
      </c>
      <c r="AK51" s="268">
        <v>42429.509814814817</v>
      </c>
      <c r="AM51">
        <f t="shared" si="2"/>
        <v>0</v>
      </c>
      <c r="AN51">
        <f t="shared" si="3"/>
        <v>0</v>
      </c>
      <c r="AO51">
        <f t="shared" si="4"/>
        <v>0</v>
      </c>
      <c r="AP51">
        <f t="shared" si="5"/>
        <v>0</v>
      </c>
      <c r="AQ51">
        <f t="shared" si="6"/>
        <v>0</v>
      </c>
      <c r="AR51">
        <f t="shared" si="7"/>
        <v>0</v>
      </c>
      <c r="AS51">
        <f t="shared" si="8"/>
        <v>0</v>
      </c>
      <c r="AT51">
        <f t="shared" si="9"/>
        <v>0</v>
      </c>
      <c r="AU51">
        <f t="shared" si="10"/>
        <v>0</v>
      </c>
      <c r="AV51">
        <f t="shared" si="11"/>
        <v>0</v>
      </c>
      <c r="AW51">
        <f t="shared" si="12"/>
        <v>0</v>
      </c>
      <c r="AX51">
        <f t="shared" si="13"/>
        <v>0</v>
      </c>
      <c r="AY51">
        <f t="shared" si="14"/>
        <v>1</v>
      </c>
      <c r="AZ51">
        <f t="shared" si="15"/>
        <v>1</v>
      </c>
      <c r="BA51">
        <f t="shared" si="16"/>
        <v>0</v>
      </c>
      <c r="BB51">
        <f t="shared" si="17"/>
        <v>0</v>
      </c>
      <c r="BC51">
        <f t="shared" si="18"/>
        <v>0</v>
      </c>
    </row>
    <row r="52" spans="1:55" x14ac:dyDescent="0.3">
      <c r="A52">
        <v>202807</v>
      </c>
      <c r="B52" t="s">
        <v>450</v>
      </c>
      <c r="C52" s="268">
        <v>42370</v>
      </c>
      <c r="D52" s="268">
        <v>42400.999988425923</v>
      </c>
      <c r="E52">
        <v>1</v>
      </c>
      <c r="F52" t="s">
        <v>42</v>
      </c>
      <c r="G52">
        <v>7</v>
      </c>
      <c r="H52">
        <v>301</v>
      </c>
      <c r="I52">
        <v>913610.18</v>
      </c>
      <c r="J52">
        <v>91361.017999999996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68">
        <v>42420.498437499999</v>
      </c>
      <c r="T52">
        <v>202807</v>
      </c>
      <c r="U52" t="s">
        <v>450</v>
      </c>
      <c r="V52" s="268">
        <v>42370</v>
      </c>
      <c r="W52" s="268">
        <v>42400.999988425923</v>
      </c>
      <c r="X52">
        <v>1</v>
      </c>
      <c r="Y52" t="s">
        <v>42</v>
      </c>
      <c r="Z52">
        <v>7</v>
      </c>
      <c r="AA52">
        <v>301</v>
      </c>
      <c r="AB52">
        <v>913610.18</v>
      </c>
      <c r="AC52">
        <v>91361.017999999996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268">
        <v>42429.509814814817</v>
      </c>
      <c r="AM52">
        <f t="shared" si="2"/>
        <v>0</v>
      </c>
      <c r="AN52">
        <f t="shared" si="3"/>
        <v>0</v>
      </c>
      <c r="AO52">
        <f t="shared" si="4"/>
        <v>0</v>
      </c>
      <c r="AP52">
        <f t="shared" si="5"/>
        <v>0</v>
      </c>
      <c r="AQ52">
        <f t="shared" si="6"/>
        <v>0</v>
      </c>
      <c r="AR52">
        <f t="shared" si="7"/>
        <v>0</v>
      </c>
      <c r="AS52">
        <f t="shared" si="8"/>
        <v>0</v>
      </c>
      <c r="AT52">
        <f t="shared" si="9"/>
        <v>0</v>
      </c>
      <c r="AU52">
        <f t="shared" si="10"/>
        <v>0</v>
      </c>
      <c r="AV52">
        <f t="shared" si="11"/>
        <v>0</v>
      </c>
      <c r="AW52">
        <f t="shared" si="12"/>
        <v>0</v>
      </c>
      <c r="AX52">
        <f t="shared" si="13"/>
        <v>0</v>
      </c>
      <c r="AY52">
        <f t="shared" si="14"/>
        <v>0</v>
      </c>
      <c r="AZ52">
        <f t="shared" si="15"/>
        <v>0</v>
      </c>
      <c r="BA52">
        <f t="shared" si="16"/>
        <v>0</v>
      </c>
      <c r="BB52">
        <f t="shared" si="17"/>
        <v>0</v>
      </c>
      <c r="BC52">
        <f t="shared" si="18"/>
        <v>0</v>
      </c>
    </row>
    <row r="53" spans="1:55" x14ac:dyDescent="0.3">
      <c r="A53">
        <v>202807</v>
      </c>
      <c r="B53" t="s">
        <v>450</v>
      </c>
      <c r="C53" s="268">
        <v>42370</v>
      </c>
      <c r="D53" s="268">
        <v>42400.999988425923</v>
      </c>
      <c r="E53">
        <v>1</v>
      </c>
      <c r="F53" t="s">
        <v>42</v>
      </c>
      <c r="G53">
        <v>11</v>
      </c>
      <c r="H53">
        <v>301</v>
      </c>
      <c r="I53">
        <v>209904.92</v>
      </c>
      <c r="J53">
        <v>20990.491999999998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68">
        <v>42420.498437499999</v>
      </c>
      <c r="T53">
        <v>202807</v>
      </c>
      <c r="U53" t="s">
        <v>450</v>
      </c>
      <c r="V53" s="268">
        <v>42370</v>
      </c>
      <c r="W53" s="268">
        <v>42400.999988425923</v>
      </c>
      <c r="X53">
        <v>1</v>
      </c>
      <c r="Y53" t="s">
        <v>42</v>
      </c>
      <c r="Z53">
        <v>11</v>
      </c>
      <c r="AA53">
        <v>301</v>
      </c>
      <c r="AB53">
        <v>209904.92</v>
      </c>
      <c r="AC53">
        <v>20990.491999999998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268">
        <v>42429.509814814817</v>
      </c>
      <c r="AM53">
        <f t="shared" si="2"/>
        <v>0</v>
      </c>
      <c r="AN53">
        <f t="shared" si="3"/>
        <v>0</v>
      </c>
      <c r="AO53">
        <f t="shared" si="4"/>
        <v>0</v>
      </c>
      <c r="AP53">
        <f t="shared" si="5"/>
        <v>0</v>
      </c>
      <c r="AQ53">
        <f t="shared" si="6"/>
        <v>0</v>
      </c>
      <c r="AR53">
        <f t="shared" si="7"/>
        <v>0</v>
      </c>
      <c r="AS53">
        <f t="shared" si="8"/>
        <v>0</v>
      </c>
      <c r="AT53">
        <f t="shared" si="9"/>
        <v>0</v>
      </c>
      <c r="AU53">
        <f t="shared" si="10"/>
        <v>0</v>
      </c>
      <c r="AV53">
        <f t="shared" si="11"/>
        <v>0</v>
      </c>
      <c r="AW53">
        <f t="shared" si="12"/>
        <v>0</v>
      </c>
      <c r="AX53">
        <f t="shared" si="13"/>
        <v>0</v>
      </c>
      <c r="AY53">
        <f t="shared" si="14"/>
        <v>0</v>
      </c>
      <c r="AZ53">
        <f t="shared" si="15"/>
        <v>0</v>
      </c>
      <c r="BA53">
        <f t="shared" si="16"/>
        <v>0</v>
      </c>
      <c r="BB53">
        <f t="shared" si="17"/>
        <v>0</v>
      </c>
      <c r="BC53">
        <f t="shared" si="18"/>
        <v>0</v>
      </c>
    </row>
    <row r="54" spans="1:55" x14ac:dyDescent="0.3">
      <c r="A54">
        <v>202807</v>
      </c>
      <c r="B54" t="s">
        <v>450</v>
      </c>
      <c r="C54" s="268">
        <v>42370</v>
      </c>
      <c r="D54" s="268">
        <v>42400.999988425923</v>
      </c>
      <c r="E54">
        <v>1</v>
      </c>
      <c r="F54" t="s">
        <v>42</v>
      </c>
      <c r="H54">
        <v>310</v>
      </c>
      <c r="I54">
        <v>0</v>
      </c>
      <c r="J54">
        <v>0</v>
      </c>
      <c r="K54">
        <v>0</v>
      </c>
      <c r="L54">
        <v>0</v>
      </c>
      <c r="M54">
        <v>1276603.0900000001</v>
      </c>
      <c r="N54">
        <v>1081867.02542372</v>
      </c>
      <c r="O54">
        <v>112351.51</v>
      </c>
      <c r="P54">
        <v>0</v>
      </c>
      <c r="Q54">
        <v>0</v>
      </c>
      <c r="R54" s="268">
        <v>42420.498437499999</v>
      </c>
      <c r="T54">
        <v>202807</v>
      </c>
      <c r="U54" t="s">
        <v>450</v>
      </c>
      <c r="V54" s="268">
        <v>42370</v>
      </c>
      <c r="W54" s="268">
        <v>42400.999988425923</v>
      </c>
      <c r="X54">
        <v>1</v>
      </c>
      <c r="Y54" t="s">
        <v>42</v>
      </c>
      <c r="AA54">
        <v>310</v>
      </c>
      <c r="AB54">
        <v>0</v>
      </c>
      <c r="AC54">
        <v>0</v>
      </c>
      <c r="AD54">
        <v>0</v>
      </c>
      <c r="AE54">
        <v>0</v>
      </c>
      <c r="AF54">
        <v>1081867.02542372</v>
      </c>
      <c r="AG54">
        <v>1276603.0900000001</v>
      </c>
      <c r="AH54">
        <v>112351.51</v>
      </c>
      <c r="AI54">
        <v>0</v>
      </c>
      <c r="AJ54">
        <v>0</v>
      </c>
      <c r="AK54" s="268">
        <v>42429.509814814817</v>
      </c>
      <c r="AM54">
        <f t="shared" si="2"/>
        <v>0</v>
      </c>
      <c r="AN54">
        <f t="shared" si="3"/>
        <v>0</v>
      </c>
      <c r="AO54">
        <f t="shared" si="4"/>
        <v>0</v>
      </c>
      <c r="AP54">
        <f t="shared" si="5"/>
        <v>0</v>
      </c>
      <c r="AQ54">
        <f t="shared" si="6"/>
        <v>0</v>
      </c>
      <c r="AR54">
        <f t="shared" si="7"/>
        <v>0</v>
      </c>
      <c r="AS54">
        <f t="shared" si="8"/>
        <v>0</v>
      </c>
      <c r="AT54">
        <f t="shared" si="9"/>
        <v>0</v>
      </c>
      <c r="AU54">
        <f t="shared" si="10"/>
        <v>0</v>
      </c>
      <c r="AV54">
        <f t="shared" si="11"/>
        <v>0</v>
      </c>
      <c r="AW54">
        <f t="shared" si="12"/>
        <v>0</v>
      </c>
      <c r="AX54">
        <f t="shared" si="13"/>
        <v>0</v>
      </c>
      <c r="AY54">
        <f t="shared" si="14"/>
        <v>1</v>
      </c>
      <c r="AZ54">
        <f t="shared" si="15"/>
        <v>1</v>
      </c>
      <c r="BA54">
        <f t="shared" si="16"/>
        <v>0</v>
      </c>
      <c r="BB54">
        <f t="shared" si="17"/>
        <v>0</v>
      </c>
      <c r="BC54">
        <f t="shared" si="18"/>
        <v>0</v>
      </c>
    </row>
    <row r="55" spans="1:55" x14ac:dyDescent="0.3">
      <c r="A55">
        <v>202808</v>
      </c>
      <c r="B55" t="s">
        <v>451</v>
      </c>
      <c r="C55" s="268">
        <v>42248</v>
      </c>
      <c r="D55" s="268">
        <v>42429</v>
      </c>
      <c r="E55">
        <v>1</v>
      </c>
      <c r="F55" t="s">
        <v>42</v>
      </c>
      <c r="H55">
        <v>302</v>
      </c>
      <c r="I55">
        <v>350881283.35000002</v>
      </c>
      <c r="J55">
        <v>22040502.668000001</v>
      </c>
      <c r="K55">
        <v>0</v>
      </c>
      <c r="L55">
        <v>0</v>
      </c>
      <c r="M55">
        <v>414039914.37</v>
      </c>
      <c r="N55">
        <v>350881283.35000002</v>
      </c>
      <c r="O55">
        <v>22040502.668000001</v>
      </c>
      <c r="P55">
        <v>0</v>
      </c>
      <c r="Q55">
        <v>0</v>
      </c>
      <c r="R55" s="268">
        <v>42420.498437499999</v>
      </c>
      <c r="T55">
        <v>202808</v>
      </c>
      <c r="U55" t="s">
        <v>451</v>
      </c>
      <c r="V55" s="268">
        <v>42248</v>
      </c>
      <c r="W55" s="268">
        <v>42429</v>
      </c>
      <c r="X55">
        <v>1</v>
      </c>
      <c r="Y55" t="s">
        <v>42</v>
      </c>
      <c r="AA55">
        <v>302</v>
      </c>
      <c r="AB55">
        <v>350881283.35000002</v>
      </c>
      <c r="AC55">
        <v>22040502.668000001</v>
      </c>
      <c r="AD55">
        <v>0</v>
      </c>
      <c r="AE55">
        <v>0</v>
      </c>
      <c r="AF55">
        <v>350881283.35000002</v>
      </c>
      <c r="AG55">
        <v>414039914.37</v>
      </c>
      <c r="AH55">
        <v>22040502.668000001</v>
      </c>
      <c r="AI55">
        <v>0</v>
      </c>
      <c r="AJ55">
        <v>0</v>
      </c>
      <c r="AK55" s="268">
        <v>42429.509814814817</v>
      </c>
      <c r="AM55">
        <f t="shared" si="2"/>
        <v>0</v>
      </c>
      <c r="AN55">
        <f t="shared" si="3"/>
        <v>0</v>
      </c>
      <c r="AO55">
        <f t="shared" si="4"/>
        <v>0</v>
      </c>
      <c r="AP55">
        <f t="shared" si="5"/>
        <v>0</v>
      </c>
      <c r="AQ55">
        <f t="shared" si="6"/>
        <v>0</v>
      </c>
      <c r="AR55">
        <f t="shared" si="7"/>
        <v>0</v>
      </c>
      <c r="AS55">
        <f t="shared" si="8"/>
        <v>0</v>
      </c>
      <c r="AT55">
        <f t="shared" si="9"/>
        <v>0</v>
      </c>
      <c r="AU55">
        <f t="shared" si="10"/>
        <v>0</v>
      </c>
      <c r="AV55">
        <f t="shared" si="11"/>
        <v>0</v>
      </c>
      <c r="AW55">
        <f t="shared" si="12"/>
        <v>0</v>
      </c>
      <c r="AX55">
        <f t="shared" si="13"/>
        <v>0</v>
      </c>
      <c r="AY55">
        <f t="shared" si="14"/>
        <v>1</v>
      </c>
      <c r="AZ55">
        <f t="shared" si="15"/>
        <v>1</v>
      </c>
      <c r="BA55">
        <f t="shared" si="16"/>
        <v>0</v>
      </c>
      <c r="BB55">
        <f t="shared" si="17"/>
        <v>0</v>
      </c>
      <c r="BC55">
        <f t="shared" si="18"/>
        <v>0</v>
      </c>
    </row>
    <row r="56" spans="1:55" x14ac:dyDescent="0.3">
      <c r="A56">
        <v>202808</v>
      </c>
      <c r="B56" t="s">
        <v>451</v>
      </c>
      <c r="C56" s="268">
        <v>42370</v>
      </c>
      <c r="D56" s="268">
        <v>42400.999988425923</v>
      </c>
      <c r="E56">
        <v>1</v>
      </c>
      <c r="F56" t="s">
        <v>42</v>
      </c>
      <c r="H56">
        <v>310</v>
      </c>
      <c r="I56">
        <v>0</v>
      </c>
      <c r="J56">
        <v>0</v>
      </c>
      <c r="K56">
        <v>0</v>
      </c>
      <c r="L56">
        <v>0</v>
      </c>
      <c r="M56">
        <v>59291257.5</v>
      </c>
      <c r="N56">
        <v>50246828.3898305</v>
      </c>
      <c r="O56">
        <v>5024682.8389830496</v>
      </c>
      <c r="P56">
        <v>0</v>
      </c>
      <c r="Q56">
        <v>0</v>
      </c>
      <c r="R56" s="268">
        <v>42420.498437499999</v>
      </c>
      <c r="T56">
        <v>202808</v>
      </c>
      <c r="U56" t="s">
        <v>451</v>
      </c>
      <c r="V56" s="268">
        <v>42370</v>
      </c>
      <c r="W56" s="268">
        <v>42400.999988425923</v>
      </c>
      <c r="X56">
        <v>1</v>
      </c>
      <c r="Y56" t="s">
        <v>42</v>
      </c>
      <c r="AA56">
        <v>310</v>
      </c>
      <c r="AB56">
        <v>0</v>
      </c>
      <c r="AC56">
        <v>0</v>
      </c>
      <c r="AD56">
        <v>0</v>
      </c>
      <c r="AE56">
        <v>0</v>
      </c>
      <c r="AF56">
        <v>50246828.3898305</v>
      </c>
      <c r="AG56">
        <v>59291257.5</v>
      </c>
      <c r="AH56">
        <v>5024682.8389830496</v>
      </c>
      <c r="AI56">
        <v>0</v>
      </c>
      <c r="AJ56">
        <v>0</v>
      </c>
      <c r="AK56" s="268">
        <v>42429.509814814817</v>
      </c>
      <c r="AM56">
        <f t="shared" si="2"/>
        <v>0</v>
      </c>
      <c r="AN56">
        <f t="shared" si="3"/>
        <v>0</v>
      </c>
      <c r="AO56">
        <f t="shared" si="4"/>
        <v>0</v>
      </c>
      <c r="AP56">
        <f t="shared" si="5"/>
        <v>0</v>
      </c>
      <c r="AQ56">
        <f t="shared" si="6"/>
        <v>0</v>
      </c>
      <c r="AR56">
        <f t="shared" si="7"/>
        <v>0</v>
      </c>
      <c r="AS56">
        <f t="shared" si="8"/>
        <v>0</v>
      </c>
      <c r="AT56">
        <f t="shared" si="9"/>
        <v>0</v>
      </c>
      <c r="AU56">
        <f t="shared" si="10"/>
        <v>0</v>
      </c>
      <c r="AV56">
        <f t="shared" si="11"/>
        <v>0</v>
      </c>
      <c r="AW56">
        <f t="shared" si="12"/>
        <v>0</v>
      </c>
      <c r="AX56">
        <f t="shared" si="13"/>
        <v>0</v>
      </c>
      <c r="AY56">
        <f t="shared" si="14"/>
        <v>1</v>
      </c>
      <c r="AZ56">
        <f t="shared" si="15"/>
        <v>1</v>
      </c>
      <c r="BA56">
        <f t="shared" si="16"/>
        <v>0</v>
      </c>
      <c r="BB56">
        <f t="shared" si="17"/>
        <v>0</v>
      </c>
      <c r="BC56">
        <f t="shared" si="18"/>
        <v>0</v>
      </c>
    </row>
    <row r="57" spans="1:55" x14ac:dyDescent="0.3">
      <c r="A57">
        <v>202810</v>
      </c>
      <c r="B57" t="s">
        <v>452</v>
      </c>
      <c r="C57" s="268">
        <v>42248</v>
      </c>
      <c r="D57" s="268">
        <v>42429</v>
      </c>
      <c r="E57">
        <v>1</v>
      </c>
      <c r="F57" t="s">
        <v>42</v>
      </c>
      <c r="H57">
        <v>302</v>
      </c>
      <c r="I57">
        <v>352916303.66000003</v>
      </c>
      <c r="J57">
        <v>22203304.292800002</v>
      </c>
      <c r="K57">
        <v>0</v>
      </c>
      <c r="L57">
        <v>0</v>
      </c>
      <c r="M57">
        <v>416441238.31</v>
      </c>
      <c r="N57">
        <v>352916303.66000003</v>
      </c>
      <c r="O57">
        <v>22203304.292800002</v>
      </c>
      <c r="P57">
        <v>0</v>
      </c>
      <c r="Q57">
        <v>0</v>
      </c>
      <c r="R57" s="268">
        <v>42420.498437499999</v>
      </c>
      <c r="T57">
        <v>202810</v>
      </c>
      <c r="U57" t="s">
        <v>452</v>
      </c>
      <c r="V57" s="268">
        <v>42248</v>
      </c>
      <c r="W57" s="268">
        <v>42429</v>
      </c>
      <c r="X57">
        <v>1</v>
      </c>
      <c r="Y57" t="s">
        <v>42</v>
      </c>
      <c r="AA57">
        <v>302</v>
      </c>
      <c r="AB57">
        <v>352916303.66000003</v>
      </c>
      <c r="AC57">
        <v>22203304.292800002</v>
      </c>
      <c r="AD57">
        <v>0</v>
      </c>
      <c r="AE57">
        <v>0</v>
      </c>
      <c r="AF57">
        <v>352916303.66000003</v>
      </c>
      <c r="AG57">
        <v>416441238.31</v>
      </c>
      <c r="AH57">
        <v>22203304.292800002</v>
      </c>
      <c r="AI57">
        <v>0</v>
      </c>
      <c r="AJ57">
        <v>0</v>
      </c>
      <c r="AK57" s="268">
        <v>42429.509814814817</v>
      </c>
      <c r="AM57">
        <f t="shared" si="2"/>
        <v>0</v>
      </c>
      <c r="AN57">
        <f t="shared" si="3"/>
        <v>0</v>
      </c>
      <c r="AO57">
        <f t="shared" si="4"/>
        <v>0</v>
      </c>
      <c r="AP57">
        <f t="shared" si="5"/>
        <v>0</v>
      </c>
      <c r="AQ57">
        <f t="shared" si="6"/>
        <v>0</v>
      </c>
      <c r="AR57">
        <f t="shared" si="7"/>
        <v>0</v>
      </c>
      <c r="AS57">
        <f t="shared" si="8"/>
        <v>0</v>
      </c>
      <c r="AT57">
        <f t="shared" si="9"/>
        <v>0</v>
      </c>
      <c r="AU57">
        <f t="shared" si="10"/>
        <v>0</v>
      </c>
      <c r="AV57">
        <f t="shared" si="11"/>
        <v>0</v>
      </c>
      <c r="AW57">
        <f t="shared" si="12"/>
        <v>0</v>
      </c>
      <c r="AX57">
        <f t="shared" si="13"/>
        <v>0</v>
      </c>
      <c r="AY57">
        <f t="shared" si="14"/>
        <v>1</v>
      </c>
      <c r="AZ57">
        <f t="shared" si="15"/>
        <v>1</v>
      </c>
      <c r="BA57">
        <f t="shared" si="16"/>
        <v>0</v>
      </c>
      <c r="BB57">
        <f t="shared" si="17"/>
        <v>0</v>
      </c>
      <c r="BC57">
        <f t="shared" si="18"/>
        <v>0</v>
      </c>
    </row>
    <row r="58" spans="1:55" x14ac:dyDescent="0.3">
      <c r="A58">
        <v>202810</v>
      </c>
      <c r="B58" t="s">
        <v>452</v>
      </c>
      <c r="C58" s="268">
        <v>42370</v>
      </c>
      <c r="D58" s="268">
        <v>42400.999988425923</v>
      </c>
      <c r="E58">
        <v>1</v>
      </c>
      <c r="F58" t="s">
        <v>42</v>
      </c>
      <c r="G58">
        <v>1</v>
      </c>
      <c r="H58">
        <v>301</v>
      </c>
      <c r="I58">
        <v>198642.76</v>
      </c>
      <c r="J58">
        <v>19864.276000000002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268">
        <v>42420.498437499999</v>
      </c>
      <c r="T58">
        <v>202810</v>
      </c>
      <c r="U58" t="s">
        <v>452</v>
      </c>
      <c r="V58" s="268">
        <v>42370</v>
      </c>
      <c r="W58" s="268">
        <v>42400.999988425923</v>
      </c>
      <c r="X58">
        <v>1</v>
      </c>
      <c r="Y58" t="s">
        <v>42</v>
      </c>
      <c r="Z58">
        <v>1</v>
      </c>
      <c r="AA58">
        <v>301</v>
      </c>
      <c r="AB58">
        <v>198642.76</v>
      </c>
      <c r="AC58">
        <v>19864.276000000002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268">
        <v>42429.509814814817</v>
      </c>
      <c r="AM58">
        <f t="shared" si="2"/>
        <v>0</v>
      </c>
      <c r="AN58">
        <f t="shared" si="3"/>
        <v>0</v>
      </c>
      <c r="AO58">
        <f t="shared" si="4"/>
        <v>0</v>
      </c>
      <c r="AP58">
        <f t="shared" si="5"/>
        <v>0</v>
      </c>
      <c r="AQ58">
        <f t="shared" si="6"/>
        <v>0</v>
      </c>
      <c r="AR58">
        <f t="shared" si="7"/>
        <v>0</v>
      </c>
      <c r="AS58">
        <f t="shared" si="8"/>
        <v>0</v>
      </c>
      <c r="AT58">
        <f t="shared" si="9"/>
        <v>0</v>
      </c>
      <c r="AU58">
        <f t="shared" si="10"/>
        <v>0</v>
      </c>
      <c r="AV58">
        <f t="shared" si="11"/>
        <v>0</v>
      </c>
      <c r="AW58">
        <f t="shared" si="12"/>
        <v>0</v>
      </c>
      <c r="AX58">
        <f t="shared" si="13"/>
        <v>0</v>
      </c>
      <c r="AY58">
        <f t="shared" si="14"/>
        <v>0</v>
      </c>
      <c r="AZ58">
        <f t="shared" si="15"/>
        <v>0</v>
      </c>
      <c r="BA58">
        <f t="shared" si="16"/>
        <v>0</v>
      </c>
      <c r="BB58">
        <f t="shared" si="17"/>
        <v>0</v>
      </c>
      <c r="BC58">
        <f t="shared" si="18"/>
        <v>0</v>
      </c>
    </row>
    <row r="59" spans="1:55" x14ac:dyDescent="0.3">
      <c r="A59">
        <v>202810</v>
      </c>
      <c r="B59" t="s">
        <v>452</v>
      </c>
      <c r="C59" s="268">
        <v>42370</v>
      </c>
      <c r="D59" s="268">
        <v>42400.999988425923</v>
      </c>
      <c r="E59">
        <v>1</v>
      </c>
      <c r="F59" t="s">
        <v>42</v>
      </c>
      <c r="G59">
        <v>7</v>
      </c>
      <c r="H59">
        <v>301</v>
      </c>
      <c r="I59">
        <v>43203483.75</v>
      </c>
      <c r="J59">
        <v>4320348.375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68">
        <v>42420.498437499999</v>
      </c>
      <c r="T59">
        <v>202810</v>
      </c>
      <c r="U59" t="s">
        <v>452</v>
      </c>
      <c r="V59" s="268">
        <v>42370</v>
      </c>
      <c r="W59" s="268">
        <v>42400.999988425923</v>
      </c>
      <c r="X59">
        <v>1</v>
      </c>
      <c r="Y59" t="s">
        <v>42</v>
      </c>
      <c r="Z59">
        <v>7</v>
      </c>
      <c r="AA59">
        <v>301</v>
      </c>
      <c r="AB59">
        <v>43203483.75</v>
      </c>
      <c r="AC59">
        <v>4320348.375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268">
        <v>42429.509814814817</v>
      </c>
      <c r="AM59">
        <f t="shared" si="2"/>
        <v>0</v>
      </c>
      <c r="AN59">
        <f t="shared" si="3"/>
        <v>0</v>
      </c>
      <c r="AO59">
        <f t="shared" si="4"/>
        <v>0</v>
      </c>
      <c r="AP59">
        <f t="shared" si="5"/>
        <v>0</v>
      </c>
      <c r="AQ59">
        <f t="shared" si="6"/>
        <v>0</v>
      </c>
      <c r="AR59">
        <f t="shared" si="7"/>
        <v>0</v>
      </c>
      <c r="AS59">
        <f t="shared" si="8"/>
        <v>0</v>
      </c>
      <c r="AT59">
        <f t="shared" si="9"/>
        <v>0</v>
      </c>
      <c r="AU59">
        <f t="shared" si="10"/>
        <v>0</v>
      </c>
      <c r="AV59">
        <f t="shared" si="11"/>
        <v>0</v>
      </c>
      <c r="AW59">
        <f t="shared" si="12"/>
        <v>0</v>
      </c>
      <c r="AX59">
        <f t="shared" si="13"/>
        <v>0</v>
      </c>
      <c r="AY59">
        <f t="shared" si="14"/>
        <v>0</v>
      </c>
      <c r="AZ59">
        <f t="shared" si="15"/>
        <v>0</v>
      </c>
      <c r="BA59">
        <f t="shared" si="16"/>
        <v>0</v>
      </c>
      <c r="BB59">
        <f t="shared" si="17"/>
        <v>0</v>
      </c>
      <c r="BC59">
        <f t="shared" si="18"/>
        <v>0</v>
      </c>
    </row>
    <row r="60" spans="1:55" x14ac:dyDescent="0.3">
      <c r="A60">
        <v>202810</v>
      </c>
      <c r="B60" t="s">
        <v>452</v>
      </c>
      <c r="C60" s="268">
        <v>42370</v>
      </c>
      <c r="D60" s="268">
        <v>42400.999988425923</v>
      </c>
      <c r="E60">
        <v>1</v>
      </c>
      <c r="F60" t="s">
        <v>42</v>
      </c>
      <c r="G60">
        <v>11</v>
      </c>
      <c r="H60">
        <v>301</v>
      </c>
      <c r="I60">
        <v>259146.1</v>
      </c>
      <c r="J60">
        <v>25914.61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68">
        <v>42420.498437499999</v>
      </c>
      <c r="T60">
        <v>202810</v>
      </c>
      <c r="U60" t="s">
        <v>452</v>
      </c>
      <c r="V60" s="268">
        <v>42370</v>
      </c>
      <c r="W60" s="268">
        <v>42400.999988425923</v>
      </c>
      <c r="X60">
        <v>1</v>
      </c>
      <c r="Y60" t="s">
        <v>42</v>
      </c>
      <c r="Z60">
        <v>11</v>
      </c>
      <c r="AA60">
        <v>301</v>
      </c>
      <c r="AB60">
        <v>259146.1</v>
      </c>
      <c r="AC60">
        <v>25914.61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268">
        <v>42429.509814814817</v>
      </c>
      <c r="AM60">
        <f t="shared" si="2"/>
        <v>0</v>
      </c>
      <c r="AN60">
        <f t="shared" si="3"/>
        <v>0</v>
      </c>
      <c r="AO60">
        <f t="shared" si="4"/>
        <v>0</v>
      </c>
      <c r="AP60">
        <f t="shared" si="5"/>
        <v>0</v>
      </c>
      <c r="AQ60">
        <f t="shared" si="6"/>
        <v>0</v>
      </c>
      <c r="AR60">
        <f t="shared" si="7"/>
        <v>0</v>
      </c>
      <c r="AS60">
        <f t="shared" si="8"/>
        <v>0</v>
      </c>
      <c r="AT60">
        <f t="shared" si="9"/>
        <v>0</v>
      </c>
      <c r="AU60">
        <f t="shared" si="10"/>
        <v>0</v>
      </c>
      <c r="AV60">
        <f t="shared" si="11"/>
        <v>0</v>
      </c>
      <c r="AW60">
        <f t="shared" si="12"/>
        <v>0</v>
      </c>
      <c r="AX60">
        <f t="shared" si="13"/>
        <v>0</v>
      </c>
      <c r="AY60">
        <f t="shared" si="14"/>
        <v>0</v>
      </c>
      <c r="AZ60">
        <f t="shared" si="15"/>
        <v>0</v>
      </c>
      <c r="BA60">
        <f t="shared" si="16"/>
        <v>0</v>
      </c>
      <c r="BB60">
        <f t="shared" si="17"/>
        <v>0</v>
      </c>
      <c r="BC60">
        <f t="shared" si="18"/>
        <v>0</v>
      </c>
    </row>
    <row r="61" spans="1:55" x14ac:dyDescent="0.3">
      <c r="A61">
        <v>202810</v>
      </c>
      <c r="B61" t="s">
        <v>452</v>
      </c>
      <c r="C61" s="268">
        <v>42370</v>
      </c>
      <c r="D61" s="268">
        <v>42400.999988425923</v>
      </c>
      <c r="E61">
        <v>1</v>
      </c>
      <c r="F61" t="s">
        <v>42</v>
      </c>
      <c r="G61">
        <v>12</v>
      </c>
      <c r="H61">
        <v>301</v>
      </c>
      <c r="I61">
        <v>2237.29</v>
      </c>
      <c r="J61">
        <v>223.72900000000001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68">
        <v>42420.498437499999</v>
      </c>
      <c r="T61">
        <v>202810</v>
      </c>
      <c r="U61" t="s">
        <v>452</v>
      </c>
      <c r="V61" s="268">
        <v>42370</v>
      </c>
      <c r="W61" s="268">
        <v>42400.999988425923</v>
      </c>
      <c r="X61">
        <v>1</v>
      </c>
      <c r="Y61" t="s">
        <v>42</v>
      </c>
      <c r="Z61">
        <v>12</v>
      </c>
      <c r="AA61">
        <v>301</v>
      </c>
      <c r="AB61">
        <v>2237.29</v>
      </c>
      <c r="AC61">
        <v>223.72900000000001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268">
        <v>42429.509814814817</v>
      </c>
      <c r="AM61">
        <f t="shared" si="2"/>
        <v>0</v>
      </c>
      <c r="AN61">
        <f t="shared" si="3"/>
        <v>0</v>
      </c>
      <c r="AO61">
        <f t="shared" si="4"/>
        <v>0</v>
      </c>
      <c r="AP61">
        <f t="shared" si="5"/>
        <v>0</v>
      </c>
      <c r="AQ61">
        <f t="shared" si="6"/>
        <v>0</v>
      </c>
      <c r="AR61">
        <f t="shared" si="7"/>
        <v>0</v>
      </c>
      <c r="AS61">
        <f t="shared" si="8"/>
        <v>0</v>
      </c>
      <c r="AT61">
        <f t="shared" si="9"/>
        <v>0</v>
      </c>
      <c r="AU61">
        <f t="shared" si="10"/>
        <v>0</v>
      </c>
      <c r="AV61">
        <f t="shared" si="11"/>
        <v>0</v>
      </c>
      <c r="AW61">
        <f t="shared" si="12"/>
        <v>0</v>
      </c>
      <c r="AX61">
        <f t="shared" si="13"/>
        <v>0</v>
      </c>
      <c r="AY61">
        <f t="shared" si="14"/>
        <v>0</v>
      </c>
      <c r="AZ61">
        <f t="shared" si="15"/>
        <v>0</v>
      </c>
      <c r="BA61">
        <f t="shared" si="16"/>
        <v>0</v>
      </c>
      <c r="BB61">
        <f t="shared" si="17"/>
        <v>0</v>
      </c>
      <c r="BC61">
        <f t="shared" si="18"/>
        <v>0</v>
      </c>
    </row>
    <row r="62" spans="1:55" x14ac:dyDescent="0.3">
      <c r="A62">
        <v>202810</v>
      </c>
      <c r="B62" t="s">
        <v>452</v>
      </c>
      <c r="C62" s="268">
        <v>42370</v>
      </c>
      <c r="D62" s="268">
        <v>42400.999988425923</v>
      </c>
      <c r="E62">
        <v>1</v>
      </c>
      <c r="F62" t="s">
        <v>42</v>
      </c>
      <c r="H62">
        <v>310</v>
      </c>
      <c r="I62">
        <v>0</v>
      </c>
      <c r="J62">
        <v>0</v>
      </c>
      <c r="K62">
        <v>0</v>
      </c>
      <c r="L62">
        <v>0</v>
      </c>
      <c r="M62">
        <v>104212415.81</v>
      </c>
      <c r="N62">
        <v>88315606.618643999</v>
      </c>
      <c r="O62">
        <v>8831560.6618643999</v>
      </c>
      <c r="P62">
        <v>0</v>
      </c>
      <c r="Q62">
        <v>0</v>
      </c>
      <c r="R62" s="268">
        <v>42420.498437499999</v>
      </c>
      <c r="T62">
        <v>202810</v>
      </c>
      <c r="U62" t="s">
        <v>452</v>
      </c>
      <c r="V62" s="268">
        <v>42370</v>
      </c>
      <c r="W62" s="268">
        <v>42400.999988425923</v>
      </c>
      <c r="X62">
        <v>1</v>
      </c>
      <c r="Y62" t="s">
        <v>42</v>
      </c>
      <c r="AA62">
        <v>310</v>
      </c>
      <c r="AB62">
        <v>0</v>
      </c>
      <c r="AC62">
        <v>0</v>
      </c>
      <c r="AD62">
        <v>0</v>
      </c>
      <c r="AE62">
        <v>0</v>
      </c>
      <c r="AF62">
        <v>88315606.618643999</v>
      </c>
      <c r="AG62">
        <v>104212415.81</v>
      </c>
      <c r="AH62">
        <v>8831560.6618643999</v>
      </c>
      <c r="AI62">
        <v>0</v>
      </c>
      <c r="AJ62">
        <v>0</v>
      </c>
      <c r="AK62" s="268">
        <v>42429.509814814817</v>
      </c>
      <c r="AM62">
        <f t="shared" si="2"/>
        <v>0</v>
      </c>
      <c r="AN62">
        <f t="shared" si="3"/>
        <v>0</v>
      </c>
      <c r="AO62">
        <f t="shared" si="4"/>
        <v>0</v>
      </c>
      <c r="AP62">
        <f t="shared" si="5"/>
        <v>0</v>
      </c>
      <c r="AQ62">
        <f t="shared" si="6"/>
        <v>0</v>
      </c>
      <c r="AR62">
        <f t="shared" si="7"/>
        <v>0</v>
      </c>
      <c r="AS62">
        <f t="shared" si="8"/>
        <v>0</v>
      </c>
      <c r="AT62">
        <f t="shared" si="9"/>
        <v>0</v>
      </c>
      <c r="AU62">
        <f t="shared" si="10"/>
        <v>0</v>
      </c>
      <c r="AV62">
        <f t="shared" si="11"/>
        <v>0</v>
      </c>
      <c r="AW62">
        <f t="shared" si="12"/>
        <v>0</v>
      </c>
      <c r="AX62">
        <f t="shared" si="13"/>
        <v>0</v>
      </c>
      <c r="AY62">
        <f t="shared" si="14"/>
        <v>1</v>
      </c>
      <c r="AZ62">
        <f t="shared" si="15"/>
        <v>1</v>
      </c>
      <c r="BA62">
        <f t="shared" si="16"/>
        <v>0</v>
      </c>
      <c r="BB62">
        <f t="shared" si="17"/>
        <v>0</v>
      </c>
      <c r="BC62">
        <f t="shared" si="18"/>
        <v>0</v>
      </c>
    </row>
    <row r="63" spans="1:55" x14ac:dyDescent="0.3">
      <c r="A63">
        <v>202812</v>
      </c>
      <c r="B63" t="s">
        <v>453</v>
      </c>
      <c r="C63" s="268">
        <v>42248</v>
      </c>
      <c r="D63" s="268">
        <v>42429</v>
      </c>
      <c r="E63">
        <v>1</v>
      </c>
      <c r="F63" t="s">
        <v>42</v>
      </c>
      <c r="H63">
        <v>302</v>
      </c>
      <c r="I63">
        <v>104715262.2</v>
      </c>
      <c r="J63">
        <v>4902915.7319999998</v>
      </c>
      <c r="K63">
        <v>0</v>
      </c>
      <c r="L63">
        <v>0</v>
      </c>
      <c r="M63">
        <v>123564009.43000001</v>
      </c>
      <c r="N63">
        <v>104715262.2</v>
      </c>
      <c r="O63">
        <v>4902915.7319999998</v>
      </c>
      <c r="P63">
        <v>0</v>
      </c>
      <c r="Q63">
        <v>0</v>
      </c>
      <c r="R63" s="268">
        <v>42420.498437499999</v>
      </c>
      <c r="T63">
        <v>202812</v>
      </c>
      <c r="U63" t="s">
        <v>453</v>
      </c>
      <c r="V63" s="268">
        <v>42248</v>
      </c>
      <c r="W63" s="268">
        <v>42429</v>
      </c>
      <c r="X63">
        <v>1</v>
      </c>
      <c r="Y63" t="s">
        <v>42</v>
      </c>
      <c r="AA63">
        <v>302</v>
      </c>
      <c r="AB63">
        <v>104715262.2</v>
      </c>
      <c r="AC63">
        <v>4902915.7319999998</v>
      </c>
      <c r="AD63">
        <v>0</v>
      </c>
      <c r="AE63">
        <v>0</v>
      </c>
      <c r="AF63">
        <v>104715262.2</v>
      </c>
      <c r="AG63">
        <v>123564009.43000001</v>
      </c>
      <c r="AH63">
        <v>4902915.7319999998</v>
      </c>
      <c r="AI63">
        <v>0</v>
      </c>
      <c r="AJ63">
        <v>0</v>
      </c>
      <c r="AK63" s="268">
        <v>42429.509814814817</v>
      </c>
      <c r="AM63">
        <f t="shared" si="2"/>
        <v>0</v>
      </c>
      <c r="AN63">
        <f t="shared" si="3"/>
        <v>0</v>
      </c>
      <c r="AO63">
        <f t="shared" si="4"/>
        <v>0</v>
      </c>
      <c r="AP63">
        <f t="shared" si="5"/>
        <v>0</v>
      </c>
      <c r="AQ63">
        <f t="shared" si="6"/>
        <v>0</v>
      </c>
      <c r="AR63">
        <f t="shared" si="7"/>
        <v>0</v>
      </c>
      <c r="AS63">
        <f t="shared" si="8"/>
        <v>0</v>
      </c>
      <c r="AT63">
        <f t="shared" si="9"/>
        <v>0</v>
      </c>
      <c r="AU63">
        <f t="shared" si="10"/>
        <v>0</v>
      </c>
      <c r="AV63">
        <f t="shared" si="11"/>
        <v>0</v>
      </c>
      <c r="AW63">
        <f t="shared" si="12"/>
        <v>0</v>
      </c>
      <c r="AX63">
        <f t="shared" si="13"/>
        <v>0</v>
      </c>
      <c r="AY63">
        <f t="shared" si="14"/>
        <v>1</v>
      </c>
      <c r="AZ63">
        <f t="shared" si="15"/>
        <v>1</v>
      </c>
      <c r="BA63">
        <f t="shared" si="16"/>
        <v>0</v>
      </c>
      <c r="BB63">
        <f t="shared" si="17"/>
        <v>0</v>
      </c>
      <c r="BC63">
        <f t="shared" si="18"/>
        <v>0</v>
      </c>
    </row>
    <row r="64" spans="1:55" x14ac:dyDescent="0.3">
      <c r="A64">
        <v>202812</v>
      </c>
      <c r="B64" t="s">
        <v>453</v>
      </c>
      <c r="C64" s="268">
        <v>42370</v>
      </c>
      <c r="D64" s="268">
        <v>42400.999988425923</v>
      </c>
      <c r="E64">
        <v>1</v>
      </c>
      <c r="F64" t="s">
        <v>42</v>
      </c>
      <c r="H64">
        <v>310</v>
      </c>
      <c r="I64">
        <v>0</v>
      </c>
      <c r="J64">
        <v>0</v>
      </c>
      <c r="K64">
        <v>0</v>
      </c>
      <c r="L64">
        <v>0</v>
      </c>
      <c r="M64">
        <v>29802474.219999999</v>
      </c>
      <c r="N64">
        <v>25256334.084745701</v>
      </c>
      <c r="O64">
        <v>1990600.7253050799</v>
      </c>
      <c r="P64">
        <v>0</v>
      </c>
      <c r="Q64">
        <v>0</v>
      </c>
      <c r="R64" s="268">
        <v>42420.498437499999</v>
      </c>
      <c r="T64">
        <v>202812</v>
      </c>
      <c r="U64" t="s">
        <v>453</v>
      </c>
      <c r="V64" s="268">
        <v>42370</v>
      </c>
      <c r="W64" s="268">
        <v>42400.999988425923</v>
      </c>
      <c r="X64">
        <v>1</v>
      </c>
      <c r="Y64" t="s">
        <v>42</v>
      </c>
      <c r="AA64">
        <v>310</v>
      </c>
      <c r="AB64">
        <v>0</v>
      </c>
      <c r="AC64">
        <v>0</v>
      </c>
      <c r="AD64">
        <v>0</v>
      </c>
      <c r="AE64">
        <v>0</v>
      </c>
      <c r="AF64">
        <v>25256334.084745701</v>
      </c>
      <c r="AG64">
        <v>29802474.219999999</v>
      </c>
      <c r="AH64">
        <v>1990600.7253050799</v>
      </c>
      <c r="AI64">
        <v>0</v>
      </c>
      <c r="AJ64">
        <v>0</v>
      </c>
      <c r="AK64" s="268">
        <v>42429.509814814817</v>
      </c>
      <c r="AM64">
        <f t="shared" si="2"/>
        <v>0</v>
      </c>
      <c r="AN64">
        <f t="shared" si="3"/>
        <v>0</v>
      </c>
      <c r="AO64">
        <f t="shared" si="4"/>
        <v>0</v>
      </c>
      <c r="AP64">
        <f t="shared" si="5"/>
        <v>0</v>
      </c>
      <c r="AQ64">
        <f t="shared" si="6"/>
        <v>0</v>
      </c>
      <c r="AR64">
        <f t="shared" si="7"/>
        <v>0</v>
      </c>
      <c r="AS64">
        <f t="shared" si="8"/>
        <v>0</v>
      </c>
      <c r="AT64">
        <f t="shared" si="9"/>
        <v>0</v>
      </c>
      <c r="AU64">
        <f t="shared" si="10"/>
        <v>0</v>
      </c>
      <c r="AV64">
        <f t="shared" si="11"/>
        <v>0</v>
      </c>
      <c r="AW64">
        <f t="shared" si="12"/>
        <v>0</v>
      </c>
      <c r="AX64">
        <f t="shared" si="13"/>
        <v>0</v>
      </c>
      <c r="AY64">
        <f t="shared" si="14"/>
        <v>1</v>
      </c>
      <c r="AZ64">
        <f t="shared" si="15"/>
        <v>1</v>
      </c>
      <c r="BA64">
        <f t="shared" si="16"/>
        <v>0</v>
      </c>
      <c r="BB64">
        <f t="shared" si="17"/>
        <v>0</v>
      </c>
      <c r="BC64">
        <f t="shared" si="18"/>
        <v>0</v>
      </c>
    </row>
    <row r="65" spans="1:55" x14ac:dyDescent="0.3">
      <c r="A65">
        <v>202813</v>
      </c>
      <c r="B65" t="s">
        <v>454</v>
      </c>
      <c r="C65" s="268">
        <v>42248</v>
      </c>
      <c r="D65" s="268">
        <v>42429</v>
      </c>
      <c r="E65">
        <v>1</v>
      </c>
      <c r="F65" t="s">
        <v>42</v>
      </c>
      <c r="H65">
        <v>302</v>
      </c>
      <c r="I65">
        <v>16924768.710000001</v>
      </c>
      <c r="J65">
        <v>196990.74840000001</v>
      </c>
      <c r="K65">
        <v>0</v>
      </c>
      <c r="L65">
        <v>0</v>
      </c>
      <c r="M65">
        <v>19971227.07</v>
      </c>
      <c r="N65">
        <v>16924768.710000001</v>
      </c>
      <c r="O65">
        <v>196990.74840000001</v>
      </c>
      <c r="P65">
        <v>0</v>
      </c>
      <c r="Q65">
        <v>0</v>
      </c>
      <c r="R65" s="268">
        <v>42420.498437499999</v>
      </c>
      <c r="T65">
        <v>202813</v>
      </c>
      <c r="U65" t="s">
        <v>454</v>
      </c>
      <c r="V65" s="268">
        <v>42248</v>
      </c>
      <c r="W65" s="268">
        <v>42429</v>
      </c>
      <c r="X65">
        <v>1</v>
      </c>
      <c r="Y65" t="s">
        <v>42</v>
      </c>
      <c r="AA65">
        <v>302</v>
      </c>
      <c r="AB65">
        <v>16924768.710000001</v>
      </c>
      <c r="AC65">
        <v>196990.74840000001</v>
      </c>
      <c r="AD65">
        <v>0</v>
      </c>
      <c r="AE65">
        <v>0</v>
      </c>
      <c r="AF65">
        <v>16924768.710000001</v>
      </c>
      <c r="AG65">
        <v>19971227.07</v>
      </c>
      <c r="AH65">
        <v>196990.74840000001</v>
      </c>
      <c r="AI65">
        <v>0</v>
      </c>
      <c r="AJ65">
        <v>0</v>
      </c>
      <c r="AK65" s="268">
        <v>42429.509814814817</v>
      </c>
      <c r="AM65">
        <f t="shared" si="2"/>
        <v>0</v>
      </c>
      <c r="AN65">
        <f t="shared" si="3"/>
        <v>0</v>
      </c>
      <c r="AO65">
        <f t="shared" si="4"/>
        <v>0</v>
      </c>
      <c r="AP65">
        <f t="shared" si="5"/>
        <v>0</v>
      </c>
      <c r="AQ65">
        <f t="shared" si="6"/>
        <v>0</v>
      </c>
      <c r="AR65">
        <f t="shared" si="7"/>
        <v>0</v>
      </c>
      <c r="AS65">
        <f t="shared" si="8"/>
        <v>0</v>
      </c>
      <c r="AT65">
        <f t="shared" si="9"/>
        <v>0</v>
      </c>
      <c r="AU65">
        <f t="shared" si="10"/>
        <v>0</v>
      </c>
      <c r="AV65">
        <f t="shared" si="11"/>
        <v>0</v>
      </c>
      <c r="AW65">
        <f t="shared" si="12"/>
        <v>0</v>
      </c>
      <c r="AX65">
        <f t="shared" si="13"/>
        <v>0</v>
      </c>
      <c r="AY65">
        <f t="shared" si="14"/>
        <v>1</v>
      </c>
      <c r="AZ65">
        <f t="shared" si="15"/>
        <v>1</v>
      </c>
      <c r="BA65">
        <f t="shared" si="16"/>
        <v>0</v>
      </c>
      <c r="BB65">
        <f t="shared" si="17"/>
        <v>0</v>
      </c>
      <c r="BC65">
        <f t="shared" si="18"/>
        <v>0</v>
      </c>
    </row>
    <row r="66" spans="1:55" x14ac:dyDescent="0.3">
      <c r="A66">
        <v>202813</v>
      </c>
      <c r="B66" t="s">
        <v>454</v>
      </c>
      <c r="C66" s="268">
        <v>42370</v>
      </c>
      <c r="D66" s="268">
        <v>42400.999988425923</v>
      </c>
      <c r="E66">
        <v>1</v>
      </c>
      <c r="F66" t="s">
        <v>42</v>
      </c>
      <c r="H66">
        <v>310</v>
      </c>
      <c r="I66">
        <v>0</v>
      </c>
      <c r="J66">
        <v>0</v>
      </c>
      <c r="K66">
        <v>0</v>
      </c>
      <c r="L66">
        <v>0</v>
      </c>
      <c r="M66">
        <v>5013815.74</v>
      </c>
      <c r="N66">
        <v>4248996.3898304999</v>
      </c>
      <c r="O66">
        <v>411878.56877966097</v>
      </c>
      <c r="P66">
        <v>0</v>
      </c>
      <c r="Q66">
        <v>0</v>
      </c>
      <c r="R66" s="268">
        <v>42420.498437499999</v>
      </c>
      <c r="T66">
        <v>202813</v>
      </c>
      <c r="U66" t="s">
        <v>454</v>
      </c>
      <c r="V66" s="268">
        <v>42370</v>
      </c>
      <c r="W66" s="268">
        <v>42400.999988425923</v>
      </c>
      <c r="X66">
        <v>1</v>
      </c>
      <c r="Y66" t="s">
        <v>42</v>
      </c>
      <c r="AA66">
        <v>310</v>
      </c>
      <c r="AB66">
        <v>0</v>
      </c>
      <c r="AC66">
        <v>0</v>
      </c>
      <c r="AD66">
        <v>0</v>
      </c>
      <c r="AE66">
        <v>0</v>
      </c>
      <c r="AF66">
        <v>4248996.3898304999</v>
      </c>
      <c r="AG66">
        <v>5013815.74</v>
      </c>
      <c r="AH66">
        <v>411878.56877966097</v>
      </c>
      <c r="AI66">
        <v>0</v>
      </c>
      <c r="AJ66">
        <v>0</v>
      </c>
      <c r="AK66" s="268">
        <v>42429.509814814817</v>
      </c>
      <c r="AM66">
        <f t="shared" ref="AM66:AM129" si="19">IF(A66=T66,0,1)</f>
        <v>0</v>
      </c>
      <c r="AN66">
        <f t="shared" ref="AN66:AN129" si="20">IF(B66=U66,0,1)</f>
        <v>0</v>
      </c>
      <c r="AO66">
        <f t="shared" ref="AO66:AO129" si="21">IF(C66=V66,0,1)</f>
        <v>0</v>
      </c>
      <c r="AP66">
        <f t="shared" ref="AP66:AP129" si="22">IF(D66=W66,0,1)</f>
        <v>0</v>
      </c>
      <c r="AQ66">
        <f t="shared" ref="AQ66:AQ129" si="23">IF(E66=X66,0,1)</f>
        <v>0</v>
      </c>
      <c r="AR66">
        <f t="shared" ref="AR66:AR129" si="24">IF(F66=Y66,0,1)</f>
        <v>0</v>
      </c>
      <c r="AS66">
        <f t="shared" ref="AS66:AS129" si="25">IF(G66=Z66,0,1)</f>
        <v>0</v>
      </c>
      <c r="AT66">
        <f t="shared" ref="AT66:AT129" si="26">IF(H66=AA66,0,1)</f>
        <v>0</v>
      </c>
      <c r="AU66">
        <f t="shared" ref="AU66:AU129" si="27">IF(I66=AB66,0,1)</f>
        <v>0</v>
      </c>
      <c r="AV66">
        <f t="shared" ref="AV66:AV129" si="28">IF(J66=AC66,0,1)</f>
        <v>0</v>
      </c>
      <c r="AW66">
        <f t="shared" ref="AW66:AW129" si="29">IF(K66=AD66,0,1)</f>
        <v>0</v>
      </c>
      <c r="AX66">
        <f t="shared" ref="AX66:AX129" si="30">IF(L66=AE66,0,1)</f>
        <v>0</v>
      </c>
      <c r="AY66">
        <f t="shared" ref="AY66:AY129" si="31">IF(M66=AF66,0,1)</f>
        <v>1</v>
      </c>
      <c r="AZ66">
        <f t="shared" ref="AZ66:AZ129" si="32">IF(N66=AG66,0,1)</f>
        <v>1</v>
      </c>
      <c r="BA66">
        <f t="shared" ref="BA66:BA129" si="33">IF(O66=AH66,0,1)</f>
        <v>0</v>
      </c>
      <c r="BB66">
        <f t="shared" ref="BB66:BB129" si="34">IF(P66=AI66,0,1)</f>
        <v>0</v>
      </c>
      <c r="BC66">
        <f t="shared" ref="BC66:BC129" si="35">IF(Q66=AJ66,0,1)</f>
        <v>0</v>
      </c>
    </row>
    <row r="67" spans="1:55" x14ac:dyDescent="0.3">
      <c r="A67">
        <v>202814</v>
      </c>
      <c r="B67" t="s">
        <v>455</v>
      </c>
      <c r="C67" s="268">
        <v>42248</v>
      </c>
      <c r="D67" s="268">
        <v>42429</v>
      </c>
      <c r="E67">
        <v>1</v>
      </c>
      <c r="F67" t="s">
        <v>42</v>
      </c>
      <c r="H67">
        <v>302</v>
      </c>
      <c r="I67">
        <v>213375731.34999999</v>
      </c>
      <c r="J67">
        <v>12306301.194499999</v>
      </c>
      <c r="K67">
        <v>0</v>
      </c>
      <c r="L67">
        <v>0</v>
      </c>
      <c r="M67">
        <v>251783363.15000001</v>
      </c>
      <c r="N67">
        <v>213375731.34999999</v>
      </c>
      <c r="O67">
        <v>12306301.194499999</v>
      </c>
      <c r="P67">
        <v>0</v>
      </c>
      <c r="Q67">
        <v>0</v>
      </c>
      <c r="R67" s="268">
        <v>42420.498437499999</v>
      </c>
      <c r="T67">
        <v>202814</v>
      </c>
      <c r="U67" t="s">
        <v>455</v>
      </c>
      <c r="V67" s="268">
        <v>42248</v>
      </c>
      <c r="W67" s="268">
        <v>42429</v>
      </c>
      <c r="X67">
        <v>1</v>
      </c>
      <c r="Y67" t="s">
        <v>42</v>
      </c>
      <c r="AA67">
        <v>302</v>
      </c>
      <c r="AB67">
        <v>213375731.34999999</v>
      </c>
      <c r="AC67">
        <v>12306301.194499999</v>
      </c>
      <c r="AD67">
        <v>0</v>
      </c>
      <c r="AE67">
        <v>0</v>
      </c>
      <c r="AF67">
        <v>213375731.34999999</v>
      </c>
      <c r="AG67">
        <v>251783363.15000001</v>
      </c>
      <c r="AH67">
        <v>12306301.194499999</v>
      </c>
      <c r="AI67">
        <v>0</v>
      </c>
      <c r="AJ67">
        <v>0</v>
      </c>
      <c r="AK67" s="268">
        <v>42429.509814814817</v>
      </c>
      <c r="AM67">
        <f t="shared" si="19"/>
        <v>0</v>
      </c>
      <c r="AN67">
        <f t="shared" si="20"/>
        <v>0</v>
      </c>
      <c r="AO67">
        <f t="shared" si="21"/>
        <v>0</v>
      </c>
      <c r="AP67">
        <f t="shared" si="22"/>
        <v>0</v>
      </c>
      <c r="AQ67">
        <f t="shared" si="23"/>
        <v>0</v>
      </c>
      <c r="AR67">
        <f t="shared" si="24"/>
        <v>0</v>
      </c>
      <c r="AS67">
        <f t="shared" si="25"/>
        <v>0</v>
      </c>
      <c r="AT67">
        <f t="shared" si="26"/>
        <v>0</v>
      </c>
      <c r="AU67">
        <f t="shared" si="27"/>
        <v>0</v>
      </c>
      <c r="AV67">
        <f t="shared" si="28"/>
        <v>0</v>
      </c>
      <c r="AW67">
        <f t="shared" si="29"/>
        <v>0</v>
      </c>
      <c r="AX67">
        <f t="shared" si="30"/>
        <v>0</v>
      </c>
      <c r="AY67">
        <f t="shared" si="31"/>
        <v>1</v>
      </c>
      <c r="AZ67">
        <f t="shared" si="32"/>
        <v>1</v>
      </c>
      <c r="BA67">
        <f t="shared" si="33"/>
        <v>0</v>
      </c>
      <c r="BB67">
        <f t="shared" si="34"/>
        <v>0</v>
      </c>
      <c r="BC67">
        <f t="shared" si="35"/>
        <v>0</v>
      </c>
    </row>
    <row r="68" spans="1:55" x14ac:dyDescent="0.3">
      <c r="A68">
        <v>202814</v>
      </c>
      <c r="B68" t="s">
        <v>455</v>
      </c>
      <c r="C68" s="268">
        <v>42370</v>
      </c>
      <c r="D68" s="268">
        <v>42400.999988425923</v>
      </c>
      <c r="E68">
        <v>1</v>
      </c>
      <c r="F68" t="s">
        <v>42</v>
      </c>
      <c r="H68">
        <v>310</v>
      </c>
      <c r="I68">
        <v>0</v>
      </c>
      <c r="J68">
        <v>0</v>
      </c>
      <c r="K68">
        <v>0</v>
      </c>
      <c r="L68">
        <v>0</v>
      </c>
      <c r="M68">
        <v>58884190.979999997</v>
      </c>
      <c r="N68">
        <v>49901856.762711801</v>
      </c>
      <c r="O68">
        <v>4990185.6762711797</v>
      </c>
      <c r="P68">
        <v>0</v>
      </c>
      <c r="Q68">
        <v>0</v>
      </c>
      <c r="R68" s="268">
        <v>42420.498437499999</v>
      </c>
      <c r="T68">
        <v>202814</v>
      </c>
      <c r="U68" t="s">
        <v>455</v>
      </c>
      <c r="V68" s="268">
        <v>42370</v>
      </c>
      <c r="W68" s="268">
        <v>42400.999988425923</v>
      </c>
      <c r="X68">
        <v>1</v>
      </c>
      <c r="Y68" t="s">
        <v>42</v>
      </c>
      <c r="AA68">
        <v>310</v>
      </c>
      <c r="AB68">
        <v>0</v>
      </c>
      <c r="AC68">
        <v>0</v>
      </c>
      <c r="AD68">
        <v>0</v>
      </c>
      <c r="AE68">
        <v>0</v>
      </c>
      <c r="AF68">
        <v>49901856.762711801</v>
      </c>
      <c r="AG68">
        <v>58884190.979999997</v>
      </c>
      <c r="AH68">
        <v>4990185.6762711797</v>
      </c>
      <c r="AI68">
        <v>0</v>
      </c>
      <c r="AJ68">
        <v>0</v>
      </c>
      <c r="AK68" s="268">
        <v>42429.509814814817</v>
      </c>
      <c r="AM68">
        <f t="shared" si="19"/>
        <v>0</v>
      </c>
      <c r="AN68">
        <f t="shared" si="20"/>
        <v>0</v>
      </c>
      <c r="AO68">
        <f t="shared" si="21"/>
        <v>0</v>
      </c>
      <c r="AP68">
        <f t="shared" si="22"/>
        <v>0</v>
      </c>
      <c r="AQ68">
        <f t="shared" si="23"/>
        <v>0</v>
      </c>
      <c r="AR68">
        <f t="shared" si="24"/>
        <v>0</v>
      </c>
      <c r="AS68">
        <f t="shared" si="25"/>
        <v>0</v>
      </c>
      <c r="AT68">
        <f t="shared" si="26"/>
        <v>0</v>
      </c>
      <c r="AU68">
        <f t="shared" si="27"/>
        <v>0</v>
      </c>
      <c r="AV68">
        <f t="shared" si="28"/>
        <v>0</v>
      </c>
      <c r="AW68">
        <f t="shared" si="29"/>
        <v>0</v>
      </c>
      <c r="AX68">
        <f t="shared" si="30"/>
        <v>0</v>
      </c>
      <c r="AY68">
        <f t="shared" si="31"/>
        <v>1</v>
      </c>
      <c r="AZ68">
        <f t="shared" si="32"/>
        <v>1</v>
      </c>
      <c r="BA68">
        <f t="shared" si="33"/>
        <v>0</v>
      </c>
      <c r="BB68">
        <f t="shared" si="34"/>
        <v>0</v>
      </c>
      <c r="BC68">
        <f t="shared" si="35"/>
        <v>0</v>
      </c>
    </row>
    <row r="69" spans="1:55" x14ac:dyDescent="0.3">
      <c r="A69">
        <v>202815</v>
      </c>
      <c r="B69" t="s">
        <v>456</v>
      </c>
      <c r="C69" s="268">
        <v>42248</v>
      </c>
      <c r="D69" s="268">
        <v>42429</v>
      </c>
      <c r="E69">
        <v>1</v>
      </c>
      <c r="F69" t="s">
        <v>42</v>
      </c>
      <c r="H69">
        <v>302</v>
      </c>
      <c r="I69">
        <v>21943075.43</v>
      </c>
      <c r="J69">
        <v>397723.0172</v>
      </c>
      <c r="K69">
        <v>0</v>
      </c>
      <c r="L69">
        <v>0</v>
      </c>
      <c r="M69">
        <v>25892829.010000002</v>
      </c>
      <c r="N69">
        <v>21943075.43</v>
      </c>
      <c r="O69">
        <v>397723.0172</v>
      </c>
      <c r="P69">
        <v>0</v>
      </c>
      <c r="Q69">
        <v>0</v>
      </c>
      <c r="R69" s="268">
        <v>42420.498437499999</v>
      </c>
      <c r="T69">
        <v>202815</v>
      </c>
      <c r="U69" t="s">
        <v>456</v>
      </c>
      <c r="V69" s="268">
        <v>42248</v>
      </c>
      <c r="W69" s="268">
        <v>42429</v>
      </c>
      <c r="X69">
        <v>1</v>
      </c>
      <c r="Y69" t="s">
        <v>42</v>
      </c>
      <c r="AA69">
        <v>302</v>
      </c>
      <c r="AB69">
        <v>21943075.43</v>
      </c>
      <c r="AC69">
        <v>397723.0172</v>
      </c>
      <c r="AD69">
        <v>0</v>
      </c>
      <c r="AE69">
        <v>0</v>
      </c>
      <c r="AF69">
        <v>21943075.43</v>
      </c>
      <c r="AG69">
        <v>25892829.010000002</v>
      </c>
      <c r="AH69">
        <v>397723.0172</v>
      </c>
      <c r="AI69">
        <v>0</v>
      </c>
      <c r="AJ69">
        <v>0</v>
      </c>
      <c r="AK69" s="268">
        <v>42429.509814814817</v>
      </c>
      <c r="AM69">
        <f t="shared" si="19"/>
        <v>0</v>
      </c>
      <c r="AN69">
        <f t="shared" si="20"/>
        <v>0</v>
      </c>
      <c r="AO69">
        <f t="shared" si="21"/>
        <v>0</v>
      </c>
      <c r="AP69">
        <f t="shared" si="22"/>
        <v>0</v>
      </c>
      <c r="AQ69">
        <f t="shared" si="23"/>
        <v>0</v>
      </c>
      <c r="AR69">
        <f t="shared" si="24"/>
        <v>0</v>
      </c>
      <c r="AS69">
        <f t="shared" si="25"/>
        <v>0</v>
      </c>
      <c r="AT69">
        <f t="shared" si="26"/>
        <v>0</v>
      </c>
      <c r="AU69">
        <f t="shared" si="27"/>
        <v>0</v>
      </c>
      <c r="AV69">
        <f t="shared" si="28"/>
        <v>0</v>
      </c>
      <c r="AW69">
        <f t="shared" si="29"/>
        <v>0</v>
      </c>
      <c r="AX69">
        <f t="shared" si="30"/>
        <v>0</v>
      </c>
      <c r="AY69">
        <f t="shared" si="31"/>
        <v>1</v>
      </c>
      <c r="AZ69">
        <f t="shared" si="32"/>
        <v>1</v>
      </c>
      <c r="BA69">
        <f t="shared" si="33"/>
        <v>0</v>
      </c>
      <c r="BB69">
        <f t="shared" si="34"/>
        <v>0</v>
      </c>
      <c r="BC69">
        <f t="shared" si="35"/>
        <v>0</v>
      </c>
    </row>
    <row r="70" spans="1:55" x14ac:dyDescent="0.3">
      <c r="A70">
        <v>202815</v>
      </c>
      <c r="B70" t="s">
        <v>456</v>
      </c>
      <c r="C70" s="268">
        <v>42370</v>
      </c>
      <c r="D70" s="268">
        <v>42400.999988425923</v>
      </c>
      <c r="E70">
        <v>1</v>
      </c>
      <c r="F70" t="s">
        <v>42</v>
      </c>
      <c r="G70">
        <v>7</v>
      </c>
      <c r="H70">
        <v>301</v>
      </c>
      <c r="I70">
        <v>2155692.73</v>
      </c>
      <c r="J70">
        <v>215569.27299999999</v>
      </c>
      <c r="K70">
        <v>0</v>
      </c>
      <c r="L70">
        <v>0</v>
      </c>
      <c r="M70">
        <v>0</v>
      </c>
      <c r="N70">
        <v>0</v>
      </c>
      <c r="O70">
        <v>215569.27299999999</v>
      </c>
      <c r="P70">
        <v>0</v>
      </c>
      <c r="Q70">
        <v>0</v>
      </c>
      <c r="R70" s="268">
        <v>42420.498437499999</v>
      </c>
      <c r="T70">
        <v>202815</v>
      </c>
      <c r="U70" t="s">
        <v>456</v>
      </c>
      <c r="V70" s="268">
        <v>42370</v>
      </c>
      <c r="W70" s="268">
        <v>42400.999988425923</v>
      </c>
      <c r="X70">
        <v>1</v>
      </c>
      <c r="Y70" t="s">
        <v>42</v>
      </c>
      <c r="Z70">
        <v>7</v>
      </c>
      <c r="AA70">
        <v>301</v>
      </c>
      <c r="AB70">
        <v>2155692.73</v>
      </c>
      <c r="AC70">
        <v>215569.27299999999</v>
      </c>
      <c r="AD70">
        <v>0</v>
      </c>
      <c r="AE70">
        <v>0</v>
      </c>
      <c r="AF70">
        <v>0</v>
      </c>
      <c r="AG70">
        <v>0</v>
      </c>
      <c r="AH70">
        <v>215569.27299999999</v>
      </c>
      <c r="AI70">
        <v>0</v>
      </c>
      <c r="AJ70">
        <v>0</v>
      </c>
      <c r="AK70" s="268">
        <v>42429.509814814817</v>
      </c>
      <c r="AM70">
        <f t="shared" si="19"/>
        <v>0</v>
      </c>
      <c r="AN70">
        <f t="shared" si="20"/>
        <v>0</v>
      </c>
      <c r="AO70">
        <f t="shared" si="21"/>
        <v>0</v>
      </c>
      <c r="AP70">
        <f t="shared" si="22"/>
        <v>0</v>
      </c>
      <c r="AQ70">
        <f t="shared" si="23"/>
        <v>0</v>
      </c>
      <c r="AR70">
        <f t="shared" si="24"/>
        <v>0</v>
      </c>
      <c r="AS70">
        <f t="shared" si="25"/>
        <v>0</v>
      </c>
      <c r="AT70">
        <f t="shared" si="26"/>
        <v>0</v>
      </c>
      <c r="AU70">
        <f t="shared" si="27"/>
        <v>0</v>
      </c>
      <c r="AV70">
        <f t="shared" si="28"/>
        <v>0</v>
      </c>
      <c r="AW70">
        <f t="shared" si="29"/>
        <v>0</v>
      </c>
      <c r="AX70">
        <f t="shared" si="30"/>
        <v>0</v>
      </c>
      <c r="AY70">
        <f t="shared" si="31"/>
        <v>0</v>
      </c>
      <c r="AZ70">
        <f t="shared" si="32"/>
        <v>0</v>
      </c>
      <c r="BA70">
        <f t="shared" si="33"/>
        <v>0</v>
      </c>
      <c r="BB70">
        <f t="shared" si="34"/>
        <v>0</v>
      </c>
      <c r="BC70">
        <f t="shared" si="35"/>
        <v>0</v>
      </c>
    </row>
    <row r="71" spans="1:55" x14ac:dyDescent="0.3">
      <c r="A71">
        <v>202815</v>
      </c>
      <c r="B71" t="s">
        <v>456</v>
      </c>
      <c r="C71" s="268">
        <v>42370</v>
      </c>
      <c r="D71" s="268">
        <v>42400.999988425923</v>
      </c>
      <c r="E71">
        <v>1</v>
      </c>
      <c r="F71" t="s">
        <v>42</v>
      </c>
      <c r="G71">
        <v>11</v>
      </c>
      <c r="H71">
        <v>301</v>
      </c>
      <c r="I71">
        <v>226.27</v>
      </c>
      <c r="J71">
        <v>22.626999999999999</v>
      </c>
      <c r="K71">
        <v>0</v>
      </c>
      <c r="L71">
        <v>0</v>
      </c>
      <c r="M71">
        <v>0</v>
      </c>
      <c r="N71">
        <v>0</v>
      </c>
      <c r="O71">
        <v>22.626999999999999</v>
      </c>
      <c r="P71">
        <v>0</v>
      </c>
      <c r="Q71">
        <v>0</v>
      </c>
      <c r="R71" s="268">
        <v>42420.498437499999</v>
      </c>
      <c r="T71">
        <v>202815</v>
      </c>
      <c r="U71" t="s">
        <v>456</v>
      </c>
      <c r="V71" s="268">
        <v>42370</v>
      </c>
      <c r="W71" s="268">
        <v>42400.999988425923</v>
      </c>
      <c r="X71">
        <v>1</v>
      </c>
      <c r="Y71" t="s">
        <v>42</v>
      </c>
      <c r="Z71">
        <v>11</v>
      </c>
      <c r="AA71">
        <v>301</v>
      </c>
      <c r="AB71">
        <v>226.27</v>
      </c>
      <c r="AC71">
        <v>22.626999999999999</v>
      </c>
      <c r="AD71">
        <v>0</v>
      </c>
      <c r="AE71">
        <v>0</v>
      </c>
      <c r="AF71">
        <v>0</v>
      </c>
      <c r="AG71">
        <v>0</v>
      </c>
      <c r="AH71">
        <v>22.626999999999999</v>
      </c>
      <c r="AI71">
        <v>0</v>
      </c>
      <c r="AJ71">
        <v>0</v>
      </c>
      <c r="AK71" s="268">
        <v>42429.509814814817</v>
      </c>
      <c r="AM71">
        <f t="shared" si="19"/>
        <v>0</v>
      </c>
      <c r="AN71">
        <f t="shared" si="20"/>
        <v>0</v>
      </c>
      <c r="AO71">
        <f t="shared" si="21"/>
        <v>0</v>
      </c>
      <c r="AP71">
        <f t="shared" si="22"/>
        <v>0</v>
      </c>
      <c r="AQ71">
        <f t="shared" si="23"/>
        <v>0</v>
      </c>
      <c r="AR71">
        <f t="shared" si="24"/>
        <v>0</v>
      </c>
      <c r="AS71">
        <f t="shared" si="25"/>
        <v>0</v>
      </c>
      <c r="AT71">
        <f t="shared" si="26"/>
        <v>0</v>
      </c>
      <c r="AU71">
        <f t="shared" si="27"/>
        <v>0</v>
      </c>
      <c r="AV71">
        <f t="shared" si="28"/>
        <v>0</v>
      </c>
      <c r="AW71">
        <f t="shared" si="29"/>
        <v>0</v>
      </c>
      <c r="AX71">
        <f t="shared" si="30"/>
        <v>0</v>
      </c>
      <c r="AY71">
        <f t="shared" si="31"/>
        <v>0</v>
      </c>
      <c r="AZ71">
        <f t="shared" si="32"/>
        <v>0</v>
      </c>
      <c r="BA71">
        <f t="shared" si="33"/>
        <v>0</v>
      </c>
      <c r="BB71">
        <f t="shared" si="34"/>
        <v>0</v>
      </c>
      <c r="BC71">
        <f t="shared" si="35"/>
        <v>0</v>
      </c>
    </row>
    <row r="72" spans="1:55" x14ac:dyDescent="0.3">
      <c r="A72">
        <v>202816</v>
      </c>
      <c r="B72" t="s">
        <v>457</v>
      </c>
      <c r="C72" s="268">
        <v>42370</v>
      </c>
      <c r="D72" s="268">
        <v>42400.999988425923</v>
      </c>
      <c r="E72">
        <v>1</v>
      </c>
      <c r="F72" t="s">
        <v>42</v>
      </c>
      <c r="G72">
        <v>7</v>
      </c>
      <c r="H72">
        <v>301</v>
      </c>
      <c r="I72">
        <v>669792.52</v>
      </c>
      <c r="J72">
        <v>66979.251999999993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68">
        <v>42420.498437499999</v>
      </c>
      <c r="T72">
        <v>202816</v>
      </c>
      <c r="U72" t="s">
        <v>457</v>
      </c>
      <c r="V72" s="268">
        <v>42370</v>
      </c>
      <c r="W72" s="268">
        <v>42400.999988425923</v>
      </c>
      <c r="X72">
        <v>1</v>
      </c>
      <c r="Y72" t="s">
        <v>42</v>
      </c>
      <c r="Z72">
        <v>7</v>
      </c>
      <c r="AA72">
        <v>301</v>
      </c>
      <c r="AB72">
        <v>669792.52</v>
      </c>
      <c r="AC72">
        <v>66979.251999999993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268">
        <v>42429.509814814817</v>
      </c>
      <c r="AM72">
        <f t="shared" si="19"/>
        <v>0</v>
      </c>
      <c r="AN72">
        <f t="shared" si="20"/>
        <v>0</v>
      </c>
      <c r="AO72">
        <f t="shared" si="21"/>
        <v>0</v>
      </c>
      <c r="AP72">
        <f t="shared" si="22"/>
        <v>0</v>
      </c>
      <c r="AQ72">
        <f t="shared" si="23"/>
        <v>0</v>
      </c>
      <c r="AR72">
        <f t="shared" si="24"/>
        <v>0</v>
      </c>
      <c r="AS72">
        <f t="shared" si="25"/>
        <v>0</v>
      </c>
      <c r="AT72">
        <f t="shared" si="26"/>
        <v>0</v>
      </c>
      <c r="AU72">
        <f t="shared" si="27"/>
        <v>0</v>
      </c>
      <c r="AV72">
        <f t="shared" si="28"/>
        <v>0</v>
      </c>
      <c r="AW72">
        <f t="shared" si="29"/>
        <v>0</v>
      </c>
      <c r="AX72">
        <f t="shared" si="30"/>
        <v>0</v>
      </c>
      <c r="AY72">
        <f t="shared" si="31"/>
        <v>0</v>
      </c>
      <c r="AZ72">
        <f t="shared" si="32"/>
        <v>0</v>
      </c>
      <c r="BA72">
        <f t="shared" si="33"/>
        <v>0</v>
      </c>
      <c r="BB72">
        <f t="shared" si="34"/>
        <v>0</v>
      </c>
      <c r="BC72">
        <f t="shared" si="35"/>
        <v>0</v>
      </c>
    </row>
    <row r="73" spans="1:55" x14ac:dyDescent="0.3">
      <c r="A73">
        <v>202816</v>
      </c>
      <c r="B73" t="s">
        <v>457</v>
      </c>
      <c r="C73" s="268">
        <v>42370</v>
      </c>
      <c r="D73" s="268">
        <v>42400.999988425923</v>
      </c>
      <c r="E73">
        <v>1</v>
      </c>
      <c r="F73" t="s">
        <v>42</v>
      </c>
      <c r="H73">
        <v>310</v>
      </c>
      <c r="I73">
        <v>0</v>
      </c>
      <c r="J73">
        <v>0</v>
      </c>
      <c r="K73">
        <v>0</v>
      </c>
      <c r="L73">
        <v>0</v>
      </c>
      <c r="M73">
        <v>1080165.6000000001</v>
      </c>
      <c r="N73">
        <v>915394.576271186</v>
      </c>
      <c r="O73">
        <v>91539.457627118594</v>
      </c>
      <c r="P73">
        <v>0</v>
      </c>
      <c r="Q73">
        <v>0</v>
      </c>
      <c r="R73" s="268">
        <v>42420.498437499999</v>
      </c>
      <c r="T73">
        <v>202816</v>
      </c>
      <c r="U73" t="s">
        <v>457</v>
      </c>
      <c r="V73" s="268">
        <v>42370</v>
      </c>
      <c r="W73" s="268">
        <v>42400.999988425923</v>
      </c>
      <c r="X73">
        <v>1</v>
      </c>
      <c r="Y73" t="s">
        <v>42</v>
      </c>
      <c r="AA73">
        <v>310</v>
      </c>
      <c r="AB73">
        <v>0</v>
      </c>
      <c r="AC73">
        <v>0</v>
      </c>
      <c r="AD73">
        <v>0</v>
      </c>
      <c r="AE73">
        <v>0</v>
      </c>
      <c r="AF73">
        <v>915394.576271186</v>
      </c>
      <c r="AG73">
        <v>1080165.6000000001</v>
      </c>
      <c r="AH73">
        <v>91539.457627118594</v>
      </c>
      <c r="AI73">
        <v>0</v>
      </c>
      <c r="AJ73">
        <v>0</v>
      </c>
      <c r="AK73" s="268">
        <v>42429.509814814817</v>
      </c>
      <c r="AM73">
        <f t="shared" si="19"/>
        <v>0</v>
      </c>
      <c r="AN73">
        <f t="shared" si="20"/>
        <v>0</v>
      </c>
      <c r="AO73">
        <f t="shared" si="21"/>
        <v>0</v>
      </c>
      <c r="AP73">
        <f t="shared" si="22"/>
        <v>0</v>
      </c>
      <c r="AQ73">
        <f t="shared" si="23"/>
        <v>0</v>
      </c>
      <c r="AR73">
        <f t="shared" si="24"/>
        <v>0</v>
      </c>
      <c r="AS73">
        <f t="shared" si="25"/>
        <v>0</v>
      </c>
      <c r="AT73">
        <f t="shared" si="26"/>
        <v>0</v>
      </c>
      <c r="AU73">
        <f t="shared" si="27"/>
        <v>0</v>
      </c>
      <c r="AV73">
        <f t="shared" si="28"/>
        <v>0</v>
      </c>
      <c r="AW73">
        <f t="shared" si="29"/>
        <v>0</v>
      </c>
      <c r="AX73">
        <f t="shared" si="30"/>
        <v>0</v>
      </c>
      <c r="AY73">
        <f t="shared" si="31"/>
        <v>1</v>
      </c>
      <c r="AZ73">
        <f t="shared" si="32"/>
        <v>1</v>
      </c>
      <c r="BA73">
        <f t="shared" si="33"/>
        <v>0</v>
      </c>
      <c r="BB73">
        <f t="shared" si="34"/>
        <v>0</v>
      </c>
      <c r="BC73">
        <f t="shared" si="35"/>
        <v>0</v>
      </c>
    </row>
    <row r="74" spans="1:55" x14ac:dyDescent="0.3">
      <c r="A74">
        <v>202817</v>
      </c>
      <c r="B74" t="s">
        <v>458</v>
      </c>
      <c r="C74" s="268">
        <v>42370</v>
      </c>
      <c r="D74" s="268">
        <v>42400.999988425923</v>
      </c>
      <c r="E74">
        <v>1</v>
      </c>
      <c r="F74" t="s">
        <v>42</v>
      </c>
      <c r="H74">
        <v>310</v>
      </c>
      <c r="I74">
        <v>0</v>
      </c>
      <c r="J74">
        <v>0</v>
      </c>
      <c r="K74">
        <v>0</v>
      </c>
      <c r="L74">
        <v>0</v>
      </c>
      <c r="M74">
        <v>1622438.7</v>
      </c>
      <c r="N74">
        <v>1374948.05084745</v>
      </c>
      <c r="O74">
        <v>133735.72513559301</v>
      </c>
      <c r="P74">
        <v>0</v>
      </c>
      <c r="Q74">
        <v>0</v>
      </c>
      <c r="R74" s="268">
        <v>42420.498437499999</v>
      </c>
      <c r="T74">
        <v>202817</v>
      </c>
      <c r="U74" t="s">
        <v>458</v>
      </c>
      <c r="V74" s="268">
        <v>42370</v>
      </c>
      <c r="W74" s="268">
        <v>42400.999988425923</v>
      </c>
      <c r="X74">
        <v>1</v>
      </c>
      <c r="Y74" t="s">
        <v>42</v>
      </c>
      <c r="AA74">
        <v>310</v>
      </c>
      <c r="AB74">
        <v>0</v>
      </c>
      <c r="AC74">
        <v>0</v>
      </c>
      <c r="AD74">
        <v>0</v>
      </c>
      <c r="AE74">
        <v>0</v>
      </c>
      <c r="AF74">
        <v>1374948.05084745</v>
      </c>
      <c r="AG74">
        <v>1622438.7</v>
      </c>
      <c r="AH74">
        <v>133735.72513559301</v>
      </c>
      <c r="AI74">
        <v>0</v>
      </c>
      <c r="AJ74">
        <v>0</v>
      </c>
      <c r="AK74" s="268">
        <v>42429.509814814817</v>
      </c>
      <c r="AM74">
        <f t="shared" si="19"/>
        <v>0</v>
      </c>
      <c r="AN74">
        <f t="shared" si="20"/>
        <v>0</v>
      </c>
      <c r="AO74">
        <f t="shared" si="21"/>
        <v>0</v>
      </c>
      <c r="AP74">
        <f t="shared" si="22"/>
        <v>0</v>
      </c>
      <c r="AQ74">
        <f t="shared" si="23"/>
        <v>0</v>
      </c>
      <c r="AR74">
        <f t="shared" si="24"/>
        <v>0</v>
      </c>
      <c r="AS74">
        <f t="shared" si="25"/>
        <v>0</v>
      </c>
      <c r="AT74">
        <f t="shared" si="26"/>
        <v>0</v>
      </c>
      <c r="AU74">
        <f t="shared" si="27"/>
        <v>0</v>
      </c>
      <c r="AV74">
        <f t="shared" si="28"/>
        <v>0</v>
      </c>
      <c r="AW74">
        <f t="shared" si="29"/>
        <v>0</v>
      </c>
      <c r="AX74">
        <f t="shared" si="30"/>
        <v>0</v>
      </c>
      <c r="AY74">
        <f t="shared" si="31"/>
        <v>1</v>
      </c>
      <c r="AZ74">
        <f t="shared" si="32"/>
        <v>1</v>
      </c>
      <c r="BA74">
        <f t="shared" si="33"/>
        <v>0</v>
      </c>
      <c r="BB74">
        <f t="shared" si="34"/>
        <v>0</v>
      </c>
      <c r="BC74">
        <f t="shared" si="35"/>
        <v>0</v>
      </c>
    </row>
    <row r="75" spans="1:55" x14ac:dyDescent="0.3">
      <c r="A75">
        <v>202820</v>
      </c>
      <c r="B75" t="s">
        <v>459</v>
      </c>
      <c r="C75" s="268">
        <v>42248</v>
      </c>
      <c r="D75" s="268">
        <v>42429</v>
      </c>
      <c r="E75">
        <v>1</v>
      </c>
      <c r="F75" t="s">
        <v>42</v>
      </c>
      <c r="H75">
        <v>302</v>
      </c>
      <c r="I75">
        <v>45222870.340000004</v>
      </c>
      <c r="J75">
        <v>1501143.517</v>
      </c>
      <c r="K75">
        <v>0</v>
      </c>
      <c r="L75">
        <v>0</v>
      </c>
      <c r="M75">
        <v>53362987.009999998</v>
      </c>
      <c r="N75">
        <v>45222870.340000004</v>
      </c>
      <c r="O75">
        <v>1501143.517</v>
      </c>
      <c r="P75">
        <v>0</v>
      </c>
      <c r="Q75">
        <v>0</v>
      </c>
      <c r="R75" s="268">
        <v>42420.498437499999</v>
      </c>
      <c r="T75">
        <v>202820</v>
      </c>
      <c r="U75" t="s">
        <v>459</v>
      </c>
      <c r="V75" s="268">
        <v>42248</v>
      </c>
      <c r="W75" s="268">
        <v>42429</v>
      </c>
      <c r="X75">
        <v>1</v>
      </c>
      <c r="Y75" t="s">
        <v>42</v>
      </c>
      <c r="AA75">
        <v>302</v>
      </c>
      <c r="AB75">
        <v>45222870.340000004</v>
      </c>
      <c r="AC75">
        <v>1501143.517</v>
      </c>
      <c r="AD75">
        <v>0</v>
      </c>
      <c r="AE75">
        <v>0</v>
      </c>
      <c r="AF75">
        <v>45222870.340000004</v>
      </c>
      <c r="AG75">
        <v>53362987.009999998</v>
      </c>
      <c r="AH75">
        <v>1501143.517</v>
      </c>
      <c r="AI75">
        <v>0</v>
      </c>
      <c r="AJ75">
        <v>0</v>
      </c>
      <c r="AK75" s="268">
        <v>42429.509814814817</v>
      </c>
      <c r="AM75">
        <f t="shared" si="19"/>
        <v>0</v>
      </c>
      <c r="AN75">
        <f t="shared" si="20"/>
        <v>0</v>
      </c>
      <c r="AO75">
        <f t="shared" si="21"/>
        <v>0</v>
      </c>
      <c r="AP75">
        <f t="shared" si="22"/>
        <v>0</v>
      </c>
      <c r="AQ75">
        <f t="shared" si="23"/>
        <v>0</v>
      </c>
      <c r="AR75">
        <f t="shared" si="24"/>
        <v>0</v>
      </c>
      <c r="AS75">
        <f t="shared" si="25"/>
        <v>0</v>
      </c>
      <c r="AT75">
        <f t="shared" si="26"/>
        <v>0</v>
      </c>
      <c r="AU75">
        <f t="shared" si="27"/>
        <v>0</v>
      </c>
      <c r="AV75">
        <f t="shared" si="28"/>
        <v>0</v>
      </c>
      <c r="AW75">
        <f t="shared" si="29"/>
        <v>0</v>
      </c>
      <c r="AX75">
        <f t="shared" si="30"/>
        <v>0</v>
      </c>
      <c r="AY75">
        <f t="shared" si="31"/>
        <v>1</v>
      </c>
      <c r="AZ75">
        <f t="shared" si="32"/>
        <v>1</v>
      </c>
      <c r="BA75">
        <f t="shared" si="33"/>
        <v>0</v>
      </c>
      <c r="BB75">
        <f t="shared" si="34"/>
        <v>0</v>
      </c>
      <c r="BC75">
        <f t="shared" si="35"/>
        <v>0</v>
      </c>
    </row>
    <row r="76" spans="1:55" x14ac:dyDescent="0.3">
      <c r="A76">
        <v>202820</v>
      </c>
      <c r="B76" t="s">
        <v>459</v>
      </c>
      <c r="C76" s="268">
        <v>42370</v>
      </c>
      <c r="D76" s="268">
        <v>42400.999988425923</v>
      </c>
      <c r="E76">
        <v>1</v>
      </c>
      <c r="F76" t="s">
        <v>42</v>
      </c>
      <c r="H76">
        <v>310</v>
      </c>
      <c r="I76">
        <v>0</v>
      </c>
      <c r="J76">
        <v>0</v>
      </c>
      <c r="K76">
        <v>0</v>
      </c>
      <c r="L76">
        <v>0</v>
      </c>
      <c r="M76">
        <v>14517332.199999999</v>
      </c>
      <c r="N76">
        <v>12302823.898305001</v>
      </c>
      <c r="O76">
        <v>950851.64096610097</v>
      </c>
      <c r="P76">
        <v>0</v>
      </c>
      <c r="Q76">
        <v>0</v>
      </c>
      <c r="R76" s="268">
        <v>42420.498437499999</v>
      </c>
      <c r="T76">
        <v>202820</v>
      </c>
      <c r="U76" t="s">
        <v>459</v>
      </c>
      <c r="V76" s="268">
        <v>42370</v>
      </c>
      <c r="W76" s="268">
        <v>42400.999988425923</v>
      </c>
      <c r="X76">
        <v>1</v>
      </c>
      <c r="Y76" t="s">
        <v>42</v>
      </c>
      <c r="AA76">
        <v>310</v>
      </c>
      <c r="AB76">
        <v>0</v>
      </c>
      <c r="AC76">
        <v>0</v>
      </c>
      <c r="AD76">
        <v>0</v>
      </c>
      <c r="AE76">
        <v>0</v>
      </c>
      <c r="AF76">
        <v>12302823.898305001</v>
      </c>
      <c r="AG76">
        <v>14517332.199999999</v>
      </c>
      <c r="AH76">
        <v>950851.64096610097</v>
      </c>
      <c r="AI76">
        <v>0</v>
      </c>
      <c r="AJ76">
        <v>0</v>
      </c>
      <c r="AK76" s="268">
        <v>42429.509814814817</v>
      </c>
      <c r="AM76">
        <f t="shared" si="19"/>
        <v>0</v>
      </c>
      <c r="AN76">
        <f t="shared" si="20"/>
        <v>0</v>
      </c>
      <c r="AO76">
        <f t="shared" si="21"/>
        <v>0</v>
      </c>
      <c r="AP76">
        <f t="shared" si="22"/>
        <v>0</v>
      </c>
      <c r="AQ76">
        <f t="shared" si="23"/>
        <v>0</v>
      </c>
      <c r="AR76">
        <f t="shared" si="24"/>
        <v>0</v>
      </c>
      <c r="AS76">
        <f t="shared" si="25"/>
        <v>0</v>
      </c>
      <c r="AT76">
        <f t="shared" si="26"/>
        <v>0</v>
      </c>
      <c r="AU76">
        <f t="shared" si="27"/>
        <v>0</v>
      </c>
      <c r="AV76">
        <f t="shared" si="28"/>
        <v>0</v>
      </c>
      <c r="AW76">
        <f t="shared" si="29"/>
        <v>0</v>
      </c>
      <c r="AX76">
        <f t="shared" si="30"/>
        <v>0</v>
      </c>
      <c r="AY76">
        <f t="shared" si="31"/>
        <v>1</v>
      </c>
      <c r="AZ76">
        <f t="shared" si="32"/>
        <v>1</v>
      </c>
      <c r="BA76">
        <f t="shared" si="33"/>
        <v>0</v>
      </c>
      <c r="BB76">
        <f t="shared" si="34"/>
        <v>0</v>
      </c>
      <c r="BC76">
        <f t="shared" si="35"/>
        <v>0</v>
      </c>
    </row>
    <row r="77" spans="1:55" x14ac:dyDescent="0.3">
      <c r="A77">
        <v>202822</v>
      </c>
      <c r="B77" t="s">
        <v>460</v>
      </c>
      <c r="C77" s="268">
        <v>42248</v>
      </c>
      <c r="D77" s="268">
        <v>42429</v>
      </c>
      <c r="E77">
        <v>1</v>
      </c>
      <c r="F77" t="s">
        <v>42</v>
      </c>
      <c r="H77">
        <v>302</v>
      </c>
      <c r="I77">
        <v>339929159.37</v>
      </c>
      <c r="J77">
        <v>21165041.155900002</v>
      </c>
      <c r="K77">
        <v>0</v>
      </c>
      <c r="L77">
        <v>0</v>
      </c>
      <c r="M77">
        <v>401116408.19</v>
      </c>
      <c r="N77">
        <v>339929159.37</v>
      </c>
      <c r="O77">
        <v>21165041.155900002</v>
      </c>
      <c r="P77">
        <v>0</v>
      </c>
      <c r="Q77">
        <v>0</v>
      </c>
      <c r="R77" s="268">
        <v>42420.498437499999</v>
      </c>
      <c r="T77">
        <v>202822</v>
      </c>
      <c r="U77" t="s">
        <v>460</v>
      </c>
      <c r="V77" s="268">
        <v>42248</v>
      </c>
      <c r="W77" s="268">
        <v>42429</v>
      </c>
      <c r="X77">
        <v>1</v>
      </c>
      <c r="Y77" t="s">
        <v>42</v>
      </c>
      <c r="AA77">
        <v>302</v>
      </c>
      <c r="AB77">
        <v>339929159.37</v>
      </c>
      <c r="AC77">
        <v>21165041.155900002</v>
      </c>
      <c r="AD77">
        <v>0</v>
      </c>
      <c r="AE77">
        <v>0</v>
      </c>
      <c r="AF77">
        <v>339929159.37</v>
      </c>
      <c r="AG77">
        <v>401116408.19</v>
      </c>
      <c r="AH77">
        <v>21165041.155900002</v>
      </c>
      <c r="AI77">
        <v>0</v>
      </c>
      <c r="AJ77">
        <v>0</v>
      </c>
      <c r="AK77" s="268">
        <v>42429.509814814817</v>
      </c>
      <c r="AM77">
        <f t="shared" si="19"/>
        <v>0</v>
      </c>
      <c r="AN77">
        <f t="shared" si="20"/>
        <v>0</v>
      </c>
      <c r="AO77">
        <f t="shared" si="21"/>
        <v>0</v>
      </c>
      <c r="AP77">
        <f t="shared" si="22"/>
        <v>0</v>
      </c>
      <c r="AQ77">
        <f t="shared" si="23"/>
        <v>0</v>
      </c>
      <c r="AR77">
        <f t="shared" si="24"/>
        <v>0</v>
      </c>
      <c r="AS77">
        <f t="shared" si="25"/>
        <v>0</v>
      </c>
      <c r="AT77">
        <f t="shared" si="26"/>
        <v>0</v>
      </c>
      <c r="AU77">
        <f t="shared" si="27"/>
        <v>0</v>
      </c>
      <c r="AV77">
        <f t="shared" si="28"/>
        <v>0</v>
      </c>
      <c r="AW77">
        <f t="shared" si="29"/>
        <v>0</v>
      </c>
      <c r="AX77">
        <f t="shared" si="30"/>
        <v>0</v>
      </c>
      <c r="AY77">
        <f t="shared" si="31"/>
        <v>1</v>
      </c>
      <c r="AZ77">
        <f t="shared" si="32"/>
        <v>1</v>
      </c>
      <c r="BA77">
        <f t="shared" si="33"/>
        <v>0</v>
      </c>
      <c r="BB77">
        <f t="shared" si="34"/>
        <v>0</v>
      </c>
      <c r="BC77">
        <f t="shared" si="35"/>
        <v>0</v>
      </c>
    </row>
    <row r="78" spans="1:55" x14ac:dyDescent="0.3">
      <c r="A78">
        <v>202822</v>
      </c>
      <c r="B78" t="s">
        <v>460</v>
      </c>
      <c r="C78" s="268">
        <v>42370</v>
      </c>
      <c r="D78" s="268">
        <v>42400.999988425923</v>
      </c>
      <c r="E78">
        <v>1</v>
      </c>
      <c r="F78" t="s">
        <v>42</v>
      </c>
      <c r="H78">
        <v>310</v>
      </c>
      <c r="I78">
        <v>0</v>
      </c>
      <c r="J78">
        <v>0</v>
      </c>
      <c r="K78">
        <v>0</v>
      </c>
      <c r="L78">
        <v>0</v>
      </c>
      <c r="M78">
        <v>39703283.590000004</v>
      </c>
      <c r="N78">
        <v>33646850.499999903</v>
      </c>
      <c r="O78">
        <v>3364685.05</v>
      </c>
      <c r="P78">
        <v>0</v>
      </c>
      <c r="Q78">
        <v>0</v>
      </c>
      <c r="R78" s="268">
        <v>42420.498437499999</v>
      </c>
      <c r="T78">
        <v>202822</v>
      </c>
      <c r="U78" t="s">
        <v>460</v>
      </c>
      <c r="V78" s="268">
        <v>42370</v>
      </c>
      <c r="W78" s="268">
        <v>42400.999988425923</v>
      </c>
      <c r="X78">
        <v>1</v>
      </c>
      <c r="Y78" t="s">
        <v>42</v>
      </c>
      <c r="AA78">
        <v>310</v>
      </c>
      <c r="AB78">
        <v>0</v>
      </c>
      <c r="AC78">
        <v>0</v>
      </c>
      <c r="AD78">
        <v>0</v>
      </c>
      <c r="AE78">
        <v>0</v>
      </c>
      <c r="AF78">
        <v>33646850.499999903</v>
      </c>
      <c r="AG78">
        <v>39703283.590000004</v>
      </c>
      <c r="AH78">
        <v>3364685.04999999</v>
      </c>
      <c r="AI78">
        <v>0</v>
      </c>
      <c r="AJ78">
        <v>0</v>
      </c>
      <c r="AK78" s="268">
        <v>42429.509814814817</v>
      </c>
      <c r="AM78">
        <f t="shared" si="19"/>
        <v>0</v>
      </c>
      <c r="AN78">
        <f t="shared" si="20"/>
        <v>0</v>
      </c>
      <c r="AO78">
        <f t="shared" si="21"/>
        <v>0</v>
      </c>
      <c r="AP78">
        <f t="shared" si="22"/>
        <v>0</v>
      </c>
      <c r="AQ78">
        <f t="shared" si="23"/>
        <v>0</v>
      </c>
      <c r="AR78">
        <f t="shared" si="24"/>
        <v>0</v>
      </c>
      <c r="AS78">
        <f t="shared" si="25"/>
        <v>0</v>
      </c>
      <c r="AT78">
        <f t="shared" si="26"/>
        <v>0</v>
      </c>
      <c r="AU78">
        <f t="shared" si="27"/>
        <v>0</v>
      </c>
      <c r="AV78">
        <f t="shared" si="28"/>
        <v>0</v>
      </c>
      <c r="AW78">
        <f t="shared" si="29"/>
        <v>0</v>
      </c>
      <c r="AX78">
        <f t="shared" si="30"/>
        <v>0</v>
      </c>
      <c r="AY78">
        <f t="shared" si="31"/>
        <v>1</v>
      </c>
      <c r="AZ78">
        <f t="shared" si="32"/>
        <v>1</v>
      </c>
      <c r="BA78">
        <f>IF(O78=AH78,0,1)</f>
        <v>1</v>
      </c>
      <c r="BB78">
        <f t="shared" si="34"/>
        <v>0</v>
      </c>
      <c r="BC78">
        <f t="shared" si="35"/>
        <v>0</v>
      </c>
    </row>
    <row r="79" spans="1:55" x14ac:dyDescent="0.3">
      <c r="A79">
        <v>202823</v>
      </c>
      <c r="B79" t="s">
        <v>461</v>
      </c>
      <c r="C79" s="268">
        <v>42248</v>
      </c>
      <c r="D79" s="268">
        <v>42429</v>
      </c>
      <c r="E79">
        <v>1</v>
      </c>
      <c r="F79" t="s">
        <v>42</v>
      </c>
      <c r="H79">
        <v>302</v>
      </c>
      <c r="I79">
        <v>35565759.32</v>
      </c>
      <c r="J79">
        <v>1018287.966</v>
      </c>
      <c r="K79">
        <v>0</v>
      </c>
      <c r="L79">
        <v>0</v>
      </c>
      <c r="M79">
        <v>41967595.960000001</v>
      </c>
      <c r="N79">
        <v>35565759.32</v>
      </c>
      <c r="O79">
        <v>1018287.966</v>
      </c>
      <c r="P79">
        <v>0</v>
      </c>
      <c r="Q79">
        <v>0</v>
      </c>
      <c r="R79" s="268">
        <v>42420.498437499999</v>
      </c>
      <c r="T79">
        <v>202823</v>
      </c>
      <c r="U79" t="s">
        <v>461</v>
      </c>
      <c r="V79" s="268">
        <v>42248</v>
      </c>
      <c r="W79" s="268">
        <v>42429</v>
      </c>
      <c r="X79">
        <v>1</v>
      </c>
      <c r="Y79" t="s">
        <v>42</v>
      </c>
      <c r="AA79">
        <v>302</v>
      </c>
      <c r="AB79">
        <v>35565759.32</v>
      </c>
      <c r="AC79">
        <v>1018287.966</v>
      </c>
      <c r="AD79">
        <v>0</v>
      </c>
      <c r="AE79">
        <v>0</v>
      </c>
      <c r="AF79">
        <v>35565759.32</v>
      </c>
      <c r="AG79">
        <v>41967595.960000001</v>
      </c>
      <c r="AH79">
        <v>1018287.966</v>
      </c>
      <c r="AI79">
        <v>0</v>
      </c>
      <c r="AJ79">
        <v>0</v>
      </c>
      <c r="AK79" s="268">
        <v>42429.509814814817</v>
      </c>
      <c r="AM79">
        <f t="shared" si="19"/>
        <v>0</v>
      </c>
      <c r="AN79">
        <f t="shared" si="20"/>
        <v>0</v>
      </c>
      <c r="AO79">
        <f t="shared" si="21"/>
        <v>0</v>
      </c>
      <c r="AP79">
        <f t="shared" si="22"/>
        <v>0</v>
      </c>
      <c r="AQ79">
        <f t="shared" si="23"/>
        <v>0</v>
      </c>
      <c r="AR79">
        <f t="shared" si="24"/>
        <v>0</v>
      </c>
      <c r="AS79">
        <f t="shared" si="25"/>
        <v>0</v>
      </c>
      <c r="AT79">
        <f t="shared" si="26"/>
        <v>0</v>
      </c>
      <c r="AU79">
        <f t="shared" si="27"/>
        <v>0</v>
      </c>
      <c r="AV79">
        <f t="shared" si="28"/>
        <v>0</v>
      </c>
      <c r="AW79">
        <f t="shared" si="29"/>
        <v>0</v>
      </c>
      <c r="AX79">
        <f t="shared" si="30"/>
        <v>0</v>
      </c>
      <c r="AY79">
        <f t="shared" si="31"/>
        <v>1</v>
      </c>
      <c r="AZ79">
        <f t="shared" si="32"/>
        <v>1</v>
      </c>
      <c r="BA79">
        <f t="shared" si="33"/>
        <v>0</v>
      </c>
      <c r="BB79">
        <f t="shared" si="34"/>
        <v>0</v>
      </c>
      <c r="BC79">
        <f t="shared" si="35"/>
        <v>0</v>
      </c>
    </row>
    <row r="80" spans="1:55" x14ac:dyDescent="0.3">
      <c r="A80">
        <v>202823</v>
      </c>
      <c r="B80" t="s">
        <v>461</v>
      </c>
      <c r="C80" s="268">
        <v>42370</v>
      </c>
      <c r="D80" s="268">
        <v>42400.999988425923</v>
      </c>
      <c r="E80">
        <v>1</v>
      </c>
      <c r="F80" t="s">
        <v>42</v>
      </c>
      <c r="H80">
        <v>310</v>
      </c>
      <c r="I80">
        <v>0</v>
      </c>
      <c r="J80">
        <v>0</v>
      </c>
      <c r="K80">
        <v>0</v>
      </c>
      <c r="L80">
        <v>0</v>
      </c>
      <c r="M80">
        <v>15609854.5</v>
      </c>
      <c r="N80">
        <v>13228690.254237199</v>
      </c>
      <c r="O80">
        <v>1322869.02542372</v>
      </c>
      <c r="P80">
        <v>0</v>
      </c>
      <c r="Q80">
        <v>0</v>
      </c>
      <c r="R80" s="268">
        <v>42420.498437499999</v>
      </c>
      <c r="T80">
        <v>202823</v>
      </c>
      <c r="U80" t="s">
        <v>461</v>
      </c>
      <c r="V80" s="268">
        <v>42370</v>
      </c>
      <c r="W80" s="268">
        <v>42400.999988425923</v>
      </c>
      <c r="X80">
        <v>1</v>
      </c>
      <c r="Y80" t="s">
        <v>42</v>
      </c>
      <c r="AA80">
        <v>310</v>
      </c>
      <c r="AB80">
        <v>0</v>
      </c>
      <c r="AC80">
        <v>0</v>
      </c>
      <c r="AD80">
        <v>0</v>
      </c>
      <c r="AE80">
        <v>0</v>
      </c>
      <c r="AF80">
        <v>13228690.254237199</v>
      </c>
      <c r="AG80">
        <v>15609854.5</v>
      </c>
      <c r="AH80">
        <v>1322869.02542372</v>
      </c>
      <c r="AI80">
        <v>0</v>
      </c>
      <c r="AJ80">
        <v>0</v>
      </c>
      <c r="AK80" s="268">
        <v>42429.509814814817</v>
      </c>
      <c r="AM80">
        <f t="shared" si="19"/>
        <v>0</v>
      </c>
      <c r="AN80">
        <f t="shared" si="20"/>
        <v>0</v>
      </c>
      <c r="AO80">
        <f t="shared" si="21"/>
        <v>0</v>
      </c>
      <c r="AP80">
        <f t="shared" si="22"/>
        <v>0</v>
      </c>
      <c r="AQ80">
        <f t="shared" si="23"/>
        <v>0</v>
      </c>
      <c r="AR80">
        <f t="shared" si="24"/>
        <v>0</v>
      </c>
      <c r="AS80">
        <f t="shared" si="25"/>
        <v>0</v>
      </c>
      <c r="AT80">
        <f t="shared" si="26"/>
        <v>0</v>
      </c>
      <c r="AU80">
        <f t="shared" si="27"/>
        <v>0</v>
      </c>
      <c r="AV80">
        <f t="shared" si="28"/>
        <v>0</v>
      </c>
      <c r="AW80">
        <f t="shared" si="29"/>
        <v>0</v>
      </c>
      <c r="AX80">
        <f t="shared" si="30"/>
        <v>0</v>
      </c>
      <c r="AY80">
        <f t="shared" si="31"/>
        <v>1</v>
      </c>
      <c r="AZ80">
        <f t="shared" si="32"/>
        <v>1</v>
      </c>
      <c r="BA80">
        <f t="shared" si="33"/>
        <v>0</v>
      </c>
      <c r="BB80">
        <f t="shared" si="34"/>
        <v>0</v>
      </c>
      <c r="BC80">
        <f t="shared" si="35"/>
        <v>0</v>
      </c>
    </row>
    <row r="81" spans="1:55" x14ac:dyDescent="0.3">
      <c r="A81">
        <v>202826</v>
      </c>
      <c r="B81" t="s">
        <v>462</v>
      </c>
      <c r="C81" s="268">
        <v>42248</v>
      </c>
      <c r="D81" s="268">
        <v>42429</v>
      </c>
      <c r="E81">
        <v>1</v>
      </c>
      <c r="F81" t="s">
        <v>42</v>
      </c>
      <c r="H81">
        <v>302</v>
      </c>
      <c r="I81">
        <v>115688249.15000001</v>
      </c>
      <c r="J81">
        <v>5561294.949</v>
      </c>
      <c r="K81">
        <v>0</v>
      </c>
      <c r="L81">
        <v>0</v>
      </c>
      <c r="M81">
        <v>136512134.09999999</v>
      </c>
      <c r="N81">
        <v>115688249.15000001</v>
      </c>
      <c r="O81">
        <v>5561294.949</v>
      </c>
      <c r="P81">
        <v>0</v>
      </c>
      <c r="Q81">
        <v>0</v>
      </c>
      <c r="R81" s="268">
        <v>42420.498437499999</v>
      </c>
      <c r="T81">
        <v>202826</v>
      </c>
      <c r="U81" t="s">
        <v>462</v>
      </c>
      <c r="V81" s="268">
        <v>42248</v>
      </c>
      <c r="W81" s="268">
        <v>42429</v>
      </c>
      <c r="X81">
        <v>1</v>
      </c>
      <c r="Y81" t="s">
        <v>42</v>
      </c>
      <c r="AA81">
        <v>302</v>
      </c>
      <c r="AB81">
        <v>115688249.15000001</v>
      </c>
      <c r="AC81">
        <v>5561294.949</v>
      </c>
      <c r="AD81">
        <v>0</v>
      </c>
      <c r="AE81">
        <v>0</v>
      </c>
      <c r="AF81">
        <v>115688249.15000001</v>
      </c>
      <c r="AG81">
        <v>136512134.09999999</v>
      </c>
      <c r="AH81">
        <v>5561294.949</v>
      </c>
      <c r="AI81">
        <v>0</v>
      </c>
      <c r="AJ81">
        <v>0</v>
      </c>
      <c r="AK81" s="268">
        <v>42429.509814814817</v>
      </c>
      <c r="AM81">
        <f t="shared" si="19"/>
        <v>0</v>
      </c>
      <c r="AN81">
        <f t="shared" si="20"/>
        <v>0</v>
      </c>
      <c r="AO81">
        <f t="shared" si="21"/>
        <v>0</v>
      </c>
      <c r="AP81">
        <f t="shared" si="22"/>
        <v>0</v>
      </c>
      <c r="AQ81">
        <f t="shared" si="23"/>
        <v>0</v>
      </c>
      <c r="AR81">
        <f t="shared" si="24"/>
        <v>0</v>
      </c>
      <c r="AS81">
        <f t="shared" si="25"/>
        <v>0</v>
      </c>
      <c r="AT81">
        <f t="shared" si="26"/>
        <v>0</v>
      </c>
      <c r="AU81">
        <f t="shared" si="27"/>
        <v>0</v>
      </c>
      <c r="AV81">
        <f t="shared" si="28"/>
        <v>0</v>
      </c>
      <c r="AW81">
        <f t="shared" si="29"/>
        <v>0</v>
      </c>
      <c r="AX81">
        <f t="shared" si="30"/>
        <v>0</v>
      </c>
      <c r="AY81">
        <f t="shared" si="31"/>
        <v>1</v>
      </c>
      <c r="AZ81">
        <f t="shared" si="32"/>
        <v>1</v>
      </c>
      <c r="BA81">
        <f t="shared" si="33"/>
        <v>0</v>
      </c>
      <c r="BB81">
        <f t="shared" si="34"/>
        <v>0</v>
      </c>
      <c r="BC81">
        <f t="shared" si="35"/>
        <v>0</v>
      </c>
    </row>
    <row r="82" spans="1:55" x14ac:dyDescent="0.3">
      <c r="A82">
        <v>202826</v>
      </c>
      <c r="B82" t="s">
        <v>462</v>
      </c>
      <c r="C82" s="268">
        <v>42370</v>
      </c>
      <c r="D82" s="268">
        <v>42400.999988425923</v>
      </c>
      <c r="E82">
        <v>1</v>
      </c>
      <c r="F82" t="s">
        <v>42</v>
      </c>
      <c r="H82">
        <v>310</v>
      </c>
      <c r="I82">
        <v>0</v>
      </c>
      <c r="J82">
        <v>0</v>
      </c>
      <c r="K82">
        <v>0</v>
      </c>
      <c r="L82">
        <v>0</v>
      </c>
      <c r="M82">
        <v>38527956.439999998</v>
      </c>
      <c r="N82">
        <v>32650810.5423728</v>
      </c>
      <c r="O82">
        <v>2068737.3874067699</v>
      </c>
      <c r="P82">
        <v>0</v>
      </c>
      <c r="Q82">
        <v>0</v>
      </c>
      <c r="R82" s="268">
        <v>42420.498437499999</v>
      </c>
      <c r="T82">
        <v>202826</v>
      </c>
      <c r="U82" t="s">
        <v>462</v>
      </c>
      <c r="V82" s="268">
        <v>42370</v>
      </c>
      <c r="W82" s="268">
        <v>42400.999988425923</v>
      </c>
      <c r="X82">
        <v>1</v>
      </c>
      <c r="Y82" t="s">
        <v>42</v>
      </c>
      <c r="AA82">
        <v>310</v>
      </c>
      <c r="AB82">
        <v>0</v>
      </c>
      <c r="AC82">
        <v>0</v>
      </c>
      <c r="AD82">
        <v>0</v>
      </c>
      <c r="AE82">
        <v>0</v>
      </c>
      <c r="AF82">
        <v>32650810.5423728</v>
      </c>
      <c r="AG82">
        <v>38527956.439999998</v>
      </c>
      <c r="AH82">
        <v>2068737.3874067699</v>
      </c>
      <c r="AI82">
        <v>0</v>
      </c>
      <c r="AJ82">
        <v>0</v>
      </c>
      <c r="AK82" s="268">
        <v>42429.509814814817</v>
      </c>
      <c r="AM82">
        <f t="shared" si="19"/>
        <v>0</v>
      </c>
      <c r="AN82">
        <f t="shared" si="20"/>
        <v>0</v>
      </c>
      <c r="AO82">
        <f t="shared" si="21"/>
        <v>0</v>
      </c>
      <c r="AP82">
        <f t="shared" si="22"/>
        <v>0</v>
      </c>
      <c r="AQ82">
        <f t="shared" si="23"/>
        <v>0</v>
      </c>
      <c r="AR82">
        <f t="shared" si="24"/>
        <v>0</v>
      </c>
      <c r="AS82">
        <f t="shared" si="25"/>
        <v>0</v>
      </c>
      <c r="AT82">
        <f t="shared" si="26"/>
        <v>0</v>
      </c>
      <c r="AU82">
        <f t="shared" si="27"/>
        <v>0</v>
      </c>
      <c r="AV82">
        <f t="shared" si="28"/>
        <v>0</v>
      </c>
      <c r="AW82">
        <f t="shared" si="29"/>
        <v>0</v>
      </c>
      <c r="AX82">
        <f t="shared" si="30"/>
        <v>0</v>
      </c>
      <c r="AY82">
        <f t="shared" si="31"/>
        <v>1</v>
      </c>
      <c r="AZ82">
        <f t="shared" si="32"/>
        <v>1</v>
      </c>
      <c r="BA82">
        <f t="shared" si="33"/>
        <v>0</v>
      </c>
      <c r="BB82">
        <f t="shared" si="34"/>
        <v>0</v>
      </c>
      <c r="BC82">
        <f t="shared" si="35"/>
        <v>0</v>
      </c>
    </row>
    <row r="83" spans="1:55" x14ac:dyDescent="0.3">
      <c r="A83">
        <v>202828</v>
      </c>
      <c r="B83" t="s">
        <v>463</v>
      </c>
      <c r="C83" s="268">
        <v>42248</v>
      </c>
      <c r="D83" s="268">
        <v>42429</v>
      </c>
      <c r="E83">
        <v>1</v>
      </c>
      <c r="F83" t="s">
        <v>42</v>
      </c>
      <c r="H83">
        <v>302</v>
      </c>
      <c r="I83">
        <v>194493829.84</v>
      </c>
      <c r="J83">
        <v>10984568.0888</v>
      </c>
      <c r="K83">
        <v>0</v>
      </c>
      <c r="L83">
        <v>0</v>
      </c>
      <c r="M83">
        <v>229502719.21000001</v>
      </c>
      <c r="N83">
        <v>194493829.84</v>
      </c>
      <c r="O83">
        <v>10984568.0888</v>
      </c>
      <c r="P83">
        <v>0</v>
      </c>
      <c r="Q83">
        <v>0</v>
      </c>
      <c r="R83" s="268">
        <v>42420.498437499999</v>
      </c>
      <c r="T83">
        <v>202828</v>
      </c>
      <c r="U83" t="s">
        <v>463</v>
      </c>
      <c r="V83" s="268">
        <v>42248</v>
      </c>
      <c r="W83" s="268">
        <v>42429</v>
      </c>
      <c r="X83">
        <v>1</v>
      </c>
      <c r="Y83" t="s">
        <v>42</v>
      </c>
      <c r="AA83">
        <v>302</v>
      </c>
      <c r="AB83">
        <v>194493829.84</v>
      </c>
      <c r="AC83">
        <v>10984568.0888</v>
      </c>
      <c r="AD83">
        <v>0</v>
      </c>
      <c r="AE83">
        <v>0</v>
      </c>
      <c r="AF83">
        <v>194493829.84</v>
      </c>
      <c r="AG83">
        <v>229502719.21000001</v>
      </c>
      <c r="AH83">
        <v>10984568.0888</v>
      </c>
      <c r="AI83">
        <v>0</v>
      </c>
      <c r="AJ83">
        <v>0</v>
      </c>
      <c r="AK83" s="268">
        <v>42429.509814814817</v>
      </c>
      <c r="AM83">
        <f t="shared" si="19"/>
        <v>0</v>
      </c>
      <c r="AN83">
        <f t="shared" si="20"/>
        <v>0</v>
      </c>
      <c r="AO83">
        <f t="shared" si="21"/>
        <v>0</v>
      </c>
      <c r="AP83">
        <f t="shared" si="22"/>
        <v>0</v>
      </c>
      <c r="AQ83">
        <f t="shared" si="23"/>
        <v>0</v>
      </c>
      <c r="AR83">
        <f t="shared" si="24"/>
        <v>0</v>
      </c>
      <c r="AS83">
        <f t="shared" si="25"/>
        <v>0</v>
      </c>
      <c r="AT83">
        <f t="shared" si="26"/>
        <v>0</v>
      </c>
      <c r="AU83">
        <f t="shared" si="27"/>
        <v>0</v>
      </c>
      <c r="AV83">
        <f t="shared" si="28"/>
        <v>0</v>
      </c>
      <c r="AW83">
        <f t="shared" si="29"/>
        <v>0</v>
      </c>
      <c r="AX83">
        <f t="shared" si="30"/>
        <v>0</v>
      </c>
      <c r="AY83">
        <f t="shared" si="31"/>
        <v>1</v>
      </c>
      <c r="AZ83">
        <f t="shared" si="32"/>
        <v>1</v>
      </c>
      <c r="BA83">
        <f t="shared" si="33"/>
        <v>0</v>
      </c>
      <c r="BB83">
        <f t="shared" si="34"/>
        <v>0</v>
      </c>
      <c r="BC83">
        <f t="shared" si="35"/>
        <v>0</v>
      </c>
    </row>
    <row r="84" spans="1:55" x14ac:dyDescent="0.3">
      <c r="A84">
        <v>202828</v>
      </c>
      <c r="B84" t="s">
        <v>463</v>
      </c>
      <c r="C84" s="268">
        <v>42370</v>
      </c>
      <c r="D84" s="268">
        <v>42400.999988425923</v>
      </c>
      <c r="E84">
        <v>1</v>
      </c>
      <c r="F84" t="s">
        <v>42</v>
      </c>
      <c r="H84">
        <v>310</v>
      </c>
      <c r="I84">
        <v>0</v>
      </c>
      <c r="J84">
        <v>0</v>
      </c>
      <c r="K84">
        <v>0</v>
      </c>
      <c r="L84">
        <v>0</v>
      </c>
      <c r="M84">
        <v>19096725.760000002</v>
      </c>
      <c r="N84">
        <v>16183665.898305001</v>
      </c>
      <c r="O84">
        <v>1618366.5898305001</v>
      </c>
      <c r="P84">
        <v>0</v>
      </c>
      <c r="Q84">
        <v>0</v>
      </c>
      <c r="R84" s="268">
        <v>42420.498437499999</v>
      </c>
      <c r="T84">
        <v>202828</v>
      </c>
      <c r="U84" t="s">
        <v>463</v>
      </c>
      <c r="V84" s="268">
        <v>42370</v>
      </c>
      <c r="W84" s="268">
        <v>42400.999988425923</v>
      </c>
      <c r="X84">
        <v>1</v>
      </c>
      <c r="Y84" t="s">
        <v>42</v>
      </c>
      <c r="AA84">
        <v>310</v>
      </c>
      <c r="AB84">
        <v>0</v>
      </c>
      <c r="AC84">
        <v>0</v>
      </c>
      <c r="AD84">
        <v>0</v>
      </c>
      <c r="AE84">
        <v>0</v>
      </c>
      <c r="AF84">
        <v>16183665.898305001</v>
      </c>
      <c r="AG84">
        <v>19096725.760000002</v>
      </c>
      <c r="AH84">
        <v>1618366.5898305001</v>
      </c>
      <c r="AI84">
        <v>0</v>
      </c>
      <c r="AJ84">
        <v>0</v>
      </c>
      <c r="AK84" s="268">
        <v>42429.509814814817</v>
      </c>
      <c r="AM84">
        <f t="shared" si="19"/>
        <v>0</v>
      </c>
      <c r="AN84">
        <f t="shared" si="20"/>
        <v>0</v>
      </c>
      <c r="AO84">
        <f t="shared" si="21"/>
        <v>0</v>
      </c>
      <c r="AP84">
        <f t="shared" si="22"/>
        <v>0</v>
      </c>
      <c r="AQ84">
        <f t="shared" si="23"/>
        <v>0</v>
      </c>
      <c r="AR84">
        <f t="shared" si="24"/>
        <v>0</v>
      </c>
      <c r="AS84">
        <f t="shared" si="25"/>
        <v>0</v>
      </c>
      <c r="AT84">
        <f t="shared" si="26"/>
        <v>0</v>
      </c>
      <c r="AU84">
        <f t="shared" si="27"/>
        <v>0</v>
      </c>
      <c r="AV84">
        <f t="shared" si="28"/>
        <v>0</v>
      </c>
      <c r="AW84">
        <f t="shared" si="29"/>
        <v>0</v>
      </c>
      <c r="AX84">
        <f t="shared" si="30"/>
        <v>0</v>
      </c>
      <c r="AY84">
        <f t="shared" si="31"/>
        <v>1</v>
      </c>
      <c r="AZ84">
        <f t="shared" si="32"/>
        <v>1</v>
      </c>
      <c r="BA84">
        <f t="shared" si="33"/>
        <v>0</v>
      </c>
      <c r="BB84">
        <f t="shared" si="34"/>
        <v>0</v>
      </c>
      <c r="BC84">
        <f t="shared" si="35"/>
        <v>0</v>
      </c>
    </row>
    <row r="85" spans="1:55" x14ac:dyDescent="0.3">
      <c r="A85">
        <v>202829</v>
      </c>
      <c r="B85" t="s">
        <v>464</v>
      </c>
      <c r="C85" s="268">
        <v>42248</v>
      </c>
      <c r="D85" s="268">
        <v>42429</v>
      </c>
      <c r="E85">
        <v>1</v>
      </c>
      <c r="F85" t="s">
        <v>42</v>
      </c>
      <c r="H85">
        <v>302</v>
      </c>
      <c r="I85">
        <v>167586867.38999999</v>
      </c>
      <c r="J85">
        <v>9101080.7172999997</v>
      </c>
      <c r="K85">
        <v>0</v>
      </c>
      <c r="L85">
        <v>0</v>
      </c>
      <c r="M85">
        <v>197752503.53</v>
      </c>
      <c r="N85">
        <v>167586867.38999999</v>
      </c>
      <c r="O85">
        <v>9101080.7172999997</v>
      </c>
      <c r="P85">
        <v>0</v>
      </c>
      <c r="Q85">
        <v>0</v>
      </c>
      <c r="R85" s="268">
        <v>42420.498437499999</v>
      </c>
      <c r="T85">
        <v>202829</v>
      </c>
      <c r="U85" t="s">
        <v>464</v>
      </c>
      <c r="V85" s="268">
        <v>42248</v>
      </c>
      <c r="W85" s="268">
        <v>42429</v>
      </c>
      <c r="X85">
        <v>1</v>
      </c>
      <c r="Y85" t="s">
        <v>42</v>
      </c>
      <c r="AA85">
        <v>302</v>
      </c>
      <c r="AB85">
        <v>167586867.38999999</v>
      </c>
      <c r="AC85">
        <v>9101080.7172999997</v>
      </c>
      <c r="AD85">
        <v>0</v>
      </c>
      <c r="AE85">
        <v>0</v>
      </c>
      <c r="AF85">
        <v>167586867.38999999</v>
      </c>
      <c r="AG85">
        <v>197752503.53</v>
      </c>
      <c r="AH85">
        <v>9101080.7172999997</v>
      </c>
      <c r="AI85">
        <v>0</v>
      </c>
      <c r="AJ85">
        <v>0</v>
      </c>
      <c r="AK85" s="268">
        <v>42429.509814814817</v>
      </c>
      <c r="AM85">
        <f t="shared" si="19"/>
        <v>0</v>
      </c>
      <c r="AN85">
        <f t="shared" si="20"/>
        <v>0</v>
      </c>
      <c r="AO85">
        <f t="shared" si="21"/>
        <v>0</v>
      </c>
      <c r="AP85">
        <f t="shared" si="22"/>
        <v>0</v>
      </c>
      <c r="AQ85">
        <f t="shared" si="23"/>
        <v>0</v>
      </c>
      <c r="AR85">
        <f t="shared" si="24"/>
        <v>0</v>
      </c>
      <c r="AS85">
        <f t="shared" si="25"/>
        <v>0</v>
      </c>
      <c r="AT85">
        <f t="shared" si="26"/>
        <v>0</v>
      </c>
      <c r="AU85">
        <f t="shared" si="27"/>
        <v>0</v>
      </c>
      <c r="AV85">
        <f t="shared" si="28"/>
        <v>0</v>
      </c>
      <c r="AW85">
        <f t="shared" si="29"/>
        <v>0</v>
      </c>
      <c r="AX85">
        <f t="shared" si="30"/>
        <v>0</v>
      </c>
      <c r="AY85">
        <f t="shared" si="31"/>
        <v>1</v>
      </c>
      <c r="AZ85">
        <f t="shared" si="32"/>
        <v>1</v>
      </c>
      <c r="BA85">
        <f t="shared" si="33"/>
        <v>0</v>
      </c>
      <c r="BB85">
        <f t="shared" si="34"/>
        <v>0</v>
      </c>
      <c r="BC85">
        <f t="shared" si="35"/>
        <v>0</v>
      </c>
    </row>
    <row r="86" spans="1:55" x14ac:dyDescent="0.3">
      <c r="A86">
        <v>202829</v>
      </c>
      <c r="B86" t="s">
        <v>464</v>
      </c>
      <c r="C86" s="268">
        <v>42370</v>
      </c>
      <c r="D86" s="268">
        <v>42400.999988425923</v>
      </c>
      <c r="E86">
        <v>1</v>
      </c>
      <c r="F86" t="s">
        <v>42</v>
      </c>
      <c r="H86">
        <v>310</v>
      </c>
      <c r="I86">
        <v>0</v>
      </c>
      <c r="J86">
        <v>0</v>
      </c>
      <c r="K86">
        <v>0</v>
      </c>
      <c r="L86">
        <v>0</v>
      </c>
      <c r="M86">
        <v>47525595.539999999</v>
      </c>
      <c r="N86">
        <v>40275928.423728801</v>
      </c>
      <c r="O86">
        <v>4027592.8423728799</v>
      </c>
      <c r="P86">
        <v>0</v>
      </c>
      <c r="Q86">
        <v>0</v>
      </c>
      <c r="R86" s="268">
        <v>42420.498437499999</v>
      </c>
      <c r="T86">
        <v>202829</v>
      </c>
      <c r="U86" t="s">
        <v>464</v>
      </c>
      <c r="V86" s="268">
        <v>42370</v>
      </c>
      <c r="W86" s="268">
        <v>42400.999988425923</v>
      </c>
      <c r="X86">
        <v>1</v>
      </c>
      <c r="Y86" t="s">
        <v>42</v>
      </c>
      <c r="AA86">
        <v>310</v>
      </c>
      <c r="AB86">
        <v>0</v>
      </c>
      <c r="AC86">
        <v>0</v>
      </c>
      <c r="AD86">
        <v>0</v>
      </c>
      <c r="AE86">
        <v>0</v>
      </c>
      <c r="AF86">
        <v>40275928.423728801</v>
      </c>
      <c r="AG86">
        <v>47525595.539999999</v>
      </c>
      <c r="AH86">
        <v>4027592.8423728799</v>
      </c>
      <c r="AI86">
        <v>0</v>
      </c>
      <c r="AJ86">
        <v>0</v>
      </c>
      <c r="AK86" s="268">
        <v>42429.509814814817</v>
      </c>
      <c r="AM86">
        <f t="shared" si="19"/>
        <v>0</v>
      </c>
      <c r="AN86">
        <f t="shared" si="20"/>
        <v>0</v>
      </c>
      <c r="AO86">
        <f t="shared" si="21"/>
        <v>0</v>
      </c>
      <c r="AP86">
        <f t="shared" si="22"/>
        <v>0</v>
      </c>
      <c r="AQ86">
        <f t="shared" si="23"/>
        <v>0</v>
      </c>
      <c r="AR86">
        <f t="shared" si="24"/>
        <v>0</v>
      </c>
      <c r="AS86">
        <f t="shared" si="25"/>
        <v>0</v>
      </c>
      <c r="AT86">
        <f t="shared" si="26"/>
        <v>0</v>
      </c>
      <c r="AU86">
        <f t="shared" si="27"/>
        <v>0</v>
      </c>
      <c r="AV86">
        <f t="shared" si="28"/>
        <v>0</v>
      </c>
      <c r="AW86">
        <f t="shared" si="29"/>
        <v>0</v>
      </c>
      <c r="AX86">
        <f t="shared" si="30"/>
        <v>0</v>
      </c>
      <c r="AY86">
        <f t="shared" si="31"/>
        <v>1</v>
      </c>
      <c r="AZ86">
        <f t="shared" si="32"/>
        <v>1</v>
      </c>
      <c r="BA86">
        <f t="shared" si="33"/>
        <v>0</v>
      </c>
      <c r="BB86">
        <f t="shared" si="34"/>
        <v>0</v>
      </c>
      <c r="BC86">
        <f t="shared" si="35"/>
        <v>0</v>
      </c>
    </row>
    <row r="87" spans="1:55" x14ac:dyDescent="0.3">
      <c r="A87">
        <v>202830</v>
      </c>
      <c r="B87" t="s">
        <v>465</v>
      </c>
      <c r="C87" s="268">
        <v>42248</v>
      </c>
      <c r="D87" s="268">
        <v>42429</v>
      </c>
      <c r="E87">
        <v>1</v>
      </c>
      <c r="F87" t="s">
        <v>42</v>
      </c>
      <c r="H87">
        <v>302</v>
      </c>
      <c r="I87">
        <v>13433696.33</v>
      </c>
      <c r="J87">
        <v>57347.853199999998</v>
      </c>
      <c r="K87">
        <v>0</v>
      </c>
      <c r="L87">
        <v>0</v>
      </c>
      <c r="M87">
        <v>15851761.66</v>
      </c>
      <c r="N87">
        <v>13433696.33</v>
      </c>
      <c r="O87">
        <v>57347.853199999998</v>
      </c>
      <c r="P87">
        <v>0</v>
      </c>
      <c r="Q87">
        <v>0</v>
      </c>
      <c r="R87" s="268">
        <v>42420.498437499999</v>
      </c>
      <c r="T87">
        <v>202830</v>
      </c>
      <c r="U87" t="s">
        <v>465</v>
      </c>
      <c r="V87" s="268">
        <v>42248</v>
      </c>
      <c r="W87" s="268">
        <v>42429</v>
      </c>
      <c r="X87">
        <v>1</v>
      </c>
      <c r="Y87" t="s">
        <v>42</v>
      </c>
      <c r="AA87">
        <v>302</v>
      </c>
      <c r="AB87">
        <v>13433696.33</v>
      </c>
      <c r="AC87">
        <v>57347.853199999998</v>
      </c>
      <c r="AD87">
        <v>0</v>
      </c>
      <c r="AE87">
        <v>0</v>
      </c>
      <c r="AF87">
        <v>13433696.33</v>
      </c>
      <c r="AG87">
        <v>15851761.66</v>
      </c>
      <c r="AH87">
        <v>57347.853199999998</v>
      </c>
      <c r="AI87">
        <v>0</v>
      </c>
      <c r="AJ87">
        <v>0</v>
      </c>
      <c r="AK87" s="268">
        <v>42429.509814814817</v>
      </c>
      <c r="AM87">
        <f t="shared" si="19"/>
        <v>0</v>
      </c>
      <c r="AN87">
        <f t="shared" si="20"/>
        <v>0</v>
      </c>
      <c r="AO87">
        <f t="shared" si="21"/>
        <v>0</v>
      </c>
      <c r="AP87">
        <f t="shared" si="22"/>
        <v>0</v>
      </c>
      <c r="AQ87">
        <f t="shared" si="23"/>
        <v>0</v>
      </c>
      <c r="AR87">
        <f t="shared" si="24"/>
        <v>0</v>
      </c>
      <c r="AS87">
        <f t="shared" si="25"/>
        <v>0</v>
      </c>
      <c r="AT87">
        <f t="shared" si="26"/>
        <v>0</v>
      </c>
      <c r="AU87">
        <f t="shared" si="27"/>
        <v>0</v>
      </c>
      <c r="AV87">
        <f t="shared" si="28"/>
        <v>0</v>
      </c>
      <c r="AW87">
        <f t="shared" si="29"/>
        <v>0</v>
      </c>
      <c r="AX87">
        <f t="shared" si="30"/>
        <v>0</v>
      </c>
      <c r="AY87">
        <f t="shared" si="31"/>
        <v>1</v>
      </c>
      <c r="AZ87">
        <f t="shared" si="32"/>
        <v>1</v>
      </c>
      <c r="BA87">
        <f t="shared" si="33"/>
        <v>0</v>
      </c>
      <c r="BB87">
        <f t="shared" si="34"/>
        <v>0</v>
      </c>
      <c r="BC87">
        <f t="shared" si="35"/>
        <v>0</v>
      </c>
    </row>
    <row r="88" spans="1:55" x14ac:dyDescent="0.3">
      <c r="A88">
        <v>202830</v>
      </c>
      <c r="B88" t="s">
        <v>465</v>
      </c>
      <c r="C88" s="268">
        <v>42370</v>
      </c>
      <c r="D88" s="268">
        <v>42400.999988425923</v>
      </c>
      <c r="E88">
        <v>1</v>
      </c>
      <c r="F88" t="s">
        <v>42</v>
      </c>
      <c r="H88">
        <v>310</v>
      </c>
      <c r="I88">
        <v>0</v>
      </c>
      <c r="J88">
        <v>0</v>
      </c>
      <c r="K88">
        <v>0</v>
      </c>
      <c r="L88">
        <v>0</v>
      </c>
      <c r="M88">
        <v>2827822.07</v>
      </c>
      <c r="N88">
        <v>2396459.3813559301</v>
      </c>
      <c r="O88">
        <v>1.5762711864406699E-3</v>
      </c>
      <c r="P88">
        <v>0</v>
      </c>
      <c r="Q88">
        <v>0</v>
      </c>
      <c r="R88" s="268">
        <v>42420.498437499999</v>
      </c>
      <c r="T88">
        <v>202830</v>
      </c>
      <c r="U88" t="s">
        <v>465</v>
      </c>
      <c r="V88" s="268">
        <v>42370</v>
      </c>
      <c r="W88" s="268">
        <v>42400.999988425923</v>
      </c>
      <c r="X88">
        <v>1</v>
      </c>
      <c r="Y88" t="s">
        <v>42</v>
      </c>
      <c r="AA88">
        <v>310</v>
      </c>
      <c r="AB88">
        <v>0</v>
      </c>
      <c r="AC88">
        <v>0</v>
      </c>
      <c r="AD88">
        <v>0</v>
      </c>
      <c r="AE88">
        <v>0</v>
      </c>
      <c r="AF88">
        <v>2396459.3813559301</v>
      </c>
      <c r="AG88">
        <v>2827822.07</v>
      </c>
      <c r="AH88">
        <v>1.5762711864406699E-3</v>
      </c>
      <c r="AI88">
        <v>0</v>
      </c>
      <c r="AJ88">
        <v>0</v>
      </c>
      <c r="AK88" s="268">
        <v>42429.509814814817</v>
      </c>
      <c r="AM88">
        <f t="shared" si="19"/>
        <v>0</v>
      </c>
      <c r="AN88">
        <f t="shared" si="20"/>
        <v>0</v>
      </c>
      <c r="AO88">
        <f t="shared" si="21"/>
        <v>0</v>
      </c>
      <c r="AP88">
        <f t="shared" si="22"/>
        <v>0</v>
      </c>
      <c r="AQ88">
        <f t="shared" si="23"/>
        <v>0</v>
      </c>
      <c r="AR88">
        <f t="shared" si="24"/>
        <v>0</v>
      </c>
      <c r="AS88">
        <f t="shared" si="25"/>
        <v>0</v>
      </c>
      <c r="AT88">
        <f t="shared" si="26"/>
        <v>0</v>
      </c>
      <c r="AU88">
        <f t="shared" si="27"/>
        <v>0</v>
      </c>
      <c r="AV88">
        <f t="shared" si="28"/>
        <v>0</v>
      </c>
      <c r="AW88">
        <f t="shared" si="29"/>
        <v>0</v>
      </c>
      <c r="AX88">
        <f t="shared" si="30"/>
        <v>0</v>
      </c>
      <c r="AY88">
        <f t="shared" si="31"/>
        <v>1</v>
      </c>
      <c r="AZ88">
        <f t="shared" si="32"/>
        <v>1</v>
      </c>
      <c r="BA88">
        <f t="shared" si="33"/>
        <v>0</v>
      </c>
      <c r="BB88">
        <f t="shared" si="34"/>
        <v>0</v>
      </c>
      <c r="BC88">
        <f t="shared" si="35"/>
        <v>0</v>
      </c>
    </row>
    <row r="89" spans="1:55" x14ac:dyDescent="0.3">
      <c r="A89">
        <v>202831</v>
      </c>
      <c r="B89" t="s">
        <v>466</v>
      </c>
      <c r="C89" s="268">
        <v>42370</v>
      </c>
      <c r="D89" s="268">
        <v>42400.999988425923</v>
      </c>
      <c r="E89">
        <v>1</v>
      </c>
      <c r="F89" t="s">
        <v>42</v>
      </c>
      <c r="G89">
        <v>7</v>
      </c>
      <c r="H89">
        <v>301</v>
      </c>
      <c r="I89">
        <v>274180.44</v>
      </c>
      <c r="J89">
        <v>27418.044000000002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68">
        <v>42420.498437499999</v>
      </c>
      <c r="T89">
        <v>202831</v>
      </c>
      <c r="U89" t="s">
        <v>466</v>
      </c>
      <c r="V89" s="268">
        <v>42370</v>
      </c>
      <c r="W89" s="268">
        <v>42400.999988425923</v>
      </c>
      <c r="X89">
        <v>1</v>
      </c>
      <c r="Y89" t="s">
        <v>42</v>
      </c>
      <c r="Z89">
        <v>7</v>
      </c>
      <c r="AA89">
        <v>301</v>
      </c>
      <c r="AB89">
        <v>274180.44</v>
      </c>
      <c r="AC89">
        <v>27418.044000000002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268">
        <v>42429.509814814817</v>
      </c>
      <c r="AM89">
        <f t="shared" si="19"/>
        <v>0</v>
      </c>
      <c r="AN89">
        <f t="shared" si="20"/>
        <v>0</v>
      </c>
      <c r="AO89">
        <f t="shared" si="21"/>
        <v>0</v>
      </c>
      <c r="AP89">
        <f t="shared" si="22"/>
        <v>0</v>
      </c>
      <c r="AQ89">
        <f t="shared" si="23"/>
        <v>0</v>
      </c>
      <c r="AR89">
        <f t="shared" si="24"/>
        <v>0</v>
      </c>
      <c r="AS89">
        <f t="shared" si="25"/>
        <v>0</v>
      </c>
      <c r="AT89">
        <f t="shared" si="26"/>
        <v>0</v>
      </c>
      <c r="AU89">
        <f t="shared" si="27"/>
        <v>0</v>
      </c>
      <c r="AV89">
        <f t="shared" si="28"/>
        <v>0</v>
      </c>
      <c r="AW89">
        <f t="shared" si="29"/>
        <v>0</v>
      </c>
      <c r="AX89">
        <f t="shared" si="30"/>
        <v>0</v>
      </c>
      <c r="AY89">
        <f t="shared" si="31"/>
        <v>0</v>
      </c>
      <c r="AZ89">
        <f t="shared" si="32"/>
        <v>0</v>
      </c>
      <c r="BA89">
        <f t="shared" si="33"/>
        <v>0</v>
      </c>
      <c r="BB89">
        <f t="shared" si="34"/>
        <v>0</v>
      </c>
      <c r="BC89">
        <f t="shared" si="35"/>
        <v>0</v>
      </c>
    </row>
    <row r="90" spans="1:55" x14ac:dyDescent="0.3">
      <c r="A90">
        <v>202831</v>
      </c>
      <c r="B90" t="s">
        <v>466</v>
      </c>
      <c r="C90" s="268">
        <v>42370</v>
      </c>
      <c r="D90" s="268">
        <v>42400.999988425923</v>
      </c>
      <c r="E90">
        <v>1</v>
      </c>
      <c r="F90" t="s">
        <v>42</v>
      </c>
      <c r="G90">
        <v>11</v>
      </c>
      <c r="H90">
        <v>301</v>
      </c>
      <c r="I90">
        <v>49303.71</v>
      </c>
      <c r="J90">
        <v>4930.3710000000001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68">
        <v>42420.498437499999</v>
      </c>
      <c r="T90">
        <v>202831</v>
      </c>
      <c r="U90" t="s">
        <v>466</v>
      </c>
      <c r="V90" s="268">
        <v>42370</v>
      </c>
      <c r="W90" s="268">
        <v>42400.999988425923</v>
      </c>
      <c r="X90">
        <v>1</v>
      </c>
      <c r="Y90" t="s">
        <v>42</v>
      </c>
      <c r="Z90">
        <v>11</v>
      </c>
      <c r="AA90">
        <v>301</v>
      </c>
      <c r="AB90">
        <v>49303.71</v>
      </c>
      <c r="AC90">
        <v>4930.3710000000001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268">
        <v>42429.509814814817</v>
      </c>
      <c r="AM90">
        <f t="shared" si="19"/>
        <v>0</v>
      </c>
      <c r="AN90">
        <f t="shared" si="20"/>
        <v>0</v>
      </c>
      <c r="AO90">
        <f t="shared" si="21"/>
        <v>0</v>
      </c>
      <c r="AP90">
        <f t="shared" si="22"/>
        <v>0</v>
      </c>
      <c r="AQ90">
        <f t="shared" si="23"/>
        <v>0</v>
      </c>
      <c r="AR90">
        <f t="shared" si="24"/>
        <v>0</v>
      </c>
      <c r="AS90">
        <f t="shared" si="25"/>
        <v>0</v>
      </c>
      <c r="AT90">
        <f t="shared" si="26"/>
        <v>0</v>
      </c>
      <c r="AU90">
        <f t="shared" si="27"/>
        <v>0</v>
      </c>
      <c r="AV90">
        <f t="shared" si="28"/>
        <v>0</v>
      </c>
      <c r="AW90">
        <f t="shared" si="29"/>
        <v>0</v>
      </c>
      <c r="AX90">
        <f t="shared" si="30"/>
        <v>0</v>
      </c>
      <c r="AY90">
        <f t="shared" si="31"/>
        <v>0</v>
      </c>
      <c r="AZ90">
        <f t="shared" si="32"/>
        <v>0</v>
      </c>
      <c r="BA90">
        <f t="shared" si="33"/>
        <v>0</v>
      </c>
      <c r="BB90">
        <f t="shared" si="34"/>
        <v>0</v>
      </c>
      <c r="BC90">
        <f t="shared" si="35"/>
        <v>0</v>
      </c>
    </row>
    <row r="91" spans="1:55" x14ac:dyDescent="0.3">
      <c r="A91">
        <v>202831</v>
      </c>
      <c r="B91" t="s">
        <v>466</v>
      </c>
      <c r="C91" s="268">
        <v>42370</v>
      </c>
      <c r="D91" s="268">
        <v>42400.999988425923</v>
      </c>
      <c r="E91">
        <v>1</v>
      </c>
      <c r="F91" t="s">
        <v>42</v>
      </c>
      <c r="H91">
        <v>310</v>
      </c>
      <c r="I91">
        <v>0</v>
      </c>
      <c r="J91">
        <v>0</v>
      </c>
      <c r="K91">
        <v>0</v>
      </c>
      <c r="L91">
        <v>0</v>
      </c>
      <c r="M91">
        <v>14000.1</v>
      </c>
      <c r="N91">
        <v>11864.4915254237</v>
      </c>
      <c r="O91">
        <v>1186.44915254237</v>
      </c>
      <c r="P91">
        <v>0</v>
      </c>
      <c r="Q91">
        <v>0</v>
      </c>
      <c r="R91" s="268">
        <v>42420.498437499999</v>
      </c>
      <c r="T91">
        <v>202831</v>
      </c>
      <c r="U91" t="s">
        <v>466</v>
      </c>
      <c r="V91" s="268">
        <v>42370</v>
      </c>
      <c r="W91" s="268">
        <v>42400.999988425923</v>
      </c>
      <c r="X91">
        <v>1</v>
      </c>
      <c r="Y91" t="s">
        <v>42</v>
      </c>
      <c r="AA91">
        <v>310</v>
      </c>
      <c r="AB91">
        <v>0</v>
      </c>
      <c r="AC91">
        <v>0</v>
      </c>
      <c r="AD91">
        <v>0</v>
      </c>
      <c r="AE91">
        <v>0</v>
      </c>
      <c r="AF91">
        <v>11864.4915254237</v>
      </c>
      <c r="AG91">
        <v>14000.1</v>
      </c>
      <c r="AH91">
        <v>1186.44915254237</v>
      </c>
      <c r="AI91">
        <v>0</v>
      </c>
      <c r="AJ91">
        <v>0</v>
      </c>
      <c r="AK91" s="268">
        <v>42429.509814814817</v>
      </c>
      <c r="AM91">
        <f t="shared" si="19"/>
        <v>0</v>
      </c>
      <c r="AN91">
        <f t="shared" si="20"/>
        <v>0</v>
      </c>
      <c r="AO91">
        <f t="shared" si="21"/>
        <v>0</v>
      </c>
      <c r="AP91">
        <f t="shared" si="22"/>
        <v>0</v>
      </c>
      <c r="AQ91">
        <f t="shared" si="23"/>
        <v>0</v>
      </c>
      <c r="AR91">
        <f t="shared" si="24"/>
        <v>0</v>
      </c>
      <c r="AS91">
        <f t="shared" si="25"/>
        <v>0</v>
      </c>
      <c r="AT91">
        <f t="shared" si="26"/>
        <v>0</v>
      </c>
      <c r="AU91">
        <f t="shared" si="27"/>
        <v>0</v>
      </c>
      <c r="AV91">
        <f t="shared" si="28"/>
        <v>0</v>
      </c>
      <c r="AW91">
        <f t="shared" si="29"/>
        <v>0</v>
      </c>
      <c r="AX91">
        <f t="shared" si="30"/>
        <v>0</v>
      </c>
      <c r="AY91">
        <f t="shared" si="31"/>
        <v>1</v>
      </c>
      <c r="AZ91">
        <f t="shared" si="32"/>
        <v>1</v>
      </c>
      <c r="BA91">
        <f t="shared" si="33"/>
        <v>0</v>
      </c>
      <c r="BB91">
        <f t="shared" si="34"/>
        <v>0</v>
      </c>
      <c r="BC91">
        <f t="shared" si="35"/>
        <v>0</v>
      </c>
    </row>
    <row r="92" spans="1:55" x14ac:dyDescent="0.3">
      <c r="A92">
        <v>202834</v>
      </c>
      <c r="B92" t="s">
        <v>467</v>
      </c>
      <c r="C92" s="268">
        <v>42248</v>
      </c>
      <c r="D92" s="268">
        <v>42429</v>
      </c>
      <c r="E92">
        <v>1</v>
      </c>
      <c r="F92" t="s">
        <v>42</v>
      </c>
      <c r="H92">
        <v>302</v>
      </c>
      <c r="I92">
        <v>75249348.420000002</v>
      </c>
      <c r="J92">
        <v>3134960.9051999999</v>
      </c>
      <c r="K92">
        <v>0</v>
      </c>
      <c r="L92">
        <v>0</v>
      </c>
      <c r="M92">
        <v>88794231.140000001</v>
      </c>
      <c r="N92">
        <v>75249348.420000002</v>
      </c>
      <c r="O92">
        <v>3134960.9051999999</v>
      </c>
      <c r="P92">
        <v>0</v>
      </c>
      <c r="Q92">
        <v>0</v>
      </c>
      <c r="R92" s="268">
        <v>42420.498437499999</v>
      </c>
      <c r="T92">
        <v>202834</v>
      </c>
      <c r="U92" t="s">
        <v>467</v>
      </c>
      <c r="V92" s="268">
        <v>42248</v>
      </c>
      <c r="W92" s="268">
        <v>42429</v>
      </c>
      <c r="X92">
        <v>1</v>
      </c>
      <c r="Y92" t="s">
        <v>42</v>
      </c>
      <c r="AA92">
        <v>302</v>
      </c>
      <c r="AB92">
        <v>75249348.420000002</v>
      </c>
      <c r="AC92">
        <v>3134960.9051999999</v>
      </c>
      <c r="AD92">
        <v>0</v>
      </c>
      <c r="AE92">
        <v>0</v>
      </c>
      <c r="AF92">
        <v>75249348.420000002</v>
      </c>
      <c r="AG92">
        <v>88794231.140000001</v>
      </c>
      <c r="AH92">
        <v>3134960.9051999999</v>
      </c>
      <c r="AI92">
        <v>0</v>
      </c>
      <c r="AJ92">
        <v>0</v>
      </c>
      <c r="AK92" s="268">
        <v>42429.509814814817</v>
      </c>
      <c r="AM92">
        <f t="shared" si="19"/>
        <v>0</v>
      </c>
      <c r="AN92">
        <f t="shared" si="20"/>
        <v>0</v>
      </c>
      <c r="AO92">
        <f t="shared" si="21"/>
        <v>0</v>
      </c>
      <c r="AP92">
        <f t="shared" si="22"/>
        <v>0</v>
      </c>
      <c r="AQ92">
        <f t="shared" si="23"/>
        <v>0</v>
      </c>
      <c r="AR92">
        <f t="shared" si="24"/>
        <v>0</v>
      </c>
      <c r="AS92">
        <f t="shared" si="25"/>
        <v>0</v>
      </c>
      <c r="AT92">
        <f t="shared" si="26"/>
        <v>0</v>
      </c>
      <c r="AU92">
        <f t="shared" si="27"/>
        <v>0</v>
      </c>
      <c r="AV92">
        <f t="shared" si="28"/>
        <v>0</v>
      </c>
      <c r="AW92">
        <f t="shared" si="29"/>
        <v>0</v>
      </c>
      <c r="AX92">
        <f t="shared" si="30"/>
        <v>0</v>
      </c>
      <c r="AY92">
        <f t="shared" si="31"/>
        <v>1</v>
      </c>
      <c r="AZ92">
        <f t="shared" si="32"/>
        <v>1</v>
      </c>
      <c r="BA92">
        <f t="shared" si="33"/>
        <v>0</v>
      </c>
      <c r="BB92">
        <f t="shared" si="34"/>
        <v>0</v>
      </c>
      <c r="BC92">
        <f t="shared" si="35"/>
        <v>0</v>
      </c>
    </row>
    <row r="93" spans="1:55" x14ac:dyDescent="0.3">
      <c r="A93">
        <v>202834</v>
      </c>
      <c r="B93" t="s">
        <v>467</v>
      </c>
      <c r="C93" s="268">
        <v>42370</v>
      </c>
      <c r="D93" s="268">
        <v>42400.999988425923</v>
      </c>
      <c r="E93">
        <v>1</v>
      </c>
      <c r="F93" t="s">
        <v>42</v>
      </c>
      <c r="H93">
        <v>310</v>
      </c>
      <c r="I93">
        <v>0</v>
      </c>
      <c r="J93">
        <v>0</v>
      </c>
      <c r="K93">
        <v>0</v>
      </c>
      <c r="L93">
        <v>0</v>
      </c>
      <c r="M93">
        <v>22285188.559999999</v>
      </c>
      <c r="N93">
        <v>18885753.016949099</v>
      </c>
      <c r="O93">
        <v>1888575.2756610101</v>
      </c>
      <c r="P93">
        <v>0</v>
      </c>
      <c r="Q93">
        <v>0</v>
      </c>
      <c r="R93" s="268">
        <v>42420.498437499999</v>
      </c>
      <c r="T93">
        <v>202834</v>
      </c>
      <c r="U93" t="s">
        <v>467</v>
      </c>
      <c r="V93" s="268">
        <v>42370</v>
      </c>
      <c r="W93" s="268">
        <v>42400.999988425923</v>
      </c>
      <c r="X93">
        <v>1</v>
      </c>
      <c r="Y93" t="s">
        <v>42</v>
      </c>
      <c r="AA93">
        <v>310</v>
      </c>
      <c r="AB93">
        <v>0</v>
      </c>
      <c r="AC93">
        <v>0</v>
      </c>
      <c r="AD93">
        <v>0</v>
      </c>
      <c r="AE93">
        <v>0</v>
      </c>
      <c r="AF93">
        <v>18885753.016949099</v>
      </c>
      <c r="AG93">
        <v>22285188.559999999</v>
      </c>
      <c r="AH93">
        <v>1888575.2756610101</v>
      </c>
      <c r="AI93">
        <v>0</v>
      </c>
      <c r="AJ93">
        <v>0</v>
      </c>
      <c r="AK93" s="268">
        <v>42429.509814814817</v>
      </c>
      <c r="AM93">
        <f t="shared" si="19"/>
        <v>0</v>
      </c>
      <c r="AN93">
        <f t="shared" si="20"/>
        <v>0</v>
      </c>
      <c r="AO93">
        <f t="shared" si="21"/>
        <v>0</v>
      </c>
      <c r="AP93">
        <f t="shared" si="22"/>
        <v>0</v>
      </c>
      <c r="AQ93">
        <f t="shared" si="23"/>
        <v>0</v>
      </c>
      <c r="AR93">
        <f t="shared" si="24"/>
        <v>0</v>
      </c>
      <c r="AS93">
        <f t="shared" si="25"/>
        <v>0</v>
      </c>
      <c r="AT93">
        <f t="shared" si="26"/>
        <v>0</v>
      </c>
      <c r="AU93">
        <f t="shared" si="27"/>
        <v>0</v>
      </c>
      <c r="AV93">
        <f t="shared" si="28"/>
        <v>0</v>
      </c>
      <c r="AW93">
        <f t="shared" si="29"/>
        <v>0</v>
      </c>
      <c r="AX93">
        <f t="shared" si="30"/>
        <v>0</v>
      </c>
      <c r="AY93">
        <f t="shared" si="31"/>
        <v>1</v>
      </c>
      <c r="AZ93">
        <f t="shared" si="32"/>
        <v>1</v>
      </c>
      <c r="BA93">
        <f t="shared" si="33"/>
        <v>0</v>
      </c>
      <c r="BB93">
        <f t="shared" si="34"/>
        <v>0</v>
      </c>
      <c r="BC93">
        <f t="shared" si="35"/>
        <v>0</v>
      </c>
    </row>
    <row r="94" spans="1:55" x14ac:dyDescent="0.3">
      <c r="A94">
        <v>202835</v>
      </c>
      <c r="B94" t="s">
        <v>468</v>
      </c>
      <c r="C94" s="268">
        <v>42248</v>
      </c>
      <c r="D94" s="268">
        <v>42429</v>
      </c>
      <c r="E94">
        <v>1</v>
      </c>
      <c r="F94" t="s">
        <v>42</v>
      </c>
      <c r="H94">
        <v>302</v>
      </c>
      <c r="I94">
        <v>27987771.420000002</v>
      </c>
      <c r="J94">
        <v>639510.85679999995</v>
      </c>
      <c r="K94">
        <v>0</v>
      </c>
      <c r="L94">
        <v>0</v>
      </c>
      <c r="M94">
        <v>33025570.32</v>
      </c>
      <c r="N94">
        <v>27987771.420000002</v>
      </c>
      <c r="O94">
        <v>639510.85679999995</v>
      </c>
      <c r="P94">
        <v>0</v>
      </c>
      <c r="Q94">
        <v>0</v>
      </c>
      <c r="R94" s="268">
        <v>42420.498437499999</v>
      </c>
      <c r="T94">
        <v>202835</v>
      </c>
      <c r="U94" t="s">
        <v>468</v>
      </c>
      <c r="V94" s="268">
        <v>42248</v>
      </c>
      <c r="W94" s="268">
        <v>42429</v>
      </c>
      <c r="X94">
        <v>1</v>
      </c>
      <c r="Y94" t="s">
        <v>42</v>
      </c>
      <c r="AA94">
        <v>302</v>
      </c>
      <c r="AB94">
        <v>27987771.420000002</v>
      </c>
      <c r="AC94">
        <v>639510.85679999995</v>
      </c>
      <c r="AD94">
        <v>0</v>
      </c>
      <c r="AE94">
        <v>0</v>
      </c>
      <c r="AF94">
        <v>27987771.420000002</v>
      </c>
      <c r="AG94">
        <v>33025570.32</v>
      </c>
      <c r="AH94">
        <v>639510.85679999995</v>
      </c>
      <c r="AI94">
        <v>0</v>
      </c>
      <c r="AJ94">
        <v>0</v>
      </c>
      <c r="AK94" s="268">
        <v>42429.509814814817</v>
      </c>
      <c r="AM94">
        <f t="shared" si="19"/>
        <v>0</v>
      </c>
      <c r="AN94">
        <f t="shared" si="20"/>
        <v>0</v>
      </c>
      <c r="AO94">
        <f t="shared" si="21"/>
        <v>0</v>
      </c>
      <c r="AP94">
        <f t="shared" si="22"/>
        <v>0</v>
      </c>
      <c r="AQ94">
        <f t="shared" si="23"/>
        <v>0</v>
      </c>
      <c r="AR94">
        <f t="shared" si="24"/>
        <v>0</v>
      </c>
      <c r="AS94">
        <f t="shared" si="25"/>
        <v>0</v>
      </c>
      <c r="AT94">
        <f t="shared" si="26"/>
        <v>0</v>
      </c>
      <c r="AU94">
        <f t="shared" si="27"/>
        <v>0</v>
      </c>
      <c r="AV94">
        <f t="shared" si="28"/>
        <v>0</v>
      </c>
      <c r="AW94">
        <f t="shared" si="29"/>
        <v>0</v>
      </c>
      <c r="AX94">
        <f t="shared" si="30"/>
        <v>0</v>
      </c>
      <c r="AY94">
        <f t="shared" si="31"/>
        <v>1</v>
      </c>
      <c r="AZ94">
        <f t="shared" si="32"/>
        <v>1</v>
      </c>
      <c r="BA94">
        <f t="shared" si="33"/>
        <v>0</v>
      </c>
      <c r="BB94">
        <f t="shared" si="34"/>
        <v>0</v>
      </c>
      <c r="BC94">
        <f t="shared" si="35"/>
        <v>0</v>
      </c>
    </row>
    <row r="95" spans="1:55" x14ac:dyDescent="0.3">
      <c r="A95">
        <v>202835</v>
      </c>
      <c r="B95" t="s">
        <v>468</v>
      </c>
      <c r="C95" s="268">
        <v>42370</v>
      </c>
      <c r="D95" s="268">
        <v>42400.999988425923</v>
      </c>
      <c r="E95">
        <v>1</v>
      </c>
      <c r="F95" t="s">
        <v>42</v>
      </c>
      <c r="G95">
        <v>1</v>
      </c>
      <c r="H95">
        <v>301</v>
      </c>
      <c r="I95">
        <v>9229.48</v>
      </c>
      <c r="J95">
        <v>922.94799999999998</v>
      </c>
      <c r="K95">
        <v>0</v>
      </c>
      <c r="L95">
        <v>0</v>
      </c>
      <c r="M95">
        <v>0</v>
      </c>
      <c r="N95">
        <v>0</v>
      </c>
      <c r="O95">
        <v>922.94799999999998</v>
      </c>
      <c r="P95">
        <v>0</v>
      </c>
      <c r="Q95">
        <v>0</v>
      </c>
      <c r="R95" s="268">
        <v>42420.498437499999</v>
      </c>
      <c r="T95">
        <v>202835</v>
      </c>
      <c r="U95" t="s">
        <v>468</v>
      </c>
      <c r="V95" s="268">
        <v>42370</v>
      </c>
      <c r="W95" s="268">
        <v>42400.999988425923</v>
      </c>
      <c r="X95">
        <v>1</v>
      </c>
      <c r="Y95" t="s">
        <v>42</v>
      </c>
      <c r="Z95">
        <v>1</v>
      </c>
      <c r="AA95">
        <v>301</v>
      </c>
      <c r="AB95">
        <v>9229.48</v>
      </c>
      <c r="AC95">
        <v>922.94799999999998</v>
      </c>
      <c r="AD95">
        <v>0</v>
      </c>
      <c r="AE95">
        <v>0</v>
      </c>
      <c r="AF95">
        <v>0</v>
      </c>
      <c r="AG95">
        <v>0</v>
      </c>
      <c r="AH95">
        <v>922.94799999999998</v>
      </c>
      <c r="AI95">
        <v>0</v>
      </c>
      <c r="AJ95">
        <v>0</v>
      </c>
      <c r="AK95" s="268">
        <v>42429.509814814817</v>
      </c>
      <c r="AM95">
        <f t="shared" si="19"/>
        <v>0</v>
      </c>
      <c r="AN95">
        <f t="shared" si="20"/>
        <v>0</v>
      </c>
      <c r="AO95">
        <f t="shared" si="21"/>
        <v>0</v>
      </c>
      <c r="AP95">
        <f t="shared" si="22"/>
        <v>0</v>
      </c>
      <c r="AQ95">
        <f t="shared" si="23"/>
        <v>0</v>
      </c>
      <c r="AR95">
        <f t="shared" si="24"/>
        <v>0</v>
      </c>
      <c r="AS95">
        <f t="shared" si="25"/>
        <v>0</v>
      </c>
      <c r="AT95">
        <f t="shared" si="26"/>
        <v>0</v>
      </c>
      <c r="AU95">
        <f t="shared" si="27"/>
        <v>0</v>
      </c>
      <c r="AV95">
        <f t="shared" si="28"/>
        <v>0</v>
      </c>
      <c r="AW95">
        <f t="shared" si="29"/>
        <v>0</v>
      </c>
      <c r="AX95">
        <f t="shared" si="30"/>
        <v>0</v>
      </c>
      <c r="AY95">
        <f t="shared" si="31"/>
        <v>0</v>
      </c>
      <c r="AZ95">
        <f t="shared" si="32"/>
        <v>0</v>
      </c>
      <c r="BA95">
        <f t="shared" si="33"/>
        <v>0</v>
      </c>
      <c r="BB95">
        <f t="shared" si="34"/>
        <v>0</v>
      </c>
      <c r="BC95">
        <f t="shared" si="35"/>
        <v>0</v>
      </c>
    </row>
    <row r="96" spans="1:55" x14ac:dyDescent="0.3">
      <c r="A96">
        <v>202835</v>
      </c>
      <c r="B96" t="s">
        <v>468</v>
      </c>
      <c r="C96" s="268">
        <v>42370</v>
      </c>
      <c r="D96" s="268">
        <v>42400.999988425923</v>
      </c>
      <c r="E96">
        <v>1</v>
      </c>
      <c r="F96" t="s">
        <v>42</v>
      </c>
      <c r="G96">
        <v>7</v>
      </c>
      <c r="H96">
        <v>301</v>
      </c>
      <c r="I96">
        <v>3046784.25</v>
      </c>
      <c r="J96">
        <v>304678.42499999999</v>
      </c>
      <c r="K96">
        <v>0</v>
      </c>
      <c r="L96">
        <v>0</v>
      </c>
      <c r="M96">
        <v>0</v>
      </c>
      <c r="N96">
        <v>0</v>
      </c>
      <c r="O96">
        <v>304678.42499999999</v>
      </c>
      <c r="P96">
        <v>0</v>
      </c>
      <c r="Q96">
        <v>0</v>
      </c>
      <c r="R96" s="268">
        <v>42420.498437499999</v>
      </c>
      <c r="T96">
        <v>202835</v>
      </c>
      <c r="U96" t="s">
        <v>468</v>
      </c>
      <c r="V96" s="268">
        <v>42370</v>
      </c>
      <c r="W96" s="268">
        <v>42400.999988425923</v>
      </c>
      <c r="X96">
        <v>1</v>
      </c>
      <c r="Y96" t="s">
        <v>42</v>
      </c>
      <c r="Z96">
        <v>7</v>
      </c>
      <c r="AA96">
        <v>301</v>
      </c>
      <c r="AB96">
        <v>3046784.25</v>
      </c>
      <c r="AC96">
        <v>304678.42499999999</v>
      </c>
      <c r="AD96">
        <v>0</v>
      </c>
      <c r="AE96">
        <v>0</v>
      </c>
      <c r="AF96">
        <v>0</v>
      </c>
      <c r="AG96">
        <v>0</v>
      </c>
      <c r="AH96">
        <v>304678.42499999999</v>
      </c>
      <c r="AI96">
        <v>0</v>
      </c>
      <c r="AJ96">
        <v>0</v>
      </c>
      <c r="AK96" s="268">
        <v>42429.509814814817</v>
      </c>
      <c r="AM96">
        <f t="shared" si="19"/>
        <v>0</v>
      </c>
      <c r="AN96">
        <f t="shared" si="20"/>
        <v>0</v>
      </c>
      <c r="AO96">
        <f t="shared" si="21"/>
        <v>0</v>
      </c>
      <c r="AP96">
        <f t="shared" si="22"/>
        <v>0</v>
      </c>
      <c r="AQ96">
        <f t="shared" si="23"/>
        <v>0</v>
      </c>
      <c r="AR96">
        <f t="shared" si="24"/>
        <v>0</v>
      </c>
      <c r="AS96">
        <f t="shared" si="25"/>
        <v>0</v>
      </c>
      <c r="AT96">
        <f t="shared" si="26"/>
        <v>0</v>
      </c>
      <c r="AU96">
        <f t="shared" si="27"/>
        <v>0</v>
      </c>
      <c r="AV96">
        <f t="shared" si="28"/>
        <v>0</v>
      </c>
      <c r="AW96">
        <f t="shared" si="29"/>
        <v>0</v>
      </c>
      <c r="AX96">
        <f t="shared" si="30"/>
        <v>0</v>
      </c>
      <c r="AY96">
        <f t="shared" si="31"/>
        <v>0</v>
      </c>
      <c r="AZ96">
        <f t="shared" si="32"/>
        <v>0</v>
      </c>
      <c r="BA96">
        <f t="shared" si="33"/>
        <v>0</v>
      </c>
      <c r="BB96">
        <f t="shared" si="34"/>
        <v>0</v>
      </c>
      <c r="BC96">
        <f t="shared" si="35"/>
        <v>0</v>
      </c>
    </row>
    <row r="97" spans="1:55" x14ac:dyDescent="0.3">
      <c r="A97">
        <v>202835</v>
      </c>
      <c r="B97" t="s">
        <v>468</v>
      </c>
      <c r="C97" s="268">
        <v>42370</v>
      </c>
      <c r="D97" s="268">
        <v>42400.999988425923</v>
      </c>
      <c r="E97">
        <v>1</v>
      </c>
      <c r="F97" t="s">
        <v>42</v>
      </c>
      <c r="G97">
        <v>11</v>
      </c>
      <c r="H97">
        <v>301</v>
      </c>
      <c r="I97">
        <v>58605.31</v>
      </c>
      <c r="J97">
        <v>5860.5309999999999</v>
      </c>
      <c r="K97">
        <v>0</v>
      </c>
      <c r="L97">
        <v>0</v>
      </c>
      <c r="M97">
        <v>0</v>
      </c>
      <c r="N97">
        <v>0</v>
      </c>
      <c r="O97">
        <v>5860.5309999999999</v>
      </c>
      <c r="P97">
        <v>0</v>
      </c>
      <c r="Q97">
        <v>0</v>
      </c>
      <c r="R97" s="268">
        <v>42420.498437499999</v>
      </c>
      <c r="T97">
        <v>202835</v>
      </c>
      <c r="U97" t="s">
        <v>468</v>
      </c>
      <c r="V97" s="268">
        <v>42370</v>
      </c>
      <c r="W97" s="268">
        <v>42400.999988425923</v>
      </c>
      <c r="X97">
        <v>1</v>
      </c>
      <c r="Y97" t="s">
        <v>42</v>
      </c>
      <c r="Z97">
        <v>11</v>
      </c>
      <c r="AA97">
        <v>301</v>
      </c>
      <c r="AB97">
        <v>58605.31</v>
      </c>
      <c r="AC97">
        <v>5860.5309999999999</v>
      </c>
      <c r="AD97">
        <v>0</v>
      </c>
      <c r="AE97">
        <v>0</v>
      </c>
      <c r="AF97">
        <v>0</v>
      </c>
      <c r="AG97">
        <v>0</v>
      </c>
      <c r="AH97">
        <v>5860.5309999999999</v>
      </c>
      <c r="AI97">
        <v>0</v>
      </c>
      <c r="AJ97">
        <v>0</v>
      </c>
      <c r="AK97" s="268">
        <v>42429.509814814817</v>
      </c>
      <c r="AM97">
        <f t="shared" si="19"/>
        <v>0</v>
      </c>
      <c r="AN97">
        <f t="shared" si="20"/>
        <v>0</v>
      </c>
      <c r="AO97">
        <f t="shared" si="21"/>
        <v>0</v>
      </c>
      <c r="AP97">
        <f t="shared" si="22"/>
        <v>0</v>
      </c>
      <c r="AQ97">
        <f t="shared" si="23"/>
        <v>0</v>
      </c>
      <c r="AR97">
        <f t="shared" si="24"/>
        <v>0</v>
      </c>
      <c r="AS97">
        <f t="shared" si="25"/>
        <v>0</v>
      </c>
      <c r="AT97">
        <f t="shared" si="26"/>
        <v>0</v>
      </c>
      <c r="AU97">
        <f t="shared" si="27"/>
        <v>0</v>
      </c>
      <c r="AV97">
        <f t="shared" si="28"/>
        <v>0</v>
      </c>
      <c r="AW97">
        <f t="shared" si="29"/>
        <v>0</v>
      </c>
      <c r="AX97">
        <f t="shared" si="30"/>
        <v>0</v>
      </c>
      <c r="AY97">
        <f t="shared" si="31"/>
        <v>0</v>
      </c>
      <c r="AZ97">
        <f t="shared" si="32"/>
        <v>0</v>
      </c>
      <c r="BA97">
        <f t="shared" si="33"/>
        <v>0</v>
      </c>
      <c r="BB97">
        <f t="shared" si="34"/>
        <v>0</v>
      </c>
      <c r="BC97">
        <f t="shared" si="35"/>
        <v>0</v>
      </c>
    </row>
    <row r="98" spans="1:55" x14ac:dyDescent="0.3">
      <c r="A98">
        <v>202835</v>
      </c>
      <c r="B98" t="s">
        <v>468</v>
      </c>
      <c r="C98" s="268">
        <v>42370</v>
      </c>
      <c r="D98" s="268">
        <v>42400.999988425923</v>
      </c>
      <c r="E98">
        <v>1</v>
      </c>
      <c r="F98" t="s">
        <v>42</v>
      </c>
      <c r="G98">
        <v>12</v>
      </c>
      <c r="H98">
        <v>301</v>
      </c>
      <c r="I98">
        <v>23107.33</v>
      </c>
      <c r="J98">
        <v>2310.7330000000002</v>
      </c>
      <c r="K98">
        <v>0</v>
      </c>
      <c r="L98">
        <v>0</v>
      </c>
      <c r="M98">
        <v>0</v>
      </c>
      <c r="N98">
        <v>0</v>
      </c>
      <c r="O98">
        <v>2310.7330000000002</v>
      </c>
      <c r="P98">
        <v>0</v>
      </c>
      <c r="Q98">
        <v>0</v>
      </c>
      <c r="R98" s="268">
        <v>42420.498437499999</v>
      </c>
      <c r="T98">
        <v>202835</v>
      </c>
      <c r="U98" t="s">
        <v>468</v>
      </c>
      <c r="V98" s="268">
        <v>42370</v>
      </c>
      <c r="W98" s="268">
        <v>42400.999988425923</v>
      </c>
      <c r="X98">
        <v>1</v>
      </c>
      <c r="Y98" t="s">
        <v>42</v>
      </c>
      <c r="Z98">
        <v>12</v>
      </c>
      <c r="AA98">
        <v>301</v>
      </c>
      <c r="AB98">
        <v>23107.33</v>
      </c>
      <c r="AC98">
        <v>2310.7330000000002</v>
      </c>
      <c r="AD98">
        <v>0</v>
      </c>
      <c r="AE98">
        <v>0</v>
      </c>
      <c r="AF98">
        <v>0</v>
      </c>
      <c r="AG98">
        <v>0</v>
      </c>
      <c r="AH98">
        <v>2310.7330000000002</v>
      </c>
      <c r="AI98">
        <v>0</v>
      </c>
      <c r="AJ98">
        <v>0</v>
      </c>
      <c r="AK98" s="268">
        <v>42429.509814814817</v>
      </c>
      <c r="AM98">
        <f t="shared" si="19"/>
        <v>0</v>
      </c>
      <c r="AN98">
        <f t="shared" si="20"/>
        <v>0</v>
      </c>
      <c r="AO98">
        <f t="shared" si="21"/>
        <v>0</v>
      </c>
      <c r="AP98">
        <f t="shared" si="22"/>
        <v>0</v>
      </c>
      <c r="AQ98">
        <f t="shared" si="23"/>
        <v>0</v>
      </c>
      <c r="AR98">
        <f t="shared" si="24"/>
        <v>0</v>
      </c>
      <c r="AS98">
        <f t="shared" si="25"/>
        <v>0</v>
      </c>
      <c r="AT98">
        <f t="shared" si="26"/>
        <v>0</v>
      </c>
      <c r="AU98">
        <f t="shared" si="27"/>
        <v>0</v>
      </c>
      <c r="AV98">
        <f t="shared" si="28"/>
        <v>0</v>
      </c>
      <c r="AW98">
        <f t="shared" si="29"/>
        <v>0</v>
      </c>
      <c r="AX98">
        <f t="shared" si="30"/>
        <v>0</v>
      </c>
      <c r="AY98">
        <f t="shared" si="31"/>
        <v>0</v>
      </c>
      <c r="AZ98">
        <f t="shared" si="32"/>
        <v>0</v>
      </c>
      <c r="BA98">
        <f t="shared" si="33"/>
        <v>0</v>
      </c>
      <c r="BB98">
        <f t="shared" si="34"/>
        <v>0</v>
      </c>
      <c r="BC98">
        <f t="shared" si="35"/>
        <v>0</v>
      </c>
    </row>
    <row r="99" spans="1:55" x14ac:dyDescent="0.3">
      <c r="A99">
        <v>202836</v>
      </c>
      <c r="B99" t="s">
        <v>469</v>
      </c>
      <c r="C99" s="268">
        <v>42248</v>
      </c>
      <c r="D99" s="268">
        <v>42429</v>
      </c>
      <c r="E99">
        <v>1</v>
      </c>
      <c r="F99" t="s">
        <v>42</v>
      </c>
      <c r="H99">
        <v>302</v>
      </c>
      <c r="I99">
        <v>20456443.02</v>
      </c>
      <c r="J99">
        <v>338257.72080000001</v>
      </c>
      <c r="K99">
        <v>0</v>
      </c>
      <c r="L99">
        <v>0</v>
      </c>
      <c r="M99">
        <v>24138602.760000002</v>
      </c>
      <c r="N99">
        <v>20456443.02</v>
      </c>
      <c r="O99">
        <v>338257.72080000001</v>
      </c>
      <c r="P99">
        <v>0</v>
      </c>
      <c r="Q99">
        <v>0</v>
      </c>
      <c r="R99" s="268">
        <v>42420.498437499999</v>
      </c>
      <c r="T99">
        <v>202836</v>
      </c>
      <c r="U99" t="s">
        <v>469</v>
      </c>
      <c r="V99" s="268">
        <v>42248</v>
      </c>
      <c r="W99" s="268">
        <v>42429</v>
      </c>
      <c r="X99">
        <v>1</v>
      </c>
      <c r="Y99" t="s">
        <v>42</v>
      </c>
      <c r="AA99">
        <v>302</v>
      </c>
      <c r="AB99">
        <v>20456443.02</v>
      </c>
      <c r="AC99">
        <v>338257.72080000001</v>
      </c>
      <c r="AD99">
        <v>0</v>
      </c>
      <c r="AE99">
        <v>0</v>
      </c>
      <c r="AF99">
        <v>20456443.02</v>
      </c>
      <c r="AG99">
        <v>24138602.760000002</v>
      </c>
      <c r="AH99">
        <v>338257.72080000001</v>
      </c>
      <c r="AI99">
        <v>0</v>
      </c>
      <c r="AJ99">
        <v>0</v>
      </c>
      <c r="AK99" s="268">
        <v>42429.509814814817</v>
      </c>
      <c r="AM99">
        <f t="shared" si="19"/>
        <v>0</v>
      </c>
      <c r="AN99">
        <f t="shared" si="20"/>
        <v>0</v>
      </c>
      <c r="AO99">
        <f t="shared" si="21"/>
        <v>0</v>
      </c>
      <c r="AP99">
        <f t="shared" si="22"/>
        <v>0</v>
      </c>
      <c r="AQ99">
        <f t="shared" si="23"/>
        <v>0</v>
      </c>
      <c r="AR99">
        <f t="shared" si="24"/>
        <v>0</v>
      </c>
      <c r="AS99">
        <f t="shared" si="25"/>
        <v>0</v>
      </c>
      <c r="AT99">
        <f t="shared" si="26"/>
        <v>0</v>
      </c>
      <c r="AU99">
        <f t="shared" si="27"/>
        <v>0</v>
      </c>
      <c r="AV99">
        <f t="shared" si="28"/>
        <v>0</v>
      </c>
      <c r="AW99">
        <f t="shared" si="29"/>
        <v>0</v>
      </c>
      <c r="AX99">
        <f t="shared" si="30"/>
        <v>0</v>
      </c>
      <c r="AY99">
        <f t="shared" si="31"/>
        <v>1</v>
      </c>
      <c r="AZ99">
        <f t="shared" si="32"/>
        <v>1</v>
      </c>
      <c r="BA99">
        <f t="shared" si="33"/>
        <v>0</v>
      </c>
      <c r="BB99">
        <f t="shared" si="34"/>
        <v>0</v>
      </c>
      <c r="BC99">
        <f t="shared" si="35"/>
        <v>0</v>
      </c>
    </row>
    <row r="100" spans="1:55" x14ac:dyDescent="0.3">
      <c r="A100">
        <v>202841</v>
      </c>
      <c r="B100" t="s">
        <v>470</v>
      </c>
      <c r="C100" s="268">
        <v>42370</v>
      </c>
      <c r="D100" s="268">
        <v>42400.999988425923</v>
      </c>
      <c r="E100">
        <v>1</v>
      </c>
      <c r="F100" t="s">
        <v>42</v>
      </c>
      <c r="H100">
        <v>310</v>
      </c>
      <c r="I100">
        <v>0</v>
      </c>
      <c r="J100">
        <v>0</v>
      </c>
      <c r="K100">
        <v>0</v>
      </c>
      <c r="L100">
        <v>0</v>
      </c>
      <c r="M100">
        <v>1981031.28</v>
      </c>
      <c r="N100">
        <v>1678840.0677966101</v>
      </c>
      <c r="O100">
        <v>161435.14769491501</v>
      </c>
      <c r="P100">
        <v>0</v>
      </c>
      <c r="Q100">
        <v>0</v>
      </c>
      <c r="R100" s="268">
        <v>42420.498437499999</v>
      </c>
      <c r="T100">
        <v>202841</v>
      </c>
      <c r="U100" t="s">
        <v>470</v>
      </c>
      <c r="V100" s="268">
        <v>42370</v>
      </c>
      <c r="W100" s="268">
        <v>42400.999988425923</v>
      </c>
      <c r="X100">
        <v>1</v>
      </c>
      <c r="Y100" t="s">
        <v>42</v>
      </c>
      <c r="AA100">
        <v>310</v>
      </c>
      <c r="AB100">
        <v>0</v>
      </c>
      <c r="AC100">
        <v>0</v>
      </c>
      <c r="AD100">
        <v>0</v>
      </c>
      <c r="AE100">
        <v>0</v>
      </c>
      <c r="AF100">
        <v>1678840.0677966101</v>
      </c>
      <c r="AG100">
        <v>1981031.28</v>
      </c>
      <c r="AH100">
        <v>161435.14769491501</v>
      </c>
      <c r="AI100">
        <v>0</v>
      </c>
      <c r="AJ100">
        <v>0</v>
      </c>
      <c r="AK100" s="268">
        <v>42429.509814814817</v>
      </c>
      <c r="AM100">
        <f t="shared" si="19"/>
        <v>0</v>
      </c>
      <c r="AN100">
        <f t="shared" si="20"/>
        <v>0</v>
      </c>
      <c r="AO100">
        <f t="shared" si="21"/>
        <v>0</v>
      </c>
      <c r="AP100">
        <f t="shared" si="22"/>
        <v>0</v>
      </c>
      <c r="AQ100">
        <f t="shared" si="23"/>
        <v>0</v>
      </c>
      <c r="AR100">
        <f t="shared" si="24"/>
        <v>0</v>
      </c>
      <c r="AS100">
        <f t="shared" si="25"/>
        <v>0</v>
      </c>
      <c r="AT100">
        <f t="shared" si="26"/>
        <v>0</v>
      </c>
      <c r="AU100">
        <f t="shared" si="27"/>
        <v>0</v>
      </c>
      <c r="AV100">
        <f t="shared" si="28"/>
        <v>0</v>
      </c>
      <c r="AW100">
        <f t="shared" si="29"/>
        <v>0</v>
      </c>
      <c r="AX100">
        <f t="shared" si="30"/>
        <v>0</v>
      </c>
      <c r="AY100">
        <f t="shared" si="31"/>
        <v>1</v>
      </c>
      <c r="AZ100">
        <f t="shared" si="32"/>
        <v>1</v>
      </c>
      <c r="BA100">
        <f t="shared" si="33"/>
        <v>0</v>
      </c>
      <c r="BB100">
        <f t="shared" si="34"/>
        <v>0</v>
      </c>
      <c r="BC100">
        <f t="shared" si="35"/>
        <v>0</v>
      </c>
    </row>
    <row r="101" spans="1:55" x14ac:dyDescent="0.3">
      <c r="A101">
        <v>202845</v>
      </c>
      <c r="B101" t="s">
        <v>471</v>
      </c>
      <c r="C101" s="268">
        <v>42248</v>
      </c>
      <c r="D101" s="268">
        <v>42429</v>
      </c>
      <c r="E101">
        <v>1</v>
      </c>
      <c r="F101" t="s">
        <v>42</v>
      </c>
      <c r="H101">
        <v>302</v>
      </c>
      <c r="I101">
        <v>80801326.299999997</v>
      </c>
      <c r="J101">
        <v>3468079.5780000002</v>
      </c>
      <c r="K101">
        <v>0</v>
      </c>
      <c r="L101">
        <v>0</v>
      </c>
      <c r="M101">
        <v>95345565.120000005</v>
      </c>
      <c r="N101">
        <v>80801326.299999997</v>
      </c>
      <c r="O101">
        <v>3468079.5780000002</v>
      </c>
      <c r="P101">
        <v>0</v>
      </c>
      <c r="Q101">
        <v>0</v>
      </c>
      <c r="R101" s="268">
        <v>42420.498437499999</v>
      </c>
      <c r="T101">
        <v>202845</v>
      </c>
      <c r="U101" t="s">
        <v>471</v>
      </c>
      <c r="V101" s="268">
        <v>42248</v>
      </c>
      <c r="W101" s="268">
        <v>42429</v>
      </c>
      <c r="X101">
        <v>1</v>
      </c>
      <c r="Y101" t="s">
        <v>42</v>
      </c>
      <c r="AA101">
        <v>302</v>
      </c>
      <c r="AB101">
        <v>80801326.299999997</v>
      </c>
      <c r="AC101">
        <v>3468079.5780000002</v>
      </c>
      <c r="AD101">
        <v>0</v>
      </c>
      <c r="AE101">
        <v>0</v>
      </c>
      <c r="AF101">
        <v>80801326.299999997</v>
      </c>
      <c r="AG101">
        <v>95345565.120000005</v>
      </c>
      <c r="AH101">
        <v>3468079.5780000002</v>
      </c>
      <c r="AI101">
        <v>0</v>
      </c>
      <c r="AJ101">
        <v>0</v>
      </c>
      <c r="AK101" s="268">
        <v>42429.509814814817</v>
      </c>
      <c r="AM101">
        <f t="shared" si="19"/>
        <v>0</v>
      </c>
      <c r="AN101">
        <f t="shared" si="20"/>
        <v>0</v>
      </c>
      <c r="AO101">
        <f t="shared" si="21"/>
        <v>0</v>
      </c>
      <c r="AP101">
        <f t="shared" si="22"/>
        <v>0</v>
      </c>
      <c r="AQ101">
        <f t="shared" si="23"/>
        <v>0</v>
      </c>
      <c r="AR101">
        <f t="shared" si="24"/>
        <v>0</v>
      </c>
      <c r="AS101">
        <f t="shared" si="25"/>
        <v>0</v>
      </c>
      <c r="AT101">
        <f t="shared" si="26"/>
        <v>0</v>
      </c>
      <c r="AU101">
        <f t="shared" si="27"/>
        <v>0</v>
      </c>
      <c r="AV101">
        <f t="shared" si="28"/>
        <v>0</v>
      </c>
      <c r="AW101">
        <f t="shared" si="29"/>
        <v>0</v>
      </c>
      <c r="AX101">
        <f t="shared" si="30"/>
        <v>0</v>
      </c>
      <c r="AY101">
        <f t="shared" si="31"/>
        <v>1</v>
      </c>
      <c r="AZ101">
        <f t="shared" si="32"/>
        <v>1</v>
      </c>
      <c r="BA101">
        <f t="shared" si="33"/>
        <v>0</v>
      </c>
      <c r="BB101">
        <f t="shared" si="34"/>
        <v>0</v>
      </c>
      <c r="BC101">
        <f t="shared" si="35"/>
        <v>0</v>
      </c>
    </row>
    <row r="102" spans="1:55" x14ac:dyDescent="0.3">
      <c r="A102">
        <v>202845</v>
      </c>
      <c r="B102" t="s">
        <v>471</v>
      </c>
      <c r="C102" s="268">
        <v>42370</v>
      </c>
      <c r="D102" s="268">
        <v>42400.999988425923</v>
      </c>
      <c r="E102">
        <v>1</v>
      </c>
      <c r="F102" t="s">
        <v>42</v>
      </c>
      <c r="H102">
        <v>310</v>
      </c>
      <c r="I102">
        <v>0</v>
      </c>
      <c r="J102">
        <v>0</v>
      </c>
      <c r="K102">
        <v>0</v>
      </c>
      <c r="L102">
        <v>0</v>
      </c>
      <c r="M102">
        <v>18382918.260000002</v>
      </c>
      <c r="N102">
        <v>15578744.288135501</v>
      </c>
      <c r="O102">
        <v>1557874.4288135499</v>
      </c>
      <c r="P102">
        <v>0</v>
      </c>
      <c r="Q102">
        <v>0</v>
      </c>
      <c r="R102" s="268">
        <v>42420.498437499999</v>
      </c>
      <c r="T102">
        <v>202845</v>
      </c>
      <c r="U102" t="s">
        <v>471</v>
      </c>
      <c r="V102" s="268">
        <v>42370</v>
      </c>
      <c r="W102" s="268">
        <v>42400.999988425923</v>
      </c>
      <c r="X102">
        <v>1</v>
      </c>
      <c r="Y102" t="s">
        <v>42</v>
      </c>
      <c r="AA102">
        <v>310</v>
      </c>
      <c r="AB102">
        <v>0</v>
      </c>
      <c r="AC102">
        <v>0</v>
      </c>
      <c r="AD102">
        <v>0</v>
      </c>
      <c r="AE102">
        <v>0</v>
      </c>
      <c r="AF102">
        <v>15578744.288135501</v>
      </c>
      <c r="AG102">
        <v>18382918.260000002</v>
      </c>
      <c r="AH102">
        <v>1557874.4288135499</v>
      </c>
      <c r="AI102">
        <v>0</v>
      </c>
      <c r="AJ102">
        <v>0</v>
      </c>
      <c r="AK102" s="268">
        <v>42429.509814814817</v>
      </c>
      <c r="AM102">
        <f t="shared" si="19"/>
        <v>0</v>
      </c>
      <c r="AN102">
        <f t="shared" si="20"/>
        <v>0</v>
      </c>
      <c r="AO102">
        <f t="shared" si="21"/>
        <v>0</v>
      </c>
      <c r="AP102">
        <f t="shared" si="22"/>
        <v>0</v>
      </c>
      <c r="AQ102">
        <f t="shared" si="23"/>
        <v>0</v>
      </c>
      <c r="AR102">
        <f t="shared" si="24"/>
        <v>0</v>
      </c>
      <c r="AS102">
        <f t="shared" si="25"/>
        <v>0</v>
      </c>
      <c r="AT102">
        <f t="shared" si="26"/>
        <v>0</v>
      </c>
      <c r="AU102">
        <f t="shared" si="27"/>
        <v>0</v>
      </c>
      <c r="AV102">
        <f t="shared" si="28"/>
        <v>0</v>
      </c>
      <c r="AW102">
        <f t="shared" si="29"/>
        <v>0</v>
      </c>
      <c r="AX102">
        <f t="shared" si="30"/>
        <v>0</v>
      </c>
      <c r="AY102">
        <f t="shared" si="31"/>
        <v>1</v>
      </c>
      <c r="AZ102">
        <f t="shared" si="32"/>
        <v>1</v>
      </c>
      <c r="BA102">
        <f t="shared" si="33"/>
        <v>0</v>
      </c>
      <c r="BB102">
        <f t="shared" si="34"/>
        <v>0</v>
      </c>
      <c r="BC102">
        <f t="shared" si="35"/>
        <v>0</v>
      </c>
    </row>
    <row r="103" spans="1:55" x14ac:dyDescent="0.3">
      <c r="A103">
        <v>202846</v>
      </c>
      <c r="B103" t="s">
        <v>472</v>
      </c>
      <c r="C103" s="268">
        <v>42248</v>
      </c>
      <c r="D103" s="268">
        <v>42429</v>
      </c>
      <c r="E103">
        <v>1</v>
      </c>
      <c r="F103" t="s">
        <v>42</v>
      </c>
      <c r="H103">
        <v>302</v>
      </c>
      <c r="I103">
        <v>21035891.640000001</v>
      </c>
      <c r="J103">
        <v>361435.66560000001</v>
      </c>
      <c r="K103">
        <v>0</v>
      </c>
      <c r="L103">
        <v>0</v>
      </c>
      <c r="M103">
        <v>24822352.059999999</v>
      </c>
      <c r="N103">
        <v>21035891.640000001</v>
      </c>
      <c r="O103">
        <v>361435.66560000001</v>
      </c>
      <c r="P103">
        <v>0</v>
      </c>
      <c r="Q103">
        <v>0</v>
      </c>
      <c r="R103" s="268">
        <v>42420.498437499999</v>
      </c>
      <c r="T103">
        <v>202846</v>
      </c>
      <c r="U103" t="s">
        <v>472</v>
      </c>
      <c r="V103" s="268">
        <v>42248</v>
      </c>
      <c r="W103" s="268">
        <v>42429</v>
      </c>
      <c r="X103">
        <v>1</v>
      </c>
      <c r="Y103" t="s">
        <v>42</v>
      </c>
      <c r="AA103">
        <v>302</v>
      </c>
      <c r="AB103">
        <v>21035891.640000001</v>
      </c>
      <c r="AC103">
        <v>361435.66560000001</v>
      </c>
      <c r="AD103">
        <v>0</v>
      </c>
      <c r="AE103">
        <v>0</v>
      </c>
      <c r="AF103">
        <v>21035891.640000001</v>
      </c>
      <c r="AG103">
        <v>24822352.059999999</v>
      </c>
      <c r="AH103">
        <v>361435.66560000001</v>
      </c>
      <c r="AI103">
        <v>0</v>
      </c>
      <c r="AJ103">
        <v>0</v>
      </c>
      <c r="AK103" s="268">
        <v>42429.509814814817</v>
      </c>
      <c r="AM103">
        <f t="shared" si="19"/>
        <v>0</v>
      </c>
      <c r="AN103">
        <f t="shared" si="20"/>
        <v>0</v>
      </c>
      <c r="AO103">
        <f t="shared" si="21"/>
        <v>0</v>
      </c>
      <c r="AP103">
        <f t="shared" si="22"/>
        <v>0</v>
      </c>
      <c r="AQ103">
        <f t="shared" si="23"/>
        <v>0</v>
      </c>
      <c r="AR103">
        <f t="shared" si="24"/>
        <v>0</v>
      </c>
      <c r="AS103">
        <f t="shared" si="25"/>
        <v>0</v>
      </c>
      <c r="AT103">
        <f t="shared" si="26"/>
        <v>0</v>
      </c>
      <c r="AU103">
        <f t="shared" si="27"/>
        <v>0</v>
      </c>
      <c r="AV103">
        <f t="shared" si="28"/>
        <v>0</v>
      </c>
      <c r="AW103">
        <f t="shared" si="29"/>
        <v>0</v>
      </c>
      <c r="AX103">
        <f t="shared" si="30"/>
        <v>0</v>
      </c>
      <c r="AY103">
        <f t="shared" si="31"/>
        <v>1</v>
      </c>
      <c r="AZ103">
        <f t="shared" si="32"/>
        <v>1</v>
      </c>
      <c r="BA103">
        <f t="shared" si="33"/>
        <v>0</v>
      </c>
      <c r="BB103">
        <f t="shared" si="34"/>
        <v>0</v>
      </c>
      <c r="BC103">
        <f t="shared" si="35"/>
        <v>0</v>
      </c>
    </row>
    <row r="104" spans="1:55" x14ac:dyDescent="0.3">
      <c r="A104">
        <v>202848</v>
      </c>
      <c r="B104" t="s">
        <v>473</v>
      </c>
      <c r="C104" s="268">
        <v>42248</v>
      </c>
      <c r="D104" s="268">
        <v>42429</v>
      </c>
      <c r="E104">
        <v>1</v>
      </c>
      <c r="F104" t="s">
        <v>42</v>
      </c>
      <c r="H104">
        <v>302</v>
      </c>
      <c r="I104">
        <v>124880915.33</v>
      </c>
      <c r="J104">
        <v>6112854.9198000003</v>
      </c>
      <c r="K104">
        <v>0</v>
      </c>
      <c r="L104">
        <v>0</v>
      </c>
      <c r="M104">
        <v>147359480.06999999</v>
      </c>
      <c r="N104">
        <v>124880915.33</v>
      </c>
      <c r="O104">
        <v>6112854.9198000003</v>
      </c>
      <c r="P104">
        <v>0</v>
      </c>
      <c r="Q104">
        <v>0</v>
      </c>
      <c r="R104" s="268">
        <v>42420.498437499999</v>
      </c>
      <c r="T104">
        <v>202848</v>
      </c>
      <c r="U104" t="s">
        <v>473</v>
      </c>
      <c r="V104" s="268">
        <v>42248</v>
      </c>
      <c r="W104" s="268">
        <v>42429</v>
      </c>
      <c r="X104">
        <v>1</v>
      </c>
      <c r="Y104" t="s">
        <v>42</v>
      </c>
      <c r="AA104">
        <v>302</v>
      </c>
      <c r="AB104">
        <v>124880915.33</v>
      </c>
      <c r="AC104">
        <v>6112854.9198000003</v>
      </c>
      <c r="AD104">
        <v>0</v>
      </c>
      <c r="AE104">
        <v>0</v>
      </c>
      <c r="AF104">
        <v>124880915.33</v>
      </c>
      <c r="AG104">
        <v>147359480.06999999</v>
      </c>
      <c r="AH104">
        <v>6112854.9198000003</v>
      </c>
      <c r="AI104">
        <v>0</v>
      </c>
      <c r="AJ104">
        <v>0</v>
      </c>
      <c r="AK104" s="268">
        <v>42429.509814814817</v>
      </c>
      <c r="AM104">
        <f t="shared" si="19"/>
        <v>0</v>
      </c>
      <c r="AN104">
        <f t="shared" si="20"/>
        <v>0</v>
      </c>
      <c r="AO104">
        <f t="shared" si="21"/>
        <v>0</v>
      </c>
      <c r="AP104">
        <f t="shared" si="22"/>
        <v>0</v>
      </c>
      <c r="AQ104">
        <f t="shared" si="23"/>
        <v>0</v>
      </c>
      <c r="AR104">
        <f t="shared" si="24"/>
        <v>0</v>
      </c>
      <c r="AS104">
        <f t="shared" si="25"/>
        <v>0</v>
      </c>
      <c r="AT104">
        <f t="shared" si="26"/>
        <v>0</v>
      </c>
      <c r="AU104">
        <f t="shared" si="27"/>
        <v>0</v>
      </c>
      <c r="AV104">
        <f t="shared" si="28"/>
        <v>0</v>
      </c>
      <c r="AW104">
        <f t="shared" si="29"/>
        <v>0</v>
      </c>
      <c r="AX104">
        <f t="shared" si="30"/>
        <v>0</v>
      </c>
      <c r="AY104">
        <f t="shared" si="31"/>
        <v>1</v>
      </c>
      <c r="AZ104">
        <f t="shared" si="32"/>
        <v>1</v>
      </c>
      <c r="BA104">
        <f t="shared" si="33"/>
        <v>0</v>
      </c>
      <c r="BB104">
        <f t="shared" si="34"/>
        <v>0</v>
      </c>
      <c r="BC104">
        <f t="shared" si="35"/>
        <v>0</v>
      </c>
    </row>
    <row r="105" spans="1:55" x14ac:dyDescent="0.3">
      <c r="A105">
        <v>202848</v>
      </c>
      <c r="B105" t="s">
        <v>473</v>
      </c>
      <c r="C105" s="268">
        <v>42370</v>
      </c>
      <c r="D105" s="268">
        <v>42400.999988425923</v>
      </c>
      <c r="E105">
        <v>1</v>
      </c>
      <c r="F105" t="s">
        <v>42</v>
      </c>
      <c r="H105">
        <v>310</v>
      </c>
      <c r="I105">
        <v>0</v>
      </c>
      <c r="J105">
        <v>0</v>
      </c>
      <c r="K105">
        <v>0</v>
      </c>
      <c r="L105">
        <v>0</v>
      </c>
      <c r="M105">
        <v>12934340.859999999</v>
      </c>
      <c r="N105">
        <v>10961305.813559299</v>
      </c>
      <c r="O105">
        <v>1096130.5813559301</v>
      </c>
      <c r="P105">
        <v>0</v>
      </c>
      <c r="Q105">
        <v>0</v>
      </c>
      <c r="R105" s="268">
        <v>42420.498437499999</v>
      </c>
      <c r="T105">
        <v>202848</v>
      </c>
      <c r="U105" t="s">
        <v>473</v>
      </c>
      <c r="V105" s="268">
        <v>42370</v>
      </c>
      <c r="W105" s="268">
        <v>42400.999988425923</v>
      </c>
      <c r="X105">
        <v>1</v>
      </c>
      <c r="Y105" t="s">
        <v>42</v>
      </c>
      <c r="AA105">
        <v>310</v>
      </c>
      <c r="AB105">
        <v>0</v>
      </c>
      <c r="AC105">
        <v>0</v>
      </c>
      <c r="AD105">
        <v>0</v>
      </c>
      <c r="AE105">
        <v>0</v>
      </c>
      <c r="AF105">
        <v>10961305.813559299</v>
      </c>
      <c r="AG105">
        <v>12934340.859999999</v>
      </c>
      <c r="AH105">
        <v>1096130.5813559301</v>
      </c>
      <c r="AI105">
        <v>0</v>
      </c>
      <c r="AJ105">
        <v>0</v>
      </c>
      <c r="AK105" s="268">
        <v>42429.509814814817</v>
      </c>
      <c r="AM105">
        <f t="shared" si="19"/>
        <v>0</v>
      </c>
      <c r="AN105">
        <f t="shared" si="20"/>
        <v>0</v>
      </c>
      <c r="AO105">
        <f t="shared" si="21"/>
        <v>0</v>
      </c>
      <c r="AP105">
        <f t="shared" si="22"/>
        <v>0</v>
      </c>
      <c r="AQ105">
        <f t="shared" si="23"/>
        <v>0</v>
      </c>
      <c r="AR105">
        <f t="shared" si="24"/>
        <v>0</v>
      </c>
      <c r="AS105">
        <f t="shared" si="25"/>
        <v>0</v>
      </c>
      <c r="AT105">
        <f t="shared" si="26"/>
        <v>0</v>
      </c>
      <c r="AU105">
        <f t="shared" si="27"/>
        <v>0</v>
      </c>
      <c r="AV105">
        <f t="shared" si="28"/>
        <v>0</v>
      </c>
      <c r="AW105">
        <f t="shared" si="29"/>
        <v>0</v>
      </c>
      <c r="AX105">
        <f t="shared" si="30"/>
        <v>0</v>
      </c>
      <c r="AY105">
        <f t="shared" si="31"/>
        <v>1</v>
      </c>
      <c r="AZ105">
        <f t="shared" si="32"/>
        <v>1</v>
      </c>
      <c r="BA105">
        <f t="shared" si="33"/>
        <v>0</v>
      </c>
      <c r="BB105">
        <f t="shared" si="34"/>
        <v>0</v>
      </c>
      <c r="BC105">
        <f t="shared" si="35"/>
        <v>0</v>
      </c>
    </row>
    <row r="106" spans="1:55" x14ac:dyDescent="0.3">
      <c r="A106">
        <v>202852</v>
      </c>
      <c r="B106" t="s">
        <v>474</v>
      </c>
      <c r="C106" s="268">
        <v>42248</v>
      </c>
      <c r="D106" s="268">
        <v>42429</v>
      </c>
      <c r="E106">
        <v>1</v>
      </c>
      <c r="F106" t="s">
        <v>42</v>
      </c>
      <c r="H106">
        <v>302</v>
      </c>
      <c r="I106">
        <v>17314166.18</v>
      </c>
      <c r="J106">
        <v>212566.64720000001</v>
      </c>
      <c r="K106">
        <v>0</v>
      </c>
      <c r="L106">
        <v>0</v>
      </c>
      <c r="M106">
        <v>20430716.120000001</v>
      </c>
      <c r="N106">
        <v>17314166.18</v>
      </c>
      <c r="O106">
        <v>212566.64720000001</v>
      </c>
      <c r="P106">
        <v>0</v>
      </c>
      <c r="Q106">
        <v>0</v>
      </c>
      <c r="R106" s="268">
        <v>42420.498437499999</v>
      </c>
      <c r="T106">
        <v>202852</v>
      </c>
      <c r="U106" t="s">
        <v>474</v>
      </c>
      <c r="V106" s="268">
        <v>42248</v>
      </c>
      <c r="W106" s="268">
        <v>42429</v>
      </c>
      <c r="X106">
        <v>1</v>
      </c>
      <c r="Y106" t="s">
        <v>42</v>
      </c>
      <c r="AA106">
        <v>302</v>
      </c>
      <c r="AB106">
        <v>17314166.18</v>
      </c>
      <c r="AC106">
        <v>212566.64720000001</v>
      </c>
      <c r="AD106">
        <v>0</v>
      </c>
      <c r="AE106">
        <v>0</v>
      </c>
      <c r="AF106">
        <v>17314166.18</v>
      </c>
      <c r="AG106">
        <v>20430716.120000001</v>
      </c>
      <c r="AH106">
        <v>212566.64720000001</v>
      </c>
      <c r="AI106">
        <v>0</v>
      </c>
      <c r="AJ106">
        <v>0</v>
      </c>
      <c r="AK106" s="268">
        <v>42429.509814814817</v>
      </c>
      <c r="AM106">
        <f t="shared" si="19"/>
        <v>0</v>
      </c>
      <c r="AN106">
        <f t="shared" si="20"/>
        <v>0</v>
      </c>
      <c r="AO106">
        <f t="shared" si="21"/>
        <v>0</v>
      </c>
      <c r="AP106">
        <f t="shared" si="22"/>
        <v>0</v>
      </c>
      <c r="AQ106">
        <f t="shared" si="23"/>
        <v>0</v>
      </c>
      <c r="AR106">
        <f t="shared" si="24"/>
        <v>0</v>
      </c>
      <c r="AS106">
        <f t="shared" si="25"/>
        <v>0</v>
      </c>
      <c r="AT106">
        <f t="shared" si="26"/>
        <v>0</v>
      </c>
      <c r="AU106">
        <f t="shared" si="27"/>
        <v>0</v>
      </c>
      <c r="AV106">
        <f t="shared" si="28"/>
        <v>0</v>
      </c>
      <c r="AW106">
        <f t="shared" si="29"/>
        <v>0</v>
      </c>
      <c r="AX106">
        <f t="shared" si="30"/>
        <v>0</v>
      </c>
      <c r="AY106">
        <f t="shared" si="31"/>
        <v>1</v>
      </c>
      <c r="AZ106">
        <f t="shared" si="32"/>
        <v>1</v>
      </c>
      <c r="BA106">
        <f t="shared" si="33"/>
        <v>0</v>
      </c>
      <c r="BB106">
        <f t="shared" si="34"/>
        <v>0</v>
      </c>
      <c r="BC106">
        <f t="shared" si="35"/>
        <v>0</v>
      </c>
    </row>
    <row r="107" spans="1:55" x14ac:dyDescent="0.3">
      <c r="A107">
        <v>202852</v>
      </c>
      <c r="B107" t="s">
        <v>474</v>
      </c>
      <c r="C107" s="268">
        <v>42370</v>
      </c>
      <c r="D107" s="268">
        <v>42400.999988425923</v>
      </c>
      <c r="E107">
        <v>1</v>
      </c>
      <c r="F107" t="s">
        <v>42</v>
      </c>
      <c r="H107">
        <v>310</v>
      </c>
      <c r="I107">
        <v>0</v>
      </c>
      <c r="J107">
        <v>0</v>
      </c>
      <c r="K107">
        <v>0</v>
      </c>
      <c r="L107">
        <v>0</v>
      </c>
      <c r="M107">
        <v>4913268.24</v>
      </c>
      <c r="N107">
        <v>4163786.6440677899</v>
      </c>
      <c r="O107">
        <v>415435.87954237201</v>
      </c>
      <c r="P107">
        <v>0</v>
      </c>
      <c r="Q107">
        <v>0</v>
      </c>
      <c r="R107" s="268">
        <v>42420.498437499999</v>
      </c>
      <c r="T107">
        <v>202852</v>
      </c>
      <c r="U107" t="s">
        <v>474</v>
      </c>
      <c r="V107" s="268">
        <v>42370</v>
      </c>
      <c r="W107" s="268">
        <v>42400.999988425923</v>
      </c>
      <c r="X107">
        <v>1</v>
      </c>
      <c r="Y107" t="s">
        <v>42</v>
      </c>
      <c r="AA107">
        <v>310</v>
      </c>
      <c r="AB107">
        <v>0</v>
      </c>
      <c r="AC107">
        <v>0</v>
      </c>
      <c r="AD107">
        <v>0</v>
      </c>
      <c r="AE107">
        <v>0</v>
      </c>
      <c r="AF107">
        <v>4163786.6440677899</v>
      </c>
      <c r="AG107">
        <v>4913268.24</v>
      </c>
      <c r="AH107">
        <v>415435.87954237201</v>
      </c>
      <c r="AI107">
        <v>0</v>
      </c>
      <c r="AJ107">
        <v>0</v>
      </c>
      <c r="AK107" s="268">
        <v>42429.509814814817</v>
      </c>
      <c r="AM107">
        <f t="shared" si="19"/>
        <v>0</v>
      </c>
      <c r="AN107">
        <f t="shared" si="20"/>
        <v>0</v>
      </c>
      <c r="AO107">
        <f t="shared" si="21"/>
        <v>0</v>
      </c>
      <c r="AP107">
        <f t="shared" si="22"/>
        <v>0</v>
      </c>
      <c r="AQ107">
        <f t="shared" si="23"/>
        <v>0</v>
      </c>
      <c r="AR107">
        <f t="shared" si="24"/>
        <v>0</v>
      </c>
      <c r="AS107">
        <f t="shared" si="25"/>
        <v>0</v>
      </c>
      <c r="AT107">
        <f t="shared" si="26"/>
        <v>0</v>
      </c>
      <c r="AU107">
        <f t="shared" si="27"/>
        <v>0</v>
      </c>
      <c r="AV107">
        <f t="shared" si="28"/>
        <v>0</v>
      </c>
      <c r="AW107">
        <f t="shared" si="29"/>
        <v>0</v>
      </c>
      <c r="AX107">
        <f t="shared" si="30"/>
        <v>0</v>
      </c>
      <c r="AY107">
        <f t="shared" si="31"/>
        <v>1</v>
      </c>
      <c r="AZ107">
        <f t="shared" si="32"/>
        <v>1</v>
      </c>
      <c r="BA107">
        <f t="shared" si="33"/>
        <v>0</v>
      </c>
      <c r="BB107">
        <f t="shared" si="34"/>
        <v>0</v>
      </c>
      <c r="BC107">
        <f t="shared" si="35"/>
        <v>0</v>
      </c>
    </row>
    <row r="108" spans="1:55" x14ac:dyDescent="0.3">
      <c r="A108">
        <v>202853</v>
      </c>
      <c r="B108" t="s">
        <v>475</v>
      </c>
      <c r="C108" s="268">
        <v>42248</v>
      </c>
      <c r="D108" s="268">
        <v>42429</v>
      </c>
      <c r="E108">
        <v>1</v>
      </c>
      <c r="F108" t="s">
        <v>42</v>
      </c>
      <c r="H108">
        <v>302</v>
      </c>
      <c r="I108">
        <v>204196313.03</v>
      </c>
      <c r="J108">
        <v>11663741.9121</v>
      </c>
      <c r="K108">
        <v>0</v>
      </c>
      <c r="L108">
        <v>0</v>
      </c>
      <c r="M108">
        <v>240951649.37</v>
      </c>
      <c r="N108">
        <v>204196313.03</v>
      </c>
      <c r="O108">
        <v>11663741.9121</v>
      </c>
      <c r="P108">
        <v>0</v>
      </c>
      <c r="Q108">
        <v>0</v>
      </c>
      <c r="R108" s="268">
        <v>42420.498437499999</v>
      </c>
      <c r="T108">
        <v>202853</v>
      </c>
      <c r="U108" t="s">
        <v>475</v>
      </c>
      <c r="V108" s="268">
        <v>42248</v>
      </c>
      <c r="W108" s="268">
        <v>42429</v>
      </c>
      <c r="X108">
        <v>1</v>
      </c>
      <c r="Y108" t="s">
        <v>42</v>
      </c>
      <c r="AA108">
        <v>302</v>
      </c>
      <c r="AB108">
        <v>204196313.03</v>
      </c>
      <c r="AC108">
        <v>11663741.9121</v>
      </c>
      <c r="AD108">
        <v>0</v>
      </c>
      <c r="AE108">
        <v>0</v>
      </c>
      <c r="AF108">
        <v>204196313.03</v>
      </c>
      <c r="AG108">
        <v>240951649.37</v>
      </c>
      <c r="AH108">
        <v>11663741.9121</v>
      </c>
      <c r="AI108">
        <v>0</v>
      </c>
      <c r="AJ108">
        <v>0</v>
      </c>
      <c r="AK108" s="268">
        <v>42429.509814814817</v>
      </c>
      <c r="AM108">
        <f t="shared" si="19"/>
        <v>0</v>
      </c>
      <c r="AN108">
        <f t="shared" si="20"/>
        <v>0</v>
      </c>
      <c r="AO108">
        <f t="shared" si="21"/>
        <v>0</v>
      </c>
      <c r="AP108">
        <f t="shared" si="22"/>
        <v>0</v>
      </c>
      <c r="AQ108">
        <f t="shared" si="23"/>
        <v>0</v>
      </c>
      <c r="AR108">
        <f t="shared" si="24"/>
        <v>0</v>
      </c>
      <c r="AS108">
        <f t="shared" si="25"/>
        <v>0</v>
      </c>
      <c r="AT108">
        <f t="shared" si="26"/>
        <v>0</v>
      </c>
      <c r="AU108">
        <f t="shared" si="27"/>
        <v>0</v>
      </c>
      <c r="AV108">
        <f t="shared" si="28"/>
        <v>0</v>
      </c>
      <c r="AW108">
        <f t="shared" si="29"/>
        <v>0</v>
      </c>
      <c r="AX108">
        <f t="shared" si="30"/>
        <v>0</v>
      </c>
      <c r="AY108">
        <f t="shared" si="31"/>
        <v>1</v>
      </c>
      <c r="AZ108">
        <f t="shared" si="32"/>
        <v>1</v>
      </c>
      <c r="BA108">
        <f t="shared" si="33"/>
        <v>0</v>
      </c>
      <c r="BB108">
        <f t="shared" si="34"/>
        <v>0</v>
      </c>
      <c r="BC108">
        <f t="shared" si="35"/>
        <v>0</v>
      </c>
    </row>
    <row r="109" spans="1:55" x14ac:dyDescent="0.3">
      <c r="A109">
        <v>202853</v>
      </c>
      <c r="B109" t="s">
        <v>475</v>
      </c>
      <c r="C109" s="268">
        <v>42370</v>
      </c>
      <c r="D109" s="268">
        <v>42400.999988425923</v>
      </c>
      <c r="E109">
        <v>1</v>
      </c>
      <c r="F109" t="s">
        <v>42</v>
      </c>
      <c r="H109">
        <v>310</v>
      </c>
      <c r="I109">
        <v>0</v>
      </c>
      <c r="J109">
        <v>0</v>
      </c>
      <c r="K109">
        <v>0</v>
      </c>
      <c r="L109">
        <v>0</v>
      </c>
      <c r="M109">
        <v>44400291.659999996</v>
      </c>
      <c r="N109">
        <v>37627365.813559301</v>
      </c>
      <c r="O109">
        <v>3762736.5813559298</v>
      </c>
      <c r="P109">
        <v>0</v>
      </c>
      <c r="Q109">
        <v>0</v>
      </c>
      <c r="R109" s="268">
        <v>42420.498437499999</v>
      </c>
      <c r="T109">
        <v>202853</v>
      </c>
      <c r="U109" t="s">
        <v>475</v>
      </c>
      <c r="V109" s="268">
        <v>42370</v>
      </c>
      <c r="W109" s="268">
        <v>42400.999988425923</v>
      </c>
      <c r="X109">
        <v>1</v>
      </c>
      <c r="Y109" t="s">
        <v>42</v>
      </c>
      <c r="AA109">
        <v>310</v>
      </c>
      <c r="AB109">
        <v>0</v>
      </c>
      <c r="AC109">
        <v>0</v>
      </c>
      <c r="AD109">
        <v>0</v>
      </c>
      <c r="AE109">
        <v>0</v>
      </c>
      <c r="AF109">
        <v>37627365.813559301</v>
      </c>
      <c r="AG109">
        <v>44400291.659999996</v>
      </c>
      <c r="AH109">
        <v>3762736.5813559298</v>
      </c>
      <c r="AI109">
        <v>0</v>
      </c>
      <c r="AJ109">
        <v>0</v>
      </c>
      <c r="AK109" s="268">
        <v>42429.509814814817</v>
      </c>
      <c r="AM109">
        <f t="shared" si="19"/>
        <v>0</v>
      </c>
      <c r="AN109">
        <f t="shared" si="20"/>
        <v>0</v>
      </c>
      <c r="AO109">
        <f t="shared" si="21"/>
        <v>0</v>
      </c>
      <c r="AP109">
        <f t="shared" si="22"/>
        <v>0</v>
      </c>
      <c r="AQ109">
        <f t="shared" si="23"/>
        <v>0</v>
      </c>
      <c r="AR109">
        <f t="shared" si="24"/>
        <v>0</v>
      </c>
      <c r="AS109">
        <f t="shared" si="25"/>
        <v>0</v>
      </c>
      <c r="AT109">
        <f t="shared" si="26"/>
        <v>0</v>
      </c>
      <c r="AU109">
        <f t="shared" si="27"/>
        <v>0</v>
      </c>
      <c r="AV109">
        <f t="shared" si="28"/>
        <v>0</v>
      </c>
      <c r="AW109">
        <f t="shared" si="29"/>
        <v>0</v>
      </c>
      <c r="AX109">
        <f t="shared" si="30"/>
        <v>0</v>
      </c>
      <c r="AY109">
        <f t="shared" si="31"/>
        <v>1</v>
      </c>
      <c r="AZ109">
        <f t="shared" si="32"/>
        <v>1</v>
      </c>
      <c r="BA109">
        <f t="shared" si="33"/>
        <v>0</v>
      </c>
      <c r="BB109">
        <f t="shared" si="34"/>
        <v>0</v>
      </c>
      <c r="BC109">
        <f t="shared" si="35"/>
        <v>0</v>
      </c>
    </row>
    <row r="110" spans="1:55" x14ac:dyDescent="0.3">
      <c r="A110">
        <v>202854</v>
      </c>
      <c r="B110" t="s">
        <v>476</v>
      </c>
      <c r="C110" s="268">
        <v>42370</v>
      </c>
      <c r="D110" s="268">
        <v>42400.999988425923</v>
      </c>
      <c r="E110">
        <v>1</v>
      </c>
      <c r="F110" t="s">
        <v>42</v>
      </c>
      <c r="G110">
        <v>1</v>
      </c>
      <c r="H110">
        <v>301</v>
      </c>
      <c r="I110">
        <v>6037.2</v>
      </c>
      <c r="J110">
        <v>603.72</v>
      </c>
      <c r="K110">
        <v>0</v>
      </c>
      <c r="L110">
        <v>0</v>
      </c>
      <c r="M110">
        <v>0</v>
      </c>
      <c r="N110">
        <v>0</v>
      </c>
      <c r="O110">
        <v>603.72</v>
      </c>
      <c r="P110">
        <v>0</v>
      </c>
      <c r="Q110">
        <v>0</v>
      </c>
      <c r="R110" s="268">
        <v>42420.498437499999</v>
      </c>
      <c r="T110">
        <v>202854</v>
      </c>
      <c r="U110" t="s">
        <v>476</v>
      </c>
      <c r="V110" s="268">
        <v>42370</v>
      </c>
      <c r="W110" s="268">
        <v>42400.999988425923</v>
      </c>
      <c r="X110">
        <v>1</v>
      </c>
      <c r="Y110" t="s">
        <v>42</v>
      </c>
      <c r="Z110">
        <v>1</v>
      </c>
      <c r="AA110">
        <v>301</v>
      </c>
      <c r="AB110">
        <v>6037.2</v>
      </c>
      <c r="AC110">
        <v>603.72</v>
      </c>
      <c r="AD110">
        <v>0</v>
      </c>
      <c r="AE110">
        <v>0</v>
      </c>
      <c r="AF110">
        <v>0</v>
      </c>
      <c r="AG110">
        <v>0</v>
      </c>
      <c r="AH110">
        <v>603.72</v>
      </c>
      <c r="AI110">
        <v>0</v>
      </c>
      <c r="AJ110">
        <v>0</v>
      </c>
      <c r="AK110" s="268">
        <v>42429.509814814817</v>
      </c>
      <c r="AM110">
        <f t="shared" si="19"/>
        <v>0</v>
      </c>
      <c r="AN110">
        <f t="shared" si="20"/>
        <v>0</v>
      </c>
      <c r="AO110">
        <f t="shared" si="21"/>
        <v>0</v>
      </c>
      <c r="AP110">
        <f t="shared" si="22"/>
        <v>0</v>
      </c>
      <c r="AQ110">
        <f t="shared" si="23"/>
        <v>0</v>
      </c>
      <c r="AR110">
        <f t="shared" si="24"/>
        <v>0</v>
      </c>
      <c r="AS110">
        <f t="shared" si="25"/>
        <v>0</v>
      </c>
      <c r="AT110">
        <f t="shared" si="26"/>
        <v>0</v>
      </c>
      <c r="AU110">
        <f t="shared" si="27"/>
        <v>0</v>
      </c>
      <c r="AV110">
        <f t="shared" si="28"/>
        <v>0</v>
      </c>
      <c r="AW110">
        <f t="shared" si="29"/>
        <v>0</v>
      </c>
      <c r="AX110">
        <f t="shared" si="30"/>
        <v>0</v>
      </c>
      <c r="AY110">
        <f t="shared" si="31"/>
        <v>0</v>
      </c>
      <c r="AZ110">
        <f t="shared" si="32"/>
        <v>0</v>
      </c>
      <c r="BA110">
        <f t="shared" si="33"/>
        <v>0</v>
      </c>
      <c r="BB110">
        <f t="shared" si="34"/>
        <v>0</v>
      </c>
      <c r="BC110">
        <f t="shared" si="35"/>
        <v>0</v>
      </c>
    </row>
    <row r="111" spans="1:55" x14ac:dyDescent="0.3">
      <c r="A111">
        <v>202854</v>
      </c>
      <c r="B111" t="s">
        <v>476</v>
      </c>
      <c r="C111" s="268">
        <v>42370</v>
      </c>
      <c r="D111" s="268">
        <v>42400.999988425923</v>
      </c>
      <c r="E111">
        <v>1</v>
      </c>
      <c r="F111" t="s">
        <v>42</v>
      </c>
      <c r="G111">
        <v>7</v>
      </c>
      <c r="H111">
        <v>301</v>
      </c>
      <c r="I111">
        <v>426155.38</v>
      </c>
      <c r="J111">
        <v>42615.538</v>
      </c>
      <c r="K111">
        <v>0</v>
      </c>
      <c r="L111">
        <v>0</v>
      </c>
      <c r="M111">
        <v>0</v>
      </c>
      <c r="N111">
        <v>0</v>
      </c>
      <c r="O111">
        <v>42615.538</v>
      </c>
      <c r="P111">
        <v>0</v>
      </c>
      <c r="Q111">
        <v>0</v>
      </c>
      <c r="R111" s="268">
        <v>42420.498437499999</v>
      </c>
      <c r="T111">
        <v>202854</v>
      </c>
      <c r="U111" t="s">
        <v>476</v>
      </c>
      <c r="V111" s="268">
        <v>42370</v>
      </c>
      <c r="W111" s="268">
        <v>42400.999988425923</v>
      </c>
      <c r="X111">
        <v>1</v>
      </c>
      <c r="Y111" t="s">
        <v>42</v>
      </c>
      <c r="Z111">
        <v>7</v>
      </c>
      <c r="AA111">
        <v>301</v>
      </c>
      <c r="AB111">
        <v>426155.38</v>
      </c>
      <c r="AC111">
        <v>42615.538</v>
      </c>
      <c r="AD111">
        <v>0</v>
      </c>
      <c r="AE111">
        <v>0</v>
      </c>
      <c r="AF111">
        <v>0</v>
      </c>
      <c r="AG111">
        <v>0</v>
      </c>
      <c r="AH111">
        <v>42615.538</v>
      </c>
      <c r="AI111">
        <v>0</v>
      </c>
      <c r="AJ111">
        <v>0</v>
      </c>
      <c r="AK111" s="268">
        <v>42429.509814814817</v>
      </c>
      <c r="AM111">
        <f t="shared" si="19"/>
        <v>0</v>
      </c>
      <c r="AN111">
        <f t="shared" si="20"/>
        <v>0</v>
      </c>
      <c r="AO111">
        <f t="shared" si="21"/>
        <v>0</v>
      </c>
      <c r="AP111">
        <f t="shared" si="22"/>
        <v>0</v>
      </c>
      <c r="AQ111">
        <f t="shared" si="23"/>
        <v>0</v>
      </c>
      <c r="AR111">
        <f t="shared" si="24"/>
        <v>0</v>
      </c>
      <c r="AS111">
        <f t="shared" si="25"/>
        <v>0</v>
      </c>
      <c r="AT111">
        <f t="shared" si="26"/>
        <v>0</v>
      </c>
      <c r="AU111">
        <f t="shared" si="27"/>
        <v>0</v>
      </c>
      <c r="AV111">
        <f t="shared" si="28"/>
        <v>0</v>
      </c>
      <c r="AW111">
        <f t="shared" si="29"/>
        <v>0</v>
      </c>
      <c r="AX111">
        <f t="shared" si="30"/>
        <v>0</v>
      </c>
      <c r="AY111">
        <f t="shared" si="31"/>
        <v>0</v>
      </c>
      <c r="AZ111">
        <f t="shared" si="32"/>
        <v>0</v>
      </c>
      <c r="BA111">
        <f t="shared" si="33"/>
        <v>0</v>
      </c>
      <c r="BB111">
        <f t="shared" si="34"/>
        <v>0</v>
      </c>
      <c r="BC111">
        <f t="shared" si="35"/>
        <v>0</v>
      </c>
    </row>
    <row r="112" spans="1:55" x14ac:dyDescent="0.3">
      <c r="A112">
        <v>202856</v>
      </c>
      <c r="B112" t="s">
        <v>477</v>
      </c>
      <c r="C112" s="268">
        <v>42248</v>
      </c>
      <c r="D112" s="268">
        <v>42429</v>
      </c>
      <c r="E112">
        <v>1</v>
      </c>
      <c r="F112" t="s">
        <v>42</v>
      </c>
      <c r="H112">
        <v>302</v>
      </c>
      <c r="I112">
        <v>252469425.03</v>
      </c>
      <c r="J112">
        <v>15042859.7521</v>
      </c>
      <c r="K112">
        <v>0</v>
      </c>
      <c r="L112">
        <v>0</v>
      </c>
      <c r="M112">
        <v>297913921.60000002</v>
      </c>
      <c r="N112">
        <v>252469425.03</v>
      </c>
      <c r="O112">
        <v>15042859.7521</v>
      </c>
      <c r="P112">
        <v>0</v>
      </c>
      <c r="Q112">
        <v>0</v>
      </c>
      <c r="R112" s="268">
        <v>42420.498437499999</v>
      </c>
      <c r="T112">
        <v>202856</v>
      </c>
      <c r="U112" t="s">
        <v>477</v>
      </c>
      <c r="V112" s="268">
        <v>42248</v>
      </c>
      <c r="W112" s="268">
        <v>42429</v>
      </c>
      <c r="X112">
        <v>1</v>
      </c>
      <c r="Y112" t="s">
        <v>42</v>
      </c>
      <c r="AA112">
        <v>302</v>
      </c>
      <c r="AB112">
        <v>252469425.03</v>
      </c>
      <c r="AC112">
        <v>15042859.7521</v>
      </c>
      <c r="AD112">
        <v>0</v>
      </c>
      <c r="AE112">
        <v>0</v>
      </c>
      <c r="AF112">
        <v>252469425.03</v>
      </c>
      <c r="AG112">
        <v>297913921.60000002</v>
      </c>
      <c r="AH112">
        <v>15042859.7521</v>
      </c>
      <c r="AI112">
        <v>0</v>
      </c>
      <c r="AJ112">
        <v>0</v>
      </c>
      <c r="AK112" s="268">
        <v>42429.509814814817</v>
      </c>
      <c r="AM112">
        <f t="shared" si="19"/>
        <v>0</v>
      </c>
      <c r="AN112">
        <f t="shared" si="20"/>
        <v>0</v>
      </c>
      <c r="AO112">
        <f t="shared" si="21"/>
        <v>0</v>
      </c>
      <c r="AP112">
        <f t="shared" si="22"/>
        <v>0</v>
      </c>
      <c r="AQ112">
        <f t="shared" si="23"/>
        <v>0</v>
      </c>
      <c r="AR112">
        <f t="shared" si="24"/>
        <v>0</v>
      </c>
      <c r="AS112">
        <f t="shared" si="25"/>
        <v>0</v>
      </c>
      <c r="AT112">
        <f t="shared" si="26"/>
        <v>0</v>
      </c>
      <c r="AU112">
        <f t="shared" si="27"/>
        <v>0</v>
      </c>
      <c r="AV112">
        <f t="shared" si="28"/>
        <v>0</v>
      </c>
      <c r="AW112">
        <f t="shared" si="29"/>
        <v>0</v>
      </c>
      <c r="AX112">
        <f t="shared" si="30"/>
        <v>0</v>
      </c>
      <c r="AY112">
        <f t="shared" si="31"/>
        <v>1</v>
      </c>
      <c r="AZ112">
        <f t="shared" si="32"/>
        <v>1</v>
      </c>
      <c r="BA112">
        <f t="shared" si="33"/>
        <v>0</v>
      </c>
      <c r="BB112">
        <f t="shared" si="34"/>
        <v>0</v>
      </c>
      <c r="BC112">
        <f t="shared" si="35"/>
        <v>0</v>
      </c>
    </row>
    <row r="113" spans="1:55" x14ac:dyDescent="0.3">
      <c r="A113">
        <v>202856</v>
      </c>
      <c r="B113" t="s">
        <v>477</v>
      </c>
      <c r="C113" s="268">
        <v>42370</v>
      </c>
      <c r="D113" s="268">
        <v>42400.999988425923</v>
      </c>
      <c r="E113">
        <v>1</v>
      </c>
      <c r="F113" t="s">
        <v>42</v>
      </c>
      <c r="H113">
        <v>310</v>
      </c>
      <c r="I113">
        <v>0</v>
      </c>
      <c r="J113">
        <v>0</v>
      </c>
      <c r="K113">
        <v>0</v>
      </c>
      <c r="L113">
        <v>0</v>
      </c>
      <c r="M113">
        <v>72540417.319999993</v>
      </c>
      <c r="N113">
        <v>61474929.9322033</v>
      </c>
      <c r="O113">
        <v>6147492.9932203302</v>
      </c>
      <c r="P113">
        <v>0</v>
      </c>
      <c r="Q113">
        <v>0</v>
      </c>
      <c r="R113" s="268">
        <v>42420.498437499999</v>
      </c>
      <c r="T113">
        <v>202856</v>
      </c>
      <c r="U113" t="s">
        <v>477</v>
      </c>
      <c r="V113" s="268">
        <v>42370</v>
      </c>
      <c r="W113" s="268">
        <v>42400.999988425923</v>
      </c>
      <c r="X113">
        <v>1</v>
      </c>
      <c r="Y113" t="s">
        <v>42</v>
      </c>
      <c r="AA113">
        <v>310</v>
      </c>
      <c r="AB113">
        <v>0</v>
      </c>
      <c r="AC113">
        <v>0</v>
      </c>
      <c r="AD113">
        <v>0</v>
      </c>
      <c r="AE113">
        <v>0</v>
      </c>
      <c r="AF113">
        <v>61474929.9322033</v>
      </c>
      <c r="AG113">
        <v>72540417.319999993</v>
      </c>
      <c r="AH113">
        <v>6147492.9932203302</v>
      </c>
      <c r="AI113">
        <v>0</v>
      </c>
      <c r="AJ113">
        <v>0</v>
      </c>
      <c r="AK113" s="268">
        <v>42429.509814814817</v>
      </c>
      <c r="AM113">
        <f t="shared" si="19"/>
        <v>0</v>
      </c>
      <c r="AN113">
        <f t="shared" si="20"/>
        <v>0</v>
      </c>
      <c r="AO113">
        <f t="shared" si="21"/>
        <v>0</v>
      </c>
      <c r="AP113">
        <f t="shared" si="22"/>
        <v>0</v>
      </c>
      <c r="AQ113">
        <f t="shared" si="23"/>
        <v>0</v>
      </c>
      <c r="AR113">
        <f t="shared" si="24"/>
        <v>0</v>
      </c>
      <c r="AS113">
        <f t="shared" si="25"/>
        <v>0</v>
      </c>
      <c r="AT113">
        <f t="shared" si="26"/>
        <v>0</v>
      </c>
      <c r="AU113">
        <f t="shared" si="27"/>
        <v>0</v>
      </c>
      <c r="AV113">
        <f t="shared" si="28"/>
        <v>0</v>
      </c>
      <c r="AW113">
        <f t="shared" si="29"/>
        <v>0</v>
      </c>
      <c r="AX113">
        <f t="shared" si="30"/>
        <v>0</v>
      </c>
      <c r="AY113">
        <f t="shared" si="31"/>
        <v>1</v>
      </c>
      <c r="AZ113">
        <f t="shared" si="32"/>
        <v>1</v>
      </c>
      <c r="BA113">
        <f t="shared" si="33"/>
        <v>0</v>
      </c>
      <c r="BB113">
        <f t="shared" si="34"/>
        <v>0</v>
      </c>
      <c r="BC113">
        <f t="shared" si="35"/>
        <v>0</v>
      </c>
    </row>
    <row r="114" spans="1:55" x14ac:dyDescent="0.3">
      <c r="A114">
        <v>202857</v>
      </c>
      <c r="B114" t="s">
        <v>478</v>
      </c>
      <c r="C114" s="268">
        <v>42370</v>
      </c>
      <c r="D114" s="268">
        <v>42400.999988425923</v>
      </c>
      <c r="E114">
        <v>1</v>
      </c>
      <c r="F114" t="s">
        <v>42</v>
      </c>
      <c r="G114">
        <v>7</v>
      </c>
      <c r="H114">
        <v>301</v>
      </c>
      <c r="I114">
        <v>533007.89</v>
      </c>
      <c r="J114">
        <v>53300.788999999997</v>
      </c>
      <c r="K114">
        <v>0</v>
      </c>
      <c r="L114">
        <v>0</v>
      </c>
      <c r="M114">
        <v>0</v>
      </c>
      <c r="N114">
        <v>0</v>
      </c>
      <c r="O114">
        <v>53300.788999999997</v>
      </c>
      <c r="P114">
        <v>0</v>
      </c>
      <c r="Q114">
        <v>0</v>
      </c>
      <c r="R114" s="268">
        <v>42420.498437499999</v>
      </c>
      <c r="T114">
        <v>202857</v>
      </c>
      <c r="U114" t="s">
        <v>478</v>
      </c>
      <c r="V114" s="268">
        <v>42370</v>
      </c>
      <c r="W114" s="268">
        <v>42400.999988425923</v>
      </c>
      <c r="X114">
        <v>1</v>
      </c>
      <c r="Y114" t="s">
        <v>42</v>
      </c>
      <c r="Z114">
        <v>7</v>
      </c>
      <c r="AA114">
        <v>301</v>
      </c>
      <c r="AB114">
        <v>533007.89</v>
      </c>
      <c r="AC114">
        <v>53300.788999999997</v>
      </c>
      <c r="AD114">
        <v>0</v>
      </c>
      <c r="AE114">
        <v>0</v>
      </c>
      <c r="AF114">
        <v>0</v>
      </c>
      <c r="AG114">
        <v>0</v>
      </c>
      <c r="AH114">
        <v>53300.788999999997</v>
      </c>
      <c r="AI114">
        <v>0</v>
      </c>
      <c r="AJ114">
        <v>0</v>
      </c>
      <c r="AK114" s="268">
        <v>42429.509814814817</v>
      </c>
      <c r="AM114">
        <f t="shared" si="19"/>
        <v>0</v>
      </c>
      <c r="AN114">
        <f t="shared" si="20"/>
        <v>0</v>
      </c>
      <c r="AO114">
        <f t="shared" si="21"/>
        <v>0</v>
      </c>
      <c r="AP114">
        <f t="shared" si="22"/>
        <v>0</v>
      </c>
      <c r="AQ114">
        <f t="shared" si="23"/>
        <v>0</v>
      </c>
      <c r="AR114">
        <f t="shared" si="24"/>
        <v>0</v>
      </c>
      <c r="AS114">
        <f t="shared" si="25"/>
        <v>0</v>
      </c>
      <c r="AT114">
        <f t="shared" si="26"/>
        <v>0</v>
      </c>
      <c r="AU114">
        <f t="shared" si="27"/>
        <v>0</v>
      </c>
      <c r="AV114">
        <f t="shared" si="28"/>
        <v>0</v>
      </c>
      <c r="AW114">
        <f t="shared" si="29"/>
        <v>0</v>
      </c>
      <c r="AX114">
        <f t="shared" si="30"/>
        <v>0</v>
      </c>
      <c r="AY114">
        <f t="shared" si="31"/>
        <v>0</v>
      </c>
      <c r="AZ114">
        <f t="shared" si="32"/>
        <v>0</v>
      </c>
      <c r="BA114">
        <f t="shared" si="33"/>
        <v>0</v>
      </c>
      <c r="BB114">
        <f t="shared" si="34"/>
        <v>0</v>
      </c>
      <c r="BC114">
        <f t="shared" si="35"/>
        <v>0</v>
      </c>
    </row>
    <row r="115" spans="1:55" x14ac:dyDescent="0.3">
      <c r="A115">
        <v>202858</v>
      </c>
      <c r="B115" t="s">
        <v>479</v>
      </c>
      <c r="C115" s="268">
        <v>42248</v>
      </c>
      <c r="D115" s="268">
        <v>42429</v>
      </c>
      <c r="E115">
        <v>1</v>
      </c>
      <c r="F115" t="s">
        <v>42</v>
      </c>
      <c r="H115">
        <v>302</v>
      </c>
      <c r="I115">
        <v>70986190.099999994</v>
      </c>
      <c r="J115">
        <v>2879171.406</v>
      </c>
      <c r="K115">
        <v>0</v>
      </c>
      <c r="L115">
        <v>0</v>
      </c>
      <c r="M115">
        <v>83763704.269999996</v>
      </c>
      <c r="N115">
        <v>70986190.099999994</v>
      </c>
      <c r="O115">
        <v>2879171.406</v>
      </c>
      <c r="P115">
        <v>0</v>
      </c>
      <c r="Q115">
        <v>0</v>
      </c>
      <c r="R115" s="268">
        <v>42420.498437499999</v>
      </c>
      <c r="T115">
        <v>202858</v>
      </c>
      <c r="U115" t="s">
        <v>479</v>
      </c>
      <c r="V115" s="268">
        <v>42248</v>
      </c>
      <c r="W115" s="268">
        <v>42429</v>
      </c>
      <c r="X115">
        <v>1</v>
      </c>
      <c r="Y115" t="s">
        <v>42</v>
      </c>
      <c r="AA115">
        <v>302</v>
      </c>
      <c r="AB115">
        <v>70986190.099999994</v>
      </c>
      <c r="AC115">
        <v>2879171.406</v>
      </c>
      <c r="AD115">
        <v>0</v>
      </c>
      <c r="AE115">
        <v>0</v>
      </c>
      <c r="AF115">
        <v>70986190.099999994</v>
      </c>
      <c r="AG115">
        <v>83763704.269999996</v>
      </c>
      <c r="AH115">
        <v>2879171.406</v>
      </c>
      <c r="AI115">
        <v>0</v>
      </c>
      <c r="AJ115">
        <v>0</v>
      </c>
      <c r="AK115" s="268">
        <v>42429.509814814817</v>
      </c>
      <c r="AM115">
        <f t="shared" si="19"/>
        <v>0</v>
      </c>
      <c r="AN115">
        <f t="shared" si="20"/>
        <v>0</v>
      </c>
      <c r="AO115">
        <f t="shared" si="21"/>
        <v>0</v>
      </c>
      <c r="AP115">
        <f t="shared" si="22"/>
        <v>0</v>
      </c>
      <c r="AQ115">
        <f t="shared" si="23"/>
        <v>0</v>
      </c>
      <c r="AR115">
        <f t="shared" si="24"/>
        <v>0</v>
      </c>
      <c r="AS115">
        <f t="shared" si="25"/>
        <v>0</v>
      </c>
      <c r="AT115">
        <f t="shared" si="26"/>
        <v>0</v>
      </c>
      <c r="AU115">
        <f t="shared" si="27"/>
        <v>0</v>
      </c>
      <c r="AV115">
        <f t="shared" si="28"/>
        <v>0</v>
      </c>
      <c r="AW115">
        <f t="shared" si="29"/>
        <v>0</v>
      </c>
      <c r="AX115">
        <f t="shared" si="30"/>
        <v>0</v>
      </c>
      <c r="AY115">
        <f t="shared" si="31"/>
        <v>1</v>
      </c>
      <c r="AZ115">
        <f t="shared" si="32"/>
        <v>1</v>
      </c>
      <c r="BA115">
        <f t="shared" si="33"/>
        <v>0</v>
      </c>
      <c r="BB115">
        <f t="shared" si="34"/>
        <v>0</v>
      </c>
      <c r="BC115">
        <f t="shared" si="35"/>
        <v>0</v>
      </c>
    </row>
    <row r="116" spans="1:55" x14ac:dyDescent="0.3">
      <c r="A116">
        <v>202858</v>
      </c>
      <c r="B116" t="s">
        <v>479</v>
      </c>
      <c r="C116" s="268">
        <v>42370</v>
      </c>
      <c r="D116" s="268">
        <v>42400.999988425923</v>
      </c>
      <c r="E116">
        <v>1</v>
      </c>
      <c r="F116" t="s">
        <v>42</v>
      </c>
      <c r="G116">
        <v>7</v>
      </c>
      <c r="H116">
        <v>301</v>
      </c>
      <c r="I116">
        <v>6215960.1600000001</v>
      </c>
      <c r="J116">
        <v>621596.01599999995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68">
        <v>42420.498437499999</v>
      </c>
      <c r="T116">
        <v>202858</v>
      </c>
      <c r="U116" t="s">
        <v>479</v>
      </c>
      <c r="V116" s="268">
        <v>42370</v>
      </c>
      <c r="W116" s="268">
        <v>42400.999988425923</v>
      </c>
      <c r="X116">
        <v>1</v>
      </c>
      <c r="Y116" t="s">
        <v>42</v>
      </c>
      <c r="Z116">
        <v>7</v>
      </c>
      <c r="AA116">
        <v>301</v>
      </c>
      <c r="AB116">
        <v>6215960.1600000001</v>
      </c>
      <c r="AC116">
        <v>621596.01599999995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268">
        <v>42429.509814814817</v>
      </c>
      <c r="AM116">
        <f t="shared" si="19"/>
        <v>0</v>
      </c>
      <c r="AN116">
        <f t="shared" si="20"/>
        <v>0</v>
      </c>
      <c r="AO116">
        <f t="shared" si="21"/>
        <v>0</v>
      </c>
      <c r="AP116">
        <f t="shared" si="22"/>
        <v>0</v>
      </c>
      <c r="AQ116">
        <f t="shared" si="23"/>
        <v>0</v>
      </c>
      <c r="AR116">
        <f t="shared" si="24"/>
        <v>0</v>
      </c>
      <c r="AS116">
        <f t="shared" si="25"/>
        <v>0</v>
      </c>
      <c r="AT116">
        <f t="shared" si="26"/>
        <v>0</v>
      </c>
      <c r="AU116">
        <f t="shared" si="27"/>
        <v>0</v>
      </c>
      <c r="AV116">
        <f t="shared" si="28"/>
        <v>0</v>
      </c>
      <c r="AW116">
        <f t="shared" si="29"/>
        <v>0</v>
      </c>
      <c r="AX116">
        <f t="shared" si="30"/>
        <v>0</v>
      </c>
      <c r="AY116">
        <f t="shared" si="31"/>
        <v>0</v>
      </c>
      <c r="AZ116">
        <f t="shared" si="32"/>
        <v>0</v>
      </c>
      <c r="BA116">
        <f t="shared" si="33"/>
        <v>0</v>
      </c>
      <c r="BB116">
        <f t="shared" si="34"/>
        <v>0</v>
      </c>
      <c r="BC116">
        <f t="shared" si="35"/>
        <v>0</v>
      </c>
    </row>
    <row r="117" spans="1:55" x14ac:dyDescent="0.3">
      <c r="A117">
        <v>202858</v>
      </c>
      <c r="B117" t="s">
        <v>479</v>
      </c>
      <c r="C117" s="268">
        <v>42370</v>
      </c>
      <c r="D117" s="268">
        <v>42400.999988425923</v>
      </c>
      <c r="E117">
        <v>1</v>
      </c>
      <c r="F117" t="s">
        <v>42</v>
      </c>
      <c r="H117">
        <v>310</v>
      </c>
      <c r="I117">
        <v>0</v>
      </c>
      <c r="J117">
        <v>0</v>
      </c>
      <c r="K117">
        <v>0</v>
      </c>
      <c r="L117">
        <v>0</v>
      </c>
      <c r="M117">
        <v>10925700.02</v>
      </c>
      <c r="N117">
        <v>9259067.8135593198</v>
      </c>
      <c r="O117">
        <v>621596.01599999995</v>
      </c>
      <c r="P117">
        <v>0</v>
      </c>
      <c r="Q117">
        <v>0</v>
      </c>
      <c r="R117" s="268">
        <v>42420.498437499999</v>
      </c>
      <c r="T117">
        <v>202858</v>
      </c>
      <c r="U117" t="s">
        <v>479</v>
      </c>
      <c r="V117" s="268">
        <v>42370</v>
      </c>
      <c r="W117" s="268">
        <v>42400.999988425923</v>
      </c>
      <c r="X117">
        <v>1</v>
      </c>
      <c r="Y117" t="s">
        <v>42</v>
      </c>
      <c r="AA117">
        <v>310</v>
      </c>
      <c r="AB117">
        <v>0</v>
      </c>
      <c r="AC117">
        <v>0</v>
      </c>
      <c r="AD117">
        <v>0</v>
      </c>
      <c r="AE117">
        <v>0</v>
      </c>
      <c r="AF117">
        <v>9259067.8135593198</v>
      </c>
      <c r="AG117">
        <v>10925700.02</v>
      </c>
      <c r="AH117">
        <v>621596.01599999995</v>
      </c>
      <c r="AI117">
        <v>0</v>
      </c>
      <c r="AJ117">
        <v>0</v>
      </c>
      <c r="AK117" s="268">
        <v>42429.509814814817</v>
      </c>
      <c r="AM117">
        <f t="shared" si="19"/>
        <v>0</v>
      </c>
      <c r="AN117">
        <f t="shared" si="20"/>
        <v>0</v>
      </c>
      <c r="AO117">
        <f t="shared" si="21"/>
        <v>0</v>
      </c>
      <c r="AP117">
        <f t="shared" si="22"/>
        <v>0</v>
      </c>
      <c r="AQ117">
        <f t="shared" si="23"/>
        <v>0</v>
      </c>
      <c r="AR117">
        <f t="shared" si="24"/>
        <v>0</v>
      </c>
      <c r="AS117">
        <f t="shared" si="25"/>
        <v>0</v>
      </c>
      <c r="AT117">
        <f t="shared" si="26"/>
        <v>0</v>
      </c>
      <c r="AU117">
        <f t="shared" si="27"/>
        <v>0</v>
      </c>
      <c r="AV117">
        <f t="shared" si="28"/>
        <v>0</v>
      </c>
      <c r="AW117">
        <f t="shared" si="29"/>
        <v>0</v>
      </c>
      <c r="AX117">
        <f t="shared" si="30"/>
        <v>0</v>
      </c>
      <c r="AY117">
        <f t="shared" si="31"/>
        <v>1</v>
      </c>
      <c r="AZ117">
        <f t="shared" si="32"/>
        <v>1</v>
      </c>
      <c r="BA117">
        <f t="shared" si="33"/>
        <v>0</v>
      </c>
      <c r="BB117">
        <f t="shared" si="34"/>
        <v>0</v>
      </c>
      <c r="BC117">
        <f t="shared" si="35"/>
        <v>0</v>
      </c>
    </row>
    <row r="118" spans="1:55" x14ac:dyDescent="0.3">
      <c r="A118">
        <v>202859</v>
      </c>
      <c r="B118" t="s">
        <v>480</v>
      </c>
      <c r="C118" s="268">
        <v>42248</v>
      </c>
      <c r="D118" s="268">
        <v>42429</v>
      </c>
      <c r="E118">
        <v>1</v>
      </c>
      <c r="F118" t="s">
        <v>42</v>
      </c>
      <c r="H118">
        <v>302</v>
      </c>
      <c r="I118">
        <v>66022421.869999997</v>
      </c>
      <c r="J118">
        <v>2581345.3122</v>
      </c>
      <c r="K118">
        <v>0</v>
      </c>
      <c r="L118">
        <v>0</v>
      </c>
      <c r="M118">
        <v>77906457.780000001</v>
      </c>
      <c r="N118">
        <v>66022421.869999997</v>
      </c>
      <c r="O118">
        <v>2581345.3122</v>
      </c>
      <c r="P118">
        <v>0</v>
      </c>
      <c r="Q118">
        <v>0</v>
      </c>
      <c r="R118" s="268">
        <v>42420.498437499999</v>
      </c>
      <c r="T118">
        <v>202859</v>
      </c>
      <c r="U118" t="s">
        <v>480</v>
      </c>
      <c r="V118" s="268">
        <v>42248</v>
      </c>
      <c r="W118" s="268">
        <v>42429</v>
      </c>
      <c r="X118">
        <v>1</v>
      </c>
      <c r="Y118" t="s">
        <v>42</v>
      </c>
      <c r="AA118">
        <v>302</v>
      </c>
      <c r="AB118">
        <v>66022421.869999997</v>
      </c>
      <c r="AC118">
        <v>2581345.3122</v>
      </c>
      <c r="AD118">
        <v>0</v>
      </c>
      <c r="AE118">
        <v>0</v>
      </c>
      <c r="AF118">
        <v>66022421.869999997</v>
      </c>
      <c r="AG118">
        <v>77906457.780000001</v>
      </c>
      <c r="AH118">
        <v>2581345.3122</v>
      </c>
      <c r="AI118">
        <v>0</v>
      </c>
      <c r="AJ118">
        <v>0</v>
      </c>
      <c r="AK118" s="268">
        <v>42429.509814814817</v>
      </c>
      <c r="AM118">
        <f t="shared" si="19"/>
        <v>0</v>
      </c>
      <c r="AN118">
        <f t="shared" si="20"/>
        <v>0</v>
      </c>
      <c r="AO118">
        <f t="shared" si="21"/>
        <v>0</v>
      </c>
      <c r="AP118">
        <f t="shared" si="22"/>
        <v>0</v>
      </c>
      <c r="AQ118">
        <f t="shared" si="23"/>
        <v>0</v>
      </c>
      <c r="AR118">
        <f t="shared" si="24"/>
        <v>0</v>
      </c>
      <c r="AS118">
        <f t="shared" si="25"/>
        <v>0</v>
      </c>
      <c r="AT118">
        <f t="shared" si="26"/>
        <v>0</v>
      </c>
      <c r="AU118">
        <f t="shared" si="27"/>
        <v>0</v>
      </c>
      <c r="AV118">
        <f t="shared" si="28"/>
        <v>0</v>
      </c>
      <c r="AW118">
        <f t="shared" si="29"/>
        <v>0</v>
      </c>
      <c r="AX118">
        <f t="shared" si="30"/>
        <v>0</v>
      </c>
      <c r="AY118">
        <f t="shared" si="31"/>
        <v>1</v>
      </c>
      <c r="AZ118">
        <f t="shared" si="32"/>
        <v>1</v>
      </c>
      <c r="BA118">
        <f t="shared" si="33"/>
        <v>0</v>
      </c>
      <c r="BB118">
        <f t="shared" si="34"/>
        <v>0</v>
      </c>
      <c r="BC118">
        <f t="shared" si="35"/>
        <v>0</v>
      </c>
    </row>
    <row r="119" spans="1:55" x14ac:dyDescent="0.3">
      <c r="A119">
        <v>202859</v>
      </c>
      <c r="B119" t="s">
        <v>480</v>
      </c>
      <c r="C119" s="268">
        <v>42370</v>
      </c>
      <c r="D119" s="268">
        <v>42400.999988425923</v>
      </c>
      <c r="E119">
        <v>1</v>
      </c>
      <c r="F119" t="s">
        <v>42</v>
      </c>
      <c r="H119">
        <v>310</v>
      </c>
      <c r="I119">
        <v>0</v>
      </c>
      <c r="J119">
        <v>0</v>
      </c>
      <c r="K119">
        <v>0</v>
      </c>
      <c r="L119">
        <v>0</v>
      </c>
      <c r="M119">
        <v>19991942.309999999</v>
      </c>
      <c r="N119">
        <v>16942323.9915254</v>
      </c>
      <c r="O119">
        <v>1656859.8615932199</v>
      </c>
      <c r="P119">
        <v>0</v>
      </c>
      <c r="Q119">
        <v>0</v>
      </c>
      <c r="R119" s="268">
        <v>42420.498437499999</v>
      </c>
      <c r="T119">
        <v>202859</v>
      </c>
      <c r="U119" t="s">
        <v>480</v>
      </c>
      <c r="V119" s="268">
        <v>42370</v>
      </c>
      <c r="W119" s="268">
        <v>42400.999988425923</v>
      </c>
      <c r="X119">
        <v>1</v>
      </c>
      <c r="Y119" t="s">
        <v>42</v>
      </c>
      <c r="AA119">
        <v>310</v>
      </c>
      <c r="AB119">
        <v>0</v>
      </c>
      <c r="AC119">
        <v>0</v>
      </c>
      <c r="AD119">
        <v>0</v>
      </c>
      <c r="AE119">
        <v>0</v>
      </c>
      <c r="AF119">
        <v>16942323.9915254</v>
      </c>
      <c r="AG119">
        <v>19991942.309999999</v>
      </c>
      <c r="AH119">
        <v>1656859.8615932199</v>
      </c>
      <c r="AI119">
        <v>0</v>
      </c>
      <c r="AJ119">
        <v>0</v>
      </c>
      <c r="AK119" s="268">
        <v>42429.509814814817</v>
      </c>
      <c r="AM119">
        <f t="shared" si="19"/>
        <v>0</v>
      </c>
      <c r="AN119">
        <f t="shared" si="20"/>
        <v>0</v>
      </c>
      <c r="AO119">
        <f t="shared" si="21"/>
        <v>0</v>
      </c>
      <c r="AP119">
        <f t="shared" si="22"/>
        <v>0</v>
      </c>
      <c r="AQ119">
        <f t="shared" si="23"/>
        <v>0</v>
      </c>
      <c r="AR119">
        <f t="shared" si="24"/>
        <v>0</v>
      </c>
      <c r="AS119">
        <f t="shared" si="25"/>
        <v>0</v>
      </c>
      <c r="AT119">
        <f t="shared" si="26"/>
        <v>0</v>
      </c>
      <c r="AU119">
        <f t="shared" si="27"/>
        <v>0</v>
      </c>
      <c r="AV119">
        <f t="shared" si="28"/>
        <v>0</v>
      </c>
      <c r="AW119">
        <f t="shared" si="29"/>
        <v>0</v>
      </c>
      <c r="AX119">
        <f t="shared" si="30"/>
        <v>0</v>
      </c>
      <c r="AY119">
        <f t="shared" si="31"/>
        <v>1</v>
      </c>
      <c r="AZ119">
        <f t="shared" si="32"/>
        <v>1</v>
      </c>
      <c r="BA119">
        <f t="shared" si="33"/>
        <v>0</v>
      </c>
      <c r="BB119">
        <f t="shared" si="34"/>
        <v>0</v>
      </c>
      <c r="BC119">
        <f t="shared" si="35"/>
        <v>0</v>
      </c>
    </row>
    <row r="120" spans="1:55" x14ac:dyDescent="0.3">
      <c r="A120">
        <v>202860</v>
      </c>
      <c r="B120" t="s">
        <v>481</v>
      </c>
      <c r="C120" s="268">
        <v>42248</v>
      </c>
      <c r="D120" s="268">
        <v>42429</v>
      </c>
      <c r="E120">
        <v>1</v>
      </c>
      <c r="F120" t="s">
        <v>42</v>
      </c>
      <c r="H120">
        <v>302</v>
      </c>
      <c r="I120">
        <v>768427961.48000002</v>
      </c>
      <c r="J120">
        <v>56628516.533200003</v>
      </c>
      <c r="K120">
        <v>0</v>
      </c>
      <c r="L120">
        <v>0</v>
      </c>
      <c r="M120">
        <v>906744994.57000005</v>
      </c>
      <c r="N120">
        <v>768427961.48000002</v>
      </c>
      <c r="O120">
        <v>56628516.533200003</v>
      </c>
      <c r="P120">
        <v>0</v>
      </c>
      <c r="Q120">
        <v>0</v>
      </c>
      <c r="R120" s="268">
        <v>42420.498437499999</v>
      </c>
      <c r="T120">
        <v>202860</v>
      </c>
      <c r="U120" t="s">
        <v>481</v>
      </c>
      <c r="V120" s="268">
        <v>42248</v>
      </c>
      <c r="W120" s="268">
        <v>42429</v>
      </c>
      <c r="X120">
        <v>1</v>
      </c>
      <c r="Y120" t="s">
        <v>42</v>
      </c>
      <c r="AA120">
        <v>302</v>
      </c>
      <c r="AB120">
        <v>768427961.48000002</v>
      </c>
      <c r="AC120">
        <v>56628516.533200003</v>
      </c>
      <c r="AD120">
        <v>0</v>
      </c>
      <c r="AE120">
        <v>0</v>
      </c>
      <c r="AF120">
        <v>768427961.48000002</v>
      </c>
      <c r="AG120">
        <v>906744994.57000005</v>
      </c>
      <c r="AH120">
        <v>56628516.533200003</v>
      </c>
      <c r="AI120">
        <v>0</v>
      </c>
      <c r="AJ120">
        <v>0</v>
      </c>
      <c r="AK120" s="268">
        <v>42429.509814814817</v>
      </c>
      <c r="AM120">
        <f t="shared" si="19"/>
        <v>0</v>
      </c>
      <c r="AN120">
        <f t="shared" si="20"/>
        <v>0</v>
      </c>
      <c r="AO120">
        <f t="shared" si="21"/>
        <v>0</v>
      </c>
      <c r="AP120">
        <f t="shared" si="22"/>
        <v>0</v>
      </c>
      <c r="AQ120">
        <f t="shared" si="23"/>
        <v>0</v>
      </c>
      <c r="AR120">
        <f t="shared" si="24"/>
        <v>0</v>
      </c>
      <c r="AS120">
        <f t="shared" si="25"/>
        <v>0</v>
      </c>
      <c r="AT120">
        <f t="shared" si="26"/>
        <v>0</v>
      </c>
      <c r="AU120">
        <f t="shared" si="27"/>
        <v>0</v>
      </c>
      <c r="AV120">
        <f t="shared" si="28"/>
        <v>0</v>
      </c>
      <c r="AW120">
        <f t="shared" si="29"/>
        <v>0</v>
      </c>
      <c r="AX120">
        <f t="shared" si="30"/>
        <v>0</v>
      </c>
      <c r="AY120">
        <f t="shared" si="31"/>
        <v>1</v>
      </c>
      <c r="AZ120">
        <f t="shared" si="32"/>
        <v>1</v>
      </c>
      <c r="BA120">
        <f t="shared" si="33"/>
        <v>0</v>
      </c>
      <c r="BB120">
        <f t="shared" si="34"/>
        <v>0</v>
      </c>
      <c r="BC120">
        <f t="shared" si="35"/>
        <v>0</v>
      </c>
    </row>
    <row r="121" spans="1:55" x14ac:dyDescent="0.3">
      <c r="A121">
        <v>202860</v>
      </c>
      <c r="B121" t="s">
        <v>481</v>
      </c>
      <c r="C121" s="268">
        <v>42370</v>
      </c>
      <c r="D121" s="268">
        <v>42400.999988425923</v>
      </c>
      <c r="E121">
        <v>1</v>
      </c>
      <c r="F121" t="s">
        <v>42</v>
      </c>
      <c r="G121">
        <v>1</v>
      </c>
      <c r="H121">
        <v>301</v>
      </c>
      <c r="I121">
        <v>1451615.73</v>
      </c>
      <c r="J121">
        <v>145161.573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68">
        <v>42420.498437499999</v>
      </c>
      <c r="T121">
        <v>202860</v>
      </c>
      <c r="U121" t="s">
        <v>481</v>
      </c>
      <c r="V121" s="268">
        <v>42370</v>
      </c>
      <c r="W121" s="268">
        <v>42400.999988425923</v>
      </c>
      <c r="X121">
        <v>1</v>
      </c>
      <c r="Y121" t="s">
        <v>42</v>
      </c>
      <c r="Z121">
        <v>1</v>
      </c>
      <c r="AA121">
        <v>301</v>
      </c>
      <c r="AB121">
        <v>1451615.73</v>
      </c>
      <c r="AC121">
        <v>145161.573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268">
        <v>42429.509814814817</v>
      </c>
      <c r="AM121">
        <f t="shared" si="19"/>
        <v>0</v>
      </c>
      <c r="AN121">
        <f t="shared" si="20"/>
        <v>0</v>
      </c>
      <c r="AO121">
        <f t="shared" si="21"/>
        <v>0</v>
      </c>
      <c r="AP121">
        <f t="shared" si="22"/>
        <v>0</v>
      </c>
      <c r="AQ121">
        <f t="shared" si="23"/>
        <v>0</v>
      </c>
      <c r="AR121">
        <f t="shared" si="24"/>
        <v>0</v>
      </c>
      <c r="AS121">
        <f t="shared" si="25"/>
        <v>0</v>
      </c>
      <c r="AT121">
        <f t="shared" si="26"/>
        <v>0</v>
      </c>
      <c r="AU121">
        <f t="shared" si="27"/>
        <v>0</v>
      </c>
      <c r="AV121">
        <f t="shared" si="28"/>
        <v>0</v>
      </c>
      <c r="AW121">
        <f t="shared" si="29"/>
        <v>0</v>
      </c>
      <c r="AX121">
        <f t="shared" si="30"/>
        <v>0</v>
      </c>
      <c r="AY121">
        <f t="shared" si="31"/>
        <v>0</v>
      </c>
      <c r="AZ121">
        <f t="shared" si="32"/>
        <v>0</v>
      </c>
      <c r="BA121">
        <f t="shared" si="33"/>
        <v>0</v>
      </c>
      <c r="BB121">
        <f t="shared" si="34"/>
        <v>0</v>
      </c>
      <c r="BC121">
        <f t="shared" si="35"/>
        <v>0</v>
      </c>
    </row>
    <row r="122" spans="1:55" x14ac:dyDescent="0.3">
      <c r="A122">
        <v>202860</v>
      </c>
      <c r="B122" t="s">
        <v>481</v>
      </c>
      <c r="C122" s="268">
        <v>42370</v>
      </c>
      <c r="D122" s="268">
        <v>42400.999988425923</v>
      </c>
      <c r="E122">
        <v>1</v>
      </c>
      <c r="F122" t="s">
        <v>42</v>
      </c>
      <c r="G122">
        <v>7</v>
      </c>
      <c r="H122">
        <v>301</v>
      </c>
      <c r="I122">
        <v>87368167.189999998</v>
      </c>
      <c r="J122">
        <v>8736816.7190000005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68">
        <v>42420.498437499999</v>
      </c>
      <c r="T122">
        <v>202860</v>
      </c>
      <c r="U122" t="s">
        <v>481</v>
      </c>
      <c r="V122" s="268">
        <v>42370</v>
      </c>
      <c r="W122" s="268">
        <v>42400.999988425923</v>
      </c>
      <c r="X122">
        <v>1</v>
      </c>
      <c r="Y122" t="s">
        <v>42</v>
      </c>
      <c r="Z122">
        <v>7</v>
      </c>
      <c r="AA122">
        <v>301</v>
      </c>
      <c r="AB122">
        <v>87368167.189999998</v>
      </c>
      <c r="AC122">
        <v>8736816.7190000005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268">
        <v>42429.509814814817</v>
      </c>
      <c r="AM122">
        <f t="shared" si="19"/>
        <v>0</v>
      </c>
      <c r="AN122">
        <f t="shared" si="20"/>
        <v>0</v>
      </c>
      <c r="AO122">
        <f t="shared" si="21"/>
        <v>0</v>
      </c>
      <c r="AP122">
        <f t="shared" si="22"/>
        <v>0</v>
      </c>
      <c r="AQ122">
        <f t="shared" si="23"/>
        <v>0</v>
      </c>
      <c r="AR122">
        <f t="shared" si="24"/>
        <v>0</v>
      </c>
      <c r="AS122">
        <f t="shared" si="25"/>
        <v>0</v>
      </c>
      <c r="AT122">
        <f t="shared" si="26"/>
        <v>0</v>
      </c>
      <c r="AU122">
        <f t="shared" si="27"/>
        <v>0</v>
      </c>
      <c r="AV122">
        <f t="shared" si="28"/>
        <v>0</v>
      </c>
      <c r="AW122">
        <f t="shared" si="29"/>
        <v>0</v>
      </c>
      <c r="AX122">
        <f t="shared" si="30"/>
        <v>0</v>
      </c>
      <c r="AY122">
        <f t="shared" si="31"/>
        <v>0</v>
      </c>
      <c r="AZ122">
        <f t="shared" si="32"/>
        <v>0</v>
      </c>
      <c r="BA122">
        <f t="shared" si="33"/>
        <v>0</v>
      </c>
      <c r="BB122">
        <f t="shared" si="34"/>
        <v>0</v>
      </c>
      <c r="BC122">
        <f t="shared" si="35"/>
        <v>0</v>
      </c>
    </row>
    <row r="123" spans="1:55" x14ac:dyDescent="0.3">
      <c r="A123">
        <v>202860</v>
      </c>
      <c r="B123" t="s">
        <v>481</v>
      </c>
      <c r="C123" s="268">
        <v>42370</v>
      </c>
      <c r="D123" s="268">
        <v>42400.999988425923</v>
      </c>
      <c r="E123">
        <v>1</v>
      </c>
      <c r="F123" t="s">
        <v>42</v>
      </c>
      <c r="G123">
        <v>11</v>
      </c>
      <c r="H123">
        <v>301</v>
      </c>
      <c r="I123">
        <v>3854070.28</v>
      </c>
      <c r="J123">
        <v>385407.02799999999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68">
        <v>42420.498437499999</v>
      </c>
      <c r="T123">
        <v>202860</v>
      </c>
      <c r="U123" t="s">
        <v>481</v>
      </c>
      <c r="V123" s="268">
        <v>42370</v>
      </c>
      <c r="W123" s="268">
        <v>42400.999988425923</v>
      </c>
      <c r="X123">
        <v>1</v>
      </c>
      <c r="Y123" t="s">
        <v>42</v>
      </c>
      <c r="Z123">
        <v>11</v>
      </c>
      <c r="AA123">
        <v>301</v>
      </c>
      <c r="AB123">
        <v>3854070.28</v>
      </c>
      <c r="AC123">
        <v>385407.02799999999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268">
        <v>42429.509814814817</v>
      </c>
      <c r="AM123">
        <f t="shared" si="19"/>
        <v>0</v>
      </c>
      <c r="AN123">
        <f t="shared" si="20"/>
        <v>0</v>
      </c>
      <c r="AO123">
        <f t="shared" si="21"/>
        <v>0</v>
      </c>
      <c r="AP123">
        <f t="shared" si="22"/>
        <v>0</v>
      </c>
      <c r="AQ123">
        <f t="shared" si="23"/>
        <v>0</v>
      </c>
      <c r="AR123">
        <f t="shared" si="24"/>
        <v>0</v>
      </c>
      <c r="AS123">
        <f t="shared" si="25"/>
        <v>0</v>
      </c>
      <c r="AT123">
        <f t="shared" si="26"/>
        <v>0</v>
      </c>
      <c r="AU123">
        <f t="shared" si="27"/>
        <v>0</v>
      </c>
      <c r="AV123">
        <f t="shared" si="28"/>
        <v>0</v>
      </c>
      <c r="AW123">
        <f t="shared" si="29"/>
        <v>0</v>
      </c>
      <c r="AX123">
        <f t="shared" si="30"/>
        <v>0</v>
      </c>
      <c r="AY123">
        <f t="shared" si="31"/>
        <v>0</v>
      </c>
      <c r="AZ123">
        <f t="shared" si="32"/>
        <v>0</v>
      </c>
      <c r="BA123">
        <f t="shared" si="33"/>
        <v>0</v>
      </c>
      <c r="BB123">
        <f t="shared" si="34"/>
        <v>0</v>
      </c>
      <c r="BC123">
        <f t="shared" si="35"/>
        <v>0</v>
      </c>
    </row>
    <row r="124" spans="1:55" x14ac:dyDescent="0.3">
      <c r="A124">
        <v>202860</v>
      </c>
      <c r="B124" t="s">
        <v>481</v>
      </c>
      <c r="C124" s="268">
        <v>42370</v>
      </c>
      <c r="D124" s="268">
        <v>42400.999988425923</v>
      </c>
      <c r="E124">
        <v>1</v>
      </c>
      <c r="F124" t="s">
        <v>42</v>
      </c>
      <c r="H124">
        <v>310</v>
      </c>
      <c r="I124">
        <v>0</v>
      </c>
      <c r="J124">
        <v>0</v>
      </c>
      <c r="K124">
        <v>0</v>
      </c>
      <c r="L124">
        <v>0</v>
      </c>
      <c r="M124">
        <v>68306863.810000002</v>
      </c>
      <c r="N124">
        <v>57887172.720338903</v>
      </c>
      <c r="O124">
        <v>5788717.2720338898</v>
      </c>
      <c r="P124">
        <v>0</v>
      </c>
      <c r="Q124">
        <v>0</v>
      </c>
      <c r="R124" s="268">
        <v>42420.498437499999</v>
      </c>
      <c r="T124">
        <v>202860</v>
      </c>
      <c r="U124" t="s">
        <v>481</v>
      </c>
      <c r="V124" s="268">
        <v>42370</v>
      </c>
      <c r="W124" s="268">
        <v>42400.999988425923</v>
      </c>
      <c r="X124">
        <v>1</v>
      </c>
      <c r="Y124" t="s">
        <v>42</v>
      </c>
      <c r="AA124">
        <v>310</v>
      </c>
      <c r="AB124">
        <v>0</v>
      </c>
      <c r="AC124">
        <v>0</v>
      </c>
      <c r="AD124">
        <v>0</v>
      </c>
      <c r="AE124">
        <v>0</v>
      </c>
      <c r="AF124">
        <v>57887172.720338903</v>
      </c>
      <c r="AG124">
        <v>68306863.810000002</v>
      </c>
      <c r="AH124">
        <v>5788717.2720338898</v>
      </c>
      <c r="AI124">
        <v>0</v>
      </c>
      <c r="AJ124">
        <v>0</v>
      </c>
      <c r="AK124" s="268">
        <v>42429.509814814817</v>
      </c>
      <c r="AM124">
        <f t="shared" si="19"/>
        <v>0</v>
      </c>
      <c r="AN124">
        <f t="shared" si="20"/>
        <v>0</v>
      </c>
      <c r="AO124">
        <f t="shared" si="21"/>
        <v>0</v>
      </c>
      <c r="AP124">
        <f t="shared" si="22"/>
        <v>0</v>
      </c>
      <c r="AQ124">
        <f t="shared" si="23"/>
        <v>0</v>
      </c>
      <c r="AR124">
        <f t="shared" si="24"/>
        <v>0</v>
      </c>
      <c r="AS124">
        <f t="shared" si="25"/>
        <v>0</v>
      </c>
      <c r="AT124">
        <f t="shared" si="26"/>
        <v>0</v>
      </c>
      <c r="AU124">
        <f t="shared" si="27"/>
        <v>0</v>
      </c>
      <c r="AV124">
        <f t="shared" si="28"/>
        <v>0</v>
      </c>
      <c r="AW124">
        <f t="shared" si="29"/>
        <v>0</v>
      </c>
      <c r="AX124">
        <f t="shared" si="30"/>
        <v>0</v>
      </c>
      <c r="AY124">
        <f t="shared" si="31"/>
        <v>1</v>
      </c>
      <c r="AZ124">
        <f t="shared" si="32"/>
        <v>1</v>
      </c>
      <c r="BA124">
        <f t="shared" si="33"/>
        <v>0</v>
      </c>
      <c r="BB124">
        <f t="shared" si="34"/>
        <v>0</v>
      </c>
      <c r="BC124">
        <f t="shared" si="35"/>
        <v>0</v>
      </c>
    </row>
    <row r="125" spans="1:55" x14ac:dyDescent="0.3">
      <c r="A125">
        <v>202863</v>
      </c>
      <c r="B125" t="s">
        <v>482</v>
      </c>
      <c r="C125" s="268">
        <v>42248</v>
      </c>
      <c r="D125" s="268">
        <v>42429</v>
      </c>
      <c r="E125">
        <v>1</v>
      </c>
      <c r="F125" t="s">
        <v>42</v>
      </c>
      <c r="H125">
        <v>302</v>
      </c>
      <c r="I125">
        <v>26432194.190000001</v>
      </c>
      <c r="J125">
        <v>577287.76760000002</v>
      </c>
      <c r="K125">
        <v>0</v>
      </c>
      <c r="L125">
        <v>0</v>
      </c>
      <c r="M125">
        <v>31189989.170000002</v>
      </c>
      <c r="N125">
        <v>26432194.190000001</v>
      </c>
      <c r="O125">
        <v>577287.76760000002</v>
      </c>
      <c r="P125">
        <v>0</v>
      </c>
      <c r="Q125">
        <v>0</v>
      </c>
      <c r="R125" s="268">
        <v>42420.498437499999</v>
      </c>
      <c r="T125">
        <v>202863</v>
      </c>
      <c r="U125" t="s">
        <v>482</v>
      </c>
      <c r="V125" s="268">
        <v>42248</v>
      </c>
      <c r="W125" s="268">
        <v>42429</v>
      </c>
      <c r="X125">
        <v>1</v>
      </c>
      <c r="Y125" t="s">
        <v>42</v>
      </c>
      <c r="AA125">
        <v>302</v>
      </c>
      <c r="AB125">
        <v>26432194.190000001</v>
      </c>
      <c r="AC125">
        <v>577287.76760000002</v>
      </c>
      <c r="AD125">
        <v>0</v>
      </c>
      <c r="AE125">
        <v>0</v>
      </c>
      <c r="AF125">
        <v>26432194.190000001</v>
      </c>
      <c r="AG125">
        <v>31189989.170000002</v>
      </c>
      <c r="AH125">
        <v>577287.76760000002</v>
      </c>
      <c r="AI125">
        <v>0</v>
      </c>
      <c r="AJ125">
        <v>0</v>
      </c>
      <c r="AK125" s="268">
        <v>42429.509814814817</v>
      </c>
      <c r="AM125">
        <f t="shared" si="19"/>
        <v>0</v>
      </c>
      <c r="AN125">
        <f t="shared" si="20"/>
        <v>0</v>
      </c>
      <c r="AO125">
        <f t="shared" si="21"/>
        <v>0</v>
      </c>
      <c r="AP125">
        <f t="shared" si="22"/>
        <v>0</v>
      </c>
      <c r="AQ125">
        <f t="shared" si="23"/>
        <v>0</v>
      </c>
      <c r="AR125">
        <f t="shared" si="24"/>
        <v>0</v>
      </c>
      <c r="AS125">
        <f t="shared" si="25"/>
        <v>0</v>
      </c>
      <c r="AT125">
        <f t="shared" si="26"/>
        <v>0</v>
      </c>
      <c r="AU125">
        <f t="shared" si="27"/>
        <v>0</v>
      </c>
      <c r="AV125">
        <f t="shared" si="28"/>
        <v>0</v>
      </c>
      <c r="AW125">
        <f t="shared" si="29"/>
        <v>0</v>
      </c>
      <c r="AX125">
        <f t="shared" si="30"/>
        <v>0</v>
      </c>
      <c r="AY125">
        <f t="shared" si="31"/>
        <v>1</v>
      </c>
      <c r="AZ125">
        <f t="shared" si="32"/>
        <v>1</v>
      </c>
      <c r="BA125">
        <f t="shared" si="33"/>
        <v>0</v>
      </c>
      <c r="BB125">
        <f t="shared" si="34"/>
        <v>0</v>
      </c>
      <c r="BC125">
        <f t="shared" si="35"/>
        <v>0</v>
      </c>
    </row>
    <row r="126" spans="1:55" x14ac:dyDescent="0.3">
      <c r="A126">
        <v>202863</v>
      </c>
      <c r="B126" t="s">
        <v>482</v>
      </c>
      <c r="C126" s="268">
        <v>42370</v>
      </c>
      <c r="D126" s="268">
        <v>42400.999988425923</v>
      </c>
      <c r="E126">
        <v>1</v>
      </c>
      <c r="F126" t="s">
        <v>42</v>
      </c>
      <c r="H126">
        <v>310</v>
      </c>
      <c r="I126">
        <v>0</v>
      </c>
      <c r="J126">
        <v>0</v>
      </c>
      <c r="K126">
        <v>0</v>
      </c>
      <c r="L126">
        <v>0</v>
      </c>
      <c r="M126">
        <v>7369200.1600000001</v>
      </c>
      <c r="N126">
        <v>6245084.8813559301</v>
      </c>
      <c r="O126">
        <v>63424.502050847397</v>
      </c>
      <c r="P126">
        <v>0</v>
      </c>
      <c r="Q126">
        <v>0</v>
      </c>
      <c r="R126" s="268">
        <v>42420.498437499999</v>
      </c>
      <c r="T126">
        <v>202863</v>
      </c>
      <c r="U126" t="s">
        <v>482</v>
      </c>
      <c r="V126" s="268">
        <v>42370</v>
      </c>
      <c r="W126" s="268">
        <v>42400.999988425923</v>
      </c>
      <c r="X126">
        <v>1</v>
      </c>
      <c r="Y126" t="s">
        <v>42</v>
      </c>
      <c r="AA126">
        <v>310</v>
      </c>
      <c r="AB126">
        <v>0</v>
      </c>
      <c r="AC126">
        <v>0</v>
      </c>
      <c r="AD126">
        <v>0</v>
      </c>
      <c r="AE126">
        <v>0</v>
      </c>
      <c r="AF126">
        <v>6245084.8813559301</v>
      </c>
      <c r="AG126">
        <v>7369200.1600000001</v>
      </c>
      <c r="AH126">
        <v>63424.502050847397</v>
      </c>
      <c r="AI126">
        <v>0</v>
      </c>
      <c r="AJ126">
        <v>0</v>
      </c>
      <c r="AK126" s="268">
        <v>42429.509814814817</v>
      </c>
      <c r="AM126">
        <f t="shared" si="19"/>
        <v>0</v>
      </c>
      <c r="AN126">
        <f t="shared" si="20"/>
        <v>0</v>
      </c>
      <c r="AO126">
        <f t="shared" si="21"/>
        <v>0</v>
      </c>
      <c r="AP126">
        <f t="shared" si="22"/>
        <v>0</v>
      </c>
      <c r="AQ126">
        <f t="shared" si="23"/>
        <v>0</v>
      </c>
      <c r="AR126">
        <f t="shared" si="24"/>
        <v>0</v>
      </c>
      <c r="AS126">
        <f t="shared" si="25"/>
        <v>0</v>
      </c>
      <c r="AT126">
        <f t="shared" si="26"/>
        <v>0</v>
      </c>
      <c r="AU126">
        <f t="shared" si="27"/>
        <v>0</v>
      </c>
      <c r="AV126">
        <f t="shared" si="28"/>
        <v>0</v>
      </c>
      <c r="AW126">
        <f t="shared" si="29"/>
        <v>0</v>
      </c>
      <c r="AX126">
        <f t="shared" si="30"/>
        <v>0</v>
      </c>
      <c r="AY126">
        <f t="shared" si="31"/>
        <v>1</v>
      </c>
      <c r="AZ126">
        <f t="shared" si="32"/>
        <v>1</v>
      </c>
      <c r="BA126">
        <f t="shared" si="33"/>
        <v>0</v>
      </c>
      <c r="BB126">
        <f t="shared" si="34"/>
        <v>0</v>
      </c>
      <c r="BC126">
        <f t="shared" si="35"/>
        <v>0</v>
      </c>
    </row>
    <row r="127" spans="1:55" x14ac:dyDescent="0.3">
      <c r="A127">
        <v>202864</v>
      </c>
      <c r="B127" t="s">
        <v>483</v>
      </c>
      <c r="C127" s="268">
        <v>42248</v>
      </c>
      <c r="D127" s="268">
        <v>42429</v>
      </c>
      <c r="E127">
        <v>1</v>
      </c>
      <c r="F127" t="s">
        <v>42</v>
      </c>
      <c r="H127">
        <v>302</v>
      </c>
      <c r="I127">
        <v>16244566.74</v>
      </c>
      <c r="J127">
        <v>169782.66959999999</v>
      </c>
      <c r="K127">
        <v>0</v>
      </c>
      <c r="L127">
        <v>0</v>
      </c>
      <c r="M127">
        <v>19168588.649999999</v>
      </c>
      <c r="N127">
        <v>16244566.74</v>
      </c>
      <c r="O127">
        <v>169782.66959999999</v>
      </c>
      <c r="P127">
        <v>0</v>
      </c>
      <c r="Q127">
        <v>0</v>
      </c>
      <c r="R127" s="268">
        <v>42420.498437499999</v>
      </c>
      <c r="T127">
        <v>202864</v>
      </c>
      <c r="U127" t="s">
        <v>483</v>
      </c>
      <c r="V127" s="268">
        <v>42248</v>
      </c>
      <c r="W127" s="268">
        <v>42429</v>
      </c>
      <c r="X127">
        <v>1</v>
      </c>
      <c r="Y127" t="s">
        <v>42</v>
      </c>
      <c r="AA127">
        <v>302</v>
      </c>
      <c r="AB127">
        <v>16244566.74</v>
      </c>
      <c r="AC127">
        <v>169782.66959999999</v>
      </c>
      <c r="AD127">
        <v>0</v>
      </c>
      <c r="AE127">
        <v>0</v>
      </c>
      <c r="AF127">
        <v>16244566.74</v>
      </c>
      <c r="AG127">
        <v>19168588.649999999</v>
      </c>
      <c r="AH127">
        <v>169782.66959999999</v>
      </c>
      <c r="AI127">
        <v>0</v>
      </c>
      <c r="AJ127">
        <v>0</v>
      </c>
      <c r="AK127" s="268">
        <v>42429.509814814817</v>
      </c>
      <c r="AM127">
        <f t="shared" si="19"/>
        <v>0</v>
      </c>
      <c r="AN127">
        <f t="shared" si="20"/>
        <v>0</v>
      </c>
      <c r="AO127">
        <f t="shared" si="21"/>
        <v>0</v>
      </c>
      <c r="AP127">
        <f t="shared" si="22"/>
        <v>0</v>
      </c>
      <c r="AQ127">
        <f t="shared" si="23"/>
        <v>0</v>
      </c>
      <c r="AR127">
        <f t="shared" si="24"/>
        <v>0</v>
      </c>
      <c r="AS127">
        <f t="shared" si="25"/>
        <v>0</v>
      </c>
      <c r="AT127">
        <f t="shared" si="26"/>
        <v>0</v>
      </c>
      <c r="AU127">
        <f t="shared" si="27"/>
        <v>0</v>
      </c>
      <c r="AV127">
        <f t="shared" si="28"/>
        <v>0</v>
      </c>
      <c r="AW127">
        <f t="shared" si="29"/>
        <v>0</v>
      </c>
      <c r="AX127">
        <f t="shared" si="30"/>
        <v>0</v>
      </c>
      <c r="AY127">
        <f t="shared" si="31"/>
        <v>1</v>
      </c>
      <c r="AZ127">
        <f t="shared" si="32"/>
        <v>1</v>
      </c>
      <c r="BA127">
        <f t="shared" si="33"/>
        <v>0</v>
      </c>
      <c r="BB127">
        <f t="shared" si="34"/>
        <v>0</v>
      </c>
      <c r="BC127">
        <f t="shared" si="35"/>
        <v>0</v>
      </c>
    </row>
    <row r="128" spans="1:55" x14ac:dyDescent="0.3">
      <c r="A128">
        <v>202864</v>
      </c>
      <c r="B128" t="s">
        <v>483</v>
      </c>
      <c r="C128" s="268">
        <v>42370</v>
      </c>
      <c r="D128" s="268">
        <v>42400.999988425923</v>
      </c>
      <c r="E128">
        <v>1</v>
      </c>
      <c r="F128" t="s">
        <v>42</v>
      </c>
      <c r="G128">
        <v>7</v>
      </c>
      <c r="H128">
        <v>301</v>
      </c>
      <c r="I128">
        <v>411517.24</v>
      </c>
      <c r="J128">
        <v>41151.724000000002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68">
        <v>42420.498437499999</v>
      </c>
      <c r="T128">
        <v>202864</v>
      </c>
      <c r="U128" t="s">
        <v>483</v>
      </c>
      <c r="V128" s="268">
        <v>42370</v>
      </c>
      <c r="W128" s="268">
        <v>42400.999988425923</v>
      </c>
      <c r="X128">
        <v>1</v>
      </c>
      <c r="Y128" t="s">
        <v>42</v>
      </c>
      <c r="Z128">
        <v>7</v>
      </c>
      <c r="AA128">
        <v>301</v>
      </c>
      <c r="AB128">
        <v>411517.24</v>
      </c>
      <c r="AC128">
        <v>41151.724000000002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268">
        <v>42429.509814814817</v>
      </c>
      <c r="AM128">
        <f t="shared" si="19"/>
        <v>0</v>
      </c>
      <c r="AN128">
        <f t="shared" si="20"/>
        <v>0</v>
      </c>
      <c r="AO128">
        <f t="shared" si="21"/>
        <v>0</v>
      </c>
      <c r="AP128">
        <f t="shared" si="22"/>
        <v>0</v>
      </c>
      <c r="AQ128">
        <f t="shared" si="23"/>
        <v>0</v>
      </c>
      <c r="AR128">
        <f t="shared" si="24"/>
        <v>0</v>
      </c>
      <c r="AS128">
        <f t="shared" si="25"/>
        <v>0</v>
      </c>
      <c r="AT128">
        <f t="shared" si="26"/>
        <v>0</v>
      </c>
      <c r="AU128">
        <f t="shared" si="27"/>
        <v>0</v>
      </c>
      <c r="AV128">
        <f t="shared" si="28"/>
        <v>0</v>
      </c>
      <c r="AW128">
        <f t="shared" si="29"/>
        <v>0</v>
      </c>
      <c r="AX128">
        <f t="shared" si="30"/>
        <v>0</v>
      </c>
      <c r="AY128">
        <f t="shared" si="31"/>
        <v>0</v>
      </c>
      <c r="AZ128">
        <f t="shared" si="32"/>
        <v>0</v>
      </c>
      <c r="BA128">
        <f t="shared" si="33"/>
        <v>0</v>
      </c>
      <c r="BB128">
        <f t="shared" si="34"/>
        <v>0</v>
      </c>
      <c r="BC128">
        <f t="shared" si="35"/>
        <v>0</v>
      </c>
    </row>
    <row r="129" spans="1:55" x14ac:dyDescent="0.3">
      <c r="A129">
        <v>202864</v>
      </c>
      <c r="B129" t="s">
        <v>483</v>
      </c>
      <c r="C129" s="268">
        <v>42370</v>
      </c>
      <c r="D129" s="268">
        <v>42400.999988425923</v>
      </c>
      <c r="E129">
        <v>1</v>
      </c>
      <c r="F129" t="s">
        <v>42</v>
      </c>
      <c r="H129">
        <v>310</v>
      </c>
      <c r="I129">
        <v>0</v>
      </c>
      <c r="J129">
        <v>0</v>
      </c>
      <c r="K129">
        <v>0</v>
      </c>
      <c r="L129">
        <v>0</v>
      </c>
      <c r="M129">
        <v>2616178.2999999998</v>
      </c>
      <c r="N129">
        <v>2217100.2542372802</v>
      </c>
      <c r="O129">
        <v>192024.85918644001</v>
      </c>
      <c r="P129">
        <v>0</v>
      </c>
      <c r="Q129">
        <v>0</v>
      </c>
      <c r="R129" s="268">
        <v>42420.498437499999</v>
      </c>
      <c r="T129">
        <v>202864</v>
      </c>
      <c r="U129" t="s">
        <v>483</v>
      </c>
      <c r="V129" s="268">
        <v>42370</v>
      </c>
      <c r="W129" s="268">
        <v>42400.999988425923</v>
      </c>
      <c r="X129">
        <v>1</v>
      </c>
      <c r="Y129" t="s">
        <v>42</v>
      </c>
      <c r="AA129">
        <v>310</v>
      </c>
      <c r="AB129">
        <v>0</v>
      </c>
      <c r="AC129">
        <v>0</v>
      </c>
      <c r="AD129">
        <v>0</v>
      </c>
      <c r="AE129">
        <v>0</v>
      </c>
      <c r="AF129">
        <v>2217100.2542372802</v>
      </c>
      <c r="AG129">
        <v>2616178.2999999998</v>
      </c>
      <c r="AH129">
        <v>192024.85918644001</v>
      </c>
      <c r="AI129">
        <v>0</v>
      </c>
      <c r="AJ129">
        <v>0</v>
      </c>
      <c r="AK129" s="268">
        <v>42429.509814814817</v>
      </c>
      <c r="AM129">
        <f t="shared" si="19"/>
        <v>0</v>
      </c>
      <c r="AN129">
        <f t="shared" si="20"/>
        <v>0</v>
      </c>
      <c r="AO129">
        <f t="shared" si="21"/>
        <v>0</v>
      </c>
      <c r="AP129">
        <f t="shared" si="22"/>
        <v>0</v>
      </c>
      <c r="AQ129">
        <f t="shared" si="23"/>
        <v>0</v>
      </c>
      <c r="AR129">
        <f t="shared" si="24"/>
        <v>0</v>
      </c>
      <c r="AS129">
        <f t="shared" si="25"/>
        <v>0</v>
      </c>
      <c r="AT129">
        <f t="shared" si="26"/>
        <v>0</v>
      </c>
      <c r="AU129">
        <f t="shared" si="27"/>
        <v>0</v>
      </c>
      <c r="AV129">
        <f t="shared" si="28"/>
        <v>0</v>
      </c>
      <c r="AW129">
        <f t="shared" si="29"/>
        <v>0</v>
      </c>
      <c r="AX129">
        <f t="shared" si="30"/>
        <v>0</v>
      </c>
      <c r="AY129">
        <f t="shared" si="31"/>
        <v>1</v>
      </c>
      <c r="AZ129">
        <f t="shared" si="32"/>
        <v>1</v>
      </c>
      <c r="BA129">
        <f t="shared" si="33"/>
        <v>0</v>
      </c>
      <c r="BB129">
        <f t="shared" si="34"/>
        <v>0</v>
      </c>
      <c r="BC129">
        <f t="shared" si="35"/>
        <v>0</v>
      </c>
    </row>
    <row r="130" spans="1:55" x14ac:dyDescent="0.3">
      <c r="A130">
        <v>202866</v>
      </c>
      <c r="B130" t="s">
        <v>484</v>
      </c>
      <c r="C130" s="268">
        <v>42370</v>
      </c>
      <c r="D130" s="268">
        <v>42400.999988425923</v>
      </c>
      <c r="E130">
        <v>1</v>
      </c>
      <c r="F130" t="s">
        <v>42</v>
      </c>
      <c r="H130">
        <v>310</v>
      </c>
      <c r="I130">
        <v>0</v>
      </c>
      <c r="J130">
        <v>0</v>
      </c>
      <c r="K130">
        <v>0</v>
      </c>
      <c r="L130">
        <v>0</v>
      </c>
      <c r="M130">
        <v>3320277.33</v>
      </c>
      <c r="N130">
        <v>2813794.3474576198</v>
      </c>
      <c r="O130">
        <v>281309.64279661002</v>
      </c>
      <c r="P130">
        <v>0</v>
      </c>
      <c r="Q130">
        <v>0</v>
      </c>
      <c r="R130" s="268">
        <v>42420.498437499999</v>
      </c>
      <c r="T130">
        <v>202866</v>
      </c>
      <c r="U130" t="s">
        <v>484</v>
      </c>
      <c r="V130" s="268">
        <v>42370</v>
      </c>
      <c r="W130" s="268">
        <v>42400.999988425923</v>
      </c>
      <c r="X130">
        <v>1</v>
      </c>
      <c r="Y130" t="s">
        <v>42</v>
      </c>
      <c r="AA130">
        <v>310</v>
      </c>
      <c r="AB130">
        <v>0</v>
      </c>
      <c r="AC130">
        <v>0</v>
      </c>
      <c r="AD130">
        <v>0</v>
      </c>
      <c r="AE130">
        <v>0</v>
      </c>
      <c r="AF130">
        <v>2813794.3474576198</v>
      </c>
      <c r="AG130">
        <v>3320277.33</v>
      </c>
      <c r="AH130">
        <v>281309.64279661002</v>
      </c>
      <c r="AI130">
        <v>0</v>
      </c>
      <c r="AJ130">
        <v>0</v>
      </c>
      <c r="AK130" s="268">
        <v>42429.509814814817</v>
      </c>
      <c r="AM130">
        <f t="shared" ref="AM130:AM191" si="36">IF(A130=T130,0,1)</f>
        <v>0</v>
      </c>
      <c r="AN130">
        <f t="shared" ref="AN130:AN191" si="37">IF(B130=U130,0,1)</f>
        <v>0</v>
      </c>
      <c r="AO130">
        <f t="shared" ref="AO130:AO191" si="38">IF(C130=V130,0,1)</f>
        <v>0</v>
      </c>
      <c r="AP130">
        <f t="shared" ref="AP130:AP191" si="39">IF(D130=W130,0,1)</f>
        <v>0</v>
      </c>
      <c r="AQ130">
        <f t="shared" ref="AQ130:AQ191" si="40">IF(E130=X130,0,1)</f>
        <v>0</v>
      </c>
      <c r="AR130">
        <f t="shared" ref="AR130:AR191" si="41">IF(F130=Y130,0,1)</f>
        <v>0</v>
      </c>
      <c r="AS130">
        <f t="shared" ref="AS130:AS191" si="42">IF(G130=Z130,0,1)</f>
        <v>0</v>
      </c>
      <c r="AT130">
        <f t="shared" ref="AT130:AT191" si="43">IF(H130=AA130,0,1)</f>
        <v>0</v>
      </c>
      <c r="AU130">
        <f t="shared" ref="AU130:AU191" si="44">IF(I130=AB130,0,1)</f>
        <v>0</v>
      </c>
      <c r="AV130">
        <f t="shared" ref="AV130:AV191" si="45">IF(J130=AC130,0,1)</f>
        <v>0</v>
      </c>
      <c r="AW130">
        <f t="shared" ref="AW130:AW191" si="46">IF(K130=AD130,0,1)</f>
        <v>0</v>
      </c>
      <c r="AX130">
        <f t="shared" ref="AX130:AX191" si="47">IF(L130=AE130,0,1)</f>
        <v>0</v>
      </c>
      <c r="AY130">
        <f t="shared" ref="AY130:AY191" si="48">IF(M130=AF130,0,1)</f>
        <v>1</v>
      </c>
      <c r="AZ130">
        <f t="shared" ref="AZ130:AZ191" si="49">IF(N130=AG130,0,1)</f>
        <v>1</v>
      </c>
      <c r="BA130">
        <f t="shared" ref="BA130:BA191" si="50">IF(O130=AH130,0,1)</f>
        <v>0</v>
      </c>
      <c r="BB130">
        <f t="shared" ref="BB130:BB191" si="51">IF(P130=AI130,0,1)</f>
        <v>0</v>
      </c>
      <c r="BC130">
        <f t="shared" ref="BC130:BC191" si="52">IF(Q130=AJ130,0,1)</f>
        <v>0</v>
      </c>
    </row>
    <row r="131" spans="1:55" x14ac:dyDescent="0.3">
      <c r="A131">
        <v>202868</v>
      </c>
      <c r="B131" t="s">
        <v>485</v>
      </c>
      <c r="C131" s="268">
        <v>42248</v>
      </c>
      <c r="D131" s="268">
        <v>42429</v>
      </c>
      <c r="E131">
        <v>1</v>
      </c>
      <c r="F131" t="s">
        <v>42</v>
      </c>
      <c r="H131">
        <v>302</v>
      </c>
      <c r="I131">
        <v>19066944.640000001</v>
      </c>
      <c r="J131">
        <v>282677.7856</v>
      </c>
      <c r="K131">
        <v>0</v>
      </c>
      <c r="L131">
        <v>0</v>
      </c>
      <c r="M131">
        <v>22498994.66</v>
      </c>
      <c r="N131">
        <v>19066944.640000001</v>
      </c>
      <c r="O131">
        <v>282677.7856</v>
      </c>
      <c r="P131">
        <v>0</v>
      </c>
      <c r="Q131">
        <v>0</v>
      </c>
      <c r="R131" s="268">
        <v>42420.498437499999</v>
      </c>
      <c r="T131">
        <v>202868</v>
      </c>
      <c r="U131" t="s">
        <v>485</v>
      </c>
      <c r="V131" s="268">
        <v>42248</v>
      </c>
      <c r="W131" s="268">
        <v>42429</v>
      </c>
      <c r="X131">
        <v>1</v>
      </c>
      <c r="Y131" t="s">
        <v>42</v>
      </c>
      <c r="AA131">
        <v>302</v>
      </c>
      <c r="AB131">
        <v>19066944.640000001</v>
      </c>
      <c r="AC131">
        <v>282677.7856</v>
      </c>
      <c r="AD131">
        <v>0</v>
      </c>
      <c r="AE131">
        <v>0</v>
      </c>
      <c r="AF131">
        <v>19066944.640000001</v>
      </c>
      <c r="AG131">
        <v>22498994.66</v>
      </c>
      <c r="AH131">
        <v>282677.7856</v>
      </c>
      <c r="AI131">
        <v>0</v>
      </c>
      <c r="AJ131">
        <v>0</v>
      </c>
      <c r="AK131" s="268">
        <v>42429.509814814817</v>
      </c>
      <c r="AM131">
        <f t="shared" si="36"/>
        <v>0</v>
      </c>
      <c r="AN131">
        <f t="shared" si="37"/>
        <v>0</v>
      </c>
      <c r="AO131">
        <f t="shared" si="38"/>
        <v>0</v>
      </c>
      <c r="AP131">
        <f t="shared" si="39"/>
        <v>0</v>
      </c>
      <c r="AQ131">
        <f t="shared" si="40"/>
        <v>0</v>
      </c>
      <c r="AR131">
        <f t="shared" si="41"/>
        <v>0</v>
      </c>
      <c r="AS131">
        <f t="shared" si="42"/>
        <v>0</v>
      </c>
      <c r="AT131">
        <f t="shared" si="43"/>
        <v>0</v>
      </c>
      <c r="AU131">
        <f t="shared" si="44"/>
        <v>0</v>
      </c>
      <c r="AV131">
        <f t="shared" si="45"/>
        <v>0</v>
      </c>
      <c r="AW131">
        <f t="shared" si="46"/>
        <v>0</v>
      </c>
      <c r="AX131">
        <f t="shared" si="47"/>
        <v>0</v>
      </c>
      <c r="AY131">
        <f t="shared" si="48"/>
        <v>1</v>
      </c>
      <c r="AZ131">
        <f t="shared" si="49"/>
        <v>1</v>
      </c>
      <c r="BA131">
        <f t="shared" si="50"/>
        <v>0</v>
      </c>
      <c r="BB131">
        <f t="shared" si="51"/>
        <v>0</v>
      </c>
      <c r="BC131">
        <f t="shared" si="52"/>
        <v>0</v>
      </c>
    </row>
    <row r="132" spans="1:55" x14ac:dyDescent="0.3">
      <c r="A132">
        <v>202868</v>
      </c>
      <c r="B132" t="s">
        <v>485</v>
      </c>
      <c r="C132" s="268">
        <v>42370</v>
      </c>
      <c r="D132" s="268">
        <v>42400.999988425923</v>
      </c>
      <c r="E132">
        <v>1</v>
      </c>
      <c r="F132" t="s">
        <v>42</v>
      </c>
      <c r="H132">
        <v>310</v>
      </c>
      <c r="I132">
        <v>0</v>
      </c>
      <c r="J132">
        <v>0</v>
      </c>
      <c r="K132">
        <v>0</v>
      </c>
      <c r="L132">
        <v>0</v>
      </c>
      <c r="M132">
        <v>9703852.25</v>
      </c>
      <c r="N132">
        <v>8223603.6016949099</v>
      </c>
      <c r="O132">
        <v>815940.703610169</v>
      </c>
      <c r="P132">
        <v>0</v>
      </c>
      <c r="Q132">
        <v>0</v>
      </c>
      <c r="R132" s="268">
        <v>42420.498437499999</v>
      </c>
      <c r="T132">
        <v>202868</v>
      </c>
      <c r="U132" t="s">
        <v>485</v>
      </c>
      <c r="V132" s="268">
        <v>42370</v>
      </c>
      <c r="W132" s="268">
        <v>42400.999988425923</v>
      </c>
      <c r="X132">
        <v>1</v>
      </c>
      <c r="Y132" t="s">
        <v>42</v>
      </c>
      <c r="AA132">
        <v>310</v>
      </c>
      <c r="AB132">
        <v>0</v>
      </c>
      <c r="AC132">
        <v>0</v>
      </c>
      <c r="AD132">
        <v>0</v>
      </c>
      <c r="AE132">
        <v>0</v>
      </c>
      <c r="AF132">
        <v>8223603.6016949099</v>
      </c>
      <c r="AG132">
        <v>9703852.25</v>
      </c>
      <c r="AH132">
        <v>815940.703610169</v>
      </c>
      <c r="AI132">
        <v>0</v>
      </c>
      <c r="AJ132">
        <v>0</v>
      </c>
      <c r="AK132" s="268">
        <v>42429.509814814817</v>
      </c>
      <c r="AM132">
        <f t="shared" si="36"/>
        <v>0</v>
      </c>
      <c r="AN132">
        <f t="shared" si="37"/>
        <v>0</v>
      </c>
      <c r="AO132">
        <f t="shared" si="38"/>
        <v>0</v>
      </c>
      <c r="AP132">
        <f t="shared" si="39"/>
        <v>0</v>
      </c>
      <c r="AQ132">
        <f t="shared" si="40"/>
        <v>0</v>
      </c>
      <c r="AR132">
        <f t="shared" si="41"/>
        <v>0</v>
      </c>
      <c r="AS132">
        <f t="shared" si="42"/>
        <v>0</v>
      </c>
      <c r="AT132">
        <f t="shared" si="43"/>
        <v>0</v>
      </c>
      <c r="AU132">
        <f t="shared" si="44"/>
        <v>0</v>
      </c>
      <c r="AV132">
        <f t="shared" si="45"/>
        <v>0</v>
      </c>
      <c r="AW132">
        <f t="shared" si="46"/>
        <v>0</v>
      </c>
      <c r="AX132">
        <f t="shared" si="47"/>
        <v>0</v>
      </c>
      <c r="AY132">
        <f t="shared" si="48"/>
        <v>1</v>
      </c>
      <c r="AZ132">
        <f t="shared" si="49"/>
        <v>1</v>
      </c>
      <c r="BA132">
        <f t="shared" si="50"/>
        <v>0</v>
      </c>
      <c r="BB132">
        <f t="shared" si="51"/>
        <v>0</v>
      </c>
      <c r="BC132">
        <f t="shared" si="52"/>
        <v>0</v>
      </c>
    </row>
    <row r="133" spans="1:55" x14ac:dyDescent="0.3">
      <c r="A133">
        <v>202870</v>
      </c>
      <c r="B133" t="s">
        <v>486</v>
      </c>
      <c r="C133" s="268">
        <v>42248</v>
      </c>
      <c r="D133" s="268">
        <v>42429</v>
      </c>
      <c r="E133">
        <v>1</v>
      </c>
      <c r="F133" t="s">
        <v>42</v>
      </c>
      <c r="H133">
        <v>302</v>
      </c>
      <c r="I133">
        <v>24547585.550000001</v>
      </c>
      <c r="J133">
        <v>501903.42200000002</v>
      </c>
      <c r="K133">
        <v>0</v>
      </c>
      <c r="L133">
        <v>0</v>
      </c>
      <c r="M133">
        <v>28966150.920000002</v>
      </c>
      <c r="N133">
        <v>24547585.550000001</v>
      </c>
      <c r="O133">
        <v>501903.42200000002</v>
      </c>
      <c r="P133">
        <v>0</v>
      </c>
      <c r="Q133">
        <v>0</v>
      </c>
      <c r="R133" s="268">
        <v>42420.498437499999</v>
      </c>
      <c r="T133">
        <v>202870</v>
      </c>
      <c r="U133" t="s">
        <v>486</v>
      </c>
      <c r="V133" s="268">
        <v>42248</v>
      </c>
      <c r="W133" s="268">
        <v>42429</v>
      </c>
      <c r="X133">
        <v>1</v>
      </c>
      <c r="Y133" t="s">
        <v>42</v>
      </c>
      <c r="AA133">
        <v>302</v>
      </c>
      <c r="AB133">
        <v>24547585.550000001</v>
      </c>
      <c r="AC133">
        <v>501903.42200000002</v>
      </c>
      <c r="AD133">
        <v>0</v>
      </c>
      <c r="AE133">
        <v>0</v>
      </c>
      <c r="AF133">
        <v>24547585.550000001</v>
      </c>
      <c r="AG133">
        <v>28966150.920000002</v>
      </c>
      <c r="AH133">
        <v>501903.42200000002</v>
      </c>
      <c r="AI133">
        <v>0</v>
      </c>
      <c r="AJ133">
        <v>0</v>
      </c>
      <c r="AK133" s="268">
        <v>42429.509814814817</v>
      </c>
      <c r="AM133">
        <f t="shared" si="36"/>
        <v>0</v>
      </c>
      <c r="AN133">
        <f t="shared" si="37"/>
        <v>0</v>
      </c>
      <c r="AO133">
        <f t="shared" si="38"/>
        <v>0</v>
      </c>
      <c r="AP133">
        <f t="shared" si="39"/>
        <v>0</v>
      </c>
      <c r="AQ133">
        <f t="shared" si="40"/>
        <v>0</v>
      </c>
      <c r="AR133">
        <f t="shared" si="41"/>
        <v>0</v>
      </c>
      <c r="AS133">
        <f t="shared" si="42"/>
        <v>0</v>
      </c>
      <c r="AT133">
        <f t="shared" si="43"/>
        <v>0</v>
      </c>
      <c r="AU133">
        <f t="shared" si="44"/>
        <v>0</v>
      </c>
      <c r="AV133">
        <f t="shared" si="45"/>
        <v>0</v>
      </c>
      <c r="AW133">
        <f t="shared" si="46"/>
        <v>0</v>
      </c>
      <c r="AX133">
        <f t="shared" si="47"/>
        <v>0</v>
      </c>
      <c r="AY133">
        <f t="shared" si="48"/>
        <v>1</v>
      </c>
      <c r="AZ133">
        <f t="shared" si="49"/>
        <v>1</v>
      </c>
      <c r="BA133">
        <f t="shared" si="50"/>
        <v>0</v>
      </c>
      <c r="BB133">
        <f t="shared" si="51"/>
        <v>0</v>
      </c>
      <c r="BC133">
        <f t="shared" si="52"/>
        <v>0</v>
      </c>
    </row>
    <row r="134" spans="1:55" x14ac:dyDescent="0.3">
      <c r="A134">
        <v>202870</v>
      </c>
      <c r="B134" t="s">
        <v>486</v>
      </c>
      <c r="C134" s="268">
        <v>42370</v>
      </c>
      <c r="D134" s="268">
        <v>42400.999988425923</v>
      </c>
      <c r="E134">
        <v>1</v>
      </c>
      <c r="F134" t="s">
        <v>42</v>
      </c>
      <c r="H134">
        <v>310</v>
      </c>
      <c r="I134">
        <v>0</v>
      </c>
      <c r="J134">
        <v>0</v>
      </c>
      <c r="K134">
        <v>0</v>
      </c>
      <c r="L134">
        <v>0</v>
      </c>
      <c r="M134">
        <v>4897437</v>
      </c>
      <c r="N134">
        <v>4150370.3389830501</v>
      </c>
      <c r="O134">
        <v>415037.03389830497</v>
      </c>
      <c r="P134">
        <v>0</v>
      </c>
      <c r="Q134">
        <v>0</v>
      </c>
      <c r="R134" s="268">
        <v>42420.498437499999</v>
      </c>
      <c r="T134">
        <v>202870</v>
      </c>
      <c r="U134" t="s">
        <v>486</v>
      </c>
      <c r="V134" s="268">
        <v>42370</v>
      </c>
      <c r="W134" s="268">
        <v>42400.999988425923</v>
      </c>
      <c r="X134">
        <v>1</v>
      </c>
      <c r="Y134" t="s">
        <v>42</v>
      </c>
      <c r="AA134">
        <v>310</v>
      </c>
      <c r="AB134">
        <v>0</v>
      </c>
      <c r="AC134">
        <v>0</v>
      </c>
      <c r="AD134">
        <v>0</v>
      </c>
      <c r="AE134">
        <v>0</v>
      </c>
      <c r="AF134">
        <v>4150370.3389830501</v>
      </c>
      <c r="AG134">
        <v>4897437</v>
      </c>
      <c r="AH134">
        <v>415037.03389830497</v>
      </c>
      <c r="AI134">
        <v>0</v>
      </c>
      <c r="AJ134">
        <v>0</v>
      </c>
      <c r="AK134" s="268">
        <v>42429.509814814817</v>
      </c>
      <c r="AM134">
        <f t="shared" si="36"/>
        <v>0</v>
      </c>
      <c r="AN134">
        <f t="shared" si="37"/>
        <v>0</v>
      </c>
      <c r="AO134">
        <f t="shared" si="38"/>
        <v>0</v>
      </c>
      <c r="AP134">
        <f t="shared" si="39"/>
        <v>0</v>
      </c>
      <c r="AQ134">
        <f t="shared" si="40"/>
        <v>0</v>
      </c>
      <c r="AR134">
        <f t="shared" si="41"/>
        <v>0</v>
      </c>
      <c r="AS134">
        <f t="shared" si="42"/>
        <v>0</v>
      </c>
      <c r="AT134">
        <f t="shared" si="43"/>
        <v>0</v>
      </c>
      <c r="AU134">
        <f t="shared" si="44"/>
        <v>0</v>
      </c>
      <c r="AV134">
        <f t="shared" si="45"/>
        <v>0</v>
      </c>
      <c r="AW134">
        <f t="shared" si="46"/>
        <v>0</v>
      </c>
      <c r="AX134">
        <f t="shared" si="47"/>
        <v>0</v>
      </c>
      <c r="AY134">
        <f t="shared" si="48"/>
        <v>1</v>
      </c>
      <c r="AZ134">
        <f t="shared" si="49"/>
        <v>1</v>
      </c>
      <c r="BA134">
        <f t="shared" si="50"/>
        <v>0</v>
      </c>
      <c r="BB134">
        <f t="shared" si="51"/>
        <v>0</v>
      </c>
      <c r="BC134">
        <f t="shared" si="52"/>
        <v>0</v>
      </c>
    </row>
    <row r="135" spans="1:55" x14ac:dyDescent="0.3">
      <c r="A135">
        <v>202871</v>
      </c>
      <c r="B135" t="s">
        <v>487</v>
      </c>
      <c r="C135" s="268">
        <v>42248</v>
      </c>
      <c r="D135" s="268">
        <v>42429</v>
      </c>
      <c r="E135">
        <v>1</v>
      </c>
      <c r="F135" t="s">
        <v>42</v>
      </c>
      <c r="H135">
        <v>302</v>
      </c>
      <c r="I135">
        <v>24337878.890000001</v>
      </c>
      <c r="J135">
        <v>493515.1556</v>
      </c>
      <c r="K135">
        <v>0</v>
      </c>
      <c r="L135">
        <v>0</v>
      </c>
      <c r="M135">
        <v>28718697.079999998</v>
      </c>
      <c r="N135">
        <v>24337878.890000001</v>
      </c>
      <c r="O135">
        <v>493515.1556</v>
      </c>
      <c r="P135">
        <v>0</v>
      </c>
      <c r="Q135">
        <v>0</v>
      </c>
      <c r="R135" s="268">
        <v>42420.498437499999</v>
      </c>
      <c r="T135">
        <v>202871</v>
      </c>
      <c r="U135" t="s">
        <v>487</v>
      </c>
      <c r="V135" s="268">
        <v>42248</v>
      </c>
      <c r="W135" s="268">
        <v>42429</v>
      </c>
      <c r="X135">
        <v>1</v>
      </c>
      <c r="Y135" t="s">
        <v>42</v>
      </c>
      <c r="AA135">
        <v>302</v>
      </c>
      <c r="AB135">
        <v>24337878.890000001</v>
      </c>
      <c r="AC135">
        <v>493515.1556</v>
      </c>
      <c r="AD135">
        <v>0</v>
      </c>
      <c r="AE135">
        <v>0</v>
      </c>
      <c r="AF135">
        <v>24337878.890000001</v>
      </c>
      <c r="AG135">
        <v>28718697.079999998</v>
      </c>
      <c r="AH135">
        <v>493515.1556</v>
      </c>
      <c r="AI135">
        <v>0</v>
      </c>
      <c r="AJ135">
        <v>0</v>
      </c>
      <c r="AK135" s="268">
        <v>42429.509814814817</v>
      </c>
      <c r="AM135">
        <f t="shared" si="36"/>
        <v>0</v>
      </c>
      <c r="AN135">
        <f t="shared" si="37"/>
        <v>0</v>
      </c>
      <c r="AO135">
        <f t="shared" si="38"/>
        <v>0</v>
      </c>
      <c r="AP135">
        <f t="shared" si="39"/>
        <v>0</v>
      </c>
      <c r="AQ135">
        <f t="shared" si="40"/>
        <v>0</v>
      </c>
      <c r="AR135">
        <f t="shared" si="41"/>
        <v>0</v>
      </c>
      <c r="AS135">
        <f t="shared" si="42"/>
        <v>0</v>
      </c>
      <c r="AT135">
        <f t="shared" si="43"/>
        <v>0</v>
      </c>
      <c r="AU135">
        <f t="shared" si="44"/>
        <v>0</v>
      </c>
      <c r="AV135">
        <f t="shared" si="45"/>
        <v>0</v>
      </c>
      <c r="AW135">
        <f t="shared" si="46"/>
        <v>0</v>
      </c>
      <c r="AX135">
        <f t="shared" si="47"/>
        <v>0</v>
      </c>
      <c r="AY135">
        <f t="shared" si="48"/>
        <v>1</v>
      </c>
      <c r="AZ135">
        <f t="shared" si="49"/>
        <v>1</v>
      </c>
      <c r="BA135">
        <f t="shared" si="50"/>
        <v>0</v>
      </c>
      <c r="BB135">
        <f t="shared" si="51"/>
        <v>0</v>
      </c>
      <c r="BC135">
        <f t="shared" si="52"/>
        <v>0</v>
      </c>
    </row>
    <row r="136" spans="1:55" x14ac:dyDescent="0.3">
      <c r="A136">
        <v>202871</v>
      </c>
      <c r="B136" t="s">
        <v>487</v>
      </c>
      <c r="C136" s="268">
        <v>42370</v>
      </c>
      <c r="D136" s="268">
        <v>42400.999988425923</v>
      </c>
      <c r="E136">
        <v>1</v>
      </c>
      <c r="F136" t="s">
        <v>42</v>
      </c>
      <c r="H136">
        <v>310</v>
      </c>
      <c r="I136">
        <v>0</v>
      </c>
      <c r="J136">
        <v>0</v>
      </c>
      <c r="K136">
        <v>0</v>
      </c>
      <c r="L136">
        <v>0</v>
      </c>
      <c r="M136">
        <v>6716678.8799999999</v>
      </c>
      <c r="N136">
        <v>5692100.7457627105</v>
      </c>
      <c r="O136">
        <v>492648.62405084702</v>
      </c>
      <c r="P136">
        <v>0</v>
      </c>
      <c r="Q136">
        <v>0</v>
      </c>
      <c r="R136" s="268">
        <v>42420.498437499999</v>
      </c>
      <c r="T136">
        <v>202871</v>
      </c>
      <c r="U136" t="s">
        <v>487</v>
      </c>
      <c r="V136" s="268">
        <v>42370</v>
      </c>
      <c r="W136" s="268">
        <v>42400.999988425923</v>
      </c>
      <c r="X136">
        <v>1</v>
      </c>
      <c r="Y136" t="s">
        <v>42</v>
      </c>
      <c r="AA136">
        <v>310</v>
      </c>
      <c r="AB136">
        <v>0</v>
      </c>
      <c r="AC136">
        <v>0</v>
      </c>
      <c r="AD136">
        <v>0</v>
      </c>
      <c r="AE136">
        <v>0</v>
      </c>
      <c r="AF136">
        <v>5692100.7457627105</v>
      </c>
      <c r="AG136">
        <v>6716678.8799999999</v>
      </c>
      <c r="AH136">
        <v>492648.62405084702</v>
      </c>
      <c r="AI136">
        <v>0</v>
      </c>
      <c r="AJ136">
        <v>0</v>
      </c>
      <c r="AK136" s="268">
        <v>42429.509814814817</v>
      </c>
      <c r="AM136">
        <f t="shared" si="36"/>
        <v>0</v>
      </c>
      <c r="AN136">
        <f t="shared" si="37"/>
        <v>0</v>
      </c>
      <c r="AO136">
        <f t="shared" si="38"/>
        <v>0</v>
      </c>
      <c r="AP136">
        <f t="shared" si="39"/>
        <v>0</v>
      </c>
      <c r="AQ136">
        <f t="shared" si="40"/>
        <v>0</v>
      </c>
      <c r="AR136">
        <f t="shared" si="41"/>
        <v>0</v>
      </c>
      <c r="AS136">
        <f t="shared" si="42"/>
        <v>0</v>
      </c>
      <c r="AT136">
        <f t="shared" si="43"/>
        <v>0</v>
      </c>
      <c r="AU136">
        <f t="shared" si="44"/>
        <v>0</v>
      </c>
      <c r="AV136">
        <f t="shared" si="45"/>
        <v>0</v>
      </c>
      <c r="AW136">
        <f t="shared" si="46"/>
        <v>0</v>
      </c>
      <c r="AX136">
        <f t="shared" si="47"/>
        <v>0</v>
      </c>
      <c r="AY136">
        <f t="shared" si="48"/>
        <v>1</v>
      </c>
      <c r="AZ136">
        <f t="shared" si="49"/>
        <v>1</v>
      </c>
      <c r="BA136">
        <f t="shared" si="50"/>
        <v>0</v>
      </c>
      <c r="BB136">
        <f t="shared" si="51"/>
        <v>0</v>
      </c>
      <c r="BC136">
        <f t="shared" si="52"/>
        <v>0</v>
      </c>
    </row>
    <row r="137" spans="1:55" x14ac:dyDescent="0.3">
      <c r="A137">
        <v>202872</v>
      </c>
      <c r="B137" t="s">
        <v>488</v>
      </c>
      <c r="C137" s="268">
        <v>42370</v>
      </c>
      <c r="D137" s="268">
        <v>42400.999988425923</v>
      </c>
      <c r="E137">
        <v>1</v>
      </c>
      <c r="F137" t="s">
        <v>42</v>
      </c>
      <c r="G137">
        <v>7</v>
      </c>
      <c r="H137">
        <v>301</v>
      </c>
      <c r="I137">
        <v>536174.93999999994</v>
      </c>
      <c r="J137">
        <v>53617.493999999999</v>
      </c>
      <c r="K137">
        <v>0</v>
      </c>
      <c r="L137">
        <v>0</v>
      </c>
      <c r="M137">
        <v>0</v>
      </c>
      <c r="N137">
        <v>0</v>
      </c>
      <c r="O137">
        <v>53617.493999999999</v>
      </c>
      <c r="P137">
        <v>0</v>
      </c>
      <c r="Q137">
        <v>0</v>
      </c>
      <c r="R137" s="268">
        <v>42420.498437499999</v>
      </c>
      <c r="T137">
        <v>202872</v>
      </c>
      <c r="U137" t="s">
        <v>488</v>
      </c>
      <c r="V137" s="268">
        <v>42370</v>
      </c>
      <c r="W137" s="268">
        <v>42400.999988425923</v>
      </c>
      <c r="X137">
        <v>1</v>
      </c>
      <c r="Y137" t="s">
        <v>42</v>
      </c>
      <c r="Z137">
        <v>7</v>
      </c>
      <c r="AA137">
        <v>301</v>
      </c>
      <c r="AB137">
        <v>536174.93999999994</v>
      </c>
      <c r="AC137">
        <v>53617.493999999999</v>
      </c>
      <c r="AD137">
        <v>0</v>
      </c>
      <c r="AE137">
        <v>0</v>
      </c>
      <c r="AF137">
        <v>0</v>
      </c>
      <c r="AG137">
        <v>0</v>
      </c>
      <c r="AH137">
        <v>53617.493999999999</v>
      </c>
      <c r="AI137">
        <v>0</v>
      </c>
      <c r="AJ137">
        <v>0</v>
      </c>
      <c r="AK137" s="268">
        <v>42429.509814814817</v>
      </c>
      <c r="AM137">
        <f t="shared" si="36"/>
        <v>0</v>
      </c>
      <c r="AN137">
        <f t="shared" si="37"/>
        <v>0</v>
      </c>
      <c r="AO137">
        <f t="shared" si="38"/>
        <v>0</v>
      </c>
      <c r="AP137">
        <f t="shared" si="39"/>
        <v>0</v>
      </c>
      <c r="AQ137">
        <f t="shared" si="40"/>
        <v>0</v>
      </c>
      <c r="AR137">
        <f t="shared" si="41"/>
        <v>0</v>
      </c>
      <c r="AS137">
        <f t="shared" si="42"/>
        <v>0</v>
      </c>
      <c r="AT137">
        <f t="shared" si="43"/>
        <v>0</v>
      </c>
      <c r="AU137">
        <f t="shared" si="44"/>
        <v>0</v>
      </c>
      <c r="AV137">
        <f t="shared" si="45"/>
        <v>0</v>
      </c>
      <c r="AW137">
        <f t="shared" si="46"/>
        <v>0</v>
      </c>
      <c r="AX137">
        <f t="shared" si="47"/>
        <v>0</v>
      </c>
      <c r="AY137">
        <f t="shared" si="48"/>
        <v>0</v>
      </c>
      <c r="AZ137">
        <f t="shared" si="49"/>
        <v>0</v>
      </c>
      <c r="BA137">
        <f t="shared" si="50"/>
        <v>0</v>
      </c>
      <c r="BB137">
        <f t="shared" si="51"/>
        <v>0</v>
      </c>
      <c r="BC137">
        <f t="shared" si="52"/>
        <v>0</v>
      </c>
    </row>
    <row r="138" spans="1:55" x14ac:dyDescent="0.3">
      <c r="A138">
        <v>202875</v>
      </c>
      <c r="B138" t="s">
        <v>489</v>
      </c>
      <c r="C138" s="268">
        <v>42248</v>
      </c>
      <c r="D138" s="268">
        <v>42429</v>
      </c>
      <c r="E138">
        <v>1</v>
      </c>
      <c r="F138" t="s">
        <v>42</v>
      </c>
      <c r="H138">
        <v>302</v>
      </c>
      <c r="I138">
        <v>17005653.66</v>
      </c>
      <c r="J138">
        <v>200226.1464</v>
      </c>
      <c r="K138">
        <v>0</v>
      </c>
      <c r="L138">
        <v>0</v>
      </c>
      <c r="M138">
        <v>20066671.329999998</v>
      </c>
      <c r="N138">
        <v>17005653.66</v>
      </c>
      <c r="O138">
        <v>200226.1464</v>
      </c>
      <c r="P138">
        <v>0</v>
      </c>
      <c r="Q138">
        <v>0</v>
      </c>
      <c r="R138" s="268">
        <v>42420.498437499999</v>
      </c>
      <c r="T138">
        <v>202875</v>
      </c>
      <c r="U138" t="s">
        <v>489</v>
      </c>
      <c r="V138" s="268">
        <v>42248</v>
      </c>
      <c r="W138" s="268">
        <v>42429</v>
      </c>
      <c r="X138">
        <v>1</v>
      </c>
      <c r="Y138" t="s">
        <v>42</v>
      </c>
      <c r="AA138">
        <v>302</v>
      </c>
      <c r="AB138">
        <v>17005653.66</v>
      </c>
      <c r="AC138">
        <v>200226.1464</v>
      </c>
      <c r="AD138">
        <v>0</v>
      </c>
      <c r="AE138">
        <v>0</v>
      </c>
      <c r="AF138">
        <v>17005653.66</v>
      </c>
      <c r="AG138">
        <v>20066671.329999998</v>
      </c>
      <c r="AH138">
        <v>200226.1464</v>
      </c>
      <c r="AI138">
        <v>0</v>
      </c>
      <c r="AJ138">
        <v>0</v>
      </c>
      <c r="AK138" s="268">
        <v>42429.509814814817</v>
      </c>
      <c r="AM138">
        <f t="shared" si="36"/>
        <v>0</v>
      </c>
      <c r="AN138">
        <f t="shared" si="37"/>
        <v>0</v>
      </c>
      <c r="AO138">
        <f t="shared" si="38"/>
        <v>0</v>
      </c>
      <c r="AP138">
        <f t="shared" si="39"/>
        <v>0</v>
      </c>
      <c r="AQ138">
        <f t="shared" si="40"/>
        <v>0</v>
      </c>
      <c r="AR138">
        <f t="shared" si="41"/>
        <v>0</v>
      </c>
      <c r="AS138">
        <f t="shared" si="42"/>
        <v>0</v>
      </c>
      <c r="AT138">
        <f t="shared" si="43"/>
        <v>0</v>
      </c>
      <c r="AU138">
        <f t="shared" si="44"/>
        <v>0</v>
      </c>
      <c r="AV138">
        <f t="shared" si="45"/>
        <v>0</v>
      </c>
      <c r="AW138">
        <f t="shared" si="46"/>
        <v>0</v>
      </c>
      <c r="AX138">
        <f t="shared" si="47"/>
        <v>0</v>
      </c>
      <c r="AY138">
        <f t="shared" si="48"/>
        <v>1</v>
      </c>
      <c r="AZ138">
        <f t="shared" si="49"/>
        <v>1</v>
      </c>
      <c r="BA138">
        <f t="shared" si="50"/>
        <v>0</v>
      </c>
      <c r="BB138">
        <f t="shared" si="51"/>
        <v>0</v>
      </c>
      <c r="BC138">
        <f t="shared" si="52"/>
        <v>0</v>
      </c>
    </row>
    <row r="139" spans="1:55" x14ac:dyDescent="0.3">
      <c r="A139">
        <v>202876</v>
      </c>
      <c r="B139" t="s">
        <v>490</v>
      </c>
      <c r="C139" s="268">
        <v>42248</v>
      </c>
      <c r="D139" s="268">
        <v>42429</v>
      </c>
      <c r="E139">
        <v>1</v>
      </c>
      <c r="F139" t="s">
        <v>42</v>
      </c>
      <c r="H139">
        <v>302</v>
      </c>
      <c r="I139">
        <v>12415539.59</v>
      </c>
      <c r="J139">
        <v>16621.583600000002</v>
      </c>
      <c r="K139">
        <v>0</v>
      </c>
      <c r="L139">
        <v>0</v>
      </c>
      <c r="M139">
        <v>14650336.720000001</v>
      </c>
      <c r="N139">
        <v>12415539.59</v>
      </c>
      <c r="O139">
        <v>16621.583600000002</v>
      </c>
      <c r="P139">
        <v>0</v>
      </c>
      <c r="Q139">
        <v>0</v>
      </c>
      <c r="R139" s="268">
        <v>42420.498437499999</v>
      </c>
      <c r="T139">
        <v>202876</v>
      </c>
      <c r="U139" t="s">
        <v>490</v>
      </c>
      <c r="V139" s="268">
        <v>42248</v>
      </c>
      <c r="W139" s="268">
        <v>42429</v>
      </c>
      <c r="X139">
        <v>1</v>
      </c>
      <c r="Y139" t="s">
        <v>42</v>
      </c>
      <c r="AA139">
        <v>302</v>
      </c>
      <c r="AB139">
        <v>12415539.59</v>
      </c>
      <c r="AC139">
        <v>16621.583600000002</v>
      </c>
      <c r="AD139">
        <v>0</v>
      </c>
      <c r="AE139">
        <v>0</v>
      </c>
      <c r="AF139">
        <v>12415539.59</v>
      </c>
      <c r="AG139">
        <v>14650336.720000001</v>
      </c>
      <c r="AH139">
        <v>16621.583600000002</v>
      </c>
      <c r="AI139">
        <v>0</v>
      </c>
      <c r="AJ139">
        <v>0</v>
      </c>
      <c r="AK139" s="268">
        <v>42429.509814814817</v>
      </c>
      <c r="AM139">
        <f t="shared" si="36"/>
        <v>0</v>
      </c>
      <c r="AN139">
        <f t="shared" si="37"/>
        <v>0</v>
      </c>
      <c r="AO139">
        <f t="shared" si="38"/>
        <v>0</v>
      </c>
      <c r="AP139">
        <f t="shared" si="39"/>
        <v>0</v>
      </c>
      <c r="AQ139">
        <f t="shared" si="40"/>
        <v>0</v>
      </c>
      <c r="AR139">
        <f t="shared" si="41"/>
        <v>0</v>
      </c>
      <c r="AS139">
        <f t="shared" si="42"/>
        <v>0</v>
      </c>
      <c r="AT139">
        <f t="shared" si="43"/>
        <v>0</v>
      </c>
      <c r="AU139">
        <f t="shared" si="44"/>
        <v>0</v>
      </c>
      <c r="AV139">
        <f t="shared" si="45"/>
        <v>0</v>
      </c>
      <c r="AW139">
        <f t="shared" si="46"/>
        <v>0</v>
      </c>
      <c r="AX139">
        <f t="shared" si="47"/>
        <v>0</v>
      </c>
      <c r="AY139">
        <f t="shared" si="48"/>
        <v>1</v>
      </c>
      <c r="AZ139">
        <f t="shared" si="49"/>
        <v>1</v>
      </c>
      <c r="BA139">
        <f t="shared" si="50"/>
        <v>0</v>
      </c>
      <c r="BB139">
        <f t="shared" si="51"/>
        <v>0</v>
      </c>
      <c r="BC139">
        <f t="shared" si="52"/>
        <v>0</v>
      </c>
    </row>
    <row r="140" spans="1:55" x14ac:dyDescent="0.3">
      <c r="A140">
        <v>202876</v>
      </c>
      <c r="B140" t="s">
        <v>490</v>
      </c>
      <c r="C140" s="268">
        <v>42370</v>
      </c>
      <c r="D140" s="268">
        <v>42400.999988425923</v>
      </c>
      <c r="E140">
        <v>1</v>
      </c>
      <c r="F140" t="s">
        <v>42</v>
      </c>
      <c r="H140">
        <v>310</v>
      </c>
      <c r="I140">
        <v>0</v>
      </c>
      <c r="J140">
        <v>0</v>
      </c>
      <c r="K140">
        <v>0</v>
      </c>
      <c r="L140">
        <v>0</v>
      </c>
      <c r="M140">
        <v>2822883.26</v>
      </c>
      <c r="N140">
        <v>2392273.9491525399</v>
      </c>
      <c r="O140">
        <v>153722.621762711</v>
      </c>
      <c r="P140">
        <v>0</v>
      </c>
      <c r="Q140">
        <v>0</v>
      </c>
      <c r="R140" s="268">
        <v>42420.498437499999</v>
      </c>
      <c r="T140">
        <v>202876</v>
      </c>
      <c r="U140" t="s">
        <v>490</v>
      </c>
      <c r="V140" s="268">
        <v>42370</v>
      </c>
      <c r="W140" s="268">
        <v>42400.999988425923</v>
      </c>
      <c r="X140">
        <v>1</v>
      </c>
      <c r="Y140" t="s">
        <v>42</v>
      </c>
      <c r="AA140">
        <v>310</v>
      </c>
      <c r="AB140">
        <v>0</v>
      </c>
      <c r="AC140">
        <v>0</v>
      </c>
      <c r="AD140">
        <v>0</v>
      </c>
      <c r="AE140">
        <v>0</v>
      </c>
      <c r="AF140">
        <v>2392273.9491525399</v>
      </c>
      <c r="AG140">
        <v>2822883.26</v>
      </c>
      <c r="AH140">
        <v>153722.621762711</v>
      </c>
      <c r="AI140">
        <v>0</v>
      </c>
      <c r="AJ140">
        <v>0</v>
      </c>
      <c r="AK140" s="268">
        <v>42429.509814814817</v>
      </c>
      <c r="AM140">
        <f t="shared" si="36"/>
        <v>0</v>
      </c>
      <c r="AN140">
        <f t="shared" si="37"/>
        <v>0</v>
      </c>
      <c r="AO140">
        <f t="shared" si="38"/>
        <v>0</v>
      </c>
      <c r="AP140">
        <f t="shared" si="39"/>
        <v>0</v>
      </c>
      <c r="AQ140">
        <f t="shared" si="40"/>
        <v>0</v>
      </c>
      <c r="AR140">
        <f t="shared" si="41"/>
        <v>0</v>
      </c>
      <c r="AS140">
        <f t="shared" si="42"/>
        <v>0</v>
      </c>
      <c r="AT140">
        <f t="shared" si="43"/>
        <v>0</v>
      </c>
      <c r="AU140">
        <f t="shared" si="44"/>
        <v>0</v>
      </c>
      <c r="AV140">
        <f t="shared" si="45"/>
        <v>0</v>
      </c>
      <c r="AW140">
        <f t="shared" si="46"/>
        <v>0</v>
      </c>
      <c r="AX140">
        <f t="shared" si="47"/>
        <v>0</v>
      </c>
      <c r="AY140">
        <f t="shared" si="48"/>
        <v>1</v>
      </c>
      <c r="AZ140">
        <f t="shared" si="49"/>
        <v>1</v>
      </c>
      <c r="BA140">
        <f t="shared" si="50"/>
        <v>0</v>
      </c>
      <c r="BB140">
        <f t="shared" si="51"/>
        <v>0</v>
      </c>
      <c r="BC140">
        <f t="shared" si="52"/>
        <v>0</v>
      </c>
    </row>
    <row r="141" spans="1:55" x14ac:dyDescent="0.3">
      <c r="A141">
        <v>202879</v>
      </c>
      <c r="B141" t="s">
        <v>491</v>
      </c>
      <c r="C141" s="268">
        <v>42248</v>
      </c>
      <c r="D141" s="268">
        <v>42429</v>
      </c>
      <c r="E141">
        <v>1</v>
      </c>
      <c r="F141" t="s">
        <v>42</v>
      </c>
      <c r="H141">
        <v>302</v>
      </c>
      <c r="I141">
        <v>45895761.109999999</v>
      </c>
      <c r="J141">
        <v>1534788.0555</v>
      </c>
      <c r="K141">
        <v>0</v>
      </c>
      <c r="L141">
        <v>0</v>
      </c>
      <c r="M141">
        <v>54156998.07</v>
      </c>
      <c r="N141">
        <v>45895761.109999999</v>
      </c>
      <c r="O141">
        <v>1534788.0555</v>
      </c>
      <c r="P141">
        <v>0</v>
      </c>
      <c r="Q141">
        <v>0</v>
      </c>
      <c r="R141" s="268">
        <v>42420.498437499999</v>
      </c>
      <c r="T141">
        <v>202879</v>
      </c>
      <c r="U141" t="s">
        <v>491</v>
      </c>
      <c r="V141" s="268">
        <v>42248</v>
      </c>
      <c r="W141" s="268">
        <v>42429</v>
      </c>
      <c r="X141">
        <v>1</v>
      </c>
      <c r="Y141" t="s">
        <v>42</v>
      </c>
      <c r="AA141">
        <v>302</v>
      </c>
      <c r="AB141">
        <v>45895761.109999999</v>
      </c>
      <c r="AC141">
        <v>1534788.0555</v>
      </c>
      <c r="AD141">
        <v>0</v>
      </c>
      <c r="AE141">
        <v>0</v>
      </c>
      <c r="AF141">
        <v>45895761.109999999</v>
      </c>
      <c r="AG141">
        <v>54156998.07</v>
      </c>
      <c r="AH141">
        <v>1534788.0555</v>
      </c>
      <c r="AI141">
        <v>0</v>
      </c>
      <c r="AJ141">
        <v>0</v>
      </c>
      <c r="AK141" s="268">
        <v>42429.509814814817</v>
      </c>
      <c r="AM141">
        <f t="shared" si="36"/>
        <v>0</v>
      </c>
      <c r="AN141">
        <f t="shared" si="37"/>
        <v>0</v>
      </c>
      <c r="AO141">
        <f t="shared" si="38"/>
        <v>0</v>
      </c>
      <c r="AP141">
        <f t="shared" si="39"/>
        <v>0</v>
      </c>
      <c r="AQ141">
        <f t="shared" si="40"/>
        <v>0</v>
      </c>
      <c r="AR141">
        <f t="shared" si="41"/>
        <v>0</v>
      </c>
      <c r="AS141">
        <f t="shared" si="42"/>
        <v>0</v>
      </c>
      <c r="AT141">
        <f t="shared" si="43"/>
        <v>0</v>
      </c>
      <c r="AU141">
        <f t="shared" si="44"/>
        <v>0</v>
      </c>
      <c r="AV141">
        <f t="shared" si="45"/>
        <v>0</v>
      </c>
      <c r="AW141">
        <f t="shared" si="46"/>
        <v>0</v>
      </c>
      <c r="AX141">
        <f t="shared" si="47"/>
        <v>0</v>
      </c>
      <c r="AY141">
        <f t="shared" si="48"/>
        <v>1</v>
      </c>
      <c r="AZ141">
        <f t="shared" si="49"/>
        <v>1</v>
      </c>
      <c r="BA141">
        <f t="shared" si="50"/>
        <v>0</v>
      </c>
      <c r="BB141">
        <f t="shared" si="51"/>
        <v>0</v>
      </c>
      <c r="BC141">
        <f t="shared" si="52"/>
        <v>0</v>
      </c>
    </row>
    <row r="142" spans="1:55" x14ac:dyDescent="0.3">
      <c r="A142">
        <v>202880</v>
      </c>
      <c r="B142" t="s">
        <v>492</v>
      </c>
      <c r="C142" s="268">
        <v>42370</v>
      </c>
      <c r="D142" s="268">
        <v>42400.999988425923</v>
      </c>
      <c r="E142">
        <v>1</v>
      </c>
      <c r="F142" t="s">
        <v>42</v>
      </c>
      <c r="H142">
        <v>310</v>
      </c>
      <c r="I142">
        <v>0</v>
      </c>
      <c r="J142">
        <v>0</v>
      </c>
      <c r="K142">
        <v>0</v>
      </c>
      <c r="L142">
        <v>0</v>
      </c>
      <c r="M142">
        <v>2705376.07</v>
      </c>
      <c r="N142">
        <v>2292691.5847457601</v>
      </c>
      <c r="O142">
        <v>171642.212728813</v>
      </c>
      <c r="P142">
        <v>0</v>
      </c>
      <c r="Q142">
        <v>0</v>
      </c>
      <c r="R142" s="268">
        <v>42420.498437499999</v>
      </c>
      <c r="T142">
        <v>202880</v>
      </c>
      <c r="U142" t="s">
        <v>492</v>
      </c>
      <c r="V142" s="268">
        <v>42370</v>
      </c>
      <c r="W142" s="268">
        <v>42400.999988425923</v>
      </c>
      <c r="X142">
        <v>1</v>
      </c>
      <c r="Y142" t="s">
        <v>42</v>
      </c>
      <c r="AA142">
        <v>310</v>
      </c>
      <c r="AB142">
        <v>0</v>
      </c>
      <c r="AC142">
        <v>0</v>
      </c>
      <c r="AD142">
        <v>0</v>
      </c>
      <c r="AE142">
        <v>0</v>
      </c>
      <c r="AF142">
        <v>2292691.5847457601</v>
      </c>
      <c r="AG142">
        <v>2705376.07</v>
      </c>
      <c r="AH142">
        <v>171642.212728813</v>
      </c>
      <c r="AI142">
        <v>0</v>
      </c>
      <c r="AJ142">
        <v>0</v>
      </c>
      <c r="AK142" s="268">
        <v>42429.509814814817</v>
      </c>
      <c r="AM142">
        <f t="shared" si="36"/>
        <v>0</v>
      </c>
      <c r="AN142">
        <f t="shared" si="37"/>
        <v>0</v>
      </c>
      <c r="AO142">
        <f t="shared" si="38"/>
        <v>0</v>
      </c>
      <c r="AP142">
        <f t="shared" si="39"/>
        <v>0</v>
      </c>
      <c r="AQ142">
        <f t="shared" si="40"/>
        <v>0</v>
      </c>
      <c r="AR142">
        <f t="shared" si="41"/>
        <v>0</v>
      </c>
      <c r="AS142">
        <f t="shared" si="42"/>
        <v>0</v>
      </c>
      <c r="AT142">
        <f t="shared" si="43"/>
        <v>0</v>
      </c>
      <c r="AU142">
        <f t="shared" si="44"/>
        <v>0</v>
      </c>
      <c r="AV142">
        <f t="shared" si="45"/>
        <v>0</v>
      </c>
      <c r="AW142">
        <f t="shared" si="46"/>
        <v>0</v>
      </c>
      <c r="AX142">
        <f t="shared" si="47"/>
        <v>0</v>
      </c>
      <c r="AY142">
        <f t="shared" si="48"/>
        <v>1</v>
      </c>
      <c r="AZ142">
        <f t="shared" si="49"/>
        <v>1</v>
      </c>
      <c r="BA142">
        <f t="shared" si="50"/>
        <v>0</v>
      </c>
      <c r="BB142">
        <f t="shared" si="51"/>
        <v>0</v>
      </c>
      <c r="BC142">
        <f t="shared" si="52"/>
        <v>0</v>
      </c>
    </row>
    <row r="143" spans="1:55" x14ac:dyDescent="0.3">
      <c r="A143">
        <v>202881</v>
      </c>
      <c r="B143" t="s">
        <v>493</v>
      </c>
      <c r="C143" s="268">
        <v>42248</v>
      </c>
      <c r="D143" s="268">
        <v>42429</v>
      </c>
      <c r="E143">
        <v>1</v>
      </c>
      <c r="F143" t="s">
        <v>42</v>
      </c>
      <c r="H143">
        <v>302</v>
      </c>
      <c r="I143">
        <v>61132811.700000003</v>
      </c>
      <c r="J143">
        <v>2296640.585</v>
      </c>
      <c r="K143">
        <v>0</v>
      </c>
      <c r="L143">
        <v>0</v>
      </c>
      <c r="M143">
        <v>72136717.799999997</v>
      </c>
      <c r="N143">
        <v>61132811.700000003</v>
      </c>
      <c r="O143">
        <v>2296640.585</v>
      </c>
      <c r="P143">
        <v>0</v>
      </c>
      <c r="Q143">
        <v>0</v>
      </c>
      <c r="R143" s="268">
        <v>42420.498437499999</v>
      </c>
      <c r="T143">
        <v>202881</v>
      </c>
      <c r="U143" t="s">
        <v>493</v>
      </c>
      <c r="V143" s="268">
        <v>42248</v>
      </c>
      <c r="W143" s="268">
        <v>42429</v>
      </c>
      <c r="X143">
        <v>1</v>
      </c>
      <c r="Y143" t="s">
        <v>42</v>
      </c>
      <c r="AA143">
        <v>302</v>
      </c>
      <c r="AB143">
        <v>61132811.700000003</v>
      </c>
      <c r="AC143">
        <v>2296640.585</v>
      </c>
      <c r="AD143">
        <v>0</v>
      </c>
      <c r="AE143">
        <v>0</v>
      </c>
      <c r="AF143">
        <v>61132811.700000003</v>
      </c>
      <c r="AG143">
        <v>72136717.799999997</v>
      </c>
      <c r="AH143">
        <v>2296640.585</v>
      </c>
      <c r="AI143">
        <v>0</v>
      </c>
      <c r="AJ143">
        <v>0</v>
      </c>
      <c r="AK143" s="268">
        <v>42429.509814814817</v>
      </c>
      <c r="AM143">
        <f t="shared" si="36"/>
        <v>0</v>
      </c>
      <c r="AN143">
        <f t="shared" si="37"/>
        <v>0</v>
      </c>
      <c r="AO143">
        <f t="shared" si="38"/>
        <v>0</v>
      </c>
      <c r="AP143">
        <f t="shared" si="39"/>
        <v>0</v>
      </c>
      <c r="AQ143">
        <f t="shared" si="40"/>
        <v>0</v>
      </c>
      <c r="AR143">
        <f t="shared" si="41"/>
        <v>0</v>
      </c>
      <c r="AS143">
        <f t="shared" si="42"/>
        <v>0</v>
      </c>
      <c r="AT143">
        <f t="shared" si="43"/>
        <v>0</v>
      </c>
      <c r="AU143">
        <f t="shared" si="44"/>
        <v>0</v>
      </c>
      <c r="AV143">
        <f t="shared" si="45"/>
        <v>0</v>
      </c>
      <c r="AW143">
        <f t="shared" si="46"/>
        <v>0</v>
      </c>
      <c r="AX143">
        <f t="shared" si="47"/>
        <v>0</v>
      </c>
      <c r="AY143">
        <f t="shared" si="48"/>
        <v>1</v>
      </c>
      <c r="AZ143">
        <f t="shared" si="49"/>
        <v>1</v>
      </c>
      <c r="BA143">
        <f t="shared" si="50"/>
        <v>0</v>
      </c>
      <c r="BB143">
        <f t="shared" si="51"/>
        <v>0</v>
      </c>
      <c r="BC143">
        <f t="shared" si="52"/>
        <v>0</v>
      </c>
    </row>
    <row r="144" spans="1:55" x14ac:dyDescent="0.3">
      <c r="A144">
        <v>202881</v>
      </c>
      <c r="B144" t="s">
        <v>493</v>
      </c>
      <c r="C144" s="268">
        <v>42370</v>
      </c>
      <c r="D144" s="268">
        <v>42400.999988425923</v>
      </c>
      <c r="E144">
        <v>1</v>
      </c>
      <c r="F144" t="s">
        <v>42</v>
      </c>
      <c r="H144">
        <v>310</v>
      </c>
      <c r="I144">
        <v>0</v>
      </c>
      <c r="J144">
        <v>0</v>
      </c>
      <c r="K144">
        <v>0</v>
      </c>
      <c r="L144">
        <v>0</v>
      </c>
      <c r="M144">
        <v>14098353.939999999</v>
      </c>
      <c r="N144">
        <v>11947757.5762711</v>
      </c>
      <c r="O144">
        <v>928748.68537288101</v>
      </c>
      <c r="P144">
        <v>0</v>
      </c>
      <c r="Q144">
        <v>0</v>
      </c>
      <c r="R144" s="268">
        <v>42420.498437499999</v>
      </c>
      <c r="T144">
        <v>202881</v>
      </c>
      <c r="U144" t="s">
        <v>493</v>
      </c>
      <c r="V144" s="268">
        <v>42370</v>
      </c>
      <c r="W144" s="268">
        <v>42400.999988425923</v>
      </c>
      <c r="X144">
        <v>1</v>
      </c>
      <c r="Y144" t="s">
        <v>42</v>
      </c>
      <c r="AA144">
        <v>310</v>
      </c>
      <c r="AB144">
        <v>0</v>
      </c>
      <c r="AC144">
        <v>0</v>
      </c>
      <c r="AD144">
        <v>0</v>
      </c>
      <c r="AE144">
        <v>0</v>
      </c>
      <c r="AF144">
        <v>11947757.5762711</v>
      </c>
      <c r="AG144">
        <v>14098353.939999999</v>
      </c>
      <c r="AH144">
        <v>928748.68537288101</v>
      </c>
      <c r="AI144">
        <v>0</v>
      </c>
      <c r="AJ144">
        <v>0</v>
      </c>
      <c r="AK144" s="268">
        <v>42429.509814814817</v>
      </c>
      <c r="AM144">
        <f t="shared" si="36"/>
        <v>0</v>
      </c>
      <c r="AN144">
        <f t="shared" si="37"/>
        <v>0</v>
      </c>
      <c r="AO144">
        <f t="shared" si="38"/>
        <v>0</v>
      </c>
      <c r="AP144">
        <f t="shared" si="39"/>
        <v>0</v>
      </c>
      <c r="AQ144">
        <f t="shared" si="40"/>
        <v>0</v>
      </c>
      <c r="AR144">
        <f t="shared" si="41"/>
        <v>0</v>
      </c>
      <c r="AS144">
        <f t="shared" si="42"/>
        <v>0</v>
      </c>
      <c r="AT144">
        <f t="shared" si="43"/>
        <v>0</v>
      </c>
      <c r="AU144">
        <f t="shared" si="44"/>
        <v>0</v>
      </c>
      <c r="AV144">
        <f t="shared" si="45"/>
        <v>0</v>
      </c>
      <c r="AW144">
        <f t="shared" si="46"/>
        <v>0</v>
      </c>
      <c r="AX144">
        <f t="shared" si="47"/>
        <v>0</v>
      </c>
      <c r="AY144">
        <f t="shared" si="48"/>
        <v>1</v>
      </c>
      <c r="AZ144">
        <f t="shared" si="49"/>
        <v>1</v>
      </c>
      <c r="BA144">
        <f t="shared" si="50"/>
        <v>0</v>
      </c>
      <c r="BB144">
        <f t="shared" si="51"/>
        <v>0</v>
      </c>
      <c r="BC144">
        <f t="shared" si="52"/>
        <v>0</v>
      </c>
    </row>
    <row r="145" spans="1:55" x14ac:dyDescent="0.3">
      <c r="A145">
        <v>202884</v>
      </c>
      <c r="B145" t="s">
        <v>494</v>
      </c>
      <c r="C145" s="268">
        <v>42370</v>
      </c>
      <c r="D145" s="268">
        <v>42400.999988425923</v>
      </c>
      <c r="E145">
        <v>1</v>
      </c>
      <c r="F145" t="s">
        <v>42</v>
      </c>
      <c r="H145">
        <v>310</v>
      </c>
      <c r="I145">
        <v>0</v>
      </c>
      <c r="J145">
        <v>0</v>
      </c>
      <c r="K145">
        <v>0</v>
      </c>
      <c r="L145">
        <v>0</v>
      </c>
      <c r="M145">
        <v>901882.28</v>
      </c>
      <c r="N145">
        <v>764307.01694915199</v>
      </c>
      <c r="O145">
        <v>49436.8185762711</v>
      </c>
      <c r="P145">
        <v>0</v>
      </c>
      <c r="Q145">
        <v>0</v>
      </c>
      <c r="R145" s="268">
        <v>42420.498437499999</v>
      </c>
      <c r="T145">
        <v>202884</v>
      </c>
      <c r="U145" t="s">
        <v>494</v>
      </c>
      <c r="V145" s="268">
        <v>42370</v>
      </c>
      <c r="W145" s="268">
        <v>42400.999988425923</v>
      </c>
      <c r="X145">
        <v>1</v>
      </c>
      <c r="Y145" t="s">
        <v>42</v>
      </c>
      <c r="AA145">
        <v>310</v>
      </c>
      <c r="AB145">
        <v>0</v>
      </c>
      <c r="AC145">
        <v>0</v>
      </c>
      <c r="AD145">
        <v>0</v>
      </c>
      <c r="AE145">
        <v>0</v>
      </c>
      <c r="AF145">
        <v>764307.01694915199</v>
      </c>
      <c r="AG145">
        <v>901882.28</v>
      </c>
      <c r="AH145">
        <v>49436.8185762711</v>
      </c>
      <c r="AI145">
        <v>0</v>
      </c>
      <c r="AJ145">
        <v>0</v>
      </c>
      <c r="AK145" s="268">
        <v>42429.509814814817</v>
      </c>
      <c r="AM145">
        <f t="shared" si="36"/>
        <v>0</v>
      </c>
      <c r="AN145">
        <f t="shared" si="37"/>
        <v>0</v>
      </c>
      <c r="AO145">
        <f t="shared" si="38"/>
        <v>0</v>
      </c>
      <c r="AP145">
        <f t="shared" si="39"/>
        <v>0</v>
      </c>
      <c r="AQ145">
        <f t="shared" si="40"/>
        <v>0</v>
      </c>
      <c r="AR145">
        <f t="shared" si="41"/>
        <v>0</v>
      </c>
      <c r="AS145">
        <f t="shared" si="42"/>
        <v>0</v>
      </c>
      <c r="AT145">
        <f t="shared" si="43"/>
        <v>0</v>
      </c>
      <c r="AU145">
        <f t="shared" si="44"/>
        <v>0</v>
      </c>
      <c r="AV145">
        <f t="shared" si="45"/>
        <v>0</v>
      </c>
      <c r="AW145">
        <f t="shared" si="46"/>
        <v>0</v>
      </c>
      <c r="AX145">
        <f t="shared" si="47"/>
        <v>0</v>
      </c>
      <c r="AY145">
        <f t="shared" si="48"/>
        <v>1</v>
      </c>
      <c r="AZ145">
        <f t="shared" si="49"/>
        <v>1</v>
      </c>
      <c r="BA145">
        <f t="shared" si="50"/>
        <v>0</v>
      </c>
      <c r="BB145">
        <f t="shared" si="51"/>
        <v>0</v>
      </c>
      <c r="BC145">
        <f t="shared" si="52"/>
        <v>0</v>
      </c>
    </row>
    <row r="146" spans="1:55" x14ac:dyDescent="0.3">
      <c r="A146">
        <v>202887</v>
      </c>
      <c r="B146" t="s">
        <v>495</v>
      </c>
      <c r="C146" s="268">
        <v>42248</v>
      </c>
      <c r="D146" s="268">
        <v>42429</v>
      </c>
      <c r="E146">
        <v>1</v>
      </c>
      <c r="F146" t="s">
        <v>42</v>
      </c>
      <c r="H146">
        <v>302</v>
      </c>
      <c r="I146">
        <v>77597570.560000002</v>
      </c>
      <c r="J146">
        <v>3275854.2335999999</v>
      </c>
      <c r="K146">
        <v>0</v>
      </c>
      <c r="L146">
        <v>0</v>
      </c>
      <c r="M146">
        <v>91565133.329999998</v>
      </c>
      <c r="N146">
        <v>77597570.560000002</v>
      </c>
      <c r="O146">
        <v>3275854.2335999999</v>
      </c>
      <c r="P146">
        <v>0</v>
      </c>
      <c r="Q146">
        <v>0</v>
      </c>
      <c r="R146" s="268">
        <v>42420.498437499999</v>
      </c>
      <c r="T146">
        <v>202887</v>
      </c>
      <c r="U146" t="s">
        <v>495</v>
      </c>
      <c r="V146" s="268">
        <v>42248</v>
      </c>
      <c r="W146" s="268">
        <v>42429</v>
      </c>
      <c r="X146">
        <v>1</v>
      </c>
      <c r="Y146" t="s">
        <v>42</v>
      </c>
      <c r="AA146">
        <v>302</v>
      </c>
      <c r="AB146">
        <v>77597570.560000002</v>
      </c>
      <c r="AC146">
        <v>3275854.2335999999</v>
      </c>
      <c r="AD146">
        <v>0</v>
      </c>
      <c r="AE146">
        <v>0</v>
      </c>
      <c r="AF146">
        <v>77597570.560000002</v>
      </c>
      <c r="AG146">
        <v>91565133.329999998</v>
      </c>
      <c r="AH146">
        <v>3275854.2335999999</v>
      </c>
      <c r="AI146">
        <v>0</v>
      </c>
      <c r="AJ146">
        <v>0</v>
      </c>
      <c r="AK146" s="268">
        <v>42429.509814814817</v>
      </c>
      <c r="AM146">
        <f t="shared" si="36"/>
        <v>0</v>
      </c>
      <c r="AN146">
        <f t="shared" si="37"/>
        <v>0</v>
      </c>
      <c r="AO146">
        <f t="shared" si="38"/>
        <v>0</v>
      </c>
      <c r="AP146">
        <f t="shared" si="39"/>
        <v>0</v>
      </c>
      <c r="AQ146">
        <f t="shared" si="40"/>
        <v>0</v>
      </c>
      <c r="AR146">
        <f t="shared" si="41"/>
        <v>0</v>
      </c>
      <c r="AS146">
        <f t="shared" si="42"/>
        <v>0</v>
      </c>
      <c r="AT146">
        <f t="shared" si="43"/>
        <v>0</v>
      </c>
      <c r="AU146">
        <f t="shared" si="44"/>
        <v>0</v>
      </c>
      <c r="AV146">
        <f t="shared" si="45"/>
        <v>0</v>
      </c>
      <c r="AW146">
        <f t="shared" si="46"/>
        <v>0</v>
      </c>
      <c r="AX146">
        <f t="shared" si="47"/>
        <v>0</v>
      </c>
      <c r="AY146">
        <f t="shared" si="48"/>
        <v>1</v>
      </c>
      <c r="AZ146">
        <f t="shared" si="49"/>
        <v>1</v>
      </c>
      <c r="BA146">
        <f t="shared" si="50"/>
        <v>0</v>
      </c>
      <c r="BB146">
        <f t="shared" si="51"/>
        <v>0</v>
      </c>
      <c r="BC146">
        <f t="shared" si="52"/>
        <v>0</v>
      </c>
    </row>
    <row r="147" spans="1:55" x14ac:dyDescent="0.3">
      <c r="A147">
        <v>202887</v>
      </c>
      <c r="B147" t="s">
        <v>495</v>
      </c>
      <c r="C147" s="268">
        <v>42370</v>
      </c>
      <c r="D147" s="268">
        <v>42400.999988425923</v>
      </c>
      <c r="E147">
        <v>1</v>
      </c>
      <c r="F147" t="s">
        <v>42</v>
      </c>
      <c r="H147">
        <v>310</v>
      </c>
      <c r="I147">
        <v>0</v>
      </c>
      <c r="J147">
        <v>0</v>
      </c>
      <c r="K147">
        <v>0</v>
      </c>
      <c r="L147">
        <v>0</v>
      </c>
      <c r="M147">
        <v>23831466.75</v>
      </c>
      <c r="N147">
        <v>20196158.262711801</v>
      </c>
      <c r="O147">
        <v>1852345.24328813</v>
      </c>
      <c r="P147">
        <v>0</v>
      </c>
      <c r="Q147">
        <v>0</v>
      </c>
      <c r="R147" s="268">
        <v>42420.498437499999</v>
      </c>
      <c r="T147">
        <v>202887</v>
      </c>
      <c r="U147" t="s">
        <v>495</v>
      </c>
      <c r="V147" s="268">
        <v>42370</v>
      </c>
      <c r="W147" s="268">
        <v>42400.999988425923</v>
      </c>
      <c r="X147">
        <v>1</v>
      </c>
      <c r="Y147" t="s">
        <v>42</v>
      </c>
      <c r="AA147">
        <v>310</v>
      </c>
      <c r="AB147">
        <v>0</v>
      </c>
      <c r="AC147">
        <v>0</v>
      </c>
      <c r="AD147">
        <v>0</v>
      </c>
      <c r="AE147">
        <v>0</v>
      </c>
      <c r="AF147">
        <v>20196158.262711801</v>
      </c>
      <c r="AG147">
        <v>23831466.75</v>
      </c>
      <c r="AH147">
        <v>1852345.24328813</v>
      </c>
      <c r="AI147">
        <v>0</v>
      </c>
      <c r="AJ147">
        <v>0</v>
      </c>
      <c r="AK147" s="268">
        <v>42429.509814814817</v>
      </c>
      <c r="AM147">
        <f t="shared" si="36"/>
        <v>0</v>
      </c>
      <c r="AN147">
        <f t="shared" si="37"/>
        <v>0</v>
      </c>
      <c r="AO147">
        <f t="shared" si="38"/>
        <v>0</v>
      </c>
      <c r="AP147">
        <f t="shared" si="39"/>
        <v>0</v>
      </c>
      <c r="AQ147">
        <f t="shared" si="40"/>
        <v>0</v>
      </c>
      <c r="AR147">
        <f t="shared" si="41"/>
        <v>0</v>
      </c>
      <c r="AS147">
        <f t="shared" si="42"/>
        <v>0</v>
      </c>
      <c r="AT147">
        <f t="shared" si="43"/>
        <v>0</v>
      </c>
      <c r="AU147">
        <f t="shared" si="44"/>
        <v>0</v>
      </c>
      <c r="AV147">
        <f t="shared" si="45"/>
        <v>0</v>
      </c>
      <c r="AW147">
        <f t="shared" si="46"/>
        <v>0</v>
      </c>
      <c r="AX147">
        <f t="shared" si="47"/>
        <v>0</v>
      </c>
      <c r="AY147">
        <f t="shared" si="48"/>
        <v>1</v>
      </c>
      <c r="AZ147">
        <f t="shared" si="49"/>
        <v>1</v>
      </c>
      <c r="BA147">
        <f t="shared" si="50"/>
        <v>0</v>
      </c>
      <c r="BB147">
        <f t="shared" si="51"/>
        <v>0</v>
      </c>
      <c r="BC147">
        <f t="shared" si="52"/>
        <v>0</v>
      </c>
    </row>
    <row r="148" spans="1:55" x14ac:dyDescent="0.3">
      <c r="A148">
        <v>202888</v>
      </c>
      <c r="B148" t="s">
        <v>496</v>
      </c>
      <c r="C148" s="268">
        <v>42248</v>
      </c>
      <c r="D148" s="268">
        <v>42429</v>
      </c>
      <c r="E148">
        <v>1</v>
      </c>
      <c r="F148" t="s">
        <v>42</v>
      </c>
      <c r="H148">
        <v>302</v>
      </c>
      <c r="I148">
        <v>27885454.829999998</v>
      </c>
      <c r="J148">
        <v>635418.19319999998</v>
      </c>
      <c r="K148">
        <v>0</v>
      </c>
      <c r="L148">
        <v>0</v>
      </c>
      <c r="M148">
        <v>32904836.16</v>
      </c>
      <c r="N148">
        <v>27885454.829999998</v>
      </c>
      <c r="O148">
        <v>635418.19319999998</v>
      </c>
      <c r="P148">
        <v>0</v>
      </c>
      <c r="Q148">
        <v>0</v>
      </c>
      <c r="R148" s="268">
        <v>42420.498437499999</v>
      </c>
      <c r="T148">
        <v>202888</v>
      </c>
      <c r="U148" t="s">
        <v>496</v>
      </c>
      <c r="V148" s="268">
        <v>42248</v>
      </c>
      <c r="W148" s="268">
        <v>42429</v>
      </c>
      <c r="X148">
        <v>1</v>
      </c>
      <c r="Y148" t="s">
        <v>42</v>
      </c>
      <c r="AA148">
        <v>302</v>
      </c>
      <c r="AB148">
        <v>27885454.829999998</v>
      </c>
      <c r="AC148">
        <v>635418.19319999998</v>
      </c>
      <c r="AD148">
        <v>0</v>
      </c>
      <c r="AE148">
        <v>0</v>
      </c>
      <c r="AF148">
        <v>27885454.829999998</v>
      </c>
      <c r="AG148">
        <v>32904836.16</v>
      </c>
      <c r="AH148">
        <v>635418.19319999998</v>
      </c>
      <c r="AI148">
        <v>0</v>
      </c>
      <c r="AJ148">
        <v>0</v>
      </c>
      <c r="AK148" s="268">
        <v>42429.509814814817</v>
      </c>
      <c r="AM148">
        <f t="shared" si="36"/>
        <v>0</v>
      </c>
      <c r="AN148">
        <f t="shared" si="37"/>
        <v>0</v>
      </c>
      <c r="AO148">
        <f t="shared" si="38"/>
        <v>0</v>
      </c>
      <c r="AP148">
        <f t="shared" si="39"/>
        <v>0</v>
      </c>
      <c r="AQ148">
        <f t="shared" si="40"/>
        <v>0</v>
      </c>
      <c r="AR148">
        <f t="shared" si="41"/>
        <v>0</v>
      </c>
      <c r="AS148">
        <f t="shared" si="42"/>
        <v>0</v>
      </c>
      <c r="AT148">
        <f t="shared" si="43"/>
        <v>0</v>
      </c>
      <c r="AU148">
        <f t="shared" si="44"/>
        <v>0</v>
      </c>
      <c r="AV148">
        <f t="shared" si="45"/>
        <v>0</v>
      </c>
      <c r="AW148">
        <f t="shared" si="46"/>
        <v>0</v>
      </c>
      <c r="AX148">
        <f t="shared" si="47"/>
        <v>0</v>
      </c>
      <c r="AY148">
        <f t="shared" si="48"/>
        <v>1</v>
      </c>
      <c r="AZ148">
        <f t="shared" si="49"/>
        <v>1</v>
      </c>
      <c r="BA148">
        <f t="shared" si="50"/>
        <v>0</v>
      </c>
      <c r="BB148">
        <f t="shared" si="51"/>
        <v>0</v>
      </c>
      <c r="BC148">
        <f t="shared" si="52"/>
        <v>0</v>
      </c>
    </row>
    <row r="149" spans="1:55" x14ac:dyDescent="0.3">
      <c r="A149">
        <v>202973</v>
      </c>
      <c r="B149" t="s">
        <v>497</v>
      </c>
      <c r="C149" s="268">
        <v>42248</v>
      </c>
      <c r="D149" s="268">
        <v>42429</v>
      </c>
      <c r="E149">
        <v>1</v>
      </c>
      <c r="F149" t="s">
        <v>42</v>
      </c>
      <c r="H149">
        <v>302</v>
      </c>
      <c r="I149">
        <v>134324779.09999999</v>
      </c>
      <c r="J149">
        <v>6772734.5369999995</v>
      </c>
      <c r="K149">
        <v>0</v>
      </c>
      <c r="L149">
        <v>0</v>
      </c>
      <c r="M149">
        <v>158503239.34</v>
      </c>
      <c r="N149">
        <v>134324779.09999999</v>
      </c>
      <c r="O149">
        <v>6772734.5369999995</v>
      </c>
      <c r="P149">
        <v>0</v>
      </c>
      <c r="Q149">
        <v>0</v>
      </c>
      <c r="R149" s="268">
        <v>42420.498437499999</v>
      </c>
      <c r="T149">
        <v>202973</v>
      </c>
      <c r="U149" t="s">
        <v>497</v>
      </c>
      <c r="V149" s="268">
        <v>42248</v>
      </c>
      <c r="W149" s="268">
        <v>42429</v>
      </c>
      <c r="X149">
        <v>1</v>
      </c>
      <c r="Y149" t="s">
        <v>42</v>
      </c>
      <c r="AA149">
        <v>302</v>
      </c>
      <c r="AB149">
        <v>134324779.09999999</v>
      </c>
      <c r="AC149">
        <v>6772734.5369999995</v>
      </c>
      <c r="AD149">
        <v>0</v>
      </c>
      <c r="AE149">
        <v>0</v>
      </c>
      <c r="AF149">
        <v>134324779.09999999</v>
      </c>
      <c r="AG149">
        <v>158503239.34</v>
      </c>
      <c r="AH149">
        <v>6772734.5369999995</v>
      </c>
      <c r="AI149">
        <v>0</v>
      </c>
      <c r="AJ149">
        <v>0</v>
      </c>
      <c r="AK149" s="268">
        <v>42429.509814814817</v>
      </c>
      <c r="AM149">
        <f t="shared" si="36"/>
        <v>0</v>
      </c>
      <c r="AN149">
        <f t="shared" si="37"/>
        <v>0</v>
      </c>
      <c r="AO149">
        <f t="shared" si="38"/>
        <v>0</v>
      </c>
      <c r="AP149">
        <f t="shared" si="39"/>
        <v>0</v>
      </c>
      <c r="AQ149">
        <f t="shared" si="40"/>
        <v>0</v>
      </c>
      <c r="AR149">
        <f t="shared" si="41"/>
        <v>0</v>
      </c>
      <c r="AS149">
        <f t="shared" si="42"/>
        <v>0</v>
      </c>
      <c r="AT149">
        <f t="shared" si="43"/>
        <v>0</v>
      </c>
      <c r="AU149">
        <f t="shared" si="44"/>
        <v>0</v>
      </c>
      <c r="AV149">
        <f t="shared" si="45"/>
        <v>0</v>
      </c>
      <c r="AW149">
        <f t="shared" si="46"/>
        <v>0</v>
      </c>
      <c r="AX149">
        <f t="shared" si="47"/>
        <v>0</v>
      </c>
      <c r="AY149">
        <f t="shared" si="48"/>
        <v>1</v>
      </c>
      <c r="AZ149">
        <f t="shared" si="49"/>
        <v>1</v>
      </c>
      <c r="BA149">
        <f t="shared" si="50"/>
        <v>0</v>
      </c>
      <c r="BB149">
        <f t="shared" si="51"/>
        <v>0</v>
      </c>
      <c r="BC149">
        <f t="shared" si="52"/>
        <v>0</v>
      </c>
    </row>
    <row r="150" spans="1:55" x14ac:dyDescent="0.3">
      <c r="A150">
        <v>202973</v>
      </c>
      <c r="B150" t="s">
        <v>497</v>
      </c>
      <c r="C150" s="268">
        <v>42370</v>
      </c>
      <c r="D150" s="268">
        <v>42400.999988425923</v>
      </c>
      <c r="E150">
        <v>1</v>
      </c>
      <c r="F150" t="s">
        <v>42</v>
      </c>
      <c r="H150">
        <v>310</v>
      </c>
      <c r="I150">
        <v>0</v>
      </c>
      <c r="J150">
        <v>0</v>
      </c>
      <c r="K150">
        <v>0</v>
      </c>
      <c r="L150">
        <v>0</v>
      </c>
      <c r="M150">
        <v>42393988.390000001</v>
      </c>
      <c r="N150">
        <v>35927108.805084698</v>
      </c>
      <c r="O150">
        <v>3592710.8805084699</v>
      </c>
      <c r="P150">
        <v>0</v>
      </c>
      <c r="Q150">
        <v>0</v>
      </c>
      <c r="R150" s="268">
        <v>42420.498437499999</v>
      </c>
      <c r="T150">
        <v>202973</v>
      </c>
      <c r="U150" t="s">
        <v>497</v>
      </c>
      <c r="V150" s="268">
        <v>42370</v>
      </c>
      <c r="W150" s="268">
        <v>42400.999988425923</v>
      </c>
      <c r="X150">
        <v>1</v>
      </c>
      <c r="Y150" t="s">
        <v>42</v>
      </c>
      <c r="AA150">
        <v>310</v>
      </c>
      <c r="AB150">
        <v>0</v>
      </c>
      <c r="AC150">
        <v>0</v>
      </c>
      <c r="AD150">
        <v>0</v>
      </c>
      <c r="AE150">
        <v>0</v>
      </c>
      <c r="AF150">
        <v>35927108.805084698</v>
      </c>
      <c r="AG150">
        <v>42393988.390000001</v>
      </c>
      <c r="AH150">
        <v>3592710.8805084699</v>
      </c>
      <c r="AI150">
        <v>0</v>
      </c>
      <c r="AJ150">
        <v>0</v>
      </c>
      <c r="AK150" s="268">
        <v>42429.509814814817</v>
      </c>
      <c r="AM150">
        <f t="shared" si="36"/>
        <v>0</v>
      </c>
      <c r="AN150">
        <f t="shared" si="37"/>
        <v>0</v>
      </c>
      <c r="AO150">
        <f t="shared" si="38"/>
        <v>0</v>
      </c>
      <c r="AP150">
        <f t="shared" si="39"/>
        <v>0</v>
      </c>
      <c r="AQ150">
        <f t="shared" si="40"/>
        <v>0</v>
      </c>
      <c r="AR150">
        <f t="shared" si="41"/>
        <v>0</v>
      </c>
      <c r="AS150">
        <f t="shared" si="42"/>
        <v>0</v>
      </c>
      <c r="AT150">
        <f t="shared" si="43"/>
        <v>0</v>
      </c>
      <c r="AU150">
        <f t="shared" si="44"/>
        <v>0</v>
      </c>
      <c r="AV150">
        <f t="shared" si="45"/>
        <v>0</v>
      </c>
      <c r="AW150">
        <f t="shared" si="46"/>
        <v>0</v>
      </c>
      <c r="AX150">
        <f t="shared" si="47"/>
        <v>0</v>
      </c>
      <c r="AY150">
        <f t="shared" si="48"/>
        <v>1</v>
      </c>
      <c r="AZ150">
        <f t="shared" si="49"/>
        <v>1</v>
      </c>
      <c r="BA150">
        <f t="shared" si="50"/>
        <v>0</v>
      </c>
      <c r="BB150">
        <f t="shared" si="51"/>
        <v>0</v>
      </c>
      <c r="BC150">
        <f t="shared" si="52"/>
        <v>0</v>
      </c>
    </row>
    <row r="151" spans="1:55" x14ac:dyDescent="0.3">
      <c r="A151">
        <v>202974</v>
      </c>
      <c r="B151" t="s">
        <v>498</v>
      </c>
      <c r="C151" s="268">
        <v>42248</v>
      </c>
      <c r="D151" s="268">
        <v>42429</v>
      </c>
      <c r="E151">
        <v>1</v>
      </c>
      <c r="F151" t="s">
        <v>42</v>
      </c>
      <c r="H151">
        <v>302</v>
      </c>
      <c r="I151">
        <v>72089485.370000005</v>
      </c>
      <c r="J151">
        <v>2945369.1222000001</v>
      </c>
      <c r="K151">
        <v>0</v>
      </c>
      <c r="L151">
        <v>0</v>
      </c>
      <c r="M151">
        <v>85065592.769999996</v>
      </c>
      <c r="N151">
        <v>72089485.370000005</v>
      </c>
      <c r="O151">
        <v>2945369.1222000001</v>
      </c>
      <c r="P151">
        <v>0</v>
      </c>
      <c r="Q151">
        <v>0</v>
      </c>
      <c r="R151" s="268">
        <v>42420.498437499999</v>
      </c>
      <c r="T151">
        <v>202974</v>
      </c>
      <c r="U151" t="s">
        <v>498</v>
      </c>
      <c r="V151" s="268">
        <v>42248</v>
      </c>
      <c r="W151" s="268">
        <v>42429</v>
      </c>
      <c r="X151">
        <v>1</v>
      </c>
      <c r="Y151" t="s">
        <v>42</v>
      </c>
      <c r="AA151">
        <v>302</v>
      </c>
      <c r="AB151">
        <v>72089485.370000005</v>
      </c>
      <c r="AC151">
        <v>2945369.1222000001</v>
      </c>
      <c r="AD151">
        <v>0</v>
      </c>
      <c r="AE151">
        <v>0</v>
      </c>
      <c r="AF151">
        <v>72089485.370000005</v>
      </c>
      <c r="AG151">
        <v>85065592.769999996</v>
      </c>
      <c r="AH151">
        <v>2945369.1222000001</v>
      </c>
      <c r="AI151">
        <v>0</v>
      </c>
      <c r="AJ151">
        <v>0</v>
      </c>
      <c r="AK151" s="268">
        <v>42429.509814814817</v>
      </c>
      <c r="AM151">
        <f t="shared" si="36"/>
        <v>0</v>
      </c>
      <c r="AN151">
        <f t="shared" si="37"/>
        <v>0</v>
      </c>
      <c r="AO151">
        <f t="shared" si="38"/>
        <v>0</v>
      </c>
      <c r="AP151">
        <f t="shared" si="39"/>
        <v>0</v>
      </c>
      <c r="AQ151">
        <f t="shared" si="40"/>
        <v>0</v>
      </c>
      <c r="AR151">
        <f t="shared" si="41"/>
        <v>0</v>
      </c>
      <c r="AS151">
        <f t="shared" si="42"/>
        <v>0</v>
      </c>
      <c r="AT151">
        <f t="shared" si="43"/>
        <v>0</v>
      </c>
      <c r="AU151">
        <f t="shared" si="44"/>
        <v>0</v>
      </c>
      <c r="AV151">
        <f t="shared" si="45"/>
        <v>0</v>
      </c>
      <c r="AW151">
        <f t="shared" si="46"/>
        <v>0</v>
      </c>
      <c r="AX151">
        <f t="shared" si="47"/>
        <v>0</v>
      </c>
      <c r="AY151">
        <f t="shared" si="48"/>
        <v>1</v>
      </c>
      <c r="AZ151">
        <f t="shared" si="49"/>
        <v>1</v>
      </c>
      <c r="BA151">
        <f t="shared" si="50"/>
        <v>0</v>
      </c>
      <c r="BB151">
        <f t="shared" si="51"/>
        <v>0</v>
      </c>
      <c r="BC151">
        <f t="shared" si="52"/>
        <v>0</v>
      </c>
    </row>
    <row r="152" spans="1:55" x14ac:dyDescent="0.3">
      <c r="A152">
        <v>202974</v>
      </c>
      <c r="B152" t="s">
        <v>498</v>
      </c>
      <c r="C152" s="268">
        <v>42370</v>
      </c>
      <c r="D152" s="268">
        <v>42400.999988425923</v>
      </c>
      <c r="E152">
        <v>1</v>
      </c>
      <c r="F152" t="s">
        <v>42</v>
      </c>
      <c r="H152">
        <v>310</v>
      </c>
      <c r="I152">
        <v>0</v>
      </c>
      <c r="J152">
        <v>0</v>
      </c>
      <c r="K152">
        <v>0</v>
      </c>
      <c r="L152">
        <v>0</v>
      </c>
      <c r="M152">
        <v>13008333.9</v>
      </c>
      <c r="N152">
        <v>11024011.779661</v>
      </c>
      <c r="O152">
        <v>1092851.31545762</v>
      </c>
      <c r="P152">
        <v>0</v>
      </c>
      <c r="Q152">
        <v>0</v>
      </c>
      <c r="R152" s="268">
        <v>42420.498437499999</v>
      </c>
      <c r="T152">
        <v>202974</v>
      </c>
      <c r="U152" t="s">
        <v>498</v>
      </c>
      <c r="V152" s="268">
        <v>42370</v>
      </c>
      <c r="W152" s="268">
        <v>42400.999988425923</v>
      </c>
      <c r="X152">
        <v>1</v>
      </c>
      <c r="Y152" t="s">
        <v>42</v>
      </c>
      <c r="AA152">
        <v>310</v>
      </c>
      <c r="AB152">
        <v>0</v>
      </c>
      <c r="AC152">
        <v>0</v>
      </c>
      <c r="AD152">
        <v>0</v>
      </c>
      <c r="AE152">
        <v>0</v>
      </c>
      <c r="AF152">
        <v>11024011.779661</v>
      </c>
      <c r="AG152">
        <v>13008333.9</v>
      </c>
      <c r="AH152">
        <v>1092851.31545762</v>
      </c>
      <c r="AI152">
        <v>0</v>
      </c>
      <c r="AJ152">
        <v>0</v>
      </c>
      <c r="AK152" s="268">
        <v>42429.509814814817</v>
      </c>
      <c r="AM152">
        <f t="shared" si="36"/>
        <v>0</v>
      </c>
      <c r="AN152">
        <f t="shared" si="37"/>
        <v>0</v>
      </c>
      <c r="AO152">
        <f t="shared" si="38"/>
        <v>0</v>
      </c>
      <c r="AP152">
        <f t="shared" si="39"/>
        <v>0</v>
      </c>
      <c r="AQ152">
        <f t="shared" si="40"/>
        <v>0</v>
      </c>
      <c r="AR152">
        <f t="shared" si="41"/>
        <v>0</v>
      </c>
      <c r="AS152">
        <f t="shared" si="42"/>
        <v>0</v>
      </c>
      <c r="AT152">
        <f t="shared" si="43"/>
        <v>0</v>
      </c>
      <c r="AU152">
        <f t="shared" si="44"/>
        <v>0</v>
      </c>
      <c r="AV152">
        <f t="shared" si="45"/>
        <v>0</v>
      </c>
      <c r="AW152">
        <f t="shared" si="46"/>
        <v>0</v>
      </c>
      <c r="AX152">
        <f t="shared" si="47"/>
        <v>0</v>
      </c>
      <c r="AY152">
        <f t="shared" si="48"/>
        <v>1</v>
      </c>
      <c r="AZ152">
        <f t="shared" si="49"/>
        <v>1</v>
      </c>
      <c r="BA152">
        <f t="shared" si="50"/>
        <v>0</v>
      </c>
      <c r="BB152">
        <f t="shared" si="51"/>
        <v>0</v>
      </c>
      <c r="BC152">
        <f t="shared" si="52"/>
        <v>0</v>
      </c>
    </row>
    <row r="153" spans="1:55" x14ac:dyDescent="0.3">
      <c r="A153">
        <v>202977</v>
      </c>
      <c r="B153" t="s">
        <v>499</v>
      </c>
      <c r="C153" s="268">
        <v>42248</v>
      </c>
      <c r="D153" s="268">
        <v>42429</v>
      </c>
      <c r="E153">
        <v>1</v>
      </c>
      <c r="F153" t="s">
        <v>42</v>
      </c>
      <c r="H153">
        <v>302</v>
      </c>
      <c r="I153">
        <v>82322766.870000005</v>
      </c>
      <c r="J153">
        <v>3559366.0122000002</v>
      </c>
      <c r="K153">
        <v>0</v>
      </c>
      <c r="L153">
        <v>0</v>
      </c>
      <c r="M153">
        <v>97140865</v>
      </c>
      <c r="N153">
        <v>82322766.870000005</v>
      </c>
      <c r="O153">
        <v>3559366.0122000002</v>
      </c>
      <c r="P153">
        <v>0</v>
      </c>
      <c r="Q153">
        <v>0</v>
      </c>
      <c r="R153" s="268">
        <v>42420.498437499999</v>
      </c>
      <c r="T153">
        <v>202977</v>
      </c>
      <c r="U153" t="s">
        <v>499</v>
      </c>
      <c r="V153" s="268">
        <v>42248</v>
      </c>
      <c r="W153" s="268">
        <v>42429</v>
      </c>
      <c r="X153">
        <v>1</v>
      </c>
      <c r="Y153" t="s">
        <v>42</v>
      </c>
      <c r="AA153">
        <v>302</v>
      </c>
      <c r="AB153">
        <v>82322766.870000005</v>
      </c>
      <c r="AC153">
        <v>3559366.0122000002</v>
      </c>
      <c r="AD153">
        <v>0</v>
      </c>
      <c r="AE153">
        <v>0</v>
      </c>
      <c r="AF153">
        <v>82322766.870000005</v>
      </c>
      <c r="AG153">
        <v>97140865</v>
      </c>
      <c r="AH153">
        <v>3559366.0122000002</v>
      </c>
      <c r="AI153">
        <v>0</v>
      </c>
      <c r="AJ153">
        <v>0</v>
      </c>
      <c r="AK153" s="268">
        <v>42429.509814814817</v>
      </c>
      <c r="AM153">
        <f t="shared" si="36"/>
        <v>0</v>
      </c>
      <c r="AN153">
        <f t="shared" si="37"/>
        <v>0</v>
      </c>
      <c r="AO153">
        <f t="shared" si="38"/>
        <v>0</v>
      </c>
      <c r="AP153">
        <f t="shared" si="39"/>
        <v>0</v>
      </c>
      <c r="AQ153">
        <f t="shared" si="40"/>
        <v>0</v>
      </c>
      <c r="AR153">
        <f t="shared" si="41"/>
        <v>0</v>
      </c>
      <c r="AS153">
        <f t="shared" si="42"/>
        <v>0</v>
      </c>
      <c r="AT153">
        <f t="shared" si="43"/>
        <v>0</v>
      </c>
      <c r="AU153">
        <f t="shared" si="44"/>
        <v>0</v>
      </c>
      <c r="AV153">
        <f t="shared" si="45"/>
        <v>0</v>
      </c>
      <c r="AW153">
        <f t="shared" si="46"/>
        <v>0</v>
      </c>
      <c r="AX153">
        <f t="shared" si="47"/>
        <v>0</v>
      </c>
      <c r="AY153">
        <f t="shared" si="48"/>
        <v>1</v>
      </c>
      <c r="AZ153">
        <f t="shared" si="49"/>
        <v>1</v>
      </c>
      <c r="BA153">
        <f t="shared" si="50"/>
        <v>0</v>
      </c>
      <c r="BB153">
        <f t="shared" si="51"/>
        <v>0</v>
      </c>
      <c r="BC153">
        <f t="shared" si="52"/>
        <v>0</v>
      </c>
    </row>
    <row r="154" spans="1:55" x14ac:dyDescent="0.3">
      <c r="A154">
        <v>202977</v>
      </c>
      <c r="B154" t="s">
        <v>499</v>
      </c>
      <c r="C154" s="268">
        <v>42370</v>
      </c>
      <c r="D154" s="268">
        <v>42400.999988425923</v>
      </c>
      <c r="E154">
        <v>1</v>
      </c>
      <c r="F154" t="s">
        <v>42</v>
      </c>
      <c r="G154">
        <v>1</v>
      </c>
      <c r="H154">
        <v>301</v>
      </c>
      <c r="I154">
        <v>793</v>
      </c>
      <c r="J154">
        <v>79.3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68">
        <v>42420.498437499999</v>
      </c>
      <c r="T154">
        <v>202977</v>
      </c>
      <c r="U154" t="s">
        <v>499</v>
      </c>
      <c r="V154" s="268">
        <v>42370</v>
      </c>
      <c r="W154" s="268">
        <v>42400.999988425923</v>
      </c>
      <c r="X154">
        <v>1</v>
      </c>
      <c r="Y154" t="s">
        <v>42</v>
      </c>
      <c r="Z154">
        <v>1</v>
      </c>
      <c r="AA154">
        <v>301</v>
      </c>
      <c r="AB154">
        <v>793</v>
      </c>
      <c r="AC154">
        <v>79.3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268">
        <v>42429.509814814817</v>
      </c>
      <c r="AM154">
        <f t="shared" si="36"/>
        <v>0</v>
      </c>
      <c r="AN154">
        <f t="shared" si="37"/>
        <v>0</v>
      </c>
      <c r="AO154">
        <f t="shared" si="38"/>
        <v>0</v>
      </c>
      <c r="AP154">
        <f t="shared" si="39"/>
        <v>0</v>
      </c>
      <c r="AQ154">
        <f t="shared" si="40"/>
        <v>0</v>
      </c>
      <c r="AR154">
        <f t="shared" si="41"/>
        <v>0</v>
      </c>
      <c r="AS154">
        <f t="shared" si="42"/>
        <v>0</v>
      </c>
      <c r="AT154">
        <f t="shared" si="43"/>
        <v>0</v>
      </c>
      <c r="AU154">
        <f t="shared" si="44"/>
        <v>0</v>
      </c>
      <c r="AV154">
        <f t="shared" si="45"/>
        <v>0</v>
      </c>
      <c r="AW154">
        <f t="shared" si="46"/>
        <v>0</v>
      </c>
      <c r="AX154">
        <f t="shared" si="47"/>
        <v>0</v>
      </c>
      <c r="AY154">
        <f t="shared" si="48"/>
        <v>0</v>
      </c>
      <c r="AZ154">
        <f t="shared" si="49"/>
        <v>0</v>
      </c>
      <c r="BA154">
        <f t="shared" si="50"/>
        <v>0</v>
      </c>
      <c r="BB154">
        <f t="shared" si="51"/>
        <v>0</v>
      </c>
      <c r="BC154">
        <f t="shared" si="52"/>
        <v>0</v>
      </c>
    </row>
    <row r="155" spans="1:55" x14ac:dyDescent="0.3">
      <c r="A155">
        <v>202977</v>
      </c>
      <c r="B155" t="s">
        <v>499</v>
      </c>
      <c r="C155" s="268">
        <v>42370</v>
      </c>
      <c r="D155" s="268">
        <v>42400.999988425923</v>
      </c>
      <c r="E155">
        <v>1</v>
      </c>
      <c r="F155" t="s">
        <v>42</v>
      </c>
      <c r="G155">
        <v>7</v>
      </c>
      <c r="H155">
        <v>301</v>
      </c>
      <c r="I155">
        <v>4184614.92</v>
      </c>
      <c r="J155">
        <v>418461.49200000003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68">
        <v>42420.498437499999</v>
      </c>
      <c r="T155">
        <v>202977</v>
      </c>
      <c r="U155" t="s">
        <v>499</v>
      </c>
      <c r="V155" s="268">
        <v>42370</v>
      </c>
      <c r="W155" s="268">
        <v>42400.999988425923</v>
      </c>
      <c r="X155">
        <v>1</v>
      </c>
      <c r="Y155" t="s">
        <v>42</v>
      </c>
      <c r="Z155">
        <v>7</v>
      </c>
      <c r="AA155">
        <v>301</v>
      </c>
      <c r="AB155">
        <v>4184614.92</v>
      </c>
      <c r="AC155">
        <v>418461.49200000003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268">
        <v>42429.509814814817</v>
      </c>
      <c r="AM155">
        <f t="shared" si="36"/>
        <v>0</v>
      </c>
      <c r="AN155">
        <f t="shared" si="37"/>
        <v>0</v>
      </c>
      <c r="AO155">
        <f t="shared" si="38"/>
        <v>0</v>
      </c>
      <c r="AP155">
        <f t="shared" si="39"/>
        <v>0</v>
      </c>
      <c r="AQ155">
        <f t="shared" si="40"/>
        <v>0</v>
      </c>
      <c r="AR155">
        <f t="shared" si="41"/>
        <v>0</v>
      </c>
      <c r="AS155">
        <f t="shared" si="42"/>
        <v>0</v>
      </c>
      <c r="AT155">
        <f t="shared" si="43"/>
        <v>0</v>
      </c>
      <c r="AU155">
        <f t="shared" si="44"/>
        <v>0</v>
      </c>
      <c r="AV155">
        <f t="shared" si="45"/>
        <v>0</v>
      </c>
      <c r="AW155">
        <f t="shared" si="46"/>
        <v>0</v>
      </c>
      <c r="AX155">
        <f t="shared" si="47"/>
        <v>0</v>
      </c>
      <c r="AY155">
        <f t="shared" si="48"/>
        <v>0</v>
      </c>
      <c r="AZ155">
        <f t="shared" si="49"/>
        <v>0</v>
      </c>
      <c r="BA155">
        <f t="shared" si="50"/>
        <v>0</v>
      </c>
      <c r="BB155">
        <f t="shared" si="51"/>
        <v>0</v>
      </c>
      <c r="BC155">
        <f t="shared" si="52"/>
        <v>0</v>
      </c>
    </row>
    <row r="156" spans="1:55" x14ac:dyDescent="0.3">
      <c r="A156">
        <v>202977</v>
      </c>
      <c r="B156" t="s">
        <v>499</v>
      </c>
      <c r="C156" s="268">
        <v>42370</v>
      </c>
      <c r="D156" s="268">
        <v>42400.999988425923</v>
      </c>
      <c r="E156">
        <v>1</v>
      </c>
      <c r="F156" t="s">
        <v>42</v>
      </c>
      <c r="G156">
        <v>11</v>
      </c>
      <c r="H156">
        <v>301</v>
      </c>
      <c r="I156">
        <v>8773.3700000000008</v>
      </c>
      <c r="J156">
        <v>877.33699999999999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68">
        <v>42420.498437499999</v>
      </c>
      <c r="T156">
        <v>202977</v>
      </c>
      <c r="U156" t="s">
        <v>499</v>
      </c>
      <c r="V156" s="268">
        <v>42370</v>
      </c>
      <c r="W156" s="268">
        <v>42400.999988425923</v>
      </c>
      <c r="X156">
        <v>1</v>
      </c>
      <c r="Y156" t="s">
        <v>42</v>
      </c>
      <c r="Z156">
        <v>11</v>
      </c>
      <c r="AA156">
        <v>301</v>
      </c>
      <c r="AB156">
        <v>8773.3700000000008</v>
      </c>
      <c r="AC156">
        <v>877.33699999999999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268">
        <v>42429.509814814817</v>
      </c>
      <c r="AM156">
        <f t="shared" si="36"/>
        <v>0</v>
      </c>
      <c r="AN156">
        <f t="shared" si="37"/>
        <v>0</v>
      </c>
      <c r="AO156">
        <f t="shared" si="38"/>
        <v>0</v>
      </c>
      <c r="AP156">
        <f t="shared" si="39"/>
        <v>0</v>
      </c>
      <c r="AQ156">
        <f t="shared" si="40"/>
        <v>0</v>
      </c>
      <c r="AR156">
        <f t="shared" si="41"/>
        <v>0</v>
      </c>
      <c r="AS156">
        <f t="shared" si="42"/>
        <v>0</v>
      </c>
      <c r="AT156">
        <f t="shared" si="43"/>
        <v>0</v>
      </c>
      <c r="AU156">
        <f t="shared" si="44"/>
        <v>0</v>
      </c>
      <c r="AV156">
        <f t="shared" si="45"/>
        <v>0</v>
      </c>
      <c r="AW156">
        <f t="shared" si="46"/>
        <v>0</v>
      </c>
      <c r="AX156">
        <f t="shared" si="47"/>
        <v>0</v>
      </c>
      <c r="AY156">
        <f t="shared" si="48"/>
        <v>0</v>
      </c>
      <c r="AZ156">
        <f t="shared" si="49"/>
        <v>0</v>
      </c>
      <c r="BA156">
        <f t="shared" si="50"/>
        <v>0</v>
      </c>
      <c r="BB156">
        <f t="shared" si="51"/>
        <v>0</v>
      </c>
      <c r="BC156">
        <f t="shared" si="52"/>
        <v>0</v>
      </c>
    </row>
    <row r="157" spans="1:55" x14ac:dyDescent="0.3">
      <c r="A157">
        <v>202977</v>
      </c>
      <c r="B157" t="s">
        <v>499</v>
      </c>
      <c r="C157" s="268">
        <v>42370</v>
      </c>
      <c r="D157" s="268">
        <v>42400.999988425923</v>
      </c>
      <c r="E157">
        <v>1</v>
      </c>
      <c r="F157" t="s">
        <v>42</v>
      </c>
      <c r="H157">
        <v>310</v>
      </c>
      <c r="I157">
        <v>0</v>
      </c>
      <c r="J157">
        <v>0</v>
      </c>
      <c r="K157">
        <v>0</v>
      </c>
      <c r="L157">
        <v>0</v>
      </c>
      <c r="M157">
        <v>11281682.310000001</v>
      </c>
      <c r="N157">
        <v>9560747.7203389797</v>
      </c>
      <c r="O157">
        <v>419418.12900000002</v>
      </c>
      <c r="P157">
        <v>0</v>
      </c>
      <c r="Q157">
        <v>0</v>
      </c>
      <c r="R157" s="268">
        <v>42420.498437499999</v>
      </c>
      <c r="T157">
        <v>202977</v>
      </c>
      <c r="U157" t="s">
        <v>499</v>
      </c>
      <c r="V157" s="268">
        <v>42370</v>
      </c>
      <c r="W157" s="268">
        <v>42400.999988425923</v>
      </c>
      <c r="X157">
        <v>1</v>
      </c>
      <c r="Y157" t="s">
        <v>42</v>
      </c>
      <c r="AA157">
        <v>310</v>
      </c>
      <c r="AB157">
        <v>0</v>
      </c>
      <c r="AC157">
        <v>0</v>
      </c>
      <c r="AD157">
        <v>0</v>
      </c>
      <c r="AE157">
        <v>0</v>
      </c>
      <c r="AF157">
        <v>9560747.7203389797</v>
      </c>
      <c r="AG157">
        <v>11281682.310000001</v>
      </c>
      <c r="AH157">
        <v>419418.12900000002</v>
      </c>
      <c r="AI157">
        <v>0</v>
      </c>
      <c r="AJ157">
        <v>0</v>
      </c>
      <c r="AK157" s="268">
        <v>42429.509814814817</v>
      </c>
      <c r="AM157">
        <f t="shared" si="36"/>
        <v>0</v>
      </c>
      <c r="AN157">
        <f t="shared" si="37"/>
        <v>0</v>
      </c>
      <c r="AO157">
        <f t="shared" si="38"/>
        <v>0</v>
      </c>
      <c r="AP157">
        <f t="shared" si="39"/>
        <v>0</v>
      </c>
      <c r="AQ157">
        <f t="shared" si="40"/>
        <v>0</v>
      </c>
      <c r="AR157">
        <f t="shared" si="41"/>
        <v>0</v>
      </c>
      <c r="AS157">
        <f t="shared" si="42"/>
        <v>0</v>
      </c>
      <c r="AT157">
        <f t="shared" si="43"/>
        <v>0</v>
      </c>
      <c r="AU157">
        <f t="shared" si="44"/>
        <v>0</v>
      </c>
      <c r="AV157">
        <f t="shared" si="45"/>
        <v>0</v>
      </c>
      <c r="AW157">
        <f t="shared" si="46"/>
        <v>0</v>
      </c>
      <c r="AX157">
        <f t="shared" si="47"/>
        <v>0</v>
      </c>
      <c r="AY157">
        <f t="shared" si="48"/>
        <v>1</v>
      </c>
      <c r="AZ157">
        <f t="shared" si="49"/>
        <v>1</v>
      </c>
      <c r="BA157">
        <f t="shared" si="50"/>
        <v>0</v>
      </c>
      <c r="BB157">
        <f t="shared" si="51"/>
        <v>0</v>
      </c>
      <c r="BC157">
        <f t="shared" si="52"/>
        <v>0</v>
      </c>
    </row>
    <row r="158" spans="1:55" x14ac:dyDescent="0.3">
      <c r="A158">
        <v>202979</v>
      </c>
      <c r="B158" t="s">
        <v>500</v>
      </c>
      <c r="C158" s="268">
        <v>42370</v>
      </c>
      <c r="D158" s="268">
        <v>42400.999988425923</v>
      </c>
      <c r="E158">
        <v>1</v>
      </c>
      <c r="F158" t="s">
        <v>42</v>
      </c>
      <c r="H158">
        <v>310</v>
      </c>
      <c r="I158">
        <v>0</v>
      </c>
      <c r="J158">
        <v>0</v>
      </c>
      <c r="K158">
        <v>0</v>
      </c>
      <c r="L158">
        <v>0</v>
      </c>
      <c r="M158">
        <v>980115.1</v>
      </c>
      <c r="N158">
        <v>830606.01694915199</v>
      </c>
      <c r="O158">
        <v>3678.7741355932199</v>
      </c>
      <c r="P158">
        <v>0</v>
      </c>
      <c r="Q158">
        <v>0</v>
      </c>
      <c r="R158" s="268">
        <v>42420.498437499999</v>
      </c>
      <c r="T158">
        <v>202979</v>
      </c>
      <c r="U158" t="s">
        <v>500</v>
      </c>
      <c r="V158" s="268">
        <v>42370</v>
      </c>
      <c r="W158" s="268">
        <v>42400.999988425923</v>
      </c>
      <c r="X158">
        <v>1</v>
      </c>
      <c r="Y158" t="s">
        <v>42</v>
      </c>
      <c r="AA158">
        <v>310</v>
      </c>
      <c r="AB158">
        <v>0</v>
      </c>
      <c r="AC158">
        <v>0</v>
      </c>
      <c r="AD158">
        <v>0</v>
      </c>
      <c r="AE158">
        <v>0</v>
      </c>
      <c r="AF158">
        <v>830606.01694915199</v>
      </c>
      <c r="AG158">
        <v>980115.1</v>
      </c>
      <c r="AH158">
        <v>3678.7741355932199</v>
      </c>
      <c r="AI158">
        <v>0</v>
      </c>
      <c r="AJ158">
        <v>0</v>
      </c>
      <c r="AK158" s="268">
        <v>42429.509814814817</v>
      </c>
      <c r="AM158">
        <f t="shared" si="36"/>
        <v>0</v>
      </c>
      <c r="AN158">
        <f t="shared" si="37"/>
        <v>0</v>
      </c>
      <c r="AO158">
        <f t="shared" si="38"/>
        <v>0</v>
      </c>
      <c r="AP158">
        <f t="shared" si="39"/>
        <v>0</v>
      </c>
      <c r="AQ158">
        <f t="shared" si="40"/>
        <v>0</v>
      </c>
      <c r="AR158">
        <f t="shared" si="41"/>
        <v>0</v>
      </c>
      <c r="AS158">
        <f t="shared" si="42"/>
        <v>0</v>
      </c>
      <c r="AT158">
        <f t="shared" si="43"/>
        <v>0</v>
      </c>
      <c r="AU158">
        <f t="shared" si="44"/>
        <v>0</v>
      </c>
      <c r="AV158">
        <f t="shared" si="45"/>
        <v>0</v>
      </c>
      <c r="AW158">
        <f t="shared" si="46"/>
        <v>0</v>
      </c>
      <c r="AX158">
        <f t="shared" si="47"/>
        <v>0</v>
      </c>
      <c r="AY158">
        <f t="shared" si="48"/>
        <v>1</v>
      </c>
      <c r="AZ158">
        <f>IF(N158=AG158,0,1)</f>
        <v>1</v>
      </c>
      <c r="BA158">
        <f t="shared" si="50"/>
        <v>0</v>
      </c>
      <c r="BB158">
        <f t="shared" si="51"/>
        <v>0</v>
      </c>
      <c r="BC158">
        <f t="shared" si="52"/>
        <v>0</v>
      </c>
    </row>
    <row r="159" spans="1:55" x14ac:dyDescent="0.3">
      <c r="A159">
        <v>202987</v>
      </c>
      <c r="B159" t="s">
        <v>501</v>
      </c>
      <c r="C159" s="268">
        <v>42248</v>
      </c>
      <c r="D159" s="268">
        <v>42429</v>
      </c>
      <c r="E159">
        <v>1</v>
      </c>
      <c r="F159" t="s">
        <v>42</v>
      </c>
      <c r="H159">
        <v>302</v>
      </c>
      <c r="I159">
        <v>26868987.559999999</v>
      </c>
      <c r="J159">
        <v>594759.5024</v>
      </c>
      <c r="K159">
        <v>0</v>
      </c>
      <c r="L159">
        <v>0</v>
      </c>
      <c r="M159">
        <v>31705405.309999999</v>
      </c>
      <c r="N159">
        <v>26868987.559999999</v>
      </c>
      <c r="O159">
        <v>594759.5024</v>
      </c>
      <c r="P159">
        <v>0</v>
      </c>
      <c r="Q159">
        <v>0</v>
      </c>
      <c r="R159" s="268">
        <v>42420.498437499999</v>
      </c>
      <c r="T159">
        <v>202987</v>
      </c>
      <c r="U159" t="s">
        <v>501</v>
      </c>
      <c r="V159" s="268">
        <v>42248</v>
      </c>
      <c r="W159" s="268">
        <v>42429</v>
      </c>
      <c r="X159">
        <v>1</v>
      </c>
      <c r="Y159" t="s">
        <v>42</v>
      </c>
      <c r="AA159">
        <v>302</v>
      </c>
      <c r="AB159">
        <v>26868987.559999999</v>
      </c>
      <c r="AC159">
        <v>594759.5024</v>
      </c>
      <c r="AD159">
        <v>0</v>
      </c>
      <c r="AE159">
        <v>0</v>
      </c>
      <c r="AF159">
        <v>26868987.559999999</v>
      </c>
      <c r="AG159">
        <v>31705405.309999999</v>
      </c>
      <c r="AH159">
        <v>594759.5024</v>
      </c>
      <c r="AI159">
        <v>0</v>
      </c>
      <c r="AJ159">
        <v>0</v>
      </c>
      <c r="AK159" s="268">
        <v>42429.509814814817</v>
      </c>
      <c r="AM159">
        <f t="shared" si="36"/>
        <v>0</v>
      </c>
      <c r="AN159">
        <f t="shared" si="37"/>
        <v>0</v>
      </c>
      <c r="AO159">
        <f t="shared" si="38"/>
        <v>0</v>
      </c>
      <c r="AP159">
        <f t="shared" si="39"/>
        <v>0</v>
      </c>
      <c r="AQ159">
        <f t="shared" si="40"/>
        <v>0</v>
      </c>
      <c r="AR159">
        <f t="shared" si="41"/>
        <v>0</v>
      </c>
      <c r="AS159">
        <f t="shared" si="42"/>
        <v>0</v>
      </c>
      <c r="AT159">
        <f t="shared" si="43"/>
        <v>0</v>
      </c>
      <c r="AU159">
        <f t="shared" si="44"/>
        <v>0</v>
      </c>
      <c r="AV159">
        <f t="shared" si="45"/>
        <v>0</v>
      </c>
      <c r="AW159">
        <f t="shared" si="46"/>
        <v>0</v>
      </c>
      <c r="AX159">
        <f t="shared" si="47"/>
        <v>0</v>
      </c>
      <c r="AY159">
        <f t="shared" si="48"/>
        <v>1</v>
      </c>
      <c r="AZ159">
        <f t="shared" si="49"/>
        <v>1</v>
      </c>
      <c r="BA159">
        <f t="shared" si="50"/>
        <v>0</v>
      </c>
      <c r="BB159">
        <f t="shared" si="51"/>
        <v>0</v>
      </c>
      <c r="BC159">
        <f t="shared" si="52"/>
        <v>0</v>
      </c>
    </row>
    <row r="160" spans="1:55" x14ac:dyDescent="0.3">
      <c r="A160">
        <v>202987</v>
      </c>
      <c r="B160" t="s">
        <v>501</v>
      </c>
      <c r="C160" s="268">
        <v>42370</v>
      </c>
      <c r="D160" s="268">
        <v>42400.999988425923</v>
      </c>
      <c r="E160">
        <v>1</v>
      </c>
      <c r="F160" t="s">
        <v>42</v>
      </c>
      <c r="H160">
        <v>310</v>
      </c>
      <c r="I160">
        <v>0</v>
      </c>
      <c r="J160">
        <v>0</v>
      </c>
      <c r="K160">
        <v>0</v>
      </c>
      <c r="L160">
        <v>0</v>
      </c>
      <c r="M160">
        <v>7368788.6500000004</v>
      </c>
      <c r="N160">
        <v>6244736.1440677904</v>
      </c>
      <c r="O160">
        <v>614730.75725423696</v>
      </c>
      <c r="P160">
        <v>0</v>
      </c>
      <c r="Q160">
        <v>0</v>
      </c>
      <c r="R160" s="268">
        <v>42420.498437499999</v>
      </c>
      <c r="T160">
        <v>202987</v>
      </c>
      <c r="U160" t="s">
        <v>501</v>
      </c>
      <c r="V160" s="268">
        <v>42370</v>
      </c>
      <c r="W160" s="268">
        <v>42400.999988425923</v>
      </c>
      <c r="X160">
        <v>1</v>
      </c>
      <c r="Y160" t="s">
        <v>42</v>
      </c>
      <c r="AA160">
        <v>310</v>
      </c>
      <c r="AB160">
        <v>0</v>
      </c>
      <c r="AC160">
        <v>0</v>
      </c>
      <c r="AD160">
        <v>0</v>
      </c>
      <c r="AE160">
        <v>0</v>
      </c>
      <c r="AF160">
        <v>6244736.1440677904</v>
      </c>
      <c r="AG160">
        <v>7368788.6500000004</v>
      </c>
      <c r="AH160">
        <v>614730.75725423696</v>
      </c>
      <c r="AI160">
        <v>0</v>
      </c>
      <c r="AJ160">
        <v>0</v>
      </c>
      <c r="AK160" s="268">
        <v>42429.509814814817</v>
      </c>
      <c r="AM160">
        <f t="shared" si="36"/>
        <v>0</v>
      </c>
      <c r="AN160">
        <f t="shared" si="37"/>
        <v>0</v>
      </c>
      <c r="AO160">
        <f t="shared" si="38"/>
        <v>0</v>
      </c>
      <c r="AP160">
        <f t="shared" si="39"/>
        <v>0</v>
      </c>
      <c r="AQ160">
        <f t="shared" si="40"/>
        <v>0</v>
      </c>
      <c r="AR160">
        <f t="shared" si="41"/>
        <v>0</v>
      </c>
      <c r="AS160">
        <f t="shared" si="42"/>
        <v>0</v>
      </c>
      <c r="AT160">
        <f t="shared" si="43"/>
        <v>0</v>
      </c>
      <c r="AU160">
        <f t="shared" si="44"/>
        <v>0</v>
      </c>
      <c r="AV160">
        <f t="shared" si="45"/>
        <v>0</v>
      </c>
      <c r="AW160">
        <f t="shared" si="46"/>
        <v>0</v>
      </c>
      <c r="AX160">
        <f t="shared" si="47"/>
        <v>0</v>
      </c>
      <c r="AY160">
        <f t="shared" si="48"/>
        <v>1</v>
      </c>
      <c r="AZ160">
        <f t="shared" si="49"/>
        <v>1</v>
      </c>
      <c r="BA160">
        <f t="shared" si="50"/>
        <v>0</v>
      </c>
      <c r="BB160">
        <f t="shared" si="51"/>
        <v>0</v>
      </c>
      <c r="BC160">
        <f t="shared" si="52"/>
        <v>0</v>
      </c>
    </row>
    <row r="161" spans="1:55" x14ac:dyDescent="0.3">
      <c r="A161">
        <v>202994</v>
      </c>
      <c r="B161" t="s">
        <v>502</v>
      </c>
      <c r="C161" s="268">
        <v>42370</v>
      </c>
      <c r="D161" s="268">
        <v>42400.999988425923</v>
      </c>
      <c r="E161">
        <v>1</v>
      </c>
      <c r="F161" t="s">
        <v>42</v>
      </c>
      <c r="H161">
        <v>310</v>
      </c>
      <c r="I161">
        <v>0</v>
      </c>
      <c r="J161">
        <v>0</v>
      </c>
      <c r="K161">
        <v>0</v>
      </c>
      <c r="L161">
        <v>0</v>
      </c>
      <c r="M161">
        <v>2682702.31</v>
      </c>
      <c r="N161">
        <v>2273476.5338983</v>
      </c>
      <c r="O161">
        <v>120521.135491525</v>
      </c>
      <c r="P161">
        <v>0</v>
      </c>
      <c r="Q161">
        <v>0</v>
      </c>
      <c r="R161" s="268">
        <v>42420.498437499999</v>
      </c>
      <c r="T161">
        <v>202994</v>
      </c>
      <c r="U161" t="s">
        <v>502</v>
      </c>
      <c r="V161" s="268">
        <v>42370</v>
      </c>
      <c r="W161" s="268">
        <v>42400.999988425923</v>
      </c>
      <c r="X161">
        <v>1</v>
      </c>
      <c r="Y161" t="s">
        <v>42</v>
      </c>
      <c r="AA161">
        <v>310</v>
      </c>
      <c r="AB161">
        <v>0</v>
      </c>
      <c r="AC161">
        <v>0</v>
      </c>
      <c r="AD161">
        <v>0</v>
      </c>
      <c r="AE161">
        <v>0</v>
      </c>
      <c r="AF161">
        <v>2273476.5338983</v>
      </c>
      <c r="AG161">
        <v>2682702.31</v>
      </c>
      <c r="AH161">
        <v>120521.135491525</v>
      </c>
      <c r="AI161">
        <v>0</v>
      </c>
      <c r="AJ161">
        <v>0</v>
      </c>
      <c r="AK161" s="268">
        <v>42429.509814814817</v>
      </c>
      <c r="AM161">
        <f t="shared" si="36"/>
        <v>0</v>
      </c>
      <c r="AN161">
        <f t="shared" si="37"/>
        <v>0</v>
      </c>
      <c r="AO161">
        <f t="shared" si="38"/>
        <v>0</v>
      </c>
      <c r="AP161">
        <f t="shared" si="39"/>
        <v>0</v>
      </c>
      <c r="AQ161">
        <f t="shared" si="40"/>
        <v>0</v>
      </c>
      <c r="AR161">
        <f t="shared" si="41"/>
        <v>0</v>
      </c>
      <c r="AS161">
        <f t="shared" si="42"/>
        <v>0</v>
      </c>
      <c r="AT161">
        <f t="shared" si="43"/>
        <v>0</v>
      </c>
      <c r="AU161">
        <f t="shared" si="44"/>
        <v>0</v>
      </c>
      <c r="AV161">
        <f t="shared" si="45"/>
        <v>0</v>
      </c>
      <c r="AW161">
        <f t="shared" si="46"/>
        <v>0</v>
      </c>
      <c r="AX161">
        <f t="shared" si="47"/>
        <v>0</v>
      </c>
      <c r="AY161">
        <f t="shared" si="48"/>
        <v>1</v>
      </c>
      <c r="AZ161">
        <f t="shared" si="49"/>
        <v>1</v>
      </c>
      <c r="BA161">
        <f t="shared" si="50"/>
        <v>0</v>
      </c>
      <c r="BB161">
        <f t="shared" si="51"/>
        <v>0</v>
      </c>
      <c r="BC161">
        <f t="shared" si="52"/>
        <v>0</v>
      </c>
    </row>
    <row r="162" spans="1:55" x14ac:dyDescent="0.3">
      <c r="A162">
        <v>203012</v>
      </c>
      <c r="B162" t="s">
        <v>503</v>
      </c>
      <c r="C162" s="268">
        <v>42370</v>
      </c>
      <c r="D162" s="268">
        <v>42400.999988425923</v>
      </c>
      <c r="E162">
        <v>1</v>
      </c>
      <c r="F162" t="s">
        <v>42</v>
      </c>
      <c r="H162">
        <v>310</v>
      </c>
      <c r="I162">
        <v>0</v>
      </c>
      <c r="J162">
        <v>0</v>
      </c>
      <c r="K162">
        <v>0</v>
      </c>
      <c r="L162">
        <v>0</v>
      </c>
      <c r="M162">
        <v>1950337.84</v>
      </c>
      <c r="N162">
        <v>1652828.6779660999</v>
      </c>
      <c r="O162">
        <v>164713.56050847401</v>
      </c>
      <c r="P162">
        <v>0</v>
      </c>
      <c r="Q162">
        <v>0</v>
      </c>
      <c r="R162" s="268">
        <v>42420.498437499999</v>
      </c>
      <c r="T162">
        <v>203012</v>
      </c>
      <c r="U162" t="s">
        <v>503</v>
      </c>
      <c r="V162" s="268">
        <v>42370</v>
      </c>
      <c r="W162" s="268">
        <v>42400.999988425923</v>
      </c>
      <c r="X162">
        <v>1</v>
      </c>
      <c r="Y162" t="s">
        <v>42</v>
      </c>
      <c r="AA162">
        <v>310</v>
      </c>
      <c r="AB162">
        <v>0</v>
      </c>
      <c r="AC162">
        <v>0</v>
      </c>
      <c r="AD162">
        <v>0</v>
      </c>
      <c r="AE162">
        <v>0</v>
      </c>
      <c r="AF162">
        <v>1652828.6779660999</v>
      </c>
      <c r="AG162">
        <v>1950337.84</v>
      </c>
      <c r="AH162">
        <v>164713.56050847401</v>
      </c>
      <c r="AI162">
        <v>0</v>
      </c>
      <c r="AJ162">
        <v>0</v>
      </c>
      <c r="AK162" s="268">
        <v>42429.509814814817</v>
      </c>
      <c r="AM162">
        <f t="shared" si="36"/>
        <v>0</v>
      </c>
      <c r="AN162">
        <f t="shared" si="37"/>
        <v>0</v>
      </c>
      <c r="AO162">
        <f t="shared" si="38"/>
        <v>0</v>
      </c>
      <c r="AP162">
        <f t="shared" si="39"/>
        <v>0</v>
      </c>
      <c r="AQ162">
        <f t="shared" si="40"/>
        <v>0</v>
      </c>
      <c r="AR162">
        <f t="shared" si="41"/>
        <v>0</v>
      </c>
      <c r="AS162">
        <f t="shared" si="42"/>
        <v>0</v>
      </c>
      <c r="AT162">
        <f t="shared" si="43"/>
        <v>0</v>
      </c>
      <c r="AU162">
        <f t="shared" si="44"/>
        <v>0</v>
      </c>
      <c r="AV162">
        <f t="shared" si="45"/>
        <v>0</v>
      </c>
      <c r="AW162">
        <f t="shared" si="46"/>
        <v>0</v>
      </c>
      <c r="AX162">
        <f t="shared" si="47"/>
        <v>0</v>
      </c>
      <c r="AY162">
        <f t="shared" si="48"/>
        <v>1</v>
      </c>
      <c r="AZ162">
        <f t="shared" si="49"/>
        <v>1</v>
      </c>
      <c r="BA162">
        <f t="shared" si="50"/>
        <v>0</v>
      </c>
      <c r="BB162">
        <f t="shared" si="51"/>
        <v>0</v>
      </c>
      <c r="BC162">
        <f t="shared" si="52"/>
        <v>0</v>
      </c>
    </row>
    <row r="163" spans="1:55" x14ac:dyDescent="0.3">
      <c r="A163">
        <v>203017</v>
      </c>
      <c r="B163" t="s">
        <v>504</v>
      </c>
      <c r="C163" s="268">
        <v>42248</v>
      </c>
      <c r="D163" s="268">
        <v>42429</v>
      </c>
      <c r="E163">
        <v>1</v>
      </c>
      <c r="F163" t="s">
        <v>42</v>
      </c>
      <c r="H163">
        <v>302</v>
      </c>
      <c r="I163">
        <v>22998290.690000001</v>
      </c>
      <c r="J163">
        <v>439931.62760000001</v>
      </c>
      <c r="K163">
        <v>0</v>
      </c>
      <c r="L163">
        <v>0</v>
      </c>
      <c r="M163">
        <v>27137983.010000002</v>
      </c>
      <c r="N163">
        <v>22998290.690000001</v>
      </c>
      <c r="O163">
        <v>439931.62760000001</v>
      </c>
      <c r="P163">
        <v>0</v>
      </c>
      <c r="Q163">
        <v>0</v>
      </c>
      <c r="R163" s="268">
        <v>42420.498437499999</v>
      </c>
      <c r="T163">
        <v>203017</v>
      </c>
      <c r="U163" t="s">
        <v>504</v>
      </c>
      <c r="V163" s="268">
        <v>42248</v>
      </c>
      <c r="W163" s="268">
        <v>42429</v>
      </c>
      <c r="X163">
        <v>1</v>
      </c>
      <c r="Y163" t="s">
        <v>42</v>
      </c>
      <c r="AA163">
        <v>302</v>
      </c>
      <c r="AB163">
        <v>22998290.690000001</v>
      </c>
      <c r="AC163">
        <v>439931.62760000001</v>
      </c>
      <c r="AD163">
        <v>0</v>
      </c>
      <c r="AE163">
        <v>0</v>
      </c>
      <c r="AF163">
        <v>22998290.690000001</v>
      </c>
      <c r="AG163">
        <v>27137983.010000002</v>
      </c>
      <c r="AH163">
        <v>439931.62760000001</v>
      </c>
      <c r="AI163">
        <v>0</v>
      </c>
      <c r="AJ163">
        <v>0</v>
      </c>
      <c r="AK163" s="268">
        <v>42429.509814814817</v>
      </c>
      <c r="AM163">
        <f t="shared" si="36"/>
        <v>0</v>
      </c>
      <c r="AN163">
        <f t="shared" si="37"/>
        <v>0</v>
      </c>
      <c r="AO163">
        <f t="shared" si="38"/>
        <v>0</v>
      </c>
      <c r="AP163">
        <f t="shared" si="39"/>
        <v>0</v>
      </c>
      <c r="AQ163">
        <f t="shared" si="40"/>
        <v>0</v>
      </c>
      <c r="AR163">
        <f t="shared" si="41"/>
        <v>0</v>
      </c>
      <c r="AS163">
        <f t="shared" si="42"/>
        <v>0</v>
      </c>
      <c r="AT163">
        <f t="shared" si="43"/>
        <v>0</v>
      </c>
      <c r="AU163">
        <f t="shared" si="44"/>
        <v>0</v>
      </c>
      <c r="AV163">
        <f t="shared" si="45"/>
        <v>0</v>
      </c>
      <c r="AW163">
        <f t="shared" si="46"/>
        <v>0</v>
      </c>
      <c r="AX163">
        <f t="shared" si="47"/>
        <v>0</v>
      </c>
      <c r="AY163">
        <f t="shared" si="48"/>
        <v>1</v>
      </c>
      <c r="AZ163">
        <f t="shared" si="49"/>
        <v>1</v>
      </c>
      <c r="BA163">
        <f t="shared" si="50"/>
        <v>0</v>
      </c>
      <c r="BB163">
        <f t="shared" si="51"/>
        <v>0</v>
      </c>
      <c r="BC163">
        <f t="shared" si="52"/>
        <v>0</v>
      </c>
    </row>
    <row r="164" spans="1:55" x14ac:dyDescent="0.3">
      <c r="A164">
        <v>203017</v>
      </c>
      <c r="B164" t="s">
        <v>504</v>
      </c>
      <c r="C164" s="268">
        <v>42370</v>
      </c>
      <c r="D164" s="268">
        <v>42400.999988425923</v>
      </c>
      <c r="E164">
        <v>1</v>
      </c>
      <c r="F164" t="s">
        <v>42</v>
      </c>
      <c r="H164">
        <v>310</v>
      </c>
      <c r="I164">
        <v>0</v>
      </c>
      <c r="J164">
        <v>0</v>
      </c>
      <c r="K164">
        <v>0</v>
      </c>
      <c r="L164">
        <v>0</v>
      </c>
      <c r="M164">
        <v>4690570.5199999996</v>
      </c>
      <c r="N164">
        <v>3975059.7627118598</v>
      </c>
      <c r="O164">
        <v>397505.97627118602</v>
      </c>
      <c r="P164">
        <v>0</v>
      </c>
      <c r="Q164">
        <v>0</v>
      </c>
      <c r="R164" s="268">
        <v>42420.498437499999</v>
      </c>
      <c r="T164">
        <v>203017</v>
      </c>
      <c r="U164" t="s">
        <v>504</v>
      </c>
      <c r="V164" s="268">
        <v>42370</v>
      </c>
      <c r="W164" s="268">
        <v>42400.999988425923</v>
      </c>
      <c r="X164">
        <v>1</v>
      </c>
      <c r="Y164" t="s">
        <v>42</v>
      </c>
      <c r="AA164">
        <v>310</v>
      </c>
      <c r="AB164">
        <v>0</v>
      </c>
      <c r="AC164">
        <v>0</v>
      </c>
      <c r="AD164">
        <v>0</v>
      </c>
      <c r="AE164">
        <v>0</v>
      </c>
      <c r="AF164">
        <v>3975059.7627118598</v>
      </c>
      <c r="AG164">
        <v>4690570.5199999996</v>
      </c>
      <c r="AH164">
        <v>397505.97627118602</v>
      </c>
      <c r="AI164">
        <v>0</v>
      </c>
      <c r="AJ164">
        <v>0</v>
      </c>
      <c r="AK164" s="268">
        <v>42429.509814814817</v>
      </c>
      <c r="AM164">
        <f t="shared" si="36"/>
        <v>0</v>
      </c>
      <c r="AN164">
        <f t="shared" si="37"/>
        <v>0</v>
      </c>
      <c r="AO164">
        <f t="shared" si="38"/>
        <v>0</v>
      </c>
      <c r="AP164">
        <f t="shared" si="39"/>
        <v>0</v>
      </c>
      <c r="AQ164">
        <f t="shared" si="40"/>
        <v>0</v>
      </c>
      <c r="AR164">
        <f t="shared" si="41"/>
        <v>0</v>
      </c>
      <c r="AS164">
        <f t="shared" si="42"/>
        <v>0</v>
      </c>
      <c r="AT164">
        <f t="shared" si="43"/>
        <v>0</v>
      </c>
      <c r="AU164">
        <f t="shared" si="44"/>
        <v>0</v>
      </c>
      <c r="AV164">
        <f t="shared" si="45"/>
        <v>0</v>
      </c>
      <c r="AW164">
        <f t="shared" si="46"/>
        <v>0</v>
      </c>
      <c r="AX164">
        <f t="shared" si="47"/>
        <v>0</v>
      </c>
      <c r="AY164">
        <f t="shared" si="48"/>
        <v>1</v>
      </c>
      <c r="AZ164">
        <f t="shared" si="49"/>
        <v>1</v>
      </c>
      <c r="BA164">
        <f t="shared" si="50"/>
        <v>0</v>
      </c>
      <c r="BB164">
        <f t="shared" si="51"/>
        <v>0</v>
      </c>
      <c r="BC164">
        <f t="shared" si="52"/>
        <v>0</v>
      </c>
    </row>
    <row r="165" spans="1:55" x14ac:dyDescent="0.3">
      <c r="A165">
        <v>203023</v>
      </c>
      <c r="B165" t="s">
        <v>505</v>
      </c>
      <c r="C165" s="268">
        <v>42248</v>
      </c>
      <c r="D165" s="268">
        <v>42429</v>
      </c>
      <c r="E165">
        <v>1</v>
      </c>
      <c r="F165" t="s">
        <v>42</v>
      </c>
      <c r="H165">
        <v>302</v>
      </c>
      <c r="I165">
        <v>184149653.84999999</v>
      </c>
      <c r="J165">
        <v>10260475.7695</v>
      </c>
      <c r="K165">
        <v>0</v>
      </c>
      <c r="L165">
        <v>0</v>
      </c>
      <c r="M165">
        <v>217296591.56999999</v>
      </c>
      <c r="N165">
        <v>184149653.84999999</v>
      </c>
      <c r="O165">
        <v>10260475.7695</v>
      </c>
      <c r="P165">
        <v>0</v>
      </c>
      <c r="Q165">
        <v>0</v>
      </c>
      <c r="R165" s="268">
        <v>42420.498437499999</v>
      </c>
      <c r="T165">
        <v>203023</v>
      </c>
      <c r="U165" t="s">
        <v>505</v>
      </c>
      <c r="V165" s="268">
        <v>42248</v>
      </c>
      <c r="W165" s="268">
        <v>42429</v>
      </c>
      <c r="X165">
        <v>1</v>
      </c>
      <c r="Y165" t="s">
        <v>42</v>
      </c>
      <c r="AA165">
        <v>302</v>
      </c>
      <c r="AB165">
        <v>184149653.84999999</v>
      </c>
      <c r="AC165">
        <v>10260475.7695</v>
      </c>
      <c r="AD165">
        <v>0</v>
      </c>
      <c r="AE165">
        <v>0</v>
      </c>
      <c r="AF165">
        <v>184149653.84999999</v>
      </c>
      <c r="AG165">
        <v>217296591.56999999</v>
      </c>
      <c r="AH165">
        <v>10260475.7695</v>
      </c>
      <c r="AI165">
        <v>0</v>
      </c>
      <c r="AJ165">
        <v>0</v>
      </c>
      <c r="AK165" s="268">
        <v>42429.509814814817</v>
      </c>
      <c r="AM165">
        <f t="shared" si="36"/>
        <v>0</v>
      </c>
      <c r="AN165">
        <f t="shared" si="37"/>
        <v>0</v>
      </c>
      <c r="AO165">
        <f t="shared" si="38"/>
        <v>0</v>
      </c>
      <c r="AP165">
        <f t="shared" si="39"/>
        <v>0</v>
      </c>
      <c r="AQ165">
        <f t="shared" si="40"/>
        <v>0</v>
      </c>
      <c r="AR165">
        <f t="shared" si="41"/>
        <v>0</v>
      </c>
      <c r="AS165">
        <f t="shared" si="42"/>
        <v>0</v>
      </c>
      <c r="AT165">
        <f t="shared" si="43"/>
        <v>0</v>
      </c>
      <c r="AU165">
        <f t="shared" si="44"/>
        <v>0</v>
      </c>
      <c r="AV165">
        <f t="shared" si="45"/>
        <v>0</v>
      </c>
      <c r="AW165">
        <f t="shared" si="46"/>
        <v>0</v>
      </c>
      <c r="AX165">
        <f t="shared" si="47"/>
        <v>0</v>
      </c>
      <c r="AY165">
        <f t="shared" si="48"/>
        <v>1</v>
      </c>
      <c r="AZ165">
        <f t="shared" si="49"/>
        <v>1</v>
      </c>
      <c r="BA165">
        <f t="shared" si="50"/>
        <v>0</v>
      </c>
      <c r="BB165">
        <f t="shared" si="51"/>
        <v>0</v>
      </c>
      <c r="BC165">
        <f t="shared" si="52"/>
        <v>0</v>
      </c>
    </row>
    <row r="166" spans="1:55" x14ac:dyDescent="0.3">
      <c r="A166">
        <v>203023</v>
      </c>
      <c r="B166" t="s">
        <v>505</v>
      </c>
      <c r="C166" s="268">
        <v>42370</v>
      </c>
      <c r="D166" s="268">
        <v>42400.999988425923</v>
      </c>
      <c r="E166">
        <v>1</v>
      </c>
      <c r="F166" t="s">
        <v>42</v>
      </c>
      <c r="H166">
        <v>310</v>
      </c>
      <c r="I166">
        <v>0</v>
      </c>
      <c r="J166">
        <v>0</v>
      </c>
      <c r="K166">
        <v>0</v>
      </c>
      <c r="L166">
        <v>0</v>
      </c>
      <c r="M166">
        <v>43590300.119999997</v>
      </c>
      <c r="N166">
        <v>36940932.305084698</v>
      </c>
      <c r="O166">
        <v>3694093.23050847</v>
      </c>
      <c r="P166">
        <v>0</v>
      </c>
      <c r="Q166">
        <v>0</v>
      </c>
      <c r="R166" s="268">
        <v>42420.498437499999</v>
      </c>
      <c r="T166">
        <v>203023</v>
      </c>
      <c r="U166" t="s">
        <v>505</v>
      </c>
      <c r="V166" s="268">
        <v>42370</v>
      </c>
      <c r="W166" s="268">
        <v>42400.999988425923</v>
      </c>
      <c r="X166">
        <v>1</v>
      </c>
      <c r="Y166" t="s">
        <v>42</v>
      </c>
      <c r="AA166">
        <v>310</v>
      </c>
      <c r="AB166">
        <v>0</v>
      </c>
      <c r="AC166">
        <v>0</v>
      </c>
      <c r="AD166">
        <v>0</v>
      </c>
      <c r="AE166">
        <v>0</v>
      </c>
      <c r="AF166">
        <v>36940932.305084698</v>
      </c>
      <c r="AG166">
        <v>43590300.119999997</v>
      </c>
      <c r="AH166">
        <v>3694093.23050847</v>
      </c>
      <c r="AI166">
        <v>0</v>
      </c>
      <c r="AJ166">
        <v>0</v>
      </c>
      <c r="AK166" s="268">
        <v>42429.509814814817</v>
      </c>
      <c r="AM166">
        <f t="shared" si="36"/>
        <v>0</v>
      </c>
      <c r="AN166">
        <f t="shared" si="37"/>
        <v>0</v>
      </c>
      <c r="AO166">
        <f t="shared" si="38"/>
        <v>0</v>
      </c>
      <c r="AP166">
        <f t="shared" si="39"/>
        <v>0</v>
      </c>
      <c r="AQ166">
        <f t="shared" si="40"/>
        <v>0</v>
      </c>
      <c r="AR166">
        <f t="shared" si="41"/>
        <v>0</v>
      </c>
      <c r="AS166">
        <f t="shared" si="42"/>
        <v>0</v>
      </c>
      <c r="AT166">
        <f t="shared" si="43"/>
        <v>0</v>
      </c>
      <c r="AU166">
        <f t="shared" si="44"/>
        <v>0</v>
      </c>
      <c r="AV166">
        <f t="shared" si="45"/>
        <v>0</v>
      </c>
      <c r="AW166">
        <f t="shared" si="46"/>
        <v>0</v>
      </c>
      <c r="AX166">
        <f t="shared" si="47"/>
        <v>0</v>
      </c>
      <c r="AY166">
        <f t="shared" si="48"/>
        <v>1</v>
      </c>
      <c r="AZ166">
        <f t="shared" si="49"/>
        <v>1</v>
      </c>
      <c r="BA166">
        <f t="shared" si="50"/>
        <v>0</v>
      </c>
      <c r="BB166">
        <f t="shared" si="51"/>
        <v>0</v>
      </c>
      <c r="BC166">
        <f t="shared" si="52"/>
        <v>0</v>
      </c>
    </row>
    <row r="167" spans="1:55" x14ac:dyDescent="0.3">
      <c r="A167">
        <v>203103</v>
      </c>
      <c r="B167" t="s">
        <v>506</v>
      </c>
      <c r="C167" s="268">
        <v>42370</v>
      </c>
      <c r="D167" s="268">
        <v>42400.999988425923</v>
      </c>
      <c r="E167">
        <v>1</v>
      </c>
      <c r="F167" t="s">
        <v>42</v>
      </c>
      <c r="H167">
        <v>310</v>
      </c>
      <c r="I167">
        <v>0</v>
      </c>
      <c r="J167">
        <v>0</v>
      </c>
      <c r="K167">
        <v>0</v>
      </c>
      <c r="L167">
        <v>0</v>
      </c>
      <c r="M167">
        <v>3238401.91</v>
      </c>
      <c r="N167">
        <v>2744408.3983050799</v>
      </c>
      <c r="O167">
        <v>274440.83879661001</v>
      </c>
      <c r="P167">
        <v>0</v>
      </c>
      <c r="Q167">
        <v>0</v>
      </c>
      <c r="R167" s="268">
        <v>42420.498437499999</v>
      </c>
      <c r="T167">
        <v>203103</v>
      </c>
      <c r="U167" t="s">
        <v>506</v>
      </c>
      <c r="V167" s="268">
        <v>42370</v>
      </c>
      <c r="W167" s="268">
        <v>42400.999988425923</v>
      </c>
      <c r="X167">
        <v>1</v>
      </c>
      <c r="Y167" t="s">
        <v>42</v>
      </c>
      <c r="AA167">
        <v>310</v>
      </c>
      <c r="AB167">
        <v>0</v>
      </c>
      <c r="AC167">
        <v>0</v>
      </c>
      <c r="AD167">
        <v>0</v>
      </c>
      <c r="AE167">
        <v>0</v>
      </c>
      <c r="AF167">
        <v>2744408.3983050799</v>
      </c>
      <c r="AG167">
        <v>3238401.91</v>
      </c>
      <c r="AH167">
        <v>274440.83879661001</v>
      </c>
      <c r="AI167">
        <v>0</v>
      </c>
      <c r="AJ167">
        <v>0</v>
      </c>
      <c r="AK167" s="268">
        <v>42429.509814814817</v>
      </c>
      <c r="AM167">
        <f t="shared" si="36"/>
        <v>0</v>
      </c>
      <c r="AN167">
        <f t="shared" si="37"/>
        <v>0</v>
      </c>
      <c r="AO167">
        <f t="shared" si="38"/>
        <v>0</v>
      </c>
      <c r="AP167">
        <f t="shared" si="39"/>
        <v>0</v>
      </c>
      <c r="AQ167">
        <f t="shared" si="40"/>
        <v>0</v>
      </c>
      <c r="AR167">
        <f t="shared" si="41"/>
        <v>0</v>
      </c>
      <c r="AS167">
        <f t="shared" si="42"/>
        <v>0</v>
      </c>
      <c r="AT167">
        <f t="shared" si="43"/>
        <v>0</v>
      </c>
      <c r="AU167">
        <f t="shared" si="44"/>
        <v>0</v>
      </c>
      <c r="AV167">
        <f t="shared" si="45"/>
        <v>0</v>
      </c>
      <c r="AW167">
        <f t="shared" si="46"/>
        <v>0</v>
      </c>
      <c r="AX167">
        <f t="shared" si="47"/>
        <v>0</v>
      </c>
      <c r="AY167">
        <f t="shared" si="48"/>
        <v>1</v>
      </c>
      <c r="AZ167">
        <f t="shared" si="49"/>
        <v>1</v>
      </c>
      <c r="BA167">
        <f t="shared" si="50"/>
        <v>0</v>
      </c>
      <c r="BB167">
        <f t="shared" si="51"/>
        <v>0</v>
      </c>
      <c r="BC167">
        <f t="shared" si="52"/>
        <v>0</v>
      </c>
    </row>
    <row r="168" spans="1:55" x14ac:dyDescent="0.3">
      <c r="A168">
        <v>203107</v>
      </c>
      <c r="B168" t="s">
        <v>507</v>
      </c>
      <c r="C168" s="268">
        <v>42248</v>
      </c>
      <c r="D168" s="268">
        <v>42429</v>
      </c>
      <c r="E168">
        <v>1</v>
      </c>
      <c r="F168" t="s">
        <v>42</v>
      </c>
      <c r="H168">
        <v>302</v>
      </c>
      <c r="I168">
        <v>12290224.859999999</v>
      </c>
      <c r="J168">
        <v>11608.9944</v>
      </c>
      <c r="K168">
        <v>0</v>
      </c>
      <c r="L168">
        <v>0</v>
      </c>
      <c r="M168">
        <v>14502465.24</v>
      </c>
      <c r="N168">
        <v>12290224.859999999</v>
      </c>
      <c r="O168">
        <v>11608.9944</v>
      </c>
      <c r="P168">
        <v>0</v>
      </c>
      <c r="Q168">
        <v>0</v>
      </c>
      <c r="R168" s="268">
        <v>42420.498437499999</v>
      </c>
      <c r="T168">
        <v>203107</v>
      </c>
      <c r="U168" t="s">
        <v>507</v>
      </c>
      <c r="V168" s="268">
        <v>42248</v>
      </c>
      <c r="W168" s="268">
        <v>42429</v>
      </c>
      <c r="X168">
        <v>1</v>
      </c>
      <c r="Y168" t="s">
        <v>42</v>
      </c>
      <c r="AA168">
        <v>302</v>
      </c>
      <c r="AB168">
        <v>12290224.859999999</v>
      </c>
      <c r="AC168">
        <v>11608.9944</v>
      </c>
      <c r="AD168">
        <v>0</v>
      </c>
      <c r="AE168">
        <v>0</v>
      </c>
      <c r="AF168">
        <v>12290224.859999999</v>
      </c>
      <c r="AG168">
        <v>14502465.24</v>
      </c>
      <c r="AH168">
        <v>11608.9944</v>
      </c>
      <c r="AI168">
        <v>0</v>
      </c>
      <c r="AJ168">
        <v>0</v>
      </c>
      <c r="AK168" s="268">
        <v>42429.509814814817</v>
      </c>
      <c r="AM168">
        <f t="shared" si="36"/>
        <v>0</v>
      </c>
      <c r="AN168">
        <f t="shared" si="37"/>
        <v>0</v>
      </c>
      <c r="AO168">
        <f t="shared" si="38"/>
        <v>0</v>
      </c>
      <c r="AP168">
        <f t="shared" si="39"/>
        <v>0</v>
      </c>
      <c r="AQ168">
        <f t="shared" si="40"/>
        <v>0</v>
      </c>
      <c r="AR168">
        <f t="shared" si="41"/>
        <v>0</v>
      </c>
      <c r="AS168">
        <f t="shared" si="42"/>
        <v>0</v>
      </c>
      <c r="AT168">
        <f t="shared" si="43"/>
        <v>0</v>
      </c>
      <c r="AU168">
        <f t="shared" si="44"/>
        <v>0</v>
      </c>
      <c r="AV168">
        <f t="shared" si="45"/>
        <v>0</v>
      </c>
      <c r="AW168">
        <f t="shared" si="46"/>
        <v>0</v>
      </c>
      <c r="AX168">
        <f t="shared" si="47"/>
        <v>0</v>
      </c>
      <c r="AY168">
        <f t="shared" si="48"/>
        <v>1</v>
      </c>
      <c r="AZ168">
        <f t="shared" si="49"/>
        <v>1</v>
      </c>
      <c r="BA168">
        <f t="shared" si="50"/>
        <v>0</v>
      </c>
      <c r="BB168">
        <f t="shared" si="51"/>
        <v>0</v>
      </c>
      <c r="BC168">
        <f t="shared" si="52"/>
        <v>0</v>
      </c>
    </row>
    <row r="169" spans="1:55" x14ac:dyDescent="0.3">
      <c r="A169">
        <v>203107</v>
      </c>
      <c r="B169" t="s">
        <v>507</v>
      </c>
      <c r="C169" s="268">
        <v>42370</v>
      </c>
      <c r="D169" s="268">
        <v>42400.999988425923</v>
      </c>
      <c r="E169">
        <v>1</v>
      </c>
      <c r="F169" t="s">
        <v>42</v>
      </c>
      <c r="G169">
        <v>1</v>
      </c>
      <c r="H169">
        <v>301</v>
      </c>
      <c r="I169">
        <v>108396.6</v>
      </c>
      <c r="J169">
        <v>10839.66</v>
      </c>
      <c r="K169">
        <v>0</v>
      </c>
      <c r="L169">
        <v>0</v>
      </c>
      <c r="M169">
        <v>0</v>
      </c>
      <c r="N169">
        <v>0</v>
      </c>
      <c r="O169">
        <v>10839.66</v>
      </c>
      <c r="P169">
        <v>0</v>
      </c>
      <c r="Q169">
        <v>0</v>
      </c>
      <c r="R169" s="268">
        <v>42420.498437499999</v>
      </c>
      <c r="T169">
        <v>203107</v>
      </c>
      <c r="U169" t="s">
        <v>507</v>
      </c>
      <c r="V169" s="268">
        <v>42370</v>
      </c>
      <c r="W169" s="268">
        <v>42400.999988425923</v>
      </c>
      <c r="X169">
        <v>1</v>
      </c>
      <c r="Y169" t="s">
        <v>42</v>
      </c>
      <c r="Z169">
        <v>1</v>
      </c>
      <c r="AA169">
        <v>301</v>
      </c>
      <c r="AB169">
        <v>108396.6</v>
      </c>
      <c r="AC169">
        <v>10839.66</v>
      </c>
      <c r="AD169">
        <v>0</v>
      </c>
      <c r="AE169">
        <v>0</v>
      </c>
      <c r="AF169">
        <v>0</v>
      </c>
      <c r="AG169">
        <v>0</v>
      </c>
      <c r="AH169">
        <v>10839.66</v>
      </c>
      <c r="AI169">
        <v>0</v>
      </c>
      <c r="AJ169">
        <v>0</v>
      </c>
      <c r="AK169" s="268">
        <v>42429.509814814817</v>
      </c>
      <c r="AM169">
        <f t="shared" si="36"/>
        <v>0</v>
      </c>
      <c r="AN169">
        <f t="shared" si="37"/>
        <v>0</v>
      </c>
      <c r="AO169">
        <f t="shared" si="38"/>
        <v>0</v>
      </c>
      <c r="AP169">
        <f t="shared" si="39"/>
        <v>0</v>
      </c>
      <c r="AQ169">
        <f t="shared" si="40"/>
        <v>0</v>
      </c>
      <c r="AR169">
        <f t="shared" si="41"/>
        <v>0</v>
      </c>
      <c r="AS169">
        <f t="shared" si="42"/>
        <v>0</v>
      </c>
      <c r="AT169">
        <f t="shared" si="43"/>
        <v>0</v>
      </c>
      <c r="AU169">
        <f t="shared" si="44"/>
        <v>0</v>
      </c>
      <c r="AV169">
        <f t="shared" si="45"/>
        <v>0</v>
      </c>
      <c r="AW169">
        <f t="shared" si="46"/>
        <v>0</v>
      </c>
      <c r="AX169">
        <f t="shared" si="47"/>
        <v>0</v>
      </c>
      <c r="AY169">
        <f t="shared" si="48"/>
        <v>0</v>
      </c>
      <c r="AZ169">
        <f t="shared" si="49"/>
        <v>0</v>
      </c>
      <c r="BA169">
        <f t="shared" si="50"/>
        <v>0</v>
      </c>
      <c r="BB169">
        <f t="shared" si="51"/>
        <v>0</v>
      </c>
      <c r="BC169">
        <f t="shared" si="52"/>
        <v>0</v>
      </c>
    </row>
    <row r="170" spans="1:55" x14ac:dyDescent="0.3">
      <c r="A170">
        <v>203107</v>
      </c>
      <c r="B170" t="s">
        <v>507</v>
      </c>
      <c r="C170" s="268">
        <v>42370</v>
      </c>
      <c r="D170" s="268">
        <v>42400.999988425923</v>
      </c>
      <c r="E170">
        <v>1</v>
      </c>
      <c r="F170" t="s">
        <v>42</v>
      </c>
      <c r="G170">
        <v>7</v>
      </c>
      <c r="H170">
        <v>301</v>
      </c>
      <c r="I170">
        <v>887946.53</v>
      </c>
      <c r="J170">
        <v>88794.653000000006</v>
      </c>
      <c r="K170">
        <v>0</v>
      </c>
      <c r="L170">
        <v>0</v>
      </c>
      <c r="M170">
        <v>0</v>
      </c>
      <c r="N170">
        <v>0</v>
      </c>
      <c r="O170">
        <v>88794.653000000006</v>
      </c>
      <c r="P170">
        <v>0</v>
      </c>
      <c r="Q170">
        <v>0</v>
      </c>
      <c r="R170" s="268">
        <v>42420.498437499999</v>
      </c>
      <c r="T170">
        <v>203107</v>
      </c>
      <c r="U170" t="s">
        <v>507</v>
      </c>
      <c r="V170" s="268">
        <v>42370</v>
      </c>
      <c r="W170" s="268">
        <v>42400.999988425923</v>
      </c>
      <c r="X170">
        <v>1</v>
      </c>
      <c r="Y170" t="s">
        <v>42</v>
      </c>
      <c r="Z170">
        <v>7</v>
      </c>
      <c r="AA170">
        <v>301</v>
      </c>
      <c r="AB170">
        <v>887946.53</v>
      </c>
      <c r="AC170">
        <v>88794.653000000006</v>
      </c>
      <c r="AD170">
        <v>0</v>
      </c>
      <c r="AE170">
        <v>0</v>
      </c>
      <c r="AF170">
        <v>0</v>
      </c>
      <c r="AG170">
        <v>0</v>
      </c>
      <c r="AH170">
        <v>88794.653000000006</v>
      </c>
      <c r="AI170">
        <v>0</v>
      </c>
      <c r="AJ170">
        <v>0</v>
      </c>
      <c r="AK170" s="268">
        <v>42429.509814814817</v>
      </c>
      <c r="AM170">
        <f t="shared" si="36"/>
        <v>0</v>
      </c>
      <c r="AN170">
        <f t="shared" si="37"/>
        <v>0</v>
      </c>
      <c r="AO170">
        <f t="shared" si="38"/>
        <v>0</v>
      </c>
      <c r="AP170">
        <f t="shared" si="39"/>
        <v>0</v>
      </c>
      <c r="AQ170">
        <f t="shared" si="40"/>
        <v>0</v>
      </c>
      <c r="AR170">
        <f t="shared" si="41"/>
        <v>0</v>
      </c>
      <c r="AS170">
        <f t="shared" si="42"/>
        <v>0</v>
      </c>
      <c r="AT170">
        <f t="shared" si="43"/>
        <v>0</v>
      </c>
      <c r="AU170">
        <f t="shared" si="44"/>
        <v>0</v>
      </c>
      <c r="AV170">
        <f t="shared" si="45"/>
        <v>0</v>
      </c>
      <c r="AW170">
        <f t="shared" si="46"/>
        <v>0</v>
      </c>
      <c r="AX170">
        <f t="shared" si="47"/>
        <v>0</v>
      </c>
      <c r="AY170">
        <f t="shared" si="48"/>
        <v>0</v>
      </c>
      <c r="AZ170">
        <f t="shared" si="49"/>
        <v>0</v>
      </c>
      <c r="BA170">
        <f t="shared" si="50"/>
        <v>0</v>
      </c>
      <c r="BB170">
        <f t="shared" si="51"/>
        <v>0</v>
      </c>
      <c r="BC170">
        <f t="shared" si="52"/>
        <v>0</v>
      </c>
    </row>
    <row r="171" spans="1:55" x14ac:dyDescent="0.3">
      <c r="A171">
        <v>203107</v>
      </c>
      <c r="B171" t="s">
        <v>507</v>
      </c>
      <c r="C171" s="268">
        <v>42370</v>
      </c>
      <c r="D171" s="268">
        <v>42400.999988425923</v>
      </c>
      <c r="E171">
        <v>1</v>
      </c>
      <c r="F171" t="s">
        <v>42</v>
      </c>
      <c r="G171">
        <v>11</v>
      </c>
      <c r="H171">
        <v>301</v>
      </c>
      <c r="I171">
        <v>18647.55</v>
      </c>
      <c r="J171">
        <v>1864.7550000000001</v>
      </c>
      <c r="K171">
        <v>0</v>
      </c>
      <c r="L171">
        <v>0</v>
      </c>
      <c r="M171">
        <v>0</v>
      </c>
      <c r="N171">
        <v>0</v>
      </c>
      <c r="O171">
        <v>1864.7550000000001</v>
      </c>
      <c r="P171">
        <v>0</v>
      </c>
      <c r="Q171">
        <v>0</v>
      </c>
      <c r="R171" s="268">
        <v>42420.498437499999</v>
      </c>
      <c r="T171">
        <v>203107</v>
      </c>
      <c r="U171" t="s">
        <v>507</v>
      </c>
      <c r="V171" s="268">
        <v>42370</v>
      </c>
      <c r="W171" s="268">
        <v>42400.999988425923</v>
      </c>
      <c r="X171">
        <v>1</v>
      </c>
      <c r="Y171" t="s">
        <v>42</v>
      </c>
      <c r="Z171">
        <v>11</v>
      </c>
      <c r="AA171">
        <v>301</v>
      </c>
      <c r="AB171">
        <v>18647.55</v>
      </c>
      <c r="AC171">
        <v>1864.7550000000001</v>
      </c>
      <c r="AD171">
        <v>0</v>
      </c>
      <c r="AE171">
        <v>0</v>
      </c>
      <c r="AF171">
        <v>0</v>
      </c>
      <c r="AG171">
        <v>0</v>
      </c>
      <c r="AH171">
        <v>1864.7550000000001</v>
      </c>
      <c r="AI171">
        <v>0</v>
      </c>
      <c r="AJ171">
        <v>0</v>
      </c>
      <c r="AK171" s="268">
        <v>42429.509814814817</v>
      </c>
      <c r="AM171">
        <f t="shared" si="36"/>
        <v>0</v>
      </c>
      <c r="AN171">
        <f t="shared" si="37"/>
        <v>0</v>
      </c>
      <c r="AO171">
        <f t="shared" si="38"/>
        <v>0</v>
      </c>
      <c r="AP171">
        <f t="shared" si="39"/>
        <v>0</v>
      </c>
      <c r="AQ171">
        <f t="shared" si="40"/>
        <v>0</v>
      </c>
      <c r="AR171">
        <f t="shared" si="41"/>
        <v>0</v>
      </c>
      <c r="AS171">
        <f t="shared" si="42"/>
        <v>0</v>
      </c>
      <c r="AT171">
        <f t="shared" si="43"/>
        <v>0</v>
      </c>
      <c r="AU171">
        <f t="shared" si="44"/>
        <v>0</v>
      </c>
      <c r="AV171">
        <f t="shared" si="45"/>
        <v>0</v>
      </c>
      <c r="AW171">
        <f t="shared" si="46"/>
        <v>0</v>
      </c>
      <c r="AX171">
        <f t="shared" si="47"/>
        <v>0</v>
      </c>
      <c r="AY171">
        <f t="shared" si="48"/>
        <v>0</v>
      </c>
      <c r="AZ171">
        <f t="shared" si="49"/>
        <v>0</v>
      </c>
      <c r="BA171">
        <f t="shared" si="50"/>
        <v>0</v>
      </c>
      <c r="BB171">
        <f t="shared" si="51"/>
        <v>0</v>
      </c>
      <c r="BC171">
        <f t="shared" si="52"/>
        <v>0</v>
      </c>
    </row>
    <row r="172" spans="1:55" x14ac:dyDescent="0.3">
      <c r="A172">
        <v>203291</v>
      </c>
      <c r="B172" t="s">
        <v>508</v>
      </c>
      <c r="C172" s="268">
        <v>42370</v>
      </c>
      <c r="D172" s="268">
        <v>42400.999988425923</v>
      </c>
      <c r="E172">
        <v>1</v>
      </c>
      <c r="F172" t="s">
        <v>42</v>
      </c>
      <c r="H172">
        <v>310</v>
      </c>
      <c r="I172">
        <v>0</v>
      </c>
      <c r="J172">
        <v>0</v>
      </c>
      <c r="K172">
        <v>0</v>
      </c>
      <c r="L172">
        <v>0</v>
      </c>
      <c r="M172">
        <v>2068895.39</v>
      </c>
      <c r="N172">
        <v>1753301.1779660999</v>
      </c>
      <c r="O172">
        <v>175330.11779660999</v>
      </c>
      <c r="P172">
        <v>0</v>
      </c>
      <c r="Q172">
        <v>0</v>
      </c>
      <c r="R172" s="268">
        <v>42420.498437499999</v>
      </c>
      <c r="T172">
        <v>203291</v>
      </c>
      <c r="U172" t="s">
        <v>508</v>
      </c>
      <c r="V172" s="268">
        <v>42370</v>
      </c>
      <c r="W172" s="268">
        <v>42400.999988425923</v>
      </c>
      <c r="X172">
        <v>1</v>
      </c>
      <c r="Y172" t="s">
        <v>42</v>
      </c>
      <c r="AA172">
        <v>310</v>
      </c>
      <c r="AB172">
        <v>0</v>
      </c>
      <c r="AC172">
        <v>0</v>
      </c>
      <c r="AD172">
        <v>0</v>
      </c>
      <c r="AE172">
        <v>0</v>
      </c>
      <c r="AF172">
        <v>1753301.1779660999</v>
      </c>
      <c r="AG172">
        <v>2068895.39</v>
      </c>
      <c r="AH172">
        <v>175330.11779660999</v>
      </c>
      <c r="AI172">
        <v>0</v>
      </c>
      <c r="AJ172">
        <v>0</v>
      </c>
      <c r="AK172" s="268">
        <v>42429.509814814817</v>
      </c>
      <c r="AM172">
        <f t="shared" si="36"/>
        <v>0</v>
      </c>
      <c r="AN172">
        <f t="shared" si="37"/>
        <v>0</v>
      </c>
      <c r="AO172">
        <f t="shared" si="38"/>
        <v>0</v>
      </c>
      <c r="AP172">
        <f t="shared" si="39"/>
        <v>0</v>
      </c>
      <c r="AQ172">
        <f t="shared" si="40"/>
        <v>0</v>
      </c>
      <c r="AR172">
        <f t="shared" si="41"/>
        <v>0</v>
      </c>
      <c r="AS172">
        <f t="shared" si="42"/>
        <v>0</v>
      </c>
      <c r="AT172">
        <f t="shared" si="43"/>
        <v>0</v>
      </c>
      <c r="AU172">
        <f t="shared" si="44"/>
        <v>0</v>
      </c>
      <c r="AV172">
        <f t="shared" si="45"/>
        <v>0</v>
      </c>
      <c r="AW172">
        <f t="shared" si="46"/>
        <v>0</v>
      </c>
      <c r="AX172">
        <f t="shared" si="47"/>
        <v>0</v>
      </c>
      <c r="AY172">
        <f t="shared" si="48"/>
        <v>1</v>
      </c>
      <c r="AZ172">
        <f t="shared" si="49"/>
        <v>1</v>
      </c>
      <c r="BA172">
        <f t="shared" si="50"/>
        <v>0</v>
      </c>
      <c r="BB172">
        <f t="shared" si="51"/>
        <v>0</v>
      </c>
      <c r="BC172">
        <f t="shared" si="52"/>
        <v>0</v>
      </c>
    </row>
    <row r="173" spans="1:55" x14ac:dyDescent="0.3">
      <c r="A173">
        <v>205464</v>
      </c>
      <c r="B173" t="s">
        <v>509</v>
      </c>
      <c r="C173" s="268">
        <v>42248</v>
      </c>
      <c r="D173" s="268">
        <v>42429</v>
      </c>
      <c r="E173">
        <v>1</v>
      </c>
      <c r="F173" t="s">
        <v>42</v>
      </c>
      <c r="H173">
        <v>302</v>
      </c>
      <c r="I173">
        <v>21776878.829999998</v>
      </c>
      <c r="J173">
        <v>391075.1532</v>
      </c>
      <c r="K173">
        <v>0</v>
      </c>
      <c r="L173">
        <v>0</v>
      </c>
      <c r="M173">
        <v>25696717.039999999</v>
      </c>
      <c r="N173">
        <v>21776878.829999998</v>
      </c>
      <c r="O173">
        <v>391075.1532</v>
      </c>
      <c r="P173">
        <v>0</v>
      </c>
      <c r="Q173">
        <v>0</v>
      </c>
      <c r="R173" s="268">
        <v>42420.498437499999</v>
      </c>
      <c r="T173">
        <v>205464</v>
      </c>
      <c r="U173" t="s">
        <v>509</v>
      </c>
      <c r="V173" s="268">
        <v>42248</v>
      </c>
      <c r="W173" s="268">
        <v>42429</v>
      </c>
      <c r="X173">
        <v>1</v>
      </c>
      <c r="Y173" t="s">
        <v>42</v>
      </c>
      <c r="AA173">
        <v>302</v>
      </c>
      <c r="AB173">
        <v>21776878.829999998</v>
      </c>
      <c r="AC173">
        <v>391075.1532</v>
      </c>
      <c r="AD173">
        <v>0</v>
      </c>
      <c r="AE173">
        <v>0</v>
      </c>
      <c r="AF173">
        <v>21776878.829999998</v>
      </c>
      <c r="AG173">
        <v>25696717.039999999</v>
      </c>
      <c r="AH173">
        <v>391075.1532</v>
      </c>
      <c r="AI173">
        <v>0</v>
      </c>
      <c r="AJ173">
        <v>0</v>
      </c>
      <c r="AK173" s="268">
        <v>42429.509814814817</v>
      </c>
      <c r="AM173">
        <f t="shared" si="36"/>
        <v>0</v>
      </c>
      <c r="AN173">
        <f t="shared" si="37"/>
        <v>0</v>
      </c>
      <c r="AO173">
        <f t="shared" si="38"/>
        <v>0</v>
      </c>
      <c r="AP173">
        <f t="shared" si="39"/>
        <v>0</v>
      </c>
      <c r="AQ173">
        <f t="shared" si="40"/>
        <v>0</v>
      </c>
      <c r="AR173">
        <f t="shared" si="41"/>
        <v>0</v>
      </c>
      <c r="AS173">
        <f t="shared" si="42"/>
        <v>0</v>
      </c>
      <c r="AT173">
        <f t="shared" si="43"/>
        <v>0</v>
      </c>
      <c r="AU173">
        <f t="shared" si="44"/>
        <v>0</v>
      </c>
      <c r="AV173">
        <f t="shared" si="45"/>
        <v>0</v>
      </c>
      <c r="AW173">
        <f t="shared" si="46"/>
        <v>0</v>
      </c>
      <c r="AX173">
        <f t="shared" si="47"/>
        <v>0</v>
      </c>
      <c r="AY173">
        <f t="shared" si="48"/>
        <v>1</v>
      </c>
      <c r="AZ173">
        <f t="shared" si="49"/>
        <v>1</v>
      </c>
      <c r="BA173">
        <f t="shared" si="50"/>
        <v>0</v>
      </c>
      <c r="BB173">
        <f t="shared" si="51"/>
        <v>0</v>
      </c>
      <c r="BC173">
        <f t="shared" si="52"/>
        <v>0</v>
      </c>
    </row>
    <row r="174" spans="1:55" x14ac:dyDescent="0.3">
      <c r="A174">
        <v>205464</v>
      </c>
      <c r="B174" t="s">
        <v>509</v>
      </c>
      <c r="C174" s="268">
        <v>42370</v>
      </c>
      <c r="D174" s="268">
        <v>42400.999988425923</v>
      </c>
      <c r="E174">
        <v>1</v>
      </c>
      <c r="F174" t="s">
        <v>42</v>
      </c>
      <c r="H174">
        <v>310</v>
      </c>
      <c r="I174">
        <v>0</v>
      </c>
      <c r="J174">
        <v>0</v>
      </c>
      <c r="K174">
        <v>0</v>
      </c>
      <c r="L174">
        <v>0</v>
      </c>
      <c r="M174">
        <v>7813805.5199999996</v>
      </c>
      <c r="N174">
        <v>6621869.0847457601</v>
      </c>
      <c r="O174">
        <v>662186.90452542296</v>
      </c>
      <c r="P174">
        <v>0</v>
      </c>
      <c r="Q174">
        <v>0</v>
      </c>
      <c r="R174" s="268">
        <v>42420.498437499999</v>
      </c>
      <c r="T174">
        <v>205464</v>
      </c>
      <c r="U174" t="s">
        <v>509</v>
      </c>
      <c r="V174" s="268">
        <v>42370</v>
      </c>
      <c r="W174" s="268">
        <v>42400.999988425923</v>
      </c>
      <c r="X174">
        <v>1</v>
      </c>
      <c r="Y174" t="s">
        <v>42</v>
      </c>
      <c r="AA174">
        <v>310</v>
      </c>
      <c r="AB174">
        <v>0</v>
      </c>
      <c r="AC174">
        <v>0</v>
      </c>
      <c r="AD174">
        <v>0</v>
      </c>
      <c r="AE174">
        <v>0</v>
      </c>
      <c r="AF174">
        <v>6621869.0847457601</v>
      </c>
      <c r="AG174">
        <v>7813805.5199999996</v>
      </c>
      <c r="AH174">
        <v>662186.90452542296</v>
      </c>
      <c r="AI174">
        <v>0</v>
      </c>
      <c r="AJ174">
        <v>0</v>
      </c>
      <c r="AK174" s="268">
        <v>42429.509814814817</v>
      </c>
      <c r="AM174">
        <f t="shared" si="36"/>
        <v>0</v>
      </c>
      <c r="AN174">
        <f t="shared" si="37"/>
        <v>0</v>
      </c>
      <c r="AO174">
        <f t="shared" si="38"/>
        <v>0</v>
      </c>
      <c r="AP174">
        <f t="shared" si="39"/>
        <v>0</v>
      </c>
      <c r="AQ174">
        <f t="shared" si="40"/>
        <v>0</v>
      </c>
      <c r="AR174">
        <f t="shared" si="41"/>
        <v>0</v>
      </c>
      <c r="AS174">
        <f t="shared" si="42"/>
        <v>0</v>
      </c>
      <c r="AT174">
        <f t="shared" si="43"/>
        <v>0</v>
      </c>
      <c r="AU174">
        <f t="shared" si="44"/>
        <v>0</v>
      </c>
      <c r="AV174">
        <f t="shared" si="45"/>
        <v>0</v>
      </c>
      <c r="AW174">
        <f t="shared" si="46"/>
        <v>0</v>
      </c>
      <c r="AX174">
        <f t="shared" si="47"/>
        <v>0</v>
      </c>
      <c r="AY174">
        <f t="shared" si="48"/>
        <v>1</v>
      </c>
      <c r="AZ174">
        <f t="shared" si="49"/>
        <v>1</v>
      </c>
      <c r="BA174">
        <f t="shared" si="50"/>
        <v>0</v>
      </c>
      <c r="BB174">
        <f t="shared" si="51"/>
        <v>0</v>
      </c>
      <c r="BC174">
        <f t="shared" si="52"/>
        <v>0</v>
      </c>
    </row>
    <row r="175" spans="1:55" x14ac:dyDescent="0.3">
      <c r="A175">
        <v>205480</v>
      </c>
      <c r="B175" t="s">
        <v>510</v>
      </c>
      <c r="C175" s="268">
        <v>42248</v>
      </c>
      <c r="D175" s="268">
        <v>42429</v>
      </c>
      <c r="E175">
        <v>1</v>
      </c>
      <c r="F175" t="s">
        <v>42</v>
      </c>
      <c r="H175">
        <v>302</v>
      </c>
      <c r="I175">
        <v>12645513.970000001</v>
      </c>
      <c r="J175">
        <v>25820.558799999999</v>
      </c>
      <c r="K175">
        <v>0</v>
      </c>
      <c r="L175">
        <v>0</v>
      </c>
      <c r="M175">
        <v>14921706.41</v>
      </c>
      <c r="N175">
        <v>12645513.970000001</v>
      </c>
      <c r="O175">
        <v>25820.558799999999</v>
      </c>
      <c r="P175">
        <v>0</v>
      </c>
      <c r="Q175">
        <v>0</v>
      </c>
      <c r="R175" s="268">
        <v>42420.498437499999</v>
      </c>
      <c r="T175">
        <v>205480</v>
      </c>
      <c r="U175" t="s">
        <v>510</v>
      </c>
      <c r="V175" s="268">
        <v>42248</v>
      </c>
      <c r="W175" s="268">
        <v>42429</v>
      </c>
      <c r="X175">
        <v>1</v>
      </c>
      <c r="Y175" t="s">
        <v>42</v>
      </c>
      <c r="AA175">
        <v>302</v>
      </c>
      <c r="AB175">
        <v>12645513.970000001</v>
      </c>
      <c r="AC175">
        <v>25820.558799999999</v>
      </c>
      <c r="AD175">
        <v>0</v>
      </c>
      <c r="AE175">
        <v>0</v>
      </c>
      <c r="AF175">
        <v>12645513.970000001</v>
      </c>
      <c r="AG175">
        <v>14921706.41</v>
      </c>
      <c r="AH175">
        <v>25820.558799999999</v>
      </c>
      <c r="AI175">
        <v>0</v>
      </c>
      <c r="AJ175">
        <v>0</v>
      </c>
      <c r="AK175" s="268">
        <v>42429.509814814817</v>
      </c>
      <c r="AM175">
        <f t="shared" si="36"/>
        <v>0</v>
      </c>
      <c r="AN175">
        <f t="shared" si="37"/>
        <v>0</v>
      </c>
      <c r="AO175">
        <f t="shared" si="38"/>
        <v>0</v>
      </c>
      <c r="AP175">
        <f t="shared" si="39"/>
        <v>0</v>
      </c>
      <c r="AQ175">
        <f t="shared" si="40"/>
        <v>0</v>
      </c>
      <c r="AR175">
        <f t="shared" si="41"/>
        <v>0</v>
      </c>
      <c r="AS175">
        <f t="shared" si="42"/>
        <v>0</v>
      </c>
      <c r="AT175">
        <f t="shared" si="43"/>
        <v>0</v>
      </c>
      <c r="AU175">
        <f t="shared" si="44"/>
        <v>0</v>
      </c>
      <c r="AV175">
        <f t="shared" si="45"/>
        <v>0</v>
      </c>
      <c r="AW175">
        <f t="shared" si="46"/>
        <v>0</v>
      </c>
      <c r="AX175">
        <f t="shared" si="47"/>
        <v>0</v>
      </c>
      <c r="AY175">
        <f t="shared" si="48"/>
        <v>1</v>
      </c>
      <c r="AZ175">
        <f t="shared" si="49"/>
        <v>1</v>
      </c>
      <c r="BA175">
        <f t="shared" si="50"/>
        <v>0</v>
      </c>
      <c r="BB175">
        <f t="shared" si="51"/>
        <v>0</v>
      </c>
      <c r="BC175">
        <f t="shared" si="52"/>
        <v>0</v>
      </c>
    </row>
    <row r="176" spans="1:55" x14ac:dyDescent="0.3">
      <c r="A176">
        <v>205480</v>
      </c>
      <c r="B176" t="s">
        <v>510</v>
      </c>
      <c r="C176" s="268">
        <v>42370</v>
      </c>
      <c r="D176" s="268">
        <v>42400.999988425923</v>
      </c>
      <c r="E176">
        <v>1</v>
      </c>
      <c r="F176" t="s">
        <v>42</v>
      </c>
      <c r="G176">
        <v>1</v>
      </c>
      <c r="H176">
        <v>301</v>
      </c>
      <c r="I176">
        <v>1619.28</v>
      </c>
      <c r="J176">
        <v>161.928</v>
      </c>
      <c r="K176">
        <v>0</v>
      </c>
      <c r="L176">
        <v>0</v>
      </c>
      <c r="M176">
        <v>0</v>
      </c>
      <c r="N176">
        <v>0</v>
      </c>
      <c r="O176">
        <v>161.928</v>
      </c>
      <c r="P176">
        <v>0</v>
      </c>
      <c r="Q176">
        <v>0</v>
      </c>
      <c r="R176" s="268">
        <v>42420.498437499999</v>
      </c>
      <c r="T176">
        <v>205480</v>
      </c>
      <c r="U176" t="s">
        <v>510</v>
      </c>
      <c r="V176" s="268">
        <v>42370</v>
      </c>
      <c r="W176" s="268">
        <v>42400.999988425923</v>
      </c>
      <c r="X176">
        <v>1</v>
      </c>
      <c r="Y176" t="s">
        <v>42</v>
      </c>
      <c r="Z176">
        <v>1</v>
      </c>
      <c r="AA176">
        <v>301</v>
      </c>
      <c r="AB176">
        <v>1619.28</v>
      </c>
      <c r="AC176">
        <v>161.928</v>
      </c>
      <c r="AD176">
        <v>0</v>
      </c>
      <c r="AE176">
        <v>0</v>
      </c>
      <c r="AF176">
        <v>0</v>
      </c>
      <c r="AG176">
        <v>0</v>
      </c>
      <c r="AH176">
        <v>161.928</v>
      </c>
      <c r="AI176">
        <v>0</v>
      </c>
      <c r="AJ176">
        <v>0</v>
      </c>
      <c r="AK176" s="268">
        <v>42429.509814814817</v>
      </c>
      <c r="AM176">
        <f t="shared" si="36"/>
        <v>0</v>
      </c>
      <c r="AN176">
        <f t="shared" si="37"/>
        <v>0</v>
      </c>
      <c r="AO176">
        <f t="shared" si="38"/>
        <v>0</v>
      </c>
      <c r="AP176">
        <f t="shared" si="39"/>
        <v>0</v>
      </c>
      <c r="AQ176">
        <f t="shared" si="40"/>
        <v>0</v>
      </c>
      <c r="AR176">
        <f t="shared" si="41"/>
        <v>0</v>
      </c>
      <c r="AS176">
        <f t="shared" si="42"/>
        <v>0</v>
      </c>
      <c r="AT176">
        <f t="shared" si="43"/>
        <v>0</v>
      </c>
      <c r="AU176">
        <f t="shared" si="44"/>
        <v>0</v>
      </c>
      <c r="AV176">
        <f t="shared" si="45"/>
        <v>0</v>
      </c>
      <c r="AW176">
        <f t="shared" si="46"/>
        <v>0</v>
      </c>
      <c r="AX176">
        <f t="shared" si="47"/>
        <v>0</v>
      </c>
      <c r="AY176">
        <f t="shared" si="48"/>
        <v>0</v>
      </c>
      <c r="AZ176">
        <f t="shared" si="49"/>
        <v>0</v>
      </c>
      <c r="BA176">
        <f t="shared" si="50"/>
        <v>0</v>
      </c>
      <c r="BB176">
        <f t="shared" si="51"/>
        <v>0</v>
      </c>
      <c r="BC176">
        <f t="shared" si="52"/>
        <v>0</v>
      </c>
    </row>
    <row r="177" spans="1:55" x14ac:dyDescent="0.3">
      <c r="A177">
        <v>205480</v>
      </c>
      <c r="B177" t="s">
        <v>510</v>
      </c>
      <c r="C177" s="268">
        <v>42370</v>
      </c>
      <c r="D177" s="268">
        <v>42400.999988425923</v>
      </c>
      <c r="E177">
        <v>1</v>
      </c>
      <c r="F177" t="s">
        <v>42</v>
      </c>
      <c r="G177">
        <v>7</v>
      </c>
      <c r="H177">
        <v>301</v>
      </c>
      <c r="I177">
        <v>503164.31</v>
      </c>
      <c r="J177">
        <v>50316.430999999997</v>
      </c>
      <c r="K177">
        <v>0</v>
      </c>
      <c r="L177">
        <v>0</v>
      </c>
      <c r="M177">
        <v>0</v>
      </c>
      <c r="N177">
        <v>0</v>
      </c>
      <c r="O177">
        <v>50316.430999999997</v>
      </c>
      <c r="P177">
        <v>0</v>
      </c>
      <c r="Q177">
        <v>0</v>
      </c>
      <c r="R177" s="268">
        <v>42420.498437499999</v>
      </c>
      <c r="T177">
        <v>205480</v>
      </c>
      <c r="U177" t="s">
        <v>510</v>
      </c>
      <c r="V177" s="268">
        <v>42370</v>
      </c>
      <c r="W177" s="268">
        <v>42400.999988425923</v>
      </c>
      <c r="X177">
        <v>1</v>
      </c>
      <c r="Y177" t="s">
        <v>42</v>
      </c>
      <c r="Z177">
        <v>7</v>
      </c>
      <c r="AA177">
        <v>301</v>
      </c>
      <c r="AB177">
        <v>503164.31</v>
      </c>
      <c r="AC177">
        <v>50316.430999999997</v>
      </c>
      <c r="AD177">
        <v>0</v>
      </c>
      <c r="AE177">
        <v>0</v>
      </c>
      <c r="AF177">
        <v>0</v>
      </c>
      <c r="AG177">
        <v>0</v>
      </c>
      <c r="AH177">
        <v>50316.430999999997</v>
      </c>
      <c r="AI177">
        <v>0</v>
      </c>
      <c r="AJ177">
        <v>0</v>
      </c>
      <c r="AK177" s="268">
        <v>42429.509814814817</v>
      </c>
      <c r="AM177">
        <f t="shared" si="36"/>
        <v>0</v>
      </c>
      <c r="AN177">
        <f t="shared" si="37"/>
        <v>0</v>
      </c>
      <c r="AO177">
        <f t="shared" si="38"/>
        <v>0</v>
      </c>
      <c r="AP177">
        <f t="shared" si="39"/>
        <v>0</v>
      </c>
      <c r="AQ177">
        <f t="shared" si="40"/>
        <v>0</v>
      </c>
      <c r="AR177">
        <f t="shared" si="41"/>
        <v>0</v>
      </c>
      <c r="AS177">
        <f t="shared" si="42"/>
        <v>0</v>
      </c>
      <c r="AT177">
        <f t="shared" si="43"/>
        <v>0</v>
      </c>
      <c r="AU177">
        <f t="shared" si="44"/>
        <v>0</v>
      </c>
      <c r="AV177">
        <f t="shared" si="45"/>
        <v>0</v>
      </c>
      <c r="AW177">
        <f t="shared" si="46"/>
        <v>0</v>
      </c>
      <c r="AX177">
        <f t="shared" si="47"/>
        <v>0</v>
      </c>
      <c r="AY177">
        <f t="shared" si="48"/>
        <v>0</v>
      </c>
      <c r="AZ177">
        <f t="shared" si="49"/>
        <v>0</v>
      </c>
      <c r="BA177">
        <f t="shared" si="50"/>
        <v>0</v>
      </c>
      <c r="BB177">
        <f t="shared" si="51"/>
        <v>0</v>
      </c>
      <c r="BC177">
        <f t="shared" si="52"/>
        <v>0</v>
      </c>
    </row>
    <row r="178" spans="1:55" x14ac:dyDescent="0.3">
      <c r="A178">
        <v>216295</v>
      </c>
      <c r="B178" t="s">
        <v>511</v>
      </c>
      <c r="C178" s="268">
        <v>42370</v>
      </c>
      <c r="D178" s="268">
        <v>42400.999988425923</v>
      </c>
      <c r="E178">
        <v>1</v>
      </c>
      <c r="F178" t="s">
        <v>42</v>
      </c>
      <c r="H178">
        <v>310</v>
      </c>
      <c r="I178">
        <v>0</v>
      </c>
      <c r="J178">
        <v>0</v>
      </c>
      <c r="K178">
        <v>0</v>
      </c>
      <c r="L178">
        <v>0</v>
      </c>
      <c r="M178">
        <v>2951274.24</v>
      </c>
      <c r="N178">
        <v>2501079.8644067701</v>
      </c>
      <c r="O178">
        <v>250107.985508474</v>
      </c>
      <c r="P178">
        <v>0</v>
      </c>
      <c r="Q178">
        <v>0</v>
      </c>
      <c r="R178" s="268">
        <v>42420.498437499999</v>
      </c>
      <c r="T178">
        <v>216295</v>
      </c>
      <c r="U178" t="s">
        <v>511</v>
      </c>
      <c r="V178" s="268">
        <v>42370</v>
      </c>
      <c r="W178" s="268">
        <v>42400.999988425923</v>
      </c>
      <c r="X178">
        <v>1</v>
      </c>
      <c r="Y178" t="s">
        <v>42</v>
      </c>
      <c r="AA178">
        <v>310</v>
      </c>
      <c r="AB178">
        <v>0</v>
      </c>
      <c r="AC178">
        <v>0</v>
      </c>
      <c r="AD178">
        <v>0</v>
      </c>
      <c r="AE178">
        <v>0</v>
      </c>
      <c r="AF178">
        <v>2501079.8644067701</v>
      </c>
      <c r="AG178">
        <v>2951274.24</v>
      </c>
      <c r="AH178">
        <v>250107.985508474</v>
      </c>
      <c r="AI178">
        <v>0</v>
      </c>
      <c r="AJ178">
        <v>0</v>
      </c>
      <c r="AK178" s="268">
        <v>42429.509814814817</v>
      </c>
      <c r="AM178">
        <f t="shared" si="36"/>
        <v>0</v>
      </c>
      <c r="AN178">
        <f t="shared" si="37"/>
        <v>0</v>
      </c>
      <c r="AO178">
        <f t="shared" si="38"/>
        <v>0</v>
      </c>
      <c r="AP178">
        <f t="shared" si="39"/>
        <v>0</v>
      </c>
      <c r="AQ178">
        <f t="shared" si="40"/>
        <v>0</v>
      </c>
      <c r="AR178">
        <f t="shared" si="41"/>
        <v>0</v>
      </c>
      <c r="AS178">
        <f t="shared" si="42"/>
        <v>0</v>
      </c>
      <c r="AT178">
        <f t="shared" si="43"/>
        <v>0</v>
      </c>
      <c r="AU178">
        <f t="shared" si="44"/>
        <v>0</v>
      </c>
      <c r="AV178">
        <f t="shared" si="45"/>
        <v>0</v>
      </c>
      <c r="AW178">
        <f t="shared" si="46"/>
        <v>0</v>
      </c>
      <c r="AX178">
        <f t="shared" si="47"/>
        <v>0</v>
      </c>
      <c r="AY178">
        <f t="shared" si="48"/>
        <v>1</v>
      </c>
      <c r="AZ178">
        <f t="shared" si="49"/>
        <v>1</v>
      </c>
      <c r="BA178">
        <f t="shared" si="50"/>
        <v>0</v>
      </c>
      <c r="BB178">
        <f t="shared" si="51"/>
        <v>0</v>
      </c>
      <c r="BC178">
        <f t="shared" si="52"/>
        <v>0</v>
      </c>
    </row>
    <row r="179" spans="1:55" x14ac:dyDescent="0.3">
      <c r="A179">
        <v>222161</v>
      </c>
      <c r="B179" t="s">
        <v>512</v>
      </c>
      <c r="C179" s="268">
        <v>42248</v>
      </c>
      <c r="D179" s="268">
        <v>42429</v>
      </c>
      <c r="E179">
        <v>1</v>
      </c>
      <c r="F179" t="s">
        <v>42</v>
      </c>
      <c r="H179">
        <v>302</v>
      </c>
      <c r="I179">
        <v>21669693.07</v>
      </c>
      <c r="J179">
        <v>386787.72279999999</v>
      </c>
      <c r="K179">
        <v>0</v>
      </c>
      <c r="L179">
        <v>0</v>
      </c>
      <c r="M179">
        <v>25570237.899999999</v>
      </c>
      <c r="N179">
        <v>21669693.07</v>
      </c>
      <c r="O179">
        <v>386787.72279999999</v>
      </c>
      <c r="P179">
        <v>0</v>
      </c>
      <c r="Q179">
        <v>0</v>
      </c>
      <c r="R179" s="268">
        <v>42420.498437499999</v>
      </c>
      <c r="T179">
        <v>222161</v>
      </c>
      <c r="U179" t="s">
        <v>512</v>
      </c>
      <c r="V179" s="268">
        <v>42248</v>
      </c>
      <c r="W179" s="268">
        <v>42429</v>
      </c>
      <c r="X179">
        <v>1</v>
      </c>
      <c r="Y179" t="s">
        <v>42</v>
      </c>
      <c r="AA179">
        <v>302</v>
      </c>
      <c r="AB179">
        <v>21669693.07</v>
      </c>
      <c r="AC179">
        <v>386787.72279999999</v>
      </c>
      <c r="AD179">
        <v>0</v>
      </c>
      <c r="AE179">
        <v>0</v>
      </c>
      <c r="AF179">
        <v>21669693.07</v>
      </c>
      <c r="AG179">
        <v>25570237.899999999</v>
      </c>
      <c r="AH179">
        <v>386787.72279999999</v>
      </c>
      <c r="AI179">
        <v>0</v>
      </c>
      <c r="AJ179">
        <v>0</v>
      </c>
      <c r="AK179" s="268">
        <v>42429.509814814817</v>
      </c>
      <c r="AM179">
        <f t="shared" si="36"/>
        <v>0</v>
      </c>
      <c r="AN179">
        <f t="shared" si="37"/>
        <v>0</v>
      </c>
      <c r="AO179">
        <f t="shared" si="38"/>
        <v>0</v>
      </c>
      <c r="AP179">
        <f t="shared" si="39"/>
        <v>0</v>
      </c>
      <c r="AQ179">
        <f t="shared" si="40"/>
        <v>0</v>
      </c>
      <c r="AR179">
        <f t="shared" si="41"/>
        <v>0</v>
      </c>
      <c r="AS179">
        <f t="shared" si="42"/>
        <v>0</v>
      </c>
      <c r="AT179">
        <f t="shared" si="43"/>
        <v>0</v>
      </c>
      <c r="AU179">
        <f t="shared" si="44"/>
        <v>0</v>
      </c>
      <c r="AV179">
        <f t="shared" si="45"/>
        <v>0</v>
      </c>
      <c r="AW179">
        <f t="shared" si="46"/>
        <v>0</v>
      </c>
      <c r="AX179">
        <f t="shared" si="47"/>
        <v>0</v>
      </c>
      <c r="AY179">
        <f t="shared" si="48"/>
        <v>1</v>
      </c>
      <c r="AZ179">
        <f t="shared" si="49"/>
        <v>1</v>
      </c>
      <c r="BA179">
        <f t="shared" si="50"/>
        <v>0</v>
      </c>
      <c r="BB179">
        <f t="shared" si="51"/>
        <v>0</v>
      </c>
      <c r="BC179">
        <f t="shared" si="52"/>
        <v>0</v>
      </c>
    </row>
    <row r="180" spans="1:55" x14ac:dyDescent="0.3">
      <c r="A180">
        <v>222161</v>
      </c>
      <c r="B180" t="s">
        <v>512</v>
      </c>
      <c r="C180" s="268">
        <v>42370</v>
      </c>
      <c r="D180" s="268">
        <v>42400.999988425923</v>
      </c>
      <c r="E180">
        <v>1</v>
      </c>
      <c r="F180" t="s">
        <v>42</v>
      </c>
      <c r="G180">
        <v>7</v>
      </c>
      <c r="H180">
        <v>301</v>
      </c>
      <c r="I180">
        <v>1159134.04</v>
      </c>
      <c r="J180">
        <v>115913.40399999999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68">
        <v>42420.498437499999</v>
      </c>
      <c r="T180">
        <v>222161</v>
      </c>
      <c r="U180" t="s">
        <v>512</v>
      </c>
      <c r="V180" s="268">
        <v>42370</v>
      </c>
      <c r="W180" s="268">
        <v>42400.999988425923</v>
      </c>
      <c r="X180">
        <v>1</v>
      </c>
      <c r="Y180" t="s">
        <v>42</v>
      </c>
      <c r="Z180">
        <v>7</v>
      </c>
      <c r="AA180">
        <v>301</v>
      </c>
      <c r="AB180">
        <v>1159134.04</v>
      </c>
      <c r="AC180">
        <v>115913.40399999999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268">
        <v>42429.509814814817</v>
      </c>
      <c r="AM180">
        <f t="shared" si="36"/>
        <v>0</v>
      </c>
      <c r="AN180">
        <f t="shared" si="37"/>
        <v>0</v>
      </c>
      <c r="AO180">
        <f t="shared" si="38"/>
        <v>0</v>
      </c>
      <c r="AP180">
        <f t="shared" si="39"/>
        <v>0</v>
      </c>
      <c r="AQ180">
        <f t="shared" si="40"/>
        <v>0</v>
      </c>
      <c r="AR180">
        <f t="shared" si="41"/>
        <v>0</v>
      </c>
      <c r="AS180">
        <f t="shared" si="42"/>
        <v>0</v>
      </c>
      <c r="AT180">
        <f t="shared" si="43"/>
        <v>0</v>
      </c>
      <c r="AU180">
        <f t="shared" si="44"/>
        <v>0</v>
      </c>
      <c r="AV180">
        <f t="shared" si="45"/>
        <v>0</v>
      </c>
      <c r="AW180">
        <f t="shared" si="46"/>
        <v>0</v>
      </c>
      <c r="AX180">
        <f t="shared" si="47"/>
        <v>0</v>
      </c>
      <c r="AY180">
        <f t="shared" si="48"/>
        <v>0</v>
      </c>
      <c r="AZ180">
        <f t="shared" si="49"/>
        <v>0</v>
      </c>
      <c r="BA180">
        <f t="shared" si="50"/>
        <v>0</v>
      </c>
      <c r="BB180">
        <f t="shared" si="51"/>
        <v>0</v>
      </c>
      <c r="BC180">
        <f t="shared" si="52"/>
        <v>0</v>
      </c>
    </row>
    <row r="181" spans="1:55" x14ac:dyDescent="0.3">
      <c r="A181">
        <v>222161</v>
      </c>
      <c r="B181" t="s">
        <v>512</v>
      </c>
      <c r="C181" s="268">
        <v>42370</v>
      </c>
      <c r="D181" s="268">
        <v>42400.999988425923</v>
      </c>
      <c r="E181">
        <v>1</v>
      </c>
      <c r="F181" t="s">
        <v>42</v>
      </c>
      <c r="H181">
        <v>310</v>
      </c>
      <c r="I181">
        <v>0</v>
      </c>
      <c r="J181">
        <v>0</v>
      </c>
      <c r="K181">
        <v>0</v>
      </c>
      <c r="L181">
        <v>0</v>
      </c>
      <c r="M181">
        <v>5432049.6299999999</v>
      </c>
      <c r="N181">
        <v>4603431.8898304999</v>
      </c>
      <c r="O181">
        <v>115913.40399999999</v>
      </c>
      <c r="P181">
        <v>0</v>
      </c>
      <c r="Q181">
        <v>0</v>
      </c>
      <c r="R181" s="268">
        <v>42420.498437499999</v>
      </c>
      <c r="T181">
        <v>222161</v>
      </c>
      <c r="U181" t="s">
        <v>512</v>
      </c>
      <c r="V181" s="268">
        <v>42370</v>
      </c>
      <c r="W181" s="268">
        <v>42400.999988425923</v>
      </c>
      <c r="X181">
        <v>1</v>
      </c>
      <c r="Y181" t="s">
        <v>42</v>
      </c>
      <c r="AA181">
        <v>310</v>
      </c>
      <c r="AB181">
        <v>0</v>
      </c>
      <c r="AC181">
        <v>0</v>
      </c>
      <c r="AD181">
        <v>0</v>
      </c>
      <c r="AE181">
        <v>0</v>
      </c>
      <c r="AF181">
        <v>4603431.8898304999</v>
      </c>
      <c r="AG181">
        <v>5432049.6299999999</v>
      </c>
      <c r="AH181">
        <v>115913.40399999999</v>
      </c>
      <c r="AI181">
        <v>0</v>
      </c>
      <c r="AJ181">
        <v>0</v>
      </c>
      <c r="AK181" s="268">
        <v>42429.509814814817</v>
      </c>
      <c r="AM181">
        <f t="shared" si="36"/>
        <v>0</v>
      </c>
      <c r="AN181">
        <f t="shared" si="37"/>
        <v>0</v>
      </c>
      <c r="AO181">
        <f t="shared" si="38"/>
        <v>0</v>
      </c>
      <c r="AP181">
        <f t="shared" si="39"/>
        <v>0</v>
      </c>
      <c r="AQ181">
        <f t="shared" si="40"/>
        <v>0</v>
      </c>
      <c r="AR181">
        <f t="shared" si="41"/>
        <v>0</v>
      </c>
      <c r="AS181">
        <f t="shared" si="42"/>
        <v>0</v>
      </c>
      <c r="AT181">
        <f t="shared" si="43"/>
        <v>0</v>
      </c>
      <c r="AU181">
        <f t="shared" si="44"/>
        <v>0</v>
      </c>
      <c r="AV181">
        <f t="shared" si="45"/>
        <v>0</v>
      </c>
      <c r="AW181">
        <f t="shared" si="46"/>
        <v>0</v>
      </c>
      <c r="AX181">
        <f t="shared" si="47"/>
        <v>0</v>
      </c>
      <c r="AY181">
        <f t="shared" si="48"/>
        <v>1</v>
      </c>
      <c r="AZ181">
        <f t="shared" si="49"/>
        <v>1</v>
      </c>
      <c r="BA181">
        <f t="shared" si="50"/>
        <v>0</v>
      </c>
      <c r="BB181">
        <f t="shared" si="51"/>
        <v>0</v>
      </c>
      <c r="BC181">
        <f t="shared" si="52"/>
        <v>0</v>
      </c>
    </row>
    <row r="182" spans="1:55" x14ac:dyDescent="0.3">
      <c r="A182">
        <v>225693</v>
      </c>
      <c r="B182" t="s">
        <v>513</v>
      </c>
      <c r="C182" s="268">
        <v>42370</v>
      </c>
      <c r="D182" s="268">
        <v>42400.999988425923</v>
      </c>
      <c r="E182">
        <v>1</v>
      </c>
      <c r="F182" t="s">
        <v>42</v>
      </c>
      <c r="H182">
        <v>310</v>
      </c>
      <c r="I182">
        <v>0</v>
      </c>
      <c r="J182">
        <v>0</v>
      </c>
      <c r="K182">
        <v>0</v>
      </c>
      <c r="L182">
        <v>0</v>
      </c>
      <c r="M182">
        <v>1075474.1599999999</v>
      </c>
      <c r="N182">
        <v>911418.77966101596</v>
      </c>
      <c r="O182">
        <v>91141.877966101601</v>
      </c>
      <c r="P182">
        <v>0</v>
      </c>
      <c r="Q182">
        <v>0</v>
      </c>
      <c r="R182" s="268">
        <v>42420.498437499999</v>
      </c>
      <c r="T182">
        <v>225693</v>
      </c>
      <c r="U182" t="s">
        <v>513</v>
      </c>
      <c r="V182" s="268">
        <v>42370</v>
      </c>
      <c r="W182" s="268">
        <v>42400.999988425923</v>
      </c>
      <c r="X182">
        <v>1</v>
      </c>
      <c r="Y182" t="s">
        <v>42</v>
      </c>
      <c r="AA182">
        <v>310</v>
      </c>
      <c r="AB182">
        <v>0</v>
      </c>
      <c r="AC182">
        <v>0</v>
      </c>
      <c r="AD182">
        <v>0</v>
      </c>
      <c r="AE182">
        <v>0</v>
      </c>
      <c r="AF182">
        <v>911418.77966101596</v>
      </c>
      <c r="AG182">
        <v>1075474.1599999999</v>
      </c>
      <c r="AH182">
        <v>91141.877966101601</v>
      </c>
      <c r="AI182">
        <v>0</v>
      </c>
      <c r="AJ182">
        <v>0</v>
      </c>
      <c r="AK182" s="268">
        <v>42429.509814814817</v>
      </c>
      <c r="AM182">
        <f t="shared" si="36"/>
        <v>0</v>
      </c>
      <c r="AN182">
        <f t="shared" si="37"/>
        <v>0</v>
      </c>
      <c r="AO182">
        <f t="shared" si="38"/>
        <v>0</v>
      </c>
      <c r="AP182">
        <f t="shared" si="39"/>
        <v>0</v>
      </c>
      <c r="AQ182">
        <f t="shared" si="40"/>
        <v>0</v>
      </c>
      <c r="AR182">
        <f t="shared" si="41"/>
        <v>0</v>
      </c>
      <c r="AS182">
        <f t="shared" si="42"/>
        <v>0</v>
      </c>
      <c r="AT182">
        <f t="shared" si="43"/>
        <v>0</v>
      </c>
      <c r="AU182">
        <f t="shared" si="44"/>
        <v>0</v>
      </c>
      <c r="AV182">
        <f t="shared" si="45"/>
        <v>0</v>
      </c>
      <c r="AW182">
        <f t="shared" si="46"/>
        <v>0</v>
      </c>
      <c r="AX182">
        <f t="shared" si="47"/>
        <v>0</v>
      </c>
      <c r="AY182">
        <f t="shared" si="48"/>
        <v>1</v>
      </c>
      <c r="AZ182">
        <f t="shared" si="49"/>
        <v>1</v>
      </c>
      <c r="BA182">
        <f t="shared" si="50"/>
        <v>0</v>
      </c>
      <c r="BB182">
        <f t="shared" si="51"/>
        <v>0</v>
      </c>
      <c r="BC182">
        <f t="shared" si="52"/>
        <v>0</v>
      </c>
    </row>
    <row r="183" spans="1:55" x14ac:dyDescent="0.3">
      <c r="A183">
        <v>226385</v>
      </c>
      <c r="B183" t="s">
        <v>514</v>
      </c>
      <c r="C183" s="268">
        <v>42248</v>
      </c>
      <c r="D183" s="268">
        <v>42429</v>
      </c>
      <c r="E183">
        <v>1</v>
      </c>
      <c r="F183" t="s">
        <v>42</v>
      </c>
      <c r="H183">
        <v>302</v>
      </c>
      <c r="I183">
        <v>22646095.390000001</v>
      </c>
      <c r="J183">
        <v>425843.81559999997</v>
      </c>
      <c r="K183">
        <v>0</v>
      </c>
      <c r="L183">
        <v>0</v>
      </c>
      <c r="M183">
        <v>26722392.559999999</v>
      </c>
      <c r="N183">
        <v>22646095.390000001</v>
      </c>
      <c r="O183">
        <v>425843.81559999997</v>
      </c>
      <c r="P183">
        <v>0</v>
      </c>
      <c r="Q183">
        <v>0</v>
      </c>
      <c r="R183" s="268">
        <v>42420.498437499999</v>
      </c>
      <c r="T183">
        <v>226385</v>
      </c>
      <c r="U183" t="s">
        <v>514</v>
      </c>
      <c r="V183" s="268">
        <v>42248</v>
      </c>
      <c r="W183" s="268">
        <v>42429</v>
      </c>
      <c r="X183">
        <v>1</v>
      </c>
      <c r="Y183" t="s">
        <v>42</v>
      </c>
      <c r="AA183">
        <v>302</v>
      </c>
      <c r="AB183">
        <v>22646095.390000001</v>
      </c>
      <c r="AC183">
        <v>425843.81559999997</v>
      </c>
      <c r="AD183">
        <v>0</v>
      </c>
      <c r="AE183">
        <v>0</v>
      </c>
      <c r="AF183">
        <v>22646095.390000001</v>
      </c>
      <c r="AG183">
        <v>26722392.559999999</v>
      </c>
      <c r="AH183">
        <v>425843.81559999997</v>
      </c>
      <c r="AI183">
        <v>0</v>
      </c>
      <c r="AJ183">
        <v>0</v>
      </c>
      <c r="AK183" s="268">
        <v>42429.509814814817</v>
      </c>
      <c r="AM183">
        <f t="shared" si="36"/>
        <v>0</v>
      </c>
      <c r="AN183">
        <f t="shared" si="37"/>
        <v>0</v>
      </c>
      <c r="AO183">
        <f t="shared" si="38"/>
        <v>0</v>
      </c>
      <c r="AP183">
        <f t="shared" si="39"/>
        <v>0</v>
      </c>
      <c r="AQ183">
        <f t="shared" si="40"/>
        <v>0</v>
      </c>
      <c r="AR183">
        <f t="shared" si="41"/>
        <v>0</v>
      </c>
      <c r="AS183">
        <f t="shared" si="42"/>
        <v>0</v>
      </c>
      <c r="AT183">
        <f t="shared" si="43"/>
        <v>0</v>
      </c>
      <c r="AU183">
        <f t="shared" si="44"/>
        <v>0</v>
      </c>
      <c r="AV183">
        <f t="shared" si="45"/>
        <v>0</v>
      </c>
      <c r="AW183">
        <f t="shared" si="46"/>
        <v>0</v>
      </c>
      <c r="AX183">
        <f t="shared" si="47"/>
        <v>0</v>
      </c>
      <c r="AY183">
        <f t="shared" si="48"/>
        <v>1</v>
      </c>
      <c r="AZ183">
        <f t="shared" si="49"/>
        <v>1</v>
      </c>
      <c r="BA183">
        <f t="shared" si="50"/>
        <v>0</v>
      </c>
      <c r="BB183">
        <f t="shared" si="51"/>
        <v>0</v>
      </c>
      <c r="BC183">
        <f t="shared" si="52"/>
        <v>0</v>
      </c>
    </row>
    <row r="184" spans="1:55" x14ac:dyDescent="0.3">
      <c r="A184">
        <v>226385</v>
      </c>
      <c r="B184" t="s">
        <v>514</v>
      </c>
      <c r="C184" s="268">
        <v>42370</v>
      </c>
      <c r="D184" s="268">
        <v>42400.999988425923</v>
      </c>
      <c r="E184">
        <v>1</v>
      </c>
      <c r="F184" t="s">
        <v>42</v>
      </c>
      <c r="H184">
        <v>310</v>
      </c>
      <c r="I184">
        <v>0</v>
      </c>
      <c r="J184">
        <v>0</v>
      </c>
      <c r="K184">
        <v>0</v>
      </c>
      <c r="L184">
        <v>0</v>
      </c>
      <c r="M184">
        <v>4334585.1900000004</v>
      </c>
      <c r="N184">
        <v>3673377.27966101</v>
      </c>
      <c r="O184">
        <v>367337.72796610103</v>
      </c>
      <c r="P184">
        <v>0</v>
      </c>
      <c r="Q184">
        <v>0</v>
      </c>
      <c r="R184" s="268">
        <v>42420.498437499999</v>
      </c>
      <c r="T184">
        <v>226385</v>
      </c>
      <c r="U184" t="s">
        <v>514</v>
      </c>
      <c r="V184" s="268">
        <v>42370</v>
      </c>
      <c r="W184" s="268">
        <v>42400.999988425923</v>
      </c>
      <c r="X184">
        <v>1</v>
      </c>
      <c r="Y184" t="s">
        <v>42</v>
      </c>
      <c r="AA184">
        <v>310</v>
      </c>
      <c r="AB184">
        <v>0</v>
      </c>
      <c r="AC184">
        <v>0</v>
      </c>
      <c r="AD184">
        <v>0</v>
      </c>
      <c r="AE184">
        <v>0</v>
      </c>
      <c r="AF184">
        <v>3673377.27966101</v>
      </c>
      <c r="AG184">
        <v>4334585.1900000004</v>
      </c>
      <c r="AH184">
        <v>367337.72796610103</v>
      </c>
      <c r="AI184">
        <v>0</v>
      </c>
      <c r="AJ184">
        <v>0</v>
      </c>
      <c r="AK184" s="268">
        <v>42429.509814814817</v>
      </c>
      <c r="AM184">
        <f t="shared" si="36"/>
        <v>0</v>
      </c>
      <c r="AN184">
        <f t="shared" si="37"/>
        <v>0</v>
      </c>
      <c r="AO184">
        <f t="shared" si="38"/>
        <v>0</v>
      </c>
      <c r="AP184">
        <f t="shared" si="39"/>
        <v>0</v>
      </c>
      <c r="AQ184">
        <f t="shared" si="40"/>
        <v>0</v>
      </c>
      <c r="AR184">
        <f t="shared" si="41"/>
        <v>0</v>
      </c>
      <c r="AS184">
        <f t="shared" si="42"/>
        <v>0</v>
      </c>
      <c r="AT184">
        <f t="shared" si="43"/>
        <v>0</v>
      </c>
      <c r="AU184">
        <f t="shared" si="44"/>
        <v>0</v>
      </c>
      <c r="AV184">
        <f t="shared" si="45"/>
        <v>0</v>
      </c>
      <c r="AW184">
        <f t="shared" si="46"/>
        <v>0</v>
      </c>
      <c r="AX184">
        <f t="shared" si="47"/>
        <v>0</v>
      </c>
      <c r="AY184">
        <f t="shared" si="48"/>
        <v>1</v>
      </c>
      <c r="AZ184">
        <f t="shared" si="49"/>
        <v>1</v>
      </c>
      <c r="BA184">
        <f t="shared" si="50"/>
        <v>0</v>
      </c>
      <c r="BB184">
        <f t="shared" si="51"/>
        <v>0</v>
      </c>
      <c r="BC184">
        <f t="shared" si="52"/>
        <v>0</v>
      </c>
    </row>
    <row r="185" spans="1:55" x14ac:dyDescent="0.3">
      <c r="A185">
        <v>226497</v>
      </c>
      <c r="B185" t="s">
        <v>515</v>
      </c>
      <c r="C185" s="268">
        <v>42370</v>
      </c>
      <c r="D185" s="268">
        <v>42400.999988425923</v>
      </c>
      <c r="E185">
        <v>1</v>
      </c>
      <c r="F185" t="s">
        <v>42</v>
      </c>
      <c r="H185">
        <v>310</v>
      </c>
      <c r="I185">
        <v>0</v>
      </c>
      <c r="J185">
        <v>0</v>
      </c>
      <c r="K185">
        <v>0</v>
      </c>
      <c r="L185">
        <v>0</v>
      </c>
      <c r="M185">
        <v>1046012.85</v>
      </c>
      <c r="N185">
        <v>886451.56779660995</v>
      </c>
      <c r="O185">
        <v>88645.156779661003</v>
      </c>
      <c r="P185">
        <v>0</v>
      </c>
      <c r="Q185">
        <v>0</v>
      </c>
      <c r="R185" s="268">
        <v>42420.498437499999</v>
      </c>
      <c r="T185">
        <v>226497</v>
      </c>
      <c r="U185" t="s">
        <v>515</v>
      </c>
      <c r="V185" s="268">
        <v>42370</v>
      </c>
      <c r="W185" s="268">
        <v>42400.999988425923</v>
      </c>
      <c r="X185">
        <v>1</v>
      </c>
      <c r="Y185" t="s">
        <v>42</v>
      </c>
      <c r="AA185">
        <v>310</v>
      </c>
      <c r="AB185">
        <v>0</v>
      </c>
      <c r="AC185">
        <v>0</v>
      </c>
      <c r="AD185">
        <v>0</v>
      </c>
      <c r="AE185">
        <v>0</v>
      </c>
      <c r="AF185">
        <v>886451.56779660995</v>
      </c>
      <c r="AG185">
        <v>1046012.85</v>
      </c>
      <c r="AH185">
        <v>88645.156779661003</v>
      </c>
      <c r="AI185">
        <v>0</v>
      </c>
      <c r="AJ185">
        <v>0</v>
      </c>
      <c r="AK185" s="268">
        <v>42429.509814814817</v>
      </c>
      <c r="AM185">
        <f t="shared" si="36"/>
        <v>0</v>
      </c>
      <c r="AN185">
        <f t="shared" si="37"/>
        <v>0</v>
      </c>
      <c r="AO185">
        <f t="shared" si="38"/>
        <v>0</v>
      </c>
      <c r="AP185">
        <f t="shared" si="39"/>
        <v>0</v>
      </c>
      <c r="AQ185">
        <f t="shared" si="40"/>
        <v>0</v>
      </c>
      <c r="AR185">
        <f t="shared" si="41"/>
        <v>0</v>
      </c>
      <c r="AS185">
        <f t="shared" si="42"/>
        <v>0</v>
      </c>
      <c r="AT185">
        <f t="shared" si="43"/>
        <v>0</v>
      </c>
      <c r="AU185">
        <f t="shared" si="44"/>
        <v>0</v>
      </c>
      <c r="AV185">
        <f t="shared" si="45"/>
        <v>0</v>
      </c>
      <c r="AW185">
        <f t="shared" si="46"/>
        <v>0</v>
      </c>
      <c r="AX185">
        <f t="shared" si="47"/>
        <v>0</v>
      </c>
      <c r="AY185">
        <f t="shared" si="48"/>
        <v>1</v>
      </c>
      <c r="AZ185">
        <f t="shared" si="49"/>
        <v>1</v>
      </c>
      <c r="BA185">
        <f t="shared" si="50"/>
        <v>0</v>
      </c>
      <c r="BB185">
        <f t="shared" si="51"/>
        <v>0</v>
      </c>
      <c r="BC185">
        <f t="shared" si="52"/>
        <v>0</v>
      </c>
    </row>
    <row r="186" spans="1:55" x14ac:dyDescent="0.3">
      <c r="A186">
        <v>227085</v>
      </c>
      <c r="B186" t="s">
        <v>516</v>
      </c>
      <c r="C186" s="268">
        <v>42248</v>
      </c>
      <c r="D186" s="268">
        <v>42429</v>
      </c>
      <c r="E186">
        <v>1</v>
      </c>
      <c r="F186" t="s">
        <v>42</v>
      </c>
      <c r="H186">
        <v>302</v>
      </c>
      <c r="I186">
        <v>22670621.5</v>
      </c>
      <c r="J186">
        <v>426824.86</v>
      </c>
      <c r="K186">
        <v>0</v>
      </c>
      <c r="L186">
        <v>0</v>
      </c>
      <c r="M186">
        <v>26751333.379999999</v>
      </c>
      <c r="N186">
        <v>22670621.5</v>
      </c>
      <c r="O186">
        <v>426824.86</v>
      </c>
      <c r="P186">
        <v>0</v>
      </c>
      <c r="Q186">
        <v>0</v>
      </c>
      <c r="R186" s="268">
        <v>42420.498437499999</v>
      </c>
      <c r="T186">
        <v>227085</v>
      </c>
      <c r="U186" t="s">
        <v>516</v>
      </c>
      <c r="V186" s="268">
        <v>42248</v>
      </c>
      <c r="W186" s="268">
        <v>42429</v>
      </c>
      <c r="X186">
        <v>1</v>
      </c>
      <c r="Y186" t="s">
        <v>42</v>
      </c>
      <c r="AA186">
        <v>302</v>
      </c>
      <c r="AB186">
        <v>22670621.5</v>
      </c>
      <c r="AC186">
        <v>426824.86</v>
      </c>
      <c r="AD186">
        <v>0</v>
      </c>
      <c r="AE186">
        <v>0</v>
      </c>
      <c r="AF186">
        <v>22670621.5</v>
      </c>
      <c r="AG186">
        <v>26751333.379999999</v>
      </c>
      <c r="AH186">
        <v>426824.86</v>
      </c>
      <c r="AI186">
        <v>0</v>
      </c>
      <c r="AJ186">
        <v>0</v>
      </c>
      <c r="AK186" s="268">
        <v>42429.509814814817</v>
      </c>
      <c r="AM186">
        <f t="shared" si="36"/>
        <v>0</v>
      </c>
      <c r="AN186">
        <f t="shared" si="37"/>
        <v>0</v>
      </c>
      <c r="AO186">
        <f t="shared" si="38"/>
        <v>0</v>
      </c>
      <c r="AP186">
        <f t="shared" si="39"/>
        <v>0</v>
      </c>
      <c r="AQ186">
        <f t="shared" si="40"/>
        <v>0</v>
      </c>
      <c r="AR186">
        <f t="shared" si="41"/>
        <v>0</v>
      </c>
      <c r="AS186">
        <f t="shared" si="42"/>
        <v>0</v>
      </c>
      <c r="AT186">
        <f t="shared" si="43"/>
        <v>0</v>
      </c>
      <c r="AU186">
        <f t="shared" si="44"/>
        <v>0</v>
      </c>
      <c r="AV186">
        <f t="shared" si="45"/>
        <v>0</v>
      </c>
      <c r="AW186">
        <f t="shared" si="46"/>
        <v>0</v>
      </c>
      <c r="AX186">
        <f t="shared" si="47"/>
        <v>0</v>
      </c>
      <c r="AY186">
        <f t="shared" si="48"/>
        <v>1</v>
      </c>
      <c r="AZ186">
        <f t="shared" si="49"/>
        <v>1</v>
      </c>
      <c r="BA186">
        <f t="shared" si="50"/>
        <v>0</v>
      </c>
      <c r="BB186">
        <f t="shared" si="51"/>
        <v>0</v>
      </c>
      <c r="BC186">
        <f t="shared" si="52"/>
        <v>0</v>
      </c>
    </row>
    <row r="187" spans="1:55" x14ac:dyDescent="0.3">
      <c r="A187">
        <v>227085</v>
      </c>
      <c r="B187" t="s">
        <v>516</v>
      </c>
      <c r="C187" s="268">
        <v>42370</v>
      </c>
      <c r="D187" s="268">
        <v>42400.999988425923</v>
      </c>
      <c r="E187">
        <v>1</v>
      </c>
      <c r="F187" t="s">
        <v>42</v>
      </c>
      <c r="H187">
        <v>310</v>
      </c>
      <c r="I187">
        <v>0</v>
      </c>
      <c r="J187">
        <v>0</v>
      </c>
      <c r="K187">
        <v>0</v>
      </c>
      <c r="L187">
        <v>0</v>
      </c>
      <c r="M187">
        <v>7462186.1500000004</v>
      </c>
      <c r="N187">
        <v>6323886.5677966103</v>
      </c>
      <c r="O187">
        <v>593031.36218644003</v>
      </c>
      <c r="P187">
        <v>0</v>
      </c>
      <c r="Q187">
        <v>0</v>
      </c>
      <c r="R187" s="268">
        <v>42420.498437499999</v>
      </c>
      <c r="T187">
        <v>227085</v>
      </c>
      <c r="U187" t="s">
        <v>516</v>
      </c>
      <c r="V187" s="268">
        <v>42370</v>
      </c>
      <c r="W187" s="268">
        <v>42400.999988425923</v>
      </c>
      <c r="X187">
        <v>1</v>
      </c>
      <c r="Y187" t="s">
        <v>42</v>
      </c>
      <c r="AA187">
        <v>310</v>
      </c>
      <c r="AB187">
        <v>0</v>
      </c>
      <c r="AC187">
        <v>0</v>
      </c>
      <c r="AD187">
        <v>0</v>
      </c>
      <c r="AE187">
        <v>0</v>
      </c>
      <c r="AF187">
        <v>6323886.5677966103</v>
      </c>
      <c r="AG187">
        <v>7462186.1500000004</v>
      </c>
      <c r="AH187">
        <v>593031.36218644003</v>
      </c>
      <c r="AI187">
        <v>0</v>
      </c>
      <c r="AJ187">
        <v>0</v>
      </c>
      <c r="AK187" s="268">
        <v>42429.509814814817</v>
      </c>
      <c r="AM187">
        <f t="shared" si="36"/>
        <v>0</v>
      </c>
      <c r="AN187">
        <f t="shared" si="37"/>
        <v>0</v>
      </c>
      <c r="AO187">
        <f t="shared" si="38"/>
        <v>0</v>
      </c>
      <c r="AP187">
        <f t="shared" si="39"/>
        <v>0</v>
      </c>
      <c r="AQ187">
        <f t="shared" si="40"/>
        <v>0</v>
      </c>
      <c r="AR187">
        <f t="shared" si="41"/>
        <v>0</v>
      </c>
      <c r="AS187">
        <f t="shared" si="42"/>
        <v>0</v>
      </c>
      <c r="AT187">
        <f t="shared" si="43"/>
        <v>0</v>
      </c>
      <c r="AU187">
        <f t="shared" si="44"/>
        <v>0</v>
      </c>
      <c r="AV187">
        <f t="shared" si="45"/>
        <v>0</v>
      </c>
      <c r="AW187">
        <f t="shared" si="46"/>
        <v>0</v>
      </c>
      <c r="AX187">
        <f t="shared" si="47"/>
        <v>0</v>
      </c>
      <c r="AY187">
        <f t="shared" si="48"/>
        <v>1</v>
      </c>
      <c r="AZ187">
        <f t="shared" si="49"/>
        <v>1</v>
      </c>
      <c r="BA187">
        <f t="shared" si="50"/>
        <v>0</v>
      </c>
      <c r="BB187">
        <f t="shared" si="51"/>
        <v>0</v>
      </c>
      <c r="BC187">
        <f t="shared" si="52"/>
        <v>0</v>
      </c>
    </row>
    <row r="188" spans="1:55" x14ac:dyDescent="0.3">
      <c r="A188">
        <v>227132</v>
      </c>
      <c r="B188" t="s">
        <v>517</v>
      </c>
      <c r="C188" s="268">
        <v>42248</v>
      </c>
      <c r="D188" s="268">
        <v>42429</v>
      </c>
      <c r="E188">
        <v>1</v>
      </c>
      <c r="F188" t="s">
        <v>42</v>
      </c>
      <c r="H188">
        <v>302</v>
      </c>
      <c r="I188">
        <v>68885492.099999994</v>
      </c>
      <c r="J188">
        <v>2753129.5260000001</v>
      </c>
      <c r="K188">
        <v>0</v>
      </c>
      <c r="L188">
        <v>0</v>
      </c>
      <c r="M188">
        <v>81284880.670000002</v>
      </c>
      <c r="N188">
        <v>68885492.099999994</v>
      </c>
      <c r="O188">
        <v>2753129.5260000001</v>
      </c>
      <c r="P188">
        <v>0</v>
      </c>
      <c r="Q188">
        <v>0</v>
      </c>
      <c r="R188" s="268">
        <v>42420.498437499999</v>
      </c>
      <c r="T188">
        <v>227132</v>
      </c>
      <c r="U188" t="s">
        <v>517</v>
      </c>
      <c r="V188" s="268">
        <v>42248</v>
      </c>
      <c r="W188" s="268">
        <v>42429</v>
      </c>
      <c r="X188">
        <v>1</v>
      </c>
      <c r="Y188" t="s">
        <v>42</v>
      </c>
      <c r="AA188">
        <v>302</v>
      </c>
      <c r="AB188">
        <v>68885492.099999994</v>
      </c>
      <c r="AC188">
        <v>2753129.5260000001</v>
      </c>
      <c r="AD188">
        <v>0</v>
      </c>
      <c r="AE188">
        <v>0</v>
      </c>
      <c r="AF188">
        <v>68885492.099999994</v>
      </c>
      <c r="AG188">
        <v>81284880.670000002</v>
      </c>
      <c r="AH188">
        <v>2753129.5260000001</v>
      </c>
      <c r="AI188">
        <v>0</v>
      </c>
      <c r="AJ188">
        <v>0</v>
      </c>
      <c r="AK188" s="268">
        <v>42429.509814814817</v>
      </c>
      <c r="AM188">
        <f t="shared" si="36"/>
        <v>0</v>
      </c>
      <c r="AN188">
        <f t="shared" si="37"/>
        <v>0</v>
      </c>
      <c r="AO188">
        <f t="shared" si="38"/>
        <v>0</v>
      </c>
      <c r="AP188">
        <f t="shared" si="39"/>
        <v>0</v>
      </c>
      <c r="AQ188">
        <f t="shared" si="40"/>
        <v>0</v>
      </c>
      <c r="AR188">
        <f t="shared" si="41"/>
        <v>0</v>
      </c>
      <c r="AS188">
        <f t="shared" si="42"/>
        <v>0</v>
      </c>
      <c r="AT188">
        <f t="shared" si="43"/>
        <v>0</v>
      </c>
      <c r="AU188">
        <f t="shared" si="44"/>
        <v>0</v>
      </c>
      <c r="AV188">
        <f t="shared" si="45"/>
        <v>0</v>
      </c>
      <c r="AW188">
        <f t="shared" si="46"/>
        <v>0</v>
      </c>
      <c r="AX188">
        <f t="shared" si="47"/>
        <v>0</v>
      </c>
      <c r="AY188">
        <f t="shared" si="48"/>
        <v>1</v>
      </c>
      <c r="AZ188">
        <f t="shared" si="49"/>
        <v>1</v>
      </c>
      <c r="BA188">
        <f t="shared" si="50"/>
        <v>0</v>
      </c>
      <c r="BB188">
        <f t="shared" si="51"/>
        <v>0</v>
      </c>
      <c r="BC188">
        <f t="shared" si="52"/>
        <v>0</v>
      </c>
    </row>
    <row r="189" spans="1:55" x14ac:dyDescent="0.3">
      <c r="A189">
        <v>227454</v>
      </c>
      <c r="B189" t="s">
        <v>518</v>
      </c>
      <c r="C189" s="268">
        <v>42248</v>
      </c>
      <c r="D189" s="268">
        <v>42429</v>
      </c>
      <c r="E189">
        <v>1</v>
      </c>
      <c r="F189" t="s">
        <v>42</v>
      </c>
      <c r="H189">
        <v>302</v>
      </c>
      <c r="I189">
        <v>80074669.060000002</v>
      </c>
      <c r="J189">
        <v>3424480.1436000001</v>
      </c>
      <c r="K189">
        <v>0</v>
      </c>
      <c r="L189">
        <v>0</v>
      </c>
      <c r="M189">
        <v>94488109.450000003</v>
      </c>
      <c r="N189">
        <v>80074669.060000002</v>
      </c>
      <c r="O189">
        <v>3424480.1436000001</v>
      </c>
      <c r="P189">
        <v>0</v>
      </c>
      <c r="Q189">
        <v>0</v>
      </c>
      <c r="R189" s="268">
        <v>42420.498437499999</v>
      </c>
      <c r="T189">
        <v>227454</v>
      </c>
      <c r="U189" t="s">
        <v>518</v>
      </c>
      <c r="V189" s="268">
        <v>42248</v>
      </c>
      <c r="W189" s="268">
        <v>42429</v>
      </c>
      <c r="X189">
        <v>1</v>
      </c>
      <c r="Y189" t="s">
        <v>42</v>
      </c>
      <c r="AA189">
        <v>302</v>
      </c>
      <c r="AB189">
        <v>80074669.060000002</v>
      </c>
      <c r="AC189">
        <v>3424480.1436000001</v>
      </c>
      <c r="AD189">
        <v>0</v>
      </c>
      <c r="AE189">
        <v>0</v>
      </c>
      <c r="AF189">
        <v>80074669.060000002</v>
      </c>
      <c r="AG189">
        <v>94488109.450000003</v>
      </c>
      <c r="AH189">
        <v>3424480.1436000001</v>
      </c>
      <c r="AI189">
        <v>0</v>
      </c>
      <c r="AJ189">
        <v>0</v>
      </c>
      <c r="AK189" s="268">
        <v>42429.509814814817</v>
      </c>
      <c r="AM189">
        <f t="shared" si="36"/>
        <v>0</v>
      </c>
      <c r="AN189">
        <f t="shared" si="37"/>
        <v>0</v>
      </c>
      <c r="AO189">
        <f t="shared" si="38"/>
        <v>0</v>
      </c>
      <c r="AP189">
        <f t="shared" si="39"/>
        <v>0</v>
      </c>
      <c r="AQ189">
        <f t="shared" si="40"/>
        <v>0</v>
      </c>
      <c r="AR189">
        <f t="shared" si="41"/>
        <v>0</v>
      </c>
      <c r="AS189">
        <f t="shared" si="42"/>
        <v>0</v>
      </c>
      <c r="AT189">
        <f t="shared" si="43"/>
        <v>0</v>
      </c>
      <c r="AU189">
        <f t="shared" si="44"/>
        <v>0</v>
      </c>
      <c r="AV189">
        <f t="shared" si="45"/>
        <v>0</v>
      </c>
      <c r="AW189">
        <f t="shared" si="46"/>
        <v>0</v>
      </c>
      <c r="AX189">
        <f t="shared" si="47"/>
        <v>0</v>
      </c>
      <c r="AY189">
        <f t="shared" si="48"/>
        <v>1</v>
      </c>
      <c r="AZ189">
        <f t="shared" si="49"/>
        <v>1</v>
      </c>
      <c r="BA189">
        <f t="shared" si="50"/>
        <v>0</v>
      </c>
      <c r="BB189">
        <f t="shared" si="51"/>
        <v>0</v>
      </c>
      <c r="BC189">
        <f t="shared" si="52"/>
        <v>0</v>
      </c>
    </row>
    <row r="190" spans="1:55" x14ac:dyDescent="0.3">
      <c r="A190">
        <v>229503</v>
      </c>
      <c r="B190" t="s">
        <v>519</v>
      </c>
      <c r="C190" s="268">
        <v>42248</v>
      </c>
      <c r="D190" s="268">
        <v>42429</v>
      </c>
      <c r="E190">
        <v>1</v>
      </c>
      <c r="F190" t="s">
        <v>42</v>
      </c>
      <c r="H190">
        <v>302</v>
      </c>
      <c r="I190">
        <v>29991361.629999999</v>
      </c>
      <c r="J190">
        <v>739568.08149999997</v>
      </c>
      <c r="K190">
        <v>0</v>
      </c>
      <c r="L190">
        <v>0</v>
      </c>
      <c r="M190">
        <v>35389806.729999997</v>
      </c>
      <c r="N190">
        <v>29991361.629999999</v>
      </c>
      <c r="O190">
        <v>739568.08149999997</v>
      </c>
      <c r="P190">
        <v>0</v>
      </c>
      <c r="Q190">
        <v>0</v>
      </c>
      <c r="R190" s="268">
        <v>42420.498437499999</v>
      </c>
      <c r="T190">
        <v>229503</v>
      </c>
      <c r="U190" t="s">
        <v>519</v>
      </c>
      <c r="V190" s="268">
        <v>42248</v>
      </c>
      <c r="W190" s="268">
        <v>42429</v>
      </c>
      <c r="X190">
        <v>1</v>
      </c>
      <c r="Y190" t="s">
        <v>42</v>
      </c>
      <c r="AA190">
        <v>302</v>
      </c>
      <c r="AB190">
        <v>29991361.629999999</v>
      </c>
      <c r="AC190">
        <v>739568.08149999997</v>
      </c>
      <c r="AD190">
        <v>0</v>
      </c>
      <c r="AE190">
        <v>0</v>
      </c>
      <c r="AF190">
        <v>29991361.629999999</v>
      </c>
      <c r="AG190">
        <v>35389806.729999997</v>
      </c>
      <c r="AH190">
        <v>739568.08149999997</v>
      </c>
      <c r="AI190">
        <v>0</v>
      </c>
      <c r="AJ190">
        <v>0</v>
      </c>
      <c r="AK190" s="268">
        <v>42429.509814814817</v>
      </c>
      <c r="AM190">
        <f t="shared" si="36"/>
        <v>0</v>
      </c>
      <c r="AN190">
        <f t="shared" si="37"/>
        <v>0</v>
      </c>
      <c r="AO190">
        <f t="shared" si="38"/>
        <v>0</v>
      </c>
      <c r="AP190">
        <f t="shared" si="39"/>
        <v>0</v>
      </c>
      <c r="AQ190">
        <f t="shared" si="40"/>
        <v>0</v>
      </c>
      <c r="AR190">
        <f t="shared" si="41"/>
        <v>0</v>
      </c>
      <c r="AS190">
        <f t="shared" si="42"/>
        <v>0</v>
      </c>
      <c r="AT190">
        <f t="shared" si="43"/>
        <v>0</v>
      </c>
      <c r="AU190">
        <f t="shared" si="44"/>
        <v>0</v>
      </c>
      <c r="AV190">
        <f t="shared" si="45"/>
        <v>0</v>
      </c>
      <c r="AW190">
        <f t="shared" si="46"/>
        <v>0</v>
      </c>
      <c r="AX190">
        <f t="shared" si="47"/>
        <v>0</v>
      </c>
      <c r="AY190">
        <f t="shared" si="48"/>
        <v>1</v>
      </c>
      <c r="AZ190">
        <f t="shared" si="49"/>
        <v>1</v>
      </c>
      <c r="BA190">
        <f t="shared" si="50"/>
        <v>0</v>
      </c>
      <c r="BB190">
        <f t="shared" si="51"/>
        <v>0</v>
      </c>
      <c r="BC190">
        <f t="shared" si="52"/>
        <v>0</v>
      </c>
    </row>
    <row r="191" spans="1:55" x14ac:dyDescent="0.3">
      <c r="A191">
        <v>229503</v>
      </c>
      <c r="B191" t="s">
        <v>519</v>
      </c>
      <c r="C191" s="268">
        <v>42370</v>
      </c>
      <c r="D191" s="268">
        <v>42400.999988425923</v>
      </c>
      <c r="E191">
        <v>1</v>
      </c>
      <c r="F191" t="s">
        <v>42</v>
      </c>
      <c r="H191">
        <v>310</v>
      </c>
      <c r="I191">
        <v>0</v>
      </c>
      <c r="J191">
        <v>0</v>
      </c>
      <c r="K191">
        <v>0</v>
      </c>
      <c r="L191">
        <v>0</v>
      </c>
      <c r="M191">
        <v>798680.01</v>
      </c>
      <c r="N191">
        <v>676847.46610169404</v>
      </c>
      <c r="O191">
        <v>67684.746610169401</v>
      </c>
      <c r="P191">
        <v>0</v>
      </c>
      <c r="Q191">
        <v>0</v>
      </c>
      <c r="R191" s="268">
        <v>42420.498437499999</v>
      </c>
      <c r="T191">
        <v>229503</v>
      </c>
      <c r="U191" t="s">
        <v>519</v>
      </c>
      <c r="V191" s="268">
        <v>42370</v>
      </c>
      <c r="W191" s="268">
        <v>42400.999988425923</v>
      </c>
      <c r="X191">
        <v>1</v>
      </c>
      <c r="Y191" t="s">
        <v>42</v>
      </c>
      <c r="AA191">
        <v>310</v>
      </c>
      <c r="AB191">
        <v>0</v>
      </c>
      <c r="AC191">
        <v>0</v>
      </c>
      <c r="AD191">
        <v>0</v>
      </c>
      <c r="AE191">
        <v>0</v>
      </c>
      <c r="AF191">
        <v>676847.46610169404</v>
      </c>
      <c r="AG191">
        <v>798680.01</v>
      </c>
      <c r="AH191">
        <v>67684.746610169401</v>
      </c>
      <c r="AI191">
        <v>0</v>
      </c>
      <c r="AJ191">
        <v>0</v>
      </c>
      <c r="AK191" s="268">
        <v>42429.509814814817</v>
      </c>
      <c r="AM191">
        <f t="shared" si="36"/>
        <v>0</v>
      </c>
      <c r="AN191">
        <f t="shared" si="37"/>
        <v>0</v>
      </c>
      <c r="AO191">
        <f t="shared" si="38"/>
        <v>0</v>
      </c>
      <c r="AP191">
        <f t="shared" si="39"/>
        <v>0</v>
      </c>
      <c r="AQ191">
        <f t="shared" si="40"/>
        <v>0</v>
      </c>
      <c r="AR191">
        <f t="shared" si="41"/>
        <v>0</v>
      </c>
      <c r="AS191">
        <f t="shared" si="42"/>
        <v>0</v>
      </c>
      <c r="AT191">
        <f t="shared" si="43"/>
        <v>0</v>
      </c>
      <c r="AU191">
        <f t="shared" si="44"/>
        <v>0</v>
      </c>
      <c r="AV191">
        <f t="shared" si="45"/>
        <v>0</v>
      </c>
      <c r="AW191">
        <f t="shared" si="46"/>
        <v>0</v>
      </c>
      <c r="AX191">
        <f t="shared" si="47"/>
        <v>0</v>
      </c>
      <c r="AY191">
        <f t="shared" si="48"/>
        <v>1</v>
      </c>
      <c r="AZ191">
        <f t="shared" si="49"/>
        <v>1</v>
      </c>
      <c r="BA191">
        <f t="shared" si="50"/>
        <v>0</v>
      </c>
      <c r="BB191">
        <f t="shared" si="51"/>
        <v>0</v>
      </c>
      <c r="BC191">
        <f t="shared" si="52"/>
        <v>0</v>
      </c>
    </row>
  </sheetData>
  <conditionalFormatting sqref="AM1:BC191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5"/>
  <sheetViews>
    <sheetView topLeftCell="P189" zoomScale="70" zoomScaleNormal="70" workbookViewId="0">
      <selection activeCell="AT148" activeCellId="1" sqref="AU1:AU163 AS148:AT149"/>
    </sheetView>
  </sheetViews>
  <sheetFormatPr defaultRowHeight="14.4" x14ac:dyDescent="0.3"/>
  <cols>
    <col min="1" max="1" width="4" customWidth="1"/>
    <col min="2" max="2" width="2.5546875" customWidth="1"/>
    <col min="5" max="5" width="10.77734375" customWidth="1"/>
    <col min="6" max="6" width="9.109375" customWidth="1"/>
    <col min="7" max="7" width="3.44140625" customWidth="1"/>
    <col min="10" max="10" width="4.33203125" customWidth="1"/>
    <col min="11" max="11" width="3.77734375" customWidth="1"/>
    <col min="12" max="12" width="4.88671875" customWidth="1"/>
    <col min="13" max="13" width="3.5546875" customWidth="1"/>
    <col min="14" max="14" width="4" customWidth="1"/>
    <col min="15" max="15" width="11.6640625" customWidth="1"/>
    <col min="16" max="16" width="10.33203125" customWidth="1"/>
    <col min="17" max="17" width="9.33203125" customWidth="1"/>
    <col min="19" max="19" width="4" customWidth="1"/>
    <col min="20" max="20" width="10" customWidth="1"/>
    <col min="23" max="23" width="3.33203125" customWidth="1"/>
    <col min="32" max="32" width="13.21875" customWidth="1"/>
    <col min="46" max="46" width="13.21875" customWidth="1"/>
  </cols>
  <sheetData>
    <row r="1" spans="1:47" ht="15.75" customHeight="1" x14ac:dyDescent="0.3">
      <c r="A1" s="419" t="s">
        <v>0</v>
      </c>
      <c r="B1" s="420"/>
      <c r="C1" s="419" t="s">
        <v>1</v>
      </c>
      <c r="D1" s="419" t="s">
        <v>2</v>
      </c>
      <c r="E1" s="419" t="s">
        <v>3</v>
      </c>
      <c r="F1" s="419" t="s">
        <v>4</v>
      </c>
      <c r="G1" s="419" t="s">
        <v>5</v>
      </c>
      <c r="H1" s="421" t="s">
        <v>6</v>
      </c>
      <c r="I1" s="419" t="s">
        <v>7</v>
      </c>
      <c r="J1" s="422" t="s">
        <v>8</v>
      </c>
      <c r="K1" s="419" t="s">
        <v>9</v>
      </c>
      <c r="L1" s="419" t="s">
        <v>10</v>
      </c>
      <c r="M1" s="419" t="s">
        <v>11</v>
      </c>
      <c r="N1" s="419" t="s">
        <v>12</v>
      </c>
      <c r="O1" s="419" t="s">
        <v>13</v>
      </c>
      <c r="P1" s="419" t="s">
        <v>14</v>
      </c>
      <c r="Q1" s="419" t="s">
        <v>15</v>
      </c>
      <c r="R1" s="421" t="s">
        <v>16</v>
      </c>
      <c r="S1" s="419" t="s">
        <v>17</v>
      </c>
      <c r="T1" s="419" t="s">
        <v>18</v>
      </c>
      <c r="U1" s="419" t="s">
        <v>19</v>
      </c>
      <c r="V1" s="419" t="s">
        <v>20</v>
      </c>
      <c r="W1" s="419" t="s">
        <v>21</v>
      </c>
      <c r="X1" s="419" t="s">
        <v>22</v>
      </c>
      <c r="Y1" s="423" t="s">
        <v>23</v>
      </c>
      <c r="Z1" s="424" t="s">
        <v>24</v>
      </c>
      <c r="AA1" s="424" t="s">
        <v>25</v>
      </c>
      <c r="AB1" s="424" t="s">
        <v>26</v>
      </c>
      <c r="AC1" s="421"/>
      <c r="AD1" s="419"/>
      <c r="AE1" s="419"/>
      <c r="AF1" s="419" t="s">
        <v>27</v>
      </c>
      <c r="AG1" s="421" t="s">
        <v>28</v>
      </c>
      <c r="AH1" s="421" t="s">
        <v>29</v>
      </c>
      <c r="AI1" s="419" t="s">
        <v>30</v>
      </c>
      <c r="AJ1" s="419" t="s">
        <v>29</v>
      </c>
      <c r="AK1" s="419" t="s">
        <v>30</v>
      </c>
      <c r="AL1" s="421" t="s">
        <v>31</v>
      </c>
      <c r="AM1" s="419" t="s">
        <v>32</v>
      </c>
      <c r="AN1" s="419" t="s">
        <v>33</v>
      </c>
      <c r="AO1" s="419" t="s">
        <v>34</v>
      </c>
      <c r="AP1" s="421" t="s">
        <v>35</v>
      </c>
      <c r="AQ1" s="421" t="s">
        <v>36</v>
      </c>
      <c r="AR1" s="421" t="s">
        <v>37</v>
      </c>
      <c r="AS1" s="421" t="s">
        <v>38</v>
      </c>
      <c r="AT1" s="425"/>
      <c r="AU1" s="426" t="s">
        <v>39</v>
      </c>
    </row>
    <row r="2" spans="1:47" x14ac:dyDescent="0.3">
      <c r="A2" s="427">
        <v>1</v>
      </c>
      <c r="B2" s="428"/>
      <c r="C2" s="377" t="str">
        <f>"1000"&amp;A2</f>
        <v>10001</v>
      </c>
      <c r="D2" s="377" t="str">
        <f>"1000"&amp;A2&amp;"/13"</f>
        <v>10001/13</v>
      </c>
      <c r="E2" s="378" t="s">
        <v>251</v>
      </c>
      <c r="F2" s="378" t="s">
        <v>252</v>
      </c>
      <c r="G2" s="377">
        <v>1</v>
      </c>
      <c r="H2" s="379">
        <v>100011</v>
      </c>
      <c r="I2" s="380" t="str">
        <f>"Б-"&amp;H2&amp;"-13"</f>
        <v>Б-100011-13</v>
      </c>
      <c r="J2" s="381">
        <v>2</v>
      </c>
      <c r="K2" s="377">
        <v>7</v>
      </c>
      <c r="L2" s="377" t="s">
        <v>42</v>
      </c>
      <c r="M2" s="381">
        <v>1</v>
      </c>
      <c r="N2" s="377">
        <v>18</v>
      </c>
      <c r="O2" s="378" t="s">
        <v>167</v>
      </c>
      <c r="P2" s="378" t="s">
        <v>234</v>
      </c>
      <c r="Q2" s="378" t="s">
        <v>235</v>
      </c>
      <c r="R2" s="383" t="str">
        <f>H2&amp;"1"</f>
        <v>1000111</v>
      </c>
      <c r="S2" s="380">
        <v>1</v>
      </c>
      <c r="T2" s="378" t="s">
        <v>139</v>
      </c>
      <c r="U2" s="377">
        <v>100000</v>
      </c>
      <c r="V2" s="377">
        <f>U2*0.18</f>
        <v>18000</v>
      </c>
      <c r="W2" s="377">
        <v>0</v>
      </c>
      <c r="X2" s="384">
        <v>100</v>
      </c>
      <c r="Y2" s="385" t="s">
        <v>47</v>
      </c>
      <c r="Z2" s="386">
        <f>U2-V2</f>
        <v>82000</v>
      </c>
      <c r="AA2" s="387"/>
      <c r="AB2" s="388"/>
      <c r="AC2" s="379">
        <f>U2*0.5</f>
        <v>50000</v>
      </c>
      <c r="AD2" s="377"/>
      <c r="AE2" s="377"/>
      <c r="AF2" s="378" t="s">
        <v>231</v>
      </c>
      <c r="AG2" s="389">
        <v>8</v>
      </c>
      <c r="AH2" s="390">
        <v>13</v>
      </c>
      <c r="AI2" s="391" t="s">
        <v>229</v>
      </c>
      <c r="AJ2" s="378"/>
      <c r="AK2" s="378"/>
      <c r="AL2" s="383">
        <v>0</v>
      </c>
      <c r="AM2" s="380" t="s">
        <v>50</v>
      </c>
      <c r="AN2" s="377" t="s">
        <v>51</v>
      </c>
      <c r="AO2" s="377"/>
      <c r="AP2" s="383"/>
      <c r="AQ2" s="383"/>
      <c r="AR2" s="383"/>
      <c r="AS2" s="383" t="s">
        <v>52</v>
      </c>
      <c r="AU2" t="str">
        <f t="shared" ref="AU2:AU36" si="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"&amp;A2&amp;", "&amp;C2&amp;", '"&amp;D2&amp;"', date'"&amp;E2&amp;"', date'"&amp;F2&amp;"', "&amp;G2&amp;", "&amp;H2&amp;", '"&amp;I2&amp;"',date'"&amp;O2&amp;"',"&amp;J2&amp;", "&amp;K2&amp;", "&amp;K2&amp;", '"&amp;L2&amp;"', "&amp;M2&amp;", "&amp;N2&amp;", date'"&amp;P2&amp;"', date'"&amp;Q2&amp;"', "&amp;R2&amp;", "&amp;S2&amp;", to_date('"&amp;T2&amp;"','YYYY-MM-DD HH24:MI:SS'), "&amp;U2&amp;", "&amp;V2&amp;", "&amp;W2&amp;", "&amp;X2&amp;", "&amp;AL2&amp;", '"&amp;AN2&amp;"', "&amp;AG2&amp;","&amp;AM2&amp;");"&amp;
IF(LEN(AC2)&gt;0,"insert into xxxx_oebs_cash_payment_test (ID, INVOICE_ID, OEBS_PAYMENT, DOC_DATE, COMISS_DATE) values (s_xxxx_oebs_cash_payment_test.NEXTVAL, "&amp;H2&amp;", "&amp;AC2&amp;", to_date('"&amp;T2&amp;"','YYYY-MM-DD HH24:MI:SS'), "&amp;AF2&amp;" );","")&amp;
IF(LEN(AD2)&gt;0,"insert into xxxx_oebs_cash_payment_test (ID, INVOICE_ID, OEBS_PAYMENT, DOC_DATE, COMISS_DATE) values (s_xxxx_oebs_cash_payment_test.NEXTVAL, "&amp;H2&amp;", "&amp;AD2&amp;", to_date('"&amp;T2&amp;"','YYYY-MM-DD HH24:MI:SS'), "&amp;AF2&amp;" );","")&amp;
IF(LEN(AE2)&gt;0,"insert into xxxx_oebs_cash_payment_test (ID, INVOICE_ID, OEBS_PAYMENT, DOC_DATE, COMISS_DATE) values (s_xxxx_oebs_cash_payment_test.NEXTVAL, "&amp;H2&amp;", "&amp;AE2&amp;", to_date('"&amp;T2&amp;"','YYYY-MM-DD HH24:MI:SS'), "&amp;AF2&amp;" );","")&amp;
IF(LEN(AH2)&gt;0,"insert into xxxx_client_discount_m  (ID,CLIENT_ID,CLIENT_AVG_DISCOUNT,DT) values (s_xxxx_client_discount_m.NEXTVAL,"&amp;X2&amp;", "&amp;AH2&amp;", "&amp;AI2&amp;");","")&amp;
IF(LEN(AJ2)&gt;0,"insert into xxxx_client_discount_m  (ID,CLIENT_ID,CLIENT_AVG_DISCOUNT,DT) values (s_xxxx_client_discount_m.NEXTVAL,"&amp;X2&amp;", "&amp;AJ2&amp;", "&amp;AK2&amp;");","")&amp;
IF(LEN(AO2)&gt;0,"insert into xxxx_contract_signed_attr (ID, CONTRACT_ID, CODE, KEY_NUM) values (s_xxxx_contract_signed_attr.NEXTVAL, "&amp;C2&amp;", 'SUPERCOMMISSION_BONUS' , "&amp;AO2&amp;" );","")&amp;
IF(LEN(AP2)&gt;0,"insert into xxxx_loyal_clients_contr_attr (ID, CONTRACT_ID, CLIENT_ID, LC_TURNOVER, COLLATERAL_FIRST_DT, COLLATERAL_END_DT) values (s_xxxx_loyal_clients_contr_atr.NEXTVAL, "&amp;C2&amp;", "&amp;X2&amp;", "&amp;AP2&amp;", "&amp;AQ2&amp;", "&amp;AR2&amp;"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100011, 'Б-100011-13',date'2016-03-02',2, 7, 7,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date'2016-03-01');</v>
      </c>
    </row>
    <row r="3" spans="1:47" ht="15" customHeight="1" x14ac:dyDescent="0.3">
      <c r="A3" s="427">
        <v>1</v>
      </c>
      <c r="B3" s="428"/>
      <c r="C3" s="377" t="str">
        <f t="shared" ref="C3:C11" si="1">"1000"&amp;A3</f>
        <v>10001</v>
      </c>
      <c r="D3" s="377" t="str">
        <f t="shared" ref="D3:D11" si="2">"1000"&amp;A3&amp;"/13"</f>
        <v>10001/13</v>
      </c>
      <c r="E3" s="378" t="s">
        <v>251</v>
      </c>
      <c r="F3" s="378" t="s">
        <v>252</v>
      </c>
      <c r="G3" s="377">
        <v>1</v>
      </c>
      <c r="H3" s="379">
        <v>100012</v>
      </c>
      <c r="I3" s="380" t="str">
        <f t="shared" ref="I3:I90" si="3">"Б-"&amp;H3&amp;"-13"</f>
        <v>Б-100012-13</v>
      </c>
      <c r="J3" s="381">
        <v>2</v>
      </c>
      <c r="K3" s="377">
        <v>7</v>
      </c>
      <c r="L3" s="377" t="s">
        <v>42</v>
      </c>
      <c r="M3" s="381">
        <v>1</v>
      </c>
      <c r="N3" s="377">
        <v>18</v>
      </c>
      <c r="O3" s="378" t="s">
        <v>168</v>
      </c>
      <c r="P3" s="378" t="s">
        <v>234</v>
      </c>
      <c r="Q3" s="378" t="s">
        <v>235</v>
      </c>
      <c r="R3" s="383" t="str">
        <f t="shared" ref="R3:R11" si="4">H3&amp;"1"</f>
        <v>1000121</v>
      </c>
      <c r="S3" s="380">
        <v>1</v>
      </c>
      <c r="T3" s="378" t="s">
        <v>140</v>
      </c>
      <c r="U3" s="377">
        <v>90000</v>
      </c>
      <c r="V3" s="377">
        <f t="shared" ref="V3:V90" si="5">U3*0.18</f>
        <v>16200</v>
      </c>
      <c r="W3" s="377">
        <v>0</v>
      </c>
      <c r="X3" s="384">
        <v>101</v>
      </c>
      <c r="Y3" s="385" t="s">
        <v>47</v>
      </c>
      <c r="Z3" s="386">
        <f t="shared" ref="Z3:Z55" si="6">U3-V3</f>
        <v>73800</v>
      </c>
      <c r="AA3" s="387"/>
      <c r="AB3" s="429"/>
      <c r="AC3" s="379">
        <f t="shared" ref="AC3:AC6" si="7">U3*0.5</f>
        <v>45000</v>
      </c>
      <c r="AD3" s="377"/>
      <c r="AE3" s="377"/>
      <c r="AF3" s="378" t="s">
        <v>231</v>
      </c>
      <c r="AG3" s="389">
        <v>8</v>
      </c>
      <c r="AH3" s="395">
        <v>7</v>
      </c>
      <c r="AI3" s="391" t="s">
        <v>229</v>
      </c>
      <c r="AJ3" s="378"/>
      <c r="AK3" s="378"/>
      <c r="AL3" s="383">
        <v>0</v>
      </c>
      <c r="AM3" s="380" t="s">
        <v>50</v>
      </c>
      <c r="AN3" s="377" t="s">
        <v>51</v>
      </c>
      <c r="AO3" s="377"/>
      <c r="AP3" s="383"/>
      <c r="AQ3" s="383"/>
      <c r="AR3" s="383"/>
      <c r="AS3" s="383"/>
      <c r="AU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100012, 'Б-100012-13',date'2016-03-03',2, 7, 7,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date'2016-03-01');</v>
      </c>
    </row>
    <row r="4" spans="1:47" ht="15" customHeight="1" x14ac:dyDescent="0.3">
      <c r="A4" s="427">
        <v>1</v>
      </c>
      <c r="B4" s="428"/>
      <c r="C4" s="377" t="str">
        <f t="shared" si="1"/>
        <v>10001</v>
      </c>
      <c r="D4" s="377" t="str">
        <f t="shared" si="2"/>
        <v>10001/13</v>
      </c>
      <c r="E4" s="378" t="s">
        <v>251</v>
      </c>
      <c r="F4" s="378" t="s">
        <v>252</v>
      </c>
      <c r="G4" s="377">
        <v>1</v>
      </c>
      <c r="H4" s="379">
        <v>100013</v>
      </c>
      <c r="I4" s="380" t="str">
        <f t="shared" si="3"/>
        <v>Б-100013-13</v>
      </c>
      <c r="J4" s="381">
        <v>2</v>
      </c>
      <c r="K4" s="377">
        <v>7</v>
      </c>
      <c r="L4" s="377" t="s">
        <v>42</v>
      </c>
      <c r="M4" s="381">
        <v>1</v>
      </c>
      <c r="N4" s="377">
        <v>18</v>
      </c>
      <c r="O4" s="378" t="s">
        <v>168</v>
      </c>
      <c r="P4" s="378" t="s">
        <v>234</v>
      </c>
      <c r="Q4" s="378" t="s">
        <v>235</v>
      </c>
      <c r="R4" s="383" t="str">
        <f t="shared" si="4"/>
        <v>1000131</v>
      </c>
      <c r="S4" s="380">
        <v>1</v>
      </c>
      <c r="T4" s="378" t="s">
        <v>140</v>
      </c>
      <c r="U4" s="377">
        <v>90000</v>
      </c>
      <c r="V4" s="377">
        <f t="shared" si="5"/>
        <v>16200</v>
      </c>
      <c r="W4" s="377">
        <v>0</v>
      </c>
      <c r="X4" s="384">
        <v>102</v>
      </c>
      <c r="Y4" s="385" t="s">
        <v>47</v>
      </c>
      <c r="Z4" s="386">
        <f t="shared" si="6"/>
        <v>73800</v>
      </c>
      <c r="AA4" s="387"/>
      <c r="AB4" s="429"/>
      <c r="AC4" s="379">
        <f t="shared" si="7"/>
        <v>45000</v>
      </c>
      <c r="AD4" s="377"/>
      <c r="AE4" s="377"/>
      <c r="AF4" s="378" t="s">
        <v>231</v>
      </c>
      <c r="AG4" s="389">
        <v>8</v>
      </c>
      <c r="AH4" s="395">
        <v>7</v>
      </c>
      <c r="AI4" s="391" t="s">
        <v>229</v>
      </c>
      <c r="AJ4" s="378"/>
      <c r="AK4" s="378"/>
      <c r="AL4" s="383">
        <v>0</v>
      </c>
      <c r="AM4" s="380" t="s">
        <v>50</v>
      </c>
      <c r="AN4" s="377" t="s">
        <v>51</v>
      </c>
      <c r="AO4" s="377"/>
      <c r="AP4" s="383"/>
      <c r="AQ4" s="383"/>
      <c r="AR4" s="383"/>
      <c r="AS4" s="383"/>
      <c r="AU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100013, 'Б-100013-13',date'2016-03-03',2,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date'2016-03-01');</v>
      </c>
    </row>
    <row r="5" spans="1:47" ht="15" customHeight="1" x14ac:dyDescent="0.3">
      <c r="A5" s="427">
        <v>1</v>
      </c>
      <c r="B5" s="428"/>
      <c r="C5" s="377" t="str">
        <f t="shared" si="1"/>
        <v>10001</v>
      </c>
      <c r="D5" s="377" t="str">
        <f t="shared" si="2"/>
        <v>10001/13</v>
      </c>
      <c r="E5" s="378" t="s">
        <v>251</v>
      </c>
      <c r="F5" s="378" t="s">
        <v>252</v>
      </c>
      <c r="G5" s="377">
        <v>1</v>
      </c>
      <c r="H5" s="379">
        <v>100014</v>
      </c>
      <c r="I5" s="380" t="str">
        <f t="shared" si="3"/>
        <v>Б-100014-13</v>
      </c>
      <c r="J5" s="381">
        <v>2</v>
      </c>
      <c r="K5" s="398">
        <v>2</v>
      </c>
      <c r="L5" s="377" t="s">
        <v>42</v>
      </c>
      <c r="M5" s="381">
        <v>1</v>
      </c>
      <c r="N5" s="377">
        <v>18</v>
      </c>
      <c r="O5" s="378" t="s">
        <v>169</v>
      </c>
      <c r="P5" s="378" t="s">
        <v>234</v>
      </c>
      <c r="Q5" s="378" t="s">
        <v>235</v>
      </c>
      <c r="R5" s="383" t="str">
        <f t="shared" si="4"/>
        <v>1000141</v>
      </c>
      <c r="S5" s="380">
        <v>1</v>
      </c>
      <c r="T5" s="378" t="s">
        <v>141</v>
      </c>
      <c r="U5" s="377">
        <v>80000</v>
      </c>
      <c r="V5" s="377">
        <f t="shared" si="5"/>
        <v>14400</v>
      </c>
      <c r="W5" s="377">
        <v>0</v>
      </c>
      <c r="X5" s="384">
        <v>103</v>
      </c>
      <c r="Y5" s="385" t="s">
        <v>47</v>
      </c>
      <c r="Z5" s="386">
        <f t="shared" si="6"/>
        <v>65600</v>
      </c>
      <c r="AA5" s="387"/>
      <c r="AB5" s="396"/>
      <c r="AC5" s="379">
        <f t="shared" si="7"/>
        <v>40000</v>
      </c>
      <c r="AD5" s="377"/>
      <c r="AE5" s="377"/>
      <c r="AF5" s="378" t="s">
        <v>231</v>
      </c>
      <c r="AG5" s="389">
        <v>8</v>
      </c>
      <c r="AH5" s="397">
        <v>20</v>
      </c>
      <c r="AI5" s="391" t="s">
        <v>229</v>
      </c>
      <c r="AJ5" s="378"/>
      <c r="AK5" s="378"/>
      <c r="AL5" s="383">
        <v>0</v>
      </c>
      <c r="AM5" s="380" t="s">
        <v>50</v>
      </c>
      <c r="AN5" s="377" t="s">
        <v>51</v>
      </c>
      <c r="AO5" s="377"/>
      <c r="AP5" s="383"/>
      <c r="AQ5" s="383"/>
      <c r="AR5" s="383"/>
      <c r="AS5" s="383"/>
      <c r="AU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100014, 'Б-100014-13',date'2016-03-04',2, 2, 2,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date'2016-03-01');</v>
      </c>
    </row>
    <row r="6" spans="1:47" s="330" customFormat="1" ht="15" customHeight="1" x14ac:dyDescent="0.3">
      <c r="A6" s="430">
        <v>1</v>
      </c>
      <c r="B6" s="431"/>
      <c r="C6" s="403" t="str">
        <f t="shared" si="1"/>
        <v>10001</v>
      </c>
      <c r="D6" s="403" t="str">
        <f t="shared" si="2"/>
        <v>10001/13</v>
      </c>
      <c r="E6" s="378" t="s">
        <v>251</v>
      </c>
      <c r="F6" s="378" t="s">
        <v>252</v>
      </c>
      <c r="G6" s="377">
        <v>1</v>
      </c>
      <c r="H6" s="379">
        <v>100015</v>
      </c>
      <c r="I6" s="403" t="str">
        <f t="shared" si="3"/>
        <v>Б-100015-13</v>
      </c>
      <c r="J6" s="381">
        <v>2</v>
      </c>
      <c r="K6" s="405">
        <v>1</v>
      </c>
      <c r="L6" s="403" t="s">
        <v>42</v>
      </c>
      <c r="M6" s="406">
        <v>1</v>
      </c>
      <c r="N6" s="403">
        <v>18</v>
      </c>
      <c r="O6" s="404" t="s">
        <v>170</v>
      </c>
      <c r="P6" s="404" t="s">
        <v>234</v>
      </c>
      <c r="Q6" s="404" t="s">
        <v>235</v>
      </c>
      <c r="R6" s="407" t="str">
        <f t="shared" si="4"/>
        <v>1000151</v>
      </c>
      <c r="S6" s="403">
        <v>1</v>
      </c>
      <c r="T6" s="404" t="s">
        <v>142</v>
      </c>
      <c r="U6" s="403">
        <v>60000</v>
      </c>
      <c r="V6" s="403">
        <f t="shared" si="5"/>
        <v>10800</v>
      </c>
      <c r="W6" s="403">
        <v>0</v>
      </c>
      <c r="X6" s="384">
        <v>104</v>
      </c>
      <c r="Y6" s="408" t="s">
        <v>47</v>
      </c>
      <c r="Z6" s="386">
        <f t="shared" si="6"/>
        <v>49200</v>
      </c>
      <c r="AA6" s="409">
        <f>SUM(Z2:Z6)</f>
        <v>344400</v>
      </c>
      <c r="AB6" s="409"/>
      <c r="AC6" s="410">
        <f t="shared" si="7"/>
        <v>30000</v>
      </c>
      <c r="AD6" s="403"/>
      <c r="AE6" s="403"/>
      <c r="AF6" s="404" t="s">
        <v>231</v>
      </c>
      <c r="AG6" s="411">
        <v>8</v>
      </c>
      <c r="AH6" s="412">
        <v>13</v>
      </c>
      <c r="AI6" s="413" t="s">
        <v>229</v>
      </c>
      <c r="AJ6" s="404"/>
      <c r="AK6" s="404"/>
      <c r="AL6" s="407">
        <v>0</v>
      </c>
      <c r="AM6" s="403" t="s">
        <v>50</v>
      </c>
      <c r="AN6" s="403" t="s">
        <v>51</v>
      </c>
      <c r="AO6" s="403"/>
      <c r="AP6" s="407"/>
      <c r="AQ6" s="407"/>
      <c r="AR6" s="407"/>
      <c r="AS6" s="407"/>
      <c r="AU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100015, 'Б-100015-13',date'2016-03-05',2, 1, 1,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date'2016-03-01');</v>
      </c>
    </row>
    <row r="7" spans="1:47" ht="15" customHeight="1" x14ac:dyDescent="0.3">
      <c r="A7" s="375">
        <v>2</v>
      </c>
      <c r="B7" s="432"/>
      <c r="C7" s="377" t="str">
        <f t="shared" si="1"/>
        <v>10002</v>
      </c>
      <c r="D7" s="377" t="str">
        <f t="shared" si="2"/>
        <v>10002/13</v>
      </c>
      <c r="E7" s="378" t="s">
        <v>251</v>
      </c>
      <c r="F7" s="378" t="s">
        <v>252</v>
      </c>
      <c r="G7" s="377">
        <v>2</v>
      </c>
      <c r="H7" s="379">
        <v>100016</v>
      </c>
      <c r="I7" s="380" t="str">
        <f t="shared" si="3"/>
        <v>Б-100016-13</v>
      </c>
      <c r="J7" s="381">
        <v>2</v>
      </c>
      <c r="K7" s="377">
        <v>7</v>
      </c>
      <c r="L7" s="377" t="s">
        <v>42</v>
      </c>
      <c r="M7" s="381">
        <v>1</v>
      </c>
      <c r="N7" s="377">
        <v>18</v>
      </c>
      <c r="O7" s="378" t="s">
        <v>167</v>
      </c>
      <c r="P7" s="378" t="s">
        <v>234</v>
      </c>
      <c r="Q7" s="378" t="s">
        <v>235</v>
      </c>
      <c r="R7" s="383" t="str">
        <f t="shared" si="4"/>
        <v>1000161</v>
      </c>
      <c r="S7" s="380">
        <v>1</v>
      </c>
      <c r="T7" s="378" t="s">
        <v>139</v>
      </c>
      <c r="U7" s="377">
        <v>100000</v>
      </c>
      <c r="V7" s="377">
        <f>U7*0.18</f>
        <v>18000</v>
      </c>
      <c r="W7" s="377">
        <v>0</v>
      </c>
      <c r="X7" s="384">
        <v>105</v>
      </c>
      <c r="Y7" s="385" t="s">
        <v>47</v>
      </c>
      <c r="Z7" s="386">
        <f t="shared" si="6"/>
        <v>82000</v>
      </c>
      <c r="AA7" s="387"/>
      <c r="AB7" s="388"/>
      <c r="AC7" s="379">
        <f>U7*0.5</f>
        <v>50000</v>
      </c>
      <c r="AD7" s="377"/>
      <c r="AE7" s="377"/>
      <c r="AF7" s="378" t="s">
        <v>231</v>
      </c>
      <c r="AG7" s="389">
        <v>8</v>
      </c>
      <c r="AH7" s="390">
        <v>13</v>
      </c>
      <c r="AI7" s="391" t="s">
        <v>229</v>
      </c>
      <c r="AJ7" s="378"/>
      <c r="AK7" s="378"/>
      <c r="AL7" s="383">
        <v>0</v>
      </c>
      <c r="AM7" s="380" t="s">
        <v>50</v>
      </c>
      <c r="AN7" s="377" t="s">
        <v>51</v>
      </c>
      <c r="AO7" s="377"/>
      <c r="AP7" s="383"/>
      <c r="AQ7" s="383"/>
      <c r="AR7" s="383"/>
      <c r="AS7" s="383" t="s">
        <v>59</v>
      </c>
      <c r="AT7" s="329"/>
      <c r="AU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'Б-100016-13',date'2016-03-02',2, 7, 7, 'RUR', 1, 18, date'2016-03-06', date'2016-03-07',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date'2016-03-31' );insert into xxxx_client_discount_m  (ID,CLIENT_ID,CLIENT_AVG_DISCOUNT,DT) values (s_xxxx_client_discount_m.NEXTVAL,105, 13, date'2016-03-01');</v>
      </c>
    </row>
    <row r="8" spans="1:47" ht="15" customHeight="1" x14ac:dyDescent="0.3">
      <c r="A8" s="375">
        <v>2</v>
      </c>
      <c r="B8" s="432"/>
      <c r="C8" s="377" t="str">
        <f t="shared" si="1"/>
        <v>10002</v>
      </c>
      <c r="D8" s="377" t="str">
        <f t="shared" si="2"/>
        <v>10002/13</v>
      </c>
      <c r="E8" s="378" t="s">
        <v>251</v>
      </c>
      <c r="F8" s="378" t="s">
        <v>252</v>
      </c>
      <c r="G8" s="377">
        <v>2</v>
      </c>
      <c r="H8" s="379">
        <v>100017</v>
      </c>
      <c r="I8" s="380" t="str">
        <f t="shared" si="3"/>
        <v>Б-100017-13</v>
      </c>
      <c r="J8" s="381">
        <v>2</v>
      </c>
      <c r="K8" s="377">
        <v>7</v>
      </c>
      <c r="L8" s="377" t="s">
        <v>42</v>
      </c>
      <c r="M8" s="381">
        <v>1</v>
      </c>
      <c r="N8" s="377">
        <v>18</v>
      </c>
      <c r="O8" s="378" t="s">
        <v>168</v>
      </c>
      <c r="P8" s="378" t="s">
        <v>234</v>
      </c>
      <c r="Q8" s="378" t="s">
        <v>235</v>
      </c>
      <c r="R8" s="383" t="str">
        <f t="shared" si="4"/>
        <v>1000171</v>
      </c>
      <c r="S8" s="380">
        <v>1</v>
      </c>
      <c r="T8" s="378" t="s">
        <v>140</v>
      </c>
      <c r="U8" s="377">
        <v>90000</v>
      </c>
      <c r="V8" s="377">
        <f t="shared" si="5"/>
        <v>16200</v>
      </c>
      <c r="W8" s="377">
        <v>0</v>
      </c>
      <c r="X8" s="384">
        <v>106</v>
      </c>
      <c r="Y8" s="385" t="s">
        <v>47</v>
      </c>
      <c r="Z8" s="386">
        <f t="shared" si="6"/>
        <v>73800</v>
      </c>
      <c r="AA8" s="387"/>
      <c r="AB8" s="429"/>
      <c r="AC8" s="379">
        <f t="shared" ref="AC8:AC11" si="8">U8*0.5</f>
        <v>45000</v>
      </c>
      <c r="AD8" s="377"/>
      <c r="AE8" s="377"/>
      <c r="AF8" s="378" t="s">
        <v>231</v>
      </c>
      <c r="AG8" s="389">
        <v>8</v>
      </c>
      <c r="AH8" s="395">
        <v>7</v>
      </c>
      <c r="AI8" s="391" t="s">
        <v>229</v>
      </c>
      <c r="AJ8" s="378"/>
      <c r="AK8" s="378"/>
      <c r="AL8" s="383">
        <v>0</v>
      </c>
      <c r="AM8" s="380" t="s">
        <v>50</v>
      </c>
      <c r="AN8" s="377" t="s">
        <v>51</v>
      </c>
      <c r="AO8" s="377"/>
      <c r="AP8" s="383"/>
      <c r="AQ8" s="383"/>
      <c r="AR8" s="383"/>
      <c r="AS8" s="383"/>
      <c r="AT8" s="329"/>
      <c r="AU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'Б-100017-13',date'2016-03-03',2, 7, 7, 'RUR', 1, 18, date'2016-03-06', date'2016-03-07',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date'2016-03-31' );insert into xxxx_client_discount_m  (ID,CLIENT_ID,CLIENT_AVG_DISCOUNT,DT) values (s_xxxx_client_discount_m.NEXTVAL,106, 7, date'2016-03-01');</v>
      </c>
    </row>
    <row r="9" spans="1:47" ht="15" customHeight="1" x14ac:dyDescent="0.3">
      <c r="A9" s="375">
        <v>2</v>
      </c>
      <c r="B9" s="432"/>
      <c r="C9" s="377" t="str">
        <f t="shared" si="1"/>
        <v>10002</v>
      </c>
      <c r="D9" s="377" t="str">
        <f t="shared" si="2"/>
        <v>10002/13</v>
      </c>
      <c r="E9" s="378" t="s">
        <v>251</v>
      </c>
      <c r="F9" s="378" t="s">
        <v>252</v>
      </c>
      <c r="G9" s="377">
        <v>2</v>
      </c>
      <c r="H9" s="379">
        <v>100018</v>
      </c>
      <c r="I9" s="380" t="str">
        <f t="shared" si="3"/>
        <v>Б-100018-13</v>
      </c>
      <c r="J9" s="381">
        <v>2</v>
      </c>
      <c r="K9" s="377">
        <v>7</v>
      </c>
      <c r="L9" s="377" t="s">
        <v>42</v>
      </c>
      <c r="M9" s="381">
        <v>1</v>
      </c>
      <c r="N9" s="377">
        <v>18</v>
      </c>
      <c r="O9" s="378" t="s">
        <v>168</v>
      </c>
      <c r="P9" s="378" t="s">
        <v>234</v>
      </c>
      <c r="Q9" s="378" t="s">
        <v>235</v>
      </c>
      <c r="R9" s="383" t="str">
        <f t="shared" si="4"/>
        <v>1000181</v>
      </c>
      <c r="S9" s="380">
        <v>1</v>
      </c>
      <c r="T9" s="378" t="s">
        <v>140</v>
      </c>
      <c r="U9" s="377">
        <v>90000</v>
      </c>
      <c r="V9" s="377">
        <f t="shared" si="5"/>
        <v>16200</v>
      </c>
      <c r="W9" s="377">
        <v>0</v>
      </c>
      <c r="X9" s="384">
        <v>107</v>
      </c>
      <c r="Y9" s="385" t="s">
        <v>47</v>
      </c>
      <c r="Z9" s="386">
        <f t="shared" si="6"/>
        <v>73800</v>
      </c>
      <c r="AA9" s="387"/>
      <c r="AB9" s="429"/>
      <c r="AC9" s="379">
        <f t="shared" si="8"/>
        <v>45000</v>
      </c>
      <c r="AD9" s="377"/>
      <c r="AE9" s="377"/>
      <c r="AF9" s="378" t="s">
        <v>231</v>
      </c>
      <c r="AG9" s="389">
        <v>8</v>
      </c>
      <c r="AH9" s="395">
        <v>7</v>
      </c>
      <c r="AI9" s="391" t="s">
        <v>229</v>
      </c>
      <c r="AJ9" s="378"/>
      <c r="AK9" s="378"/>
      <c r="AL9" s="383">
        <v>0</v>
      </c>
      <c r="AM9" s="380" t="s">
        <v>50</v>
      </c>
      <c r="AN9" s="377" t="s">
        <v>51</v>
      </c>
      <c r="AO9" s="377"/>
      <c r="AP9" s="383"/>
      <c r="AQ9" s="383"/>
      <c r="AR9" s="383"/>
      <c r="AS9" s="383"/>
      <c r="AT9" s="329"/>
      <c r="AU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'Б-100018-13',date'2016-03-03',2, 7, 7, 'RUR', 1, 18, date'2016-03-06', date'2016-03-07',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date'2016-03-31' );insert into xxxx_client_discount_m  (ID,CLIENT_ID,CLIENT_AVG_DISCOUNT,DT) values (s_xxxx_client_discount_m.NEXTVAL,107, 7, date'2016-03-01');</v>
      </c>
    </row>
    <row r="10" spans="1:47" ht="15" customHeight="1" x14ac:dyDescent="0.3">
      <c r="A10" s="375">
        <v>2</v>
      </c>
      <c r="B10" s="432"/>
      <c r="C10" s="377" t="str">
        <f t="shared" si="1"/>
        <v>10002</v>
      </c>
      <c r="D10" s="377" t="str">
        <f t="shared" si="2"/>
        <v>10002/13</v>
      </c>
      <c r="E10" s="378" t="s">
        <v>251</v>
      </c>
      <c r="F10" s="378" t="s">
        <v>252</v>
      </c>
      <c r="G10" s="377">
        <v>2</v>
      </c>
      <c r="H10" s="379">
        <v>100019</v>
      </c>
      <c r="I10" s="380" t="str">
        <f t="shared" si="3"/>
        <v>Б-100019-13</v>
      </c>
      <c r="J10" s="381">
        <v>2</v>
      </c>
      <c r="K10" s="398">
        <v>2</v>
      </c>
      <c r="L10" s="377" t="s">
        <v>42</v>
      </c>
      <c r="M10" s="381">
        <v>1</v>
      </c>
      <c r="N10" s="377">
        <v>18</v>
      </c>
      <c r="O10" s="378" t="s">
        <v>169</v>
      </c>
      <c r="P10" s="378" t="s">
        <v>234</v>
      </c>
      <c r="Q10" s="378" t="s">
        <v>235</v>
      </c>
      <c r="R10" s="383" t="str">
        <f t="shared" si="4"/>
        <v>1000191</v>
      </c>
      <c r="S10" s="380">
        <v>1</v>
      </c>
      <c r="T10" s="378" t="s">
        <v>141</v>
      </c>
      <c r="U10" s="377">
        <v>80000</v>
      </c>
      <c r="V10" s="377">
        <f t="shared" si="5"/>
        <v>14400</v>
      </c>
      <c r="W10" s="377">
        <v>0</v>
      </c>
      <c r="X10" s="384">
        <v>108</v>
      </c>
      <c r="Y10" s="385" t="s">
        <v>47</v>
      </c>
      <c r="Z10" s="386">
        <f t="shared" si="6"/>
        <v>65600</v>
      </c>
      <c r="AA10" s="387"/>
      <c r="AB10" s="396"/>
      <c r="AC10" s="379">
        <f t="shared" si="8"/>
        <v>40000</v>
      </c>
      <c r="AD10" s="377"/>
      <c r="AE10" s="377"/>
      <c r="AF10" s="378" t="s">
        <v>231</v>
      </c>
      <c r="AG10" s="389">
        <v>8</v>
      </c>
      <c r="AH10" s="397">
        <v>20</v>
      </c>
      <c r="AI10" s="391" t="s">
        <v>229</v>
      </c>
      <c r="AJ10" s="378"/>
      <c r="AK10" s="378"/>
      <c r="AL10" s="383">
        <v>0</v>
      </c>
      <c r="AM10" s="380" t="s">
        <v>50</v>
      </c>
      <c r="AN10" s="377" t="s">
        <v>51</v>
      </c>
      <c r="AO10" s="377"/>
      <c r="AP10" s="383"/>
      <c r="AQ10" s="383"/>
      <c r="AR10" s="383"/>
      <c r="AS10" s="383"/>
      <c r="AT10" s="329"/>
      <c r="AU1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'Б-100019-13',date'2016-03-04',2, 2, 2, 'RUR', 1, 18, date'2016-03-06', date'2016-03-07',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date'2016-03-31' );insert into xxxx_client_discount_m  (ID,CLIENT_ID,CLIENT_AVG_DISCOUNT,DT) values (s_xxxx_client_discount_m.NEXTVAL,108, 20, date'2016-03-01');</v>
      </c>
    </row>
    <row r="11" spans="1:47" s="330" customFormat="1" ht="15" customHeight="1" x14ac:dyDescent="0.3">
      <c r="A11" s="430">
        <v>2</v>
      </c>
      <c r="B11" s="433"/>
      <c r="C11" s="403" t="str">
        <f t="shared" si="1"/>
        <v>10002</v>
      </c>
      <c r="D11" s="403" t="str">
        <f t="shared" si="2"/>
        <v>10002/13</v>
      </c>
      <c r="E11" s="404" t="s">
        <v>251</v>
      </c>
      <c r="F11" s="404" t="s">
        <v>252</v>
      </c>
      <c r="G11" s="377">
        <v>2</v>
      </c>
      <c r="H11" s="379">
        <v>100020</v>
      </c>
      <c r="I11" s="403" t="str">
        <f t="shared" si="3"/>
        <v>Б-100020-13</v>
      </c>
      <c r="J11" s="381">
        <v>2</v>
      </c>
      <c r="K11" s="405">
        <v>1</v>
      </c>
      <c r="L11" s="403" t="s">
        <v>42</v>
      </c>
      <c r="M11" s="406">
        <v>1</v>
      </c>
      <c r="N11" s="403">
        <v>18</v>
      </c>
      <c r="O11" s="404" t="s">
        <v>170</v>
      </c>
      <c r="P11" s="404" t="s">
        <v>234</v>
      </c>
      <c r="Q11" s="404" t="s">
        <v>235</v>
      </c>
      <c r="R11" s="407" t="str">
        <f t="shared" si="4"/>
        <v>1000201</v>
      </c>
      <c r="S11" s="403">
        <v>1</v>
      </c>
      <c r="T11" s="404" t="s">
        <v>142</v>
      </c>
      <c r="U11" s="403">
        <v>60000</v>
      </c>
      <c r="V11" s="403">
        <f t="shared" si="5"/>
        <v>10800</v>
      </c>
      <c r="W11" s="403">
        <v>0</v>
      </c>
      <c r="X11" s="384">
        <v>109</v>
      </c>
      <c r="Y11" s="408" t="s">
        <v>47</v>
      </c>
      <c r="Z11" s="386">
        <f t="shared" si="6"/>
        <v>49200</v>
      </c>
      <c r="AA11" s="409"/>
      <c r="AB11" s="409"/>
      <c r="AC11" s="410">
        <f t="shared" si="8"/>
        <v>30000</v>
      </c>
      <c r="AD11" s="403"/>
      <c r="AE11" s="403"/>
      <c r="AF11" s="404" t="s">
        <v>231</v>
      </c>
      <c r="AG11" s="411">
        <v>8</v>
      </c>
      <c r="AH11" s="412">
        <v>13</v>
      </c>
      <c r="AI11" s="413" t="s">
        <v>229</v>
      </c>
      <c r="AJ11" s="404"/>
      <c r="AK11" s="404"/>
      <c r="AL11" s="407">
        <v>0</v>
      </c>
      <c r="AM11" s="403" t="s">
        <v>50</v>
      </c>
      <c r="AN11" s="403" t="s">
        <v>51</v>
      </c>
      <c r="AO11" s="403"/>
      <c r="AP11" s="407"/>
      <c r="AQ11" s="407"/>
      <c r="AR11" s="407"/>
      <c r="AS11" s="407"/>
      <c r="AU1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'Б-100020-13',date'2016-03-05',2, 1, 1, 'RUR', 1, 18, date'2016-03-06', date'2016-03-07',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date'2016-03-31' );insert into xxxx_client_discount_m  (ID,CLIENT_ID,CLIENT_AVG_DISCOUNT,DT) values (s_xxxx_client_discount_m.NEXTVAL,109, 13, date'2016-03-01');</v>
      </c>
    </row>
    <row r="12" spans="1:47" ht="15" customHeight="1" x14ac:dyDescent="0.3">
      <c r="A12" s="427">
        <v>3</v>
      </c>
      <c r="B12" s="434"/>
      <c r="C12" s="377" t="str">
        <f>"1000"&amp;A12</f>
        <v>10003</v>
      </c>
      <c r="D12" s="377" t="str">
        <f>"1000"&amp;A12&amp;"/13"</f>
        <v>10003/13</v>
      </c>
      <c r="E12" s="378" t="s">
        <v>251</v>
      </c>
      <c r="F12" s="378" t="s">
        <v>252</v>
      </c>
      <c r="G12" s="377">
        <v>1</v>
      </c>
      <c r="H12" s="379">
        <v>100021</v>
      </c>
      <c r="I12" s="380" t="str">
        <f>"Б-"&amp;H12&amp;"-13"</f>
        <v>Б-100021-13</v>
      </c>
      <c r="J12" s="381">
        <v>2</v>
      </c>
      <c r="K12" s="377">
        <v>7</v>
      </c>
      <c r="L12" s="377" t="s">
        <v>42</v>
      </c>
      <c r="M12" s="381">
        <v>1</v>
      </c>
      <c r="N12" s="377">
        <v>18</v>
      </c>
      <c r="O12" s="378" t="s">
        <v>167</v>
      </c>
      <c r="P12" s="378" t="s">
        <v>234</v>
      </c>
      <c r="Q12" s="378" t="s">
        <v>235</v>
      </c>
      <c r="R12" s="383" t="str">
        <f>H12&amp;"1"</f>
        <v>1000211</v>
      </c>
      <c r="S12" s="380">
        <v>1</v>
      </c>
      <c r="T12" s="378" t="s">
        <v>139</v>
      </c>
      <c r="U12" s="377">
        <v>100000</v>
      </c>
      <c r="V12" s="377">
        <f>U12*0.18</f>
        <v>18000</v>
      </c>
      <c r="W12" s="377">
        <v>0</v>
      </c>
      <c r="X12" s="384">
        <v>110</v>
      </c>
      <c r="Y12" s="385" t="s">
        <v>47</v>
      </c>
      <c r="Z12" s="386">
        <f t="shared" si="6"/>
        <v>82000</v>
      </c>
      <c r="AA12" s="387"/>
      <c r="AB12" s="388"/>
      <c r="AC12" s="379">
        <f>U12*0.5</f>
        <v>50000</v>
      </c>
      <c r="AD12" s="377"/>
      <c r="AE12" s="377"/>
      <c r="AF12" s="378" t="s">
        <v>231</v>
      </c>
      <c r="AG12" s="389">
        <v>8</v>
      </c>
      <c r="AH12" s="390">
        <v>13</v>
      </c>
      <c r="AI12" s="391" t="s">
        <v>229</v>
      </c>
      <c r="AJ12" s="378"/>
      <c r="AK12" s="378"/>
      <c r="AL12" s="383">
        <v>0</v>
      </c>
      <c r="AM12" s="380" t="s">
        <v>50</v>
      </c>
      <c r="AN12" s="377" t="s">
        <v>51</v>
      </c>
      <c r="AO12" s="377"/>
      <c r="AP12" s="383"/>
      <c r="AQ12" s="383"/>
      <c r="AR12" s="383"/>
      <c r="AS12" s="383" t="s">
        <v>60</v>
      </c>
      <c r="AT12" s="329"/>
      <c r="AU1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100021, 'Б-100021-13',date'2016-03-02',2, 7, 7,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date'2016-03-01');</v>
      </c>
    </row>
    <row r="13" spans="1:47" ht="15" customHeight="1" x14ac:dyDescent="0.3">
      <c r="A13" s="427">
        <v>3</v>
      </c>
      <c r="B13" s="434"/>
      <c r="C13" s="377" t="str">
        <f t="shared" ref="C13:C15" si="9">"1000"&amp;A13</f>
        <v>10003</v>
      </c>
      <c r="D13" s="377" t="str">
        <f t="shared" ref="D13:D15" si="10">"1000"&amp;A13&amp;"/13"</f>
        <v>10003/13</v>
      </c>
      <c r="E13" s="378" t="s">
        <v>251</v>
      </c>
      <c r="F13" s="378" t="s">
        <v>252</v>
      </c>
      <c r="G13" s="377">
        <v>1</v>
      </c>
      <c r="H13" s="379">
        <v>100022</v>
      </c>
      <c r="I13" s="380" t="str">
        <f t="shared" si="3"/>
        <v>Б-100022-13</v>
      </c>
      <c r="J13" s="381">
        <v>2</v>
      </c>
      <c r="K13" s="377">
        <v>7</v>
      </c>
      <c r="L13" s="377" t="s">
        <v>42</v>
      </c>
      <c r="M13" s="381">
        <v>1</v>
      </c>
      <c r="N13" s="377">
        <v>18</v>
      </c>
      <c r="O13" s="378" t="s">
        <v>168</v>
      </c>
      <c r="P13" s="378" t="s">
        <v>234</v>
      </c>
      <c r="Q13" s="378" t="s">
        <v>235</v>
      </c>
      <c r="R13" s="383" t="str">
        <f t="shared" ref="R13:R15" si="11">H13&amp;"1"</f>
        <v>1000221</v>
      </c>
      <c r="S13" s="380">
        <v>1</v>
      </c>
      <c r="T13" s="378" t="s">
        <v>140</v>
      </c>
      <c r="U13" s="377">
        <v>90000</v>
      </c>
      <c r="V13" s="377">
        <f t="shared" si="5"/>
        <v>16200</v>
      </c>
      <c r="W13" s="377">
        <v>0</v>
      </c>
      <c r="X13" s="384">
        <v>111</v>
      </c>
      <c r="Y13" s="385" t="s">
        <v>47</v>
      </c>
      <c r="Z13" s="386">
        <f t="shared" si="6"/>
        <v>73800</v>
      </c>
      <c r="AA13" s="387"/>
      <c r="AB13" s="429"/>
      <c r="AC13" s="379">
        <f t="shared" ref="AC13:AC15" si="12">U13*0.5</f>
        <v>45000</v>
      </c>
      <c r="AD13" s="377"/>
      <c r="AE13" s="377"/>
      <c r="AF13" s="378" t="s">
        <v>231</v>
      </c>
      <c r="AG13" s="389">
        <v>8</v>
      </c>
      <c r="AH13" s="395">
        <v>7</v>
      </c>
      <c r="AI13" s="391" t="s">
        <v>229</v>
      </c>
      <c r="AJ13" s="378"/>
      <c r="AK13" s="378"/>
      <c r="AL13" s="383">
        <v>0</v>
      </c>
      <c r="AM13" s="380" t="s">
        <v>50</v>
      </c>
      <c r="AN13" s="377" t="s">
        <v>51</v>
      </c>
      <c r="AO13" s="377"/>
      <c r="AP13" s="383"/>
      <c r="AQ13" s="383"/>
      <c r="AR13" s="383"/>
      <c r="AS13" s="383"/>
      <c r="AT13" s="329"/>
      <c r="AU1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100022, 'Б-100022-13',date'2016-03-03',2, 7, 7,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date'2016-03-01');</v>
      </c>
    </row>
    <row r="14" spans="1:47" ht="15" customHeight="1" x14ac:dyDescent="0.3">
      <c r="A14" s="427">
        <v>3</v>
      </c>
      <c r="B14" s="434"/>
      <c r="C14" s="377" t="str">
        <f t="shared" si="9"/>
        <v>10003</v>
      </c>
      <c r="D14" s="377" t="str">
        <f t="shared" si="10"/>
        <v>10003/13</v>
      </c>
      <c r="E14" s="378" t="s">
        <v>251</v>
      </c>
      <c r="F14" s="378" t="s">
        <v>252</v>
      </c>
      <c r="G14" s="377">
        <v>1</v>
      </c>
      <c r="H14" s="379">
        <v>100023</v>
      </c>
      <c r="I14" s="380" t="str">
        <f t="shared" si="3"/>
        <v>Б-100023-13</v>
      </c>
      <c r="J14" s="381">
        <v>2</v>
      </c>
      <c r="K14" s="377">
        <v>7</v>
      </c>
      <c r="L14" s="377" t="s">
        <v>42</v>
      </c>
      <c r="M14" s="381">
        <v>1</v>
      </c>
      <c r="N14" s="377">
        <v>18</v>
      </c>
      <c r="O14" s="378" t="s">
        <v>168</v>
      </c>
      <c r="P14" s="378" t="s">
        <v>234</v>
      </c>
      <c r="Q14" s="378" t="s">
        <v>235</v>
      </c>
      <c r="R14" s="383" t="str">
        <f t="shared" si="11"/>
        <v>1000231</v>
      </c>
      <c r="S14" s="380">
        <v>1</v>
      </c>
      <c r="T14" s="378" t="s">
        <v>140</v>
      </c>
      <c r="U14" s="377">
        <v>90000</v>
      </c>
      <c r="V14" s="377">
        <f t="shared" si="5"/>
        <v>16200</v>
      </c>
      <c r="W14" s="377">
        <v>0</v>
      </c>
      <c r="X14" s="384">
        <v>112</v>
      </c>
      <c r="Y14" s="385" t="s">
        <v>47</v>
      </c>
      <c r="Z14" s="386">
        <f t="shared" si="6"/>
        <v>73800</v>
      </c>
      <c r="AA14" s="387"/>
      <c r="AB14" s="429"/>
      <c r="AC14" s="379">
        <f t="shared" si="12"/>
        <v>45000</v>
      </c>
      <c r="AD14" s="377"/>
      <c r="AE14" s="377"/>
      <c r="AF14" s="378" t="s">
        <v>231</v>
      </c>
      <c r="AG14" s="389">
        <v>8</v>
      </c>
      <c r="AH14" s="395">
        <v>7</v>
      </c>
      <c r="AI14" s="391" t="s">
        <v>229</v>
      </c>
      <c r="AJ14" s="378"/>
      <c r="AK14" s="378"/>
      <c r="AL14" s="383">
        <v>0</v>
      </c>
      <c r="AM14" s="380" t="s">
        <v>50</v>
      </c>
      <c r="AN14" s="377" t="s">
        <v>51</v>
      </c>
      <c r="AO14" s="377"/>
      <c r="AP14" s="383"/>
      <c r="AQ14" s="383"/>
      <c r="AR14" s="383"/>
      <c r="AS14" s="383"/>
      <c r="AT14" s="329"/>
      <c r="AU1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100023, 'Б-100023-13',date'2016-03-03',2,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date'2016-03-01');</v>
      </c>
    </row>
    <row r="15" spans="1:47" s="330" customFormat="1" ht="15" customHeight="1" x14ac:dyDescent="0.3">
      <c r="A15" s="430">
        <v>3</v>
      </c>
      <c r="B15" s="435"/>
      <c r="C15" s="403" t="str">
        <f t="shared" si="9"/>
        <v>10003</v>
      </c>
      <c r="D15" s="403" t="str">
        <f t="shared" si="10"/>
        <v>10003/13</v>
      </c>
      <c r="E15" s="404" t="s">
        <v>251</v>
      </c>
      <c r="F15" s="404" t="s">
        <v>252</v>
      </c>
      <c r="G15" s="377">
        <v>1</v>
      </c>
      <c r="H15" s="379">
        <v>100024</v>
      </c>
      <c r="I15" s="403" t="str">
        <f t="shared" si="3"/>
        <v>Б-100024-13</v>
      </c>
      <c r="J15" s="381">
        <v>2</v>
      </c>
      <c r="K15" s="436">
        <v>2</v>
      </c>
      <c r="L15" s="403" t="s">
        <v>42</v>
      </c>
      <c r="M15" s="406">
        <v>1</v>
      </c>
      <c r="N15" s="403">
        <v>18</v>
      </c>
      <c r="O15" s="404" t="s">
        <v>169</v>
      </c>
      <c r="P15" s="404" t="s">
        <v>234</v>
      </c>
      <c r="Q15" s="404" t="s">
        <v>235</v>
      </c>
      <c r="R15" s="407" t="str">
        <f t="shared" si="11"/>
        <v>1000241</v>
      </c>
      <c r="S15" s="403">
        <v>1</v>
      </c>
      <c r="T15" s="404" t="s">
        <v>141</v>
      </c>
      <c r="U15" s="403">
        <v>80000</v>
      </c>
      <c r="V15" s="403">
        <f t="shared" si="5"/>
        <v>14400</v>
      </c>
      <c r="W15" s="403">
        <v>0</v>
      </c>
      <c r="X15" s="384">
        <v>113</v>
      </c>
      <c r="Y15" s="408" t="s">
        <v>47</v>
      </c>
      <c r="Z15" s="386">
        <f t="shared" si="6"/>
        <v>65600</v>
      </c>
      <c r="AA15" s="409">
        <f>SUM(Z11:Z15)</f>
        <v>344400</v>
      </c>
      <c r="AB15" s="409"/>
      <c r="AC15" s="410">
        <f t="shared" si="12"/>
        <v>40000</v>
      </c>
      <c r="AD15" s="403"/>
      <c r="AE15" s="403"/>
      <c r="AF15" s="404" t="s">
        <v>231</v>
      </c>
      <c r="AG15" s="411">
        <v>8</v>
      </c>
      <c r="AH15" s="437">
        <v>20</v>
      </c>
      <c r="AI15" s="413" t="s">
        <v>229</v>
      </c>
      <c r="AJ15" s="404"/>
      <c r="AK15" s="404"/>
      <c r="AL15" s="407">
        <v>0</v>
      </c>
      <c r="AM15" s="403" t="s">
        <v>50</v>
      </c>
      <c r="AN15" s="403" t="s">
        <v>51</v>
      </c>
      <c r="AO15" s="403"/>
      <c r="AP15" s="407"/>
      <c r="AQ15" s="407"/>
      <c r="AR15" s="407"/>
      <c r="AS15" s="407"/>
      <c r="AU1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100024, 'Б-100024-13',date'2016-03-04',2, 2, 2,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date'2016-03-01');</v>
      </c>
    </row>
    <row r="16" spans="1:47" ht="15" customHeight="1" x14ac:dyDescent="0.3">
      <c r="A16" s="375">
        <v>4</v>
      </c>
      <c r="B16" s="432"/>
      <c r="C16" s="377" t="str">
        <f>"1000"&amp;A16</f>
        <v>10004</v>
      </c>
      <c r="D16" s="377" t="str">
        <f>"1000"&amp;A16&amp;"/13"</f>
        <v>10004/13</v>
      </c>
      <c r="E16" s="378" t="s">
        <v>251</v>
      </c>
      <c r="F16" s="378" t="s">
        <v>252</v>
      </c>
      <c r="G16" s="377">
        <v>1</v>
      </c>
      <c r="H16" s="379">
        <v>100025</v>
      </c>
      <c r="I16" s="380" t="str">
        <f>"Б-"&amp;H16&amp;"-13"</f>
        <v>Б-100025-13</v>
      </c>
      <c r="J16" s="381">
        <v>2</v>
      </c>
      <c r="K16" s="377">
        <v>7</v>
      </c>
      <c r="L16" s="377" t="s">
        <v>42</v>
      </c>
      <c r="M16" s="381">
        <v>1</v>
      </c>
      <c r="N16" s="377">
        <v>18</v>
      </c>
      <c r="O16" s="378" t="s">
        <v>167</v>
      </c>
      <c r="P16" s="378" t="s">
        <v>234</v>
      </c>
      <c r="Q16" s="378" t="s">
        <v>235</v>
      </c>
      <c r="R16" s="383" t="str">
        <f>H16&amp;"1"</f>
        <v>1000251</v>
      </c>
      <c r="S16" s="438">
        <v>4</v>
      </c>
      <c r="T16" s="378" t="s">
        <v>139</v>
      </c>
      <c r="U16" s="377">
        <v>100000</v>
      </c>
      <c r="V16" s="377">
        <f>U16*0.18</f>
        <v>18000</v>
      </c>
      <c r="W16" s="377">
        <v>0</v>
      </c>
      <c r="X16" s="384">
        <v>114</v>
      </c>
      <c r="Y16" s="385" t="s">
        <v>47</v>
      </c>
      <c r="Z16" s="386">
        <f t="shared" si="6"/>
        <v>82000</v>
      </c>
      <c r="AA16" s="387"/>
      <c r="AB16" s="388"/>
      <c r="AC16" s="379"/>
      <c r="AD16" s="377"/>
      <c r="AE16" s="377"/>
      <c r="AF16" s="378"/>
      <c r="AG16" s="389">
        <v>8</v>
      </c>
      <c r="AH16" s="390">
        <v>13</v>
      </c>
      <c r="AI16" s="391" t="s">
        <v>229</v>
      </c>
      <c r="AJ16" s="378"/>
      <c r="AK16" s="378"/>
      <c r="AL16" s="383">
        <v>0</v>
      </c>
      <c r="AM16" s="380" t="s">
        <v>50</v>
      </c>
      <c r="AN16" s="377" t="s">
        <v>51</v>
      </c>
      <c r="AO16" s="377"/>
      <c r="AP16" s="383"/>
      <c r="AQ16" s="383"/>
      <c r="AR16" s="383"/>
      <c r="AS16" s="383" t="s">
        <v>61</v>
      </c>
      <c r="AT16" s="329"/>
      <c r="AU1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100025, 'Б-100025-13',date'2016-03-02',2, 7, 7, 'RUR', 1, 18, date'2016-03-06', date'2016-03-07', 1000251, 4, to_date('2016-03-07 00:00:00','YYYY-MM-DD HH24:MI:SS'), 100000, 18000, 0, 114, 0, 'c1', 8,null);insert into xxxx_client_discount_m  (ID,CLIENT_ID,CLIENT_AVG_DISCOUNT,DT) values (s_xxxx_client_discount_m.NEXTVAL,114, 13, date'2016-03-01');</v>
      </c>
    </row>
    <row r="17" spans="1:47" ht="15" customHeight="1" x14ac:dyDescent="0.3">
      <c r="A17" s="375">
        <v>4</v>
      </c>
      <c r="B17" s="432"/>
      <c r="C17" s="377" t="str">
        <f t="shared" ref="C17:C20" si="13">"1000"&amp;A17</f>
        <v>10004</v>
      </c>
      <c r="D17" s="377" t="str">
        <f t="shared" ref="D17:D20" si="14">"1000"&amp;A17&amp;"/13"</f>
        <v>10004/13</v>
      </c>
      <c r="E17" s="378" t="s">
        <v>251</v>
      </c>
      <c r="F17" s="378" t="s">
        <v>252</v>
      </c>
      <c r="G17" s="377">
        <v>1</v>
      </c>
      <c r="H17" s="379">
        <v>100026</v>
      </c>
      <c r="I17" s="380" t="str">
        <f t="shared" si="3"/>
        <v>Б-100026-13</v>
      </c>
      <c r="J17" s="381">
        <v>2</v>
      </c>
      <c r="K17" s="377">
        <v>7</v>
      </c>
      <c r="L17" s="377" t="s">
        <v>42</v>
      </c>
      <c r="M17" s="381">
        <v>1</v>
      </c>
      <c r="N17" s="377">
        <v>18</v>
      </c>
      <c r="O17" s="378" t="s">
        <v>168</v>
      </c>
      <c r="P17" s="378" t="s">
        <v>234</v>
      </c>
      <c r="Q17" s="378" t="s">
        <v>235</v>
      </c>
      <c r="R17" s="383" t="str">
        <f t="shared" ref="R17:R20" si="15">H17&amp;"1"</f>
        <v>1000261</v>
      </c>
      <c r="S17" s="380">
        <v>1</v>
      </c>
      <c r="T17" s="378" t="s">
        <v>140</v>
      </c>
      <c r="U17" s="377">
        <v>90000</v>
      </c>
      <c r="V17" s="377">
        <f t="shared" si="5"/>
        <v>16200</v>
      </c>
      <c r="W17" s="377">
        <v>0</v>
      </c>
      <c r="X17" s="384">
        <v>115</v>
      </c>
      <c r="Y17" s="385" t="s">
        <v>47</v>
      </c>
      <c r="Z17" s="386">
        <f t="shared" si="6"/>
        <v>73800</v>
      </c>
      <c r="AA17" s="387"/>
      <c r="AB17" s="429"/>
      <c r="AC17" s="379">
        <f t="shared" ref="AC17:AC20" si="16">U17*0.5</f>
        <v>45000</v>
      </c>
      <c r="AD17" s="377"/>
      <c r="AE17" s="377"/>
      <c r="AF17" s="378" t="s">
        <v>231</v>
      </c>
      <c r="AG17" s="389">
        <v>8</v>
      </c>
      <c r="AH17" s="395">
        <v>7</v>
      </c>
      <c r="AI17" s="391" t="s">
        <v>229</v>
      </c>
      <c r="AJ17" s="378"/>
      <c r="AK17" s="378"/>
      <c r="AL17" s="383">
        <v>0</v>
      </c>
      <c r="AM17" s="380" t="s">
        <v>50</v>
      </c>
      <c r="AN17" s="377" t="s">
        <v>51</v>
      </c>
      <c r="AO17" s="377"/>
      <c r="AP17" s="383"/>
      <c r="AQ17" s="383"/>
      <c r="AR17" s="383"/>
      <c r="AS17" s="383" t="s">
        <v>62</v>
      </c>
      <c r="AT17" s="329"/>
      <c r="AU1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100026, 'Б-100026-13',date'2016-03-03',2, 7, 7, 'RUR', 1, 18, date'2016-03-06', date'2016-03-07',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date'2016-03-31' );insert into xxxx_client_discount_m  (ID,CLIENT_ID,CLIENT_AVG_DISCOUNT,DT) values (s_xxxx_client_discount_m.NEXTVAL,115, 7, date'2016-03-01');</v>
      </c>
    </row>
    <row r="18" spans="1:47" ht="15" customHeight="1" x14ac:dyDescent="0.3">
      <c r="A18" s="375">
        <v>4</v>
      </c>
      <c r="B18" s="432"/>
      <c r="C18" s="377" t="str">
        <f t="shared" si="13"/>
        <v>10004</v>
      </c>
      <c r="D18" s="377" t="str">
        <f t="shared" si="14"/>
        <v>10004/13</v>
      </c>
      <c r="E18" s="378" t="s">
        <v>251</v>
      </c>
      <c r="F18" s="378" t="s">
        <v>252</v>
      </c>
      <c r="G18" s="377">
        <v>1</v>
      </c>
      <c r="H18" s="379">
        <v>100027</v>
      </c>
      <c r="I18" s="380" t="str">
        <f t="shared" si="3"/>
        <v>Б-100027-13</v>
      </c>
      <c r="J18" s="381">
        <v>2</v>
      </c>
      <c r="K18" s="377">
        <v>7</v>
      </c>
      <c r="L18" s="377" t="s">
        <v>42</v>
      </c>
      <c r="M18" s="381">
        <v>1</v>
      </c>
      <c r="N18" s="377">
        <v>18</v>
      </c>
      <c r="O18" s="378" t="s">
        <v>168</v>
      </c>
      <c r="P18" s="378" t="s">
        <v>234</v>
      </c>
      <c r="Q18" s="378" t="s">
        <v>235</v>
      </c>
      <c r="R18" s="383" t="str">
        <f t="shared" si="15"/>
        <v>1000271</v>
      </c>
      <c r="S18" s="380">
        <v>1</v>
      </c>
      <c r="T18" s="378" t="s">
        <v>140</v>
      </c>
      <c r="U18" s="377">
        <v>90000</v>
      </c>
      <c r="V18" s="377">
        <f t="shared" si="5"/>
        <v>16200</v>
      </c>
      <c r="W18" s="377">
        <v>0</v>
      </c>
      <c r="X18" s="384">
        <v>116</v>
      </c>
      <c r="Y18" s="385" t="s">
        <v>47</v>
      </c>
      <c r="Z18" s="386">
        <f t="shared" si="6"/>
        <v>73800</v>
      </c>
      <c r="AA18" s="387"/>
      <c r="AB18" s="429"/>
      <c r="AC18" s="379">
        <f t="shared" si="16"/>
        <v>45000</v>
      </c>
      <c r="AD18" s="377"/>
      <c r="AE18" s="377"/>
      <c r="AF18" s="378" t="s">
        <v>231</v>
      </c>
      <c r="AG18" s="389">
        <v>8</v>
      </c>
      <c r="AH18" s="395">
        <v>7</v>
      </c>
      <c r="AI18" s="391" t="s">
        <v>229</v>
      </c>
      <c r="AJ18" s="378"/>
      <c r="AK18" s="378"/>
      <c r="AL18" s="383">
        <v>0</v>
      </c>
      <c r="AM18" s="380" t="s">
        <v>50</v>
      </c>
      <c r="AN18" s="377" t="s">
        <v>51</v>
      </c>
      <c r="AO18" s="377"/>
      <c r="AP18" s="383"/>
      <c r="AQ18" s="383"/>
      <c r="AR18" s="383"/>
      <c r="AS18" s="383"/>
      <c r="AT18" s="329"/>
      <c r="AU1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100027, 'Б-100027-13',date'2016-03-03',2,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date'2016-03-01');</v>
      </c>
    </row>
    <row r="19" spans="1:47" ht="15" customHeight="1" x14ac:dyDescent="0.3">
      <c r="A19" s="375">
        <v>4</v>
      </c>
      <c r="B19" s="432"/>
      <c r="C19" s="377" t="str">
        <f t="shared" si="13"/>
        <v>10004</v>
      </c>
      <c r="D19" s="377" t="str">
        <f t="shared" si="14"/>
        <v>10004/13</v>
      </c>
      <c r="E19" s="378" t="s">
        <v>251</v>
      </c>
      <c r="F19" s="378" t="s">
        <v>252</v>
      </c>
      <c r="G19" s="377">
        <v>1</v>
      </c>
      <c r="H19" s="379">
        <v>100028</v>
      </c>
      <c r="I19" s="380" t="str">
        <f t="shared" si="3"/>
        <v>Б-100028-13</v>
      </c>
      <c r="J19" s="381">
        <v>2</v>
      </c>
      <c r="K19" s="398">
        <v>2</v>
      </c>
      <c r="L19" s="377" t="s">
        <v>42</v>
      </c>
      <c r="M19" s="381">
        <v>1</v>
      </c>
      <c r="N19" s="377">
        <v>18</v>
      </c>
      <c r="O19" s="378" t="s">
        <v>169</v>
      </c>
      <c r="P19" s="378" t="s">
        <v>234</v>
      </c>
      <c r="Q19" s="378" t="s">
        <v>235</v>
      </c>
      <c r="R19" s="383" t="str">
        <f t="shared" si="15"/>
        <v>1000281</v>
      </c>
      <c r="S19" s="380">
        <v>1</v>
      </c>
      <c r="T19" s="378" t="s">
        <v>141</v>
      </c>
      <c r="U19" s="377">
        <v>80000</v>
      </c>
      <c r="V19" s="377">
        <f t="shared" si="5"/>
        <v>14400</v>
      </c>
      <c r="W19" s="377">
        <v>0</v>
      </c>
      <c r="X19" s="384">
        <v>117</v>
      </c>
      <c r="Y19" s="385" t="s">
        <v>47</v>
      </c>
      <c r="Z19" s="386">
        <f t="shared" si="6"/>
        <v>65600</v>
      </c>
      <c r="AA19" s="387"/>
      <c r="AB19" s="396"/>
      <c r="AC19" s="379">
        <f t="shared" si="16"/>
        <v>40000</v>
      </c>
      <c r="AD19" s="377"/>
      <c r="AE19" s="377"/>
      <c r="AF19" s="378" t="s">
        <v>231</v>
      </c>
      <c r="AG19" s="389">
        <v>8</v>
      </c>
      <c r="AH19" s="397">
        <v>20</v>
      </c>
      <c r="AI19" s="391" t="s">
        <v>229</v>
      </c>
      <c r="AJ19" s="378"/>
      <c r="AK19" s="378"/>
      <c r="AL19" s="383">
        <v>0</v>
      </c>
      <c r="AM19" s="380" t="s">
        <v>50</v>
      </c>
      <c r="AN19" s="377" t="s">
        <v>51</v>
      </c>
      <c r="AO19" s="377"/>
      <c r="AP19" s="383"/>
      <c r="AQ19" s="383"/>
      <c r="AR19" s="383"/>
      <c r="AS19" s="383"/>
      <c r="AT19" s="329"/>
      <c r="AU1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100028, 'Б-100028-13',date'2016-03-04',2, 2, 2, 'RUR', 1, 18, date'2016-03-06', date'2016-03-07',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date'2016-03-31' );insert into xxxx_client_discount_m  (ID,CLIENT_ID,CLIENT_AVG_DISCOUNT,DT) values (s_xxxx_client_discount_m.NEXTVAL,117, 20, date'2016-03-01');</v>
      </c>
    </row>
    <row r="20" spans="1:47" s="330" customFormat="1" ht="15" customHeight="1" x14ac:dyDescent="0.3">
      <c r="A20" s="430">
        <v>4</v>
      </c>
      <c r="B20" s="433"/>
      <c r="C20" s="403" t="str">
        <f t="shared" si="13"/>
        <v>10004</v>
      </c>
      <c r="D20" s="403" t="str">
        <f t="shared" si="14"/>
        <v>10004/13</v>
      </c>
      <c r="E20" s="404" t="s">
        <v>251</v>
      </c>
      <c r="F20" s="404" t="s">
        <v>252</v>
      </c>
      <c r="G20" s="377">
        <v>1</v>
      </c>
      <c r="H20" s="379">
        <v>100029</v>
      </c>
      <c r="I20" s="403" t="str">
        <f t="shared" si="3"/>
        <v>Б-100029-13</v>
      </c>
      <c r="J20" s="381">
        <v>2</v>
      </c>
      <c r="K20" s="405">
        <v>1</v>
      </c>
      <c r="L20" s="403" t="s">
        <v>42</v>
      </c>
      <c r="M20" s="406">
        <v>1</v>
      </c>
      <c r="N20" s="403">
        <v>18</v>
      </c>
      <c r="O20" s="404" t="s">
        <v>170</v>
      </c>
      <c r="P20" s="404" t="s">
        <v>234</v>
      </c>
      <c r="Q20" s="404" t="s">
        <v>235</v>
      </c>
      <c r="R20" s="407" t="str">
        <f t="shared" si="15"/>
        <v>1000291</v>
      </c>
      <c r="S20" s="403">
        <v>1</v>
      </c>
      <c r="T20" s="404" t="s">
        <v>142</v>
      </c>
      <c r="U20" s="403">
        <v>60000</v>
      </c>
      <c r="V20" s="403">
        <f t="shared" si="5"/>
        <v>10800</v>
      </c>
      <c r="W20" s="403">
        <v>0</v>
      </c>
      <c r="X20" s="384">
        <v>118</v>
      </c>
      <c r="Y20" s="408" t="s">
        <v>47</v>
      </c>
      <c r="Z20" s="386">
        <f t="shared" si="6"/>
        <v>49200</v>
      </c>
      <c r="AA20" s="409"/>
      <c r="AB20" s="409"/>
      <c r="AC20" s="410">
        <f t="shared" si="16"/>
        <v>30000</v>
      </c>
      <c r="AD20" s="403"/>
      <c r="AE20" s="403"/>
      <c r="AF20" s="404" t="s">
        <v>231</v>
      </c>
      <c r="AG20" s="411">
        <v>8</v>
      </c>
      <c r="AH20" s="412">
        <v>13</v>
      </c>
      <c r="AI20" s="413" t="s">
        <v>229</v>
      </c>
      <c r="AJ20" s="404"/>
      <c r="AK20" s="404"/>
      <c r="AL20" s="407">
        <v>0</v>
      </c>
      <c r="AM20" s="403" t="s">
        <v>50</v>
      </c>
      <c r="AN20" s="403" t="s">
        <v>51</v>
      </c>
      <c r="AO20" s="403"/>
      <c r="AP20" s="407"/>
      <c r="AQ20" s="407"/>
      <c r="AR20" s="407"/>
      <c r="AS20" s="407"/>
      <c r="AU2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100029, 'Б-100029-13',date'2016-03-05',2, 1, 1, 'RUR', 1, 18, date'2016-03-06', date'2016-03-07',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date'2016-03-31' );insert into xxxx_client_discount_m  (ID,CLIENT_ID,CLIENT_AVG_DISCOUNT,DT) values (s_xxxx_client_discount_m.NEXTVAL,118, 13, date'2016-03-01');</v>
      </c>
    </row>
    <row r="21" spans="1:47" ht="15" customHeight="1" x14ac:dyDescent="0.3">
      <c r="A21" s="375">
        <v>5</v>
      </c>
      <c r="B21" s="432"/>
      <c r="C21" s="377" t="str">
        <f>"1000"&amp;A21</f>
        <v>10005</v>
      </c>
      <c r="D21" s="377" t="str">
        <f>"1000"&amp;A21&amp;"/13"</f>
        <v>10005/13</v>
      </c>
      <c r="E21" s="378" t="s">
        <v>251</v>
      </c>
      <c r="F21" s="378" t="s">
        <v>252</v>
      </c>
      <c r="G21" s="377">
        <v>1</v>
      </c>
      <c r="H21" s="379">
        <v>100030</v>
      </c>
      <c r="I21" s="380" t="str">
        <f>"Б-"&amp;H21&amp;"-13"</f>
        <v>Б-100030-13</v>
      </c>
      <c r="J21" s="381">
        <v>2</v>
      </c>
      <c r="K21" s="377">
        <v>7</v>
      </c>
      <c r="L21" s="377" t="s">
        <v>42</v>
      </c>
      <c r="M21" s="381">
        <v>1</v>
      </c>
      <c r="N21" s="377">
        <v>18</v>
      </c>
      <c r="O21" s="378" t="s">
        <v>167</v>
      </c>
      <c r="P21" s="378" t="s">
        <v>234</v>
      </c>
      <c r="Q21" s="378" t="s">
        <v>235</v>
      </c>
      <c r="R21" s="383" t="str">
        <f>H21&amp;"1"</f>
        <v>1000301</v>
      </c>
      <c r="S21" s="438">
        <v>4</v>
      </c>
      <c r="T21" s="378" t="s">
        <v>139</v>
      </c>
      <c r="U21" s="377">
        <v>100000</v>
      </c>
      <c r="V21" s="377">
        <f>U21*0.18</f>
        <v>18000</v>
      </c>
      <c r="W21" s="377">
        <v>0</v>
      </c>
      <c r="X21" s="384">
        <v>119</v>
      </c>
      <c r="Y21" s="385" t="s">
        <v>47</v>
      </c>
      <c r="Z21" s="386">
        <f t="shared" si="6"/>
        <v>82000</v>
      </c>
      <c r="AA21" s="387"/>
      <c r="AB21" s="388"/>
      <c r="AC21" s="379">
        <f>U21*0.5</f>
        <v>50000</v>
      </c>
      <c r="AD21" s="377"/>
      <c r="AE21" s="377"/>
      <c r="AF21" s="378" t="s">
        <v>231</v>
      </c>
      <c r="AG21" s="389">
        <v>8</v>
      </c>
      <c r="AH21" s="390">
        <v>13</v>
      </c>
      <c r="AI21" s="391" t="s">
        <v>229</v>
      </c>
      <c r="AJ21" s="378"/>
      <c r="AK21" s="378"/>
      <c r="AL21" s="383">
        <v>0</v>
      </c>
      <c r="AM21" s="380" t="s">
        <v>50</v>
      </c>
      <c r="AN21" s="377" t="s">
        <v>51</v>
      </c>
      <c r="AO21" s="377"/>
      <c r="AP21" s="383"/>
      <c r="AQ21" s="383"/>
      <c r="AR21" s="383"/>
      <c r="AS21" s="383" t="s">
        <v>63</v>
      </c>
      <c r="AT21" s="329"/>
      <c r="AU2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100030, 'Б-100030-13',date'2016-03-02',2, 7, 7, 'RUR', 1, 18, date'2016-03-06', date'2016-03-07',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date'2016-03-31' );insert into xxxx_client_discount_m  (ID,CLIENT_ID,CLIENT_AVG_DISCOUNT,DT) values (s_xxxx_client_discount_m.NEXTVAL,119, 13, date'2016-03-01');</v>
      </c>
    </row>
    <row r="22" spans="1:47" ht="15" customHeight="1" x14ac:dyDescent="0.3">
      <c r="A22" s="375">
        <v>5</v>
      </c>
      <c r="B22" s="432"/>
      <c r="C22" s="377" t="str">
        <f t="shared" ref="C22:C25" si="17">"1000"&amp;A22</f>
        <v>10005</v>
      </c>
      <c r="D22" s="377" t="str">
        <f t="shared" ref="D22:D25" si="18">"1000"&amp;A22&amp;"/13"</f>
        <v>10005/13</v>
      </c>
      <c r="E22" s="378" t="s">
        <v>251</v>
      </c>
      <c r="F22" s="378" t="s">
        <v>252</v>
      </c>
      <c r="G22" s="377">
        <v>1</v>
      </c>
      <c r="H22" s="379">
        <v>100031</v>
      </c>
      <c r="I22" s="380" t="str">
        <f t="shared" si="3"/>
        <v>Б-100031-13</v>
      </c>
      <c r="J22" s="381">
        <v>2</v>
      </c>
      <c r="K22" s="377">
        <v>7</v>
      </c>
      <c r="L22" s="377" t="s">
        <v>42</v>
      </c>
      <c r="M22" s="381">
        <v>1</v>
      </c>
      <c r="N22" s="377">
        <v>18</v>
      </c>
      <c r="O22" s="378" t="s">
        <v>168</v>
      </c>
      <c r="P22" s="378" t="s">
        <v>234</v>
      </c>
      <c r="Q22" s="378" t="s">
        <v>235</v>
      </c>
      <c r="R22" s="383" t="str">
        <f t="shared" ref="R22:R25" si="19">H22&amp;"1"</f>
        <v>1000311</v>
      </c>
      <c r="S22" s="380">
        <v>1</v>
      </c>
      <c r="T22" s="378" t="s">
        <v>140</v>
      </c>
      <c r="U22" s="377">
        <v>90000</v>
      </c>
      <c r="V22" s="377">
        <f t="shared" si="5"/>
        <v>16200</v>
      </c>
      <c r="W22" s="377">
        <v>0</v>
      </c>
      <c r="X22" s="384">
        <v>120</v>
      </c>
      <c r="Y22" s="385" t="s">
        <v>47</v>
      </c>
      <c r="Z22" s="386">
        <f t="shared" si="6"/>
        <v>73800</v>
      </c>
      <c r="AA22" s="387"/>
      <c r="AB22" s="429"/>
      <c r="AC22" s="379">
        <f t="shared" ref="AC22:AC25" si="20">U22*0.5</f>
        <v>45000</v>
      </c>
      <c r="AD22" s="377"/>
      <c r="AE22" s="377"/>
      <c r="AF22" s="378" t="s">
        <v>231</v>
      </c>
      <c r="AG22" s="389">
        <v>8</v>
      </c>
      <c r="AH22" s="395">
        <v>7</v>
      </c>
      <c r="AI22" s="391" t="s">
        <v>229</v>
      </c>
      <c r="AJ22" s="378"/>
      <c r="AK22" s="378"/>
      <c r="AL22" s="383">
        <v>0</v>
      </c>
      <c r="AM22" s="380" t="s">
        <v>50</v>
      </c>
      <c r="AN22" s="377" t="s">
        <v>51</v>
      </c>
      <c r="AO22" s="377"/>
      <c r="AP22" s="383"/>
      <c r="AQ22" s="383"/>
      <c r="AR22" s="383"/>
      <c r="AS22" s="383" t="s">
        <v>64</v>
      </c>
      <c r="AT22" s="329"/>
      <c r="AU2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100031, 'Б-100031-13',date'2016-03-03',2, 7, 7, 'RUR', 1, 18, date'2016-03-06', date'2016-03-07',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date'2016-03-31' );insert into xxxx_client_discount_m  (ID,CLIENT_ID,CLIENT_AVG_DISCOUNT,DT) values (s_xxxx_client_discount_m.NEXTVAL,120, 7, date'2016-03-01');</v>
      </c>
    </row>
    <row r="23" spans="1:47" ht="15" customHeight="1" x14ac:dyDescent="0.3">
      <c r="A23" s="375">
        <v>5</v>
      </c>
      <c r="B23" s="432"/>
      <c r="C23" s="377" t="str">
        <f t="shared" si="17"/>
        <v>10005</v>
      </c>
      <c r="D23" s="377" t="str">
        <f t="shared" si="18"/>
        <v>10005/13</v>
      </c>
      <c r="E23" s="378" t="s">
        <v>251</v>
      </c>
      <c r="F23" s="378" t="s">
        <v>252</v>
      </c>
      <c r="G23" s="377">
        <v>1</v>
      </c>
      <c r="H23" s="379">
        <v>100032</v>
      </c>
      <c r="I23" s="380" t="str">
        <f t="shared" si="3"/>
        <v>Б-100032-13</v>
      </c>
      <c r="J23" s="381">
        <v>2</v>
      </c>
      <c r="K23" s="377">
        <v>7</v>
      </c>
      <c r="L23" s="377" t="s">
        <v>42</v>
      </c>
      <c r="M23" s="381">
        <v>1</v>
      </c>
      <c r="N23" s="377">
        <v>18</v>
      </c>
      <c r="O23" s="378" t="s">
        <v>168</v>
      </c>
      <c r="P23" s="378" t="s">
        <v>234</v>
      </c>
      <c r="Q23" s="378" t="s">
        <v>235</v>
      </c>
      <c r="R23" s="383" t="str">
        <f t="shared" si="19"/>
        <v>1000321</v>
      </c>
      <c r="S23" s="380">
        <v>1</v>
      </c>
      <c r="T23" s="378" t="s">
        <v>140</v>
      </c>
      <c r="U23" s="377">
        <v>90000</v>
      </c>
      <c r="V23" s="377">
        <f t="shared" si="5"/>
        <v>16200</v>
      </c>
      <c r="W23" s="377">
        <v>0</v>
      </c>
      <c r="X23" s="384">
        <v>121</v>
      </c>
      <c r="Y23" s="385" t="s">
        <v>47</v>
      </c>
      <c r="Z23" s="386">
        <f t="shared" si="6"/>
        <v>73800</v>
      </c>
      <c r="AA23" s="387"/>
      <c r="AB23" s="429"/>
      <c r="AC23" s="379">
        <f t="shared" si="20"/>
        <v>45000</v>
      </c>
      <c r="AD23" s="377"/>
      <c r="AE23" s="377"/>
      <c r="AF23" s="378" t="s">
        <v>231</v>
      </c>
      <c r="AG23" s="389">
        <v>8</v>
      </c>
      <c r="AH23" s="395">
        <v>7</v>
      </c>
      <c r="AI23" s="391" t="s">
        <v>229</v>
      </c>
      <c r="AJ23" s="378"/>
      <c r="AK23" s="378"/>
      <c r="AL23" s="383">
        <v>0</v>
      </c>
      <c r="AM23" s="380" t="s">
        <v>50</v>
      </c>
      <c r="AN23" s="377" t="s">
        <v>51</v>
      </c>
      <c r="AO23" s="377"/>
      <c r="AP23" s="383"/>
      <c r="AQ23" s="383"/>
      <c r="AR23" s="383"/>
      <c r="AS23" s="383"/>
      <c r="AT23" s="329"/>
      <c r="AU2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100032, 'Б-100032-13',date'2016-03-03',2, 7, 7, 'RUR', 1, 18, date'2016-03-06', date'2016-03-07', 1000321, 1, to_date('2016-03-08 00:00:00','YYYY-MM-DD HH24:MI:SS'), 90000, 16200, 0, 121, 0, 'c1', 8,null);insert into xxxx_oebs_cash_payment_test (ID, INVOICE_ID, OEBS_PAYMENT, DOC_DATE, COMISS_DATE) values (s_xxxx_oebs_cash_payment_test.NEXTVAL, 100032, 45000, to_date('2016-03-08 00:00:00','YYYY-MM-DD HH24:MI:SS'), date'2016-03-31' );insert into xxxx_client_discount_m  (ID,CLIENT_ID,CLIENT_AVG_DISCOUNT,DT) values (s_xxxx_client_discount_m.NEXTVAL,121, 7, date'2016-03-01');</v>
      </c>
    </row>
    <row r="24" spans="1:47" ht="15" customHeight="1" x14ac:dyDescent="0.3">
      <c r="A24" s="375">
        <v>5</v>
      </c>
      <c r="B24" s="432"/>
      <c r="C24" s="377" t="str">
        <f t="shared" si="17"/>
        <v>10005</v>
      </c>
      <c r="D24" s="377" t="str">
        <f t="shared" si="18"/>
        <v>10005/13</v>
      </c>
      <c r="E24" s="378" t="s">
        <v>251</v>
      </c>
      <c r="F24" s="378" t="s">
        <v>252</v>
      </c>
      <c r="G24" s="377">
        <v>1</v>
      </c>
      <c r="H24" s="379">
        <v>100033</v>
      </c>
      <c r="I24" s="380" t="str">
        <f t="shared" si="3"/>
        <v>Б-100033-13</v>
      </c>
      <c r="J24" s="381">
        <v>2</v>
      </c>
      <c r="K24" s="398">
        <v>2</v>
      </c>
      <c r="L24" s="377" t="s">
        <v>42</v>
      </c>
      <c r="M24" s="381">
        <v>1</v>
      </c>
      <c r="N24" s="377">
        <v>18</v>
      </c>
      <c r="O24" s="378" t="s">
        <v>169</v>
      </c>
      <c r="P24" s="378" t="s">
        <v>234</v>
      </c>
      <c r="Q24" s="378" t="s">
        <v>235</v>
      </c>
      <c r="R24" s="383" t="str">
        <f t="shared" si="19"/>
        <v>1000331</v>
      </c>
      <c r="S24" s="380">
        <v>1</v>
      </c>
      <c r="T24" s="378" t="s">
        <v>141</v>
      </c>
      <c r="U24" s="377">
        <v>80000</v>
      </c>
      <c r="V24" s="377">
        <f t="shared" si="5"/>
        <v>14400</v>
      </c>
      <c r="W24" s="377">
        <v>0</v>
      </c>
      <c r="X24" s="384">
        <v>122</v>
      </c>
      <c r="Y24" s="385" t="s">
        <v>47</v>
      </c>
      <c r="Z24" s="386">
        <f t="shared" si="6"/>
        <v>65600</v>
      </c>
      <c r="AA24" s="387"/>
      <c r="AB24" s="396"/>
      <c r="AC24" s="379">
        <f t="shared" si="20"/>
        <v>40000</v>
      </c>
      <c r="AD24" s="377"/>
      <c r="AE24" s="377"/>
      <c r="AF24" s="378" t="s">
        <v>231</v>
      </c>
      <c r="AG24" s="389">
        <v>8</v>
      </c>
      <c r="AH24" s="397">
        <v>20</v>
      </c>
      <c r="AI24" s="391" t="s">
        <v>229</v>
      </c>
      <c r="AJ24" s="378"/>
      <c r="AK24" s="378"/>
      <c r="AL24" s="383">
        <v>0</v>
      </c>
      <c r="AM24" s="380" t="s">
        <v>50</v>
      </c>
      <c r="AN24" s="377" t="s">
        <v>51</v>
      </c>
      <c r="AO24" s="377"/>
      <c r="AP24" s="383"/>
      <c r="AQ24" s="383"/>
      <c r="AR24" s="383"/>
      <c r="AS24" s="383"/>
      <c r="AT24" s="329"/>
      <c r="AU2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100033, 'Б-100033-13',date'2016-03-04',2, 2, 2, 'RUR', 1, 18, date'2016-03-06', date'2016-03-07',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date'2016-03-31' );insert into xxxx_client_discount_m  (ID,CLIENT_ID,CLIENT_AVG_DISCOUNT,DT) values (s_xxxx_client_discount_m.NEXTVAL,122, 20, date'2016-03-01');</v>
      </c>
    </row>
    <row r="25" spans="1:47" ht="15" customHeight="1" x14ac:dyDescent="0.3">
      <c r="A25" s="375">
        <v>5</v>
      </c>
      <c r="B25" s="432"/>
      <c r="C25" s="403" t="str">
        <f t="shared" si="17"/>
        <v>10005</v>
      </c>
      <c r="D25" s="403" t="str">
        <f t="shared" si="18"/>
        <v>10005/13</v>
      </c>
      <c r="E25" s="404" t="s">
        <v>251</v>
      </c>
      <c r="F25" s="404" t="s">
        <v>252</v>
      </c>
      <c r="G25" s="377">
        <v>1</v>
      </c>
      <c r="H25" s="379">
        <v>100034</v>
      </c>
      <c r="I25" s="403" t="str">
        <f t="shared" si="3"/>
        <v>Б-100034-13</v>
      </c>
      <c r="J25" s="381">
        <v>2</v>
      </c>
      <c r="K25" s="405">
        <v>1</v>
      </c>
      <c r="L25" s="403" t="s">
        <v>42</v>
      </c>
      <c r="M25" s="406">
        <v>1</v>
      </c>
      <c r="N25" s="403">
        <v>18</v>
      </c>
      <c r="O25" s="404" t="s">
        <v>170</v>
      </c>
      <c r="P25" s="404" t="s">
        <v>234</v>
      </c>
      <c r="Q25" s="404" t="s">
        <v>235</v>
      </c>
      <c r="R25" s="407" t="str">
        <f t="shared" si="19"/>
        <v>1000341</v>
      </c>
      <c r="S25" s="403">
        <v>1</v>
      </c>
      <c r="T25" s="404" t="s">
        <v>142</v>
      </c>
      <c r="U25" s="403">
        <v>60000</v>
      </c>
      <c r="V25" s="403">
        <f t="shared" si="5"/>
        <v>10800</v>
      </c>
      <c r="W25" s="403">
        <v>0</v>
      </c>
      <c r="X25" s="384">
        <v>123</v>
      </c>
      <c r="Y25" s="408" t="s">
        <v>47</v>
      </c>
      <c r="Z25" s="386">
        <f t="shared" si="6"/>
        <v>49200</v>
      </c>
      <c r="AA25" s="409"/>
      <c r="AB25" s="409"/>
      <c r="AC25" s="410">
        <f t="shared" si="20"/>
        <v>30000</v>
      </c>
      <c r="AD25" s="403"/>
      <c r="AE25" s="403"/>
      <c r="AF25" s="404" t="s">
        <v>231</v>
      </c>
      <c r="AG25" s="411">
        <v>8</v>
      </c>
      <c r="AH25" s="412">
        <v>13</v>
      </c>
      <c r="AI25" s="413" t="s">
        <v>229</v>
      </c>
      <c r="AJ25" s="404"/>
      <c r="AK25" s="404"/>
      <c r="AL25" s="407">
        <v>0</v>
      </c>
      <c r="AM25" s="403" t="s">
        <v>50</v>
      </c>
      <c r="AN25" s="403" t="s">
        <v>51</v>
      </c>
      <c r="AO25" s="403"/>
      <c r="AP25" s="407"/>
      <c r="AQ25" s="407"/>
      <c r="AR25" s="407"/>
      <c r="AS25" s="407"/>
      <c r="AT25" s="330"/>
      <c r="AU2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100034, 'Б-100034-13',date'2016-03-05',2, 1, 1, 'RUR', 1, 18, date'2016-03-06', date'2016-03-07',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date'2016-03-31' );insert into xxxx_client_discount_m  (ID,CLIENT_ID,CLIENT_AVG_DISCOUNT,DT) values (s_xxxx_client_discount_m.NEXTVAL,123, 13, date'2016-03-01');</v>
      </c>
    </row>
    <row r="26" spans="1:47" ht="15" customHeight="1" x14ac:dyDescent="0.3">
      <c r="A26" s="375">
        <v>6</v>
      </c>
      <c r="B26" s="439"/>
      <c r="C26" s="377" t="str">
        <f>"1000"&amp;A26</f>
        <v>10006</v>
      </c>
      <c r="D26" s="377" t="str">
        <f>"1000"&amp;A26&amp;"/13"</f>
        <v>10006/13</v>
      </c>
      <c r="E26" s="378" t="s">
        <v>251</v>
      </c>
      <c r="F26" s="378" t="s">
        <v>252</v>
      </c>
      <c r="G26" s="377">
        <v>1</v>
      </c>
      <c r="H26" s="379">
        <v>100035</v>
      </c>
      <c r="I26" s="380" t="str">
        <f>"Б-"&amp;H26&amp;"-13"</f>
        <v>Б-100035-13</v>
      </c>
      <c r="J26" s="381">
        <v>2</v>
      </c>
      <c r="K26" s="382">
        <v>2</v>
      </c>
      <c r="L26" s="377" t="s">
        <v>42</v>
      </c>
      <c r="M26" s="381">
        <v>1</v>
      </c>
      <c r="N26" s="377">
        <v>18</v>
      </c>
      <c r="O26" s="378" t="s">
        <v>167</v>
      </c>
      <c r="P26" s="378" t="s">
        <v>234</v>
      </c>
      <c r="Q26" s="378" t="s">
        <v>235</v>
      </c>
      <c r="R26" s="383" t="str">
        <f>H26&amp;"1"</f>
        <v>1000351</v>
      </c>
      <c r="S26" s="380">
        <v>1</v>
      </c>
      <c r="T26" s="378" t="s">
        <v>139</v>
      </c>
      <c r="U26" s="377">
        <v>100000</v>
      </c>
      <c r="V26" s="377">
        <f>U26*0.18</f>
        <v>18000</v>
      </c>
      <c r="W26" s="377">
        <v>0</v>
      </c>
      <c r="X26" s="384">
        <v>124</v>
      </c>
      <c r="Y26" s="385" t="s">
        <v>47</v>
      </c>
      <c r="Z26" s="386">
        <f t="shared" si="6"/>
        <v>82000</v>
      </c>
      <c r="AA26" s="387"/>
      <c r="AB26" s="388"/>
      <c r="AC26" s="379">
        <f>U26*0.5</f>
        <v>50000</v>
      </c>
      <c r="AD26" s="377"/>
      <c r="AE26" s="377"/>
      <c r="AF26" s="378" t="s">
        <v>231</v>
      </c>
      <c r="AG26" s="389">
        <v>8</v>
      </c>
      <c r="AH26" s="390">
        <v>13</v>
      </c>
      <c r="AI26" s="391" t="s">
        <v>229</v>
      </c>
      <c r="AJ26" s="378"/>
      <c r="AK26" s="378"/>
      <c r="AL26" s="383">
        <v>0</v>
      </c>
      <c r="AM26" s="380" t="s">
        <v>50</v>
      </c>
      <c r="AN26" s="377" t="s">
        <v>51</v>
      </c>
      <c r="AO26" s="377"/>
      <c r="AP26" s="383"/>
      <c r="AQ26" s="383"/>
      <c r="AR26" s="383"/>
      <c r="AS26" s="380" t="s">
        <v>65</v>
      </c>
      <c r="AT26" s="329"/>
      <c r="AU2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100035, 'Б-100035-13',date'2016-03-02',2, 2, 2, 'RUR', 1, 18, date'2016-03-06', date'2016-03-07',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date'2016-03-31' );insert into xxxx_client_discount_m  (ID,CLIENT_ID,CLIENT_AVG_DISCOUNT,DT) values (s_xxxx_client_discount_m.NEXTVAL,124, 13, date'2016-03-01');</v>
      </c>
    </row>
    <row r="27" spans="1:47" ht="15" customHeight="1" x14ac:dyDescent="0.3">
      <c r="A27" s="375">
        <v>6</v>
      </c>
      <c r="B27" s="376"/>
      <c r="C27" s="377" t="str">
        <f t="shared" ref="C27:C30" si="21">"1000"&amp;A27</f>
        <v>10006</v>
      </c>
      <c r="D27" s="377" t="str">
        <f t="shared" ref="D27:D30" si="22">"1000"&amp;A27&amp;"/13"</f>
        <v>10006/13</v>
      </c>
      <c r="E27" s="378" t="s">
        <v>251</v>
      </c>
      <c r="F27" s="378" t="s">
        <v>252</v>
      </c>
      <c r="G27" s="377">
        <v>1</v>
      </c>
      <c r="H27" s="379">
        <v>100036</v>
      </c>
      <c r="I27" s="380" t="str">
        <f t="shared" si="3"/>
        <v>Б-100036-13</v>
      </c>
      <c r="J27" s="381">
        <v>2</v>
      </c>
      <c r="K27" s="377">
        <v>7</v>
      </c>
      <c r="L27" s="377" t="s">
        <v>42</v>
      </c>
      <c r="M27" s="381">
        <v>1</v>
      </c>
      <c r="N27" s="377">
        <v>18</v>
      </c>
      <c r="O27" s="378" t="s">
        <v>168</v>
      </c>
      <c r="P27" s="378" t="s">
        <v>234</v>
      </c>
      <c r="Q27" s="378" t="s">
        <v>235</v>
      </c>
      <c r="R27" s="383" t="str">
        <f t="shared" ref="R27:R30" si="23">H27&amp;"1"</f>
        <v>1000361</v>
      </c>
      <c r="S27" s="380">
        <v>1</v>
      </c>
      <c r="T27" s="378" t="s">
        <v>140</v>
      </c>
      <c r="U27" s="377">
        <v>90000</v>
      </c>
      <c r="V27" s="377">
        <f t="shared" si="5"/>
        <v>16200</v>
      </c>
      <c r="W27" s="377">
        <v>0</v>
      </c>
      <c r="X27" s="384">
        <v>125</v>
      </c>
      <c r="Y27" s="385" t="s">
        <v>47</v>
      </c>
      <c r="Z27" s="386">
        <f t="shared" si="6"/>
        <v>73800</v>
      </c>
      <c r="AA27" s="387"/>
      <c r="AB27" s="429"/>
      <c r="AC27" s="379">
        <f t="shared" ref="AC27:AC30" si="24">U27*0.5</f>
        <v>45000</v>
      </c>
      <c r="AD27" s="377"/>
      <c r="AE27" s="377"/>
      <c r="AF27" s="378" t="s">
        <v>231</v>
      </c>
      <c r="AG27" s="389">
        <v>8</v>
      </c>
      <c r="AH27" s="395">
        <v>7</v>
      </c>
      <c r="AI27" s="391" t="s">
        <v>229</v>
      </c>
      <c r="AJ27" s="378"/>
      <c r="AK27" s="378"/>
      <c r="AL27" s="383">
        <v>0</v>
      </c>
      <c r="AM27" s="380" t="s">
        <v>50</v>
      </c>
      <c r="AN27" s="377" t="s">
        <v>51</v>
      </c>
      <c r="AO27" s="377"/>
      <c r="AP27" s="383"/>
      <c r="AQ27" s="383"/>
      <c r="AR27" s="383"/>
      <c r="AU2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100036, 'Б-100036-13',date'2016-03-03',2, 7, 7, 'RUR', 1, 18, date'2016-03-06', date'2016-03-07',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date'2016-03-31' );insert into xxxx_client_discount_m  (ID,CLIENT_ID,CLIENT_AVG_DISCOUNT,DT) values (s_xxxx_client_discount_m.NEXTVAL,125, 7, date'2016-03-01');</v>
      </c>
    </row>
    <row r="28" spans="1:47" ht="15" customHeight="1" x14ac:dyDescent="0.3">
      <c r="A28" s="375">
        <v>6</v>
      </c>
      <c r="B28" s="376"/>
      <c r="C28" s="377" t="str">
        <f t="shared" si="21"/>
        <v>10006</v>
      </c>
      <c r="D28" s="377" t="str">
        <f t="shared" si="22"/>
        <v>10006/13</v>
      </c>
      <c r="E28" s="378" t="s">
        <v>251</v>
      </c>
      <c r="F28" s="378" t="s">
        <v>252</v>
      </c>
      <c r="G28" s="377">
        <v>1</v>
      </c>
      <c r="H28" s="379">
        <v>100037</v>
      </c>
      <c r="I28" s="380" t="str">
        <f t="shared" si="3"/>
        <v>Б-100037-13</v>
      </c>
      <c r="J28" s="381">
        <v>2</v>
      </c>
      <c r="K28" s="377">
        <v>7</v>
      </c>
      <c r="L28" s="377" t="s">
        <v>42</v>
      </c>
      <c r="M28" s="381">
        <v>1</v>
      </c>
      <c r="N28" s="377">
        <v>18</v>
      </c>
      <c r="O28" s="378" t="s">
        <v>168</v>
      </c>
      <c r="P28" s="378" t="s">
        <v>234</v>
      </c>
      <c r="Q28" s="378" t="s">
        <v>235</v>
      </c>
      <c r="R28" s="383" t="str">
        <f t="shared" si="23"/>
        <v>1000371</v>
      </c>
      <c r="S28" s="380">
        <v>1</v>
      </c>
      <c r="T28" s="378" t="s">
        <v>140</v>
      </c>
      <c r="U28" s="377">
        <v>90000</v>
      </c>
      <c r="V28" s="377">
        <f t="shared" si="5"/>
        <v>16200</v>
      </c>
      <c r="W28" s="377">
        <v>0</v>
      </c>
      <c r="X28" s="384">
        <v>126</v>
      </c>
      <c r="Y28" s="385" t="s">
        <v>47</v>
      </c>
      <c r="Z28" s="386">
        <f t="shared" si="6"/>
        <v>73800</v>
      </c>
      <c r="AA28" s="387"/>
      <c r="AB28" s="429"/>
      <c r="AC28" s="379">
        <f t="shared" si="24"/>
        <v>45000</v>
      </c>
      <c r="AD28" s="377"/>
      <c r="AE28" s="377"/>
      <c r="AF28" s="378" t="s">
        <v>231</v>
      </c>
      <c r="AG28" s="389">
        <v>8</v>
      </c>
      <c r="AH28" s="395">
        <v>7</v>
      </c>
      <c r="AI28" s="391" t="s">
        <v>229</v>
      </c>
      <c r="AJ28" s="378"/>
      <c r="AK28" s="378"/>
      <c r="AL28" s="383">
        <v>0</v>
      </c>
      <c r="AM28" s="380" t="s">
        <v>50</v>
      </c>
      <c r="AN28" s="377" t="s">
        <v>51</v>
      </c>
      <c r="AO28" s="377"/>
      <c r="AP28" s="383"/>
      <c r="AQ28" s="383"/>
      <c r="AR28" s="383"/>
      <c r="AU2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100037, 'Б-100037-13',date'2016-03-03',2, 7, 7,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date'2016-03-01');</v>
      </c>
    </row>
    <row r="29" spans="1:47" ht="15" customHeight="1" x14ac:dyDescent="0.3">
      <c r="A29" s="375">
        <v>6</v>
      </c>
      <c r="B29" s="376"/>
      <c r="C29" s="377" t="str">
        <f t="shared" si="21"/>
        <v>10006</v>
      </c>
      <c r="D29" s="377" t="str">
        <f t="shared" si="22"/>
        <v>10006/13</v>
      </c>
      <c r="E29" s="378" t="s">
        <v>251</v>
      </c>
      <c r="F29" s="378" t="s">
        <v>252</v>
      </c>
      <c r="G29" s="377">
        <v>1</v>
      </c>
      <c r="H29" s="379">
        <v>100038</v>
      </c>
      <c r="I29" s="380" t="str">
        <f t="shared" si="3"/>
        <v>Б-100038-13</v>
      </c>
      <c r="J29" s="381">
        <v>2</v>
      </c>
      <c r="K29" s="382">
        <v>2</v>
      </c>
      <c r="L29" s="377" t="s">
        <v>42</v>
      </c>
      <c r="M29" s="381">
        <v>1</v>
      </c>
      <c r="N29" s="377">
        <v>18</v>
      </c>
      <c r="O29" s="378" t="s">
        <v>169</v>
      </c>
      <c r="P29" s="378" t="s">
        <v>234</v>
      </c>
      <c r="Q29" s="378" t="s">
        <v>235</v>
      </c>
      <c r="R29" s="383" t="str">
        <f t="shared" si="23"/>
        <v>1000381</v>
      </c>
      <c r="S29" s="380">
        <v>1</v>
      </c>
      <c r="T29" s="378" t="s">
        <v>141</v>
      </c>
      <c r="U29" s="377">
        <v>80000</v>
      </c>
      <c r="V29" s="377">
        <f t="shared" si="5"/>
        <v>14400</v>
      </c>
      <c r="W29" s="377">
        <v>0</v>
      </c>
      <c r="X29" s="384">
        <v>127</v>
      </c>
      <c r="Y29" s="385" t="s">
        <v>47</v>
      </c>
      <c r="Z29" s="386">
        <f t="shared" si="6"/>
        <v>65600</v>
      </c>
      <c r="AA29" s="387"/>
      <c r="AB29" s="396"/>
      <c r="AC29" s="379">
        <f t="shared" si="24"/>
        <v>40000</v>
      </c>
      <c r="AD29" s="377"/>
      <c r="AE29" s="377"/>
      <c r="AF29" s="378" t="s">
        <v>231</v>
      </c>
      <c r="AG29" s="389">
        <v>8</v>
      </c>
      <c r="AH29" s="397">
        <v>20</v>
      </c>
      <c r="AI29" s="391" t="s">
        <v>229</v>
      </c>
      <c r="AJ29" s="378"/>
      <c r="AK29" s="378"/>
      <c r="AL29" s="383">
        <v>0</v>
      </c>
      <c r="AM29" s="380" t="s">
        <v>50</v>
      </c>
      <c r="AN29" s="377" t="s">
        <v>51</v>
      </c>
      <c r="AO29" s="377"/>
      <c r="AP29" s="383"/>
      <c r="AQ29" s="383"/>
      <c r="AR29" s="383"/>
      <c r="AU2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100038, 'Б-100038-13',date'2016-03-04',2, 2, 2, 'RUR', 1, 18, date'2016-03-06', date'2016-03-07',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date'2016-03-31' );insert into xxxx_client_discount_m  (ID,CLIENT_ID,CLIENT_AVG_DISCOUNT,DT) values (s_xxxx_client_discount_m.NEXTVAL,127, 20, date'2016-03-01');</v>
      </c>
    </row>
    <row r="30" spans="1:47" ht="15" customHeight="1" x14ac:dyDescent="0.3">
      <c r="A30" s="375">
        <v>6</v>
      </c>
      <c r="B30" s="376"/>
      <c r="C30" s="377" t="str">
        <f t="shared" si="21"/>
        <v>10006</v>
      </c>
      <c r="D30" s="377" t="str">
        <f t="shared" si="22"/>
        <v>10006/13</v>
      </c>
      <c r="E30" s="378" t="s">
        <v>251</v>
      </c>
      <c r="F30" s="378" t="s">
        <v>252</v>
      </c>
      <c r="G30" s="377">
        <v>1</v>
      </c>
      <c r="H30" s="379">
        <v>100039</v>
      </c>
      <c r="I30" s="380" t="str">
        <f t="shared" si="3"/>
        <v>Б-100039-13</v>
      </c>
      <c r="J30" s="381">
        <v>2</v>
      </c>
      <c r="K30" s="398">
        <v>1</v>
      </c>
      <c r="L30" s="377" t="s">
        <v>42</v>
      </c>
      <c r="M30" s="381">
        <v>1</v>
      </c>
      <c r="N30" s="377">
        <v>18</v>
      </c>
      <c r="O30" s="378" t="s">
        <v>170</v>
      </c>
      <c r="P30" s="378" t="s">
        <v>234</v>
      </c>
      <c r="Q30" s="378" t="s">
        <v>235</v>
      </c>
      <c r="R30" s="383" t="str">
        <f t="shared" si="23"/>
        <v>1000391</v>
      </c>
      <c r="S30" s="380">
        <v>1</v>
      </c>
      <c r="T30" s="378" t="s">
        <v>142</v>
      </c>
      <c r="U30" s="377">
        <v>60000</v>
      </c>
      <c r="V30" s="377">
        <f t="shared" si="5"/>
        <v>10800</v>
      </c>
      <c r="W30" s="377">
        <v>0</v>
      </c>
      <c r="X30" s="384">
        <v>128</v>
      </c>
      <c r="Y30" s="385" t="s">
        <v>47</v>
      </c>
      <c r="Z30" s="386">
        <f t="shared" si="6"/>
        <v>49200</v>
      </c>
      <c r="AA30" s="387"/>
      <c r="AB30" s="396"/>
      <c r="AC30" s="379">
        <f t="shared" si="24"/>
        <v>30000</v>
      </c>
      <c r="AD30" s="377"/>
      <c r="AE30" s="377"/>
      <c r="AF30" s="378" t="s">
        <v>231</v>
      </c>
      <c r="AG30" s="389">
        <v>8</v>
      </c>
      <c r="AH30" s="397">
        <v>13</v>
      </c>
      <c r="AI30" s="391" t="s">
        <v>229</v>
      </c>
      <c r="AJ30" s="378"/>
      <c r="AK30" s="378"/>
      <c r="AL30" s="383">
        <v>0</v>
      </c>
      <c r="AM30" s="380" t="s">
        <v>50</v>
      </c>
      <c r="AN30" s="377" t="s">
        <v>51</v>
      </c>
      <c r="AO30" s="377"/>
      <c r="AP30" s="383"/>
      <c r="AQ30" s="383"/>
      <c r="AR30" s="383"/>
      <c r="AU3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100039, 'Б-100039-13',date'2016-03-05',2, 1, 1, 'RUR', 1, 18, date'2016-03-06', date'2016-03-07',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date'2016-03-31' );insert into xxxx_client_discount_m  (ID,CLIENT_ID,CLIENT_AVG_DISCOUNT,DT) values (s_xxxx_client_discount_m.NEXTVAL,128, 13, date'2016-03-01');</v>
      </c>
    </row>
    <row r="31" spans="1:47" ht="15" customHeight="1" x14ac:dyDescent="0.3">
      <c r="A31" s="375">
        <v>6</v>
      </c>
      <c r="B31" s="376"/>
      <c r="C31" s="377" t="str">
        <f>"1000"&amp;A31</f>
        <v>10006</v>
      </c>
      <c r="D31" s="377" t="str">
        <f>"1000"&amp;A31&amp;"/13"</f>
        <v>10006/13</v>
      </c>
      <c r="E31" s="378" t="s">
        <v>251</v>
      </c>
      <c r="F31" s="378" t="s">
        <v>252</v>
      </c>
      <c r="G31" s="377">
        <v>1</v>
      </c>
      <c r="H31" s="379">
        <v>100040</v>
      </c>
      <c r="I31" s="380" t="str">
        <f>"Б-"&amp;H31&amp;"-13"</f>
        <v>Б-100040-13</v>
      </c>
      <c r="J31" s="381">
        <v>2</v>
      </c>
      <c r="K31" s="377">
        <v>7</v>
      </c>
      <c r="L31" s="377" t="s">
        <v>42</v>
      </c>
      <c r="M31" s="381">
        <v>1</v>
      </c>
      <c r="N31" s="377">
        <v>18</v>
      </c>
      <c r="O31" s="378" t="s">
        <v>167</v>
      </c>
      <c r="P31" s="378" t="s">
        <v>234</v>
      </c>
      <c r="Q31" s="378" t="s">
        <v>235</v>
      </c>
      <c r="R31" s="383" t="str">
        <f>H31&amp;"1"</f>
        <v>1000401</v>
      </c>
      <c r="S31" s="380">
        <v>1</v>
      </c>
      <c r="T31" s="394" t="s">
        <v>143</v>
      </c>
      <c r="U31" s="377">
        <v>100000</v>
      </c>
      <c r="V31" s="377">
        <f>U31*0.18</f>
        <v>18000</v>
      </c>
      <c r="W31" s="377">
        <v>0</v>
      </c>
      <c r="X31" s="384">
        <v>129</v>
      </c>
      <c r="Y31" s="385" t="s">
        <v>47</v>
      </c>
      <c r="Z31" s="386">
        <f t="shared" si="6"/>
        <v>82000</v>
      </c>
      <c r="AA31" s="387"/>
      <c r="AB31" s="388"/>
      <c r="AC31" s="379">
        <f>U31*0.5</f>
        <v>50000</v>
      </c>
      <c r="AD31" s="377"/>
      <c r="AE31" s="377"/>
      <c r="AF31" s="394" t="s">
        <v>232</v>
      </c>
      <c r="AG31" s="389">
        <v>8</v>
      </c>
      <c r="AH31" s="390">
        <v>13</v>
      </c>
      <c r="AI31" s="391" t="s">
        <v>229</v>
      </c>
      <c r="AJ31" s="378"/>
      <c r="AK31" s="378"/>
      <c r="AL31" s="383">
        <v>0</v>
      </c>
      <c r="AM31" s="380" t="s">
        <v>50</v>
      </c>
      <c r="AN31" s="377" t="s">
        <v>51</v>
      </c>
      <c r="AO31" s="377"/>
      <c r="AP31" s="383"/>
      <c r="AQ31" s="383"/>
      <c r="AR31" s="383"/>
      <c r="AU3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100040, 'Б-100040-13',date'2016-03-02',2, 7, 7, 'RUR', 1, 18, date'2016-03-06', date'2016-03-07',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date'2016-04-30' );insert into xxxx_client_discount_m  (ID,CLIENT_ID,CLIENT_AVG_DISCOUNT,DT) values (s_xxxx_client_discount_m.NEXTVAL,129, 13, date'2016-03-01');</v>
      </c>
    </row>
    <row r="32" spans="1:47" ht="15" customHeight="1" x14ac:dyDescent="0.3">
      <c r="A32" s="375">
        <v>6</v>
      </c>
      <c r="B32" s="376"/>
      <c r="C32" s="377" t="str">
        <f t="shared" ref="C32:C35" si="25">"1000"&amp;A32</f>
        <v>10006</v>
      </c>
      <c r="D32" s="377" t="str">
        <f t="shared" ref="D32:D35" si="26">"1000"&amp;A32&amp;"/13"</f>
        <v>10006/13</v>
      </c>
      <c r="E32" s="378" t="s">
        <v>251</v>
      </c>
      <c r="F32" s="378" t="s">
        <v>252</v>
      </c>
      <c r="G32" s="377">
        <v>1</v>
      </c>
      <c r="H32" s="379">
        <v>100041</v>
      </c>
      <c r="I32" s="380" t="str">
        <f t="shared" si="3"/>
        <v>Б-100041-13</v>
      </c>
      <c r="J32" s="381">
        <v>2</v>
      </c>
      <c r="K32" s="398">
        <v>12</v>
      </c>
      <c r="L32" s="377" t="s">
        <v>42</v>
      </c>
      <c r="M32" s="381">
        <v>1</v>
      </c>
      <c r="N32" s="377">
        <v>18</v>
      </c>
      <c r="O32" s="378" t="s">
        <v>168</v>
      </c>
      <c r="P32" s="378" t="s">
        <v>234</v>
      </c>
      <c r="Q32" s="378" t="s">
        <v>235</v>
      </c>
      <c r="R32" s="383" t="str">
        <f t="shared" ref="R32:R35" si="27">H32&amp;"1"</f>
        <v>1000411</v>
      </c>
      <c r="S32" s="380">
        <v>1</v>
      </c>
      <c r="T32" s="394" t="s">
        <v>144</v>
      </c>
      <c r="U32" s="377">
        <v>90000</v>
      </c>
      <c r="V32" s="377">
        <f t="shared" si="5"/>
        <v>16200</v>
      </c>
      <c r="W32" s="377">
        <v>0</v>
      </c>
      <c r="X32" s="384">
        <v>130</v>
      </c>
      <c r="Y32" s="385" t="s">
        <v>47</v>
      </c>
      <c r="Z32" s="386">
        <f t="shared" si="6"/>
        <v>73800</v>
      </c>
      <c r="AA32" s="387"/>
      <c r="AB32" s="429"/>
      <c r="AC32" s="379">
        <f t="shared" ref="AC32:AC35" si="28">U32*0.5</f>
        <v>45000</v>
      </c>
      <c r="AD32" s="377"/>
      <c r="AE32" s="377"/>
      <c r="AF32" s="394" t="s">
        <v>232</v>
      </c>
      <c r="AG32" s="389">
        <v>8</v>
      </c>
      <c r="AH32" s="395">
        <v>7</v>
      </c>
      <c r="AI32" s="391" t="s">
        <v>229</v>
      </c>
      <c r="AJ32" s="378"/>
      <c r="AK32" s="378"/>
      <c r="AL32" s="383">
        <v>0</v>
      </c>
      <c r="AM32" s="380" t="s">
        <v>50</v>
      </c>
      <c r="AN32" s="377" t="s">
        <v>51</v>
      </c>
      <c r="AO32" s="377"/>
      <c r="AP32" s="383"/>
      <c r="AQ32" s="383"/>
      <c r="AR32" s="383"/>
      <c r="AU3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100041, 'Б-100041-13',date'2016-03-03',2, 12, 12, 'RUR', 1, 18, date'2016-03-06', date'2016-03-07',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date'2016-04-30' );insert into xxxx_client_discount_m  (ID,CLIENT_ID,CLIENT_AVG_DISCOUNT,DT) values (s_xxxx_client_discount_m.NEXTVAL,130, 7, date'2016-03-01');</v>
      </c>
    </row>
    <row r="33" spans="1:47" ht="15" customHeight="1" x14ac:dyDescent="0.3">
      <c r="A33" s="375">
        <v>6</v>
      </c>
      <c r="B33" s="376"/>
      <c r="C33" s="377" t="str">
        <f t="shared" si="25"/>
        <v>10006</v>
      </c>
      <c r="D33" s="377" t="str">
        <f t="shared" si="26"/>
        <v>10006/13</v>
      </c>
      <c r="E33" s="378" t="s">
        <v>251</v>
      </c>
      <c r="F33" s="378" t="s">
        <v>252</v>
      </c>
      <c r="G33" s="377">
        <v>1</v>
      </c>
      <c r="H33" s="379">
        <v>100042</v>
      </c>
      <c r="I33" s="380" t="str">
        <f t="shared" si="3"/>
        <v>Б-100042-13</v>
      </c>
      <c r="J33" s="381">
        <v>2</v>
      </c>
      <c r="K33" s="377">
        <v>7</v>
      </c>
      <c r="L33" s="377" t="s">
        <v>42</v>
      </c>
      <c r="M33" s="381">
        <v>1</v>
      </c>
      <c r="N33" s="377">
        <v>18</v>
      </c>
      <c r="O33" s="378" t="s">
        <v>168</v>
      </c>
      <c r="P33" s="378" t="s">
        <v>234</v>
      </c>
      <c r="Q33" s="378" t="s">
        <v>235</v>
      </c>
      <c r="R33" s="383" t="str">
        <f t="shared" si="27"/>
        <v>1000421</v>
      </c>
      <c r="S33" s="380">
        <v>1</v>
      </c>
      <c r="T33" s="394" t="s">
        <v>144</v>
      </c>
      <c r="U33" s="377">
        <v>90000</v>
      </c>
      <c r="V33" s="377">
        <f t="shared" si="5"/>
        <v>16200</v>
      </c>
      <c r="W33" s="377">
        <v>0</v>
      </c>
      <c r="X33" s="384">
        <v>131</v>
      </c>
      <c r="Y33" s="385" t="s">
        <v>47</v>
      </c>
      <c r="Z33" s="386">
        <f t="shared" si="6"/>
        <v>73800</v>
      </c>
      <c r="AA33" s="387"/>
      <c r="AB33" s="429"/>
      <c r="AC33" s="379">
        <f t="shared" si="28"/>
        <v>45000</v>
      </c>
      <c r="AD33" s="377"/>
      <c r="AE33" s="377"/>
      <c r="AF33" s="394" t="s">
        <v>232</v>
      </c>
      <c r="AG33" s="389">
        <v>8</v>
      </c>
      <c r="AH33" s="395">
        <v>7</v>
      </c>
      <c r="AI33" s="391" t="s">
        <v>229</v>
      </c>
      <c r="AJ33" s="378"/>
      <c r="AK33" s="378"/>
      <c r="AL33" s="383">
        <v>0</v>
      </c>
      <c r="AM33" s="380" t="s">
        <v>50</v>
      </c>
      <c r="AN33" s="377" t="s">
        <v>51</v>
      </c>
      <c r="AO33" s="377"/>
      <c r="AP33" s="383"/>
      <c r="AQ33" s="383"/>
      <c r="AR33" s="383"/>
      <c r="AU3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100042, 'Б-100042-13',date'2016-03-03',2, 7, 7, 'RUR', 1, 18, date'2016-03-06', date'2016-03-07',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date'2016-04-30' );insert into xxxx_client_discount_m  (ID,CLIENT_ID,CLIENT_AVG_DISCOUNT,DT) values (s_xxxx_client_discount_m.NEXTVAL,131, 7, date'2016-03-01');</v>
      </c>
    </row>
    <row r="34" spans="1:47" ht="15" customHeight="1" x14ac:dyDescent="0.3">
      <c r="A34" s="375">
        <v>6</v>
      </c>
      <c r="B34" s="376"/>
      <c r="C34" s="377" t="str">
        <f t="shared" si="25"/>
        <v>10006</v>
      </c>
      <c r="D34" s="377" t="str">
        <f t="shared" si="26"/>
        <v>10006/13</v>
      </c>
      <c r="E34" s="378" t="s">
        <v>251</v>
      </c>
      <c r="F34" s="378" t="s">
        <v>252</v>
      </c>
      <c r="G34" s="377">
        <v>1</v>
      </c>
      <c r="H34" s="379">
        <v>100043</v>
      </c>
      <c r="I34" s="380" t="str">
        <f t="shared" si="3"/>
        <v>Б-100043-13</v>
      </c>
      <c r="J34" s="381">
        <v>2</v>
      </c>
      <c r="K34" s="398">
        <v>2</v>
      </c>
      <c r="L34" s="377" t="s">
        <v>42</v>
      </c>
      <c r="M34" s="381">
        <v>1</v>
      </c>
      <c r="N34" s="377">
        <v>18</v>
      </c>
      <c r="O34" s="378" t="s">
        <v>169</v>
      </c>
      <c r="P34" s="378" t="s">
        <v>234</v>
      </c>
      <c r="Q34" s="378" t="s">
        <v>235</v>
      </c>
      <c r="R34" s="383" t="str">
        <f t="shared" si="27"/>
        <v>1000431</v>
      </c>
      <c r="S34" s="380">
        <v>1</v>
      </c>
      <c r="T34" s="394" t="s">
        <v>145</v>
      </c>
      <c r="U34" s="377">
        <v>80000</v>
      </c>
      <c r="V34" s="377">
        <f t="shared" si="5"/>
        <v>14400</v>
      </c>
      <c r="W34" s="377">
        <v>0</v>
      </c>
      <c r="X34" s="384">
        <v>132</v>
      </c>
      <c r="Y34" s="385" t="s">
        <v>47</v>
      </c>
      <c r="Z34" s="386">
        <f t="shared" si="6"/>
        <v>65600</v>
      </c>
      <c r="AA34" s="387"/>
      <c r="AB34" s="396"/>
      <c r="AC34" s="379">
        <f t="shared" si="28"/>
        <v>40000</v>
      </c>
      <c r="AD34" s="377"/>
      <c r="AE34" s="377"/>
      <c r="AF34" s="394" t="s">
        <v>232</v>
      </c>
      <c r="AG34" s="389">
        <v>8</v>
      </c>
      <c r="AH34" s="397">
        <v>20</v>
      </c>
      <c r="AI34" s="391" t="s">
        <v>229</v>
      </c>
      <c r="AJ34" s="378"/>
      <c r="AK34" s="378"/>
      <c r="AL34" s="383">
        <v>0</v>
      </c>
      <c r="AM34" s="380" t="s">
        <v>50</v>
      </c>
      <c r="AN34" s="377" t="s">
        <v>51</v>
      </c>
      <c r="AO34" s="377"/>
      <c r="AP34" s="383"/>
      <c r="AQ34" s="383"/>
      <c r="AR34" s="383"/>
      <c r="AU3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100043, 'Б-100043-13',date'2016-03-04',2, 2, 2, 'RUR', 1, 18, date'2016-03-06', date'2016-03-07',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date'2016-04-30' );insert into xxxx_client_discount_m  (ID,CLIENT_ID,CLIENT_AVG_DISCOUNT,DT) values (s_xxxx_client_discount_m.NEXTVAL,132, 20, date'2016-03-01');</v>
      </c>
    </row>
    <row r="35" spans="1:47" ht="15.75" customHeight="1" x14ac:dyDescent="0.3">
      <c r="A35" s="375">
        <v>6</v>
      </c>
      <c r="B35" s="376"/>
      <c r="C35" s="377" t="str">
        <f t="shared" si="25"/>
        <v>10006</v>
      </c>
      <c r="D35" s="377" t="str">
        <f t="shared" si="26"/>
        <v>10006/13</v>
      </c>
      <c r="E35" s="378" t="s">
        <v>251</v>
      </c>
      <c r="F35" s="378" t="s">
        <v>252</v>
      </c>
      <c r="G35" s="377">
        <v>1</v>
      </c>
      <c r="H35" s="379">
        <v>100044</v>
      </c>
      <c r="I35" s="380" t="str">
        <f t="shared" si="3"/>
        <v>Б-100044-13</v>
      </c>
      <c r="J35" s="381">
        <v>2</v>
      </c>
      <c r="K35" s="398">
        <v>1</v>
      </c>
      <c r="L35" s="377" t="s">
        <v>42</v>
      </c>
      <c r="M35" s="381">
        <v>1</v>
      </c>
      <c r="N35" s="377">
        <v>18</v>
      </c>
      <c r="O35" s="378" t="s">
        <v>170</v>
      </c>
      <c r="P35" s="378" t="s">
        <v>234</v>
      </c>
      <c r="Q35" s="378" t="s">
        <v>235</v>
      </c>
      <c r="R35" s="383" t="str">
        <f t="shared" si="27"/>
        <v>1000441</v>
      </c>
      <c r="S35" s="380">
        <v>1</v>
      </c>
      <c r="T35" s="394" t="s">
        <v>146</v>
      </c>
      <c r="U35" s="377">
        <v>60000</v>
      </c>
      <c r="V35" s="377">
        <f t="shared" si="5"/>
        <v>10800</v>
      </c>
      <c r="W35" s="377">
        <v>0</v>
      </c>
      <c r="X35" s="384">
        <v>133</v>
      </c>
      <c r="Y35" s="385" t="s">
        <v>47</v>
      </c>
      <c r="Z35" s="386">
        <f t="shared" si="6"/>
        <v>49200</v>
      </c>
      <c r="AA35" s="387"/>
      <c r="AB35" s="396"/>
      <c r="AC35" s="379">
        <f t="shared" si="28"/>
        <v>30000</v>
      </c>
      <c r="AD35" s="377"/>
      <c r="AE35" s="377"/>
      <c r="AF35" s="394" t="s">
        <v>232</v>
      </c>
      <c r="AG35" s="389">
        <v>8</v>
      </c>
      <c r="AH35" s="397">
        <v>13</v>
      </c>
      <c r="AI35" s="391" t="s">
        <v>229</v>
      </c>
      <c r="AJ35" s="378"/>
      <c r="AK35" s="378"/>
      <c r="AL35" s="383">
        <v>0</v>
      </c>
      <c r="AM35" s="380" t="s">
        <v>50</v>
      </c>
      <c r="AN35" s="377" t="s">
        <v>51</v>
      </c>
      <c r="AO35" s="377"/>
      <c r="AP35" s="383"/>
      <c r="AQ35" s="383"/>
      <c r="AR35" s="383"/>
      <c r="AU3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100044, 'Б-100044-13',date'2016-03-05',2, 1, 1, 'RUR', 1, 18, date'2016-03-06', date'2016-03-07',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date'2016-04-30' );insert into xxxx_client_discount_m  (ID,CLIENT_ID,CLIENT_AVG_DISCOUNT,DT) values (s_xxxx_client_discount_m.NEXTVAL,133, 13, date'2016-03-01');</v>
      </c>
    </row>
    <row r="36" spans="1:47" ht="15" customHeight="1" x14ac:dyDescent="0.3">
      <c r="A36" s="375">
        <v>6</v>
      </c>
      <c r="B36" s="376"/>
      <c r="C36" s="377" t="str">
        <f>"1000"&amp;A36</f>
        <v>10006</v>
      </c>
      <c r="D36" s="377" t="str">
        <f>"1000"&amp;A36&amp;"/13"</f>
        <v>10006/13</v>
      </c>
      <c r="E36" s="378" t="s">
        <v>251</v>
      </c>
      <c r="F36" s="378" t="s">
        <v>252</v>
      </c>
      <c r="G36" s="377">
        <v>1</v>
      </c>
      <c r="H36" s="379">
        <v>100045</v>
      </c>
      <c r="I36" s="380" t="str">
        <f>"Б-"&amp;H36&amp;"-13"</f>
        <v>Б-100045-13</v>
      </c>
      <c r="J36" s="381">
        <v>2</v>
      </c>
      <c r="K36" s="377">
        <v>7</v>
      </c>
      <c r="L36" s="377" t="s">
        <v>42</v>
      </c>
      <c r="M36" s="381">
        <v>1</v>
      </c>
      <c r="N36" s="377">
        <v>18</v>
      </c>
      <c r="O36" s="378" t="s">
        <v>167</v>
      </c>
      <c r="P36" s="378" t="s">
        <v>234</v>
      </c>
      <c r="Q36" s="378" t="s">
        <v>235</v>
      </c>
      <c r="R36" s="383" t="str">
        <f>H36&amp;"1"</f>
        <v>1000451</v>
      </c>
      <c r="S36" s="380">
        <v>1</v>
      </c>
      <c r="T36" s="399" t="s">
        <v>147</v>
      </c>
      <c r="U36" s="377">
        <v>100000</v>
      </c>
      <c r="V36" s="377">
        <f>U36*0.18</f>
        <v>18000</v>
      </c>
      <c r="W36" s="377">
        <v>0</v>
      </c>
      <c r="X36" s="384">
        <v>134</v>
      </c>
      <c r="Y36" s="385" t="s">
        <v>47</v>
      </c>
      <c r="Z36" s="386">
        <f t="shared" si="6"/>
        <v>82000</v>
      </c>
      <c r="AA36" s="387"/>
      <c r="AB36" s="388"/>
      <c r="AC36" s="379">
        <f>U36*0.5</f>
        <v>50000</v>
      </c>
      <c r="AD36" s="377"/>
      <c r="AE36" s="377"/>
      <c r="AF36" s="399" t="s">
        <v>422</v>
      </c>
      <c r="AG36" s="389">
        <v>8</v>
      </c>
      <c r="AH36" s="390">
        <v>13</v>
      </c>
      <c r="AI36" s="391" t="s">
        <v>229</v>
      </c>
      <c r="AJ36" s="378"/>
      <c r="AK36" s="378"/>
      <c r="AL36" s="383">
        <v>0</v>
      </c>
      <c r="AM36" s="380" t="s">
        <v>50</v>
      </c>
      <c r="AN36" s="377" t="s">
        <v>51</v>
      </c>
      <c r="AO36" s="377"/>
      <c r="AP36" s="383"/>
      <c r="AQ36" s="383"/>
      <c r="AR36" s="383"/>
      <c r="AU3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100045, 'Б-100045-13',date'2016-03-02',2, 7, 7, 'RUR', 1, 18, date'2016-03-06', date'2016-03-07',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date'2016-05-31' );insert into xxxx_client_discount_m  (ID,CLIENT_ID,CLIENT_AVG_DISCOUNT,DT) values (s_xxxx_client_discount_m.NEXTVAL,134, 13, date'2016-03-01');</v>
      </c>
    </row>
    <row r="37" spans="1:47" ht="15" customHeight="1" x14ac:dyDescent="0.3">
      <c r="A37" s="375">
        <v>6</v>
      </c>
      <c r="B37" s="376"/>
      <c r="C37" s="377" t="str">
        <f t="shared" ref="C37:C40" si="29">"1000"&amp;A37</f>
        <v>10006</v>
      </c>
      <c r="D37" s="377" t="str">
        <f t="shared" ref="D37:D40" si="30">"1000"&amp;A37&amp;"/13"</f>
        <v>10006/13</v>
      </c>
      <c r="E37" s="378" t="s">
        <v>251</v>
      </c>
      <c r="F37" s="378" t="s">
        <v>252</v>
      </c>
      <c r="G37" s="377">
        <v>1</v>
      </c>
      <c r="H37" s="379">
        <v>100046</v>
      </c>
      <c r="I37" s="380" t="str">
        <f t="shared" si="3"/>
        <v>Б-100046-13</v>
      </c>
      <c r="J37" s="381">
        <v>2</v>
      </c>
      <c r="K37" s="382">
        <v>3</v>
      </c>
      <c r="L37" s="377" t="s">
        <v>42</v>
      </c>
      <c r="M37" s="381">
        <v>1</v>
      </c>
      <c r="N37" s="377">
        <v>18</v>
      </c>
      <c r="O37" s="378" t="s">
        <v>168</v>
      </c>
      <c r="P37" s="378" t="s">
        <v>234</v>
      </c>
      <c r="Q37" s="378" t="s">
        <v>235</v>
      </c>
      <c r="R37" s="383" t="str">
        <f t="shared" ref="R37:R40" si="31">H37&amp;"1"</f>
        <v>1000461</v>
      </c>
      <c r="S37" s="380">
        <v>1</v>
      </c>
      <c r="T37" s="399" t="s">
        <v>148</v>
      </c>
      <c r="U37" s="377">
        <v>90000</v>
      </c>
      <c r="V37" s="377">
        <f t="shared" si="5"/>
        <v>16200</v>
      </c>
      <c r="W37" s="377">
        <v>0</v>
      </c>
      <c r="X37" s="384">
        <v>135</v>
      </c>
      <c r="Y37" s="385" t="s">
        <v>47</v>
      </c>
      <c r="Z37" s="386">
        <f t="shared" si="6"/>
        <v>73800</v>
      </c>
      <c r="AA37" s="387"/>
      <c r="AB37" s="429"/>
      <c r="AC37" s="379">
        <f t="shared" ref="AC37:AC40" si="32">U37*0.5</f>
        <v>45000</v>
      </c>
      <c r="AD37" s="377"/>
      <c r="AE37" s="377"/>
      <c r="AF37" s="399" t="s">
        <v>422</v>
      </c>
      <c r="AG37" s="389">
        <v>8</v>
      </c>
      <c r="AH37" s="395">
        <v>7</v>
      </c>
      <c r="AI37" s="391" t="s">
        <v>229</v>
      </c>
      <c r="AJ37" s="378"/>
      <c r="AK37" s="378"/>
      <c r="AL37" s="383">
        <v>0</v>
      </c>
      <c r="AM37" s="380" t="s">
        <v>50</v>
      </c>
      <c r="AN37" s="377" t="s">
        <v>51</v>
      </c>
      <c r="AO37" s="377"/>
      <c r="AP37" s="383"/>
      <c r="AQ37" s="383"/>
      <c r="AR37" s="383"/>
      <c r="AU37" t="str">
        <f t="shared" ref="AU37:AU83" si="3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"&amp;A37&amp;", "&amp;C37&amp;", '"&amp;D37&amp;"', date'"&amp;E37&amp;"', date'"&amp;F37&amp;"', "&amp;G37&amp;", "&amp;H37&amp;", '"&amp;I37&amp;"',date'"&amp;O37&amp;"',"&amp;J37&amp;", "&amp;K37&amp;", "&amp;K37&amp;", '"&amp;L37&amp;"', "&amp;M37&amp;", "&amp;N37&amp;", date'"&amp;P37&amp;"', date'"&amp;Q37&amp;"', "&amp;R37&amp;", "&amp;S37&amp;", to_date('"&amp;T37&amp;"','YYYY-MM-DD HH24:MI:SS'), "&amp;U37&amp;", "&amp;V37&amp;", "&amp;W37&amp;", "&amp;X37&amp;", "&amp;AL37&amp;", '"&amp;AN37&amp;"', "&amp;AG37&amp;","&amp;AM37&amp;");"&amp;
IF(LEN(AC37)&gt;0,"insert into xxxx_oebs_cash_payment_test (ID, INVOICE_ID, OEBS_PAYMENT, DOC_DATE, COMISS_DATE) values (s_xxxx_oebs_cash_payment_test.NEXTVAL, "&amp;H37&amp;", "&amp;AC37&amp;", to_date('"&amp;T37&amp;"','YYYY-MM-DD HH24:MI:SS'), "&amp;AF37&amp;" );","")&amp;
IF(LEN(AD37)&gt;0,"insert into xxxx_oebs_cash_payment_test (ID, INVOICE_ID, OEBS_PAYMENT, DOC_DATE, COMISS_DATE) values (s_xxxx_oebs_cash_payment_test.NEXTVAL, "&amp;H37&amp;", "&amp;AD37&amp;", to_date('"&amp;T37&amp;"','YYYY-MM-DD HH24:MI:SS'), "&amp;AF37&amp;" );","")&amp;
IF(LEN(AE37)&gt;0,"insert into xxxx_oebs_cash_payment_test (ID, INVOICE_ID, OEBS_PAYMENT, DOC_DATE, COMISS_DATE) values (s_xxxx_oebs_cash_payment_test.NEXTVAL, "&amp;H37&amp;", "&amp;AE37&amp;", to_date('"&amp;T37&amp;"','YYYY-MM-DD HH24:MI:SS'), "&amp;AF37&amp;" );","")&amp;
IF(LEN(AH37)&gt;0,"insert into xxxx_client_discount_m  (ID,CLIENT_ID,CLIENT_AVG_DISCOUNT,DT) values (s_xxxx_client_discount_m.NEXTVAL,"&amp;X37&amp;", "&amp;AH37&amp;", "&amp;AI37&amp;");","")&amp;
IF(LEN(AJ37)&gt;0,"insert into xxxx_client_discount_m  (ID,CLIENT_ID,CLIENT_AVG_DISCOUNT,DT) values (s_xxxx_client_discount_m.NEXTVAL,"&amp;X37&amp;", "&amp;AJ37&amp;", "&amp;AK37&amp;");","")&amp;
IF(LEN(AO37)&gt;0,"insert into xxxx_contract_signed_attr (ID, CONTRACT_ID, CODE, KEY_NUM) values (s_xxxx_contract_signed_attr.NEXTVAL, "&amp;C37&amp;", 'SUPERCOMMISSION_BONUS' , "&amp;AO37&amp;" );","")&amp;
IF(LEN(AP37)&gt;0,"insert into xxxx_loyal_clients_contr_attr (ID, CONTRACT_ID, CLIENT_ID, LC_TURNOVER, COLLATERAL_FIRST_DT, COLLATERAL_END_DT) values (s_xxxx_loyal_clients_contr_atr.NEXTVAL, "&amp;C37&amp;", "&amp;X37&amp;", "&amp;AP37&amp;", "&amp;AQ37&amp;", "&amp;AR37&amp;"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100046, 'Б-100046-13',date'2016-03-03',2, 3, 3, 'RUR', 1, 18, date'2016-03-06', date'2016-03-07',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date'2016-05-31' );insert into xxxx_client_discount_m  (ID,CLIENT_ID,CLIENT_AVG_DISCOUNT,DT) values (s_xxxx_client_discount_m.NEXTVAL,135, 7, date'2016-03-01');</v>
      </c>
    </row>
    <row r="38" spans="1:47" ht="15" customHeight="1" x14ac:dyDescent="0.3">
      <c r="A38" s="375">
        <v>6</v>
      </c>
      <c r="B38" s="376"/>
      <c r="C38" s="377" t="str">
        <f t="shared" si="29"/>
        <v>10006</v>
      </c>
      <c r="D38" s="377" t="str">
        <f t="shared" si="30"/>
        <v>10006/13</v>
      </c>
      <c r="E38" s="378" t="s">
        <v>251</v>
      </c>
      <c r="F38" s="378" t="s">
        <v>252</v>
      </c>
      <c r="G38" s="377">
        <v>1</v>
      </c>
      <c r="H38" s="379">
        <v>100047</v>
      </c>
      <c r="I38" s="380" t="str">
        <f t="shared" si="3"/>
        <v>Б-100047-13</v>
      </c>
      <c r="J38" s="381">
        <v>2</v>
      </c>
      <c r="K38" s="377">
        <v>7</v>
      </c>
      <c r="L38" s="377" t="s">
        <v>42</v>
      </c>
      <c r="M38" s="381">
        <v>1</v>
      </c>
      <c r="N38" s="377">
        <v>18</v>
      </c>
      <c r="O38" s="378" t="s">
        <v>168</v>
      </c>
      <c r="P38" s="378" t="s">
        <v>234</v>
      </c>
      <c r="Q38" s="378" t="s">
        <v>235</v>
      </c>
      <c r="R38" s="383" t="str">
        <f t="shared" si="31"/>
        <v>1000471</v>
      </c>
      <c r="S38" s="380">
        <v>1</v>
      </c>
      <c r="T38" s="399" t="s">
        <v>148</v>
      </c>
      <c r="U38" s="377">
        <v>90000</v>
      </c>
      <c r="V38" s="377">
        <f t="shared" si="5"/>
        <v>16200</v>
      </c>
      <c r="W38" s="377">
        <v>0</v>
      </c>
      <c r="X38" s="384">
        <v>136</v>
      </c>
      <c r="Y38" s="385" t="s">
        <v>47</v>
      </c>
      <c r="Z38" s="386">
        <f t="shared" si="6"/>
        <v>73800</v>
      </c>
      <c r="AA38" s="387"/>
      <c r="AB38" s="429"/>
      <c r="AC38" s="379">
        <f t="shared" si="32"/>
        <v>45000</v>
      </c>
      <c r="AD38" s="377"/>
      <c r="AE38" s="377"/>
      <c r="AF38" s="399" t="s">
        <v>422</v>
      </c>
      <c r="AG38" s="389">
        <v>8</v>
      </c>
      <c r="AH38" s="395">
        <v>7</v>
      </c>
      <c r="AI38" s="391" t="s">
        <v>229</v>
      </c>
      <c r="AJ38" s="378"/>
      <c r="AK38" s="378"/>
      <c r="AL38" s="383">
        <v>0</v>
      </c>
      <c r="AM38" s="380" t="s">
        <v>50</v>
      </c>
      <c r="AN38" s="377" t="s">
        <v>51</v>
      </c>
      <c r="AO38" s="377"/>
      <c r="AP38" s="383"/>
      <c r="AQ38" s="383"/>
      <c r="AR38" s="383"/>
      <c r="AU3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100047, 'Б-100047-13',date'2016-03-03',2, 7, 7, 'RUR', 1, 18, date'2016-03-06', date'2016-03-07',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date'2016-05-31' );insert into xxxx_client_discount_m  (ID,CLIENT_ID,CLIENT_AVG_DISCOUNT,DT) values (s_xxxx_client_discount_m.NEXTVAL,136, 7, date'2016-03-01');</v>
      </c>
    </row>
    <row r="39" spans="1:47" ht="15" customHeight="1" x14ac:dyDescent="0.3">
      <c r="A39" s="375">
        <v>6</v>
      </c>
      <c r="B39" s="376"/>
      <c r="C39" s="377" t="str">
        <f t="shared" si="29"/>
        <v>10006</v>
      </c>
      <c r="D39" s="377" t="str">
        <f t="shared" si="30"/>
        <v>10006/13</v>
      </c>
      <c r="E39" s="378" t="s">
        <v>251</v>
      </c>
      <c r="F39" s="378" t="s">
        <v>252</v>
      </c>
      <c r="G39" s="377">
        <v>1</v>
      </c>
      <c r="H39" s="379">
        <v>100048</v>
      </c>
      <c r="I39" s="380" t="str">
        <f t="shared" si="3"/>
        <v>Б-100048-13</v>
      </c>
      <c r="J39" s="381">
        <v>2</v>
      </c>
      <c r="K39" s="398">
        <v>2</v>
      </c>
      <c r="L39" s="377" t="s">
        <v>42</v>
      </c>
      <c r="M39" s="381">
        <v>1</v>
      </c>
      <c r="N39" s="377">
        <v>18</v>
      </c>
      <c r="O39" s="378" t="s">
        <v>169</v>
      </c>
      <c r="P39" s="378" t="s">
        <v>234</v>
      </c>
      <c r="Q39" s="378" t="s">
        <v>235</v>
      </c>
      <c r="R39" s="383" t="str">
        <f t="shared" si="31"/>
        <v>1000481</v>
      </c>
      <c r="S39" s="380">
        <v>1</v>
      </c>
      <c r="T39" s="399" t="s">
        <v>149</v>
      </c>
      <c r="U39" s="377">
        <v>80000</v>
      </c>
      <c r="V39" s="377">
        <f t="shared" si="5"/>
        <v>14400</v>
      </c>
      <c r="W39" s="377">
        <v>0</v>
      </c>
      <c r="X39" s="384">
        <v>137</v>
      </c>
      <c r="Y39" s="385" t="s">
        <v>47</v>
      </c>
      <c r="Z39" s="386">
        <f t="shared" si="6"/>
        <v>65600</v>
      </c>
      <c r="AA39" s="387"/>
      <c r="AB39" s="396"/>
      <c r="AC39" s="379">
        <f t="shared" si="32"/>
        <v>40000</v>
      </c>
      <c r="AD39" s="377"/>
      <c r="AE39" s="377"/>
      <c r="AF39" s="399" t="s">
        <v>422</v>
      </c>
      <c r="AG39" s="389">
        <v>8</v>
      </c>
      <c r="AH39" s="397">
        <v>20</v>
      </c>
      <c r="AI39" s="391" t="s">
        <v>229</v>
      </c>
      <c r="AJ39" s="378"/>
      <c r="AK39" s="378"/>
      <c r="AL39" s="383">
        <v>0</v>
      </c>
      <c r="AM39" s="380" t="s">
        <v>50</v>
      </c>
      <c r="AN39" s="377" t="s">
        <v>51</v>
      </c>
      <c r="AO39" s="377"/>
      <c r="AP39" s="383"/>
      <c r="AQ39" s="383"/>
      <c r="AR39" s="383"/>
      <c r="AU3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100048, 'Б-100048-13',date'2016-03-04',2, 2, 2, 'RUR', 1, 18, date'2016-03-06', date'2016-03-07',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date'2016-05-31' );insert into xxxx_client_discount_m  (ID,CLIENT_ID,CLIENT_AVG_DISCOUNT,DT) values (s_xxxx_client_discount_m.NEXTVAL,137, 20, date'2016-03-01');</v>
      </c>
    </row>
    <row r="40" spans="1:47" s="330" customFormat="1" ht="15" customHeight="1" x14ac:dyDescent="0.3">
      <c r="A40" s="430">
        <v>6</v>
      </c>
      <c r="B40" s="440"/>
      <c r="C40" s="403" t="str">
        <f t="shared" si="29"/>
        <v>10006</v>
      </c>
      <c r="D40" s="403" t="str">
        <f t="shared" si="30"/>
        <v>10006/13</v>
      </c>
      <c r="E40" s="404" t="s">
        <v>251</v>
      </c>
      <c r="F40" s="404" t="s">
        <v>252</v>
      </c>
      <c r="G40" s="377">
        <v>1</v>
      </c>
      <c r="H40" s="379">
        <v>100049</v>
      </c>
      <c r="I40" s="403" t="str">
        <f t="shared" si="3"/>
        <v>Б-100049-13</v>
      </c>
      <c r="J40" s="381">
        <v>2</v>
      </c>
      <c r="K40" s="405">
        <v>1</v>
      </c>
      <c r="L40" s="403" t="s">
        <v>42</v>
      </c>
      <c r="M40" s="406">
        <v>1</v>
      </c>
      <c r="N40" s="403">
        <v>18</v>
      </c>
      <c r="O40" s="404" t="s">
        <v>170</v>
      </c>
      <c r="P40" s="404" t="s">
        <v>234</v>
      </c>
      <c r="Q40" s="404" t="s">
        <v>235</v>
      </c>
      <c r="R40" s="407" t="str">
        <f t="shared" si="31"/>
        <v>1000491</v>
      </c>
      <c r="S40" s="403">
        <v>1</v>
      </c>
      <c r="T40" s="401" t="s">
        <v>150</v>
      </c>
      <c r="U40" s="403">
        <v>60000</v>
      </c>
      <c r="V40" s="403">
        <f t="shared" si="5"/>
        <v>10800</v>
      </c>
      <c r="W40" s="403">
        <v>0</v>
      </c>
      <c r="X40" s="384">
        <v>138</v>
      </c>
      <c r="Y40" s="408" t="s">
        <v>47</v>
      </c>
      <c r="Z40" s="386">
        <f t="shared" si="6"/>
        <v>49200</v>
      </c>
      <c r="AA40" s="409"/>
      <c r="AB40" s="409"/>
      <c r="AC40" s="410">
        <f t="shared" si="32"/>
        <v>30000</v>
      </c>
      <c r="AD40" s="403"/>
      <c r="AE40" s="403"/>
      <c r="AF40" s="401" t="s">
        <v>422</v>
      </c>
      <c r="AG40" s="411">
        <v>8</v>
      </c>
      <c r="AH40" s="412">
        <v>13</v>
      </c>
      <c r="AI40" s="413" t="s">
        <v>229</v>
      </c>
      <c r="AJ40" s="404"/>
      <c r="AK40" s="404"/>
      <c r="AL40" s="407">
        <v>0</v>
      </c>
      <c r="AM40" s="403" t="s">
        <v>50</v>
      </c>
      <c r="AN40" s="403" t="s">
        <v>51</v>
      </c>
      <c r="AO40" s="403"/>
      <c r="AP40" s="407"/>
      <c r="AQ40" s="407"/>
      <c r="AR40" s="407"/>
      <c r="AU4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100049, 'Б-100049-13',date'2016-03-05',2, 1, 1, 'RUR', 1, 18, date'2016-03-06', date'2016-03-07',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date'2016-05-31' );insert into xxxx_client_discount_m  (ID,CLIENT_ID,CLIENT_AVG_DISCOUNT,DT) values (s_xxxx_client_discount_m.NEXTVAL,138, 13, date'2016-03-01');</v>
      </c>
    </row>
    <row r="41" spans="1:47" ht="15" customHeight="1" x14ac:dyDescent="0.3">
      <c r="A41" s="375">
        <v>7</v>
      </c>
      <c r="B41" s="441"/>
      <c r="C41" s="377" t="str">
        <f>"1000"&amp;A41</f>
        <v>10007</v>
      </c>
      <c r="D41" s="377" t="str">
        <f>"1000"&amp;A41&amp;"/13"</f>
        <v>10007/13</v>
      </c>
      <c r="E41" s="378" t="s">
        <v>251</v>
      </c>
      <c r="F41" s="378" t="s">
        <v>252</v>
      </c>
      <c r="G41" s="377">
        <v>1</v>
      </c>
      <c r="H41" s="379">
        <v>100050</v>
      </c>
      <c r="I41" s="380" t="str">
        <f>"Б-"&amp;H41&amp;"-13"</f>
        <v>Б-100050-13</v>
      </c>
      <c r="J41" s="381">
        <v>2</v>
      </c>
      <c r="K41" s="377">
        <v>7</v>
      </c>
      <c r="L41" s="377" t="s">
        <v>42</v>
      </c>
      <c r="M41" s="381">
        <v>1</v>
      </c>
      <c r="N41" s="377">
        <v>18</v>
      </c>
      <c r="O41" s="378" t="s">
        <v>167</v>
      </c>
      <c r="P41" s="378" t="s">
        <v>234</v>
      </c>
      <c r="Q41" s="378" t="s">
        <v>235</v>
      </c>
      <c r="R41" s="383" t="str">
        <f>H41&amp;"1"</f>
        <v>1000501</v>
      </c>
      <c r="S41" s="380">
        <v>1</v>
      </c>
      <c r="T41" s="378" t="s">
        <v>139</v>
      </c>
      <c r="U41" s="377">
        <v>100000</v>
      </c>
      <c r="V41" s="377">
        <f>U41*0.18</f>
        <v>18000</v>
      </c>
      <c r="W41" s="377">
        <v>0</v>
      </c>
      <c r="X41" s="384">
        <v>139</v>
      </c>
      <c r="Y41" s="385" t="s">
        <v>47</v>
      </c>
      <c r="Z41" s="386">
        <f>U41-V41</f>
        <v>82000</v>
      </c>
      <c r="AA41" s="387"/>
      <c r="AB41" s="388"/>
      <c r="AC41" s="379">
        <f>U41*0.5</f>
        <v>50000</v>
      </c>
      <c r="AD41" s="377"/>
      <c r="AE41" s="377"/>
      <c r="AF41" s="378" t="s">
        <v>231</v>
      </c>
      <c r="AG41" s="389">
        <v>8</v>
      </c>
      <c r="AH41" s="390">
        <v>13</v>
      </c>
      <c r="AI41" s="391" t="s">
        <v>229</v>
      </c>
      <c r="AJ41" s="378"/>
      <c r="AK41" s="378"/>
      <c r="AL41" s="383">
        <v>0</v>
      </c>
      <c r="AM41" s="380" t="s">
        <v>50</v>
      </c>
      <c r="AN41" s="377" t="s">
        <v>51</v>
      </c>
      <c r="AO41" s="377"/>
      <c r="AP41" s="383"/>
      <c r="AQ41" s="383"/>
      <c r="AR41" s="383"/>
      <c r="AS41" s="383" t="s">
        <v>547</v>
      </c>
      <c r="AU4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100050, 'Б-100050-13',date'2016-03-02',2, 7, 7, 'RUR', 1, 18, date'2016-03-06', date'2016-03-07',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date'2016-03-31' );insert into xxxx_client_discount_m  (ID,CLIENT_ID,CLIENT_AVG_DISCOUNT,DT) values (s_xxxx_client_discount_m.NEXTVAL,139, 13, date'2016-03-01');</v>
      </c>
    </row>
    <row r="42" spans="1:47" ht="15" customHeight="1" x14ac:dyDescent="0.3">
      <c r="A42" s="375">
        <v>7</v>
      </c>
      <c r="B42" s="441"/>
      <c r="C42" s="377" t="str">
        <f t="shared" ref="C42:C45" si="34">"1000"&amp;A42</f>
        <v>10007</v>
      </c>
      <c r="D42" s="377" t="str">
        <f t="shared" ref="D42:D45" si="35">"1000"&amp;A42&amp;"/13"</f>
        <v>10007/13</v>
      </c>
      <c r="E42" s="378" t="s">
        <v>251</v>
      </c>
      <c r="F42" s="378" t="s">
        <v>252</v>
      </c>
      <c r="G42" s="377">
        <v>1</v>
      </c>
      <c r="H42" s="379">
        <v>100051</v>
      </c>
      <c r="I42" s="380" t="str">
        <f t="shared" ref="I42:I45" si="36">"Б-"&amp;H42&amp;"-13"</f>
        <v>Б-100051-13</v>
      </c>
      <c r="J42" s="381">
        <v>2</v>
      </c>
      <c r="K42" s="377">
        <v>7</v>
      </c>
      <c r="L42" s="377" t="s">
        <v>42</v>
      </c>
      <c r="M42" s="381">
        <v>1</v>
      </c>
      <c r="N42" s="377">
        <v>18</v>
      </c>
      <c r="O42" s="378" t="s">
        <v>168</v>
      </c>
      <c r="P42" s="378" t="s">
        <v>234</v>
      </c>
      <c r="Q42" s="378" t="s">
        <v>235</v>
      </c>
      <c r="R42" s="383" t="str">
        <f t="shared" ref="R42:R45" si="37">H42&amp;"1"</f>
        <v>1000511</v>
      </c>
      <c r="S42" s="380">
        <v>1</v>
      </c>
      <c r="T42" s="378" t="s">
        <v>140</v>
      </c>
      <c r="U42" s="377">
        <v>90000</v>
      </c>
      <c r="V42" s="377">
        <f t="shared" ref="V42:V45" si="38">U42*0.18</f>
        <v>16200</v>
      </c>
      <c r="W42" s="377">
        <v>0</v>
      </c>
      <c r="X42" s="384">
        <v>140</v>
      </c>
      <c r="Y42" s="385" t="s">
        <v>47</v>
      </c>
      <c r="Z42" s="386">
        <f t="shared" ref="Z42:Z45" si="39">U42-V42</f>
        <v>73800</v>
      </c>
      <c r="AA42" s="387"/>
      <c r="AB42" s="429"/>
      <c r="AC42" s="379">
        <f t="shared" ref="AC42:AC45" si="40">U42*0.5</f>
        <v>45000</v>
      </c>
      <c r="AD42" s="377"/>
      <c r="AE42" s="377"/>
      <c r="AF42" s="378" t="s">
        <v>231</v>
      </c>
      <c r="AG42" s="389">
        <v>8</v>
      </c>
      <c r="AH42" s="395">
        <v>7</v>
      </c>
      <c r="AI42" s="391" t="s">
        <v>229</v>
      </c>
      <c r="AJ42" s="378"/>
      <c r="AK42" s="378"/>
      <c r="AL42" s="383">
        <v>0</v>
      </c>
      <c r="AM42" s="380" t="s">
        <v>50</v>
      </c>
      <c r="AN42" s="377" t="s">
        <v>51</v>
      </c>
      <c r="AO42" s="377"/>
      <c r="AP42" s="383"/>
      <c r="AQ42" s="383"/>
      <c r="AR42" s="383"/>
      <c r="AS42" s="383"/>
      <c r="AU4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100051, 'Б-100051-13',date'2016-03-03',2, 7, 7, 'RUR', 1, 18, date'2016-03-06', date'2016-03-07',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date'2016-03-31' );insert into xxxx_client_discount_m  (ID,CLIENT_ID,CLIENT_AVG_DISCOUNT,DT) values (s_xxxx_client_discount_m.NEXTVAL,140, 7, date'2016-03-01');</v>
      </c>
    </row>
    <row r="43" spans="1:47" ht="15" customHeight="1" x14ac:dyDescent="0.3">
      <c r="A43" s="375">
        <v>7</v>
      </c>
      <c r="B43" s="441"/>
      <c r="C43" s="377" t="str">
        <f t="shared" si="34"/>
        <v>10007</v>
      </c>
      <c r="D43" s="377" t="str">
        <f t="shared" si="35"/>
        <v>10007/13</v>
      </c>
      <c r="E43" s="378" t="s">
        <v>251</v>
      </c>
      <c r="F43" s="378" t="s">
        <v>252</v>
      </c>
      <c r="G43" s="377">
        <v>1</v>
      </c>
      <c r="H43" s="379">
        <v>100052</v>
      </c>
      <c r="I43" s="380" t="str">
        <f t="shared" si="36"/>
        <v>Б-100052-13</v>
      </c>
      <c r="J43" s="381">
        <v>2</v>
      </c>
      <c r="K43" s="377">
        <v>7</v>
      </c>
      <c r="L43" s="377" t="s">
        <v>42</v>
      </c>
      <c r="M43" s="381">
        <v>1</v>
      </c>
      <c r="N43" s="377">
        <v>18</v>
      </c>
      <c r="O43" s="378" t="s">
        <v>168</v>
      </c>
      <c r="P43" s="378" t="s">
        <v>234</v>
      </c>
      <c r="Q43" s="378" t="s">
        <v>235</v>
      </c>
      <c r="R43" s="383" t="str">
        <f t="shared" si="37"/>
        <v>1000521</v>
      </c>
      <c r="S43" s="380">
        <v>1</v>
      </c>
      <c r="T43" s="378" t="s">
        <v>140</v>
      </c>
      <c r="U43" s="377">
        <v>90000</v>
      </c>
      <c r="V43" s="377">
        <f t="shared" si="38"/>
        <v>16200</v>
      </c>
      <c r="W43" s="377">
        <v>0</v>
      </c>
      <c r="X43" s="384">
        <v>141</v>
      </c>
      <c r="Y43" s="385" t="s">
        <v>47</v>
      </c>
      <c r="Z43" s="386">
        <f t="shared" si="39"/>
        <v>73800</v>
      </c>
      <c r="AA43" s="387"/>
      <c r="AB43" s="429"/>
      <c r="AC43" s="379">
        <f t="shared" si="40"/>
        <v>45000</v>
      </c>
      <c r="AD43" s="377"/>
      <c r="AE43" s="377"/>
      <c r="AF43" s="378" t="s">
        <v>231</v>
      </c>
      <c r="AG43" s="389">
        <v>8</v>
      </c>
      <c r="AH43" s="395">
        <v>7</v>
      </c>
      <c r="AI43" s="391" t="s">
        <v>229</v>
      </c>
      <c r="AJ43" s="378"/>
      <c r="AK43" s="378"/>
      <c r="AL43" s="383">
        <v>0</v>
      </c>
      <c r="AM43" s="380" t="s">
        <v>50</v>
      </c>
      <c r="AN43" s="377" t="s">
        <v>51</v>
      </c>
      <c r="AO43" s="377"/>
      <c r="AP43" s="383"/>
      <c r="AQ43" s="383"/>
      <c r="AR43" s="383"/>
      <c r="AS43" s="383"/>
      <c r="AU4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100052, 'Б-100052-13',date'2016-03-03',2, 7, 7, 'RUR', 1, 18, date'2016-03-06', date'2016-03-07',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date'2016-03-31' );insert into xxxx_client_discount_m  (ID,CLIENT_ID,CLIENT_AVG_DISCOUNT,DT) values (s_xxxx_client_discount_m.NEXTVAL,141, 7, date'2016-03-01');</v>
      </c>
    </row>
    <row r="44" spans="1:47" ht="15" customHeight="1" x14ac:dyDescent="0.3">
      <c r="A44" s="375">
        <v>7</v>
      </c>
      <c r="B44" s="441"/>
      <c r="C44" s="377" t="str">
        <f t="shared" si="34"/>
        <v>10007</v>
      </c>
      <c r="D44" s="377" t="str">
        <f t="shared" si="35"/>
        <v>10007/13</v>
      </c>
      <c r="E44" s="378" t="s">
        <v>251</v>
      </c>
      <c r="F44" s="378" t="s">
        <v>252</v>
      </c>
      <c r="G44" s="377">
        <v>1</v>
      </c>
      <c r="H44" s="379">
        <v>100053</v>
      </c>
      <c r="I44" s="380" t="str">
        <f t="shared" si="36"/>
        <v>Б-100053-13</v>
      </c>
      <c r="J44" s="381">
        <v>2</v>
      </c>
      <c r="K44" s="398">
        <v>2</v>
      </c>
      <c r="L44" s="377" t="s">
        <v>42</v>
      </c>
      <c r="M44" s="381">
        <v>1</v>
      </c>
      <c r="N44" s="377">
        <v>18</v>
      </c>
      <c r="O44" s="378" t="s">
        <v>169</v>
      </c>
      <c r="P44" s="378" t="s">
        <v>234</v>
      </c>
      <c r="Q44" s="378" t="s">
        <v>235</v>
      </c>
      <c r="R44" s="383" t="str">
        <f t="shared" si="37"/>
        <v>1000531</v>
      </c>
      <c r="S44" s="380">
        <v>1</v>
      </c>
      <c r="T44" s="378" t="s">
        <v>141</v>
      </c>
      <c r="U44" s="377">
        <v>80000</v>
      </c>
      <c r="V44" s="377">
        <f t="shared" si="38"/>
        <v>14400</v>
      </c>
      <c r="W44" s="377">
        <v>0</v>
      </c>
      <c r="X44" s="384">
        <v>142</v>
      </c>
      <c r="Y44" s="385" t="s">
        <v>47</v>
      </c>
      <c r="Z44" s="386">
        <f t="shared" si="39"/>
        <v>65600</v>
      </c>
      <c r="AA44" s="387"/>
      <c r="AB44" s="396"/>
      <c r="AC44" s="379">
        <f t="shared" si="40"/>
        <v>40000</v>
      </c>
      <c r="AD44" s="377"/>
      <c r="AE44" s="377"/>
      <c r="AF44" s="378" t="s">
        <v>231</v>
      </c>
      <c r="AG44" s="389">
        <v>8</v>
      </c>
      <c r="AH44" s="397">
        <v>20</v>
      </c>
      <c r="AI44" s="391" t="s">
        <v>229</v>
      </c>
      <c r="AJ44" s="378"/>
      <c r="AK44" s="378"/>
      <c r="AL44" s="383">
        <v>0</v>
      </c>
      <c r="AM44" s="380" t="s">
        <v>50</v>
      </c>
      <c r="AN44" s="377" t="s">
        <v>51</v>
      </c>
      <c r="AO44" s="377"/>
      <c r="AP44" s="383"/>
      <c r="AQ44" s="383"/>
      <c r="AR44" s="383"/>
      <c r="AS44" s="383"/>
      <c r="AU4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100053, 'Б-100053-13',date'2016-03-04',2, 2, 2, 'RUR', 1, 18, date'2016-03-06', date'2016-03-07',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date'2016-03-31' );insert into xxxx_client_discount_m  (ID,CLIENT_ID,CLIENT_AVG_DISCOUNT,DT) values (s_xxxx_client_discount_m.NEXTVAL,142, 20, date'2016-03-01');</v>
      </c>
    </row>
    <row r="45" spans="1:47" ht="15" customHeight="1" x14ac:dyDescent="0.3">
      <c r="A45" s="375">
        <v>7</v>
      </c>
      <c r="B45" s="441"/>
      <c r="C45" s="403" t="str">
        <f t="shared" si="34"/>
        <v>10007</v>
      </c>
      <c r="D45" s="403" t="str">
        <f t="shared" si="35"/>
        <v>10007/13</v>
      </c>
      <c r="E45" s="378" t="s">
        <v>251</v>
      </c>
      <c r="F45" s="378" t="s">
        <v>252</v>
      </c>
      <c r="G45" s="377">
        <v>1</v>
      </c>
      <c r="H45" s="379">
        <v>100054</v>
      </c>
      <c r="I45" s="403" t="str">
        <f t="shared" si="36"/>
        <v>Б-100054-13</v>
      </c>
      <c r="J45" s="381">
        <v>2</v>
      </c>
      <c r="K45" s="405">
        <v>25</v>
      </c>
      <c r="L45" s="403" t="s">
        <v>42</v>
      </c>
      <c r="M45" s="406">
        <v>1</v>
      </c>
      <c r="N45" s="403">
        <v>18</v>
      </c>
      <c r="O45" s="404" t="s">
        <v>170</v>
      </c>
      <c r="P45" s="404" t="s">
        <v>234</v>
      </c>
      <c r="Q45" s="404" t="s">
        <v>235</v>
      </c>
      <c r="R45" s="407" t="str">
        <f t="shared" si="37"/>
        <v>1000541</v>
      </c>
      <c r="S45" s="403">
        <v>1</v>
      </c>
      <c r="T45" s="404" t="s">
        <v>142</v>
      </c>
      <c r="U45" s="403">
        <v>60000</v>
      </c>
      <c r="V45" s="403">
        <f t="shared" si="38"/>
        <v>10800</v>
      </c>
      <c r="W45" s="403">
        <v>0</v>
      </c>
      <c r="X45" s="384">
        <v>143</v>
      </c>
      <c r="Y45" s="408" t="s">
        <v>47</v>
      </c>
      <c r="Z45" s="386">
        <f t="shared" si="39"/>
        <v>49200</v>
      </c>
      <c r="AA45" s="409">
        <f>SUM(Z41:Z45)</f>
        <v>344400</v>
      </c>
      <c r="AB45" s="409"/>
      <c r="AC45" s="410">
        <f t="shared" si="40"/>
        <v>30000</v>
      </c>
      <c r="AD45" s="403"/>
      <c r="AE45" s="403"/>
      <c r="AF45" s="404" t="s">
        <v>231</v>
      </c>
      <c r="AG45" s="411">
        <v>8</v>
      </c>
      <c r="AH45" s="412">
        <v>13</v>
      </c>
      <c r="AI45" s="413" t="s">
        <v>229</v>
      </c>
      <c r="AJ45" s="404"/>
      <c r="AK45" s="404"/>
      <c r="AL45" s="407">
        <v>0</v>
      </c>
      <c r="AM45" s="403" t="s">
        <v>50</v>
      </c>
      <c r="AN45" s="403" t="s">
        <v>51</v>
      </c>
      <c r="AO45" s="403"/>
      <c r="AP45" s="407"/>
      <c r="AQ45" s="407"/>
      <c r="AR45" s="407"/>
      <c r="AS45" s="383"/>
      <c r="AU4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100054, 'Б-100054-13',date'2016-03-05',2, 25, 25, 'RUR', 1, 18, date'2016-03-06', date'2016-03-07', 1000541, 1, to_date('2016-03-11 00:00:00','YYYY-MM-DD HH24:MI:SS'), 60000, 10800, 0, 143, 0, 'c1', 8,null);insert into xxxx_oebs_cash_payment_test (ID, INVOICE_ID, OEBS_PAYMENT, DOC_DATE, COMISS_DATE) values (s_xxxx_oebs_cash_payment_test.NEXTVAL, 100054, 30000, to_date('2016-03-11 00:00:00','YYYY-MM-DD HH24:MI:SS'), date'2016-03-31' );insert into xxxx_client_discount_m  (ID,CLIENT_ID,CLIENT_AVG_DISCOUNT,DT) values (s_xxxx_client_discount_m.NEXTVAL,143, 13, date'2016-03-01');</v>
      </c>
    </row>
    <row r="46" spans="1:47" ht="15" customHeight="1" x14ac:dyDescent="0.3">
      <c r="A46" s="375">
        <v>8</v>
      </c>
      <c r="B46" s="441"/>
      <c r="C46" s="377" t="str">
        <f>"1000"&amp;A46</f>
        <v>10008</v>
      </c>
      <c r="D46" s="377" t="str">
        <f>"1000"&amp;A46&amp;"/13"</f>
        <v>10008/13</v>
      </c>
      <c r="E46" s="378" t="s">
        <v>251</v>
      </c>
      <c r="F46" s="378" t="s">
        <v>252</v>
      </c>
      <c r="G46" s="377">
        <v>1</v>
      </c>
      <c r="H46" s="379">
        <v>100055</v>
      </c>
      <c r="I46" s="380" t="str">
        <f>"Б-"&amp;H46&amp;"-13"</f>
        <v>Б-100055-13</v>
      </c>
      <c r="J46" s="381">
        <v>2</v>
      </c>
      <c r="K46" s="377">
        <v>7</v>
      </c>
      <c r="L46" s="377" t="s">
        <v>42</v>
      </c>
      <c r="M46" s="381">
        <v>1</v>
      </c>
      <c r="N46" s="377">
        <v>18</v>
      </c>
      <c r="O46" s="378" t="s">
        <v>167</v>
      </c>
      <c r="P46" s="378" t="s">
        <v>234</v>
      </c>
      <c r="Q46" s="378" t="s">
        <v>235</v>
      </c>
      <c r="R46" s="383" t="str">
        <f>H46&amp;"1"</f>
        <v>1000551</v>
      </c>
      <c r="S46" s="380">
        <v>1</v>
      </c>
      <c r="T46" s="378" t="s">
        <v>139</v>
      </c>
      <c r="U46" s="377">
        <v>60000</v>
      </c>
      <c r="V46" s="377">
        <f>U46*0.18</f>
        <v>10800</v>
      </c>
      <c r="W46" s="377">
        <v>0</v>
      </c>
      <c r="X46" s="384">
        <v>144</v>
      </c>
      <c r="Y46" s="385" t="s">
        <v>47</v>
      </c>
      <c r="Z46" s="386">
        <f t="shared" si="6"/>
        <v>49200</v>
      </c>
      <c r="AA46" s="387"/>
      <c r="AB46" s="388"/>
      <c r="AC46" s="379">
        <f>U46*0.5</f>
        <v>30000</v>
      </c>
      <c r="AD46" s="377"/>
      <c r="AE46" s="377"/>
      <c r="AF46" s="378" t="s">
        <v>231</v>
      </c>
      <c r="AG46" s="389">
        <v>8</v>
      </c>
      <c r="AH46" s="390">
        <v>13</v>
      </c>
      <c r="AI46" s="391" t="s">
        <v>229</v>
      </c>
      <c r="AJ46" s="378"/>
      <c r="AK46" s="378"/>
      <c r="AL46" s="383">
        <v>0</v>
      </c>
      <c r="AM46" s="380" t="s">
        <v>50</v>
      </c>
      <c r="AN46" s="377" t="s">
        <v>51</v>
      </c>
      <c r="AO46" s="377"/>
      <c r="AP46" s="383"/>
      <c r="AQ46" s="383"/>
      <c r="AR46" s="383"/>
      <c r="AS46" s="416">
        <v>199999.64</v>
      </c>
      <c r="AU4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100055, 'Б-100055-13',date'2016-03-02',2, 7, 7, 'RUR', 1, 18, date'2016-03-06', date'2016-03-07', 1000551, 1, to_date('2016-03-07 00:00:00','YYYY-MM-DD HH24:MI:SS'), 60000, 10800, 0, 144, 0, 'c1', 8,null);insert into xxxx_oebs_cash_payment_test (ID, INVOICE_ID, OEBS_PAYMENT, DOC_DATE, COMISS_DATE) values (s_xxxx_oebs_cash_payment_test.NEXTVAL, 100055, 30000, to_date('2016-03-07 00:00:00','YYYY-MM-DD HH24:MI:SS'), date'2016-03-31' );insert into xxxx_client_discount_m  (ID,CLIENT_ID,CLIENT_AVG_DISCOUNT,DT) values (s_xxxx_client_discount_m.NEXTVAL,144, 13, date'2016-03-01');</v>
      </c>
    </row>
    <row r="47" spans="1:47" ht="15" customHeight="1" x14ac:dyDescent="0.3">
      <c r="A47" s="375">
        <v>8</v>
      </c>
      <c r="B47" s="441"/>
      <c r="C47" s="377" t="str">
        <f t="shared" ref="C47:C50" si="41">"1000"&amp;A47</f>
        <v>10008</v>
      </c>
      <c r="D47" s="377" t="str">
        <f t="shared" ref="D47:D50" si="42">"1000"&amp;A47&amp;"/13"</f>
        <v>10008/13</v>
      </c>
      <c r="E47" s="378" t="s">
        <v>251</v>
      </c>
      <c r="F47" s="378" t="s">
        <v>252</v>
      </c>
      <c r="G47" s="377">
        <v>1</v>
      </c>
      <c r="H47" s="379">
        <v>100056</v>
      </c>
      <c r="I47" s="380" t="str">
        <f t="shared" si="3"/>
        <v>Б-100056-13</v>
      </c>
      <c r="J47" s="381">
        <v>2</v>
      </c>
      <c r="K47" s="377">
        <v>7</v>
      </c>
      <c r="L47" s="377" t="s">
        <v>42</v>
      </c>
      <c r="M47" s="381">
        <v>1</v>
      </c>
      <c r="N47" s="377">
        <v>18</v>
      </c>
      <c r="O47" s="378" t="s">
        <v>168</v>
      </c>
      <c r="P47" s="378" t="s">
        <v>234</v>
      </c>
      <c r="Q47" s="378" t="s">
        <v>235</v>
      </c>
      <c r="R47" s="383" t="str">
        <f t="shared" ref="R47:R50" si="43">H47&amp;"1"</f>
        <v>1000561</v>
      </c>
      <c r="S47" s="380">
        <v>1</v>
      </c>
      <c r="T47" s="378" t="s">
        <v>140</v>
      </c>
      <c r="U47" s="377">
        <v>30000</v>
      </c>
      <c r="V47" s="377">
        <f t="shared" si="5"/>
        <v>5400</v>
      </c>
      <c r="W47" s="377">
        <v>0</v>
      </c>
      <c r="X47" s="384">
        <v>145</v>
      </c>
      <c r="Y47" s="385" t="s">
        <v>47</v>
      </c>
      <c r="Z47" s="386">
        <f t="shared" si="6"/>
        <v>24600</v>
      </c>
      <c r="AA47" s="387"/>
      <c r="AB47" s="429"/>
      <c r="AC47" s="379">
        <f t="shared" ref="AC47:AC50" si="44">U47*0.5</f>
        <v>15000</v>
      </c>
      <c r="AD47" s="377"/>
      <c r="AE47" s="377"/>
      <c r="AF47" s="378" t="s">
        <v>231</v>
      </c>
      <c r="AG47" s="389">
        <v>8</v>
      </c>
      <c r="AH47" s="395">
        <v>7</v>
      </c>
      <c r="AI47" s="391" t="s">
        <v>229</v>
      </c>
      <c r="AJ47" s="378"/>
      <c r="AK47" s="378"/>
      <c r="AL47" s="383">
        <v>0</v>
      </c>
      <c r="AM47" s="380" t="s">
        <v>50</v>
      </c>
      <c r="AN47" s="377" t="s">
        <v>51</v>
      </c>
      <c r="AO47" s="377"/>
      <c r="AP47" s="383"/>
      <c r="AQ47" s="383"/>
      <c r="AR47" s="383"/>
      <c r="AU4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100056, 'Б-100056-13',date'2016-03-03',2, 7, 7, 'RUR', 1, 18, date'2016-03-06', date'2016-03-07', 1000561, 1, to_date('2016-03-08 00:00:00','YYYY-MM-DD HH24:MI:SS'), 30000, 5400, 0, 145, 0, 'c1', 8,null);insert into xxxx_oebs_cash_payment_test (ID, INVOICE_ID, OEBS_PAYMENT, DOC_DATE, COMISS_DATE) values (s_xxxx_oebs_cash_payment_test.NEXTVAL, 100056, 15000, to_date('2016-03-08 00:00:00','YYYY-MM-DD HH24:MI:SS'), date'2016-03-31' );insert into xxxx_client_discount_m  (ID,CLIENT_ID,CLIENT_AVG_DISCOUNT,DT) values (s_xxxx_client_discount_m.NEXTVAL,145, 7, date'2016-03-01');</v>
      </c>
    </row>
    <row r="48" spans="1:47" ht="15" customHeight="1" x14ac:dyDescent="0.3">
      <c r="A48" s="375">
        <v>8</v>
      </c>
      <c r="B48" s="441"/>
      <c r="C48" s="377" t="str">
        <f t="shared" si="41"/>
        <v>10008</v>
      </c>
      <c r="D48" s="377" t="str">
        <f t="shared" si="42"/>
        <v>10008/13</v>
      </c>
      <c r="E48" s="378" t="s">
        <v>251</v>
      </c>
      <c r="F48" s="378" t="s">
        <v>252</v>
      </c>
      <c r="G48" s="377">
        <v>1</v>
      </c>
      <c r="H48" s="379">
        <v>100057</v>
      </c>
      <c r="I48" s="380" t="str">
        <f t="shared" si="3"/>
        <v>Б-100057-13</v>
      </c>
      <c r="J48" s="381">
        <v>2</v>
      </c>
      <c r="K48" s="377">
        <v>7</v>
      </c>
      <c r="L48" s="377" t="s">
        <v>42</v>
      </c>
      <c r="M48" s="381">
        <v>1</v>
      </c>
      <c r="N48" s="377">
        <v>18</v>
      </c>
      <c r="O48" s="378" t="s">
        <v>168</v>
      </c>
      <c r="P48" s="378" t="s">
        <v>234</v>
      </c>
      <c r="Q48" s="378" t="s">
        <v>235</v>
      </c>
      <c r="R48" s="383" t="str">
        <f t="shared" si="43"/>
        <v>1000571</v>
      </c>
      <c r="S48" s="380">
        <v>1</v>
      </c>
      <c r="T48" s="378" t="s">
        <v>140</v>
      </c>
      <c r="U48" s="377">
        <v>60000</v>
      </c>
      <c r="V48" s="377">
        <f t="shared" si="5"/>
        <v>10800</v>
      </c>
      <c r="W48" s="377">
        <v>0</v>
      </c>
      <c r="X48" s="384">
        <v>146</v>
      </c>
      <c r="Y48" s="385" t="s">
        <v>47</v>
      </c>
      <c r="Z48" s="386">
        <f t="shared" si="6"/>
        <v>49200</v>
      </c>
      <c r="AA48" s="387"/>
      <c r="AB48" s="429"/>
      <c r="AC48" s="379">
        <f t="shared" si="44"/>
        <v>30000</v>
      </c>
      <c r="AD48" s="377"/>
      <c r="AE48" s="377"/>
      <c r="AF48" s="378" t="s">
        <v>231</v>
      </c>
      <c r="AG48" s="389">
        <v>8</v>
      </c>
      <c r="AH48" s="395">
        <v>7</v>
      </c>
      <c r="AI48" s="391" t="s">
        <v>229</v>
      </c>
      <c r="AJ48" s="378"/>
      <c r="AK48" s="378"/>
      <c r="AL48" s="383">
        <v>0</v>
      </c>
      <c r="AM48" s="380" t="s">
        <v>50</v>
      </c>
      <c r="AN48" s="377" t="s">
        <v>51</v>
      </c>
      <c r="AO48" s="377"/>
      <c r="AP48" s="383"/>
      <c r="AQ48" s="383"/>
      <c r="AR48" s="383"/>
      <c r="AS48" s="383"/>
      <c r="AU4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100057, 'Б-100057-13',date'2016-03-03',2, 7, 7, 'RUR', 1, 18, date'2016-03-06', date'2016-03-07', 1000571, 1, to_date('2016-03-08 00:00:00','YYYY-MM-DD HH24:MI:SS'), 60000, 10800, 0, 146, 0, 'c1', 8,null);insert into xxxx_oebs_cash_payment_test (ID, INVOICE_ID, OEBS_PAYMENT, DOC_DATE, COMISS_DATE) values (s_xxxx_oebs_cash_payment_test.NEXTVAL, 100057, 30000, to_date('2016-03-08 00:00:00','YYYY-MM-DD HH24:MI:SS'), date'2016-03-31' );insert into xxxx_client_discount_m  (ID,CLIENT_ID,CLIENT_AVG_DISCOUNT,DT) values (s_xxxx_client_discount_m.NEXTVAL,146, 7, date'2016-03-01');</v>
      </c>
    </row>
    <row r="49" spans="1:47" ht="15" customHeight="1" x14ac:dyDescent="0.3">
      <c r="A49" s="375">
        <v>8</v>
      </c>
      <c r="B49" s="441"/>
      <c r="C49" s="377" t="str">
        <f t="shared" si="41"/>
        <v>10008</v>
      </c>
      <c r="D49" s="377" t="str">
        <f t="shared" si="42"/>
        <v>10008/13</v>
      </c>
      <c r="E49" s="378" t="s">
        <v>251</v>
      </c>
      <c r="F49" s="378" t="s">
        <v>252</v>
      </c>
      <c r="G49" s="377">
        <v>1</v>
      </c>
      <c r="H49" s="379">
        <v>100058</v>
      </c>
      <c r="I49" s="380" t="str">
        <f t="shared" si="3"/>
        <v>Б-100058-13</v>
      </c>
      <c r="J49" s="381">
        <v>2</v>
      </c>
      <c r="K49" s="398">
        <v>3</v>
      </c>
      <c r="L49" s="377" t="s">
        <v>42</v>
      </c>
      <c r="M49" s="381">
        <v>1</v>
      </c>
      <c r="N49" s="377">
        <v>18</v>
      </c>
      <c r="O49" s="378" t="s">
        <v>169</v>
      </c>
      <c r="P49" s="378" t="s">
        <v>234</v>
      </c>
      <c r="Q49" s="378" t="s">
        <v>235</v>
      </c>
      <c r="R49" s="383" t="str">
        <f t="shared" si="43"/>
        <v>1000581</v>
      </c>
      <c r="S49" s="380">
        <v>1</v>
      </c>
      <c r="T49" s="378" t="s">
        <v>141</v>
      </c>
      <c r="U49" s="377">
        <v>70000</v>
      </c>
      <c r="V49" s="377">
        <f t="shared" si="5"/>
        <v>12600</v>
      </c>
      <c r="W49" s="377">
        <v>0</v>
      </c>
      <c r="X49" s="384">
        <v>147</v>
      </c>
      <c r="Y49" s="385" t="s">
        <v>47</v>
      </c>
      <c r="Z49" s="386">
        <f t="shared" si="6"/>
        <v>57400</v>
      </c>
      <c r="AA49" s="387"/>
      <c r="AB49" s="396"/>
      <c r="AC49" s="379">
        <f t="shared" si="44"/>
        <v>35000</v>
      </c>
      <c r="AD49" s="377"/>
      <c r="AE49" s="377"/>
      <c r="AF49" s="378" t="s">
        <v>231</v>
      </c>
      <c r="AG49" s="389">
        <v>8</v>
      </c>
      <c r="AH49" s="397">
        <v>20</v>
      </c>
      <c r="AI49" s="391" t="s">
        <v>229</v>
      </c>
      <c r="AJ49" s="378"/>
      <c r="AK49" s="378"/>
      <c r="AL49" s="383">
        <v>0</v>
      </c>
      <c r="AM49" s="380" t="s">
        <v>50</v>
      </c>
      <c r="AN49" s="377" t="s">
        <v>51</v>
      </c>
      <c r="AO49" s="377"/>
      <c r="AP49" s="383"/>
      <c r="AQ49" s="383"/>
      <c r="AR49" s="383"/>
      <c r="AS49" s="383"/>
      <c r="AU4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100058, 'Б-100058-13',date'2016-03-04',2, 3, 3, 'RUR', 1, 18, date'2016-03-06', date'2016-03-07', 1000581, 1, to_date('2016-03-09 00:00:00','YYYY-MM-DD HH24:MI:SS'), 70000, 12600, 0, 147, 0, 'c1', 8,null);insert into xxxx_oebs_cash_payment_test (ID, INVOICE_ID, OEBS_PAYMENT, DOC_DATE, COMISS_DATE) values (s_xxxx_oebs_cash_payment_test.NEXTVAL, 100058, 35000, to_date('2016-03-09 00:00:00','YYYY-MM-DD HH24:MI:SS'), date'2016-03-31' );insert into xxxx_client_discount_m  (ID,CLIENT_ID,CLIENT_AVG_DISCOUNT,DT) values (s_xxxx_client_discount_m.NEXTVAL,147, 20, date'2016-03-01');</v>
      </c>
    </row>
    <row r="50" spans="1:47" s="330" customFormat="1" ht="15" customHeight="1" x14ac:dyDescent="0.3">
      <c r="A50" s="430">
        <v>8</v>
      </c>
      <c r="B50" s="433"/>
      <c r="C50" s="403" t="str">
        <f t="shared" si="41"/>
        <v>10008</v>
      </c>
      <c r="D50" s="403" t="str">
        <f t="shared" si="42"/>
        <v>10008/13</v>
      </c>
      <c r="E50" s="404" t="s">
        <v>251</v>
      </c>
      <c r="F50" s="404" t="s">
        <v>252</v>
      </c>
      <c r="G50" s="377">
        <v>1</v>
      </c>
      <c r="H50" s="379">
        <v>100059</v>
      </c>
      <c r="I50" s="403" t="str">
        <f t="shared" si="3"/>
        <v>Б-100059-13</v>
      </c>
      <c r="J50" s="381">
        <v>2</v>
      </c>
      <c r="K50" s="405">
        <v>1</v>
      </c>
      <c r="L50" s="403" t="s">
        <v>42</v>
      </c>
      <c r="M50" s="406">
        <v>1</v>
      </c>
      <c r="N50" s="403">
        <v>18</v>
      </c>
      <c r="O50" s="404" t="s">
        <v>170</v>
      </c>
      <c r="P50" s="404" t="s">
        <v>234</v>
      </c>
      <c r="Q50" s="404" t="s">
        <v>235</v>
      </c>
      <c r="R50" s="407" t="str">
        <f t="shared" si="43"/>
        <v>1000591</v>
      </c>
      <c r="S50" s="403">
        <v>1</v>
      </c>
      <c r="T50" s="404" t="s">
        <v>142</v>
      </c>
      <c r="U50" s="403">
        <v>23902</v>
      </c>
      <c r="V50" s="403">
        <f t="shared" si="5"/>
        <v>4302.3599999999997</v>
      </c>
      <c r="W50" s="403">
        <v>0</v>
      </c>
      <c r="X50" s="384">
        <v>148</v>
      </c>
      <c r="Y50" s="408" t="s">
        <v>47</v>
      </c>
      <c r="Z50" s="386">
        <f t="shared" si="6"/>
        <v>19599.64</v>
      </c>
      <c r="AA50" s="409">
        <f>SUM(Z46:Z50)</f>
        <v>199999.64</v>
      </c>
      <c r="AB50" s="409"/>
      <c r="AC50" s="410">
        <f t="shared" si="44"/>
        <v>11951</v>
      </c>
      <c r="AD50" s="403"/>
      <c r="AE50" s="403"/>
      <c r="AF50" s="404" t="s">
        <v>231</v>
      </c>
      <c r="AG50" s="411">
        <v>8</v>
      </c>
      <c r="AH50" s="412">
        <v>13</v>
      </c>
      <c r="AI50" s="413" t="s">
        <v>229</v>
      </c>
      <c r="AJ50" s="404"/>
      <c r="AK50" s="404"/>
      <c r="AL50" s="407">
        <v>0</v>
      </c>
      <c r="AM50" s="403" t="s">
        <v>50</v>
      </c>
      <c r="AN50" s="403" t="s">
        <v>51</v>
      </c>
      <c r="AO50" s="403"/>
      <c r="AP50" s="407"/>
      <c r="AQ50" s="407"/>
      <c r="AR50" s="407"/>
      <c r="AS50" s="407"/>
      <c r="AU5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100059, 'Б-100059-13',date'2016-03-05',2, 1, 1, 'RUR', 1, 18, date'2016-03-06', date'2016-03-07', 1000591, 1, to_date('2016-03-11 00:00:00','YYYY-MM-DD HH24:MI:SS'), 23902, 4302.36, 0, 148, 0, 'c1', 8,null);insert into xxxx_oebs_cash_payment_test (ID, INVOICE_ID, OEBS_PAYMENT, DOC_DATE, COMISS_DATE) values (s_xxxx_oebs_cash_payment_test.NEXTVAL, 100059, 11951, to_date('2016-03-11 00:00:00','YYYY-MM-DD HH24:MI:SS'), date'2016-03-31' );insert into xxxx_client_discount_m  (ID,CLIENT_ID,CLIENT_AVG_DISCOUNT,DT) values (s_xxxx_client_discount_m.NEXTVAL,148, 13, date'2016-03-01');</v>
      </c>
    </row>
    <row r="51" spans="1:47" ht="15" customHeight="1" x14ac:dyDescent="0.3">
      <c r="A51" s="375">
        <v>9</v>
      </c>
      <c r="B51" s="376"/>
      <c r="C51" s="377" t="str">
        <f>"1000"&amp;A51</f>
        <v>10009</v>
      </c>
      <c r="D51" s="377" t="str">
        <f>"1000"&amp;A51&amp;"/13"</f>
        <v>10009/13</v>
      </c>
      <c r="E51" s="378" t="s">
        <v>251</v>
      </c>
      <c r="F51" s="378" t="s">
        <v>252</v>
      </c>
      <c r="G51" s="377">
        <v>1</v>
      </c>
      <c r="H51" s="379">
        <v>100060</v>
      </c>
      <c r="I51" s="380" t="str">
        <f>"Б-"&amp;H51&amp;"-13"</f>
        <v>Б-100060-13</v>
      </c>
      <c r="J51" s="381">
        <v>2</v>
      </c>
      <c r="K51" s="377">
        <v>7</v>
      </c>
      <c r="L51" s="377" t="s">
        <v>42</v>
      </c>
      <c r="M51" s="381">
        <v>1</v>
      </c>
      <c r="N51" s="377">
        <v>18</v>
      </c>
      <c r="O51" s="378" t="s">
        <v>167</v>
      </c>
      <c r="P51" s="378" t="s">
        <v>234</v>
      </c>
      <c r="Q51" s="378" t="s">
        <v>235</v>
      </c>
      <c r="R51" s="383" t="str">
        <f>H51&amp;"1"</f>
        <v>1000601</v>
      </c>
      <c r="S51" s="380">
        <v>1</v>
      </c>
      <c r="T51" s="378" t="s">
        <v>139</v>
      </c>
      <c r="U51" s="377">
        <v>60000</v>
      </c>
      <c r="V51" s="377">
        <f>U51*0.18</f>
        <v>10800</v>
      </c>
      <c r="W51" s="377">
        <v>0</v>
      </c>
      <c r="X51" s="384">
        <v>149</v>
      </c>
      <c r="Y51" s="385" t="s">
        <v>47</v>
      </c>
      <c r="Z51" s="386">
        <f t="shared" si="6"/>
        <v>49200</v>
      </c>
      <c r="AA51" s="387"/>
      <c r="AB51" s="388"/>
      <c r="AC51" s="379">
        <f>U51*0.5</f>
        <v>30000</v>
      </c>
      <c r="AD51" s="377"/>
      <c r="AE51" s="377"/>
      <c r="AF51" s="378" t="s">
        <v>231</v>
      </c>
      <c r="AG51" s="389">
        <v>8</v>
      </c>
      <c r="AH51" s="390">
        <v>13</v>
      </c>
      <c r="AI51" s="391" t="s">
        <v>229</v>
      </c>
      <c r="AJ51" s="378"/>
      <c r="AK51" s="378"/>
      <c r="AL51" s="383">
        <v>0</v>
      </c>
      <c r="AM51" s="380" t="s">
        <v>50</v>
      </c>
      <c r="AN51" s="377" t="s">
        <v>51</v>
      </c>
      <c r="AO51" s="377"/>
      <c r="AP51" s="383"/>
      <c r="AQ51" s="383"/>
      <c r="AR51" s="383"/>
      <c r="AS51" s="383">
        <v>200000.46</v>
      </c>
      <c r="AU5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100060, 'Б-100060-13',date'2016-03-02',2, 7, 7, 'RUR', 1, 18, date'2016-03-06', date'2016-03-07', 1000601, 1, to_date('2016-03-07 00:00:00','YYYY-MM-DD HH24:MI:SS'), 60000, 10800, 0, 149, 0, 'c1', 8,null);insert into xxxx_oebs_cash_payment_test (ID, INVOICE_ID, OEBS_PAYMENT, DOC_DATE, COMISS_DATE) values (s_xxxx_oebs_cash_payment_test.NEXTVAL, 100060, 30000, to_date('2016-03-07 00:00:00','YYYY-MM-DD HH24:MI:SS'), date'2016-03-31' );insert into xxxx_client_discount_m  (ID,CLIENT_ID,CLIENT_AVG_DISCOUNT,DT) values (s_xxxx_client_discount_m.NEXTVAL,149, 13, date'2016-03-01');</v>
      </c>
    </row>
    <row r="52" spans="1:47" ht="15" customHeight="1" x14ac:dyDescent="0.3">
      <c r="A52" s="375">
        <v>9</v>
      </c>
      <c r="B52" s="376"/>
      <c r="C52" s="377" t="str">
        <f t="shared" ref="C52:C55" si="45">"1000"&amp;A52</f>
        <v>10009</v>
      </c>
      <c r="D52" s="377" t="str">
        <f t="shared" ref="D52:D55" si="46">"1000"&amp;A52&amp;"/13"</f>
        <v>10009/13</v>
      </c>
      <c r="E52" s="378" t="s">
        <v>251</v>
      </c>
      <c r="F52" s="378" t="s">
        <v>252</v>
      </c>
      <c r="G52" s="377">
        <v>1</v>
      </c>
      <c r="H52" s="379">
        <v>100061</v>
      </c>
      <c r="I52" s="380" t="str">
        <f t="shared" si="3"/>
        <v>Б-100061-13</v>
      </c>
      <c r="J52" s="381">
        <v>2</v>
      </c>
      <c r="K52" s="377">
        <v>7</v>
      </c>
      <c r="L52" s="377" t="s">
        <v>42</v>
      </c>
      <c r="M52" s="381">
        <v>1</v>
      </c>
      <c r="N52" s="377">
        <v>18</v>
      </c>
      <c r="O52" s="378" t="s">
        <v>168</v>
      </c>
      <c r="P52" s="378" t="s">
        <v>234</v>
      </c>
      <c r="Q52" s="378" t="s">
        <v>235</v>
      </c>
      <c r="R52" s="383" t="str">
        <f t="shared" ref="R52:R55" si="47">H52&amp;"1"</f>
        <v>1000611</v>
      </c>
      <c r="S52" s="380">
        <v>1</v>
      </c>
      <c r="T52" s="378" t="s">
        <v>140</v>
      </c>
      <c r="U52" s="377">
        <v>30000</v>
      </c>
      <c r="V52" s="377">
        <f t="shared" si="5"/>
        <v>5400</v>
      </c>
      <c r="W52" s="377">
        <v>0</v>
      </c>
      <c r="X52" s="384">
        <v>150</v>
      </c>
      <c r="Y52" s="385" t="s">
        <v>47</v>
      </c>
      <c r="Z52" s="386">
        <f t="shared" si="6"/>
        <v>24600</v>
      </c>
      <c r="AA52" s="387"/>
      <c r="AB52" s="429"/>
      <c r="AC52" s="379">
        <f t="shared" ref="AC52:AC55" si="48">U52*0.5</f>
        <v>15000</v>
      </c>
      <c r="AD52" s="377"/>
      <c r="AE52" s="377"/>
      <c r="AF52" s="378" t="s">
        <v>231</v>
      </c>
      <c r="AG52" s="389">
        <v>8</v>
      </c>
      <c r="AH52" s="395">
        <v>7</v>
      </c>
      <c r="AI52" s="391" t="s">
        <v>229</v>
      </c>
      <c r="AJ52" s="378"/>
      <c r="AK52" s="378"/>
      <c r="AL52" s="383">
        <v>0</v>
      </c>
      <c r="AM52" s="380" t="s">
        <v>50</v>
      </c>
      <c r="AN52" s="377" t="s">
        <v>51</v>
      </c>
      <c r="AO52" s="377"/>
      <c r="AP52" s="383"/>
      <c r="AQ52" s="383"/>
      <c r="AR52" s="383"/>
      <c r="AS52" s="383"/>
      <c r="AU5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100061, 'Б-100061-13',date'2016-03-03',2, 7, 7, 'RUR', 1, 18, date'2016-03-06', date'2016-03-07', 1000611, 1, to_date('2016-03-08 00:00:00','YYYY-MM-DD HH24:MI:SS'), 30000, 5400, 0, 150, 0, 'c1', 8,null);insert into xxxx_oebs_cash_payment_test (ID, INVOICE_ID, OEBS_PAYMENT, DOC_DATE, COMISS_DATE) values (s_xxxx_oebs_cash_payment_test.NEXTVAL, 100061, 15000, to_date('2016-03-08 00:00:00','YYYY-MM-DD HH24:MI:SS'), date'2016-03-31' );insert into xxxx_client_discount_m  (ID,CLIENT_ID,CLIENT_AVG_DISCOUNT,DT) values (s_xxxx_client_discount_m.NEXTVAL,150, 7, date'2016-03-01');</v>
      </c>
    </row>
    <row r="53" spans="1:47" ht="15" customHeight="1" x14ac:dyDescent="0.3">
      <c r="A53" s="375">
        <v>9</v>
      </c>
      <c r="B53" s="376"/>
      <c r="C53" s="377" t="str">
        <f t="shared" si="45"/>
        <v>10009</v>
      </c>
      <c r="D53" s="377" t="str">
        <f t="shared" si="46"/>
        <v>10009/13</v>
      </c>
      <c r="E53" s="378" t="s">
        <v>251</v>
      </c>
      <c r="F53" s="378" t="s">
        <v>252</v>
      </c>
      <c r="G53" s="377">
        <v>1</v>
      </c>
      <c r="H53" s="379">
        <v>100062</v>
      </c>
      <c r="I53" s="380" t="str">
        <f t="shared" si="3"/>
        <v>Б-100062-13</v>
      </c>
      <c r="J53" s="381">
        <v>2</v>
      </c>
      <c r="K53" s="377">
        <v>7</v>
      </c>
      <c r="L53" s="377" t="s">
        <v>42</v>
      </c>
      <c r="M53" s="381">
        <v>1</v>
      </c>
      <c r="N53" s="377">
        <v>18</v>
      </c>
      <c r="O53" s="378" t="s">
        <v>168</v>
      </c>
      <c r="P53" s="378" t="s">
        <v>234</v>
      </c>
      <c r="Q53" s="378" t="s">
        <v>235</v>
      </c>
      <c r="R53" s="383" t="str">
        <f t="shared" si="47"/>
        <v>1000621</v>
      </c>
      <c r="S53" s="380">
        <v>1</v>
      </c>
      <c r="T53" s="378" t="s">
        <v>140</v>
      </c>
      <c r="U53" s="377">
        <v>60000</v>
      </c>
      <c r="V53" s="377">
        <f t="shared" si="5"/>
        <v>10800</v>
      </c>
      <c r="W53" s="377">
        <v>0</v>
      </c>
      <c r="X53" s="384">
        <v>151</v>
      </c>
      <c r="Y53" s="385" t="s">
        <v>47</v>
      </c>
      <c r="Z53" s="386">
        <f t="shared" si="6"/>
        <v>49200</v>
      </c>
      <c r="AA53" s="387"/>
      <c r="AB53" s="429"/>
      <c r="AC53" s="379">
        <f t="shared" si="48"/>
        <v>30000</v>
      </c>
      <c r="AD53" s="377"/>
      <c r="AE53" s="377"/>
      <c r="AF53" s="378" t="s">
        <v>231</v>
      </c>
      <c r="AG53" s="389">
        <v>8</v>
      </c>
      <c r="AH53" s="395">
        <v>7</v>
      </c>
      <c r="AI53" s="391" t="s">
        <v>229</v>
      </c>
      <c r="AJ53" s="378"/>
      <c r="AK53" s="378"/>
      <c r="AL53" s="383">
        <v>0</v>
      </c>
      <c r="AM53" s="380" t="s">
        <v>50</v>
      </c>
      <c r="AN53" s="377" t="s">
        <v>51</v>
      </c>
      <c r="AO53" s="377"/>
      <c r="AP53" s="383"/>
      <c r="AQ53" s="383"/>
      <c r="AR53" s="383"/>
      <c r="AS53" s="383"/>
      <c r="AU5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100062, 'Б-100062-13',date'2016-03-03',2, 7, 7, 'RUR', 1, 18, date'2016-03-06', date'2016-03-07', 1000621, 1, to_date('2016-03-08 00:00:00','YYYY-MM-DD HH24:MI:SS'), 60000, 10800, 0, 151, 0, 'c1', 8,null);insert into xxxx_oebs_cash_payment_test (ID, INVOICE_ID, OEBS_PAYMENT, DOC_DATE, COMISS_DATE) values (s_xxxx_oebs_cash_payment_test.NEXTVAL, 100062, 30000, to_date('2016-03-08 00:00:00','YYYY-MM-DD HH24:MI:SS'), date'2016-03-31' );insert into xxxx_client_discount_m  (ID,CLIENT_ID,CLIENT_AVG_DISCOUNT,DT) values (s_xxxx_client_discount_m.NEXTVAL,151, 7, date'2016-03-01');</v>
      </c>
    </row>
    <row r="54" spans="1:47" ht="15" customHeight="1" x14ac:dyDescent="0.3">
      <c r="A54" s="375">
        <v>9</v>
      </c>
      <c r="B54" s="376"/>
      <c r="C54" s="377" t="str">
        <f t="shared" si="45"/>
        <v>10009</v>
      </c>
      <c r="D54" s="377" t="str">
        <f t="shared" si="46"/>
        <v>10009/13</v>
      </c>
      <c r="E54" s="378" t="s">
        <v>251</v>
      </c>
      <c r="F54" s="378" t="s">
        <v>252</v>
      </c>
      <c r="G54" s="377">
        <v>1</v>
      </c>
      <c r="H54" s="379">
        <v>100063</v>
      </c>
      <c r="I54" s="380" t="str">
        <f t="shared" si="3"/>
        <v>Б-100063-13</v>
      </c>
      <c r="J54" s="381">
        <v>2</v>
      </c>
      <c r="K54" s="398">
        <v>3</v>
      </c>
      <c r="L54" s="377" t="s">
        <v>42</v>
      </c>
      <c r="M54" s="381">
        <v>1</v>
      </c>
      <c r="N54" s="377">
        <v>18</v>
      </c>
      <c r="O54" s="378" t="s">
        <v>169</v>
      </c>
      <c r="P54" s="378" t="s">
        <v>234</v>
      </c>
      <c r="Q54" s="378" t="s">
        <v>235</v>
      </c>
      <c r="R54" s="383" t="str">
        <f t="shared" si="47"/>
        <v>1000631</v>
      </c>
      <c r="S54" s="380">
        <v>1</v>
      </c>
      <c r="T54" s="378" t="s">
        <v>141</v>
      </c>
      <c r="U54" s="377">
        <v>70000</v>
      </c>
      <c r="V54" s="377">
        <f t="shared" si="5"/>
        <v>12600</v>
      </c>
      <c r="W54" s="377">
        <v>0</v>
      </c>
      <c r="X54" s="384">
        <v>152</v>
      </c>
      <c r="Y54" s="385" t="s">
        <v>47</v>
      </c>
      <c r="Z54" s="386">
        <f t="shared" si="6"/>
        <v>57400</v>
      </c>
      <c r="AA54" s="387"/>
      <c r="AB54" s="396"/>
      <c r="AC54" s="379">
        <f t="shared" si="48"/>
        <v>35000</v>
      </c>
      <c r="AD54" s="377"/>
      <c r="AE54" s="377"/>
      <c r="AF54" s="378" t="s">
        <v>231</v>
      </c>
      <c r="AG54" s="389">
        <v>8</v>
      </c>
      <c r="AH54" s="397">
        <v>20</v>
      </c>
      <c r="AI54" s="391" t="s">
        <v>229</v>
      </c>
      <c r="AJ54" s="378"/>
      <c r="AK54" s="378"/>
      <c r="AL54" s="383">
        <v>0</v>
      </c>
      <c r="AM54" s="380" t="s">
        <v>50</v>
      </c>
      <c r="AN54" s="377" t="s">
        <v>51</v>
      </c>
      <c r="AO54" s="377"/>
      <c r="AP54" s="383"/>
      <c r="AQ54" s="383"/>
      <c r="AR54" s="383"/>
      <c r="AS54" s="383"/>
      <c r="AU5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100063, 'Б-100063-13',date'2016-03-04',2, 3, 3, 'RUR', 1, 18, date'2016-03-06', date'2016-03-07', 1000631, 1, to_date('2016-03-09 00:00:00','YYYY-MM-DD HH24:MI:SS'), 70000, 12600, 0, 152, 0, 'c1', 8,null);insert into xxxx_oebs_cash_payment_test (ID, INVOICE_ID, OEBS_PAYMENT, DOC_DATE, COMISS_DATE) values (s_xxxx_oebs_cash_payment_test.NEXTVAL, 100063, 35000, to_date('2016-03-09 00:00:00','YYYY-MM-DD HH24:MI:SS'), date'2016-03-31' );insert into xxxx_client_discount_m  (ID,CLIENT_ID,CLIENT_AVG_DISCOUNT,DT) values (s_xxxx_client_discount_m.NEXTVAL,152, 20, date'2016-03-01');</v>
      </c>
    </row>
    <row r="55" spans="1:47" s="330" customFormat="1" ht="15" customHeight="1" x14ac:dyDescent="0.3">
      <c r="A55" s="430">
        <v>9</v>
      </c>
      <c r="B55" s="440"/>
      <c r="C55" s="403" t="str">
        <f t="shared" si="45"/>
        <v>10009</v>
      </c>
      <c r="D55" s="403" t="str">
        <f t="shared" si="46"/>
        <v>10009/13</v>
      </c>
      <c r="E55" s="404" t="s">
        <v>251</v>
      </c>
      <c r="F55" s="404" t="s">
        <v>252</v>
      </c>
      <c r="G55" s="377">
        <v>1</v>
      </c>
      <c r="H55" s="379">
        <v>100064</v>
      </c>
      <c r="I55" s="403" t="str">
        <f t="shared" si="3"/>
        <v>Б-100064-13</v>
      </c>
      <c r="J55" s="381">
        <v>2</v>
      </c>
      <c r="K55" s="405">
        <v>1</v>
      </c>
      <c r="L55" s="403" t="s">
        <v>42</v>
      </c>
      <c r="M55" s="406">
        <v>1</v>
      </c>
      <c r="N55" s="403">
        <v>18</v>
      </c>
      <c r="O55" s="404" t="s">
        <v>170</v>
      </c>
      <c r="P55" s="404" t="s">
        <v>234</v>
      </c>
      <c r="Q55" s="404" t="s">
        <v>235</v>
      </c>
      <c r="R55" s="407" t="str">
        <f t="shared" si="47"/>
        <v>1000641</v>
      </c>
      <c r="S55" s="403">
        <v>1</v>
      </c>
      <c r="T55" s="404" t="s">
        <v>142</v>
      </c>
      <c r="U55" s="403">
        <v>23903</v>
      </c>
      <c r="V55" s="403">
        <f t="shared" si="5"/>
        <v>4302.54</v>
      </c>
      <c r="W55" s="403">
        <v>0</v>
      </c>
      <c r="X55" s="384">
        <v>153</v>
      </c>
      <c r="Y55" s="408" t="s">
        <v>47</v>
      </c>
      <c r="Z55" s="386">
        <f t="shared" si="6"/>
        <v>19600.46</v>
      </c>
      <c r="AA55" s="409">
        <f>SUM(Z51:Z55)</f>
        <v>200000.46</v>
      </c>
      <c r="AB55" s="409"/>
      <c r="AC55" s="410">
        <f t="shared" si="48"/>
        <v>11951.5</v>
      </c>
      <c r="AD55" s="403"/>
      <c r="AE55" s="403"/>
      <c r="AF55" s="404" t="s">
        <v>231</v>
      </c>
      <c r="AG55" s="411">
        <v>8</v>
      </c>
      <c r="AH55" s="412">
        <v>13</v>
      </c>
      <c r="AI55" s="413" t="s">
        <v>229</v>
      </c>
      <c r="AJ55" s="404"/>
      <c r="AK55" s="404"/>
      <c r="AL55" s="407">
        <v>0</v>
      </c>
      <c r="AM55" s="403" t="s">
        <v>50</v>
      </c>
      <c r="AN55" s="403" t="s">
        <v>51</v>
      </c>
      <c r="AO55" s="403"/>
      <c r="AP55" s="407"/>
      <c r="AQ55" s="407"/>
      <c r="AR55" s="407"/>
      <c r="AS55" s="407"/>
      <c r="AU5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100064, 'Б-100064-13',date'2016-03-05',2, 1, 1, 'RUR', 1, 18, date'2016-03-06', date'2016-03-07', 1000641, 1, to_date('2016-03-11 00:00:00','YYYY-MM-DD HH24:MI:SS'), 23903, 4302.54, 0, 153, 0, 'c1', 8,null);insert into xxxx_oebs_cash_payment_test (ID, INVOICE_ID, OEBS_PAYMENT, DOC_DATE, COMISS_DATE) values (s_xxxx_oebs_cash_payment_test.NEXTVAL, 100064, 11951.5, to_date('2016-03-11 00:00:00','YYYY-MM-DD HH24:MI:SS'), date'2016-03-31' );insert into xxxx_client_discount_m  (ID,CLIENT_ID,CLIENT_AVG_DISCOUNT,DT) values (s_xxxx_client_discount_m.NEXTVAL,153, 13, date'2016-03-01');</v>
      </c>
    </row>
    <row r="56" spans="1:47" s="329" customFormat="1" ht="15" customHeight="1" x14ac:dyDescent="0.3">
      <c r="A56" s="375">
        <v>10</v>
      </c>
      <c r="B56" s="439"/>
      <c r="C56" s="12" t="str">
        <f t="shared" ref="C56:C71" si="49">"1000"&amp;A56</f>
        <v>100010</v>
      </c>
      <c r="D56" s="12" t="str">
        <f t="shared" ref="D56:D71" si="50">"1000"&amp;A56&amp;"/13"</f>
        <v>100010/13</v>
      </c>
      <c r="E56" s="158" t="s">
        <v>251</v>
      </c>
      <c r="F56" s="158" t="s">
        <v>252</v>
      </c>
      <c r="G56" s="12">
        <v>1</v>
      </c>
      <c r="H56" s="379">
        <v>100065</v>
      </c>
      <c r="I56" s="15" t="str">
        <f t="shared" ref="I56:I71" si="51">"Б-"&amp;H56&amp;"-13"</f>
        <v>Б-100065-13</v>
      </c>
      <c r="J56" s="16">
        <v>2</v>
      </c>
      <c r="K56" s="12">
        <v>1</v>
      </c>
      <c r="L56" s="12" t="s">
        <v>42</v>
      </c>
      <c r="M56" s="16">
        <v>1</v>
      </c>
      <c r="N56" s="12">
        <v>18</v>
      </c>
      <c r="O56" s="13" t="s">
        <v>240</v>
      </c>
      <c r="P56" s="13" t="s">
        <v>244</v>
      </c>
      <c r="Q56" s="13" t="s">
        <v>245</v>
      </c>
      <c r="R56" s="17" t="str">
        <f t="shared" ref="R56:R71" si="52">H56&amp;"1"</f>
        <v>1000651</v>
      </c>
      <c r="S56" s="15">
        <v>1</v>
      </c>
      <c r="T56" s="13" t="s">
        <v>143</v>
      </c>
      <c r="U56" s="12">
        <v>100000</v>
      </c>
      <c r="V56" s="12">
        <f t="shared" ref="V56:V69" si="53">U56*0.18</f>
        <v>18000</v>
      </c>
      <c r="W56" s="12">
        <v>0</v>
      </c>
      <c r="X56" s="384">
        <v>154</v>
      </c>
      <c r="Y56" s="19" t="s">
        <v>47</v>
      </c>
      <c r="Z56" s="20">
        <f t="shared" ref="Z56:Z71" si="54">U56-V56</f>
        <v>82000</v>
      </c>
      <c r="AA56" s="21"/>
      <c r="AB56" s="22"/>
      <c r="AC56" s="14">
        <f t="shared" ref="AC56:AC71" si="55">U56*0.5</f>
        <v>50000</v>
      </c>
      <c r="AD56" s="12"/>
      <c r="AE56" s="12"/>
      <c r="AF56" s="78" t="s">
        <v>231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U5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100065, 'Б-100065-13',date'2016-04-02',2,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57" spans="1:47" s="329" customFormat="1" ht="15" customHeight="1" x14ac:dyDescent="0.3">
      <c r="A57" s="375">
        <v>10</v>
      </c>
      <c r="B57" s="439"/>
      <c r="C57" s="12" t="str">
        <f t="shared" si="49"/>
        <v>100010</v>
      </c>
      <c r="D57" s="12" t="str">
        <f t="shared" si="50"/>
        <v>100010/13</v>
      </c>
      <c r="E57" s="158" t="s">
        <v>251</v>
      </c>
      <c r="F57" s="158" t="s">
        <v>252</v>
      </c>
      <c r="G57" s="12">
        <v>1</v>
      </c>
      <c r="H57" s="379">
        <v>100066</v>
      </c>
      <c r="I57" s="15" t="str">
        <f t="shared" si="51"/>
        <v>Б-100066-13</v>
      </c>
      <c r="J57" s="16">
        <v>2</v>
      </c>
      <c r="K57" s="12">
        <v>2</v>
      </c>
      <c r="L57" s="12" t="s">
        <v>42</v>
      </c>
      <c r="M57" s="16">
        <v>1</v>
      </c>
      <c r="N57" s="12">
        <v>18</v>
      </c>
      <c r="O57" s="13" t="s">
        <v>241</v>
      </c>
      <c r="P57" s="13" t="s">
        <v>244</v>
      </c>
      <c r="Q57" s="13" t="s">
        <v>245</v>
      </c>
      <c r="R57" s="17" t="str">
        <f t="shared" si="52"/>
        <v>1000661</v>
      </c>
      <c r="S57" s="15">
        <v>1</v>
      </c>
      <c r="T57" s="13" t="s">
        <v>144</v>
      </c>
      <c r="U57" s="12">
        <v>90000</v>
      </c>
      <c r="V57" s="12">
        <f t="shared" si="53"/>
        <v>16200</v>
      </c>
      <c r="W57" s="12">
        <v>0</v>
      </c>
      <c r="X57" s="384">
        <v>155</v>
      </c>
      <c r="Y57" s="19" t="s">
        <v>47</v>
      </c>
      <c r="Z57" s="20">
        <f t="shared" si="54"/>
        <v>73800</v>
      </c>
      <c r="AA57" s="21"/>
      <c r="AB57" s="26"/>
      <c r="AC57" s="14">
        <f t="shared" si="55"/>
        <v>45000</v>
      </c>
      <c r="AD57" s="12"/>
      <c r="AE57" s="12"/>
      <c r="AF57" s="78" t="s">
        <v>231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U5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100066, 'Б-100066-13',date'2016-04-03',2,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58" spans="1:47" s="329" customFormat="1" ht="15" customHeight="1" x14ac:dyDescent="0.3">
      <c r="A58" s="375">
        <v>10</v>
      </c>
      <c r="B58" s="439"/>
      <c r="C58" s="12" t="str">
        <f t="shared" si="49"/>
        <v>100010</v>
      </c>
      <c r="D58" s="12" t="str">
        <f t="shared" si="50"/>
        <v>100010/13</v>
      </c>
      <c r="E58" s="158" t="s">
        <v>251</v>
      </c>
      <c r="F58" s="158" t="s">
        <v>252</v>
      </c>
      <c r="G58" s="12">
        <v>1</v>
      </c>
      <c r="H58" s="379">
        <v>100067</v>
      </c>
      <c r="I58" s="15" t="str">
        <f t="shared" si="51"/>
        <v>Б-100067-13</v>
      </c>
      <c r="J58" s="16">
        <v>2</v>
      </c>
      <c r="K58" s="12">
        <v>7</v>
      </c>
      <c r="L58" s="12" t="s">
        <v>42</v>
      </c>
      <c r="M58" s="16">
        <v>1</v>
      </c>
      <c r="N58" s="12">
        <v>18</v>
      </c>
      <c r="O58" s="13" t="s">
        <v>241</v>
      </c>
      <c r="P58" s="13" t="s">
        <v>244</v>
      </c>
      <c r="Q58" s="13" t="s">
        <v>245</v>
      </c>
      <c r="R58" s="17" t="str">
        <f t="shared" si="52"/>
        <v>1000671</v>
      </c>
      <c r="S58" s="15">
        <v>1</v>
      </c>
      <c r="T58" s="13" t="s">
        <v>144</v>
      </c>
      <c r="U58" s="12">
        <v>90000</v>
      </c>
      <c r="V58" s="12">
        <f t="shared" si="53"/>
        <v>16200</v>
      </c>
      <c r="W58" s="12">
        <v>0</v>
      </c>
      <c r="X58" s="384">
        <v>156</v>
      </c>
      <c r="Y58" s="19" t="s">
        <v>47</v>
      </c>
      <c r="Z58" s="20">
        <f t="shared" si="54"/>
        <v>73800</v>
      </c>
      <c r="AA58" s="21"/>
      <c r="AB58" s="26"/>
      <c r="AC58" s="14">
        <f t="shared" si="55"/>
        <v>45000</v>
      </c>
      <c r="AD58" s="12"/>
      <c r="AE58" s="12"/>
      <c r="AF58" s="78" t="s">
        <v>231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U5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100067, 'Б-100067-13',date'2016-04-03',2,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59" spans="1:47" s="329" customFormat="1" ht="15" customHeight="1" x14ac:dyDescent="0.3">
      <c r="A59" s="375">
        <v>10</v>
      </c>
      <c r="B59" s="439"/>
      <c r="C59" s="12" t="str">
        <f t="shared" si="49"/>
        <v>100010</v>
      </c>
      <c r="D59" s="12" t="str">
        <f t="shared" si="50"/>
        <v>100010/13</v>
      </c>
      <c r="E59" s="158" t="s">
        <v>251</v>
      </c>
      <c r="F59" s="158" t="s">
        <v>252</v>
      </c>
      <c r="G59" s="12">
        <v>1</v>
      </c>
      <c r="H59" s="379">
        <v>100068</v>
      </c>
      <c r="I59" s="15" t="str">
        <f t="shared" si="51"/>
        <v>Б-100068-13</v>
      </c>
      <c r="J59" s="16">
        <v>2</v>
      </c>
      <c r="K59" s="28">
        <v>7</v>
      </c>
      <c r="L59" s="12" t="s">
        <v>42</v>
      </c>
      <c r="M59" s="16">
        <v>1</v>
      </c>
      <c r="N59" s="12">
        <v>18</v>
      </c>
      <c r="O59" s="13" t="s">
        <v>242</v>
      </c>
      <c r="P59" s="13" t="s">
        <v>244</v>
      </c>
      <c r="Q59" s="13" t="s">
        <v>245</v>
      </c>
      <c r="R59" s="17" t="str">
        <f t="shared" si="52"/>
        <v>1000681</v>
      </c>
      <c r="S59" s="15">
        <v>1</v>
      </c>
      <c r="T59" s="13" t="s">
        <v>145</v>
      </c>
      <c r="U59" s="12">
        <v>80000</v>
      </c>
      <c r="V59" s="12">
        <f t="shared" si="53"/>
        <v>14400</v>
      </c>
      <c r="W59" s="12">
        <v>0</v>
      </c>
      <c r="X59" s="384">
        <v>157</v>
      </c>
      <c r="Y59" s="19" t="s">
        <v>47</v>
      </c>
      <c r="Z59" s="20">
        <f t="shared" si="54"/>
        <v>65600</v>
      </c>
      <c r="AA59" s="21"/>
      <c r="AB59" s="29"/>
      <c r="AC59" s="14">
        <f t="shared" si="55"/>
        <v>40000</v>
      </c>
      <c r="AD59" s="12"/>
      <c r="AE59" s="12"/>
      <c r="AF59" s="78" t="s">
        <v>231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U5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100068, 'Б-100068-13',date'2016-04-04',2,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60" spans="1:47" s="329" customFormat="1" ht="15" customHeight="1" x14ac:dyDescent="0.3">
      <c r="A60" s="375">
        <v>10</v>
      </c>
      <c r="B60" s="439"/>
      <c r="C60" s="33" t="str">
        <f t="shared" si="49"/>
        <v>100010</v>
      </c>
      <c r="D60" s="33" t="str">
        <f t="shared" si="50"/>
        <v>100010/13</v>
      </c>
      <c r="E60" s="159" t="s">
        <v>251</v>
      </c>
      <c r="F60" s="159" t="s">
        <v>252</v>
      </c>
      <c r="G60" s="33">
        <v>1</v>
      </c>
      <c r="H60" s="379">
        <v>100069</v>
      </c>
      <c r="I60" s="33" t="str">
        <f t="shared" si="51"/>
        <v>Б-100069-13</v>
      </c>
      <c r="J60" s="36">
        <v>2</v>
      </c>
      <c r="K60" s="35">
        <v>3</v>
      </c>
      <c r="L60" s="33" t="s">
        <v>42</v>
      </c>
      <c r="M60" s="36">
        <v>1</v>
      </c>
      <c r="N60" s="33">
        <v>18</v>
      </c>
      <c r="O60" s="34" t="s">
        <v>243</v>
      </c>
      <c r="P60" s="34" t="s">
        <v>244</v>
      </c>
      <c r="Q60" s="34" t="s">
        <v>245</v>
      </c>
      <c r="R60" s="37" t="str">
        <f t="shared" si="52"/>
        <v>1000691</v>
      </c>
      <c r="S60" s="33">
        <v>1</v>
      </c>
      <c r="T60" s="34" t="s">
        <v>146</v>
      </c>
      <c r="U60" s="33">
        <v>60000</v>
      </c>
      <c r="V60" s="33">
        <f t="shared" si="53"/>
        <v>10800</v>
      </c>
      <c r="W60" s="33">
        <v>0</v>
      </c>
      <c r="X60" s="384">
        <v>158</v>
      </c>
      <c r="Y60" s="38" t="s">
        <v>47</v>
      </c>
      <c r="Z60" s="106">
        <f t="shared" si="54"/>
        <v>49200</v>
      </c>
      <c r="AA60" s="39"/>
      <c r="AB60" s="39"/>
      <c r="AC60" s="40">
        <f t="shared" si="55"/>
        <v>30000</v>
      </c>
      <c r="AD60" s="33"/>
      <c r="AE60" s="33"/>
      <c r="AF60" s="96" t="s">
        <v>231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U6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100069, 'Б-100069-13',date'2016-04-05',2,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61" spans="1:47" s="329" customFormat="1" ht="15" customHeight="1" x14ac:dyDescent="0.3">
      <c r="A61" s="375">
        <v>11</v>
      </c>
      <c r="B61" s="439"/>
      <c r="C61" s="377" t="str">
        <f t="shared" si="49"/>
        <v>100011</v>
      </c>
      <c r="D61" s="377" t="str">
        <f t="shared" si="50"/>
        <v>100011/13</v>
      </c>
      <c r="E61" s="378" t="s">
        <v>251</v>
      </c>
      <c r="F61" s="378" t="s">
        <v>252</v>
      </c>
      <c r="G61" s="377">
        <v>1</v>
      </c>
      <c r="H61" s="379">
        <v>100070</v>
      </c>
      <c r="I61" s="380" t="str">
        <f t="shared" si="51"/>
        <v>Б-100070-13</v>
      </c>
      <c r="J61" s="381">
        <v>2</v>
      </c>
      <c r="K61" s="377">
        <v>7</v>
      </c>
      <c r="L61" s="377" t="s">
        <v>42</v>
      </c>
      <c r="M61" s="381">
        <v>1</v>
      </c>
      <c r="N61" s="377">
        <v>18</v>
      </c>
      <c r="O61" s="378" t="s">
        <v>167</v>
      </c>
      <c r="P61" s="378" t="s">
        <v>234</v>
      </c>
      <c r="Q61" s="378" t="s">
        <v>235</v>
      </c>
      <c r="R61" s="383" t="str">
        <f t="shared" si="52"/>
        <v>1000701</v>
      </c>
      <c r="S61" s="380">
        <v>1</v>
      </c>
      <c r="T61" s="378" t="s">
        <v>139</v>
      </c>
      <c r="U61" s="377">
        <v>100000</v>
      </c>
      <c r="V61" s="377">
        <f t="shared" si="53"/>
        <v>18000</v>
      </c>
      <c r="W61" s="377">
        <v>0</v>
      </c>
      <c r="X61" s="384">
        <v>159</v>
      </c>
      <c r="Y61" s="385" t="s">
        <v>47</v>
      </c>
      <c r="Z61" s="386">
        <f t="shared" si="54"/>
        <v>82000</v>
      </c>
      <c r="AA61" s="387"/>
      <c r="AB61" s="388"/>
      <c r="AC61" s="379">
        <f t="shared" si="55"/>
        <v>50000</v>
      </c>
      <c r="AD61" s="377"/>
      <c r="AE61" s="377"/>
      <c r="AF61" s="378" t="s">
        <v>231</v>
      </c>
      <c r="AG61" s="389">
        <v>8</v>
      </c>
      <c r="AH61" s="390">
        <v>13</v>
      </c>
      <c r="AI61" s="391" t="s">
        <v>229</v>
      </c>
      <c r="AJ61" s="378"/>
      <c r="AK61" s="378"/>
      <c r="AL61" s="383">
        <v>0</v>
      </c>
      <c r="AM61" s="380" t="s">
        <v>50</v>
      </c>
      <c r="AN61" s="377" t="s">
        <v>51</v>
      </c>
      <c r="AO61" s="377"/>
      <c r="AP61" s="383"/>
      <c r="AQ61" s="383"/>
      <c r="AR61" s="383"/>
      <c r="AS61" s="383" t="s">
        <v>52</v>
      </c>
      <c r="AU6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100070, 'Б-100070-13',date'2016-03-02',2,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62" spans="1:47" s="329" customFormat="1" ht="15" customHeight="1" x14ac:dyDescent="0.3">
      <c r="A62" s="375">
        <v>11</v>
      </c>
      <c r="B62" s="439"/>
      <c r="C62" s="377" t="str">
        <f t="shared" si="49"/>
        <v>100011</v>
      </c>
      <c r="D62" s="377" t="str">
        <f t="shared" si="50"/>
        <v>100011/13</v>
      </c>
      <c r="E62" s="378" t="s">
        <v>251</v>
      </c>
      <c r="F62" s="378" t="s">
        <v>252</v>
      </c>
      <c r="G62" s="377">
        <v>1</v>
      </c>
      <c r="H62" s="379">
        <v>100071</v>
      </c>
      <c r="I62" s="380" t="str">
        <f t="shared" si="51"/>
        <v>Б-100071-13</v>
      </c>
      <c r="J62" s="381">
        <v>2</v>
      </c>
      <c r="K62" s="377">
        <v>7</v>
      </c>
      <c r="L62" s="377" t="s">
        <v>42</v>
      </c>
      <c r="M62" s="381">
        <v>1</v>
      </c>
      <c r="N62" s="377">
        <v>18</v>
      </c>
      <c r="O62" s="378" t="s">
        <v>168</v>
      </c>
      <c r="P62" s="378" t="s">
        <v>234</v>
      </c>
      <c r="Q62" s="378" t="s">
        <v>235</v>
      </c>
      <c r="R62" s="383" t="str">
        <f t="shared" si="52"/>
        <v>1000711</v>
      </c>
      <c r="S62" s="380">
        <v>1</v>
      </c>
      <c r="T62" s="378" t="s">
        <v>140</v>
      </c>
      <c r="U62" s="377">
        <v>90000</v>
      </c>
      <c r="V62" s="377">
        <f t="shared" si="53"/>
        <v>16200</v>
      </c>
      <c r="W62" s="377">
        <v>0</v>
      </c>
      <c r="X62" s="384">
        <v>160</v>
      </c>
      <c r="Y62" s="385" t="s">
        <v>47</v>
      </c>
      <c r="Z62" s="386">
        <f t="shared" si="54"/>
        <v>73800</v>
      </c>
      <c r="AA62" s="387"/>
      <c r="AB62" s="429"/>
      <c r="AC62" s="379">
        <f t="shared" si="55"/>
        <v>45000</v>
      </c>
      <c r="AD62" s="377"/>
      <c r="AE62" s="377"/>
      <c r="AF62" s="378" t="s">
        <v>231</v>
      </c>
      <c r="AG62" s="389">
        <v>8</v>
      </c>
      <c r="AH62" s="395">
        <v>7</v>
      </c>
      <c r="AI62" s="391" t="s">
        <v>229</v>
      </c>
      <c r="AJ62" s="378"/>
      <c r="AK62" s="378"/>
      <c r="AL62" s="383">
        <v>0</v>
      </c>
      <c r="AM62" s="380" t="s">
        <v>50</v>
      </c>
      <c r="AN62" s="377" t="s">
        <v>51</v>
      </c>
      <c r="AO62" s="377"/>
      <c r="AP62" s="383"/>
      <c r="AQ62" s="383"/>
      <c r="AR62" s="383"/>
      <c r="AS62" s="383"/>
      <c r="AU6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100071, 'Б-100071-13',date'2016-03-03',2,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63" spans="1:47" s="329" customFormat="1" ht="15" customHeight="1" x14ac:dyDescent="0.3">
      <c r="A63" s="375">
        <v>11</v>
      </c>
      <c r="B63" s="439"/>
      <c r="C63" s="377" t="str">
        <f t="shared" si="49"/>
        <v>100011</v>
      </c>
      <c r="D63" s="377" t="str">
        <f t="shared" si="50"/>
        <v>100011/13</v>
      </c>
      <c r="E63" s="378" t="s">
        <v>251</v>
      </c>
      <c r="F63" s="378" t="s">
        <v>252</v>
      </c>
      <c r="G63" s="377">
        <v>1</v>
      </c>
      <c r="H63" s="379">
        <v>100072</v>
      </c>
      <c r="I63" s="380" t="str">
        <f t="shared" si="51"/>
        <v>Б-100072-13</v>
      </c>
      <c r="J63" s="381">
        <v>2</v>
      </c>
      <c r="K63" s="377">
        <v>7</v>
      </c>
      <c r="L63" s="377" t="s">
        <v>42</v>
      </c>
      <c r="M63" s="381">
        <v>1</v>
      </c>
      <c r="N63" s="377">
        <v>18</v>
      </c>
      <c r="O63" s="378" t="s">
        <v>168</v>
      </c>
      <c r="P63" s="378" t="s">
        <v>234</v>
      </c>
      <c r="Q63" s="378" t="s">
        <v>235</v>
      </c>
      <c r="R63" s="383" t="str">
        <f t="shared" si="52"/>
        <v>1000721</v>
      </c>
      <c r="S63" s="380">
        <v>1</v>
      </c>
      <c r="T63" s="378" t="s">
        <v>140</v>
      </c>
      <c r="U63" s="377">
        <v>90000</v>
      </c>
      <c r="V63" s="377">
        <f t="shared" si="53"/>
        <v>16200</v>
      </c>
      <c r="W63" s="377">
        <v>0</v>
      </c>
      <c r="X63" s="384">
        <v>161</v>
      </c>
      <c r="Y63" s="385" t="s">
        <v>47</v>
      </c>
      <c r="Z63" s="386">
        <f t="shared" si="54"/>
        <v>73800</v>
      </c>
      <c r="AA63" s="387"/>
      <c r="AB63" s="429"/>
      <c r="AC63" s="379">
        <f t="shared" si="55"/>
        <v>45000</v>
      </c>
      <c r="AD63" s="377"/>
      <c r="AE63" s="377"/>
      <c r="AF63" s="378" t="s">
        <v>231</v>
      </c>
      <c r="AG63" s="389">
        <v>8</v>
      </c>
      <c r="AH63" s="395">
        <v>7</v>
      </c>
      <c r="AI63" s="391" t="s">
        <v>229</v>
      </c>
      <c r="AJ63" s="378"/>
      <c r="AK63" s="378"/>
      <c r="AL63" s="383">
        <v>0</v>
      </c>
      <c r="AM63" s="380" t="s">
        <v>50</v>
      </c>
      <c r="AN63" s="377" t="s">
        <v>51</v>
      </c>
      <c r="AO63" s="377"/>
      <c r="AP63" s="383"/>
      <c r="AQ63" s="383"/>
      <c r="AR63" s="383"/>
      <c r="AS63" s="383"/>
      <c r="AU6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100072, 'Б-100072-13',date'2016-03-03',2,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64" spans="1:47" s="329" customFormat="1" ht="15" customHeight="1" x14ac:dyDescent="0.3">
      <c r="A64" s="375">
        <v>11</v>
      </c>
      <c r="B64" s="439"/>
      <c r="C64" s="377" t="str">
        <f t="shared" si="49"/>
        <v>100011</v>
      </c>
      <c r="D64" s="377" t="str">
        <f t="shared" si="50"/>
        <v>100011/13</v>
      </c>
      <c r="E64" s="378" t="s">
        <v>251</v>
      </c>
      <c r="F64" s="378" t="s">
        <v>252</v>
      </c>
      <c r="G64" s="377">
        <v>1</v>
      </c>
      <c r="H64" s="379">
        <v>100073</v>
      </c>
      <c r="I64" s="380" t="str">
        <f t="shared" si="51"/>
        <v>Б-100073-13</v>
      </c>
      <c r="J64" s="381">
        <v>2</v>
      </c>
      <c r="K64" s="398">
        <v>19</v>
      </c>
      <c r="L64" s="377" t="s">
        <v>42</v>
      </c>
      <c r="M64" s="381">
        <v>1</v>
      </c>
      <c r="N64" s="377">
        <v>18</v>
      </c>
      <c r="O64" s="378" t="s">
        <v>169</v>
      </c>
      <c r="P64" s="378" t="s">
        <v>234</v>
      </c>
      <c r="Q64" s="378" t="s">
        <v>235</v>
      </c>
      <c r="R64" s="383" t="str">
        <f t="shared" si="52"/>
        <v>1000731</v>
      </c>
      <c r="S64" s="380">
        <v>1</v>
      </c>
      <c r="T64" s="378" t="s">
        <v>141</v>
      </c>
      <c r="U64" s="377">
        <v>80000</v>
      </c>
      <c r="V64" s="377">
        <f t="shared" si="53"/>
        <v>14400</v>
      </c>
      <c r="W64" s="377">
        <v>0</v>
      </c>
      <c r="X64" s="384">
        <v>162</v>
      </c>
      <c r="Y64" s="385" t="s">
        <v>47</v>
      </c>
      <c r="Z64" s="386">
        <f t="shared" si="54"/>
        <v>65600</v>
      </c>
      <c r="AA64" s="387"/>
      <c r="AB64" s="396"/>
      <c r="AC64" s="379">
        <f t="shared" si="55"/>
        <v>40000</v>
      </c>
      <c r="AD64" s="377"/>
      <c r="AE64" s="377"/>
      <c r="AF64" s="378" t="s">
        <v>231</v>
      </c>
      <c r="AG64" s="389">
        <v>8</v>
      </c>
      <c r="AH64" s="397">
        <v>20</v>
      </c>
      <c r="AI64" s="391" t="s">
        <v>229</v>
      </c>
      <c r="AJ64" s="378"/>
      <c r="AK64" s="378"/>
      <c r="AL64" s="383">
        <v>0</v>
      </c>
      <c r="AM64" s="380" t="s">
        <v>50</v>
      </c>
      <c r="AN64" s="377" t="s">
        <v>51</v>
      </c>
      <c r="AO64" s="377"/>
      <c r="AP64" s="383"/>
      <c r="AQ64" s="383"/>
      <c r="AR64" s="383"/>
      <c r="AS64" s="383"/>
      <c r="AU6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100073, 'Б-100073-13',date'2016-03-04',2,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65" spans="1:47" s="329" customFormat="1" ht="15" customHeight="1" x14ac:dyDescent="0.3">
      <c r="A65" s="375">
        <v>11</v>
      </c>
      <c r="B65" s="439"/>
      <c r="C65" s="403" t="str">
        <f t="shared" si="49"/>
        <v>100011</v>
      </c>
      <c r="D65" s="403" t="str">
        <f t="shared" si="50"/>
        <v>100011/13</v>
      </c>
      <c r="E65" s="378" t="s">
        <v>251</v>
      </c>
      <c r="F65" s="378" t="s">
        <v>252</v>
      </c>
      <c r="G65" s="377">
        <v>1</v>
      </c>
      <c r="H65" s="379">
        <v>100074</v>
      </c>
      <c r="I65" s="403" t="str">
        <f t="shared" si="51"/>
        <v>Б-100074-13</v>
      </c>
      <c r="J65" s="381">
        <v>2</v>
      </c>
      <c r="K65" s="405">
        <v>1</v>
      </c>
      <c r="L65" s="403" t="s">
        <v>42</v>
      </c>
      <c r="M65" s="406">
        <v>1</v>
      </c>
      <c r="N65" s="403">
        <v>18</v>
      </c>
      <c r="O65" s="404" t="s">
        <v>170</v>
      </c>
      <c r="P65" s="404" t="s">
        <v>234</v>
      </c>
      <c r="Q65" s="404" t="s">
        <v>235</v>
      </c>
      <c r="R65" s="407" t="str">
        <f t="shared" si="52"/>
        <v>1000741</v>
      </c>
      <c r="S65" s="403">
        <v>1</v>
      </c>
      <c r="T65" s="404" t="s">
        <v>142</v>
      </c>
      <c r="U65" s="403">
        <v>60000</v>
      </c>
      <c r="V65" s="403">
        <f t="shared" si="53"/>
        <v>10800</v>
      </c>
      <c r="W65" s="403">
        <v>0</v>
      </c>
      <c r="X65" s="384">
        <v>163</v>
      </c>
      <c r="Y65" s="408" t="s">
        <v>47</v>
      </c>
      <c r="Z65" s="386">
        <f t="shared" si="54"/>
        <v>49200</v>
      </c>
      <c r="AA65" s="409">
        <f>SUM(Z61:Z65)</f>
        <v>344400</v>
      </c>
      <c r="AB65" s="409"/>
      <c r="AC65" s="410">
        <f t="shared" si="55"/>
        <v>30000</v>
      </c>
      <c r="AD65" s="403"/>
      <c r="AE65" s="403"/>
      <c r="AF65" s="404" t="s">
        <v>231</v>
      </c>
      <c r="AG65" s="411">
        <v>8</v>
      </c>
      <c r="AH65" s="412">
        <v>13</v>
      </c>
      <c r="AI65" s="413" t="s">
        <v>229</v>
      </c>
      <c r="AJ65" s="404"/>
      <c r="AK65" s="404"/>
      <c r="AL65" s="407">
        <v>0</v>
      </c>
      <c r="AM65" s="403" t="s">
        <v>50</v>
      </c>
      <c r="AN65" s="403" t="s">
        <v>51</v>
      </c>
      <c r="AO65" s="403"/>
      <c r="AP65" s="407"/>
      <c r="AQ65" s="407"/>
      <c r="AR65" s="407"/>
      <c r="AS65" s="407"/>
      <c r="AU6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100074, 'Б-100074-13',date'2016-03-05',2,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66" spans="1:47" s="329" customFormat="1" ht="15" customHeight="1" x14ac:dyDescent="0.3">
      <c r="A66" s="375">
        <v>12</v>
      </c>
      <c r="B66"/>
      <c r="C66" s="377" t="str">
        <f t="shared" si="49"/>
        <v>100012</v>
      </c>
      <c r="D66" s="377" t="str">
        <f t="shared" si="50"/>
        <v>100012/13</v>
      </c>
      <c r="E66" s="378" t="s">
        <v>251</v>
      </c>
      <c r="F66" s="378" t="s">
        <v>252</v>
      </c>
      <c r="G66" s="377">
        <v>1</v>
      </c>
      <c r="H66" s="379">
        <v>100075</v>
      </c>
      <c r="I66" s="380" t="str">
        <f t="shared" si="51"/>
        <v>Б-100075-13</v>
      </c>
      <c r="J66" s="381">
        <v>2</v>
      </c>
      <c r="K66" s="377">
        <v>7</v>
      </c>
      <c r="L66" s="377" t="s">
        <v>42</v>
      </c>
      <c r="M66" s="381">
        <v>1</v>
      </c>
      <c r="N66" s="377">
        <v>18</v>
      </c>
      <c r="O66" s="378" t="s">
        <v>167</v>
      </c>
      <c r="P66" s="378" t="s">
        <v>234</v>
      </c>
      <c r="Q66" s="378" t="s">
        <v>235</v>
      </c>
      <c r="R66" s="383" t="str">
        <f t="shared" si="52"/>
        <v>1000751</v>
      </c>
      <c r="S66" s="380">
        <v>1</v>
      </c>
      <c r="T66" s="378" t="s">
        <v>139</v>
      </c>
      <c r="U66" s="377">
        <v>60000</v>
      </c>
      <c r="V66" s="377">
        <f t="shared" si="53"/>
        <v>10800</v>
      </c>
      <c r="W66" s="377">
        <v>0</v>
      </c>
      <c r="X66" s="384">
        <v>164</v>
      </c>
      <c r="Y66" s="385" t="s">
        <v>47</v>
      </c>
      <c r="Z66" s="386">
        <f t="shared" si="54"/>
        <v>49200</v>
      </c>
      <c r="AA66" s="387"/>
      <c r="AB66" s="388"/>
      <c r="AC66" s="379">
        <f t="shared" si="55"/>
        <v>30000</v>
      </c>
      <c r="AD66" s="377"/>
      <c r="AE66" s="377"/>
      <c r="AF66" s="378" t="s">
        <v>231</v>
      </c>
      <c r="AG66" s="389">
        <v>8</v>
      </c>
      <c r="AH66" s="390">
        <v>13</v>
      </c>
      <c r="AI66" s="391" t="s">
        <v>229</v>
      </c>
      <c r="AJ66" s="378"/>
      <c r="AK66" s="378"/>
      <c r="AL66" s="383">
        <v>0</v>
      </c>
      <c r="AM66" s="380" t="s">
        <v>50</v>
      </c>
      <c r="AN66" s="377" t="s">
        <v>51</v>
      </c>
      <c r="AO66" s="377"/>
      <c r="AP66" s="383"/>
      <c r="AQ66" s="383"/>
      <c r="AR66" s="383"/>
      <c r="AS66" s="416">
        <v>199999.64</v>
      </c>
      <c r="AU6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100075, 'Б-100075-13',date'2016-03-02',2, 7, 7, 'RUR', 1, 18, date'2016-03-06', date'2016-03-07', 1000751, 1, to_date('2016-03-07 00:00:00','YYYY-MM-DD HH24:MI:SS'), 60000, 10800, 0, 164, 0, 'c1', 8,null);insert into xxxx_oebs_cash_payment_test (ID, INVOICE_ID, OEBS_PAYMENT, DOC_DATE, COMISS_DATE) values (s_xxxx_oebs_cash_payment_test.NEXTVAL, 100075, 30000, to_date('2016-03-07 00:00:00','YYYY-MM-DD HH24:MI:SS'), date'2016-03-31' );insert into xxxx_client_discount_m  (ID,CLIENT_ID,CLIENT_AVG_DISCOUNT,DT) values (s_xxxx_client_discount_m.NEXTVAL,164, 13, date'2016-03-01');</v>
      </c>
    </row>
    <row r="67" spans="1:47" s="329" customFormat="1" ht="15" customHeight="1" x14ac:dyDescent="0.3">
      <c r="A67" s="375">
        <v>12</v>
      </c>
      <c r="B67"/>
      <c r="C67" s="377" t="str">
        <f t="shared" si="49"/>
        <v>100012</v>
      </c>
      <c r="D67" s="377" t="str">
        <f t="shared" si="50"/>
        <v>100012/13</v>
      </c>
      <c r="E67" s="378" t="s">
        <v>251</v>
      </c>
      <c r="F67" s="378" t="s">
        <v>252</v>
      </c>
      <c r="G67" s="377">
        <v>1</v>
      </c>
      <c r="H67" s="379">
        <v>100076</v>
      </c>
      <c r="I67" s="380" t="str">
        <f t="shared" si="51"/>
        <v>Б-100076-13</v>
      </c>
      <c r="J67" s="381">
        <v>2</v>
      </c>
      <c r="K67" s="377">
        <v>7</v>
      </c>
      <c r="L67" s="377" t="s">
        <v>42</v>
      </c>
      <c r="M67" s="381">
        <v>1</v>
      </c>
      <c r="N67" s="377">
        <v>18</v>
      </c>
      <c r="O67" s="378" t="s">
        <v>168</v>
      </c>
      <c r="P67" s="378" t="s">
        <v>234</v>
      </c>
      <c r="Q67" s="378" t="s">
        <v>235</v>
      </c>
      <c r="R67" s="383" t="str">
        <f t="shared" si="52"/>
        <v>1000761</v>
      </c>
      <c r="S67" s="380">
        <v>1</v>
      </c>
      <c r="T67" s="378" t="s">
        <v>140</v>
      </c>
      <c r="U67" s="377">
        <v>30000</v>
      </c>
      <c r="V67" s="377">
        <f t="shared" si="53"/>
        <v>5400</v>
      </c>
      <c r="W67" s="377">
        <v>0</v>
      </c>
      <c r="X67" s="384">
        <v>165</v>
      </c>
      <c r="Y67" s="385" t="s">
        <v>47</v>
      </c>
      <c r="Z67" s="386">
        <f t="shared" si="54"/>
        <v>24600</v>
      </c>
      <c r="AA67" s="387"/>
      <c r="AB67" s="429"/>
      <c r="AC67" s="379">
        <f t="shared" si="55"/>
        <v>15000</v>
      </c>
      <c r="AD67" s="377"/>
      <c r="AE67" s="377"/>
      <c r="AF67" s="378" t="s">
        <v>231</v>
      </c>
      <c r="AG67" s="389">
        <v>8</v>
      </c>
      <c r="AH67" s="395">
        <v>7</v>
      </c>
      <c r="AI67" s="391" t="s">
        <v>229</v>
      </c>
      <c r="AJ67" s="378"/>
      <c r="AK67" s="378"/>
      <c r="AL67" s="383">
        <v>0</v>
      </c>
      <c r="AM67" s="380" t="s">
        <v>50</v>
      </c>
      <c r="AN67" s="377" t="s">
        <v>51</v>
      </c>
      <c r="AO67" s="377"/>
      <c r="AP67" s="383"/>
      <c r="AQ67" s="383"/>
      <c r="AR67" s="383"/>
      <c r="AS67"/>
      <c r="AU6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100076, 'Б-100076-13',date'2016-03-03',2, 7, 7, 'RUR', 1, 18, date'2016-03-06', date'2016-03-07', 1000761, 1, to_date('2016-03-08 00:00:00','YYYY-MM-DD HH24:MI:SS'), 30000, 5400, 0, 165, 0, 'c1', 8,null);insert into xxxx_oebs_cash_payment_test (ID, INVOICE_ID, OEBS_PAYMENT, DOC_DATE, COMISS_DATE) values (s_xxxx_oebs_cash_payment_test.NEXTVAL, 100076, 15000, to_date('2016-03-08 00:00:00','YYYY-MM-DD HH24:MI:SS'), date'2016-03-31' );insert into xxxx_client_discount_m  (ID,CLIENT_ID,CLIENT_AVG_DISCOUNT,DT) values (s_xxxx_client_discount_m.NEXTVAL,165, 7, date'2016-03-01');</v>
      </c>
    </row>
    <row r="68" spans="1:47" s="329" customFormat="1" ht="15" customHeight="1" x14ac:dyDescent="0.3">
      <c r="A68" s="375">
        <v>12</v>
      </c>
      <c r="B68"/>
      <c r="C68" s="377" t="str">
        <f t="shared" si="49"/>
        <v>100012</v>
      </c>
      <c r="D68" s="377" t="str">
        <f t="shared" si="50"/>
        <v>100012/13</v>
      </c>
      <c r="E68" s="378" t="s">
        <v>251</v>
      </c>
      <c r="F68" s="378" t="s">
        <v>252</v>
      </c>
      <c r="G68" s="377">
        <v>1</v>
      </c>
      <c r="H68" s="379">
        <v>100077</v>
      </c>
      <c r="I68" s="380" t="str">
        <f t="shared" si="51"/>
        <v>Б-100077-13</v>
      </c>
      <c r="J68" s="381">
        <v>2</v>
      </c>
      <c r="K68" s="377">
        <v>7</v>
      </c>
      <c r="L68" s="377" t="s">
        <v>42</v>
      </c>
      <c r="M68" s="381">
        <v>1</v>
      </c>
      <c r="N68" s="377">
        <v>18</v>
      </c>
      <c r="O68" s="378" t="s">
        <v>168</v>
      </c>
      <c r="P68" s="378" t="s">
        <v>234</v>
      </c>
      <c r="Q68" s="378" t="s">
        <v>235</v>
      </c>
      <c r="R68" s="383" t="str">
        <f t="shared" si="52"/>
        <v>1000771</v>
      </c>
      <c r="S68" s="380">
        <v>1</v>
      </c>
      <c r="T68" s="378" t="s">
        <v>140</v>
      </c>
      <c r="U68" s="377">
        <v>60000</v>
      </c>
      <c r="V68" s="377">
        <f t="shared" si="53"/>
        <v>10800</v>
      </c>
      <c r="W68" s="377">
        <v>0</v>
      </c>
      <c r="X68" s="384">
        <v>166</v>
      </c>
      <c r="Y68" s="385" t="s">
        <v>47</v>
      </c>
      <c r="Z68" s="386">
        <f t="shared" si="54"/>
        <v>49200</v>
      </c>
      <c r="AA68" s="387"/>
      <c r="AB68" s="429"/>
      <c r="AC68" s="379">
        <f t="shared" si="55"/>
        <v>30000</v>
      </c>
      <c r="AD68" s="377"/>
      <c r="AE68" s="377"/>
      <c r="AF68" s="378" t="s">
        <v>231</v>
      </c>
      <c r="AG68" s="389">
        <v>8</v>
      </c>
      <c r="AH68" s="395">
        <v>7</v>
      </c>
      <c r="AI68" s="391" t="s">
        <v>229</v>
      </c>
      <c r="AJ68" s="378"/>
      <c r="AK68" s="378"/>
      <c r="AL68" s="383">
        <v>0</v>
      </c>
      <c r="AM68" s="380" t="s">
        <v>50</v>
      </c>
      <c r="AN68" s="377" t="s">
        <v>51</v>
      </c>
      <c r="AO68" s="377"/>
      <c r="AP68" s="383"/>
      <c r="AQ68" s="383"/>
      <c r="AR68" s="383"/>
      <c r="AS68" s="383"/>
      <c r="AU6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100077, 'Б-100077-13',date'2016-03-03',2,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69" spans="1:47" s="329" customFormat="1" ht="15" customHeight="1" x14ac:dyDescent="0.3">
      <c r="A69" s="375">
        <v>12</v>
      </c>
      <c r="B69"/>
      <c r="C69" s="377" t="str">
        <f t="shared" si="49"/>
        <v>100012</v>
      </c>
      <c r="D69" s="377" t="str">
        <f t="shared" si="50"/>
        <v>100012/13</v>
      </c>
      <c r="E69" s="378" t="s">
        <v>251</v>
      </c>
      <c r="F69" s="378" t="s">
        <v>252</v>
      </c>
      <c r="G69" s="377">
        <v>1</v>
      </c>
      <c r="H69" s="379">
        <v>100078</v>
      </c>
      <c r="I69" s="380" t="str">
        <f t="shared" si="51"/>
        <v>Б-100078-13</v>
      </c>
      <c r="J69" s="381">
        <v>2</v>
      </c>
      <c r="K69" s="398">
        <v>3</v>
      </c>
      <c r="L69" s="377" t="s">
        <v>42</v>
      </c>
      <c r="M69" s="381">
        <v>1</v>
      </c>
      <c r="N69" s="377">
        <v>18</v>
      </c>
      <c r="O69" s="378" t="s">
        <v>169</v>
      </c>
      <c r="P69" s="378" t="s">
        <v>234</v>
      </c>
      <c r="Q69" s="378" t="s">
        <v>235</v>
      </c>
      <c r="R69" s="383" t="str">
        <f t="shared" si="52"/>
        <v>1000781</v>
      </c>
      <c r="S69" s="380">
        <v>1</v>
      </c>
      <c r="T69" s="378" t="s">
        <v>141</v>
      </c>
      <c r="U69" s="377">
        <v>70000</v>
      </c>
      <c r="V69" s="377">
        <f t="shared" si="53"/>
        <v>12600</v>
      </c>
      <c r="W69" s="377">
        <v>0</v>
      </c>
      <c r="X69" s="384">
        <v>167</v>
      </c>
      <c r="Y69" s="385" t="s">
        <v>47</v>
      </c>
      <c r="Z69" s="386">
        <f t="shared" si="54"/>
        <v>57400</v>
      </c>
      <c r="AA69" s="387"/>
      <c r="AB69" s="396"/>
      <c r="AC69" s="379">
        <f t="shared" si="55"/>
        <v>35000</v>
      </c>
      <c r="AD69" s="377"/>
      <c r="AE69" s="377"/>
      <c r="AF69" s="378" t="s">
        <v>231</v>
      </c>
      <c r="AG69" s="389">
        <v>8</v>
      </c>
      <c r="AH69" s="397">
        <v>20</v>
      </c>
      <c r="AI69" s="391" t="s">
        <v>229</v>
      </c>
      <c r="AJ69" s="378"/>
      <c r="AK69" s="378"/>
      <c r="AL69" s="383">
        <v>0</v>
      </c>
      <c r="AM69" s="380" t="s">
        <v>50</v>
      </c>
      <c r="AN69" s="377" t="s">
        <v>51</v>
      </c>
      <c r="AO69" s="377"/>
      <c r="AP69" s="383"/>
      <c r="AQ69" s="383"/>
      <c r="AR69" s="383"/>
      <c r="AS69" s="383"/>
      <c r="AU6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100078, 'Б-100078-13',date'2016-03-04',2, 3, 3, 'RUR', 1, 18, date'2016-03-06', date'2016-03-07', 1000781, 1, to_date('2016-03-09 00:00:00','YYYY-MM-DD HH24:MI:SS'), 70000, 12600, 0, 167, 0, 'c1', 8,null);insert into xxxx_oebs_cash_payment_test (ID, INVOICE_ID, OEBS_PAYMENT, DOC_DATE, COMISS_DATE) values (s_xxxx_oebs_cash_payment_test.NEXTVAL, 100078, 35000, to_date('2016-03-09 00:00:00','YYYY-MM-DD HH24:MI:SS'), date'2016-03-31' );insert into xxxx_client_discount_m  (ID,CLIENT_ID,CLIENT_AVG_DISCOUNT,DT) values (s_xxxx_client_discount_m.NEXTVAL,167, 20, date'2016-03-01');</v>
      </c>
    </row>
    <row r="70" spans="1:47" s="329" customFormat="1" ht="15" customHeight="1" x14ac:dyDescent="0.3">
      <c r="A70" s="375">
        <v>12</v>
      </c>
      <c r="B70"/>
      <c r="C70" s="377" t="str">
        <f t="shared" si="49"/>
        <v>100012</v>
      </c>
      <c r="D70" s="377" t="str">
        <f t="shared" si="50"/>
        <v>100012/13</v>
      </c>
      <c r="E70" s="378" t="s">
        <v>251</v>
      </c>
      <c r="F70" s="378" t="s">
        <v>252</v>
      </c>
      <c r="G70" s="377">
        <v>1</v>
      </c>
      <c r="H70" s="379">
        <v>100079</v>
      </c>
      <c r="I70" s="380" t="str">
        <f t="shared" si="51"/>
        <v>Б-100079-13</v>
      </c>
      <c r="J70" s="381">
        <v>2</v>
      </c>
      <c r="K70" s="398">
        <v>1</v>
      </c>
      <c r="L70" s="377" t="s">
        <v>42</v>
      </c>
      <c r="M70" s="381">
        <v>1</v>
      </c>
      <c r="N70" s="377">
        <v>18</v>
      </c>
      <c r="O70" s="378" t="s">
        <v>169</v>
      </c>
      <c r="P70" s="378" t="s">
        <v>234</v>
      </c>
      <c r="Q70" s="378" t="s">
        <v>235</v>
      </c>
      <c r="R70" s="383" t="str">
        <f t="shared" si="52"/>
        <v>1000791</v>
      </c>
      <c r="S70" s="380">
        <v>1</v>
      </c>
      <c r="T70" s="378" t="s">
        <v>141</v>
      </c>
      <c r="U70">
        <v>23902</v>
      </c>
      <c r="V70">
        <v>4302.3599999999997</v>
      </c>
      <c r="W70" s="377">
        <v>0</v>
      </c>
      <c r="X70" s="384">
        <v>168</v>
      </c>
      <c r="Y70" s="385" t="s">
        <v>47</v>
      </c>
      <c r="Z70" s="386">
        <f t="shared" si="54"/>
        <v>19599.64</v>
      </c>
      <c r="AA70" s="387"/>
      <c r="AB70" s="396"/>
      <c r="AC70" s="379">
        <f t="shared" si="55"/>
        <v>11951</v>
      </c>
      <c r="AD70" s="377"/>
      <c r="AE70" s="377"/>
      <c r="AF70" s="378" t="s">
        <v>231</v>
      </c>
      <c r="AG70" s="389">
        <v>8</v>
      </c>
      <c r="AH70" s="397">
        <v>20</v>
      </c>
      <c r="AI70" s="391" t="s">
        <v>229</v>
      </c>
      <c r="AJ70" s="378"/>
      <c r="AK70" s="378"/>
      <c r="AL70" s="383">
        <v>0</v>
      </c>
      <c r="AM70" s="380" t="s">
        <v>50</v>
      </c>
      <c r="AN70" s="377" t="s">
        <v>51</v>
      </c>
      <c r="AO70" s="377"/>
      <c r="AP70" s="383"/>
      <c r="AQ70" s="383"/>
      <c r="AR70" s="383"/>
      <c r="AS70" s="383"/>
      <c r="AU7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100079, 'Б-100079-13',date'2016-03-04',2, 1, 1, 'RUR', 1, 18, date'2016-03-06', date'2016-03-07', 1000791, 1, to_date('2016-03-09 00:00:00','YYYY-MM-DD HH24:MI:SS'), 23902, 4302.36, 0, 168, 0, 'c1', 8,null);insert into xxxx_oebs_cash_payment_test (ID, INVOICE_ID, OEBS_PAYMENT, DOC_DATE, COMISS_DATE) values (s_xxxx_oebs_cash_payment_test.NEXTVAL, 100079, 11951, to_date('2016-03-09 00:00:00','YYYY-MM-DD HH24:MI:SS'), date'2016-03-31' );insert into xxxx_client_discount_m  (ID,CLIENT_ID,CLIENT_AVG_DISCOUNT,DT) values (s_xxxx_client_discount_m.NEXTVAL,168, 20, date'2016-03-01');</v>
      </c>
    </row>
    <row r="71" spans="1:47" s="329" customFormat="1" ht="15" customHeight="1" x14ac:dyDescent="0.3">
      <c r="A71" s="375">
        <v>12</v>
      </c>
      <c r="B71"/>
      <c r="C71" s="403" t="str">
        <f t="shared" si="49"/>
        <v>100012</v>
      </c>
      <c r="D71" s="403" t="str">
        <f t="shared" si="50"/>
        <v>100012/13</v>
      </c>
      <c r="E71" s="404" t="s">
        <v>251</v>
      </c>
      <c r="F71" s="404" t="s">
        <v>252</v>
      </c>
      <c r="G71" s="377">
        <v>1</v>
      </c>
      <c r="H71" s="379">
        <v>100080</v>
      </c>
      <c r="I71" s="403" t="str">
        <f t="shared" si="51"/>
        <v>Б-100080-13</v>
      </c>
      <c r="J71" s="381">
        <v>2</v>
      </c>
      <c r="K71" s="405">
        <v>25</v>
      </c>
      <c r="L71" s="403" t="s">
        <v>42</v>
      </c>
      <c r="M71" s="406">
        <v>1</v>
      </c>
      <c r="N71" s="403">
        <v>18</v>
      </c>
      <c r="O71" s="404" t="s">
        <v>170</v>
      </c>
      <c r="P71" s="404" t="s">
        <v>234</v>
      </c>
      <c r="Q71" s="404" t="s">
        <v>235</v>
      </c>
      <c r="R71" s="407" t="str">
        <f t="shared" si="52"/>
        <v>1000801</v>
      </c>
      <c r="S71" s="403">
        <v>1</v>
      </c>
      <c r="T71" s="404" t="s">
        <v>142</v>
      </c>
      <c r="U71" s="403">
        <v>30000</v>
      </c>
      <c r="V71" s="403">
        <v>5400</v>
      </c>
      <c r="W71" s="403">
        <v>0</v>
      </c>
      <c r="X71" s="384">
        <v>169</v>
      </c>
      <c r="Y71" s="408" t="s">
        <v>47</v>
      </c>
      <c r="Z71" s="386">
        <f t="shared" si="54"/>
        <v>24600</v>
      </c>
      <c r="AA71" s="409">
        <f>SUM(Z66:Z70)</f>
        <v>199999.64</v>
      </c>
      <c r="AB71" s="409"/>
      <c r="AC71" s="379">
        <f t="shared" si="55"/>
        <v>15000</v>
      </c>
      <c r="AD71" s="403"/>
      <c r="AE71" s="403"/>
      <c r="AF71" s="404" t="s">
        <v>231</v>
      </c>
      <c r="AG71" s="411">
        <v>8</v>
      </c>
      <c r="AH71" s="412">
        <v>13</v>
      </c>
      <c r="AI71" s="413" t="s">
        <v>229</v>
      </c>
      <c r="AJ71" s="404"/>
      <c r="AK71" s="404"/>
      <c r="AL71" s="407">
        <v>0</v>
      </c>
      <c r="AM71" s="403" t="s">
        <v>50</v>
      </c>
      <c r="AN71" s="403" t="s">
        <v>51</v>
      </c>
      <c r="AO71" s="403"/>
      <c r="AP71" s="407"/>
      <c r="AQ71" s="407"/>
      <c r="AR71" s="407"/>
      <c r="AS71" s="407"/>
      <c r="AU7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100080, 'Б-100080-13',date'2016-03-05',2,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72" spans="1:47" s="329" customFormat="1" ht="15" customHeight="1" x14ac:dyDescent="0.3">
      <c r="A72" s="375">
        <v>13</v>
      </c>
      <c r="B72" s="439"/>
      <c r="C72" s="12" t="str">
        <f t="shared" ref="C72:C83" si="56">"1000"&amp;A72</f>
        <v>100013</v>
      </c>
      <c r="D72" s="12" t="str">
        <f t="shared" ref="D72:D83" si="57">"1000"&amp;A72&amp;"/13"</f>
        <v>100013/13</v>
      </c>
      <c r="E72" s="158" t="s">
        <v>251</v>
      </c>
      <c r="F72" s="158" t="s">
        <v>252</v>
      </c>
      <c r="G72" s="377">
        <v>1</v>
      </c>
      <c r="H72" s="379">
        <v>100081</v>
      </c>
      <c r="I72" s="15" t="str">
        <f t="shared" ref="I72:I83" si="58">"Б-"&amp;H72&amp;"-13"</f>
        <v>Б-100081-13</v>
      </c>
      <c r="J72" s="16">
        <v>2</v>
      </c>
      <c r="K72" s="12">
        <v>1</v>
      </c>
      <c r="L72" s="12" t="s">
        <v>42</v>
      </c>
      <c r="M72" s="16">
        <v>1</v>
      </c>
      <c r="N72" s="12">
        <v>18</v>
      </c>
      <c r="O72" s="13" t="s">
        <v>167</v>
      </c>
      <c r="P72" s="13" t="s">
        <v>234</v>
      </c>
      <c r="Q72" s="13" t="s">
        <v>235</v>
      </c>
      <c r="R72" s="17" t="str">
        <f t="shared" ref="R72:R83" si="59">H72&amp;"1"</f>
        <v>1000811</v>
      </c>
      <c r="S72" s="54">
        <v>4</v>
      </c>
      <c r="T72" s="13" t="s">
        <v>139</v>
      </c>
      <c r="U72" s="12">
        <v>100000</v>
      </c>
      <c r="V72" s="12">
        <f t="shared" ref="V72:V83" si="60">U72*0.18</f>
        <v>18000</v>
      </c>
      <c r="W72" s="12">
        <v>0</v>
      </c>
      <c r="X72" s="384">
        <v>170</v>
      </c>
      <c r="Y72" s="19" t="s">
        <v>47</v>
      </c>
      <c r="Z72" s="20">
        <f t="shared" ref="Z72:Z83" si="61">U72-V72</f>
        <v>82000</v>
      </c>
      <c r="AA72" s="21"/>
      <c r="AB72" s="22"/>
      <c r="AC72" s="14"/>
      <c r="AD72" s="12"/>
      <c r="AE72" s="12"/>
      <c r="AF72" s="59"/>
      <c r="AG72" s="23">
        <v>8</v>
      </c>
      <c r="AH72" s="24">
        <v>13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S72" s="17" t="s">
        <v>285</v>
      </c>
      <c r="AU7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100081, 'Б-100081-13',date'2016-03-02',2, 1, 1, 'RUR', 1, 18, date'2016-03-06', date'2016-03-07', 1000811, 4, to_date('2016-03-07 00:00:00','YYYY-MM-DD HH24:MI:SS'), 100000, 18000, 0, 170, 0, 'c1', 8,null);insert into xxxx_client_discount_m  (ID,CLIENT_ID,CLIENT_AVG_DISCOUNT,DT) values (s_xxxx_client_discount_m.NEXTVAL,170, 13, date'2014-03-01');</v>
      </c>
    </row>
    <row r="73" spans="1:47" s="329" customFormat="1" ht="15" customHeight="1" x14ac:dyDescent="0.3">
      <c r="A73" s="375">
        <v>13</v>
      </c>
      <c r="B73" s="439"/>
      <c r="C73" s="12" t="str">
        <f t="shared" si="56"/>
        <v>100013</v>
      </c>
      <c r="D73" s="12" t="str">
        <f t="shared" si="57"/>
        <v>100013/13</v>
      </c>
      <c r="E73" s="158" t="s">
        <v>251</v>
      </c>
      <c r="F73" s="158" t="s">
        <v>252</v>
      </c>
      <c r="G73" s="377">
        <v>1</v>
      </c>
      <c r="H73" s="379">
        <v>100082</v>
      </c>
      <c r="I73" s="15" t="str">
        <f t="shared" si="58"/>
        <v>Б-100082-13</v>
      </c>
      <c r="J73" s="16">
        <v>2</v>
      </c>
      <c r="K73" s="12">
        <v>2</v>
      </c>
      <c r="L73" s="12" t="s">
        <v>42</v>
      </c>
      <c r="M73" s="16">
        <v>1</v>
      </c>
      <c r="N73" s="12">
        <v>18</v>
      </c>
      <c r="O73" s="13" t="s">
        <v>168</v>
      </c>
      <c r="P73" s="13" t="s">
        <v>234</v>
      </c>
      <c r="Q73" s="13" t="s">
        <v>235</v>
      </c>
      <c r="R73" s="17" t="str">
        <f t="shared" si="59"/>
        <v>1000821</v>
      </c>
      <c r="S73" s="15">
        <v>1</v>
      </c>
      <c r="T73" s="13" t="s">
        <v>140</v>
      </c>
      <c r="U73" s="12">
        <v>90000</v>
      </c>
      <c r="V73" s="12">
        <f t="shared" si="60"/>
        <v>16200</v>
      </c>
      <c r="W73" s="12">
        <v>0</v>
      </c>
      <c r="X73" s="384">
        <v>171</v>
      </c>
      <c r="Y73" s="19" t="s">
        <v>47</v>
      </c>
      <c r="Z73" s="20">
        <f t="shared" si="61"/>
        <v>73800</v>
      </c>
      <c r="AA73" s="21"/>
      <c r="AB73" s="26"/>
      <c r="AC73" s="14">
        <f t="shared" ref="AC73:AC83" si="62">U73*0.5</f>
        <v>45000</v>
      </c>
      <c r="AD73" s="12"/>
      <c r="AE73" s="12"/>
      <c r="AF73" s="13" t="s">
        <v>231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17" t="s">
        <v>284</v>
      </c>
      <c r="AU7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100082, 'Б-100082-13',date'2016-03-03',2, 2, 2, 'RUR', 1, 18, date'2016-03-06', date'2016-03-07', 1000821, 1, to_date('2016-03-08 00:00:00','YYYY-MM-DD HH24:MI:SS'), 90000, 16200, 0, 171, 0, 'c1', 8,null);insert into xxxx_oebs_cash_payment_test (ID, INVOICE_ID, OEBS_PAYMENT, DOC_DATE, COMISS_DATE) values (s_xxxx_oebs_cash_payment_test.NEXTVAL, 100082, 45000, to_date('2016-03-08 00:00:00','YYYY-MM-DD HH24:MI:SS'), date'2016-03-31' );insert into xxxx_client_discount_m  (ID,CLIENT_ID,CLIENT_AVG_DISCOUNT,DT) values (s_xxxx_client_discount_m.NEXTVAL,171, 7, date'2014-03-01');</v>
      </c>
    </row>
    <row r="74" spans="1:47" s="329" customFormat="1" ht="15" customHeight="1" x14ac:dyDescent="0.3">
      <c r="A74" s="375">
        <v>13</v>
      </c>
      <c r="B74" s="439"/>
      <c r="C74" s="12" t="str">
        <f t="shared" si="56"/>
        <v>100013</v>
      </c>
      <c r="D74" s="12" t="str">
        <f t="shared" si="57"/>
        <v>100013/13</v>
      </c>
      <c r="E74" s="158" t="s">
        <v>251</v>
      </c>
      <c r="F74" s="158" t="s">
        <v>252</v>
      </c>
      <c r="G74" s="377">
        <v>1</v>
      </c>
      <c r="H74" s="379">
        <v>100083</v>
      </c>
      <c r="I74" s="15" t="str">
        <f t="shared" si="58"/>
        <v>Б-100083-13</v>
      </c>
      <c r="J74" s="16">
        <v>2</v>
      </c>
      <c r="K74" s="12">
        <v>2</v>
      </c>
      <c r="L74" s="12" t="s">
        <v>42</v>
      </c>
      <c r="M74" s="16">
        <v>1</v>
      </c>
      <c r="N74" s="12">
        <v>18</v>
      </c>
      <c r="O74" s="13" t="s">
        <v>168</v>
      </c>
      <c r="P74" s="13" t="s">
        <v>234</v>
      </c>
      <c r="Q74" s="13" t="s">
        <v>235</v>
      </c>
      <c r="R74" s="17" t="str">
        <f t="shared" si="59"/>
        <v>1000831</v>
      </c>
      <c r="S74" s="15">
        <v>1</v>
      </c>
      <c r="T74" s="13" t="s">
        <v>140</v>
      </c>
      <c r="U74" s="12">
        <v>90000</v>
      </c>
      <c r="V74" s="12">
        <f t="shared" si="60"/>
        <v>16200</v>
      </c>
      <c r="W74" s="12">
        <v>0</v>
      </c>
      <c r="X74" s="384">
        <v>172</v>
      </c>
      <c r="Y74" s="19" t="s">
        <v>47</v>
      </c>
      <c r="Z74" s="20">
        <f t="shared" si="61"/>
        <v>73800</v>
      </c>
      <c r="AA74" s="21"/>
      <c r="AB74" s="26"/>
      <c r="AC74" s="14">
        <f>U74*0.5</f>
        <v>45000</v>
      </c>
      <c r="AD74" s="12"/>
      <c r="AE74" s="12"/>
      <c r="AF74" s="13" t="s">
        <v>231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/>
      <c r="AU7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100083, 'Б-100083-13',date'2016-03-03',2, 2, 2, 'RUR', 1, 18, date'2016-03-06', date'2016-03-07', 1000831, 1, to_date('2016-03-08 00:00:00','YYYY-MM-DD HH24:MI:SS'), 90000, 16200, 0, 172,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(s_xxxx_client_discount_m.NEXTVAL,172, 7, date'2014-03-01');</v>
      </c>
    </row>
    <row r="75" spans="1:47" s="329" customFormat="1" ht="15" customHeight="1" x14ac:dyDescent="0.3">
      <c r="A75" s="375">
        <v>13</v>
      </c>
      <c r="B75" s="439"/>
      <c r="C75" s="12" t="str">
        <f t="shared" si="56"/>
        <v>100013</v>
      </c>
      <c r="D75" s="12" t="str">
        <f t="shared" si="57"/>
        <v>100013/13</v>
      </c>
      <c r="E75" s="158" t="s">
        <v>251</v>
      </c>
      <c r="F75" s="158" t="s">
        <v>252</v>
      </c>
      <c r="G75" s="377">
        <v>1</v>
      </c>
      <c r="H75" s="379">
        <v>100084</v>
      </c>
      <c r="I75" s="15" t="str">
        <f t="shared" si="58"/>
        <v>Б-100084-13</v>
      </c>
      <c r="J75" s="16">
        <v>2</v>
      </c>
      <c r="K75" s="12">
        <v>7</v>
      </c>
      <c r="L75" s="12" t="s">
        <v>42</v>
      </c>
      <c r="M75" s="16">
        <v>1</v>
      </c>
      <c r="N75" s="12">
        <v>18</v>
      </c>
      <c r="O75" s="13" t="s">
        <v>168</v>
      </c>
      <c r="P75" s="13" t="s">
        <v>234</v>
      </c>
      <c r="Q75" s="13" t="s">
        <v>235</v>
      </c>
      <c r="R75" s="17" t="str">
        <f t="shared" si="59"/>
        <v>1000841</v>
      </c>
      <c r="S75" s="15">
        <v>1</v>
      </c>
      <c r="T75" s="13" t="s">
        <v>140</v>
      </c>
      <c r="U75" s="12">
        <v>90000</v>
      </c>
      <c r="V75" s="12">
        <f t="shared" si="60"/>
        <v>16200</v>
      </c>
      <c r="W75" s="12">
        <v>0</v>
      </c>
      <c r="X75" s="384">
        <v>173</v>
      </c>
      <c r="Y75" s="19" t="s">
        <v>47</v>
      </c>
      <c r="Z75" s="20">
        <f t="shared" si="61"/>
        <v>73800</v>
      </c>
      <c r="AA75" s="21"/>
      <c r="AB75" s="26"/>
      <c r="AC75" s="14">
        <f t="shared" si="62"/>
        <v>45000</v>
      </c>
      <c r="AD75" s="12"/>
      <c r="AE75" s="12"/>
      <c r="AF75" s="13" t="s">
        <v>231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1"/>
      <c r="AU7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100084, 'Б-100084-13',date'2016-03-03',2, 7, 7, 'RUR', 1, 18, date'2016-03-06', date'2016-03-07', 1000841, 1, to_date('2016-03-08 00:00:00','YYYY-MM-DD HH24:MI:SS'), 90000, 16200, 0, 173,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(s_xxxx_client_discount_m.NEXTVAL,173, 7, date'2014-03-01');</v>
      </c>
    </row>
    <row r="76" spans="1:47" s="329" customFormat="1" ht="15" customHeight="1" x14ac:dyDescent="0.3">
      <c r="A76" s="375">
        <v>13</v>
      </c>
      <c r="B76" s="439"/>
      <c r="C76" s="12" t="str">
        <f t="shared" si="56"/>
        <v>100013</v>
      </c>
      <c r="D76" s="12" t="str">
        <f t="shared" si="57"/>
        <v>100013/13</v>
      </c>
      <c r="E76" s="158" t="s">
        <v>251</v>
      </c>
      <c r="F76" s="158" t="s">
        <v>252</v>
      </c>
      <c r="G76" s="377">
        <v>1</v>
      </c>
      <c r="H76" s="379">
        <v>100085</v>
      </c>
      <c r="I76" s="15" t="str">
        <f t="shared" si="58"/>
        <v>Б-100085-13</v>
      </c>
      <c r="J76" s="16">
        <v>2</v>
      </c>
      <c r="K76" s="28">
        <v>7</v>
      </c>
      <c r="L76" s="12" t="s">
        <v>42</v>
      </c>
      <c r="M76" s="16">
        <v>1</v>
      </c>
      <c r="N76" s="12">
        <v>18</v>
      </c>
      <c r="O76" s="13" t="s">
        <v>169</v>
      </c>
      <c r="P76" s="13" t="s">
        <v>234</v>
      </c>
      <c r="Q76" s="13" t="s">
        <v>235</v>
      </c>
      <c r="R76" s="17" t="str">
        <f t="shared" si="59"/>
        <v>1000851</v>
      </c>
      <c r="S76" s="15">
        <v>1</v>
      </c>
      <c r="T76" s="13" t="s">
        <v>141</v>
      </c>
      <c r="U76" s="12">
        <v>80000</v>
      </c>
      <c r="V76" s="12">
        <f t="shared" si="60"/>
        <v>14400</v>
      </c>
      <c r="W76" s="12">
        <v>0</v>
      </c>
      <c r="X76" s="384">
        <v>174</v>
      </c>
      <c r="Y76" s="19" t="s">
        <v>47</v>
      </c>
      <c r="Z76" s="20">
        <f t="shared" si="61"/>
        <v>65600</v>
      </c>
      <c r="AA76" s="21"/>
      <c r="AB76" s="29"/>
      <c r="AC76" s="14">
        <f t="shared" si="62"/>
        <v>40000</v>
      </c>
      <c r="AD76" s="12"/>
      <c r="AE76" s="12"/>
      <c r="AF76" s="13" t="s">
        <v>231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100085, 'Б-100085-13',date'2016-03-04',2, 7, 7, 'RUR', 1, 18, date'2016-03-06', date'2016-03-07', 1000851, 1, to_date('2016-03-09 00:00:00','YYYY-MM-DD HH24:MI:SS'), 80000, 14400, 0, 174,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(s_xxxx_client_discount_m.NEXTVAL,174, 20, date'2014-03-01');</v>
      </c>
    </row>
    <row r="77" spans="1:47" s="329" customFormat="1" ht="15" customHeight="1" x14ac:dyDescent="0.3">
      <c r="A77" s="375">
        <v>13</v>
      </c>
      <c r="B77" s="439"/>
      <c r="C77" s="33" t="str">
        <f t="shared" si="56"/>
        <v>100013</v>
      </c>
      <c r="D77" s="33" t="str">
        <f t="shared" si="57"/>
        <v>100013/13</v>
      </c>
      <c r="E77" s="159" t="s">
        <v>251</v>
      </c>
      <c r="F77" s="159" t="s">
        <v>252</v>
      </c>
      <c r="G77" s="377">
        <v>1</v>
      </c>
      <c r="H77" s="379">
        <v>100086</v>
      </c>
      <c r="I77" s="33" t="str">
        <f t="shared" si="58"/>
        <v>Б-100086-13</v>
      </c>
      <c r="J77" s="16">
        <v>2</v>
      </c>
      <c r="K77" s="35">
        <v>12</v>
      </c>
      <c r="L77" s="33" t="s">
        <v>42</v>
      </c>
      <c r="M77" s="36">
        <v>1</v>
      </c>
      <c r="N77" s="33">
        <v>18</v>
      </c>
      <c r="O77" s="34" t="s">
        <v>170</v>
      </c>
      <c r="P77" s="34" t="s">
        <v>234</v>
      </c>
      <c r="Q77" s="34" t="s">
        <v>235</v>
      </c>
      <c r="R77" s="17" t="str">
        <f t="shared" si="59"/>
        <v>1000861</v>
      </c>
      <c r="S77" s="33">
        <v>1</v>
      </c>
      <c r="T77" s="34" t="s">
        <v>142</v>
      </c>
      <c r="U77" s="33">
        <v>60000</v>
      </c>
      <c r="V77" s="33">
        <f t="shared" si="60"/>
        <v>10800</v>
      </c>
      <c r="W77" s="33">
        <v>0</v>
      </c>
      <c r="X77" s="384">
        <v>175</v>
      </c>
      <c r="Y77" s="38" t="s">
        <v>47</v>
      </c>
      <c r="Z77" s="20">
        <f t="shared" si="61"/>
        <v>49200</v>
      </c>
      <c r="AA77" s="39"/>
      <c r="AB77" s="39"/>
      <c r="AC77" s="40">
        <f t="shared" si="62"/>
        <v>30000</v>
      </c>
      <c r="AD77" s="33"/>
      <c r="AE77" s="33"/>
      <c r="AF77" s="34" t="s">
        <v>231</v>
      </c>
      <c r="AG77" s="41">
        <v>8</v>
      </c>
      <c r="AH77" s="42">
        <v>13</v>
      </c>
      <c r="AI77" s="43" t="s">
        <v>49</v>
      </c>
      <c r="AJ77" s="34"/>
      <c r="AK77" s="34"/>
      <c r="AL77" s="37">
        <v>0</v>
      </c>
      <c r="AM77" s="33" t="s">
        <v>50</v>
      </c>
      <c r="AN77" s="33" t="s">
        <v>51</v>
      </c>
      <c r="AO77" s="33"/>
      <c r="AP77" s="37"/>
      <c r="AQ77" s="37"/>
      <c r="AR77" s="37"/>
      <c r="AS77" s="37" t="s">
        <v>250</v>
      </c>
      <c r="AU7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100086, 'Б-100086-13',date'2016-03-05',2, 12, 12, 'RUR', 1, 18, date'2016-03-06', date'2016-03-07', 1000861, 1, to_date('2016-03-11 00:00:00','YYYY-MM-DD HH24:MI:SS'), 60000, 10800, 0, 175,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(s_xxxx_client_discount_m.NEXTVAL,175, 13, date'2014-03-01');</v>
      </c>
    </row>
    <row r="78" spans="1:47" s="329" customFormat="1" ht="15" customHeight="1" x14ac:dyDescent="0.3">
      <c r="A78" s="375">
        <v>14</v>
      </c>
      <c r="B78" s="439"/>
      <c r="C78" s="12" t="str">
        <f t="shared" si="56"/>
        <v>100014</v>
      </c>
      <c r="D78" s="12" t="str">
        <f t="shared" si="57"/>
        <v>100014/13</v>
      </c>
      <c r="E78" s="158" t="s">
        <v>251</v>
      </c>
      <c r="F78" s="158" t="s">
        <v>252</v>
      </c>
      <c r="G78" s="377">
        <v>1</v>
      </c>
      <c r="H78" s="379">
        <v>100087</v>
      </c>
      <c r="I78" s="15" t="str">
        <f t="shared" si="58"/>
        <v>Б-100087-13</v>
      </c>
      <c r="J78" s="16">
        <v>2</v>
      </c>
      <c r="K78" s="12">
        <v>1</v>
      </c>
      <c r="L78" s="12" t="s">
        <v>42</v>
      </c>
      <c r="M78" s="16">
        <v>1</v>
      </c>
      <c r="N78" s="12">
        <v>18</v>
      </c>
      <c r="O78" s="13" t="s">
        <v>167</v>
      </c>
      <c r="P78" s="13" t="s">
        <v>234</v>
      </c>
      <c r="Q78" s="13" t="s">
        <v>235</v>
      </c>
      <c r="R78" s="17" t="str">
        <f t="shared" si="59"/>
        <v>1000871</v>
      </c>
      <c r="S78" s="54">
        <v>4</v>
      </c>
      <c r="T78" s="13" t="s">
        <v>139</v>
      </c>
      <c r="U78" s="12">
        <v>100000</v>
      </c>
      <c r="V78" s="12">
        <f t="shared" si="60"/>
        <v>18000</v>
      </c>
      <c r="W78" s="12">
        <v>0</v>
      </c>
      <c r="X78" s="384">
        <v>176</v>
      </c>
      <c r="Y78" s="19" t="s">
        <v>47</v>
      </c>
      <c r="Z78" s="20">
        <f t="shared" si="61"/>
        <v>82000</v>
      </c>
      <c r="AA78" s="21"/>
      <c r="AB78" s="22"/>
      <c r="AC78" s="14">
        <f t="shared" si="62"/>
        <v>50000</v>
      </c>
      <c r="AD78" s="12"/>
      <c r="AE78" s="12"/>
      <c r="AF78" s="59" t="s">
        <v>231</v>
      </c>
      <c r="AG78" s="23">
        <v>8</v>
      </c>
      <c r="AH78" s="24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 t="s">
        <v>286</v>
      </c>
      <c r="AU7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100087, 'Б-100087-13',date'2016-03-02',2, 1, 1, 'RUR', 1, 18, date'2016-03-06', date'2016-03-07', 1000871, 4, to_date('2016-03-07 00:00:00','YYYY-MM-DD HH24:MI:SS'), 100000, 18000, 0, 176, 0, 'c1', 8,null);insert into xxxx_oebs_cash_payment_test (ID, INVOICE_ID, OEBS_PAYMENT, DOC_DATE, COMISS_DATE) values (s_xxxx_oebs_cash_payment_test.NEXTVAL, 100087, 50000, to_date('2016-03-07 00:00:00','YYYY-MM-DD HH24:MI:SS'), date'2016-03-31' );insert into xxxx_client_discount_m  (ID,CLIENT_ID,CLIENT_AVG_DISCOUNT,DT) values (s_xxxx_client_discount_m.NEXTVAL,176, 13, date'2014-03-01');</v>
      </c>
    </row>
    <row r="79" spans="1:47" s="329" customFormat="1" ht="15" customHeight="1" x14ac:dyDescent="0.3">
      <c r="A79" s="375">
        <v>14</v>
      </c>
      <c r="B79" s="439"/>
      <c r="C79" s="12" t="str">
        <f t="shared" si="56"/>
        <v>100014</v>
      </c>
      <c r="D79" s="12" t="str">
        <f t="shared" si="57"/>
        <v>100014/13</v>
      </c>
      <c r="E79" s="158" t="s">
        <v>251</v>
      </c>
      <c r="F79" s="158" t="s">
        <v>252</v>
      </c>
      <c r="G79" s="377">
        <v>1</v>
      </c>
      <c r="H79" s="379">
        <v>100088</v>
      </c>
      <c r="I79" s="15" t="str">
        <f t="shared" si="58"/>
        <v>Б-100088-13</v>
      </c>
      <c r="J79" s="16">
        <v>2</v>
      </c>
      <c r="K79" s="12">
        <v>2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59"/>
        <v>1000881</v>
      </c>
      <c r="S79" s="15">
        <v>1</v>
      </c>
      <c r="T79" s="13" t="s">
        <v>140</v>
      </c>
      <c r="U79" s="12">
        <v>90000</v>
      </c>
      <c r="V79" s="12">
        <f t="shared" si="60"/>
        <v>16200</v>
      </c>
      <c r="W79" s="12">
        <v>0</v>
      </c>
      <c r="X79" s="384">
        <v>177</v>
      </c>
      <c r="Y79" s="19" t="s">
        <v>47</v>
      </c>
      <c r="Z79" s="20">
        <f t="shared" si="61"/>
        <v>73800</v>
      </c>
      <c r="AA79" s="21"/>
      <c r="AB79" s="26"/>
      <c r="AC79" s="14">
        <f t="shared" si="62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" t="s">
        <v>284</v>
      </c>
      <c r="AU7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100088, 'Б-100088-13',date'2016-03-03',2, 2, 2, 'RUR', 1, 18, date'2016-03-06', date'2016-03-07', 1000881, 1, to_date('2016-03-08 00:00:00','YYYY-MM-DD HH24:MI:SS'), 90000, 16200, 0, 177, 0, 'c1', 8,null);insert into xxxx_oebs_cash_payment_test (ID, INVOICE_ID, OEBS_PAYMENT, DOC_DATE, COMISS_DATE) values (s_xxxx_oebs_cash_payment_test.NEXTVAL, 100088, 45000, to_date('2016-03-08 00:00:00','YYYY-MM-DD HH24:MI:SS'), date'2016-03-31' );insert into xxxx_client_discount_m  (ID,CLIENT_ID,CLIENT_AVG_DISCOUNT,DT) values (s_xxxx_client_discount_m.NEXTVAL,177, 7, date'2014-03-01');</v>
      </c>
    </row>
    <row r="80" spans="1:47" s="329" customFormat="1" ht="15" customHeight="1" x14ac:dyDescent="0.3">
      <c r="A80" s="375">
        <v>14</v>
      </c>
      <c r="B80" s="439"/>
      <c r="C80" s="12" t="str">
        <f t="shared" si="56"/>
        <v>100014</v>
      </c>
      <c r="D80" s="12" t="str">
        <f t="shared" si="57"/>
        <v>100014/13</v>
      </c>
      <c r="E80" s="158" t="s">
        <v>251</v>
      </c>
      <c r="F80" s="158" t="s">
        <v>252</v>
      </c>
      <c r="G80" s="377">
        <v>1</v>
      </c>
      <c r="H80" s="379">
        <v>100089</v>
      </c>
      <c r="I80" s="15" t="str">
        <f t="shared" si="58"/>
        <v>Б-100089-13</v>
      </c>
      <c r="J80" s="16">
        <v>2</v>
      </c>
      <c r="K80" s="12">
        <v>2</v>
      </c>
      <c r="L80" s="12" t="s">
        <v>42</v>
      </c>
      <c r="M80" s="16">
        <v>1</v>
      </c>
      <c r="N80" s="12">
        <v>18</v>
      </c>
      <c r="O80" s="13" t="s">
        <v>168</v>
      </c>
      <c r="P80" s="13" t="s">
        <v>234</v>
      </c>
      <c r="Q80" s="13" t="s">
        <v>235</v>
      </c>
      <c r="R80" s="17" t="str">
        <f t="shared" si="59"/>
        <v>1000891</v>
      </c>
      <c r="S80" s="15">
        <v>1</v>
      </c>
      <c r="T80" s="13" t="s">
        <v>140</v>
      </c>
      <c r="U80" s="12">
        <v>90000</v>
      </c>
      <c r="V80" s="12">
        <f t="shared" si="60"/>
        <v>16200</v>
      </c>
      <c r="W80" s="12">
        <v>0</v>
      </c>
      <c r="X80" s="384">
        <v>178</v>
      </c>
      <c r="Y80" s="19" t="s">
        <v>47</v>
      </c>
      <c r="Z80" s="20">
        <f t="shared" si="61"/>
        <v>73800</v>
      </c>
      <c r="AA80" s="21"/>
      <c r="AB80" s="26"/>
      <c r="AC80" s="14">
        <f t="shared" si="62"/>
        <v>45000</v>
      </c>
      <c r="AD80" s="12"/>
      <c r="AE80" s="12"/>
      <c r="AF80" s="13" t="s">
        <v>231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/>
      <c r="AU8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100089, 'Б-100089-13',date'2016-03-03',2, 2, 2, 'RUR', 1, 18, date'2016-03-06', date'2016-03-07', 1000891, 1, to_date('2016-03-08 00:00:00','YYYY-MM-DD HH24:MI:SS'), 90000, 16200, 0, 178, 0, 'c1', 8,null);insert into xxxx_oebs_cash_payment_test (ID, INVOICE_ID, OEBS_PAYMENT, DOC_DATE, COMISS_DATE) values (s_xxxx_oebs_cash_payment_test.NEXTVAL, 100089, 45000, to_date('2016-03-08 00:00:00','YYYY-MM-DD HH24:MI:SS'), date'2016-03-31' );insert into xxxx_client_discount_m  (ID,CLIENT_ID,CLIENT_AVG_DISCOUNT,DT) values (s_xxxx_client_discount_m.NEXTVAL,178, 7, date'2014-03-01');</v>
      </c>
    </row>
    <row r="81" spans="1:47" s="329" customFormat="1" ht="15" customHeight="1" x14ac:dyDescent="0.3">
      <c r="A81" s="375">
        <v>14</v>
      </c>
      <c r="B81" s="439"/>
      <c r="C81" s="12" t="str">
        <f t="shared" si="56"/>
        <v>100014</v>
      </c>
      <c r="D81" s="12" t="str">
        <f t="shared" si="57"/>
        <v>100014/13</v>
      </c>
      <c r="E81" s="158" t="s">
        <v>251</v>
      </c>
      <c r="F81" s="158" t="s">
        <v>252</v>
      </c>
      <c r="G81" s="377">
        <v>1</v>
      </c>
      <c r="H81" s="379">
        <v>100090</v>
      </c>
      <c r="I81" s="15" t="str">
        <f t="shared" si="58"/>
        <v>Б-100090-13</v>
      </c>
      <c r="J81" s="16">
        <v>2</v>
      </c>
      <c r="K81" s="12">
        <v>7</v>
      </c>
      <c r="L81" s="12" t="s">
        <v>42</v>
      </c>
      <c r="M81" s="16">
        <v>1</v>
      </c>
      <c r="N81" s="12">
        <v>18</v>
      </c>
      <c r="O81" s="13" t="s">
        <v>168</v>
      </c>
      <c r="P81" s="13" t="s">
        <v>234</v>
      </c>
      <c r="Q81" s="13" t="s">
        <v>235</v>
      </c>
      <c r="R81" s="17" t="str">
        <f t="shared" si="59"/>
        <v>1000901</v>
      </c>
      <c r="S81" s="15">
        <v>1</v>
      </c>
      <c r="T81" s="13" t="s">
        <v>140</v>
      </c>
      <c r="U81" s="12">
        <v>90000</v>
      </c>
      <c r="V81" s="12">
        <f t="shared" si="60"/>
        <v>16200</v>
      </c>
      <c r="W81" s="12">
        <v>0</v>
      </c>
      <c r="X81" s="384">
        <v>179</v>
      </c>
      <c r="Y81" s="19" t="s">
        <v>47</v>
      </c>
      <c r="Z81" s="20">
        <f t="shared" si="61"/>
        <v>73800</v>
      </c>
      <c r="AA81" s="21"/>
      <c r="AB81" s="26"/>
      <c r="AC81" s="14">
        <f t="shared" si="62"/>
        <v>45000</v>
      </c>
      <c r="AD81" s="12"/>
      <c r="AE81" s="12"/>
      <c r="AF81" s="13" t="s">
        <v>231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1"/>
      <c r="AU8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100090, 'Б-100090-13',date'2016-03-03',2, 7, 7, 'RUR', 1, 18, date'2016-03-06', date'2016-03-07', 1000901, 1, to_date('2016-03-08 00:00:00','YYYY-MM-DD HH24:MI:SS'), 90000, 16200, 0, 179, 0, 'c1', 8,null);insert into xxxx_oebs_cash_payment_test (ID, INVOICE_ID, OEBS_PAYMENT, DOC_DATE, COMISS_DATE) values (s_xxxx_oebs_cash_payment_test.NEXTVAL, 100090, 45000, to_date('2016-03-08 00:00:00','YYYY-MM-DD HH24:MI:SS'), date'2016-03-31' );insert into xxxx_client_discount_m  (ID,CLIENT_ID,CLIENT_AVG_DISCOUNT,DT) values (s_xxxx_client_discount_m.NEXTVAL,179, 7, date'2014-03-01');</v>
      </c>
    </row>
    <row r="82" spans="1:47" s="329" customFormat="1" ht="15" customHeight="1" x14ac:dyDescent="0.3">
      <c r="A82" s="375">
        <v>14</v>
      </c>
      <c r="B82" s="439"/>
      <c r="C82" s="12" t="str">
        <f t="shared" si="56"/>
        <v>100014</v>
      </c>
      <c r="D82" s="12" t="str">
        <f t="shared" si="57"/>
        <v>100014/13</v>
      </c>
      <c r="E82" s="158" t="s">
        <v>251</v>
      </c>
      <c r="F82" s="158" t="s">
        <v>252</v>
      </c>
      <c r="G82" s="377">
        <v>1</v>
      </c>
      <c r="H82" s="379">
        <v>100091</v>
      </c>
      <c r="I82" s="15" t="str">
        <f t="shared" si="58"/>
        <v>Б-100091-13</v>
      </c>
      <c r="J82" s="16">
        <v>2</v>
      </c>
      <c r="K82" s="28">
        <v>7</v>
      </c>
      <c r="L82" s="12" t="s">
        <v>42</v>
      </c>
      <c r="M82" s="16">
        <v>1</v>
      </c>
      <c r="N82" s="12">
        <v>18</v>
      </c>
      <c r="O82" s="13" t="s">
        <v>169</v>
      </c>
      <c r="P82" s="13" t="s">
        <v>234</v>
      </c>
      <c r="Q82" s="13" t="s">
        <v>235</v>
      </c>
      <c r="R82" s="17" t="str">
        <f t="shared" si="59"/>
        <v>1000911</v>
      </c>
      <c r="S82" s="15">
        <v>1</v>
      </c>
      <c r="T82" s="13" t="s">
        <v>141</v>
      </c>
      <c r="U82" s="12">
        <v>80000</v>
      </c>
      <c r="V82" s="12">
        <f t="shared" si="60"/>
        <v>14400</v>
      </c>
      <c r="W82" s="12">
        <v>0</v>
      </c>
      <c r="X82" s="384">
        <v>180</v>
      </c>
      <c r="Y82" s="19" t="s">
        <v>47</v>
      </c>
      <c r="Z82" s="20">
        <f t="shared" si="61"/>
        <v>65600</v>
      </c>
      <c r="AA82" s="21"/>
      <c r="AB82" s="29"/>
      <c r="AC82" s="14">
        <f t="shared" si="62"/>
        <v>40000</v>
      </c>
      <c r="AD82" s="12"/>
      <c r="AE82" s="12"/>
      <c r="AF82" s="13" t="s">
        <v>231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100091, 'Б-100091-13',date'2016-03-04',2, 7, 7, 'RUR', 1, 18, date'2016-03-06', date'2016-03-07', 1000911, 1, to_date('2016-03-09 00:00:00','YYYY-MM-DD HH24:MI:SS'), 80000, 14400, 0, 180, 0, 'c1', 8,null);insert into xxxx_oebs_cash_payment_test (ID, INVOICE_ID, OEBS_PAYMENT, DOC_DATE, COMISS_DATE) values (s_xxxx_oebs_cash_payment_test.NEXTVAL, 100091, 40000, to_date('2016-03-09 00:00:00','YYYY-MM-DD HH24:MI:SS'), date'2016-03-31' );insert into xxxx_client_discount_m  (ID,CLIENT_ID,CLIENT_AVG_DISCOUNT,DT) values (s_xxxx_client_discount_m.NEXTVAL,180, 20, date'2014-03-01');</v>
      </c>
    </row>
    <row r="83" spans="1:47" s="329" customFormat="1" ht="15" customHeight="1" x14ac:dyDescent="0.3">
      <c r="A83" s="375">
        <v>14</v>
      </c>
      <c r="B83" s="439"/>
      <c r="C83" s="33" t="str">
        <f t="shared" si="56"/>
        <v>100014</v>
      </c>
      <c r="D83" s="33" t="str">
        <f t="shared" si="57"/>
        <v>100014/13</v>
      </c>
      <c r="E83" s="159" t="s">
        <v>251</v>
      </c>
      <c r="F83" s="159" t="s">
        <v>252</v>
      </c>
      <c r="G83" s="377">
        <v>1</v>
      </c>
      <c r="H83" s="379">
        <v>100092</v>
      </c>
      <c r="I83" s="33" t="str">
        <f t="shared" si="58"/>
        <v>Б-100092-13</v>
      </c>
      <c r="J83" s="16">
        <v>2</v>
      </c>
      <c r="K83" s="35">
        <v>12</v>
      </c>
      <c r="L83" s="33" t="s">
        <v>42</v>
      </c>
      <c r="M83" s="36">
        <v>1</v>
      </c>
      <c r="N83" s="33">
        <v>18</v>
      </c>
      <c r="O83" s="34" t="s">
        <v>170</v>
      </c>
      <c r="P83" s="34" t="s">
        <v>234</v>
      </c>
      <c r="Q83" s="34" t="s">
        <v>235</v>
      </c>
      <c r="R83" s="17" t="str">
        <f t="shared" si="59"/>
        <v>1000921</v>
      </c>
      <c r="S83" s="33">
        <v>1</v>
      </c>
      <c r="T83" s="34" t="s">
        <v>142</v>
      </c>
      <c r="U83" s="33">
        <v>60000</v>
      </c>
      <c r="V83" s="33">
        <f t="shared" si="60"/>
        <v>10800</v>
      </c>
      <c r="W83" s="33">
        <v>0</v>
      </c>
      <c r="X83" s="384">
        <v>181</v>
      </c>
      <c r="Y83" s="38" t="s">
        <v>47</v>
      </c>
      <c r="Z83" s="20">
        <f t="shared" si="61"/>
        <v>49200</v>
      </c>
      <c r="AA83" s="39"/>
      <c r="AB83" s="39"/>
      <c r="AC83" s="40">
        <f t="shared" si="62"/>
        <v>30000</v>
      </c>
      <c r="AD83" s="33"/>
      <c r="AE83" s="33"/>
      <c r="AF83" s="34" t="s">
        <v>231</v>
      </c>
      <c r="AG83" s="41">
        <v>8</v>
      </c>
      <c r="AH83" s="42">
        <v>13</v>
      </c>
      <c r="AI83" s="43" t="s">
        <v>49</v>
      </c>
      <c r="AJ83" s="34"/>
      <c r="AK83" s="34"/>
      <c r="AL83" s="37">
        <v>0</v>
      </c>
      <c r="AM83" s="33" t="s">
        <v>50</v>
      </c>
      <c r="AN83" s="33" t="s">
        <v>51</v>
      </c>
      <c r="AO83" s="33"/>
      <c r="AP83" s="37"/>
      <c r="AQ83" s="37"/>
      <c r="AR83" s="37"/>
      <c r="AS83" s="37" t="s">
        <v>250</v>
      </c>
      <c r="AU8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100092, 'Б-100092-13',date'2016-03-05',2, 12, 12, 'RUR', 1, 18, date'2016-03-06', date'2016-03-07', 1000921, 1, to_date('2016-03-11 00:00:00','YYYY-MM-DD HH24:MI:SS'), 60000, 10800, 0, 181, 0, 'c1', 8,null);insert into xxxx_oebs_cash_payment_test (ID, INVOICE_ID, OEBS_PAYMENT, DOC_DATE, COMISS_DATE) values (s_xxxx_oebs_cash_payment_test.NEXTVAL, 100092, 30000, to_date('2016-03-11 00:00:00','YYYY-MM-DD HH24:MI:SS'), date'2016-03-31' );insert into xxxx_client_discount_m  (ID,CLIENT_ID,CLIENT_AVG_DISCOUNT,DT) values (s_xxxx_client_discount_m.NEXTVAL,181, 13, date'2014-03-01');</v>
      </c>
    </row>
    <row r="84" spans="1:47" ht="15" customHeight="1" x14ac:dyDescent="0.3">
      <c r="A84" s="375">
        <v>15</v>
      </c>
      <c r="B84" s="376"/>
      <c r="C84" s="377" t="str">
        <f>"1000"&amp;A84</f>
        <v>100015</v>
      </c>
      <c r="D84" s="377" t="str">
        <f>"1000"&amp;A84&amp;"/13"</f>
        <v>100015/13</v>
      </c>
      <c r="E84" s="378" t="s">
        <v>251</v>
      </c>
      <c r="F84" s="378" t="s">
        <v>252</v>
      </c>
      <c r="G84" s="377">
        <v>1</v>
      </c>
      <c r="H84" s="379">
        <v>100093</v>
      </c>
      <c r="I84" s="380" t="str">
        <f>"Б-"&amp;H84&amp;"-13"</f>
        <v>Б-100093-13</v>
      </c>
      <c r="J84" s="381">
        <v>2</v>
      </c>
      <c r="K84" s="377">
        <v>7</v>
      </c>
      <c r="L84" s="377" t="s">
        <v>42</v>
      </c>
      <c r="M84" s="381">
        <v>1</v>
      </c>
      <c r="N84" s="377">
        <v>18</v>
      </c>
      <c r="O84" s="378" t="s">
        <v>167</v>
      </c>
      <c r="P84" s="378" t="s">
        <v>234</v>
      </c>
      <c r="Q84" s="378" t="s">
        <v>235</v>
      </c>
      <c r="R84" s="383" t="str">
        <f>H84&amp;"1"</f>
        <v>1000931</v>
      </c>
      <c r="S84" s="380">
        <v>1</v>
      </c>
      <c r="T84" s="378" t="s">
        <v>139</v>
      </c>
      <c r="U84" s="377">
        <v>60000</v>
      </c>
      <c r="V84" s="377">
        <f>U84*0.18</f>
        <v>10800</v>
      </c>
      <c r="W84" s="377">
        <v>0</v>
      </c>
      <c r="X84" s="384">
        <v>182</v>
      </c>
      <c r="Y84" s="385" t="s">
        <v>47</v>
      </c>
      <c r="Z84" s="386">
        <f t="shared" ref="Z84:Z98" si="63">U84-V84</f>
        <v>49200</v>
      </c>
      <c r="AA84" s="387"/>
      <c r="AB84" s="386">
        <f>U84/(U84+U86)</f>
        <v>0.3</v>
      </c>
      <c r="AC84" s="379">
        <f>U84*0.5</f>
        <v>30000</v>
      </c>
      <c r="AD84" s="377"/>
      <c r="AE84" s="377"/>
      <c r="AF84" s="378" t="s">
        <v>231</v>
      </c>
      <c r="AG84" s="389">
        <v>8</v>
      </c>
      <c r="AH84" s="390">
        <v>13</v>
      </c>
      <c r="AI84" s="391" t="s">
        <v>229</v>
      </c>
      <c r="AJ84" s="378"/>
      <c r="AK84" s="378"/>
      <c r="AL84" s="383">
        <v>0</v>
      </c>
      <c r="AM84" s="380" t="s">
        <v>50</v>
      </c>
      <c r="AN84" s="377" t="s">
        <v>51</v>
      </c>
      <c r="AO84" s="377"/>
      <c r="AP84" s="383"/>
      <c r="AQ84" s="383"/>
      <c r="AR84" s="383"/>
      <c r="AS84" s="442">
        <v>0.7</v>
      </c>
      <c r="AU84" t="str">
        <f t="shared" ref="AU84:AU102" si="6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"&amp;A84&amp;", "&amp;C84&amp;", '"&amp;D84&amp;"', date'"&amp;E84&amp;"', date'"&amp;F84&amp;"', "&amp;G84&amp;", "&amp;H84&amp;", '"&amp;I84&amp;"',date'"&amp;O84&amp;"',"&amp;J84&amp;", "&amp;K84&amp;", "&amp;K84&amp;", '"&amp;L84&amp;"', "&amp;M84&amp;", "&amp;N84&amp;", date'"&amp;P84&amp;"', date'"&amp;Q84&amp;"', "&amp;R84&amp;", "&amp;S84&amp;", to_date('"&amp;T84&amp;"','YYYY-MM-DD HH24:MI:SS'), "&amp;U84&amp;", "&amp;V84&amp;", "&amp;W84&amp;", "&amp;X84&amp;", "&amp;AL84&amp;", '"&amp;AN84&amp;"', "&amp;AG84&amp;","&amp;AM84&amp;");"&amp;
IF(LEN(AC84)&gt;0,"insert into xxxx_oebs_cash_payment_test (ID, INVOICE_ID, OEBS_PAYMENT, DOC_DATE, COMISS_DATE) values (s_xxxx_oebs_cash_payment_test.NEXTVAL, "&amp;H84&amp;", "&amp;AC84&amp;", to_date('"&amp;T84&amp;"','YYYY-MM-DD HH24:MI:SS'), "&amp;AF84&amp;" );","")&amp;
IF(LEN(AD84)&gt;0,"insert into xxxx_oebs_cash_payment_test (ID, INVOICE_ID, OEBS_PAYMENT, DOC_DATE, COMISS_DATE) values (s_xxxx_oebs_cash_payment_test.NEXTVAL, "&amp;H84&amp;", "&amp;AD84&amp;", to_date('"&amp;T84&amp;"','YYYY-MM-DD HH24:MI:SS'), "&amp;AF84&amp;" );","")&amp;
IF(LEN(AE84)&gt;0,"insert into xxxx_oebs_cash_payment_test (ID, INVOICE_ID, OEBS_PAYMENT, DOC_DATE, COMISS_DATE) values (s_xxxx_oebs_cash_payment_test.NEXTVAL, "&amp;H84&amp;", "&amp;AE84&amp;", to_date('"&amp;T84&amp;"','YYYY-MM-DD HH24:MI:SS'), "&amp;AF84&amp;" );","")&amp;
IF(LEN(AH84)&gt;0,"insert into xxxx_client_discount_m  (ID,CLIENT_ID,CLIENT_AVG_DISCOUNT,DT) values (s_xxxx_client_discount_m.NEXTVAL,"&amp;X84&amp;", "&amp;AH84&amp;", "&amp;AI84&amp;");","")&amp;
IF(LEN(AJ84)&gt;0,"insert into xxxx_client_discount_m  (ID,CLIENT_ID,CLIENT_AVG_DISCOUNT,DT) values (s_xxxx_client_discount_m.NEXTVAL,"&amp;X84&amp;", "&amp;AJ84&amp;", "&amp;AK84&amp;");","")&amp;
IF(LEN(AO84)&gt;0,"insert into xxxx_contract_signed_attr (ID, CONTRACT_ID, CODE, KEY_NUM) values (s_xxxx_contract_signed_attr.NEXTVAL, "&amp;C84&amp;", 'SUPERCOMMISSION_BONUS' , "&amp;AO84&amp;" );","")&amp;
IF(LEN(AP84)&gt;0,"insert into xxxx_loyal_clients_contr_attr (ID, CONTRACT_ID, CLIENT_ID, LC_TURNOVER, COLLATERAL_FIRST_DT, COLLATERAL_END_DT) values (s_xxxx_loyal_clients_contr_atr.NEXTVAL, "&amp;C84&amp;", "&amp;X84&amp;", "&amp;AP84&amp;", "&amp;AQ84&amp;", "&amp;AR84&amp;"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100093, 'Б-100093-13',date'2016-03-02',2, 7, 7, 'RUR', 1, 18, date'2016-03-06', date'2016-03-07', 1000931, 1, to_date('2016-03-07 00:00:00','YYYY-MM-DD HH24:MI:SS'), 60000, 10800, 0, 182, 0, 'c1', 8,null);insert into xxxx_oebs_cash_payment_test (ID, INVOICE_ID, OEBS_PAYMENT, DOC_DATE, COMISS_DATE) values (s_xxxx_oebs_cash_payment_test.NEXTVAL, 100093, 30000, to_date('2016-03-07 00:00:00','YYYY-MM-DD HH24:MI:SS'), date'2016-03-31' );insert into xxxx_client_discount_m  (ID,CLIENT_ID,CLIENT_AVG_DISCOUNT,DT) values (s_xxxx_client_discount_m.NEXTVAL,182, 13, date'2016-03-01');</v>
      </c>
    </row>
    <row r="85" spans="1:47" ht="15" customHeight="1" x14ac:dyDescent="0.3">
      <c r="A85" s="375">
        <v>15</v>
      </c>
      <c r="B85" s="376"/>
      <c r="C85" s="377" t="str">
        <f t="shared" ref="C85:C88" si="65">"1000"&amp;A85</f>
        <v>100015</v>
      </c>
      <c r="D85" s="377" t="str">
        <f t="shared" ref="D85:D88" si="66">"1000"&amp;A85&amp;"/13"</f>
        <v>100015/13</v>
      </c>
      <c r="E85" s="378" t="s">
        <v>251</v>
      </c>
      <c r="F85" s="378" t="s">
        <v>252</v>
      </c>
      <c r="G85" s="377">
        <v>1</v>
      </c>
      <c r="H85" s="379">
        <v>100094</v>
      </c>
      <c r="I85" s="380" t="str">
        <f t="shared" si="3"/>
        <v>Б-100094-13</v>
      </c>
      <c r="J85" s="381">
        <v>2</v>
      </c>
      <c r="K85" s="382">
        <v>3</v>
      </c>
      <c r="L85" s="377" t="s">
        <v>42</v>
      </c>
      <c r="M85" s="381">
        <v>1</v>
      </c>
      <c r="N85" s="377">
        <v>18</v>
      </c>
      <c r="O85" s="378" t="s">
        <v>168</v>
      </c>
      <c r="P85" s="378" t="s">
        <v>234</v>
      </c>
      <c r="Q85" s="378" t="s">
        <v>235</v>
      </c>
      <c r="R85" s="383" t="str">
        <f t="shared" ref="R85:R88" si="67">H85&amp;"1"</f>
        <v>1000941</v>
      </c>
      <c r="S85" s="380">
        <v>1</v>
      </c>
      <c r="T85" s="378" t="s">
        <v>140</v>
      </c>
      <c r="U85" s="377">
        <v>80000</v>
      </c>
      <c r="V85" s="377">
        <f t="shared" si="5"/>
        <v>14400</v>
      </c>
      <c r="W85" s="377">
        <v>0</v>
      </c>
      <c r="X85" s="384">
        <v>183</v>
      </c>
      <c r="Y85" s="385" t="s">
        <v>47</v>
      </c>
      <c r="Z85" s="386">
        <f t="shared" si="63"/>
        <v>65600</v>
      </c>
      <c r="AA85" s="387"/>
      <c r="AB85" s="388"/>
      <c r="AC85" s="379">
        <f t="shared" ref="AC85:AC88" si="68">U85*0.5</f>
        <v>40000</v>
      </c>
      <c r="AD85" s="377"/>
      <c r="AE85" s="377"/>
      <c r="AF85" s="378" t="s">
        <v>231</v>
      </c>
      <c r="AG85" s="389">
        <v>8</v>
      </c>
      <c r="AH85" s="395">
        <v>7</v>
      </c>
      <c r="AI85" s="391" t="s">
        <v>229</v>
      </c>
      <c r="AJ85" s="378"/>
      <c r="AK85" s="378"/>
      <c r="AL85" s="383">
        <v>0</v>
      </c>
      <c r="AM85" s="380" t="s">
        <v>50</v>
      </c>
      <c r="AN85" s="377" t="s">
        <v>51</v>
      </c>
      <c r="AO85" s="377"/>
      <c r="AP85" s="383"/>
      <c r="AQ85" s="383"/>
      <c r="AR85" s="383"/>
      <c r="AS85" s="383" t="s">
        <v>80</v>
      </c>
      <c r="AU85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100094, 'Б-100094-13',date'2016-03-03',2, 3, 3, 'RUR', 1, 18, date'2016-03-06', date'2016-03-07', 1000941, 1, to_date('2016-03-08 00:00:00','YYYY-MM-DD HH24:MI:SS'), 80000, 14400, 0, 183, 0, 'c1', 8,null);insert into xxxx_oebs_cash_payment_test (ID, INVOICE_ID, OEBS_PAYMENT, DOC_DATE, COMISS_DATE) values (s_xxxx_oebs_cash_payment_test.NEXTVAL, 100094, 40000, to_date('2016-03-08 00:00:00','YYYY-MM-DD HH24:MI:SS'), date'2016-03-31' );insert into xxxx_client_discount_m  (ID,CLIENT_ID,CLIENT_AVG_DISCOUNT,DT) values (s_xxxx_client_discount_m.NEXTVAL,183, 7, date'2016-03-01');</v>
      </c>
    </row>
    <row r="86" spans="1:47" ht="15" customHeight="1" x14ac:dyDescent="0.3">
      <c r="A86" s="375">
        <v>15</v>
      </c>
      <c r="B86" s="376"/>
      <c r="C86" s="377" t="str">
        <f t="shared" si="65"/>
        <v>100015</v>
      </c>
      <c r="D86" s="377" t="str">
        <f t="shared" si="66"/>
        <v>100015/13</v>
      </c>
      <c r="E86" s="378" t="s">
        <v>251</v>
      </c>
      <c r="F86" s="378" t="s">
        <v>252</v>
      </c>
      <c r="G86" s="377">
        <v>1</v>
      </c>
      <c r="H86" s="379">
        <v>100095</v>
      </c>
      <c r="I86" s="380" t="str">
        <f t="shared" si="3"/>
        <v>Б-100095-13</v>
      </c>
      <c r="J86" s="381">
        <v>2</v>
      </c>
      <c r="K86" s="377">
        <v>7</v>
      </c>
      <c r="L86" s="377" t="s">
        <v>42</v>
      </c>
      <c r="M86" s="381">
        <v>1</v>
      </c>
      <c r="N86" s="377">
        <v>18</v>
      </c>
      <c r="O86" s="378" t="s">
        <v>168</v>
      </c>
      <c r="P86" s="378" t="s">
        <v>234</v>
      </c>
      <c r="Q86" s="378" t="s">
        <v>235</v>
      </c>
      <c r="R86" s="383" t="str">
        <f t="shared" si="67"/>
        <v>1000951</v>
      </c>
      <c r="S86" s="380">
        <v>1</v>
      </c>
      <c r="T86" s="378" t="s">
        <v>140</v>
      </c>
      <c r="U86" s="377">
        <v>140000</v>
      </c>
      <c r="V86" s="377">
        <f t="shared" si="5"/>
        <v>25200</v>
      </c>
      <c r="W86" s="377">
        <v>0</v>
      </c>
      <c r="X86" s="384">
        <v>184</v>
      </c>
      <c r="Y86" s="385" t="s">
        <v>47</v>
      </c>
      <c r="Z86" s="386">
        <f t="shared" si="63"/>
        <v>114800</v>
      </c>
      <c r="AA86" s="387"/>
      <c r="AB86" s="388"/>
      <c r="AC86" s="379">
        <f t="shared" si="68"/>
        <v>70000</v>
      </c>
      <c r="AD86" s="377"/>
      <c r="AE86" s="377"/>
      <c r="AF86" s="378" t="s">
        <v>231</v>
      </c>
      <c r="AG86" s="389">
        <v>8</v>
      </c>
      <c r="AH86" s="395">
        <v>7</v>
      </c>
      <c r="AI86" s="391" t="s">
        <v>229</v>
      </c>
      <c r="AJ86" s="378"/>
      <c r="AK86" s="378"/>
      <c r="AL86" s="383">
        <v>0</v>
      </c>
      <c r="AM86" s="380" t="s">
        <v>50</v>
      </c>
      <c r="AN86" s="377" t="s">
        <v>51</v>
      </c>
      <c r="AO86" s="377"/>
      <c r="AP86" s="383"/>
      <c r="AQ86" s="383"/>
      <c r="AR86" s="383"/>
      <c r="AS86" s="383"/>
      <c r="AU86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100095, 'Б-100095-13',date'2016-03-03',2, 7, 7, 'RUR', 1, 18, date'2016-03-06', date'2016-03-07', 1000951, 1, to_date('2016-03-08 00:00:00','YYYY-MM-DD HH24:MI:SS'), 140000, 25200, 0, 184, 0, 'c1', 8,null);insert into xxxx_oebs_cash_payment_test (ID, INVOICE_ID, OEBS_PAYMENT, DOC_DATE, COMISS_DATE) values (s_xxxx_oebs_cash_payment_test.NEXTVAL, 100095, 70000, to_date('2016-03-08 00:00:00','YYYY-MM-DD HH24:MI:SS'), date'2016-03-31' );insert into xxxx_client_discount_m  (ID,CLIENT_ID,CLIENT_AVG_DISCOUNT,DT) values (s_xxxx_client_discount_m.NEXTVAL,184, 7, date'2016-03-01');</v>
      </c>
    </row>
    <row r="87" spans="1:47" ht="15" customHeight="1" x14ac:dyDescent="0.3">
      <c r="A87" s="375">
        <v>15</v>
      </c>
      <c r="B87" s="376"/>
      <c r="C87" s="377" t="str">
        <f t="shared" si="65"/>
        <v>100015</v>
      </c>
      <c r="D87" s="377" t="str">
        <f t="shared" si="66"/>
        <v>100015/13</v>
      </c>
      <c r="E87" s="378" t="s">
        <v>251</v>
      </c>
      <c r="F87" s="378" t="s">
        <v>252</v>
      </c>
      <c r="G87" s="377">
        <v>1</v>
      </c>
      <c r="H87" s="379">
        <v>100096</v>
      </c>
      <c r="I87" s="380" t="str">
        <f t="shared" si="3"/>
        <v>Б-100096-13</v>
      </c>
      <c r="J87" s="381">
        <v>2</v>
      </c>
      <c r="K87" s="398">
        <v>2</v>
      </c>
      <c r="L87" s="377" t="s">
        <v>42</v>
      </c>
      <c r="M87" s="381">
        <v>1</v>
      </c>
      <c r="N87" s="377">
        <v>18</v>
      </c>
      <c r="O87" s="378" t="s">
        <v>169</v>
      </c>
      <c r="P87" s="378" t="s">
        <v>234</v>
      </c>
      <c r="Q87" s="378" t="s">
        <v>235</v>
      </c>
      <c r="R87" s="383" t="str">
        <f t="shared" si="67"/>
        <v>1000961</v>
      </c>
      <c r="S87" s="380">
        <v>1</v>
      </c>
      <c r="T87" s="378" t="s">
        <v>141</v>
      </c>
      <c r="U87" s="377">
        <v>60000</v>
      </c>
      <c r="V87" s="377">
        <f t="shared" si="5"/>
        <v>10800</v>
      </c>
      <c r="W87" s="377">
        <v>0</v>
      </c>
      <c r="X87" s="384">
        <v>185</v>
      </c>
      <c r="Y87" s="385" t="s">
        <v>47</v>
      </c>
      <c r="Z87" s="386">
        <f t="shared" si="63"/>
        <v>49200</v>
      </c>
      <c r="AA87" s="387"/>
      <c r="AB87" s="388"/>
      <c r="AC87" s="379">
        <f t="shared" si="68"/>
        <v>30000</v>
      </c>
      <c r="AD87" s="377"/>
      <c r="AE87" s="377"/>
      <c r="AF87" s="378" t="s">
        <v>231</v>
      </c>
      <c r="AG87" s="389">
        <v>8</v>
      </c>
      <c r="AH87" s="397">
        <v>20</v>
      </c>
      <c r="AI87" s="391" t="s">
        <v>229</v>
      </c>
      <c r="AJ87" s="378"/>
      <c r="AK87" s="378"/>
      <c r="AL87" s="383">
        <v>0</v>
      </c>
      <c r="AM87" s="380" t="s">
        <v>50</v>
      </c>
      <c r="AN87" s="377" t="s">
        <v>51</v>
      </c>
      <c r="AO87" s="377"/>
      <c r="AP87" s="383"/>
      <c r="AQ87" s="383"/>
      <c r="AR87" s="383"/>
      <c r="AS87" s="383"/>
      <c r="AU87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100096, 'Б-100096-13',date'2016-03-04',2, 2, 2, 'RUR', 1, 18, date'2016-03-06', date'2016-03-07', 1000961, 1, to_date('2016-03-09 00:00:00','YYYY-MM-DD HH24:MI:SS'), 60000, 10800, 0, 185, 0, 'c1', 8,null);insert into xxxx_oebs_cash_payment_test (ID, INVOICE_ID, OEBS_PAYMENT, DOC_DATE, COMISS_DATE) values (s_xxxx_oebs_cash_payment_test.NEXTVAL, 100096, 30000, to_date('2016-03-09 00:00:00','YYYY-MM-DD HH24:MI:SS'), date'2016-03-31' );insert into xxxx_client_discount_m  (ID,CLIENT_ID,CLIENT_AVG_DISCOUNT,DT) values (s_xxxx_client_discount_m.NEXTVAL,185, 20, date'2016-03-01');</v>
      </c>
    </row>
    <row r="88" spans="1:47" ht="15" customHeight="1" x14ac:dyDescent="0.3">
      <c r="A88" s="375">
        <v>15</v>
      </c>
      <c r="B88" s="376"/>
      <c r="C88" s="377" t="str">
        <f t="shared" si="65"/>
        <v>100015</v>
      </c>
      <c r="D88" s="377" t="str">
        <f t="shared" si="66"/>
        <v>100015/13</v>
      </c>
      <c r="E88" s="378" t="s">
        <v>251</v>
      </c>
      <c r="F88" s="378" t="s">
        <v>252</v>
      </c>
      <c r="G88" s="377">
        <v>1</v>
      </c>
      <c r="H88" s="379">
        <v>100097</v>
      </c>
      <c r="I88" s="380" t="str">
        <f t="shared" si="3"/>
        <v>Б-100097-13</v>
      </c>
      <c r="J88" s="381">
        <v>2</v>
      </c>
      <c r="K88" s="398">
        <v>1</v>
      </c>
      <c r="L88" s="377" t="s">
        <v>42</v>
      </c>
      <c r="M88" s="381">
        <v>1</v>
      </c>
      <c r="N88" s="377">
        <v>18</v>
      </c>
      <c r="O88" s="378" t="s">
        <v>170</v>
      </c>
      <c r="P88" s="378" t="s">
        <v>234</v>
      </c>
      <c r="Q88" s="378" t="s">
        <v>235</v>
      </c>
      <c r="R88" s="383" t="str">
        <f t="shared" si="67"/>
        <v>1000971</v>
      </c>
      <c r="S88" s="380">
        <v>1</v>
      </c>
      <c r="T88" s="378" t="s">
        <v>142</v>
      </c>
      <c r="U88" s="377">
        <v>23904</v>
      </c>
      <c r="V88" s="377">
        <f t="shared" si="5"/>
        <v>4302.72</v>
      </c>
      <c r="W88" s="377">
        <v>0</v>
      </c>
      <c r="X88" s="384">
        <v>186</v>
      </c>
      <c r="Y88" s="385" t="s">
        <v>47</v>
      </c>
      <c r="Z88" s="386">
        <f t="shared" si="63"/>
        <v>19601.28</v>
      </c>
      <c r="AA88" s="409">
        <f>SUM(Z84:Z88)</f>
        <v>298401.28000000003</v>
      </c>
      <c r="AB88" s="388"/>
      <c r="AC88" s="379">
        <f t="shared" si="68"/>
        <v>11952</v>
      </c>
      <c r="AD88" s="377"/>
      <c r="AE88" s="377"/>
      <c r="AF88" s="378" t="s">
        <v>231</v>
      </c>
      <c r="AG88" s="389">
        <v>8</v>
      </c>
      <c r="AH88" s="397">
        <v>13</v>
      </c>
      <c r="AI88" s="391" t="s">
        <v>229</v>
      </c>
      <c r="AJ88" s="378"/>
      <c r="AK88" s="378"/>
      <c r="AL88" s="383">
        <v>0</v>
      </c>
      <c r="AM88" s="380" t="s">
        <v>50</v>
      </c>
      <c r="AN88" s="377" t="s">
        <v>51</v>
      </c>
      <c r="AO88" s="377"/>
      <c r="AP88" s="383"/>
      <c r="AQ88" s="383"/>
      <c r="AR88" s="383"/>
      <c r="AS88" s="383"/>
      <c r="AU88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100097, 'Б-100097-13',date'2016-03-05',2, 1, 1, 'RUR', 1, 18, date'2016-03-06', date'2016-03-07', 1000971, 1, to_date('2016-03-11 00:00:00','YYYY-MM-DD HH24:MI:SS'), 23904, 4302.72, 0, 186, 0, 'c1', 8,null);insert into xxxx_oebs_cash_payment_test (ID, INVOICE_ID, OEBS_PAYMENT, DOC_DATE, COMISS_DATE) values (s_xxxx_oebs_cash_payment_test.NEXTVAL, 100097, 11952, to_date('2016-03-11 00:00:00','YYYY-MM-DD HH24:MI:SS'), date'2016-03-31' );insert into xxxx_client_discount_m  (ID,CLIENT_ID,CLIENT_AVG_DISCOUNT,DT) values (s_xxxx_client_discount_m.NEXTVAL,186, 13, date'2016-03-01');</v>
      </c>
    </row>
    <row r="89" spans="1:47" ht="15" customHeight="1" x14ac:dyDescent="0.3">
      <c r="A89" s="375">
        <v>15</v>
      </c>
      <c r="B89" s="376"/>
      <c r="C89" s="377" t="str">
        <f>"1000"&amp;A89</f>
        <v>100015</v>
      </c>
      <c r="D89" s="377" t="str">
        <f>"1000"&amp;A89&amp;"/13"</f>
        <v>100015/13</v>
      </c>
      <c r="E89" s="378" t="s">
        <v>251</v>
      </c>
      <c r="F89" s="378" t="s">
        <v>252</v>
      </c>
      <c r="G89" s="377">
        <v>1</v>
      </c>
      <c r="H89" s="379">
        <v>100098</v>
      </c>
      <c r="I89" s="380" t="str">
        <f>"Б-"&amp;H89&amp;"-13"</f>
        <v>Б-100098-13</v>
      </c>
      <c r="J89" s="381">
        <v>2</v>
      </c>
      <c r="K89" s="377">
        <v>7</v>
      </c>
      <c r="L89" s="377" t="s">
        <v>42</v>
      </c>
      <c r="M89" s="381">
        <v>1</v>
      </c>
      <c r="N89" s="377">
        <v>18</v>
      </c>
      <c r="O89" s="378" t="s">
        <v>167</v>
      </c>
      <c r="P89" s="378" t="s">
        <v>234</v>
      </c>
      <c r="Q89" s="378" t="s">
        <v>235</v>
      </c>
      <c r="R89" s="383" t="str">
        <f>H89&amp;"1"</f>
        <v>1000981</v>
      </c>
      <c r="S89" s="380">
        <v>1</v>
      </c>
      <c r="T89" s="394" t="s">
        <v>143</v>
      </c>
      <c r="U89" s="377">
        <v>139000</v>
      </c>
      <c r="V89" s="377">
        <f>U89*0.18</f>
        <v>25020</v>
      </c>
      <c r="W89" s="377">
        <v>0</v>
      </c>
      <c r="X89" s="384">
        <v>187</v>
      </c>
      <c r="Y89" s="385" t="s">
        <v>47</v>
      </c>
      <c r="Z89" s="386">
        <f t="shared" si="63"/>
        <v>113980</v>
      </c>
      <c r="AA89" s="387"/>
      <c r="AB89" s="386">
        <f>U89/(U89+U91)</f>
        <v>0.69499999999999995</v>
      </c>
      <c r="AC89" s="379">
        <f>U89*0.5</f>
        <v>69500</v>
      </c>
      <c r="AD89" s="377"/>
      <c r="AE89" s="377"/>
      <c r="AF89" s="394" t="s">
        <v>232</v>
      </c>
      <c r="AG89" s="389">
        <v>8</v>
      </c>
      <c r="AH89" s="390">
        <v>13</v>
      </c>
      <c r="AI89" s="391" t="s">
        <v>229</v>
      </c>
      <c r="AJ89" s="378"/>
      <c r="AK89" s="378"/>
      <c r="AL89" s="383">
        <v>0</v>
      </c>
      <c r="AM89" s="380" t="s">
        <v>50</v>
      </c>
      <c r="AN89" s="377" t="s">
        <v>51</v>
      </c>
      <c r="AO89" s="377"/>
      <c r="AP89" s="383"/>
      <c r="AQ89" s="383"/>
      <c r="AR89" s="383"/>
      <c r="AS89" s="416">
        <v>0.69499999999999995</v>
      </c>
      <c r="AU89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100098, 'Б-100098-13',date'2016-03-02',2, 7, 7, 'RUR', 1, 18, date'2016-03-06', date'2016-03-07', 1000981, 1, to_date('2016-04-07 00:00:00','YYYY-MM-DD HH24:MI:SS'), 139000, 25020, 0, 187, 0, 'c1', 8,null);insert into xxxx_oebs_cash_payment_test (ID, INVOICE_ID, OEBS_PAYMENT, DOC_DATE, COMISS_DATE) values (s_xxxx_oebs_cash_payment_test.NEXTVAL, 100098, 69500, to_date('2016-04-07 00:00:00','YYYY-MM-DD HH24:MI:SS'), date'2016-04-30' );insert into xxxx_client_discount_m  (ID,CLIENT_ID,CLIENT_AVG_DISCOUNT,DT) values (s_xxxx_client_discount_m.NEXTVAL,187, 13, date'2016-03-01');</v>
      </c>
    </row>
    <row r="90" spans="1:47" ht="15" customHeight="1" x14ac:dyDescent="0.3">
      <c r="A90" s="375">
        <v>15</v>
      </c>
      <c r="B90" s="376"/>
      <c r="C90" s="377" t="str">
        <f t="shared" ref="C90:C93" si="69">"1000"&amp;A90</f>
        <v>100015</v>
      </c>
      <c r="D90" s="377" t="str">
        <f t="shared" ref="D90:D93" si="70">"1000"&amp;A90&amp;"/13"</f>
        <v>100015/13</v>
      </c>
      <c r="E90" s="378" t="s">
        <v>251</v>
      </c>
      <c r="F90" s="378" t="s">
        <v>252</v>
      </c>
      <c r="G90" s="377">
        <v>1</v>
      </c>
      <c r="H90" s="379">
        <v>100099</v>
      </c>
      <c r="I90" s="380" t="str">
        <f t="shared" si="3"/>
        <v>Б-100099-13</v>
      </c>
      <c r="J90" s="381">
        <v>2</v>
      </c>
      <c r="K90" s="382">
        <v>3</v>
      </c>
      <c r="L90" s="377" t="s">
        <v>42</v>
      </c>
      <c r="M90" s="381">
        <v>1</v>
      </c>
      <c r="N90" s="377">
        <v>18</v>
      </c>
      <c r="O90" s="378" t="s">
        <v>168</v>
      </c>
      <c r="P90" s="378" t="s">
        <v>234</v>
      </c>
      <c r="Q90" s="378" t="s">
        <v>235</v>
      </c>
      <c r="R90" s="383" t="str">
        <f t="shared" ref="R90:R93" si="71">H90&amp;"1"</f>
        <v>1000991</v>
      </c>
      <c r="S90" s="380">
        <v>1</v>
      </c>
      <c r="T90" s="394" t="s">
        <v>144</v>
      </c>
      <c r="U90" s="377">
        <v>80000</v>
      </c>
      <c r="V90" s="377">
        <f t="shared" si="5"/>
        <v>14400</v>
      </c>
      <c r="W90" s="377">
        <v>0</v>
      </c>
      <c r="X90" s="384">
        <v>188</v>
      </c>
      <c r="Y90" s="385" t="s">
        <v>47</v>
      </c>
      <c r="Z90" s="386">
        <f t="shared" si="63"/>
        <v>65600</v>
      </c>
      <c r="AA90" s="387"/>
      <c r="AB90" s="388"/>
      <c r="AC90" s="379">
        <f t="shared" ref="AC90:AC93" si="72">U90*0.5</f>
        <v>40000</v>
      </c>
      <c r="AD90" s="377"/>
      <c r="AE90" s="377"/>
      <c r="AF90" s="394" t="s">
        <v>232</v>
      </c>
      <c r="AG90" s="389">
        <v>8</v>
      </c>
      <c r="AH90" s="395">
        <v>7</v>
      </c>
      <c r="AI90" s="391" t="s">
        <v>229</v>
      </c>
      <c r="AJ90" s="378"/>
      <c r="AK90" s="378"/>
      <c r="AL90" s="383">
        <v>0</v>
      </c>
      <c r="AM90" s="380" t="s">
        <v>50</v>
      </c>
      <c r="AN90" s="377" t="s">
        <v>51</v>
      </c>
      <c r="AO90" s="377"/>
      <c r="AP90" s="383"/>
      <c r="AQ90" s="383"/>
      <c r="AR90" s="383"/>
      <c r="AS90" s="383" t="s">
        <v>80</v>
      </c>
      <c r="AU90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100099, 'Б-100099-13',date'2016-03-03',2, 3, 3, 'RUR', 1, 18, date'2016-03-06', date'2016-03-07', 1000991, 1, to_date('2016-04-08 00:00:00','YYYY-MM-DD HH24:MI:SS'), 80000, 14400, 0, 188, 0, 'c1', 8,null);insert into xxxx_oebs_cash_payment_test (ID, INVOICE_ID, OEBS_PAYMENT, DOC_DATE, COMISS_DATE) values (s_xxxx_oebs_cash_payment_test.NEXTVAL, 100099, 40000, to_date('2016-04-08 00:00:00','YYYY-MM-DD HH24:MI:SS'), date'2016-04-30' );insert into xxxx_client_discount_m  (ID,CLIENT_ID,CLIENT_AVG_DISCOUNT,DT) values (s_xxxx_client_discount_m.NEXTVAL,188, 7, date'2016-03-01');</v>
      </c>
    </row>
    <row r="91" spans="1:47" ht="15" customHeight="1" x14ac:dyDescent="0.3">
      <c r="A91" s="375">
        <v>15</v>
      </c>
      <c r="B91" s="376"/>
      <c r="C91" s="377" t="str">
        <f t="shared" si="69"/>
        <v>100015</v>
      </c>
      <c r="D91" s="377" t="str">
        <f t="shared" si="70"/>
        <v>100015/13</v>
      </c>
      <c r="E91" s="378" t="s">
        <v>251</v>
      </c>
      <c r="F91" s="378" t="s">
        <v>252</v>
      </c>
      <c r="G91" s="377">
        <v>1</v>
      </c>
      <c r="H91" s="379">
        <v>100100</v>
      </c>
      <c r="I91" s="380" t="str">
        <f t="shared" ref="I91:I93" si="73">"Б-"&amp;H91&amp;"-13"</f>
        <v>Б-100100-13</v>
      </c>
      <c r="J91" s="381">
        <v>2</v>
      </c>
      <c r="K91" s="377">
        <v>7</v>
      </c>
      <c r="L91" s="377" t="s">
        <v>42</v>
      </c>
      <c r="M91" s="381">
        <v>1</v>
      </c>
      <c r="N91" s="377">
        <v>18</v>
      </c>
      <c r="O91" s="378" t="s">
        <v>168</v>
      </c>
      <c r="P91" s="378" t="s">
        <v>234</v>
      </c>
      <c r="Q91" s="378" t="s">
        <v>235</v>
      </c>
      <c r="R91" s="383" t="str">
        <f t="shared" si="71"/>
        <v>1001001</v>
      </c>
      <c r="S91" s="380">
        <v>1</v>
      </c>
      <c r="T91" s="394" t="s">
        <v>144</v>
      </c>
      <c r="U91" s="377">
        <v>61000</v>
      </c>
      <c r="V91" s="377">
        <f t="shared" ref="V91:V93" si="74">U91*0.18</f>
        <v>10980</v>
      </c>
      <c r="W91" s="377">
        <v>0</v>
      </c>
      <c r="X91" s="384">
        <v>189</v>
      </c>
      <c r="Y91" s="385" t="s">
        <v>47</v>
      </c>
      <c r="Z91" s="386">
        <f t="shared" si="63"/>
        <v>50020</v>
      </c>
      <c r="AA91" s="387"/>
      <c r="AB91" s="388"/>
      <c r="AC91" s="379">
        <f t="shared" si="72"/>
        <v>30500</v>
      </c>
      <c r="AD91" s="377"/>
      <c r="AE91" s="377"/>
      <c r="AF91" s="394" t="s">
        <v>232</v>
      </c>
      <c r="AG91" s="389">
        <v>8</v>
      </c>
      <c r="AH91" s="395">
        <v>7</v>
      </c>
      <c r="AI91" s="391" t="s">
        <v>229</v>
      </c>
      <c r="AJ91" s="378"/>
      <c r="AK91" s="378"/>
      <c r="AL91" s="383">
        <v>0</v>
      </c>
      <c r="AM91" s="380" t="s">
        <v>50</v>
      </c>
      <c r="AN91" s="377" t="s">
        <v>51</v>
      </c>
      <c r="AO91" s="377"/>
      <c r="AP91" s="383"/>
      <c r="AQ91" s="383"/>
      <c r="AR91" s="383"/>
      <c r="AS91" s="383"/>
      <c r="AU91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100100, 'Б-100100-13',date'2016-03-03',2, 7, 7, 'RUR', 1, 18, date'2016-03-06', date'2016-03-07', 1001001, 1, to_date('2016-04-08 00:00:00','YYYY-MM-DD HH24:MI:SS'), 61000, 10980, 0, 189, 0, 'c1', 8,null);insert into xxxx_oebs_cash_payment_test (ID, INVOICE_ID, OEBS_PAYMENT, DOC_DATE, COMISS_DATE) values (s_xxxx_oebs_cash_payment_test.NEXTVAL, 100100, 30500, to_date('2016-04-08 00:00:00','YYYY-MM-DD HH24:MI:SS'), date'2016-04-30' );insert into xxxx_client_discount_m  (ID,CLIENT_ID,CLIENT_AVG_DISCOUNT,DT) values (s_xxxx_client_discount_m.NEXTVAL,189, 7, date'2016-03-01');</v>
      </c>
    </row>
    <row r="92" spans="1:47" ht="15" customHeight="1" x14ac:dyDescent="0.3">
      <c r="A92" s="375">
        <v>15</v>
      </c>
      <c r="B92" s="376"/>
      <c r="C92" s="377" t="str">
        <f t="shared" si="69"/>
        <v>100015</v>
      </c>
      <c r="D92" s="377" t="str">
        <f t="shared" si="70"/>
        <v>100015/13</v>
      </c>
      <c r="E92" s="378" t="s">
        <v>251</v>
      </c>
      <c r="F92" s="378" t="s">
        <v>252</v>
      </c>
      <c r="G92" s="377">
        <v>1</v>
      </c>
      <c r="H92" s="379">
        <v>100101</v>
      </c>
      <c r="I92" s="380" t="str">
        <f t="shared" si="73"/>
        <v>Б-100101-13</v>
      </c>
      <c r="J92" s="381">
        <v>2</v>
      </c>
      <c r="K92" s="398">
        <v>2</v>
      </c>
      <c r="L92" s="377" t="s">
        <v>42</v>
      </c>
      <c r="M92" s="381">
        <v>1</v>
      </c>
      <c r="N92" s="377">
        <v>18</v>
      </c>
      <c r="O92" s="378" t="s">
        <v>169</v>
      </c>
      <c r="P92" s="378" t="s">
        <v>234</v>
      </c>
      <c r="Q92" s="378" t="s">
        <v>235</v>
      </c>
      <c r="R92" s="383" t="str">
        <f t="shared" si="71"/>
        <v>1001011</v>
      </c>
      <c r="S92" s="380">
        <v>1</v>
      </c>
      <c r="T92" s="394" t="s">
        <v>145</v>
      </c>
      <c r="U92" s="377">
        <v>60000</v>
      </c>
      <c r="V92" s="377">
        <f t="shared" si="74"/>
        <v>10800</v>
      </c>
      <c r="W92" s="377">
        <v>0</v>
      </c>
      <c r="X92" s="384">
        <v>190</v>
      </c>
      <c r="Y92" s="385" t="s">
        <v>47</v>
      </c>
      <c r="Z92" s="386">
        <f t="shared" si="63"/>
        <v>49200</v>
      </c>
      <c r="AA92" s="387"/>
      <c r="AB92" s="388"/>
      <c r="AC92" s="379">
        <f t="shared" si="72"/>
        <v>30000</v>
      </c>
      <c r="AD92" s="377"/>
      <c r="AE92" s="377"/>
      <c r="AF92" s="394" t="s">
        <v>232</v>
      </c>
      <c r="AG92" s="389">
        <v>8</v>
      </c>
      <c r="AH92" s="397">
        <v>20</v>
      </c>
      <c r="AI92" s="391" t="s">
        <v>229</v>
      </c>
      <c r="AJ92" s="378"/>
      <c r="AK92" s="378"/>
      <c r="AL92" s="383">
        <v>0</v>
      </c>
      <c r="AM92" s="380" t="s">
        <v>50</v>
      </c>
      <c r="AN92" s="377" t="s">
        <v>51</v>
      </c>
      <c r="AO92" s="377"/>
      <c r="AP92" s="383"/>
      <c r="AQ92" s="383"/>
      <c r="AR92" s="383"/>
      <c r="AS92" s="383"/>
      <c r="AU92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100101, 'Б-100101-13',date'2016-03-04',2, 2, 2, 'RUR', 1, 18, date'2016-03-06', date'2016-03-07', 1001011, 1, to_date('2016-04-09 00:00:00','YYYY-MM-DD HH24:MI:SS'), 60000, 10800, 0, 190, 0, 'c1', 8,null);insert into xxxx_oebs_cash_payment_test (ID, INVOICE_ID, OEBS_PAYMENT, DOC_DATE, COMISS_DATE) values (s_xxxx_oebs_cash_payment_test.NEXTVAL, 100101, 30000, to_date('2016-04-09 00:00:00','YYYY-MM-DD HH24:MI:SS'), date'2016-04-30' );insert into xxxx_client_discount_m  (ID,CLIENT_ID,CLIENT_AVG_DISCOUNT,DT) values (s_xxxx_client_discount_m.NEXTVAL,190, 20, date'2016-03-01');</v>
      </c>
    </row>
    <row r="93" spans="1:47" ht="15" customHeight="1" x14ac:dyDescent="0.3">
      <c r="A93" s="375">
        <v>15</v>
      </c>
      <c r="B93" s="376"/>
      <c r="C93" s="377" t="str">
        <f t="shared" si="69"/>
        <v>100015</v>
      </c>
      <c r="D93" s="377" t="str">
        <f t="shared" si="70"/>
        <v>100015/13</v>
      </c>
      <c r="E93" s="378" t="s">
        <v>251</v>
      </c>
      <c r="F93" s="378" t="s">
        <v>252</v>
      </c>
      <c r="G93" s="377">
        <v>1</v>
      </c>
      <c r="H93" s="379">
        <v>100102</v>
      </c>
      <c r="I93" s="380" t="str">
        <f t="shared" si="73"/>
        <v>Б-100102-13</v>
      </c>
      <c r="J93" s="381">
        <v>2</v>
      </c>
      <c r="K93" s="382">
        <v>1</v>
      </c>
      <c r="L93" s="377" t="s">
        <v>42</v>
      </c>
      <c r="M93" s="381">
        <v>1</v>
      </c>
      <c r="N93" s="377">
        <v>18</v>
      </c>
      <c r="O93" s="378" t="s">
        <v>170</v>
      </c>
      <c r="P93" s="378" t="s">
        <v>234</v>
      </c>
      <c r="Q93" s="378" t="s">
        <v>235</v>
      </c>
      <c r="R93" s="383" t="str">
        <f t="shared" si="71"/>
        <v>1001021</v>
      </c>
      <c r="S93" s="380">
        <v>1</v>
      </c>
      <c r="T93" s="394" t="s">
        <v>146</v>
      </c>
      <c r="U93" s="377">
        <v>23902</v>
      </c>
      <c r="V93" s="377">
        <f t="shared" si="74"/>
        <v>4302.3599999999997</v>
      </c>
      <c r="W93" s="377">
        <v>0</v>
      </c>
      <c r="X93" s="384">
        <v>191</v>
      </c>
      <c r="Y93" s="385" t="s">
        <v>47</v>
      </c>
      <c r="Z93" s="386">
        <f t="shared" si="63"/>
        <v>19599.64</v>
      </c>
      <c r="AA93" s="409">
        <f>SUM(Z89:Z93)</f>
        <v>298399.64</v>
      </c>
      <c r="AB93" s="388"/>
      <c r="AC93" s="379">
        <f t="shared" si="72"/>
        <v>11951</v>
      </c>
      <c r="AD93" s="377"/>
      <c r="AE93" s="377"/>
      <c r="AF93" s="394" t="s">
        <v>232</v>
      </c>
      <c r="AG93" s="389">
        <v>8</v>
      </c>
      <c r="AH93" s="395">
        <v>13</v>
      </c>
      <c r="AI93" s="391" t="s">
        <v>229</v>
      </c>
      <c r="AJ93" s="378"/>
      <c r="AK93" s="378"/>
      <c r="AL93" s="383">
        <v>0</v>
      </c>
      <c r="AM93" s="380" t="s">
        <v>50</v>
      </c>
      <c r="AN93" s="377" t="s">
        <v>51</v>
      </c>
      <c r="AO93" s="377"/>
      <c r="AP93" s="383"/>
      <c r="AQ93" s="383"/>
      <c r="AR93" s="383"/>
      <c r="AS93" s="443"/>
      <c r="AU93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100102, 'Б-100102-13',date'2016-03-05',2, 1, 1, 'RUR', 1, 18, date'2016-03-06', date'2016-03-07', 1001021, 1, to_date('2016-04-11 00:00:00','YYYY-MM-DD HH24:MI:SS'), 23902, 4302.36, 0, 191, 0, 'c1', 8,null);insert into xxxx_oebs_cash_payment_test (ID, INVOICE_ID, OEBS_PAYMENT, DOC_DATE, COMISS_DATE) values (s_xxxx_oebs_cash_payment_test.NEXTVAL, 100102, 11951, to_date('2016-04-11 00:00:00','YYYY-MM-DD HH24:MI:SS'), date'2016-04-30' );insert into xxxx_client_discount_m  (ID,CLIENT_ID,CLIENT_AVG_DISCOUNT,DT) values (s_xxxx_client_discount_m.NEXTVAL,191, 13, date'2016-03-01');</v>
      </c>
    </row>
    <row r="94" spans="1:47" ht="15" customHeight="1" x14ac:dyDescent="0.3">
      <c r="A94" s="375">
        <v>15</v>
      </c>
      <c r="B94" s="376"/>
      <c r="C94" s="377" t="str">
        <f>"1000"&amp;A94</f>
        <v>100015</v>
      </c>
      <c r="D94" s="377" t="str">
        <f>"1000"&amp;A94&amp;"/13"</f>
        <v>100015/13</v>
      </c>
      <c r="E94" s="378" t="s">
        <v>251</v>
      </c>
      <c r="F94" s="378" t="s">
        <v>252</v>
      </c>
      <c r="G94" s="377">
        <v>1</v>
      </c>
      <c r="H94" s="379">
        <v>100103</v>
      </c>
      <c r="I94" s="380" t="str">
        <f>"Б-"&amp;H94&amp;"-13"</f>
        <v>Б-100103-13</v>
      </c>
      <c r="J94" s="381">
        <v>2</v>
      </c>
      <c r="K94" s="377">
        <v>7</v>
      </c>
      <c r="L94" s="377" t="s">
        <v>42</v>
      </c>
      <c r="M94" s="381">
        <v>1</v>
      </c>
      <c r="N94" s="377">
        <v>18</v>
      </c>
      <c r="O94" s="378" t="s">
        <v>167</v>
      </c>
      <c r="P94" s="378" t="s">
        <v>234</v>
      </c>
      <c r="Q94" s="378" t="s">
        <v>235</v>
      </c>
      <c r="R94" s="383" t="str">
        <f>H94&amp;"1"</f>
        <v>1001031</v>
      </c>
      <c r="S94" s="380">
        <v>1</v>
      </c>
      <c r="T94" s="399" t="s">
        <v>147</v>
      </c>
      <c r="U94" s="377">
        <v>139000</v>
      </c>
      <c r="V94" s="377">
        <f>U94*0.18</f>
        <v>25020</v>
      </c>
      <c r="W94" s="377">
        <v>0</v>
      </c>
      <c r="X94" s="384">
        <v>192</v>
      </c>
      <c r="Y94" s="385" t="s">
        <v>47</v>
      </c>
      <c r="Z94" s="386">
        <f t="shared" si="63"/>
        <v>113980</v>
      </c>
      <c r="AA94" s="387"/>
      <c r="AB94" s="386">
        <f>U94/(U94+U96)</f>
        <v>0.6949930500694993</v>
      </c>
      <c r="AC94" s="379">
        <f>U94*0.5</f>
        <v>69500</v>
      </c>
      <c r="AD94" s="377"/>
      <c r="AE94" s="377"/>
      <c r="AF94" s="399" t="s">
        <v>422</v>
      </c>
      <c r="AG94" s="389">
        <v>8</v>
      </c>
      <c r="AH94" s="390">
        <v>13</v>
      </c>
      <c r="AI94" s="391" t="s">
        <v>229</v>
      </c>
      <c r="AJ94" s="378"/>
      <c r="AK94" s="378"/>
      <c r="AL94" s="383">
        <v>0</v>
      </c>
      <c r="AM94" s="380" t="s">
        <v>50</v>
      </c>
      <c r="AN94" s="377" t="s">
        <v>51</v>
      </c>
      <c r="AO94" s="377"/>
      <c r="AP94" s="383"/>
      <c r="AQ94" s="383"/>
      <c r="AR94" s="383"/>
      <c r="AS94" s="416">
        <v>0.6949930500694993</v>
      </c>
      <c r="AU94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100103, 'Б-100103-13',date'2016-03-02',2, 7, 7, 'RUR', 1, 18, date'2016-03-06', date'2016-03-07', 1001031, 1, to_date('2016-05-07 00:00:00','YYYY-MM-DD HH24:MI:SS'), 139000, 25020, 0, 192, 0, 'c1', 8,null);insert into xxxx_oebs_cash_payment_test (ID, INVOICE_ID, OEBS_PAYMENT, DOC_DATE, COMISS_DATE) values (s_xxxx_oebs_cash_payment_test.NEXTVAL, 100103, 69500, to_date('2016-05-07 00:00:00','YYYY-MM-DD HH24:MI:SS'), date'2016-05-31' );insert into xxxx_client_discount_m  (ID,CLIENT_ID,CLIENT_AVG_DISCOUNT,DT) values (s_xxxx_client_discount_m.NEXTVAL,192, 13, date'2016-03-01');</v>
      </c>
    </row>
    <row r="95" spans="1:47" ht="15" customHeight="1" x14ac:dyDescent="0.3">
      <c r="A95" s="375">
        <v>15</v>
      </c>
      <c r="B95" s="376"/>
      <c r="C95" s="377" t="str">
        <f t="shared" ref="C95:C98" si="75">"1000"&amp;A95</f>
        <v>100015</v>
      </c>
      <c r="D95" s="377" t="str">
        <f t="shared" ref="D95:D98" si="76">"1000"&amp;A95&amp;"/13"</f>
        <v>100015/13</v>
      </c>
      <c r="E95" s="378" t="s">
        <v>251</v>
      </c>
      <c r="F95" s="378" t="s">
        <v>252</v>
      </c>
      <c r="G95" s="377">
        <v>1</v>
      </c>
      <c r="H95" s="379">
        <v>100104</v>
      </c>
      <c r="I95" s="380" t="str">
        <f t="shared" ref="I95:I98" si="77">"Б-"&amp;H95&amp;"-13"</f>
        <v>Б-100104-13</v>
      </c>
      <c r="J95" s="381">
        <v>2</v>
      </c>
      <c r="K95" s="382">
        <v>3</v>
      </c>
      <c r="L95" s="377" t="s">
        <v>42</v>
      </c>
      <c r="M95" s="381">
        <v>1</v>
      </c>
      <c r="N95" s="377">
        <v>18</v>
      </c>
      <c r="O95" s="378" t="s">
        <v>168</v>
      </c>
      <c r="P95" s="378" t="s">
        <v>234</v>
      </c>
      <c r="Q95" s="378" t="s">
        <v>235</v>
      </c>
      <c r="R95" s="383" t="str">
        <f t="shared" ref="R95:R98" si="78">H95&amp;"1"</f>
        <v>1001041</v>
      </c>
      <c r="S95" s="380">
        <v>1</v>
      </c>
      <c r="T95" s="399" t="s">
        <v>148</v>
      </c>
      <c r="U95" s="377">
        <v>80000</v>
      </c>
      <c r="V95" s="377">
        <f t="shared" ref="V95:V98" si="79">U95*0.18</f>
        <v>14400</v>
      </c>
      <c r="W95" s="377">
        <v>0</v>
      </c>
      <c r="X95" s="384">
        <v>193</v>
      </c>
      <c r="Y95" s="385" t="s">
        <v>47</v>
      </c>
      <c r="Z95" s="386">
        <f t="shared" si="63"/>
        <v>65600</v>
      </c>
      <c r="AA95" s="387"/>
      <c r="AB95" s="388"/>
      <c r="AC95" s="379">
        <f t="shared" ref="AC95:AC98" si="80">U95*0.5</f>
        <v>40000</v>
      </c>
      <c r="AD95" s="377"/>
      <c r="AE95" s="377"/>
      <c r="AF95" s="399" t="s">
        <v>422</v>
      </c>
      <c r="AG95" s="389">
        <v>8</v>
      </c>
      <c r="AH95" s="395">
        <v>7</v>
      </c>
      <c r="AI95" s="391" t="s">
        <v>229</v>
      </c>
      <c r="AJ95" s="378"/>
      <c r="AK95" s="378"/>
      <c r="AL95" s="383">
        <v>0</v>
      </c>
      <c r="AM95" s="380" t="s">
        <v>50</v>
      </c>
      <c r="AN95" s="377" t="s">
        <v>51</v>
      </c>
      <c r="AO95" s="377"/>
      <c r="AP95" s="383"/>
      <c r="AQ95" s="383"/>
      <c r="AR95" s="383"/>
      <c r="AS95" s="443" t="s">
        <v>81</v>
      </c>
      <c r="AU95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100104, 'Б-100104-13',date'2016-03-03',2, 3, 3, 'RUR', 1, 18, date'2016-03-06', date'2016-03-07', 1001041, 1, to_date('2016-05-08 00:00:00','YYYY-MM-DD HH24:MI:SS'), 80000, 14400, 0, 193, 0, 'c1', 8,null);insert into xxxx_oebs_cash_payment_test (ID, INVOICE_ID, OEBS_PAYMENT, DOC_DATE, COMISS_DATE) values (s_xxxx_oebs_cash_payment_test.NEXTVAL, 100104, 40000, to_date('2016-05-08 00:00:00','YYYY-MM-DD HH24:MI:SS'), date'2016-05-31' );insert into xxxx_client_discount_m  (ID,CLIENT_ID,CLIENT_AVG_DISCOUNT,DT) values (s_xxxx_client_discount_m.NEXTVAL,193, 7, date'2016-03-01');</v>
      </c>
    </row>
    <row r="96" spans="1:47" ht="15" customHeight="1" x14ac:dyDescent="0.3">
      <c r="A96" s="375">
        <v>15</v>
      </c>
      <c r="B96" s="376"/>
      <c r="C96" s="377" t="str">
        <f t="shared" si="75"/>
        <v>100015</v>
      </c>
      <c r="D96" s="377" t="str">
        <f t="shared" si="76"/>
        <v>100015/13</v>
      </c>
      <c r="E96" s="378" t="s">
        <v>251</v>
      </c>
      <c r="F96" s="378" t="s">
        <v>252</v>
      </c>
      <c r="G96" s="377">
        <v>1</v>
      </c>
      <c r="H96" s="379">
        <v>100105</v>
      </c>
      <c r="I96" s="380" t="str">
        <f t="shared" si="77"/>
        <v>Б-100105-13</v>
      </c>
      <c r="J96" s="381">
        <v>2</v>
      </c>
      <c r="K96" s="377">
        <v>7</v>
      </c>
      <c r="L96" s="377" t="s">
        <v>42</v>
      </c>
      <c r="M96" s="381">
        <v>1</v>
      </c>
      <c r="N96" s="377">
        <v>18</v>
      </c>
      <c r="O96" s="378" t="s">
        <v>168</v>
      </c>
      <c r="P96" s="378" t="s">
        <v>234</v>
      </c>
      <c r="Q96" s="378" t="s">
        <v>235</v>
      </c>
      <c r="R96" s="383" t="str">
        <f t="shared" si="78"/>
        <v>1001051</v>
      </c>
      <c r="S96" s="380">
        <v>1</v>
      </c>
      <c r="T96" s="399" t="s">
        <v>148</v>
      </c>
      <c r="U96" s="377">
        <v>61002</v>
      </c>
      <c r="V96" s="377">
        <f t="shared" si="79"/>
        <v>10980.359999999999</v>
      </c>
      <c r="W96" s="377">
        <v>0</v>
      </c>
      <c r="X96" s="384">
        <v>194</v>
      </c>
      <c r="Y96" s="385" t="s">
        <v>47</v>
      </c>
      <c r="Z96" s="386">
        <f t="shared" si="63"/>
        <v>50021.64</v>
      </c>
      <c r="AA96" s="387"/>
      <c r="AB96" s="388"/>
      <c r="AC96" s="379">
        <f t="shared" si="80"/>
        <v>30501</v>
      </c>
      <c r="AD96" s="377"/>
      <c r="AE96" s="377"/>
      <c r="AF96" s="399" t="s">
        <v>422</v>
      </c>
      <c r="AG96" s="389">
        <v>8</v>
      </c>
      <c r="AH96" s="395">
        <v>7</v>
      </c>
      <c r="AI96" s="391" t="s">
        <v>229</v>
      </c>
      <c r="AJ96" s="378"/>
      <c r="AK96" s="378"/>
      <c r="AL96" s="383">
        <v>0</v>
      </c>
      <c r="AM96" s="380" t="s">
        <v>50</v>
      </c>
      <c r="AN96" s="377" t="s">
        <v>51</v>
      </c>
      <c r="AO96" s="377"/>
      <c r="AP96" s="383"/>
      <c r="AQ96" s="383"/>
      <c r="AR96" s="383"/>
      <c r="AS96" s="383"/>
      <c r="AU96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100105, 'Б-100105-13',date'2016-03-03',2, 7, 7, 'RUR', 1, 18, date'2016-03-06', date'2016-03-07', 1001051, 1, to_date('2016-05-08 00:00:00','YYYY-MM-DD HH24:MI:SS'), 61002, 10980.36, 0, 194, 0, 'c1', 8,null);insert into xxxx_oebs_cash_payment_test (ID, INVOICE_ID, OEBS_PAYMENT, DOC_DATE, COMISS_DATE) values (s_xxxx_oebs_cash_payment_test.NEXTVAL, 100105, 30501, to_date('2016-05-08 00:00:00','YYYY-MM-DD HH24:MI:SS'), date'2016-05-31' );insert into xxxx_client_discount_m  (ID,CLIENT_ID,CLIENT_AVG_DISCOUNT,DT) values (s_xxxx_client_discount_m.NEXTVAL,194, 7, date'2016-03-01');</v>
      </c>
    </row>
    <row r="97" spans="1:47" ht="15" customHeight="1" x14ac:dyDescent="0.3">
      <c r="A97" s="375">
        <v>15</v>
      </c>
      <c r="B97" s="376"/>
      <c r="C97" s="377" t="str">
        <f t="shared" si="75"/>
        <v>100015</v>
      </c>
      <c r="D97" s="377" t="str">
        <f t="shared" si="76"/>
        <v>100015/13</v>
      </c>
      <c r="E97" s="378" t="s">
        <v>251</v>
      </c>
      <c r="F97" s="378" t="s">
        <v>252</v>
      </c>
      <c r="G97" s="377">
        <v>1</v>
      </c>
      <c r="H97" s="379">
        <v>100106</v>
      </c>
      <c r="I97" s="380" t="str">
        <f t="shared" si="77"/>
        <v>Б-100106-13</v>
      </c>
      <c r="J97" s="381">
        <v>2</v>
      </c>
      <c r="K97" s="398">
        <v>2</v>
      </c>
      <c r="L97" s="377" t="s">
        <v>42</v>
      </c>
      <c r="M97" s="381">
        <v>1</v>
      </c>
      <c r="N97" s="377">
        <v>18</v>
      </c>
      <c r="O97" s="378" t="s">
        <v>169</v>
      </c>
      <c r="P97" s="378" t="s">
        <v>234</v>
      </c>
      <c r="Q97" s="378" t="s">
        <v>235</v>
      </c>
      <c r="R97" s="383" t="str">
        <f t="shared" si="78"/>
        <v>1001061</v>
      </c>
      <c r="S97" s="380">
        <v>1</v>
      </c>
      <c r="T97" s="399" t="s">
        <v>149</v>
      </c>
      <c r="U97" s="377">
        <v>6000000</v>
      </c>
      <c r="V97" s="377">
        <f t="shared" si="79"/>
        <v>1080000</v>
      </c>
      <c r="W97" s="377">
        <v>0</v>
      </c>
      <c r="X97" s="384">
        <v>195</v>
      </c>
      <c r="Y97" s="385" t="s">
        <v>47</v>
      </c>
      <c r="Z97" s="386">
        <f t="shared" si="63"/>
        <v>4920000</v>
      </c>
      <c r="AA97" s="387"/>
      <c r="AB97" s="388"/>
      <c r="AC97" s="379">
        <f t="shared" si="80"/>
        <v>3000000</v>
      </c>
      <c r="AD97" s="377"/>
      <c r="AE97" s="377"/>
      <c r="AF97" s="399" t="s">
        <v>422</v>
      </c>
      <c r="AG97" s="389">
        <v>8</v>
      </c>
      <c r="AH97" s="397">
        <v>20</v>
      </c>
      <c r="AI97" s="391" t="s">
        <v>229</v>
      </c>
      <c r="AJ97" s="378"/>
      <c r="AK97" s="378"/>
      <c r="AL97" s="383">
        <v>0</v>
      </c>
      <c r="AM97" s="380" t="s">
        <v>50</v>
      </c>
      <c r="AN97" s="377" t="s">
        <v>51</v>
      </c>
      <c r="AO97" s="377"/>
      <c r="AP97" s="383"/>
      <c r="AQ97" s="383"/>
      <c r="AR97" s="383"/>
      <c r="AS97" s="383"/>
      <c r="AU97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100106, 'Б-100106-13',date'2016-03-04',2, 2, 2, 'RUR', 1, 18, date'2016-03-06', date'2016-03-07', 1001061, 1, to_date('2016-05-09 00:00:00','YYYY-MM-DD HH24:MI:SS'), 6000000, 1080000, 0, 195, 0, 'c1', 8,null);insert into xxxx_oebs_cash_payment_test (ID, INVOICE_ID, OEBS_PAYMENT, DOC_DATE, COMISS_DATE) values (s_xxxx_oebs_cash_payment_test.NEXTVAL, 100106, 3000000, to_date('2016-05-09 00:00:00','YYYY-MM-DD HH24:MI:SS'), date'2016-05-31' );insert into xxxx_client_discount_m  (ID,CLIENT_ID,CLIENT_AVG_DISCOUNT,DT) values (s_xxxx_client_discount_m.NEXTVAL,195, 20, date'2016-03-01');</v>
      </c>
    </row>
    <row r="98" spans="1:47" s="330" customFormat="1" ht="15" customHeight="1" x14ac:dyDescent="0.3">
      <c r="A98" s="375">
        <v>15</v>
      </c>
      <c r="B98" s="440"/>
      <c r="C98" s="403" t="str">
        <f t="shared" si="75"/>
        <v>100015</v>
      </c>
      <c r="D98" s="403" t="str">
        <f t="shared" si="76"/>
        <v>100015/13</v>
      </c>
      <c r="E98" s="404" t="s">
        <v>251</v>
      </c>
      <c r="F98" s="404" t="s">
        <v>252</v>
      </c>
      <c r="G98" s="377">
        <v>1</v>
      </c>
      <c r="H98" s="379">
        <v>100107</v>
      </c>
      <c r="I98" s="403" t="str">
        <f t="shared" si="77"/>
        <v>Б-100107-13</v>
      </c>
      <c r="J98" s="381">
        <v>2</v>
      </c>
      <c r="K98" s="405">
        <v>1</v>
      </c>
      <c r="L98" s="403" t="s">
        <v>42</v>
      </c>
      <c r="M98" s="406">
        <v>1</v>
      </c>
      <c r="N98" s="403">
        <v>18</v>
      </c>
      <c r="O98" s="404" t="s">
        <v>170</v>
      </c>
      <c r="P98" s="404" t="s">
        <v>234</v>
      </c>
      <c r="Q98" s="404" t="s">
        <v>235</v>
      </c>
      <c r="R98" s="407" t="str">
        <f t="shared" si="78"/>
        <v>1001071</v>
      </c>
      <c r="S98" s="403">
        <v>1</v>
      </c>
      <c r="T98" s="401" t="s">
        <v>150</v>
      </c>
      <c r="U98" s="403">
        <v>23902</v>
      </c>
      <c r="V98" s="403">
        <f t="shared" si="79"/>
        <v>4302.3599999999997</v>
      </c>
      <c r="W98" s="403">
        <v>0</v>
      </c>
      <c r="X98" s="384">
        <v>196</v>
      </c>
      <c r="Y98" s="408" t="s">
        <v>47</v>
      </c>
      <c r="Z98" s="386">
        <f t="shared" si="63"/>
        <v>19599.64</v>
      </c>
      <c r="AA98" s="409">
        <f>SUM(Z94:Z98)</f>
        <v>5169201.2799999993</v>
      </c>
      <c r="AB98" s="388"/>
      <c r="AC98" s="410">
        <f t="shared" si="80"/>
        <v>11951</v>
      </c>
      <c r="AD98" s="403"/>
      <c r="AE98" s="403"/>
      <c r="AF98" s="401" t="s">
        <v>422</v>
      </c>
      <c r="AG98" s="411">
        <v>8</v>
      </c>
      <c r="AH98" s="412">
        <v>13</v>
      </c>
      <c r="AI98" s="413" t="s">
        <v>229</v>
      </c>
      <c r="AJ98" s="404"/>
      <c r="AK98" s="404"/>
      <c r="AL98" s="407">
        <v>0</v>
      </c>
      <c r="AM98" s="403" t="s">
        <v>50</v>
      </c>
      <c r="AN98" s="403" t="s">
        <v>51</v>
      </c>
      <c r="AO98" s="403"/>
      <c r="AP98" s="407"/>
      <c r="AQ98" s="407"/>
      <c r="AR98" s="407"/>
      <c r="AS98" s="407"/>
      <c r="AU98" s="330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100107, 'Б-100107-13',date'2016-03-05',2, 1, 1, 'RUR', 1, 18, date'2016-03-06', date'2016-03-07', 1001071, 1, to_date('2016-05-11 00:00:00','YYYY-MM-DD HH24:MI:SS'), 23902, 4302.36, 0, 196, 0, 'c1', 8,null);insert into xxxx_oebs_cash_payment_test (ID, INVOICE_ID, OEBS_PAYMENT, DOC_DATE, COMISS_DATE) values (s_xxxx_oebs_cash_payment_test.NEXTVAL, 100107, 11951, to_date('2016-05-11 00:00:00','YYYY-MM-DD HH24:MI:SS'), date'2016-05-31' );insert into xxxx_client_discount_m  (ID,CLIENT_ID,CLIENT_AVG_DISCOUNT,DT) values (s_xxxx_client_discount_m.NEXTVAL,196, 13, date'2016-03-01');</v>
      </c>
    </row>
    <row r="99" spans="1:47" ht="15" customHeight="1" x14ac:dyDescent="0.3">
      <c r="A99" s="375">
        <v>16</v>
      </c>
      <c r="B99" s="376"/>
      <c r="C99" s="377" t="str">
        <f>"1000"&amp;A99</f>
        <v>100016</v>
      </c>
      <c r="D99" s="377" t="str">
        <f>"1000"&amp;A99&amp;"/13"</f>
        <v>100016/13</v>
      </c>
      <c r="E99" s="378" t="s">
        <v>251</v>
      </c>
      <c r="F99" s="378" t="s">
        <v>252</v>
      </c>
      <c r="G99" s="377">
        <v>1</v>
      </c>
      <c r="H99" s="379">
        <v>100108</v>
      </c>
      <c r="I99" s="380" t="str">
        <f>"Б-"&amp;H99&amp;"-13"</f>
        <v>Б-100108-13</v>
      </c>
      <c r="J99" s="381">
        <v>2</v>
      </c>
      <c r="K99" s="382">
        <v>1</v>
      </c>
      <c r="L99" s="377" t="s">
        <v>42</v>
      </c>
      <c r="M99" s="381">
        <v>1</v>
      </c>
      <c r="N99" s="377">
        <v>18</v>
      </c>
      <c r="O99" s="378" t="s">
        <v>167</v>
      </c>
      <c r="P99" s="378" t="s">
        <v>234</v>
      </c>
      <c r="Q99" s="378" t="s">
        <v>235</v>
      </c>
      <c r="R99" s="383" t="str">
        <f>H99&amp;"1"</f>
        <v>1001081</v>
      </c>
      <c r="S99" s="380">
        <v>1</v>
      </c>
      <c r="T99" s="378" t="s">
        <v>139</v>
      </c>
      <c r="U99" s="377">
        <v>100000</v>
      </c>
      <c r="V99" s="377">
        <f>U99*0.18</f>
        <v>18000</v>
      </c>
      <c r="W99" s="377">
        <v>0</v>
      </c>
      <c r="X99" s="384">
        <v>197</v>
      </c>
      <c r="Y99" s="385" t="s">
        <v>47</v>
      </c>
      <c r="Z99" s="386">
        <f t="shared" ref="Z99:Z235" si="81">U99-V99</f>
        <v>82000</v>
      </c>
      <c r="AA99" s="387"/>
      <c r="AB99" s="388"/>
      <c r="AC99" s="379">
        <f>U99*0.5</f>
        <v>50000</v>
      </c>
      <c r="AD99" s="377"/>
      <c r="AE99" s="377"/>
      <c r="AF99" s="378" t="s">
        <v>231</v>
      </c>
      <c r="AG99" s="389">
        <v>8</v>
      </c>
      <c r="AH99" s="390">
        <v>13</v>
      </c>
      <c r="AI99" s="391" t="s">
        <v>229</v>
      </c>
      <c r="AJ99" s="378"/>
      <c r="AK99" s="378"/>
      <c r="AL99" s="383">
        <v>0</v>
      </c>
      <c r="AM99" s="380" t="s">
        <v>50</v>
      </c>
      <c r="AN99" s="377" t="s">
        <v>51</v>
      </c>
      <c r="AO99" s="377"/>
      <c r="AP99" s="383"/>
      <c r="AQ99" s="383"/>
      <c r="AR99" s="383"/>
      <c r="AS99" s="383" t="s">
        <v>82</v>
      </c>
      <c r="AU99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100108, 'Б-100108-13',date'2016-03-02',2, 1, 1, 'RUR', 1, 18, date'2016-03-06', date'2016-03-07', 1001081, 1, to_date('2016-03-07 00:00:00','YYYY-MM-DD HH24:MI:SS'), 100000, 18000, 0, 197, 0, 'c1', 8,null);insert into xxxx_oebs_cash_payment_test (ID, INVOICE_ID, OEBS_PAYMENT, DOC_DATE, COMISS_DATE) values (s_xxxx_oebs_cash_payment_test.NEXTVAL, 100108, 50000, to_date('2016-03-07 00:00:00','YYYY-MM-DD HH24:MI:SS'), date'2016-03-31' );insert into xxxx_client_discount_m  (ID,CLIENT_ID,CLIENT_AVG_DISCOUNT,DT) values (s_xxxx_client_discount_m.NEXTVAL,197, 13, date'2016-03-01');</v>
      </c>
    </row>
    <row r="100" spans="1:47" ht="15" customHeight="1" x14ac:dyDescent="0.3">
      <c r="A100" s="375">
        <v>16</v>
      </c>
      <c r="B100" s="376"/>
      <c r="C100" s="377" t="str">
        <f t="shared" ref="C100:C103" si="82">"1000"&amp;A100</f>
        <v>100016</v>
      </c>
      <c r="D100" s="377" t="str">
        <f t="shared" ref="D100:D103" si="83">"1000"&amp;A100&amp;"/13"</f>
        <v>100016/13</v>
      </c>
      <c r="E100" s="378" t="s">
        <v>251</v>
      </c>
      <c r="F100" s="378" t="s">
        <v>252</v>
      </c>
      <c r="G100" s="377">
        <v>1</v>
      </c>
      <c r="H100" s="379">
        <v>100109</v>
      </c>
      <c r="I100" s="380" t="str">
        <f t="shared" ref="I100:I113" si="84">"Б-"&amp;H100&amp;"-13"</f>
        <v>Б-100109-13</v>
      </c>
      <c r="J100" s="381">
        <v>2</v>
      </c>
      <c r="K100" s="398">
        <v>2</v>
      </c>
      <c r="L100" s="377" t="s">
        <v>42</v>
      </c>
      <c r="M100" s="381">
        <v>1</v>
      </c>
      <c r="N100" s="377">
        <v>18</v>
      </c>
      <c r="O100" s="378" t="s">
        <v>168</v>
      </c>
      <c r="P100" s="378" t="s">
        <v>234</v>
      </c>
      <c r="Q100" s="378" t="s">
        <v>235</v>
      </c>
      <c r="R100" s="383" t="str">
        <f t="shared" ref="R100:R103" si="85">H100&amp;"1"</f>
        <v>1001091</v>
      </c>
      <c r="S100" s="380">
        <v>1</v>
      </c>
      <c r="T100" s="378" t="s">
        <v>140</v>
      </c>
      <c r="U100" s="377">
        <v>90000</v>
      </c>
      <c r="V100" s="377">
        <f t="shared" ref="V100:V113" si="86">U100*0.18</f>
        <v>16200</v>
      </c>
      <c r="W100" s="377">
        <v>0</v>
      </c>
      <c r="X100" s="384">
        <v>198</v>
      </c>
      <c r="Y100" s="385" t="s">
        <v>47</v>
      </c>
      <c r="Z100" s="386">
        <f t="shared" si="81"/>
        <v>73800</v>
      </c>
      <c r="AA100" s="387"/>
      <c r="AB100" s="429"/>
      <c r="AC100" s="379">
        <f t="shared" ref="AC100:AC103" si="87">U100*0.5</f>
        <v>45000</v>
      </c>
      <c r="AD100" s="377"/>
      <c r="AE100" s="377"/>
      <c r="AF100" s="378" t="s">
        <v>231</v>
      </c>
      <c r="AG100" s="389">
        <v>8</v>
      </c>
      <c r="AH100" s="395">
        <v>7</v>
      </c>
      <c r="AI100" s="391" t="s">
        <v>229</v>
      </c>
      <c r="AJ100" s="378"/>
      <c r="AK100" s="378"/>
      <c r="AL100" s="383">
        <v>0</v>
      </c>
      <c r="AM100" s="380" t="s">
        <v>50</v>
      </c>
      <c r="AN100" s="377" t="s">
        <v>51</v>
      </c>
      <c r="AO100" s="377"/>
      <c r="AP100" s="383"/>
      <c r="AQ100" s="383"/>
      <c r="AR100" s="383"/>
      <c r="AS100" s="383"/>
      <c r="AU100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100109, 'Б-100109-13',date'2016-03-03',2, 2, 2, 'RUR', 1, 18, date'2016-03-06', date'2016-03-07', 1001091, 1, to_date('2016-03-08 00:00:00','YYYY-MM-DD HH24:MI:SS'), 90000, 16200, 0, 198, 0, 'c1', 8,null);insert into xxxx_oebs_cash_payment_test (ID, INVOICE_ID, OEBS_PAYMENT, DOC_DATE, COMISS_DATE) values (s_xxxx_oebs_cash_payment_test.NEXTVAL, 100109, 45000, to_date('2016-03-08 00:00:00','YYYY-MM-DD HH24:MI:SS'), date'2016-03-31' );insert into xxxx_client_discount_m  (ID,CLIENT_ID,CLIENT_AVG_DISCOUNT,DT) values (s_xxxx_client_discount_m.NEXTVAL,198, 7, date'2016-03-01');</v>
      </c>
    </row>
    <row r="101" spans="1:47" ht="15" customHeight="1" x14ac:dyDescent="0.3">
      <c r="A101" s="375">
        <v>16</v>
      </c>
      <c r="B101" s="376"/>
      <c r="C101" s="377" t="str">
        <f t="shared" si="82"/>
        <v>100016</v>
      </c>
      <c r="D101" s="377" t="str">
        <f t="shared" si="83"/>
        <v>100016/13</v>
      </c>
      <c r="E101" s="378" t="s">
        <v>251</v>
      </c>
      <c r="F101" s="378" t="s">
        <v>252</v>
      </c>
      <c r="G101" s="377">
        <v>1</v>
      </c>
      <c r="H101" s="379">
        <v>100110</v>
      </c>
      <c r="I101" s="380" t="str">
        <f t="shared" si="84"/>
        <v>Б-100110-13</v>
      </c>
      <c r="J101" s="381">
        <v>2</v>
      </c>
      <c r="K101" s="382">
        <v>3</v>
      </c>
      <c r="L101" s="377" t="s">
        <v>42</v>
      </c>
      <c r="M101" s="381">
        <v>1</v>
      </c>
      <c r="N101" s="377">
        <v>18</v>
      </c>
      <c r="O101" s="378" t="s">
        <v>168</v>
      </c>
      <c r="P101" s="378" t="s">
        <v>234</v>
      </c>
      <c r="Q101" s="378" t="s">
        <v>235</v>
      </c>
      <c r="R101" s="383" t="str">
        <f t="shared" si="85"/>
        <v>1001101</v>
      </c>
      <c r="S101" s="380">
        <v>1</v>
      </c>
      <c r="T101" s="378" t="s">
        <v>140</v>
      </c>
      <c r="U101" s="377">
        <v>90000</v>
      </c>
      <c r="V101" s="377">
        <f t="shared" si="86"/>
        <v>16200</v>
      </c>
      <c r="W101" s="377">
        <v>0</v>
      </c>
      <c r="X101" s="384">
        <v>199</v>
      </c>
      <c r="Y101" s="385" t="s">
        <v>47</v>
      </c>
      <c r="Z101" s="386">
        <f t="shared" si="81"/>
        <v>73800</v>
      </c>
      <c r="AA101" s="387"/>
      <c r="AB101" s="429"/>
      <c r="AC101" s="379">
        <f t="shared" si="87"/>
        <v>45000</v>
      </c>
      <c r="AD101" s="377"/>
      <c r="AE101" s="377"/>
      <c r="AF101" s="378" t="s">
        <v>231</v>
      </c>
      <c r="AG101" s="389">
        <v>8</v>
      </c>
      <c r="AH101" s="395">
        <v>7</v>
      </c>
      <c r="AI101" s="391" t="s">
        <v>229</v>
      </c>
      <c r="AJ101" s="378"/>
      <c r="AK101" s="378"/>
      <c r="AL101" s="383">
        <v>0</v>
      </c>
      <c r="AM101" s="380" t="s">
        <v>50</v>
      </c>
      <c r="AN101" s="377" t="s">
        <v>51</v>
      </c>
      <c r="AO101" s="377"/>
      <c r="AP101" s="383"/>
      <c r="AQ101" s="383"/>
      <c r="AR101" s="383"/>
      <c r="AS101" s="383"/>
      <c r="AU101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100110, 'Б-100110-13',date'2016-03-03',2, 3, 3, 'RUR', 1, 18, date'2016-03-06', date'2016-03-07',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date'2016-03-31' );insert into xxxx_client_discount_m  (ID,CLIENT_ID,CLIENT_AVG_DISCOUNT,DT) values (s_xxxx_client_discount_m.NEXTVAL,199, 7, date'2016-03-01');</v>
      </c>
    </row>
    <row r="102" spans="1:47" ht="15" customHeight="1" x14ac:dyDescent="0.3">
      <c r="A102" s="375">
        <v>16</v>
      </c>
      <c r="B102" s="376"/>
      <c r="C102" s="377" t="str">
        <f t="shared" si="82"/>
        <v>100016</v>
      </c>
      <c r="D102" s="377" t="str">
        <f t="shared" si="83"/>
        <v>100016/13</v>
      </c>
      <c r="E102" s="378" t="s">
        <v>251</v>
      </c>
      <c r="F102" s="378" t="s">
        <v>252</v>
      </c>
      <c r="G102" s="377">
        <v>1</v>
      </c>
      <c r="H102" s="379">
        <v>100111</v>
      </c>
      <c r="I102" s="380" t="str">
        <f t="shared" si="84"/>
        <v>Б-100111-13</v>
      </c>
      <c r="J102" s="381">
        <v>2</v>
      </c>
      <c r="K102" s="398">
        <v>2</v>
      </c>
      <c r="L102" s="377" t="s">
        <v>42</v>
      </c>
      <c r="M102" s="381">
        <v>1</v>
      </c>
      <c r="N102" s="377">
        <v>18</v>
      </c>
      <c r="O102" s="378" t="s">
        <v>169</v>
      </c>
      <c r="P102" s="378" t="s">
        <v>234</v>
      </c>
      <c r="Q102" s="378" t="s">
        <v>235</v>
      </c>
      <c r="R102" s="383" t="str">
        <f t="shared" si="85"/>
        <v>1001111</v>
      </c>
      <c r="S102" s="380">
        <v>1</v>
      </c>
      <c r="T102" s="378" t="s">
        <v>141</v>
      </c>
      <c r="U102" s="377">
        <v>80000</v>
      </c>
      <c r="V102" s="377">
        <f t="shared" si="86"/>
        <v>14400</v>
      </c>
      <c r="W102" s="377">
        <v>0</v>
      </c>
      <c r="X102" s="384">
        <v>200</v>
      </c>
      <c r="Y102" s="385" t="s">
        <v>47</v>
      </c>
      <c r="Z102" s="386">
        <f t="shared" si="81"/>
        <v>65600</v>
      </c>
      <c r="AA102" s="387"/>
      <c r="AB102" s="396"/>
      <c r="AC102" s="379">
        <f t="shared" si="87"/>
        <v>40000</v>
      </c>
      <c r="AD102" s="377"/>
      <c r="AE102" s="377"/>
      <c r="AF102" s="378" t="s">
        <v>231</v>
      </c>
      <c r="AG102" s="389">
        <v>8</v>
      </c>
      <c r="AH102" s="397">
        <v>20</v>
      </c>
      <c r="AI102" s="391" t="s">
        <v>229</v>
      </c>
      <c r="AJ102" s="378"/>
      <c r="AK102" s="378"/>
      <c r="AL102" s="383">
        <v>0</v>
      </c>
      <c r="AM102" s="380" t="s">
        <v>50</v>
      </c>
      <c r="AN102" s="377" t="s">
        <v>51</v>
      </c>
      <c r="AO102" s="377"/>
      <c r="AP102" s="383"/>
      <c r="AQ102" s="383"/>
      <c r="AR102" s="383"/>
      <c r="AS102" s="383"/>
      <c r="AU102" t="str">
        <f t="shared" si="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100111, 'Б-100111-13',date'2016-03-04',2, 2, 2, 'RUR', 1, 18, date'2016-03-06', date'2016-03-07', 1001111, 1, to_date('2016-03-09 00:00:00','YYYY-MM-DD HH24:MI:SS'), 80000, 14400, 0, 200,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(s_xxxx_client_discount_m.NEXTVAL,200, 20, date'2016-03-01');</v>
      </c>
    </row>
    <row r="103" spans="1:47" s="330" customFormat="1" ht="15" customHeight="1" x14ac:dyDescent="0.3">
      <c r="A103" s="375">
        <v>16</v>
      </c>
      <c r="B103" s="440"/>
      <c r="C103" s="403" t="str">
        <f t="shared" si="82"/>
        <v>100016</v>
      </c>
      <c r="D103" s="403" t="str">
        <f t="shared" si="83"/>
        <v>100016/13</v>
      </c>
      <c r="E103" s="404" t="s">
        <v>251</v>
      </c>
      <c r="F103" s="404" t="s">
        <v>252</v>
      </c>
      <c r="G103" s="377">
        <v>1</v>
      </c>
      <c r="H103" s="379">
        <v>100112</v>
      </c>
      <c r="I103" s="403" t="str">
        <f t="shared" si="84"/>
        <v>Б-100112-13</v>
      </c>
      <c r="J103" s="381">
        <v>2</v>
      </c>
      <c r="K103" s="405">
        <v>1</v>
      </c>
      <c r="L103" s="403" t="s">
        <v>42</v>
      </c>
      <c r="M103" s="406">
        <v>1</v>
      </c>
      <c r="N103" s="403">
        <v>18</v>
      </c>
      <c r="O103" s="404" t="s">
        <v>170</v>
      </c>
      <c r="P103" s="404" t="s">
        <v>234</v>
      </c>
      <c r="Q103" s="404" t="s">
        <v>235</v>
      </c>
      <c r="R103" s="407" t="str">
        <f t="shared" si="85"/>
        <v>1001121</v>
      </c>
      <c r="S103" s="403">
        <v>1</v>
      </c>
      <c r="T103" s="404" t="s">
        <v>142</v>
      </c>
      <c r="U103" s="403">
        <v>60000</v>
      </c>
      <c r="V103" s="403">
        <f t="shared" si="86"/>
        <v>10800</v>
      </c>
      <c r="W103" s="403">
        <v>0</v>
      </c>
      <c r="X103" s="384">
        <v>201</v>
      </c>
      <c r="Y103" s="408" t="s">
        <v>47</v>
      </c>
      <c r="Z103" s="386">
        <f t="shared" si="81"/>
        <v>49200</v>
      </c>
      <c r="AA103" s="409"/>
      <c r="AB103" s="409"/>
      <c r="AC103" s="410">
        <f t="shared" si="87"/>
        <v>30000</v>
      </c>
      <c r="AD103" s="403"/>
      <c r="AE103" s="403"/>
      <c r="AF103" s="404" t="s">
        <v>231</v>
      </c>
      <c r="AG103" s="411">
        <v>8</v>
      </c>
      <c r="AH103" s="412">
        <v>13</v>
      </c>
      <c r="AI103" s="413" t="s">
        <v>229</v>
      </c>
      <c r="AJ103" s="404"/>
      <c r="AK103" s="404"/>
      <c r="AL103" s="407">
        <v>0</v>
      </c>
      <c r="AM103" s="403" t="s">
        <v>50</v>
      </c>
      <c r="AN103" s="403" t="s">
        <v>51</v>
      </c>
      <c r="AO103" s="403"/>
      <c r="AP103" s="407"/>
      <c r="AQ103" s="407"/>
      <c r="AR103" s="407"/>
      <c r="AS103" s="407"/>
      <c r="AU103" t="str">
        <f t="shared" ref="AU103:AU108" si="8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"&amp;A103&amp;", "&amp;C103&amp;", '"&amp;D103&amp;"', date'"&amp;E103&amp;"', date'"&amp;F103&amp;"', "&amp;G103&amp;", "&amp;H103&amp;", '"&amp;I103&amp;"',date'"&amp;O103&amp;"',"&amp;J103&amp;", "&amp;K103&amp;", "&amp;K103&amp;", '"&amp;L103&amp;"', "&amp;M103&amp;", "&amp;N103&amp;", date'"&amp;P103&amp;"', date'"&amp;Q103&amp;"', "&amp;R103&amp;", "&amp;S103&amp;", to_date('"&amp;T103&amp;"','YYYY-MM-DD HH24:MI:SS'), "&amp;U103&amp;", "&amp;V103&amp;", "&amp;W103&amp;", "&amp;X103&amp;", "&amp;AL103&amp;", '"&amp;AN103&amp;"', "&amp;AG103&amp;","&amp;AM103&amp;");"&amp;
IF(LEN(AC103)&gt;0,"insert into xxxx_oebs_cash_payment_test (ID, INVOICE_ID, OEBS_PAYMENT, DOC_DATE, COMISS_DATE) values (s_xxxx_oebs_cash_payment_test.NEXTVAL, "&amp;H103&amp;", "&amp;AC103&amp;", to_date('"&amp;T103&amp;"','YYYY-MM-DD HH24:MI:SS'), "&amp;AF103&amp;" );","")&amp;
IF(LEN(AD103)&gt;0,"insert into xxxx_oebs_cash_payment_test (ID, INVOICE_ID, OEBS_PAYMENT, DOC_DATE, COMISS_DATE) values (s_xxxx_oebs_cash_payment_test.NEXTVAL, "&amp;H103&amp;", "&amp;AD103&amp;", to_date('"&amp;T103&amp;"','YYYY-MM-DD HH24:MI:SS'), "&amp;AF103&amp;" );","")&amp;
IF(LEN(AE103)&gt;0,"insert into xxxx_oebs_cash_payment_test (ID, INVOICE_ID, OEBS_PAYMENT, DOC_DATE, COMISS_DATE) values (s_xxxx_oebs_cash_payment_test.NEXTVAL, "&amp;H103&amp;", "&amp;AE103&amp;", to_date('"&amp;T103&amp;"','YYYY-MM-DD HH24:MI:SS'), "&amp;AF103&amp;" );","")&amp;
IF(LEN(AH103)&gt;0,"insert into xxxx_client_discount_m  (ID,CLIENT_ID,CLIENT_AVG_DISCOUNT,DT) values (s_xxxx_client_discount_m.NEXTVAL,"&amp;X103&amp;", "&amp;AH103&amp;", "&amp;AI103&amp;");","")&amp;
IF(LEN(AJ103)&gt;0,"insert into xxxx_client_discount_m  (ID,CLIENT_ID,CLIENT_AVG_DISCOUNT,DT) values (s_xxxx_client_discount_m.NEXTVAL,"&amp;X103&amp;", "&amp;AJ103&amp;", "&amp;AK103&amp;");","")&amp;
IF(LEN(AO103)&gt;0,"insert into xxxx_contract_signed_attr (ID, CONTRACT_ID, CODE, KEY_NUM) values (s_xxxx_contract_signed_attr.NEXTVAL, "&amp;C103&amp;", 'SUPERCOMMISSION_BONUS' , "&amp;AO103&amp;" );","")&amp;
IF(LEN(AP103)&gt;0,"insert into xxxx_loyal_clients_contr_attr (ID, CONTRACT_ID, CLIENT_ID, LC_TURNOVER, COLLATERAL_FIRST_DT, COLLATERAL_END_DT) values (s_xxxx_loyal_clients_contr_atr.NEXTVAL, "&amp;C103&amp;", "&amp;X103&amp;", "&amp;AP103&amp;", "&amp;AQ103&amp;", "&amp;AR103&amp;"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100112, 'Б-100112-13',date'2016-03-05',2, 1, 1, 'RUR', 1, 18, date'2016-03-06', date'2016-03-07', 1001121, 1, to_date('2016-03-11 00:00:00','YYYY-MM-DD HH24:MI:SS'), 60000, 10800, 0, 201, 0, 'c1', 8,null);insert into xxxx_oebs_cash_payment_test (ID, INVOICE_ID, OEBS_PAYMENT, DOC_DATE, COMISS_DATE) values (s_xxxx_oebs_cash_payment_test.NEXTVAL, 100112, 30000, to_date('2016-03-11 00:00:00','YYYY-MM-DD HH24:MI:SS'), date'2016-03-31' );insert into xxxx_client_discount_m  (ID,CLIENT_ID,CLIENT_AVG_DISCOUNT,DT) values (s_xxxx_client_discount_m.NEXTVAL,201, 13, date'2016-03-01');</v>
      </c>
    </row>
    <row r="104" spans="1:47" ht="15" customHeight="1" x14ac:dyDescent="0.3">
      <c r="A104" s="375">
        <v>17</v>
      </c>
      <c r="B104" s="376"/>
      <c r="C104" s="377" t="str">
        <f>"1000"&amp;A104</f>
        <v>100017</v>
      </c>
      <c r="D104" s="377" t="str">
        <f>"1000"&amp;A104&amp;"/13"</f>
        <v>100017/13</v>
      </c>
      <c r="E104" s="378" t="s">
        <v>251</v>
      </c>
      <c r="F104" s="378" t="s">
        <v>252</v>
      </c>
      <c r="G104" s="377">
        <v>1</v>
      </c>
      <c r="H104" s="379">
        <v>100113</v>
      </c>
      <c r="I104" s="380" t="str">
        <f>"Б-"&amp;H104&amp;"-13"</f>
        <v>Б-100113-13</v>
      </c>
      <c r="J104" s="381">
        <v>2</v>
      </c>
      <c r="K104" s="382">
        <v>1</v>
      </c>
      <c r="L104" s="377" t="s">
        <v>42</v>
      </c>
      <c r="M104" s="381">
        <v>1</v>
      </c>
      <c r="N104" s="377">
        <v>18</v>
      </c>
      <c r="O104" s="378" t="s">
        <v>167</v>
      </c>
      <c r="P104" s="378" t="s">
        <v>234</v>
      </c>
      <c r="Q104" s="378" t="s">
        <v>235</v>
      </c>
      <c r="R104" s="383" t="str">
        <f>H104&amp;"1"</f>
        <v>1001131</v>
      </c>
      <c r="S104" s="380">
        <v>1</v>
      </c>
      <c r="T104" s="378" t="s">
        <v>139</v>
      </c>
      <c r="U104" s="377">
        <v>100000</v>
      </c>
      <c r="V104" s="377">
        <f>U104*0.18</f>
        <v>18000</v>
      </c>
      <c r="W104" s="377">
        <v>0</v>
      </c>
      <c r="X104" s="384">
        <v>202</v>
      </c>
      <c r="Y104" s="385" t="s">
        <v>47</v>
      </c>
      <c r="Z104" s="386">
        <f t="shared" si="81"/>
        <v>82000</v>
      </c>
      <c r="AA104" s="387"/>
      <c r="AB104" s="388"/>
      <c r="AC104" s="379">
        <f>U104*0.5</f>
        <v>50000</v>
      </c>
      <c r="AD104" s="377"/>
      <c r="AE104" s="377"/>
      <c r="AF104" s="378" t="s">
        <v>231</v>
      </c>
      <c r="AG104" s="389">
        <v>8</v>
      </c>
      <c r="AH104" s="390">
        <v>13</v>
      </c>
      <c r="AI104" s="391" t="s">
        <v>229</v>
      </c>
      <c r="AJ104" s="378"/>
      <c r="AK104" s="378"/>
      <c r="AL104" s="383">
        <v>0</v>
      </c>
      <c r="AM104" s="438">
        <v>1</v>
      </c>
      <c r="AN104" s="377" t="s">
        <v>51</v>
      </c>
      <c r="AO104" s="377"/>
      <c r="AP104" s="444">
        <v>10000</v>
      </c>
      <c r="AQ104" s="445" t="s">
        <v>83</v>
      </c>
      <c r="AR104" s="446" t="s">
        <v>84</v>
      </c>
      <c r="AS104" s="383" t="s">
        <v>82</v>
      </c>
      <c r="AU104" t="str">
        <f t="shared" si="8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100113, 'Б-100113-13',date'2016-03-02',2, 1, 1, 'RUR', 1, 18, date'2016-03-06', date'2016-03-07', 1001131, 1, to_date('2016-03-07 00:00:00','YYYY-MM-DD HH24:MI:SS'), 100000, 18000, 0, 202, 0, 'c1', 8,1);insert into xxxx_oebs_cash_payment_test (ID, INVOICE_ID, OEBS_PAYMENT, DOC_DATE, COMISS_DATE) values (s_xxxx_oebs_cash_payment_test.NEXTVAL, 100113, 50000, to_date('2016-03-07 00:00:00','YYYY-MM-DD HH24:MI:SS'), date'2016-03-31' );insert into xxxx_client_discount_m  (ID,CLIENT_ID,CLIENT_AVG_DISCOUNT,DT) values (s_xxxx_client_discount_m.NEXTVAL,202, 13, date'2016-03-01');insert into xxxx_loyal_clients_contr_attr (ID, CONTRACT_ID, CLIENT_ID, LC_TURNOVER, COLLATERAL_FIRST_DT, COLLATERAL_END_DT) values (s_xxxx_loyal_clients_contr_atr.NEXTVAL, 100017, 202, 10000, date'2015-03-01', date'2015-09-30' );</v>
      </c>
    </row>
    <row r="105" spans="1:47" ht="15" customHeight="1" x14ac:dyDescent="0.3">
      <c r="A105" s="375">
        <v>17</v>
      </c>
      <c r="B105" s="376"/>
      <c r="C105" s="377" t="str">
        <f t="shared" ref="C105:C108" si="89">"1000"&amp;A105</f>
        <v>100017</v>
      </c>
      <c r="D105" s="377" t="str">
        <f t="shared" ref="D105:D108" si="90">"1000"&amp;A105&amp;"/13"</f>
        <v>100017/13</v>
      </c>
      <c r="E105" s="378" t="s">
        <v>251</v>
      </c>
      <c r="F105" s="378" t="s">
        <v>252</v>
      </c>
      <c r="G105" s="377">
        <v>1</v>
      </c>
      <c r="H105" s="379">
        <v>100114</v>
      </c>
      <c r="I105" s="380" t="str">
        <f t="shared" si="84"/>
        <v>Б-100114-13</v>
      </c>
      <c r="J105" s="381">
        <v>2</v>
      </c>
      <c r="K105" s="398">
        <v>2</v>
      </c>
      <c r="L105" s="377" t="s">
        <v>42</v>
      </c>
      <c r="M105" s="381">
        <v>1</v>
      </c>
      <c r="N105" s="377">
        <v>18</v>
      </c>
      <c r="O105" s="378" t="s">
        <v>168</v>
      </c>
      <c r="P105" s="378" t="s">
        <v>234</v>
      </c>
      <c r="Q105" s="378" t="s">
        <v>235</v>
      </c>
      <c r="R105" s="383" t="str">
        <f t="shared" ref="R105:R108" si="91">H105&amp;"1"</f>
        <v>1001141</v>
      </c>
      <c r="S105" s="380">
        <v>1</v>
      </c>
      <c r="T105" s="378" t="s">
        <v>140</v>
      </c>
      <c r="U105" s="377">
        <v>90000</v>
      </c>
      <c r="V105" s="377">
        <f t="shared" si="86"/>
        <v>16200</v>
      </c>
      <c r="W105" s="377">
        <v>0</v>
      </c>
      <c r="X105" s="384">
        <v>203</v>
      </c>
      <c r="Y105" s="385" t="s">
        <v>47</v>
      </c>
      <c r="Z105" s="386">
        <f t="shared" si="81"/>
        <v>73800</v>
      </c>
      <c r="AA105" s="387"/>
      <c r="AB105" s="429"/>
      <c r="AC105" s="379">
        <f t="shared" ref="AC105:AC108" si="92">U105*0.5</f>
        <v>45000</v>
      </c>
      <c r="AD105" s="377"/>
      <c r="AE105" s="377"/>
      <c r="AF105" s="378" t="s">
        <v>231</v>
      </c>
      <c r="AG105" s="389">
        <v>8</v>
      </c>
      <c r="AH105" s="395">
        <v>7</v>
      </c>
      <c r="AI105" s="391" t="s">
        <v>229</v>
      </c>
      <c r="AJ105" s="378"/>
      <c r="AK105" s="378"/>
      <c r="AL105" s="383">
        <v>0</v>
      </c>
      <c r="AM105" s="438">
        <v>1</v>
      </c>
      <c r="AN105" s="377" t="s">
        <v>51</v>
      </c>
      <c r="AO105" s="377"/>
      <c r="AP105" s="444">
        <v>10000</v>
      </c>
      <c r="AQ105" s="445" t="s">
        <v>83</v>
      </c>
      <c r="AR105" s="446" t="s">
        <v>84</v>
      </c>
      <c r="AS105" s="383"/>
      <c r="AU105" t="str">
        <f t="shared" si="8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100114, 'Б-100114-13',date'2016-03-03',2, 2, 2, 'RUR', 1, 18, date'2016-03-06', date'2016-03-07', 1001141, 1, to_date('2016-03-08 00:00:00','YYYY-MM-DD HH24:MI:SS'), 90000, 16200, 0, 203, 0, 'c1', 8,1);insert into xxxx_oebs_cash_payment_test (ID, INVOICE_ID, OEBS_PAYMENT, DOC_DATE, COMISS_DATE) values (s_xxxx_oebs_cash_payment_test.NEXTVAL, 100114, 45000, to_date('2016-03-08 00:00:00','YYYY-MM-DD HH24:MI:SS'), date'2016-03-31' );insert into xxxx_client_discount_m  (ID,CLIENT_ID,CLIENT_AVG_DISCOUNT,DT) values (s_xxxx_client_discount_m.NEXTVAL,203, 7, date'2016-03-01');insert into xxxx_loyal_clients_contr_attr (ID, CONTRACT_ID, CLIENT_ID, LC_TURNOVER, COLLATERAL_FIRST_DT, COLLATERAL_END_DT) values (s_xxxx_loyal_clients_contr_atr.NEXTVAL, 100017, 203, 10000, date'2015-03-01', date'2015-09-30' );</v>
      </c>
    </row>
    <row r="106" spans="1:47" ht="15" customHeight="1" x14ac:dyDescent="0.3">
      <c r="A106" s="375">
        <v>17</v>
      </c>
      <c r="B106" s="376"/>
      <c r="C106" s="377" t="str">
        <f t="shared" si="89"/>
        <v>100017</v>
      </c>
      <c r="D106" s="377" t="str">
        <f t="shared" si="90"/>
        <v>100017/13</v>
      </c>
      <c r="E106" s="378" t="s">
        <v>251</v>
      </c>
      <c r="F106" s="378" t="s">
        <v>252</v>
      </c>
      <c r="G106" s="377">
        <v>1</v>
      </c>
      <c r="H106" s="379">
        <v>100115</v>
      </c>
      <c r="I106" s="380" t="str">
        <f t="shared" si="84"/>
        <v>Б-100115-13</v>
      </c>
      <c r="J106" s="381">
        <v>2</v>
      </c>
      <c r="K106" s="382">
        <v>3</v>
      </c>
      <c r="L106" s="377" t="s">
        <v>42</v>
      </c>
      <c r="M106" s="381">
        <v>1</v>
      </c>
      <c r="N106" s="377">
        <v>18</v>
      </c>
      <c r="O106" s="378" t="s">
        <v>168</v>
      </c>
      <c r="P106" s="378" t="s">
        <v>234</v>
      </c>
      <c r="Q106" s="378" t="s">
        <v>235</v>
      </c>
      <c r="R106" s="383" t="str">
        <f t="shared" si="91"/>
        <v>1001151</v>
      </c>
      <c r="S106" s="380">
        <v>1</v>
      </c>
      <c r="T106" s="378" t="s">
        <v>140</v>
      </c>
      <c r="U106" s="377">
        <v>90000</v>
      </c>
      <c r="V106" s="377">
        <f t="shared" si="86"/>
        <v>16200</v>
      </c>
      <c r="W106" s="377">
        <v>0</v>
      </c>
      <c r="X106" s="384">
        <v>204</v>
      </c>
      <c r="Y106" s="385" t="s">
        <v>47</v>
      </c>
      <c r="Z106" s="386">
        <f t="shared" si="81"/>
        <v>73800</v>
      </c>
      <c r="AA106" s="387"/>
      <c r="AB106" s="429"/>
      <c r="AC106" s="379">
        <f t="shared" si="92"/>
        <v>45000</v>
      </c>
      <c r="AD106" s="377"/>
      <c r="AE106" s="377"/>
      <c r="AF106" s="378" t="s">
        <v>231</v>
      </c>
      <c r="AG106" s="389">
        <v>8</v>
      </c>
      <c r="AH106" s="395">
        <v>7</v>
      </c>
      <c r="AI106" s="391" t="s">
        <v>229</v>
      </c>
      <c r="AJ106" s="378"/>
      <c r="AK106" s="378"/>
      <c r="AL106" s="383">
        <v>0</v>
      </c>
      <c r="AM106" s="438">
        <v>1</v>
      </c>
      <c r="AN106" s="377" t="s">
        <v>51</v>
      </c>
      <c r="AO106" s="377"/>
      <c r="AP106" s="444">
        <v>10000</v>
      </c>
      <c r="AQ106" s="445" t="s">
        <v>83</v>
      </c>
      <c r="AR106" s="446" t="s">
        <v>84</v>
      </c>
      <c r="AS106" s="383"/>
      <c r="AU106" t="str">
        <f t="shared" si="8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100115, 'Б-100115-13',date'2016-03-03',2, 3, 3, 'RUR', 1, 18, date'2016-03-06', date'2016-03-07', 1001151, 1, to_date('2016-03-08 00:00:00','YYYY-MM-DD HH24:MI:SS'), 90000, 16200, 0, 204, 0, 'c1', 8,1);insert into xxxx_oebs_cash_payment_test (ID, INVOICE_ID, OEBS_PAYMENT, DOC_DATE, COMISS_DATE) values (s_xxxx_oebs_cash_payment_test.NEXTVAL, 100115, 45000, to_date('2016-03-08 00:00:00','YYYY-MM-DD HH24:MI:SS'), date'2016-03-31' );insert into xxxx_client_discount_m  (ID,CLIENT_ID,CLIENT_AVG_DISCOUNT,DT) values (s_xxxx_client_discount_m.NEXTVAL,204, 7, date'2016-03-01');insert into xxxx_loyal_clients_contr_attr (ID, CONTRACT_ID, CLIENT_ID, LC_TURNOVER, COLLATERAL_FIRST_DT, COLLATERAL_END_DT) values (s_xxxx_loyal_clients_contr_atr.NEXTVAL, 100017, 204, 10000, date'2015-03-01', date'2015-09-30' );</v>
      </c>
    </row>
    <row r="107" spans="1:47" ht="15" customHeight="1" x14ac:dyDescent="0.3">
      <c r="A107" s="375">
        <v>17</v>
      </c>
      <c r="B107" s="376"/>
      <c r="C107" s="377" t="str">
        <f t="shared" si="89"/>
        <v>100017</v>
      </c>
      <c r="D107" s="377" t="str">
        <f t="shared" si="90"/>
        <v>100017/13</v>
      </c>
      <c r="E107" s="378" t="s">
        <v>251</v>
      </c>
      <c r="F107" s="378" t="s">
        <v>252</v>
      </c>
      <c r="G107" s="377">
        <v>1</v>
      </c>
      <c r="H107" s="379">
        <v>100116</v>
      </c>
      <c r="I107" s="380" t="str">
        <f t="shared" si="84"/>
        <v>Б-100116-13</v>
      </c>
      <c r="J107" s="381">
        <v>2</v>
      </c>
      <c r="K107" s="398">
        <v>2</v>
      </c>
      <c r="L107" s="377" t="s">
        <v>42</v>
      </c>
      <c r="M107" s="381">
        <v>1</v>
      </c>
      <c r="N107" s="377">
        <v>18</v>
      </c>
      <c r="O107" s="378" t="s">
        <v>169</v>
      </c>
      <c r="P107" s="378" t="s">
        <v>234</v>
      </c>
      <c r="Q107" s="378" t="s">
        <v>235</v>
      </c>
      <c r="R107" s="383" t="str">
        <f t="shared" si="91"/>
        <v>1001161</v>
      </c>
      <c r="S107" s="380">
        <v>1</v>
      </c>
      <c r="T107" s="378" t="s">
        <v>141</v>
      </c>
      <c r="U107" s="377">
        <v>80000</v>
      </c>
      <c r="V107" s="377">
        <f t="shared" si="86"/>
        <v>14400</v>
      </c>
      <c r="W107" s="377">
        <v>0</v>
      </c>
      <c r="X107" s="384">
        <v>205</v>
      </c>
      <c r="Y107" s="385" t="s">
        <v>47</v>
      </c>
      <c r="Z107" s="386">
        <f t="shared" si="81"/>
        <v>65600</v>
      </c>
      <c r="AA107" s="387"/>
      <c r="AB107" s="396"/>
      <c r="AC107" s="379">
        <f t="shared" si="92"/>
        <v>40000</v>
      </c>
      <c r="AD107" s="377"/>
      <c r="AE107" s="377"/>
      <c r="AF107" s="378" t="s">
        <v>231</v>
      </c>
      <c r="AG107" s="389">
        <v>8</v>
      </c>
      <c r="AH107" s="397">
        <v>20</v>
      </c>
      <c r="AI107" s="391" t="s">
        <v>229</v>
      </c>
      <c r="AJ107" s="378"/>
      <c r="AK107" s="378"/>
      <c r="AL107" s="383">
        <v>0</v>
      </c>
      <c r="AM107" s="438">
        <v>1</v>
      </c>
      <c r="AN107" s="377" t="s">
        <v>51</v>
      </c>
      <c r="AO107" s="377"/>
      <c r="AP107" s="444">
        <v>10000</v>
      </c>
      <c r="AQ107" s="445" t="s">
        <v>83</v>
      </c>
      <c r="AR107" s="446" t="s">
        <v>84</v>
      </c>
      <c r="AS107" s="383"/>
      <c r="AU107" t="str">
        <f t="shared" si="8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100116, 'Б-100116-13',date'2016-03-04',2, 2, 2, 'RUR', 1, 18, date'2016-03-06', date'2016-03-07', 1001161, 1, to_date('2016-03-09 00:00:00','YYYY-MM-DD HH24:MI:SS'), 80000, 14400, 0, 205, 0, 'c1', 8,1);insert into xxxx_oebs_cash_payment_test (ID, INVOICE_ID, OEBS_PAYMENT, DOC_DATE, COMISS_DATE) values (s_xxxx_oebs_cash_payment_test.NEXTVAL, 100116, 40000, to_date('2016-03-09 00:00:00','YYYY-MM-DD HH24:MI:SS'), date'2016-03-31' );insert into xxxx_client_discount_m  (ID,CLIENT_ID,CLIENT_AVG_DISCOUNT,DT) values (s_xxxx_client_discount_m.NEXTVAL,205, 20, date'2016-03-01');insert into xxxx_loyal_clients_contr_attr (ID, CONTRACT_ID, CLIENT_ID, LC_TURNOVER, COLLATERAL_FIRST_DT, COLLATERAL_END_DT) values (s_xxxx_loyal_clients_contr_atr.NEXTVAL, 100017, 205, 10000, date'2015-03-01', date'2015-09-30' );</v>
      </c>
    </row>
    <row r="108" spans="1:47" s="330" customFormat="1" ht="15" customHeight="1" x14ac:dyDescent="0.3">
      <c r="A108" s="375">
        <v>17</v>
      </c>
      <c r="B108" s="440"/>
      <c r="C108" s="403" t="str">
        <f t="shared" si="89"/>
        <v>100017</v>
      </c>
      <c r="D108" s="403" t="str">
        <f t="shared" si="90"/>
        <v>100017/13</v>
      </c>
      <c r="E108" s="404" t="s">
        <v>251</v>
      </c>
      <c r="F108" s="404" t="s">
        <v>252</v>
      </c>
      <c r="G108" s="377">
        <v>1</v>
      </c>
      <c r="H108" s="379">
        <v>100117</v>
      </c>
      <c r="I108" s="403" t="str">
        <f t="shared" si="84"/>
        <v>Б-100117-13</v>
      </c>
      <c r="J108" s="381">
        <v>2</v>
      </c>
      <c r="K108" s="405">
        <v>1</v>
      </c>
      <c r="L108" s="403" t="s">
        <v>42</v>
      </c>
      <c r="M108" s="406">
        <v>1</v>
      </c>
      <c r="N108" s="403">
        <v>18</v>
      </c>
      <c r="O108" s="404" t="s">
        <v>170</v>
      </c>
      <c r="P108" s="404" t="s">
        <v>234</v>
      </c>
      <c r="Q108" s="404" t="s">
        <v>235</v>
      </c>
      <c r="R108" s="407" t="str">
        <f t="shared" si="91"/>
        <v>1001171</v>
      </c>
      <c r="S108" s="403">
        <v>1</v>
      </c>
      <c r="T108" s="404" t="s">
        <v>142</v>
      </c>
      <c r="U108" s="403">
        <v>60000</v>
      </c>
      <c r="V108" s="403">
        <f t="shared" si="86"/>
        <v>10800</v>
      </c>
      <c r="W108" s="403">
        <v>0</v>
      </c>
      <c r="X108" s="384">
        <v>206</v>
      </c>
      <c r="Y108" s="408" t="s">
        <v>47</v>
      </c>
      <c r="Z108" s="386">
        <f t="shared" si="81"/>
        <v>49200</v>
      </c>
      <c r="AA108" s="409"/>
      <c r="AB108" s="409"/>
      <c r="AC108" s="410">
        <f t="shared" si="92"/>
        <v>30000</v>
      </c>
      <c r="AD108" s="403"/>
      <c r="AE108" s="403"/>
      <c r="AF108" s="404" t="s">
        <v>231</v>
      </c>
      <c r="AG108" s="411">
        <v>8</v>
      </c>
      <c r="AH108" s="412">
        <v>13</v>
      </c>
      <c r="AI108" s="413" t="s">
        <v>229</v>
      </c>
      <c r="AJ108" s="404"/>
      <c r="AK108" s="404"/>
      <c r="AL108" s="407">
        <v>0</v>
      </c>
      <c r="AM108" s="436">
        <v>1</v>
      </c>
      <c r="AN108" s="403" t="s">
        <v>51</v>
      </c>
      <c r="AO108" s="403"/>
      <c r="AP108" s="447">
        <v>10000</v>
      </c>
      <c r="AQ108" s="448" t="s">
        <v>83</v>
      </c>
      <c r="AR108" s="449" t="s">
        <v>84</v>
      </c>
      <c r="AS108" s="407"/>
      <c r="AU108" t="str">
        <f t="shared" si="8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100117, 'Б-100117-13',date'2016-03-05',2, 1, 1, 'RUR', 1, 18, date'2016-03-06', date'2016-03-07', 1001171, 1, to_date('2016-03-11 00:00:00','YYYY-MM-DD HH24:MI:SS'), 60000, 10800, 0, 206, 0, 'c1', 8,1);insert into xxxx_oebs_cash_payment_test (ID, INVOICE_ID, OEBS_PAYMENT, DOC_DATE, COMISS_DATE) values (s_xxxx_oebs_cash_payment_test.NEXTVAL, 100117, 30000, to_date('2016-03-11 00:00:00','YYYY-MM-DD HH24:MI:SS'), date'2016-03-31' );insert into xxxx_client_discount_m  (ID,CLIENT_ID,CLIENT_AVG_DISCOUNT,DT) values (s_xxxx_client_discount_m.NEXTVAL,206, 13, date'2016-03-01');insert into xxxx_loyal_clients_contr_attr (ID, CONTRACT_ID, CLIENT_ID, LC_TURNOVER, COLLATERAL_FIRST_DT, COLLATERAL_END_DT) values (s_xxxx_loyal_clients_contr_atr.NEXTVAL, 100017, 206, 10000, date'2015-03-01', date'2015-09-30' );</v>
      </c>
    </row>
    <row r="109" spans="1:47" ht="15" customHeight="1" x14ac:dyDescent="0.3">
      <c r="A109" s="375">
        <v>18</v>
      </c>
      <c r="B109" s="441"/>
      <c r="C109" s="377" t="str">
        <f>"1000"&amp;A109</f>
        <v>100018</v>
      </c>
      <c r="D109" s="377" t="str">
        <f>"1000"&amp;A109&amp;"/13"</f>
        <v>100018/13</v>
      </c>
      <c r="E109" s="378" t="s">
        <v>251</v>
      </c>
      <c r="F109" s="378" t="s">
        <v>252</v>
      </c>
      <c r="G109" s="377">
        <v>1</v>
      </c>
      <c r="H109" s="379">
        <v>100118</v>
      </c>
      <c r="I109" s="380" t="str">
        <f>"Б-"&amp;H109&amp;"-13"</f>
        <v>Б-100118-13</v>
      </c>
      <c r="J109" s="381">
        <v>2</v>
      </c>
      <c r="K109" s="382">
        <v>1</v>
      </c>
      <c r="L109" s="377" t="s">
        <v>42</v>
      </c>
      <c r="M109" s="381">
        <v>1</v>
      </c>
      <c r="N109" s="377">
        <v>18</v>
      </c>
      <c r="O109" s="399" t="s">
        <v>171</v>
      </c>
      <c r="P109" s="399" t="s">
        <v>543</v>
      </c>
      <c r="Q109" s="399" t="s">
        <v>544</v>
      </c>
      <c r="R109" s="383" t="str">
        <f>H109&amp;"1"</f>
        <v>1001181</v>
      </c>
      <c r="S109" s="380">
        <v>1</v>
      </c>
      <c r="T109" s="399" t="s">
        <v>151</v>
      </c>
      <c r="U109" s="377">
        <v>100000</v>
      </c>
      <c r="V109" s="377">
        <f>U109*0.18</f>
        <v>18000</v>
      </c>
      <c r="W109" s="377">
        <v>0</v>
      </c>
      <c r="X109" s="384">
        <v>207</v>
      </c>
      <c r="Y109" s="385" t="s">
        <v>47</v>
      </c>
      <c r="Z109" s="386">
        <f t="shared" si="81"/>
        <v>82000</v>
      </c>
      <c r="AA109" s="387"/>
      <c r="AB109" s="388"/>
      <c r="AC109" s="379">
        <f>U109*0.5</f>
        <v>50000</v>
      </c>
      <c r="AD109" s="377"/>
      <c r="AE109" s="377"/>
      <c r="AF109" s="378" t="s">
        <v>231</v>
      </c>
      <c r="AG109" s="389">
        <v>8</v>
      </c>
      <c r="AH109" s="390">
        <v>13</v>
      </c>
      <c r="AI109" s="391" t="s">
        <v>229</v>
      </c>
      <c r="AJ109" s="378"/>
      <c r="AK109" s="378"/>
      <c r="AL109" s="383">
        <v>0</v>
      </c>
      <c r="AM109" s="380" t="s">
        <v>50</v>
      </c>
      <c r="AN109" s="377" t="s">
        <v>51</v>
      </c>
      <c r="AO109" s="377"/>
      <c r="AP109" s="383"/>
      <c r="AQ109" s="383"/>
      <c r="AR109" s="383"/>
      <c r="AS109" s="383" t="s">
        <v>82</v>
      </c>
      <c r="AU109" t="str">
        <f t="shared" ref="AU109:AU116" si="9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"&amp;A109&amp;", "&amp;C109&amp;", '"&amp;D109&amp;"', date'"&amp;E109&amp;"', date'"&amp;F109&amp;"', "&amp;G109&amp;", "&amp;H109&amp;", '"&amp;I109&amp;"',date'"&amp;O109&amp;"',"&amp;J109&amp;", "&amp;K109&amp;", "&amp;K109&amp;", '"&amp;L109&amp;"', "&amp;M109&amp;", "&amp;N109&amp;", date'"&amp;P109&amp;"', date'"&amp;Q109&amp;"', "&amp;R109&amp;", "&amp;S109&amp;", to_date('"&amp;T109&amp;"','YYYY-MM-DD HH24:MI:SS'), "&amp;U109&amp;", "&amp;V109&amp;", "&amp;W109&amp;", "&amp;X109&amp;", "&amp;AL109&amp;", '"&amp;AN109&amp;"', "&amp;AG109&amp;","&amp;AM109&amp;");"&amp;
IF(LEN(AC109)&gt;0,"insert into xxxx_oebs_cash_payment_test (ID, INVOICE_ID, OEBS_PAYMENT, DOC_DATE, COMISS_DATE) values (s_xxxx_oebs_cash_payment_test.NEXTVAL, "&amp;H109&amp;", "&amp;AC109&amp;", to_date('"&amp;T109&amp;"','YYYY-MM-DD HH24:MI:SS'), "&amp;AF109&amp;" );","")&amp;
IF(LEN(AD109)&gt;0,"insert into xxxx_oebs_cash_payment_test (ID, INVOICE_ID, OEBS_PAYMENT, DOC_DATE, COMISS_DATE) values (s_xxxx_oebs_cash_payment_test.NEXTVAL, "&amp;H109&amp;", "&amp;AD109&amp;", to_date('"&amp;T109&amp;"','YYYY-MM-DD HH24:MI:SS'), "&amp;AF109&amp;" );","")&amp;
IF(LEN(AE109)&gt;0,"insert into xxxx_oebs_cash_payment_test (ID, INVOICE_ID, OEBS_PAYMENT, DOC_DATE, COMISS_DATE) values (s_xxxx_oebs_cash_payment_test.NEXTVAL, "&amp;H109&amp;", "&amp;AE109&amp;", to_date('"&amp;T109&amp;"','YYYY-MM-DD HH24:MI:SS'), "&amp;AF109&amp;" );","")&amp;
IF(LEN(AH109)&gt;0,"insert into xxxx_client_discount_m  (ID,CLIENT_ID,CLIENT_AVG_DISCOUNT,DT) values (s_xxxx_client_discount_m.NEXTVAL,"&amp;X109&amp;", "&amp;AH109&amp;", "&amp;AI109&amp;");","")&amp;
IF(LEN(AJ109)&gt;0,"insert into xxxx_client_discount_m  (ID,CLIENT_ID,CLIENT_AVG_DISCOUNT,DT) values (s_xxxx_client_discount_m.NEXTVAL,"&amp;X109&amp;", "&amp;AJ109&amp;", "&amp;AK109&amp;");","")&amp;
IF(LEN(AO109)&gt;0,"insert into xxxx_contract_signed_attr (ID, CONTRACT_ID, CODE, KEY_NUM) values (s_xxxx_contract_signed_attr.NEXTVAL, "&amp;C109&amp;", 'SUPERCOMMISSION_BONUS' , "&amp;AO109&amp;" );","")&amp;
IF(LEN(AP109)&gt;0,"insert into xxxx_loyal_clients_contr_attr (ID, CONTRACT_ID, CLIENT_ID, LC_TURNOVER, COLLATERAL_FIRST_DT, COLLATERAL_END_DT) values (s_xxxx_loyal_clients_contr_atr.NEXTVAL, "&amp;C109&amp;", "&amp;X109&amp;", "&amp;AP109&amp;", "&amp;AQ109&amp;", "&amp;AR109&amp;"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100118, 'Б-100118-13',date'2016-02-02',2, 1, 1, 'RUR', 1, 18, date'2016-02-06', date'2016-02-07', 1001181, 1, to_date('2016-02-07 00:00:00','YYYY-MM-DD HH24:MI:SS'), 100000, 18000, 0, 207, 0, 'c1', 8,null);insert into xxxx_oebs_cash_payment_test (ID, INVOICE_ID, OEBS_PAYMENT, DOC_DATE, COMISS_DATE) values (s_xxxx_oebs_cash_payment_test.NEXTVAL, 100118, 50000, to_date('2016-02-07 00:00:00','YYYY-MM-DD HH24:MI:SS'), date'2016-03-31' );insert into xxxx_client_discount_m  (ID,CLIENT_ID,CLIENT_AVG_DISCOUNT,DT) values (s_xxxx_client_discount_m.NEXTVAL,207, 13, date'2016-03-01');</v>
      </c>
    </row>
    <row r="110" spans="1:47" ht="15" customHeight="1" x14ac:dyDescent="0.3">
      <c r="A110" s="375">
        <v>18</v>
      </c>
      <c r="B110" s="441"/>
      <c r="C110" s="377" t="str">
        <f t="shared" ref="C110:C113" si="94">"1000"&amp;A110</f>
        <v>100018</v>
      </c>
      <c r="D110" s="377" t="str">
        <f t="shared" ref="D110:D113" si="95">"1000"&amp;A110&amp;"/13"</f>
        <v>100018/13</v>
      </c>
      <c r="E110" s="378" t="s">
        <v>251</v>
      </c>
      <c r="F110" s="378" t="s">
        <v>252</v>
      </c>
      <c r="G110" s="377">
        <v>1</v>
      </c>
      <c r="H110" s="379">
        <v>100119</v>
      </c>
      <c r="I110" s="380" t="str">
        <f t="shared" si="84"/>
        <v>Б-100119-13</v>
      </c>
      <c r="J110" s="381">
        <v>2</v>
      </c>
      <c r="K110" s="398">
        <v>2</v>
      </c>
      <c r="L110" s="377" t="s">
        <v>42</v>
      </c>
      <c r="M110" s="381">
        <v>1</v>
      </c>
      <c r="N110" s="377">
        <v>18</v>
      </c>
      <c r="O110" s="378" t="s">
        <v>168</v>
      </c>
      <c r="P110" s="378" t="s">
        <v>234</v>
      </c>
      <c r="Q110" s="378" t="s">
        <v>235</v>
      </c>
      <c r="R110" s="383" t="str">
        <f t="shared" ref="R110:R113" si="96">H110&amp;"1"</f>
        <v>1001191</v>
      </c>
      <c r="S110" s="380">
        <v>1</v>
      </c>
      <c r="T110" s="378" t="s">
        <v>140</v>
      </c>
      <c r="U110" s="377">
        <v>90000</v>
      </c>
      <c r="V110" s="377">
        <f t="shared" si="86"/>
        <v>16200</v>
      </c>
      <c r="W110" s="377">
        <v>0</v>
      </c>
      <c r="X110" s="384">
        <v>208</v>
      </c>
      <c r="Y110" s="385" t="s">
        <v>47</v>
      </c>
      <c r="Z110" s="386">
        <f t="shared" si="81"/>
        <v>73800</v>
      </c>
      <c r="AA110" s="387"/>
      <c r="AB110" s="429"/>
      <c r="AC110" s="379">
        <f t="shared" ref="AC110:AC113" si="97">U110*0.5</f>
        <v>45000</v>
      </c>
      <c r="AD110" s="377"/>
      <c r="AE110" s="377"/>
      <c r="AF110" s="378" t="s">
        <v>231</v>
      </c>
      <c r="AG110" s="389">
        <v>8</v>
      </c>
      <c r="AH110" s="395">
        <v>7</v>
      </c>
      <c r="AI110" s="391" t="s">
        <v>229</v>
      </c>
      <c r="AJ110" s="378"/>
      <c r="AK110" s="378"/>
      <c r="AL110" s="383">
        <v>0</v>
      </c>
      <c r="AM110" s="380" t="s">
        <v>50</v>
      </c>
      <c r="AN110" s="377" t="s">
        <v>51</v>
      </c>
      <c r="AO110" s="377"/>
      <c r="AP110" s="383"/>
      <c r="AQ110" s="383"/>
      <c r="AR110" s="383"/>
      <c r="AS110" s="383"/>
      <c r="AU110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100119, 'Б-100119-13',date'2016-03-03',2, 2, 2, 'RUR', 1, 18, date'2016-03-06', date'2016-03-07', 1001191, 1, to_date('2016-03-08 00:00:00','YYYY-MM-DD HH24:MI:SS'), 90000, 16200, 0, 208,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(s_xxxx_client_discount_m.NEXTVAL,208, 7, date'2016-03-01');</v>
      </c>
    </row>
    <row r="111" spans="1:47" ht="15" customHeight="1" x14ac:dyDescent="0.3">
      <c r="A111" s="375">
        <v>18</v>
      </c>
      <c r="B111" s="441"/>
      <c r="C111" s="377" t="str">
        <f t="shared" si="94"/>
        <v>100018</v>
      </c>
      <c r="D111" s="377" t="str">
        <f t="shared" si="95"/>
        <v>100018/13</v>
      </c>
      <c r="E111" s="378" t="s">
        <v>251</v>
      </c>
      <c r="F111" s="378" t="s">
        <v>252</v>
      </c>
      <c r="G111" s="377">
        <v>1</v>
      </c>
      <c r="H111" s="379">
        <v>100120</v>
      </c>
      <c r="I111" s="380" t="str">
        <f t="shared" si="84"/>
        <v>Б-100120-13</v>
      </c>
      <c r="J111" s="381">
        <v>2</v>
      </c>
      <c r="K111" s="382">
        <v>3</v>
      </c>
      <c r="L111" s="377" t="s">
        <v>42</v>
      </c>
      <c r="M111" s="381">
        <v>1</v>
      </c>
      <c r="N111" s="377">
        <v>18</v>
      </c>
      <c r="O111" s="378" t="s">
        <v>168</v>
      </c>
      <c r="P111" s="378" t="s">
        <v>234</v>
      </c>
      <c r="Q111" s="378" t="s">
        <v>235</v>
      </c>
      <c r="R111" s="383" t="str">
        <f t="shared" si="96"/>
        <v>1001201</v>
      </c>
      <c r="S111" s="380">
        <v>1</v>
      </c>
      <c r="T111" s="378" t="s">
        <v>140</v>
      </c>
      <c r="U111" s="377">
        <v>90000</v>
      </c>
      <c r="V111" s="377">
        <f t="shared" si="86"/>
        <v>16200</v>
      </c>
      <c r="W111" s="377">
        <v>0</v>
      </c>
      <c r="X111" s="384">
        <v>209</v>
      </c>
      <c r="Y111" s="385" t="s">
        <v>47</v>
      </c>
      <c r="Z111" s="386">
        <f t="shared" si="81"/>
        <v>73800</v>
      </c>
      <c r="AA111" s="387"/>
      <c r="AB111" s="429"/>
      <c r="AC111" s="379">
        <f t="shared" si="97"/>
        <v>45000</v>
      </c>
      <c r="AD111" s="377"/>
      <c r="AE111" s="377"/>
      <c r="AF111" s="378" t="s">
        <v>231</v>
      </c>
      <c r="AG111" s="389">
        <v>8</v>
      </c>
      <c r="AH111" s="395">
        <v>7</v>
      </c>
      <c r="AI111" s="391" t="s">
        <v>229</v>
      </c>
      <c r="AJ111" s="378"/>
      <c r="AK111" s="378"/>
      <c r="AL111" s="383">
        <v>0</v>
      </c>
      <c r="AM111" s="380" t="s">
        <v>50</v>
      </c>
      <c r="AN111" s="377" t="s">
        <v>51</v>
      </c>
      <c r="AO111" s="377"/>
      <c r="AP111" s="383"/>
      <c r="AQ111" s="383"/>
      <c r="AR111" s="383"/>
      <c r="AS111" s="383"/>
      <c r="AU111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100120, 'Б-100120-13',date'2016-03-03',2, 3, 3, 'RUR', 1, 18, date'2016-03-06', date'2016-03-07', 1001201, 1, to_date('2016-03-08 00:00:00','YYYY-MM-DD HH24:MI:SS'), 90000, 16200, 0, 209,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(s_xxxx_client_discount_m.NEXTVAL,209, 7, date'2016-03-01');</v>
      </c>
    </row>
    <row r="112" spans="1:47" ht="15" customHeight="1" x14ac:dyDescent="0.3">
      <c r="A112" s="375">
        <v>18</v>
      </c>
      <c r="B112" s="441"/>
      <c r="C112" s="377" t="str">
        <f t="shared" si="94"/>
        <v>100018</v>
      </c>
      <c r="D112" s="377" t="str">
        <f t="shared" si="95"/>
        <v>100018/13</v>
      </c>
      <c r="E112" s="378" t="s">
        <v>251</v>
      </c>
      <c r="F112" s="378" t="s">
        <v>252</v>
      </c>
      <c r="G112" s="377">
        <v>1</v>
      </c>
      <c r="H112" s="379">
        <v>100121</v>
      </c>
      <c r="I112" s="380" t="str">
        <f t="shared" si="84"/>
        <v>Б-100121-13</v>
      </c>
      <c r="J112" s="381">
        <v>2</v>
      </c>
      <c r="K112" s="398">
        <v>2</v>
      </c>
      <c r="L112" s="377" t="s">
        <v>42</v>
      </c>
      <c r="M112" s="381">
        <v>1</v>
      </c>
      <c r="N112" s="377">
        <v>18</v>
      </c>
      <c r="O112" s="378" t="s">
        <v>169</v>
      </c>
      <c r="P112" s="378" t="s">
        <v>234</v>
      </c>
      <c r="Q112" s="378" t="s">
        <v>235</v>
      </c>
      <c r="R112" s="383" t="str">
        <f t="shared" si="96"/>
        <v>1001211</v>
      </c>
      <c r="S112" s="380">
        <v>1</v>
      </c>
      <c r="T112" s="378" t="s">
        <v>141</v>
      </c>
      <c r="U112" s="377">
        <v>80000</v>
      </c>
      <c r="V112" s="377">
        <f t="shared" si="86"/>
        <v>14400</v>
      </c>
      <c r="W112" s="377">
        <v>0</v>
      </c>
      <c r="X112" s="384">
        <v>210</v>
      </c>
      <c r="Y112" s="385" t="s">
        <v>47</v>
      </c>
      <c r="Z112" s="386">
        <f t="shared" si="81"/>
        <v>65600</v>
      </c>
      <c r="AA112" s="387"/>
      <c r="AB112" s="396"/>
      <c r="AC112" s="379">
        <f t="shared" si="97"/>
        <v>40000</v>
      </c>
      <c r="AD112" s="377"/>
      <c r="AE112" s="377"/>
      <c r="AF112" s="378" t="s">
        <v>231</v>
      </c>
      <c r="AG112" s="389">
        <v>8</v>
      </c>
      <c r="AH112" s="397">
        <v>20</v>
      </c>
      <c r="AI112" s="391" t="s">
        <v>229</v>
      </c>
      <c r="AJ112" s="378"/>
      <c r="AK112" s="378"/>
      <c r="AL112" s="383">
        <v>0</v>
      </c>
      <c r="AM112" s="380" t="s">
        <v>50</v>
      </c>
      <c r="AN112" s="377" t="s">
        <v>51</v>
      </c>
      <c r="AO112" s="377"/>
      <c r="AP112" s="383"/>
      <c r="AQ112" s="383"/>
      <c r="AR112" s="383"/>
      <c r="AS112" s="383"/>
      <c r="AU112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100121, 'Б-100121-13',date'2016-03-04',2, 2, 2, 'RUR', 1, 18, date'2016-03-06', date'2016-03-07', 1001211, 1, to_date('2016-03-09 00:00:00','YYYY-MM-DD HH24:MI:SS'), 80000, 14400, 0, 210,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(s_xxxx_client_discount_m.NEXTVAL,210, 20, date'2016-03-01');</v>
      </c>
    </row>
    <row r="113" spans="1:47" s="330" customFormat="1" ht="15" customHeight="1" x14ac:dyDescent="0.3">
      <c r="A113" s="375">
        <v>18</v>
      </c>
      <c r="B113" s="433"/>
      <c r="C113" s="403" t="str">
        <f t="shared" si="94"/>
        <v>100018</v>
      </c>
      <c r="D113" s="403" t="str">
        <f t="shared" si="95"/>
        <v>100018/13</v>
      </c>
      <c r="E113" s="404" t="s">
        <v>251</v>
      </c>
      <c r="F113" s="404" t="s">
        <v>252</v>
      </c>
      <c r="G113" s="377">
        <v>1</v>
      </c>
      <c r="H113" s="379">
        <v>100122</v>
      </c>
      <c r="I113" s="403" t="str">
        <f t="shared" si="84"/>
        <v>Б-100122-13</v>
      </c>
      <c r="J113" s="381">
        <v>2</v>
      </c>
      <c r="K113" s="405">
        <v>1</v>
      </c>
      <c r="L113" s="403" t="s">
        <v>42</v>
      </c>
      <c r="M113" s="406">
        <v>1</v>
      </c>
      <c r="N113" s="403">
        <v>18</v>
      </c>
      <c r="O113" s="404" t="s">
        <v>170</v>
      </c>
      <c r="P113" s="404" t="s">
        <v>234</v>
      </c>
      <c r="Q113" s="404" t="s">
        <v>235</v>
      </c>
      <c r="R113" s="407" t="str">
        <f t="shared" si="96"/>
        <v>1001221</v>
      </c>
      <c r="S113" s="403">
        <v>1</v>
      </c>
      <c r="T113" s="404" t="s">
        <v>142</v>
      </c>
      <c r="U113" s="403">
        <v>60000</v>
      </c>
      <c r="V113" s="403">
        <f t="shared" si="86"/>
        <v>10800</v>
      </c>
      <c r="W113" s="403">
        <v>0</v>
      </c>
      <c r="X113" s="384">
        <v>211</v>
      </c>
      <c r="Y113" s="408" t="s">
        <v>47</v>
      </c>
      <c r="Z113" s="386">
        <f t="shared" si="81"/>
        <v>49200</v>
      </c>
      <c r="AA113" s="409"/>
      <c r="AB113" s="409"/>
      <c r="AC113" s="410">
        <f t="shared" si="97"/>
        <v>30000</v>
      </c>
      <c r="AD113" s="403"/>
      <c r="AE113" s="403"/>
      <c r="AF113" s="404" t="s">
        <v>231</v>
      </c>
      <c r="AG113" s="411">
        <v>8</v>
      </c>
      <c r="AH113" s="412">
        <v>13</v>
      </c>
      <c r="AI113" s="413" t="s">
        <v>229</v>
      </c>
      <c r="AJ113" s="404"/>
      <c r="AK113" s="404"/>
      <c r="AL113" s="407">
        <v>0</v>
      </c>
      <c r="AM113" s="403" t="s">
        <v>50</v>
      </c>
      <c r="AN113" s="403" t="s">
        <v>51</v>
      </c>
      <c r="AO113" s="403"/>
      <c r="AP113" s="407"/>
      <c r="AQ113" s="407"/>
      <c r="AR113" s="407"/>
      <c r="AS113" s="407"/>
      <c r="AU113" s="330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100122, 'Б-100122-13',date'2016-03-05',2, 1, 1, 'RUR', 1, 18, date'2016-03-06', date'2016-03-07', 1001221, 1, to_date('2016-03-11 00:00:00','YYYY-MM-DD HH24:MI:SS'), 60000, 10800, 0, 211,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(s_xxxx_client_discount_m.NEXTVAL,211, 13, date'2016-03-01');</v>
      </c>
    </row>
    <row r="114" spans="1:47" ht="15" customHeight="1" x14ac:dyDescent="0.3">
      <c r="A114" s="375">
        <v>19</v>
      </c>
      <c r="B114" s="441"/>
      <c r="C114" s="377" t="str">
        <f>"1000"&amp;A114</f>
        <v>100019</v>
      </c>
      <c r="D114" s="377" t="str">
        <f>"1000"&amp;A114&amp;"/13"</f>
        <v>100019/13</v>
      </c>
      <c r="E114" s="378" t="s">
        <v>251</v>
      </c>
      <c r="F114" s="378" t="s">
        <v>252</v>
      </c>
      <c r="G114" s="377">
        <v>1</v>
      </c>
      <c r="H114" s="379">
        <v>100123</v>
      </c>
      <c r="I114" s="380" t="str">
        <f>"Б-"&amp;H114&amp;"-13"</f>
        <v>Б-100123-13</v>
      </c>
      <c r="J114" s="381">
        <v>2</v>
      </c>
      <c r="K114" s="377">
        <v>7</v>
      </c>
      <c r="L114" s="377" t="s">
        <v>42</v>
      </c>
      <c r="M114" s="381">
        <v>1</v>
      </c>
      <c r="N114" s="377">
        <v>18</v>
      </c>
      <c r="O114" s="378" t="s">
        <v>167</v>
      </c>
      <c r="P114" s="378" t="s">
        <v>234</v>
      </c>
      <c r="Q114" s="378" t="s">
        <v>235</v>
      </c>
      <c r="R114" s="383" t="str">
        <f>H114&amp;"1"</f>
        <v>1001231</v>
      </c>
      <c r="S114" s="380">
        <v>1</v>
      </c>
      <c r="T114" s="378" t="s">
        <v>139</v>
      </c>
      <c r="U114" s="377">
        <v>100000</v>
      </c>
      <c r="V114" s="377">
        <f>U114*0.18</f>
        <v>18000</v>
      </c>
      <c r="W114" s="377">
        <v>0</v>
      </c>
      <c r="X114" s="384">
        <v>212</v>
      </c>
      <c r="Y114" s="385" t="s">
        <v>47</v>
      </c>
      <c r="Z114" s="386">
        <f t="shared" si="81"/>
        <v>82000</v>
      </c>
      <c r="AA114" s="387"/>
      <c r="AB114" s="388"/>
      <c r="AC114" s="379">
        <f>U114*0.5</f>
        <v>50000</v>
      </c>
      <c r="AD114" s="377"/>
      <c r="AE114" s="377"/>
      <c r="AF114" s="378" t="s">
        <v>231</v>
      </c>
      <c r="AG114" s="389">
        <v>8</v>
      </c>
      <c r="AH114" s="390">
        <v>13</v>
      </c>
      <c r="AI114" s="391" t="s">
        <v>229</v>
      </c>
      <c r="AJ114" s="378"/>
      <c r="AK114" s="378"/>
      <c r="AL114" s="383">
        <v>0</v>
      </c>
      <c r="AM114" s="380" t="s">
        <v>50</v>
      </c>
      <c r="AN114" s="377" t="s">
        <v>51</v>
      </c>
      <c r="AO114" s="377"/>
      <c r="AP114" s="383"/>
      <c r="AQ114" s="383"/>
      <c r="AR114" s="383"/>
      <c r="AS114" t="s">
        <v>89</v>
      </c>
      <c r="AU114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100123, 'Б-100123-13',date'2016-03-02',2, 7, 7, 'RUR', 1, 18, date'2016-03-06', date'2016-03-07', 1001231, 1, to_date('2016-03-07 00:00:00','YYYY-MM-DD HH24:MI:SS'), 100000, 18000, 0, 212,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(s_xxxx_client_discount_m.NEXTVAL,212, 13, date'2016-03-01');</v>
      </c>
    </row>
    <row r="115" spans="1:47" ht="15" customHeight="1" x14ac:dyDescent="0.3">
      <c r="A115" s="375">
        <v>19</v>
      </c>
      <c r="B115" s="441"/>
      <c r="C115" s="377" t="str">
        <f t="shared" ref="C115:C118" si="98">"1000"&amp;A115</f>
        <v>100019</v>
      </c>
      <c r="D115" s="377" t="str">
        <f t="shared" ref="D115:D118" si="99">"1000"&amp;A115&amp;"/13"</f>
        <v>100019/13</v>
      </c>
      <c r="E115" s="378" t="s">
        <v>251</v>
      </c>
      <c r="F115" s="378" t="s">
        <v>252</v>
      </c>
      <c r="G115" s="377">
        <v>1</v>
      </c>
      <c r="H115" s="379">
        <v>100124</v>
      </c>
      <c r="I115" s="380" t="str">
        <f t="shared" ref="I115:I118" si="100">"Б-"&amp;H115&amp;"-13"</f>
        <v>Б-100124-13</v>
      </c>
      <c r="J115" s="381">
        <v>2</v>
      </c>
      <c r="K115" s="377">
        <v>7</v>
      </c>
      <c r="L115" s="377" t="s">
        <v>42</v>
      </c>
      <c r="M115" s="450">
        <v>0</v>
      </c>
      <c r="N115" s="377">
        <v>18</v>
      </c>
      <c r="O115" s="378" t="s">
        <v>168</v>
      </c>
      <c r="P115" s="378" t="s">
        <v>234</v>
      </c>
      <c r="Q115" s="378" t="s">
        <v>235</v>
      </c>
      <c r="R115" s="383" t="str">
        <f t="shared" ref="R115:R118" si="101">H115&amp;"1"</f>
        <v>1001241</v>
      </c>
      <c r="S115" s="380">
        <v>1</v>
      </c>
      <c r="T115" s="378" t="s">
        <v>140</v>
      </c>
      <c r="U115" s="377">
        <v>90000</v>
      </c>
      <c r="V115" s="377">
        <f t="shared" ref="V115:V118" si="102">U115*0.18</f>
        <v>16200</v>
      </c>
      <c r="W115" s="377">
        <v>0</v>
      </c>
      <c r="X115" s="384">
        <v>213</v>
      </c>
      <c r="Y115" s="385" t="s">
        <v>47</v>
      </c>
      <c r="Z115" s="386">
        <f t="shared" si="81"/>
        <v>73800</v>
      </c>
      <c r="AA115" s="387"/>
      <c r="AB115" s="429"/>
      <c r="AC115" s="379">
        <f t="shared" ref="AC115:AC118" si="103">U115*0.5</f>
        <v>45000</v>
      </c>
      <c r="AD115" s="377"/>
      <c r="AE115" s="377"/>
      <c r="AF115" s="378" t="s">
        <v>231</v>
      </c>
      <c r="AG115" s="389">
        <v>8</v>
      </c>
      <c r="AH115" s="395">
        <v>7</v>
      </c>
      <c r="AI115" s="391" t="s">
        <v>229</v>
      </c>
      <c r="AJ115" s="378"/>
      <c r="AK115" s="378"/>
      <c r="AL115" s="383">
        <v>0</v>
      </c>
      <c r="AM115" s="380" t="s">
        <v>50</v>
      </c>
      <c r="AN115" s="377" t="s">
        <v>51</v>
      </c>
      <c r="AO115" s="377"/>
      <c r="AP115" s="383"/>
      <c r="AQ115" s="383"/>
      <c r="AR115" s="383"/>
      <c r="AS115" t="s">
        <v>90</v>
      </c>
      <c r="AU115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100124, 'Б-100124-13',date'2016-03-03',2, 7, 7, 'RUR', 0, 18, date'2016-03-06', date'2016-03-07', 1001241, 1, to_date('2016-03-08 00:00:00','YYYY-MM-DD HH24:MI:SS'), 90000, 16200, 0, 213,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(s_xxxx_client_discount_m.NEXTVAL,213, 7, date'2016-03-01');</v>
      </c>
    </row>
    <row r="116" spans="1:47" ht="15" customHeight="1" x14ac:dyDescent="0.3">
      <c r="A116" s="375">
        <v>19</v>
      </c>
      <c r="B116" s="441"/>
      <c r="C116" s="377" t="str">
        <f t="shared" si="98"/>
        <v>100019</v>
      </c>
      <c r="D116" s="377" t="str">
        <f t="shared" si="99"/>
        <v>100019/13</v>
      </c>
      <c r="E116" s="378" t="s">
        <v>251</v>
      </c>
      <c r="F116" s="378" t="s">
        <v>252</v>
      </c>
      <c r="G116" s="377">
        <v>1</v>
      </c>
      <c r="H116" s="379">
        <v>100125</v>
      </c>
      <c r="I116" s="380" t="str">
        <f t="shared" si="100"/>
        <v>Б-100125-13</v>
      </c>
      <c r="J116" s="381">
        <v>2</v>
      </c>
      <c r="K116" s="377">
        <v>7</v>
      </c>
      <c r="L116" s="382" t="s">
        <v>91</v>
      </c>
      <c r="M116" s="381">
        <v>1</v>
      </c>
      <c r="N116" s="377">
        <v>18</v>
      </c>
      <c r="O116" s="378" t="s">
        <v>168</v>
      </c>
      <c r="P116" s="378" t="s">
        <v>234</v>
      </c>
      <c r="Q116" s="378" t="s">
        <v>235</v>
      </c>
      <c r="R116" s="383" t="str">
        <f t="shared" si="101"/>
        <v>1001251</v>
      </c>
      <c r="S116" s="380">
        <v>1</v>
      </c>
      <c r="T116" s="378" t="s">
        <v>140</v>
      </c>
      <c r="U116" s="377">
        <v>1300</v>
      </c>
      <c r="V116" s="377">
        <f t="shared" si="102"/>
        <v>234</v>
      </c>
      <c r="W116" s="377">
        <v>0</v>
      </c>
      <c r="X116" s="384">
        <v>214</v>
      </c>
      <c r="Y116" s="385" t="s">
        <v>47</v>
      </c>
      <c r="Z116" s="386">
        <f t="shared" si="81"/>
        <v>1066</v>
      </c>
      <c r="AA116" s="387"/>
      <c r="AB116" s="429"/>
      <c r="AC116" s="379">
        <f t="shared" si="103"/>
        <v>650</v>
      </c>
      <c r="AD116" s="377"/>
      <c r="AE116" s="377"/>
      <c r="AF116" s="378" t="s">
        <v>231</v>
      </c>
      <c r="AG116" s="389">
        <v>8</v>
      </c>
      <c r="AH116" s="395">
        <v>7</v>
      </c>
      <c r="AI116" s="391" t="s">
        <v>229</v>
      </c>
      <c r="AJ116" s="378"/>
      <c r="AK116" s="378"/>
      <c r="AL116" s="383">
        <v>0</v>
      </c>
      <c r="AM116" s="380" t="s">
        <v>50</v>
      </c>
      <c r="AN116" s="377" t="s">
        <v>51</v>
      </c>
      <c r="AO116" s="377"/>
      <c r="AP116" s="383"/>
      <c r="AQ116" s="383"/>
      <c r="AR116" s="383"/>
      <c r="AU116" t="str">
        <f t="shared" si="9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100125, 'Б-100125-13',date'2016-03-03',2, 7, 7, 'USD', 1, 18, date'2016-03-06', date'2016-03-07', 1001251, 1, to_date('2016-03-08 00:00:00','YYYY-MM-DD HH24:MI:SS'), 1300, 234, 0, 214, 0, 'c1', 8,null);insert into xxxx_oebs_cash_payment_test (ID, INVOICE_ID, OEBS_PAYMENT, DOC_DATE, COMISS_DATE) values (s_xxxx_oebs_cash_payment_test.NEXTVAL, 100125, 650, to_date('2016-03-08 00:00:00','YYYY-MM-DD HH24:MI:SS'), date'2016-03-31' );insert into xxxx_client_discount_m  (ID,CLIENT_ID,CLIENT_AVG_DISCOUNT,DT) values (s_xxxx_client_discount_m.NEXTVAL,214, 7, date'2016-03-01');</v>
      </c>
    </row>
    <row r="117" spans="1:47" ht="15" customHeight="1" x14ac:dyDescent="0.3">
      <c r="A117" s="375">
        <v>19</v>
      </c>
      <c r="B117" s="441"/>
      <c r="C117" s="377" t="str">
        <f t="shared" si="98"/>
        <v>100019</v>
      </c>
      <c r="D117" s="377" t="str">
        <f t="shared" si="99"/>
        <v>100019/13</v>
      </c>
      <c r="E117" s="378" t="s">
        <v>251</v>
      </c>
      <c r="F117" s="378" t="s">
        <v>252</v>
      </c>
      <c r="G117" s="377">
        <v>1</v>
      </c>
      <c r="H117" s="379">
        <v>100126</v>
      </c>
      <c r="I117" s="380" t="str">
        <f t="shared" si="100"/>
        <v>Б-100126-13</v>
      </c>
      <c r="J117" s="381">
        <v>2</v>
      </c>
      <c r="K117" s="398">
        <v>2</v>
      </c>
      <c r="L117" s="377" t="s">
        <v>42</v>
      </c>
      <c r="M117" s="381">
        <v>1</v>
      </c>
      <c r="N117" s="377">
        <v>18</v>
      </c>
      <c r="O117" s="378" t="s">
        <v>169</v>
      </c>
      <c r="P117" s="378" t="s">
        <v>234</v>
      </c>
      <c r="Q117" s="378" t="s">
        <v>235</v>
      </c>
      <c r="R117" s="383" t="str">
        <f t="shared" si="101"/>
        <v>1001261</v>
      </c>
      <c r="S117" s="380">
        <v>1</v>
      </c>
      <c r="T117" s="378" t="s">
        <v>141</v>
      </c>
      <c r="U117" s="377">
        <v>80000</v>
      </c>
      <c r="V117" s="377">
        <f t="shared" si="102"/>
        <v>14400</v>
      </c>
      <c r="W117" s="377">
        <v>0</v>
      </c>
      <c r="X117" s="384">
        <v>215</v>
      </c>
      <c r="Y117" s="385" t="s">
        <v>47</v>
      </c>
      <c r="Z117" s="386">
        <f t="shared" si="81"/>
        <v>65600</v>
      </c>
      <c r="AA117" s="387"/>
      <c r="AB117" s="396"/>
      <c r="AC117" s="379">
        <f t="shared" si="103"/>
        <v>40000</v>
      </c>
      <c r="AD117" s="377"/>
      <c r="AE117" s="377"/>
      <c r="AF117" s="378" t="s">
        <v>231</v>
      </c>
      <c r="AG117" s="389">
        <v>8</v>
      </c>
      <c r="AH117" s="397">
        <v>20</v>
      </c>
      <c r="AI117" s="391" t="s">
        <v>229</v>
      </c>
      <c r="AJ117" s="378"/>
      <c r="AK117" s="378"/>
      <c r="AL117" s="383">
        <v>0</v>
      </c>
      <c r="AM117" s="380" t="s">
        <v>50</v>
      </c>
      <c r="AN117" s="377" t="s">
        <v>51</v>
      </c>
      <c r="AO117" s="377"/>
      <c r="AP117" s="383"/>
      <c r="AQ117" s="383"/>
      <c r="AR117" s="383"/>
      <c r="AU117" t="str">
        <f t="shared" ref="AU117:AU163" si="10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"&amp;A117&amp;", "&amp;C117&amp;", '"&amp;D117&amp;"', date'"&amp;E117&amp;"', date'"&amp;F117&amp;"', "&amp;G117&amp;", "&amp;H117&amp;", '"&amp;I117&amp;"',date'"&amp;O117&amp;"',"&amp;J117&amp;", "&amp;K117&amp;", "&amp;K117&amp;", '"&amp;L117&amp;"', "&amp;M117&amp;", "&amp;N117&amp;", date'"&amp;P117&amp;"', date'"&amp;Q117&amp;"', "&amp;R117&amp;", "&amp;S117&amp;", to_date('"&amp;T117&amp;"','YYYY-MM-DD HH24:MI:SS'), "&amp;U117&amp;", "&amp;V117&amp;", "&amp;W117&amp;", "&amp;X117&amp;", "&amp;AL117&amp;", '"&amp;AN117&amp;"', "&amp;AG117&amp;","&amp;AM117&amp;");"&amp;
IF(LEN(AC117)&gt;0,"insert into xxxx_oebs_cash_payment_test (ID, INVOICE_ID, OEBS_PAYMENT, DOC_DATE, COMISS_DATE) values (s_xxxx_oebs_cash_payment_test.NEXTVAL, "&amp;H117&amp;", "&amp;AC117&amp;", to_date('"&amp;T117&amp;"','YYYY-MM-DD HH24:MI:SS'), "&amp;AF117&amp;" );","")&amp;
IF(LEN(AD117)&gt;0,"insert into xxxx_oebs_cash_payment_test (ID, INVOICE_ID, OEBS_PAYMENT, DOC_DATE, COMISS_DATE) values (s_xxxx_oebs_cash_payment_test.NEXTVAL, "&amp;H117&amp;", "&amp;AD117&amp;", to_date('"&amp;T117&amp;"','YYYY-MM-DD HH24:MI:SS'), "&amp;AF117&amp;" );","")&amp;
IF(LEN(AE117)&gt;0,"insert into xxxx_oebs_cash_payment_test (ID, INVOICE_ID, OEBS_PAYMENT, DOC_DATE, COMISS_DATE) values (s_xxxx_oebs_cash_payment_test.NEXTVAL, "&amp;H117&amp;", "&amp;AE117&amp;", to_date('"&amp;T117&amp;"','YYYY-MM-DD HH24:MI:SS'), "&amp;AF117&amp;" );","")&amp;
IF(LEN(AH117)&gt;0,"insert into xxxx_client_discount_m  (ID,CLIENT_ID,CLIENT_AVG_DISCOUNT,DT) values (s_xxxx_client_discount_m.NEXTVAL,"&amp;X117&amp;", "&amp;AH117&amp;", "&amp;AI117&amp;");","")&amp;
IF(LEN(AJ117)&gt;0,"insert into xxxx_client_discount_m  (ID,CLIENT_ID,CLIENT_AVG_DISCOUNT,DT) values (s_xxxx_client_discount_m.NEXTVAL,"&amp;X117&amp;", "&amp;AJ117&amp;", "&amp;AK117&amp;");","")&amp;
IF(LEN(AO117)&gt;0,"insert into xxxx_contract_signed_attr (ID, CONTRACT_ID, CODE, KEY_NUM) values (s_xxxx_contract_signed_attr.NEXTVAL, "&amp;C117&amp;", 'SUPERCOMMISSION_BONUS' , "&amp;AO117&amp;" );","")&amp;
IF(LEN(AP117)&gt;0,"insert into xxxx_loyal_clients_contr_attr (ID, CONTRACT_ID, CLIENT_ID, LC_TURNOVER, COLLATERAL_FIRST_DT, COLLATERAL_END_DT) values (s_xxxx_loyal_clients_contr_atr.NEXTVAL, "&amp;C117&amp;", "&amp;X117&amp;", "&amp;AP117&amp;", "&amp;AQ117&amp;", "&amp;AR117&amp;"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100126, 'Б-100126-13',date'2016-03-04',2, 2, 2, 'RUR', 1, 18, date'2016-03-06', date'2016-03-07', 1001261, 1, to_date('2016-03-09 00:00:00','YYYY-MM-DD HH24:MI:SS'), 80000, 14400, 0, 215, 0, 'c1', 8,null);insert into xxxx_oebs_cash_payment_test (ID, INVOICE_ID, OEBS_PAYMENT, DOC_DATE, COMISS_DATE) values (s_xxxx_oebs_cash_payment_test.NEXTVAL, 100126, 40000, to_date('2016-03-09 00:00:00','YYYY-MM-DD HH24:MI:SS'), date'2016-03-31' );insert into xxxx_client_discount_m  (ID,CLIENT_ID,CLIENT_AVG_DISCOUNT,DT) values (s_xxxx_client_discount_m.NEXTVAL,215, 20, date'2016-03-01');</v>
      </c>
    </row>
    <row r="118" spans="1:47" s="330" customFormat="1" ht="15" customHeight="1" x14ac:dyDescent="0.3">
      <c r="A118" s="375">
        <v>19</v>
      </c>
      <c r="B118" s="433"/>
      <c r="C118" s="403" t="str">
        <f t="shared" si="98"/>
        <v>100019</v>
      </c>
      <c r="D118" s="403" t="str">
        <f t="shared" si="99"/>
        <v>100019/13</v>
      </c>
      <c r="E118" s="404" t="s">
        <v>251</v>
      </c>
      <c r="F118" s="404" t="s">
        <v>252</v>
      </c>
      <c r="G118" s="377">
        <v>1</v>
      </c>
      <c r="H118" s="379">
        <v>100127</v>
      </c>
      <c r="I118" s="403" t="str">
        <f t="shared" si="100"/>
        <v>Б-100127-13</v>
      </c>
      <c r="J118" s="381">
        <v>2</v>
      </c>
      <c r="K118" s="405">
        <v>1</v>
      </c>
      <c r="L118" s="403" t="s">
        <v>42</v>
      </c>
      <c r="M118" s="406">
        <v>1</v>
      </c>
      <c r="N118" s="403">
        <v>18</v>
      </c>
      <c r="O118" s="404" t="s">
        <v>170</v>
      </c>
      <c r="P118" s="404" t="s">
        <v>234</v>
      </c>
      <c r="Q118" s="404" t="s">
        <v>235</v>
      </c>
      <c r="R118" s="407" t="str">
        <f t="shared" si="101"/>
        <v>1001271</v>
      </c>
      <c r="S118" s="403">
        <v>1</v>
      </c>
      <c r="T118" s="404" t="s">
        <v>142</v>
      </c>
      <c r="U118" s="403">
        <v>60000</v>
      </c>
      <c r="V118" s="403">
        <f t="shared" si="102"/>
        <v>10800</v>
      </c>
      <c r="W118" s="403">
        <v>0</v>
      </c>
      <c r="X118" s="384">
        <v>216</v>
      </c>
      <c r="Y118" s="408" t="s">
        <v>47</v>
      </c>
      <c r="Z118" s="386">
        <f t="shared" si="81"/>
        <v>49200</v>
      </c>
      <c r="AA118" s="409"/>
      <c r="AB118" s="409"/>
      <c r="AC118" s="410">
        <f t="shared" si="103"/>
        <v>30000</v>
      </c>
      <c r="AD118" s="403"/>
      <c r="AE118" s="403"/>
      <c r="AF118" s="404" t="s">
        <v>231</v>
      </c>
      <c r="AG118" s="411">
        <v>8</v>
      </c>
      <c r="AH118" s="412">
        <v>13</v>
      </c>
      <c r="AI118" s="413" t="s">
        <v>229</v>
      </c>
      <c r="AJ118" s="404"/>
      <c r="AK118" s="404"/>
      <c r="AL118" s="407">
        <v>0</v>
      </c>
      <c r="AM118" s="403" t="s">
        <v>50</v>
      </c>
      <c r="AN118" s="403" t="s">
        <v>51</v>
      </c>
      <c r="AO118" s="403"/>
      <c r="AP118" s="407"/>
      <c r="AQ118" s="407"/>
      <c r="AR118" s="407"/>
      <c r="AU118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100127, 'Б-100127-13',date'2016-03-05',2, 1, 1, 'RUR', 1, 18, date'2016-03-06', date'2016-03-07', 1001271, 1, to_date('2016-03-11 00:00:00','YYYY-MM-DD HH24:MI:SS'), 60000, 10800, 0, 216, 0, 'c1', 8,null);insert into xxxx_oebs_cash_payment_test (ID, INVOICE_ID, OEBS_PAYMENT, DOC_DATE, COMISS_DATE) values (s_xxxx_oebs_cash_payment_test.NEXTVAL, 100127, 30000, to_date('2016-03-11 00:00:00','YYYY-MM-DD HH24:MI:SS'), date'2016-03-31' );insert into xxxx_client_discount_m  (ID,CLIENT_ID,CLIENT_AVG_DISCOUNT,DT) values (s_xxxx_client_discount_m.NEXTVAL,216, 13, date'2016-03-01');</v>
      </c>
    </row>
    <row r="119" spans="1:47" ht="15" customHeight="1" x14ac:dyDescent="0.3">
      <c r="A119" s="375">
        <v>20</v>
      </c>
      <c r="B119" s="376"/>
      <c r="C119" s="377" t="str">
        <f>"1000"&amp;A119</f>
        <v>100020</v>
      </c>
      <c r="D119" s="377" t="str">
        <f>"1000"&amp;A119&amp;"/13"</f>
        <v>100020/13</v>
      </c>
      <c r="E119" s="378" t="s">
        <v>251</v>
      </c>
      <c r="F119" s="378" t="s">
        <v>252</v>
      </c>
      <c r="G119" s="377">
        <v>1</v>
      </c>
      <c r="H119" s="379">
        <v>100128</v>
      </c>
      <c r="I119" s="380" t="str">
        <f>"Б-"&amp;H119&amp;"-13"</f>
        <v>Б-100128-13</v>
      </c>
      <c r="J119" s="381">
        <v>2</v>
      </c>
      <c r="K119" s="377">
        <v>7</v>
      </c>
      <c r="L119" s="382" t="s">
        <v>91</v>
      </c>
      <c r="M119" s="381">
        <v>1</v>
      </c>
      <c r="N119" s="377">
        <v>18</v>
      </c>
      <c r="O119" s="378" t="s">
        <v>167</v>
      </c>
      <c r="P119" s="378" t="s">
        <v>234</v>
      </c>
      <c r="Q119" s="378" t="s">
        <v>235</v>
      </c>
      <c r="R119" s="383" t="str">
        <f>H119&amp;"1"</f>
        <v>1001281</v>
      </c>
      <c r="S119" s="380">
        <v>1</v>
      </c>
      <c r="T119" s="378" t="s">
        <v>139</v>
      </c>
      <c r="U119" s="377">
        <v>10000</v>
      </c>
      <c r="V119" s="377">
        <f>U119*0.18</f>
        <v>1800</v>
      </c>
      <c r="W119" s="377">
        <v>0</v>
      </c>
      <c r="X119" s="384">
        <v>217</v>
      </c>
      <c r="Y119" s="385" t="s">
        <v>47</v>
      </c>
      <c r="Z119" s="386">
        <f t="shared" si="81"/>
        <v>8200</v>
      </c>
      <c r="AA119" s="387"/>
      <c r="AB119" s="388"/>
      <c r="AC119" s="379">
        <f>U119*0.5</f>
        <v>5000</v>
      </c>
      <c r="AD119" s="377"/>
      <c r="AE119" s="377"/>
      <c r="AF119" s="378" t="s">
        <v>231</v>
      </c>
      <c r="AG119" s="389">
        <v>8</v>
      </c>
      <c r="AH119" s="390">
        <v>13</v>
      </c>
      <c r="AI119" s="391" t="s">
        <v>229</v>
      </c>
      <c r="AJ119" s="378"/>
      <c r="AK119" s="378"/>
      <c r="AL119" s="383">
        <v>0</v>
      </c>
      <c r="AM119" s="380" t="s">
        <v>50</v>
      </c>
      <c r="AN119" s="377" t="s">
        <v>51</v>
      </c>
      <c r="AO119" s="377"/>
      <c r="AP119" s="383"/>
      <c r="AQ119" s="383"/>
      <c r="AR119" s="383"/>
      <c r="AS119" s="383" t="s">
        <v>92</v>
      </c>
      <c r="AU119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100128, 'Б-100128-13',date'2016-03-02',2, 7, 7, 'USD', 1, 18, date'2016-03-06', date'2016-03-07', 1001281, 1, to_date('2016-03-07 00:00:00','YYYY-MM-DD HH24:MI:SS'), 10000, 1800, 0, 217, 0, 'c1', 8,null);insert into xxxx_oebs_cash_payment_test (ID, INVOICE_ID, OEBS_PAYMENT, DOC_DATE, COMISS_DATE) values (s_xxxx_oebs_cash_payment_test.NEXTVAL, 100128, 5000, to_date('2016-03-07 00:00:00','YYYY-MM-DD HH24:MI:SS'), date'2016-03-31' );insert into xxxx_client_discount_m  (ID,CLIENT_ID,CLIENT_AVG_DISCOUNT,DT) values (s_xxxx_client_discount_m.NEXTVAL,217, 13, date'2016-03-01');</v>
      </c>
    </row>
    <row r="120" spans="1:47" ht="15" customHeight="1" x14ac:dyDescent="0.3">
      <c r="A120" s="375">
        <v>20</v>
      </c>
      <c r="B120" s="376"/>
      <c r="C120" s="377" t="str">
        <f t="shared" ref="C120:C163" si="105">"1000"&amp;A120</f>
        <v>100020</v>
      </c>
      <c r="D120" s="377" t="str">
        <f t="shared" ref="D120:D163" si="106">"1000"&amp;A120&amp;"/13"</f>
        <v>100020/13</v>
      </c>
      <c r="E120" s="378" t="s">
        <v>251</v>
      </c>
      <c r="F120" s="378" t="s">
        <v>252</v>
      </c>
      <c r="G120" s="377">
        <v>1</v>
      </c>
      <c r="H120" s="379">
        <v>100129</v>
      </c>
      <c r="I120" s="380" t="str">
        <f t="shared" ref="I120:I163" si="107">"Б-"&amp;H120&amp;"-13"</f>
        <v>Б-100129-13</v>
      </c>
      <c r="J120" s="381">
        <v>2</v>
      </c>
      <c r="K120" s="377">
        <v>7</v>
      </c>
      <c r="L120" s="382" t="s">
        <v>91</v>
      </c>
      <c r="M120" s="381">
        <v>1</v>
      </c>
      <c r="N120" s="377">
        <v>18</v>
      </c>
      <c r="O120" s="378" t="s">
        <v>168</v>
      </c>
      <c r="P120" s="378" t="s">
        <v>234</v>
      </c>
      <c r="Q120" s="378" t="s">
        <v>235</v>
      </c>
      <c r="R120" s="383" t="str">
        <f t="shared" ref="R120:R145" si="108">H120&amp;"1"</f>
        <v>1001291</v>
      </c>
      <c r="S120" s="380">
        <v>1</v>
      </c>
      <c r="T120" s="378" t="s">
        <v>140</v>
      </c>
      <c r="U120" s="377">
        <v>9000</v>
      </c>
      <c r="V120" s="377">
        <f t="shared" ref="V120:V145" si="109">U120*0.18</f>
        <v>1620</v>
      </c>
      <c r="W120" s="377">
        <v>0</v>
      </c>
      <c r="X120" s="384">
        <v>218</v>
      </c>
      <c r="Y120" s="385" t="s">
        <v>47</v>
      </c>
      <c r="Z120" s="386">
        <f t="shared" si="81"/>
        <v>7380</v>
      </c>
      <c r="AA120" s="387"/>
      <c r="AB120" s="429"/>
      <c r="AC120" s="379">
        <f t="shared" ref="AC120:AC145" si="110">U120*0.5</f>
        <v>4500</v>
      </c>
      <c r="AD120" s="377"/>
      <c r="AE120" s="377"/>
      <c r="AF120" s="378" t="s">
        <v>231</v>
      </c>
      <c r="AG120" s="389">
        <v>8</v>
      </c>
      <c r="AH120" s="395">
        <v>7</v>
      </c>
      <c r="AI120" s="391" t="s">
        <v>229</v>
      </c>
      <c r="AJ120" s="378"/>
      <c r="AK120" s="378"/>
      <c r="AL120" s="383">
        <v>0</v>
      </c>
      <c r="AM120" s="380" t="s">
        <v>50</v>
      </c>
      <c r="AN120" s="377" t="s">
        <v>51</v>
      </c>
      <c r="AO120" s="377"/>
      <c r="AP120" s="383"/>
      <c r="AQ120" s="383"/>
      <c r="AR120" s="383"/>
      <c r="AS120" s="383" t="s">
        <v>93</v>
      </c>
      <c r="AU120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100129, 'Б-100129-13',date'2016-03-03',2, 7, 7, 'USD', 1, 18, date'2016-03-06', date'2016-03-07', 1001291, 1, to_date('2016-03-08 00:00:00','YYYY-MM-DD HH24:MI:SS'), 9000, 1620, 0, 218, 0, 'c1', 8,null);insert into xxxx_oebs_cash_payment_test (ID, INVOICE_ID, OEBS_PAYMENT, DOC_DATE, COMISS_DATE) values (s_xxxx_oebs_cash_payment_test.NEXTVAL, 100129, 4500, to_date('2016-03-08 00:00:00','YYYY-MM-DD HH24:MI:SS'), date'2016-03-31' );insert into xxxx_client_discount_m  (ID,CLIENT_ID,CLIENT_AVG_DISCOUNT,DT) values (s_xxxx_client_discount_m.NEXTVAL,218, 7, date'2016-03-01');</v>
      </c>
    </row>
    <row r="121" spans="1:47" ht="15" customHeight="1" x14ac:dyDescent="0.3">
      <c r="A121" s="375">
        <v>20</v>
      </c>
      <c r="B121" s="376"/>
      <c r="C121" s="377" t="str">
        <f t="shared" si="105"/>
        <v>100020</v>
      </c>
      <c r="D121" s="377" t="str">
        <f t="shared" si="106"/>
        <v>100020/13</v>
      </c>
      <c r="E121" s="378" t="s">
        <v>251</v>
      </c>
      <c r="F121" s="378" t="s">
        <v>252</v>
      </c>
      <c r="G121" s="377">
        <v>1</v>
      </c>
      <c r="H121" s="379">
        <v>100130</v>
      </c>
      <c r="I121" s="380" t="str">
        <f t="shared" si="107"/>
        <v>Б-100130-13</v>
      </c>
      <c r="J121" s="381">
        <v>2</v>
      </c>
      <c r="K121" s="377">
        <v>7</v>
      </c>
      <c r="L121" s="382" t="s">
        <v>91</v>
      </c>
      <c r="M121" s="381">
        <v>1</v>
      </c>
      <c r="N121" s="377">
        <v>18</v>
      </c>
      <c r="O121" s="378" t="s">
        <v>168</v>
      </c>
      <c r="P121" s="378" t="s">
        <v>234</v>
      </c>
      <c r="Q121" s="378" t="s">
        <v>235</v>
      </c>
      <c r="R121" s="383" t="str">
        <f t="shared" si="108"/>
        <v>1001301</v>
      </c>
      <c r="S121" s="380">
        <v>1</v>
      </c>
      <c r="T121" s="378" t="s">
        <v>140</v>
      </c>
      <c r="U121" s="377">
        <v>9000</v>
      </c>
      <c r="V121" s="377">
        <f t="shared" si="109"/>
        <v>1620</v>
      </c>
      <c r="W121" s="377">
        <v>0</v>
      </c>
      <c r="X121" s="384">
        <v>219</v>
      </c>
      <c r="Y121" s="385" t="s">
        <v>47</v>
      </c>
      <c r="Z121" s="386">
        <f t="shared" si="81"/>
        <v>7380</v>
      </c>
      <c r="AA121" s="387"/>
      <c r="AB121" s="429"/>
      <c r="AC121" s="379">
        <f t="shared" si="110"/>
        <v>4500</v>
      </c>
      <c r="AD121" s="377"/>
      <c r="AE121" s="377"/>
      <c r="AF121" s="378" t="s">
        <v>231</v>
      </c>
      <c r="AG121" s="389">
        <v>8</v>
      </c>
      <c r="AH121" s="395">
        <v>7</v>
      </c>
      <c r="AI121" s="391" t="s">
        <v>229</v>
      </c>
      <c r="AJ121" s="378"/>
      <c r="AK121" s="378"/>
      <c r="AL121" s="383">
        <v>0</v>
      </c>
      <c r="AM121" s="380" t="s">
        <v>50</v>
      </c>
      <c r="AN121" s="377" t="s">
        <v>51</v>
      </c>
      <c r="AO121" s="377"/>
      <c r="AP121" s="383"/>
      <c r="AQ121" s="383"/>
      <c r="AR121" s="383"/>
      <c r="AS121" s="383"/>
      <c r="AU121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100130, 'Б-100130-13',date'2016-03-03',2, 7, 7, 'USD', 1, 18, date'2016-03-06', date'2016-03-07', 1001301, 1, to_date('2016-03-08 00:00:00','YYYY-MM-DD HH24:MI:SS'), 9000, 1620, 0, 219, 0, 'c1', 8,null);insert into xxxx_oebs_cash_payment_test (ID, INVOICE_ID, OEBS_PAYMENT, DOC_DATE, COMISS_DATE) values (s_xxxx_oebs_cash_payment_test.NEXTVAL, 100130, 4500, to_date('2016-03-08 00:00:00','YYYY-MM-DD HH24:MI:SS'), date'2016-03-31' );insert into xxxx_client_discount_m  (ID,CLIENT_ID,CLIENT_AVG_DISCOUNT,DT) values (s_xxxx_client_discount_m.NEXTVAL,219, 7, date'2016-03-01');</v>
      </c>
    </row>
    <row r="122" spans="1:47" ht="15" customHeight="1" x14ac:dyDescent="0.3">
      <c r="A122" s="375">
        <v>20</v>
      </c>
      <c r="B122" s="376"/>
      <c r="C122" s="377" t="str">
        <f t="shared" si="105"/>
        <v>100020</v>
      </c>
      <c r="D122" s="377" t="str">
        <f t="shared" si="106"/>
        <v>100020/13</v>
      </c>
      <c r="E122" s="378" t="s">
        <v>251</v>
      </c>
      <c r="F122" s="378" t="s">
        <v>252</v>
      </c>
      <c r="G122" s="377">
        <v>1</v>
      </c>
      <c r="H122" s="379">
        <v>100131</v>
      </c>
      <c r="I122" s="380" t="str">
        <f t="shared" si="107"/>
        <v>Б-100131-13</v>
      </c>
      <c r="J122" s="381">
        <v>2</v>
      </c>
      <c r="K122" s="377">
        <v>7</v>
      </c>
      <c r="L122" s="382" t="s">
        <v>91</v>
      </c>
      <c r="M122" s="381">
        <v>1</v>
      </c>
      <c r="N122" s="377">
        <v>18</v>
      </c>
      <c r="O122" s="378" t="s">
        <v>169</v>
      </c>
      <c r="P122" s="378" t="s">
        <v>234</v>
      </c>
      <c r="Q122" s="378" t="s">
        <v>235</v>
      </c>
      <c r="R122" s="383" t="str">
        <f t="shared" si="108"/>
        <v>1001311</v>
      </c>
      <c r="S122" s="380">
        <v>1</v>
      </c>
      <c r="T122" s="378" t="s">
        <v>141</v>
      </c>
      <c r="U122" s="377">
        <v>8000</v>
      </c>
      <c r="V122" s="377">
        <f t="shared" si="109"/>
        <v>1440</v>
      </c>
      <c r="W122" s="377">
        <v>0</v>
      </c>
      <c r="X122" s="384">
        <v>220</v>
      </c>
      <c r="Y122" s="385" t="s">
        <v>47</v>
      </c>
      <c r="Z122" s="386">
        <f t="shared" si="81"/>
        <v>6560</v>
      </c>
      <c r="AA122" s="387"/>
      <c r="AB122" s="396"/>
      <c r="AC122" s="379">
        <f t="shared" si="110"/>
        <v>4000</v>
      </c>
      <c r="AD122" s="377"/>
      <c r="AE122" s="377"/>
      <c r="AF122" s="378" t="s">
        <v>231</v>
      </c>
      <c r="AG122" s="389">
        <v>8</v>
      </c>
      <c r="AH122" s="397">
        <v>20</v>
      </c>
      <c r="AI122" s="391" t="s">
        <v>229</v>
      </c>
      <c r="AJ122" s="378"/>
      <c r="AK122" s="378"/>
      <c r="AL122" s="383">
        <v>0</v>
      </c>
      <c r="AM122" s="380" t="s">
        <v>50</v>
      </c>
      <c r="AN122" s="377" t="s">
        <v>51</v>
      </c>
      <c r="AO122" s="377"/>
      <c r="AP122" s="383"/>
      <c r="AQ122" s="383"/>
      <c r="AR122" s="383"/>
      <c r="AS122" s="383"/>
      <c r="AU122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100131, 'Б-100131-13',date'2016-03-04',2, 7, 7, 'USD', 1, 18, date'2016-03-06', date'2016-03-07', 1001311, 1, to_date('2016-03-09 00:00:00','YYYY-MM-DD HH24:MI:SS'), 8000, 1440, 0, 220, 0, 'c1', 8,null);insert into xxxx_oebs_cash_payment_test (ID, INVOICE_ID, OEBS_PAYMENT, DOC_DATE, COMISS_DATE) values (s_xxxx_oebs_cash_payment_test.NEXTVAL, 100131, 4000, to_date('2016-03-09 00:00:00','YYYY-MM-DD HH24:MI:SS'), date'2016-03-31' );insert into xxxx_client_discount_m  (ID,CLIENT_ID,CLIENT_AVG_DISCOUNT,DT) values (s_xxxx_client_discount_m.NEXTVAL,220, 20, date'2016-03-01');</v>
      </c>
    </row>
    <row r="123" spans="1:47" s="330" customFormat="1" ht="15" customHeight="1" x14ac:dyDescent="0.3">
      <c r="A123" s="375">
        <v>20</v>
      </c>
      <c r="B123" s="440"/>
      <c r="C123" s="403" t="str">
        <f t="shared" si="105"/>
        <v>100020</v>
      </c>
      <c r="D123" s="403" t="str">
        <f t="shared" si="106"/>
        <v>100020/13</v>
      </c>
      <c r="E123" s="404" t="s">
        <v>251</v>
      </c>
      <c r="F123" s="404" t="s">
        <v>252</v>
      </c>
      <c r="G123" s="377">
        <v>1</v>
      </c>
      <c r="H123" s="379">
        <v>100132</v>
      </c>
      <c r="I123" s="403" t="str">
        <f t="shared" si="107"/>
        <v>Б-100132-13</v>
      </c>
      <c r="J123" s="381">
        <v>2</v>
      </c>
      <c r="K123" s="403">
        <v>7</v>
      </c>
      <c r="L123" s="405" t="s">
        <v>91</v>
      </c>
      <c r="M123" s="406">
        <v>1</v>
      </c>
      <c r="N123" s="403">
        <v>18</v>
      </c>
      <c r="O123" s="404" t="s">
        <v>170</v>
      </c>
      <c r="P123" s="404" t="s">
        <v>234</v>
      </c>
      <c r="Q123" s="404" t="s">
        <v>235</v>
      </c>
      <c r="R123" s="407" t="str">
        <f t="shared" si="108"/>
        <v>1001321</v>
      </c>
      <c r="S123" s="403">
        <v>1</v>
      </c>
      <c r="T123" s="404" t="s">
        <v>142</v>
      </c>
      <c r="U123" s="403">
        <v>6000</v>
      </c>
      <c r="V123" s="403">
        <f t="shared" si="109"/>
        <v>1080</v>
      </c>
      <c r="W123" s="403">
        <v>0</v>
      </c>
      <c r="X123" s="384">
        <v>221</v>
      </c>
      <c r="Y123" s="408" t="s">
        <v>47</v>
      </c>
      <c r="Z123" s="386">
        <f t="shared" si="81"/>
        <v>4920</v>
      </c>
      <c r="AA123" s="409"/>
      <c r="AB123" s="409"/>
      <c r="AC123" s="410">
        <f t="shared" si="110"/>
        <v>3000</v>
      </c>
      <c r="AD123" s="403"/>
      <c r="AE123" s="403"/>
      <c r="AF123" s="404" t="s">
        <v>231</v>
      </c>
      <c r="AG123" s="411">
        <v>8</v>
      </c>
      <c r="AH123" s="412">
        <v>13</v>
      </c>
      <c r="AI123" s="413" t="s">
        <v>229</v>
      </c>
      <c r="AJ123" s="404"/>
      <c r="AK123" s="404"/>
      <c r="AL123" s="407">
        <v>0</v>
      </c>
      <c r="AM123" s="403" t="s">
        <v>50</v>
      </c>
      <c r="AN123" s="403" t="s">
        <v>51</v>
      </c>
      <c r="AO123" s="403"/>
      <c r="AP123" s="407"/>
      <c r="AQ123" s="407"/>
      <c r="AR123" s="407"/>
      <c r="AS123" s="407"/>
      <c r="AU123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100132, 'Б-100132-13',date'2016-03-05',2, 7, 7, 'USD', 1, 18, date'2016-03-06', date'2016-03-07', 1001321, 1, to_date('2016-03-11 00:00:00','YYYY-MM-DD HH24:MI:SS'), 6000, 1080, 0, 221, 0, 'c1', 8,null);insert into xxxx_oebs_cash_payment_test (ID, INVOICE_ID, OEBS_PAYMENT, DOC_DATE, COMISS_DATE) values (s_xxxx_oebs_cash_payment_test.NEXTVAL, 100132, 3000, to_date('2016-03-11 00:00:00','YYYY-MM-DD HH24:MI:SS'), date'2016-03-31' );insert into xxxx_client_discount_m  (ID,CLIENT_ID,CLIENT_AVG_DISCOUNT,DT) values (s_xxxx_client_discount_m.NEXTVAL,221, 13, date'2016-03-01');</v>
      </c>
    </row>
    <row r="124" spans="1:47" s="329" customFormat="1" ht="15" customHeight="1" x14ac:dyDescent="0.3">
      <c r="A124" s="375">
        <v>21</v>
      </c>
      <c r="B124" s="439"/>
      <c r="C124" s="15" t="str">
        <f t="shared" si="105"/>
        <v>100021</v>
      </c>
      <c r="D124" s="15" t="str">
        <f t="shared" si="106"/>
        <v>100021/13</v>
      </c>
      <c r="E124" s="160" t="s">
        <v>251</v>
      </c>
      <c r="F124" s="160" t="s">
        <v>252</v>
      </c>
      <c r="G124" s="377">
        <v>1</v>
      </c>
      <c r="H124" s="379">
        <v>100133</v>
      </c>
      <c r="I124" s="15" t="str">
        <f t="shared" si="107"/>
        <v>Б-100133-13</v>
      </c>
      <c r="J124" s="149">
        <v>2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108"/>
        <v>1001331</v>
      </c>
      <c r="S124" s="65">
        <v>1</v>
      </c>
      <c r="T124" s="178" t="s">
        <v>143</v>
      </c>
      <c r="U124" s="15">
        <v>100000</v>
      </c>
      <c r="V124" s="15">
        <f t="shared" si="109"/>
        <v>18000</v>
      </c>
      <c r="W124" s="15">
        <v>0</v>
      </c>
      <c r="X124" s="384">
        <v>222</v>
      </c>
      <c r="Y124" s="152" t="s">
        <v>47</v>
      </c>
      <c r="Z124" s="20">
        <f t="shared" si="81"/>
        <v>82000</v>
      </c>
      <c r="AA124" s="21"/>
      <c r="AB124" s="22"/>
      <c r="AC124" s="148">
        <f t="shared" si="110"/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15" t="s">
        <v>344</v>
      </c>
      <c r="AU124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100133, 'Б-100133-13',date'2016-04-02',2, 1, 1, 'RUR', 1, 18, date'2016-04-06', date'2016-04-07', 1001331, 1, to_date('2016-04-07 00:00:00','YYYY-MM-DD HH24:MI:SS'), 100000, 18000, 0, 222, 0, 'c1', 8,null);insert into xxxx_oebs_cash_payment_test (ID, INVOICE_ID, OEBS_PAYMENT, DOC_DATE, COMISS_DATE) values (s_xxxx_oebs_cash_payment_test.NEXTVAL, 100133, 50000, to_date('2016-04-07 00:00:00','YYYY-MM-DD HH24:MI:SS'), date'2016-04-30' );insert into xxxx_client_discount_m  (ID,CLIENT_ID,CLIENT_AVG_DISCOUNT,DT) values (s_xxxx_client_discount_m.NEXTVAL,222, 13, date'2014-03-01');</v>
      </c>
    </row>
    <row r="125" spans="1:47" s="329" customFormat="1" ht="15" customHeight="1" x14ac:dyDescent="0.3">
      <c r="A125" s="375">
        <v>21</v>
      </c>
      <c r="B125" s="439"/>
      <c r="C125" s="15" t="str">
        <f t="shared" si="105"/>
        <v>100021</v>
      </c>
      <c r="D125" s="15" t="str">
        <f t="shared" si="106"/>
        <v>100021/13</v>
      </c>
      <c r="E125" s="160" t="s">
        <v>251</v>
      </c>
      <c r="F125" s="160" t="s">
        <v>252</v>
      </c>
      <c r="G125" s="377">
        <v>1</v>
      </c>
      <c r="H125" s="379">
        <v>100134</v>
      </c>
      <c r="I125" s="15" t="str">
        <f t="shared" si="107"/>
        <v>Б-100134-13</v>
      </c>
      <c r="J125" s="149">
        <v>2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108"/>
        <v>1001341</v>
      </c>
      <c r="S125" s="65">
        <v>1</v>
      </c>
      <c r="T125" s="178" t="s">
        <v>144</v>
      </c>
      <c r="U125" s="15">
        <v>90000</v>
      </c>
      <c r="V125" s="15">
        <f t="shared" si="109"/>
        <v>16200</v>
      </c>
      <c r="W125" s="15">
        <v>0</v>
      </c>
      <c r="X125" s="384">
        <v>223</v>
      </c>
      <c r="Y125" s="152" t="s">
        <v>47</v>
      </c>
      <c r="Z125" s="20">
        <f t="shared" si="81"/>
        <v>73800</v>
      </c>
      <c r="AA125" s="21"/>
      <c r="AB125" s="26"/>
      <c r="AC125" s="148">
        <f t="shared" si="110"/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291" t="s">
        <v>342</v>
      </c>
      <c r="AU125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100134, 'Б-100134-13',date'2016-04-03',2, 2, 2, 'RUR', 1, 18, date'2016-04-06', date'2016-04-07', 1001341, 1, to_date('2016-04-08 00:00:00','YYYY-MM-DD HH24:MI:SS'), 90000, 16200, 0, 223, 0, 'c1', 8,null);insert into xxxx_oebs_cash_payment_test (ID, INVOICE_ID, OEBS_PAYMENT, DOC_DATE, COMISS_DATE) values (s_xxxx_oebs_cash_payment_test.NEXTVAL, 100134, 45000, to_date('2016-04-08 00:00:00','YYYY-MM-DD HH24:MI:SS'), date'2016-04-30' );insert into xxxx_client_discount_m  (ID,CLIENT_ID,CLIENT_AVG_DISCOUNT,DT) values (s_xxxx_client_discount_m.NEXTVAL,223, 7, date'2014-03-01');</v>
      </c>
    </row>
    <row r="126" spans="1:47" s="329" customFormat="1" ht="15" customHeight="1" x14ac:dyDescent="0.3">
      <c r="A126" s="375">
        <v>21</v>
      </c>
      <c r="B126" s="439"/>
      <c r="C126" s="15" t="str">
        <f t="shared" si="105"/>
        <v>100021</v>
      </c>
      <c r="D126" s="15" t="str">
        <f t="shared" si="106"/>
        <v>100021/13</v>
      </c>
      <c r="E126" s="160" t="s">
        <v>251</v>
      </c>
      <c r="F126" s="160" t="s">
        <v>252</v>
      </c>
      <c r="G126" s="377">
        <v>1</v>
      </c>
      <c r="H126" s="379">
        <v>100135</v>
      </c>
      <c r="I126" s="15" t="str">
        <f t="shared" si="107"/>
        <v>Б-100135-13</v>
      </c>
      <c r="J126" s="149">
        <v>2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108"/>
        <v>1001351</v>
      </c>
      <c r="S126" s="65">
        <v>1</v>
      </c>
      <c r="T126" s="178" t="s">
        <v>144</v>
      </c>
      <c r="U126" s="15">
        <v>182700</v>
      </c>
      <c r="V126" s="15">
        <f t="shared" si="109"/>
        <v>32886</v>
      </c>
      <c r="W126" s="15">
        <v>0</v>
      </c>
      <c r="X126" s="384">
        <v>224</v>
      </c>
      <c r="Y126" s="152" t="s">
        <v>47</v>
      </c>
      <c r="Z126" s="20">
        <f t="shared" si="81"/>
        <v>149814</v>
      </c>
      <c r="AA126" s="21">
        <f>Z126/(Z126+Z127)</f>
        <v>0.69547011800532932</v>
      </c>
      <c r="AB126" s="26"/>
      <c r="AC126" s="148">
        <f t="shared" si="110"/>
        <v>91350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172"/>
      <c r="AU126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100135, 'Б-100135-13',date'2016-04-03',2, 7, 7, 'RUR', 1, 18, date'2016-04-06', date'2016-04-07', 1001351, 1, to_date('2016-04-08 00:00:00','YYYY-MM-DD HH24:MI:SS'), 182700, 32886, 0, 224, 0, 'c1', 8,null);insert into xxxx_oebs_cash_payment_test (ID, INVOICE_ID, OEBS_PAYMENT, DOC_DATE, COMISS_DATE) values (s_xxxx_oebs_cash_payment_test.NEXTVAL, 100135, 91350, to_date('2016-04-08 00:00:00','YYYY-MM-DD HH24:MI:SS'), date'2016-04-30' );insert into xxxx_client_discount_m  (ID,CLIENT_ID,CLIENT_AVG_DISCOUNT,DT) values (s_xxxx_client_discount_m.NEXTVAL,224, 7, date'2014-03-01');</v>
      </c>
    </row>
    <row r="127" spans="1:47" s="329" customFormat="1" ht="15" customHeight="1" x14ac:dyDescent="0.3">
      <c r="A127" s="375">
        <v>21</v>
      </c>
      <c r="B127" s="439"/>
      <c r="C127" s="15" t="str">
        <f t="shared" si="105"/>
        <v>100021</v>
      </c>
      <c r="D127" s="15" t="str">
        <f t="shared" si="106"/>
        <v>100021/13</v>
      </c>
      <c r="E127" s="160" t="s">
        <v>251</v>
      </c>
      <c r="F127" s="160" t="s">
        <v>252</v>
      </c>
      <c r="G127" s="377">
        <v>1</v>
      </c>
      <c r="H127" s="379">
        <v>100136</v>
      </c>
      <c r="I127" s="15" t="str">
        <f t="shared" si="107"/>
        <v>Б-100136-13</v>
      </c>
      <c r="J127" s="149">
        <v>2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108"/>
        <v>1001361</v>
      </c>
      <c r="S127" s="65">
        <v>1</v>
      </c>
      <c r="T127" s="178" t="s">
        <v>145</v>
      </c>
      <c r="U127" s="15">
        <v>80000</v>
      </c>
      <c r="V127" s="15">
        <f t="shared" si="109"/>
        <v>14400</v>
      </c>
      <c r="W127" s="15">
        <v>0</v>
      </c>
      <c r="X127" s="384">
        <v>225</v>
      </c>
      <c r="Y127" s="152" t="s">
        <v>47</v>
      </c>
      <c r="Z127" s="20">
        <f t="shared" si="81"/>
        <v>65600</v>
      </c>
      <c r="AA127" s="21"/>
      <c r="AB127" s="29"/>
      <c r="AC127" s="148">
        <f t="shared" si="110"/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S127" s="15">
        <v>0.69547011800532899</v>
      </c>
      <c r="AU127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100136, 'Б-100136-13',date'2016-04-04',2, 7, 7, 'RUR', 1, 18, date'2016-04-06', date'2016-04-07', 1001361, 1, to_date('2016-04-09 00:00:00','YYYY-MM-DD HH24:MI:SS'), 80000, 14400, 0, 225, 0, 'c1', 8,null);insert into xxxx_oebs_cash_payment_test (ID, INVOICE_ID, OEBS_PAYMENT, DOC_DATE, COMISS_DATE) values (s_xxxx_oebs_cash_payment_test.NEXTVAL, 100136, 40000, to_date('2016-04-09 00:00:00','YYYY-MM-DD HH24:MI:SS'), date'2016-04-30' );insert into xxxx_client_discount_m  (ID,CLIENT_ID,CLIENT_AVG_DISCOUNT,DT) values (s_xxxx_client_discount_m.NEXTVAL,225, 20, date'2014-03-01');</v>
      </c>
    </row>
    <row r="128" spans="1:47" s="329" customFormat="1" ht="15" customHeight="1" x14ac:dyDescent="0.3">
      <c r="A128" s="375">
        <v>21</v>
      </c>
      <c r="B128" s="439"/>
      <c r="C128" s="15" t="str">
        <f t="shared" si="105"/>
        <v>100021</v>
      </c>
      <c r="D128" s="15" t="str">
        <f t="shared" si="106"/>
        <v>100021/13</v>
      </c>
      <c r="E128" s="160" t="s">
        <v>251</v>
      </c>
      <c r="F128" s="160" t="s">
        <v>252</v>
      </c>
      <c r="G128" s="377">
        <v>1</v>
      </c>
      <c r="H128" s="379">
        <v>100137</v>
      </c>
      <c r="I128" s="15" t="str">
        <f t="shared" si="107"/>
        <v>Б-100137-13</v>
      </c>
      <c r="J128" s="149">
        <v>2</v>
      </c>
      <c r="K128" s="150">
        <v>3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108"/>
        <v>1001371</v>
      </c>
      <c r="S128" s="65">
        <v>1</v>
      </c>
      <c r="T128" s="178" t="s">
        <v>146</v>
      </c>
      <c r="U128" s="15">
        <v>60000</v>
      </c>
      <c r="V128" s="15">
        <f t="shared" si="109"/>
        <v>10800</v>
      </c>
      <c r="W128" s="15">
        <v>0</v>
      </c>
      <c r="X128" s="384">
        <v>226</v>
      </c>
      <c r="Y128" s="152" t="s">
        <v>47</v>
      </c>
      <c r="Z128" s="20">
        <f t="shared" si="81"/>
        <v>49200</v>
      </c>
      <c r="AA128" s="29"/>
      <c r="AB128" s="29"/>
      <c r="AC128" s="148">
        <f t="shared" si="110"/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15" t="s">
        <v>343</v>
      </c>
      <c r="AU128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100137, 'Б-100137-13',date'2016-04-05',2, 3, 3, 'RUR', 1, 18, date'2016-04-06', date'2016-04-07', 1001371, 1, to_date('2016-04-11 00:00:00','YYYY-MM-DD HH24:MI:SS'), 60000, 10800, 0, 226, 0, 'c1', 8,null);insert into xxxx_oebs_cash_payment_test (ID, INVOICE_ID, OEBS_PAYMENT, DOC_DATE, COMISS_DATE) values (s_xxxx_oebs_cash_payment_test.NEXTVAL, 100137, 30000, to_date('2016-04-11 00:00:00','YYYY-MM-DD HH24:MI:SS'), date'2016-04-30' );insert into xxxx_client_discount_m  (ID,CLIENT_ID,CLIENT_AVG_DISCOUNT,DT) values (s_xxxx_client_discount_m.NEXTVAL,226, 13, date'2014-03-01');</v>
      </c>
    </row>
    <row r="129" spans="1:47" s="329" customFormat="1" ht="15" customHeight="1" x14ac:dyDescent="0.3">
      <c r="A129" s="375">
        <v>21</v>
      </c>
      <c r="B129" s="439"/>
      <c r="C129" s="15" t="str">
        <f t="shared" si="105"/>
        <v>100021</v>
      </c>
      <c r="D129" s="15" t="str">
        <f t="shared" si="106"/>
        <v>100021/13</v>
      </c>
      <c r="E129" s="160" t="s">
        <v>251</v>
      </c>
      <c r="F129" s="160" t="s">
        <v>252</v>
      </c>
      <c r="G129" s="377">
        <v>1</v>
      </c>
      <c r="H129" s="379">
        <v>100138</v>
      </c>
      <c r="I129" s="15" t="str">
        <f t="shared" si="107"/>
        <v>Б-100138-13</v>
      </c>
      <c r="J129" s="149">
        <v>2</v>
      </c>
      <c r="K129" s="15">
        <v>1</v>
      </c>
      <c r="L129" s="15" t="s">
        <v>42</v>
      </c>
      <c r="M129" s="149">
        <v>1</v>
      </c>
      <c r="N129" s="15">
        <v>18</v>
      </c>
      <c r="O129" s="289" t="s">
        <v>319</v>
      </c>
      <c r="P129" s="289" t="s">
        <v>320</v>
      </c>
      <c r="Q129" s="289" t="s">
        <v>321</v>
      </c>
      <c r="R129" s="17" t="str">
        <f t="shared" si="108"/>
        <v>1001381</v>
      </c>
      <c r="S129" s="65">
        <v>1</v>
      </c>
      <c r="T129" s="289" t="s">
        <v>152</v>
      </c>
      <c r="U129" s="15">
        <v>100000</v>
      </c>
      <c r="V129" s="15">
        <f t="shared" si="109"/>
        <v>18000</v>
      </c>
      <c r="W129" s="15">
        <v>0</v>
      </c>
      <c r="X129" s="384">
        <v>227</v>
      </c>
      <c r="Y129" s="152" t="s">
        <v>47</v>
      </c>
      <c r="Z129" s="20">
        <f t="shared" si="81"/>
        <v>82000</v>
      </c>
      <c r="AA129" s="21"/>
      <c r="AB129" s="22"/>
      <c r="AC129" s="148">
        <f t="shared" si="110"/>
        <v>50000</v>
      </c>
      <c r="AD129" s="15"/>
      <c r="AE129" s="15"/>
      <c r="AF129" s="289" t="s">
        <v>233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15"/>
      <c r="AU129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100138, 'Б-100138-13',date'2016-06-02',2, 1, 1, 'RUR', 1, 18, date'2016-06-06', date'2016-06-07', 1001381, 1, to_date('2016-06-07 00:00:00','YYYY-MM-DD HH24:MI:SS'), 100000, 18000, 0, 227, 0, 'c1', 8,null);insert into xxxx_oebs_cash_payment_test (ID, INVOICE_ID, OEBS_PAYMENT, DOC_DATE, COMISS_DATE) values (s_xxxx_oebs_cash_payment_test.NEXTVAL, 100138, 50000, to_date('2016-06-07 00:00:00','YYYY-MM-DD HH24:MI:SS'), date'2016-06-30' );insert into xxxx_client_discount_m  (ID,CLIENT_ID,CLIENT_AVG_DISCOUNT,DT) values (s_xxxx_client_discount_m.NEXTVAL,227, 13, date'2014-03-01');</v>
      </c>
    </row>
    <row r="130" spans="1:47" s="329" customFormat="1" ht="15" customHeight="1" x14ac:dyDescent="0.3">
      <c r="A130" s="375">
        <v>21</v>
      </c>
      <c r="B130" s="439"/>
      <c r="C130" s="15" t="str">
        <f t="shared" si="105"/>
        <v>100021</v>
      </c>
      <c r="D130" s="15" t="str">
        <f t="shared" si="106"/>
        <v>100021/13</v>
      </c>
      <c r="E130" s="160" t="s">
        <v>251</v>
      </c>
      <c r="F130" s="160" t="s">
        <v>252</v>
      </c>
      <c r="G130" s="377">
        <v>1</v>
      </c>
      <c r="H130" s="379">
        <v>100139</v>
      </c>
      <c r="I130" s="15" t="str">
        <f t="shared" si="107"/>
        <v>Б-100139-13</v>
      </c>
      <c r="J130" s="149">
        <v>2</v>
      </c>
      <c r="K130" s="15">
        <v>2</v>
      </c>
      <c r="L130" s="15" t="s">
        <v>42</v>
      </c>
      <c r="M130" s="149">
        <v>1</v>
      </c>
      <c r="N130" s="15">
        <v>18</v>
      </c>
      <c r="O130" s="289" t="s">
        <v>322</v>
      </c>
      <c r="P130" s="289" t="s">
        <v>320</v>
      </c>
      <c r="Q130" s="289" t="s">
        <v>321</v>
      </c>
      <c r="R130" s="17" t="str">
        <f t="shared" si="108"/>
        <v>1001391</v>
      </c>
      <c r="S130" s="65">
        <v>1</v>
      </c>
      <c r="T130" s="289" t="s">
        <v>153</v>
      </c>
      <c r="U130" s="15">
        <v>90000</v>
      </c>
      <c r="V130" s="15">
        <f t="shared" si="109"/>
        <v>16200</v>
      </c>
      <c r="W130" s="15">
        <v>0</v>
      </c>
      <c r="X130" s="384">
        <v>228</v>
      </c>
      <c r="Y130" s="152" t="s">
        <v>47</v>
      </c>
      <c r="Z130" s="20">
        <f t="shared" si="81"/>
        <v>73800</v>
      </c>
      <c r="AA130" s="21"/>
      <c r="AB130" s="26"/>
      <c r="AC130" s="148">
        <f t="shared" si="110"/>
        <v>45000</v>
      </c>
      <c r="AD130" s="15"/>
      <c r="AE130" s="15"/>
      <c r="AF130" s="289" t="s">
        <v>233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15"/>
      <c r="AU130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100139, 'Б-100139-13',date'2016-06-03',2, 2, 2, 'RUR', 1, 18, date'2016-06-06', date'2016-06-07', 1001391, 1, to_date('2016-06-08 00:00:00','YYYY-MM-DD HH24:MI:SS'), 90000, 16200, 0, 228, 0, 'c1', 8,null);insert into xxxx_oebs_cash_payment_test (ID, INVOICE_ID, OEBS_PAYMENT, DOC_DATE, COMISS_DATE) values (s_xxxx_oebs_cash_payment_test.NEXTVAL, 100139, 45000, to_date('2016-06-08 00:00:00','YYYY-MM-DD HH24:MI:SS'), date'2016-06-30' );insert into xxxx_client_discount_m  (ID,CLIENT_ID,CLIENT_AVG_DISCOUNT,DT) values (s_xxxx_client_discount_m.NEXTVAL,228, 7, date'2014-03-01');</v>
      </c>
    </row>
    <row r="131" spans="1:47" s="329" customFormat="1" ht="15" customHeight="1" x14ac:dyDescent="0.3">
      <c r="A131" s="375">
        <v>21</v>
      </c>
      <c r="B131" s="439"/>
      <c r="C131" s="15" t="str">
        <f t="shared" si="105"/>
        <v>100021</v>
      </c>
      <c r="D131" s="15" t="str">
        <f t="shared" si="106"/>
        <v>100021/13</v>
      </c>
      <c r="E131" s="160" t="s">
        <v>251</v>
      </c>
      <c r="F131" s="160" t="s">
        <v>252</v>
      </c>
      <c r="G131" s="377">
        <v>1</v>
      </c>
      <c r="H131" s="379">
        <v>100140</v>
      </c>
      <c r="I131" s="15" t="str">
        <f t="shared" si="107"/>
        <v>Б-100140-13</v>
      </c>
      <c r="J131" s="149">
        <v>2</v>
      </c>
      <c r="K131" s="15">
        <v>7</v>
      </c>
      <c r="L131" s="15" t="s">
        <v>42</v>
      </c>
      <c r="M131" s="149">
        <v>1</v>
      </c>
      <c r="N131" s="15">
        <v>18</v>
      </c>
      <c r="O131" s="289" t="s">
        <v>322</v>
      </c>
      <c r="P131" s="289" t="s">
        <v>320</v>
      </c>
      <c r="Q131" s="289" t="s">
        <v>321</v>
      </c>
      <c r="R131" s="17" t="str">
        <f t="shared" si="108"/>
        <v>1001401</v>
      </c>
      <c r="S131" s="65">
        <v>1</v>
      </c>
      <c r="T131" s="289" t="s">
        <v>153</v>
      </c>
      <c r="U131" s="15">
        <v>182700</v>
      </c>
      <c r="V131" s="15">
        <f t="shared" si="109"/>
        <v>32886</v>
      </c>
      <c r="W131" s="15">
        <v>0</v>
      </c>
      <c r="X131" s="384">
        <v>229</v>
      </c>
      <c r="Y131" s="152" t="s">
        <v>47</v>
      </c>
      <c r="Z131" s="20">
        <f t="shared" si="81"/>
        <v>149814</v>
      </c>
      <c r="AA131" s="21">
        <f>Z131/(Z131+Z132)</f>
        <v>0.69547011800532932</v>
      </c>
      <c r="AB131" s="26"/>
      <c r="AC131" s="148">
        <f t="shared" si="110"/>
        <v>91350</v>
      </c>
      <c r="AD131" s="15"/>
      <c r="AE131" s="15"/>
      <c r="AF131" s="289" t="s">
        <v>233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172"/>
      <c r="AU131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100140, 'Б-100140-13',date'2016-06-03',2, 7, 7, 'RUR', 1, 18, date'2016-06-06', date'2016-06-07', 1001401, 1, to_date('2016-06-08 00:00:00','YYYY-MM-DD HH24:MI:SS'), 182700, 32886, 0, 229, 0, 'c1', 8,null);insert into xxxx_oebs_cash_payment_test (ID, INVOICE_ID, OEBS_PAYMENT, DOC_DATE, COMISS_DATE) values (s_xxxx_oebs_cash_payment_test.NEXTVAL, 100140, 91350, to_date('2016-06-08 00:00:00','YYYY-MM-DD HH24:MI:SS'), date'2016-06-30' );insert into xxxx_client_discount_m  (ID,CLIENT_ID,CLIENT_AVG_DISCOUNT,DT) values (s_xxxx_client_discount_m.NEXTVAL,229, 7, date'2014-03-01');</v>
      </c>
    </row>
    <row r="132" spans="1:47" s="329" customFormat="1" ht="15" customHeight="1" x14ac:dyDescent="0.3">
      <c r="A132" s="375">
        <v>21</v>
      </c>
      <c r="B132" s="439"/>
      <c r="C132" s="15" t="str">
        <f t="shared" si="105"/>
        <v>100021</v>
      </c>
      <c r="D132" s="15" t="str">
        <f t="shared" si="106"/>
        <v>100021/13</v>
      </c>
      <c r="E132" s="160" t="s">
        <v>251</v>
      </c>
      <c r="F132" s="160" t="s">
        <v>252</v>
      </c>
      <c r="G132" s="377">
        <v>1</v>
      </c>
      <c r="H132" s="379">
        <v>100141</v>
      </c>
      <c r="I132" s="15" t="str">
        <f t="shared" si="107"/>
        <v>Б-100141-13</v>
      </c>
      <c r="J132" s="149">
        <v>2</v>
      </c>
      <c r="K132" s="54">
        <v>7</v>
      </c>
      <c r="L132" s="15" t="s">
        <v>42</v>
      </c>
      <c r="M132" s="149">
        <v>1</v>
      </c>
      <c r="N132" s="15">
        <v>18</v>
      </c>
      <c r="O132" s="289" t="s">
        <v>323</v>
      </c>
      <c r="P132" s="289" t="s">
        <v>320</v>
      </c>
      <c r="Q132" s="289" t="s">
        <v>321</v>
      </c>
      <c r="R132" s="17" t="str">
        <f t="shared" si="108"/>
        <v>1001411</v>
      </c>
      <c r="S132" s="65">
        <v>1</v>
      </c>
      <c r="T132" s="289" t="s">
        <v>215</v>
      </c>
      <c r="U132" s="15">
        <v>80000</v>
      </c>
      <c r="V132" s="15">
        <f t="shared" si="109"/>
        <v>14400</v>
      </c>
      <c r="W132" s="15">
        <v>0</v>
      </c>
      <c r="X132" s="384">
        <v>230</v>
      </c>
      <c r="Y132" s="152" t="s">
        <v>47</v>
      </c>
      <c r="Z132" s="20">
        <f t="shared" si="81"/>
        <v>65600</v>
      </c>
      <c r="AA132" s="21"/>
      <c r="AB132" s="29"/>
      <c r="AC132" s="148">
        <f t="shared" si="110"/>
        <v>40000</v>
      </c>
      <c r="AD132" s="15"/>
      <c r="AE132" s="15"/>
      <c r="AF132" s="289" t="s">
        <v>233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S132" s="47"/>
      <c r="AU132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100141, 'Б-100141-13',date'2016-06-04',2, 7, 7, 'RUR', 1, 18, date'2016-06-06', date'2016-06-07', 1001411, 1, to_date('2016-06-09 00:00:00','YYYY-MM-DD HH24:MI:SS'), 80000, 14400, 0, 230, 0, 'c1', 8,null);insert into xxxx_oebs_cash_payment_test (ID, INVOICE_ID, OEBS_PAYMENT, DOC_DATE, COMISS_DATE) values (s_xxxx_oebs_cash_payment_test.NEXTVAL, 100141, 40000, to_date('2016-06-09 00:00:00','YYYY-MM-DD HH24:MI:SS'), date'2016-06-30' );insert into xxxx_client_discount_m  (ID,CLIENT_ID,CLIENT_AVG_DISCOUNT,DT) values (s_xxxx_client_discount_m.NEXTVAL,230, 20, date'2014-03-01');</v>
      </c>
    </row>
    <row r="133" spans="1:47" s="329" customFormat="1" ht="15" customHeight="1" x14ac:dyDescent="0.3">
      <c r="A133" s="375">
        <v>21</v>
      </c>
      <c r="B133" s="439"/>
      <c r="C133" s="33" t="str">
        <f t="shared" si="105"/>
        <v>100021</v>
      </c>
      <c r="D133" s="33" t="str">
        <f t="shared" si="106"/>
        <v>100021/13</v>
      </c>
      <c r="E133" s="159" t="s">
        <v>251</v>
      </c>
      <c r="F133" s="159" t="s">
        <v>252</v>
      </c>
      <c r="G133" s="377">
        <v>1</v>
      </c>
      <c r="H133" s="379">
        <v>100142</v>
      </c>
      <c r="I133" s="33" t="str">
        <f t="shared" si="107"/>
        <v>Б-100142-13</v>
      </c>
      <c r="J133" s="36">
        <v>2</v>
      </c>
      <c r="K133" s="35">
        <v>3</v>
      </c>
      <c r="L133" s="33" t="s">
        <v>42</v>
      </c>
      <c r="M133" s="36">
        <v>1</v>
      </c>
      <c r="N133" s="33">
        <v>18</v>
      </c>
      <c r="O133" s="61" t="s">
        <v>324</v>
      </c>
      <c r="P133" s="61" t="s">
        <v>320</v>
      </c>
      <c r="Q133" s="61" t="s">
        <v>321</v>
      </c>
      <c r="R133" s="17" t="str">
        <f t="shared" si="108"/>
        <v>1001421</v>
      </c>
      <c r="S133" s="201">
        <v>1</v>
      </c>
      <c r="T133" s="61" t="s">
        <v>216</v>
      </c>
      <c r="U133" s="33">
        <v>60000</v>
      </c>
      <c r="V133" s="33">
        <f t="shared" si="109"/>
        <v>10800</v>
      </c>
      <c r="W133" s="33">
        <v>0</v>
      </c>
      <c r="X133" s="384">
        <v>231</v>
      </c>
      <c r="Y133" s="38" t="s">
        <v>47</v>
      </c>
      <c r="Z133" s="106">
        <f t="shared" si="81"/>
        <v>49200</v>
      </c>
      <c r="AA133" s="39"/>
      <c r="AB133" s="39"/>
      <c r="AC133" s="148">
        <f t="shared" si="110"/>
        <v>30000</v>
      </c>
      <c r="AD133" s="33"/>
      <c r="AE133" s="33"/>
      <c r="AF133" s="61" t="s">
        <v>233</v>
      </c>
      <c r="AG133" s="176">
        <v>8</v>
      </c>
      <c r="AH133" s="177">
        <v>13</v>
      </c>
      <c r="AI133" s="157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33"/>
      <c r="AU133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100142, 'Б-100142-13',date'2016-06-05',2, 3, 3, 'RUR', 1, 18, date'2016-06-06', date'2016-06-07', 1001421, 1, to_date('2016-06-11 00:00:00','YYYY-MM-DD HH24:MI:SS'), 60000, 10800, 0, 231, 0, 'c1', 8,null);insert into xxxx_oebs_cash_payment_test (ID, INVOICE_ID, OEBS_PAYMENT, DOC_DATE, COMISS_DATE) values (s_xxxx_oebs_cash_payment_test.NEXTVAL, 100142, 30000, to_date('2016-06-11 00:00:00','YYYY-MM-DD HH24:MI:SS'), date'2016-06-30' );insert into xxxx_client_discount_m  (ID,CLIENT_ID,CLIENT_AVG_DISCOUNT,DT) values (s_xxxx_client_discount_m.NEXTVAL,231, 13, date'2014-03-01');</v>
      </c>
    </row>
    <row r="134" spans="1:47" s="329" customFormat="1" ht="15" customHeight="1" x14ac:dyDescent="0.3">
      <c r="A134" s="375">
        <v>22</v>
      </c>
      <c r="B134" s="439"/>
      <c r="C134" s="220" t="str">
        <f t="shared" si="105"/>
        <v>100022</v>
      </c>
      <c r="D134" s="220" t="str">
        <f t="shared" si="106"/>
        <v>100022/13</v>
      </c>
      <c r="E134" s="221" t="s">
        <v>251</v>
      </c>
      <c r="F134" s="221" t="s">
        <v>252</v>
      </c>
      <c r="G134" s="377">
        <v>1</v>
      </c>
      <c r="H134" s="379">
        <v>100143</v>
      </c>
      <c r="I134" s="222" t="str">
        <f t="shared" si="107"/>
        <v>Б-100143-13</v>
      </c>
      <c r="J134" s="223">
        <v>2</v>
      </c>
      <c r="K134" s="220">
        <v>25</v>
      </c>
      <c r="L134" s="220" t="s">
        <v>42</v>
      </c>
      <c r="M134" s="223">
        <v>1</v>
      </c>
      <c r="N134" s="220">
        <v>18</v>
      </c>
      <c r="O134" s="221" t="s">
        <v>169</v>
      </c>
      <c r="P134" s="221" t="s">
        <v>234</v>
      </c>
      <c r="Q134" s="221" t="s">
        <v>235</v>
      </c>
      <c r="R134" s="224" t="str">
        <f t="shared" si="108"/>
        <v>1001431</v>
      </c>
      <c r="S134" s="222">
        <v>1</v>
      </c>
      <c r="T134" s="221" t="s">
        <v>141</v>
      </c>
      <c r="U134" s="220">
        <v>20000</v>
      </c>
      <c r="V134" s="220">
        <f t="shared" si="109"/>
        <v>3600</v>
      </c>
      <c r="W134" s="220">
        <v>0</v>
      </c>
      <c r="X134" s="384">
        <v>232</v>
      </c>
      <c r="Y134" s="152" t="s">
        <v>47</v>
      </c>
      <c r="Z134" s="20">
        <f t="shared" si="81"/>
        <v>16400</v>
      </c>
      <c r="AA134" s="21"/>
      <c r="AB134" s="29"/>
      <c r="AC134" s="148">
        <f t="shared" si="110"/>
        <v>10000</v>
      </c>
      <c r="AD134" s="220"/>
      <c r="AE134" s="220"/>
      <c r="AF134" s="221" t="s">
        <v>231</v>
      </c>
      <c r="AG134" s="484">
        <v>8</v>
      </c>
      <c r="AH134" s="485">
        <v>20</v>
      </c>
      <c r="AI134" s="157" t="s">
        <v>49</v>
      </c>
      <c r="AJ134" s="221"/>
      <c r="AK134" s="221"/>
      <c r="AL134" s="224">
        <v>0</v>
      </c>
      <c r="AM134" s="222" t="s">
        <v>50</v>
      </c>
      <c r="AN134" s="220" t="s">
        <v>51</v>
      </c>
      <c r="AO134" s="220"/>
      <c r="AP134" s="224"/>
      <c r="AQ134" s="224"/>
      <c r="AR134" s="224"/>
      <c r="AS134" s="224" t="s">
        <v>265</v>
      </c>
      <c r="AU134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1, 100143, 'Б-100143-13',date'2016-03-04',2, 25, 25, 'RUR', 1, 18, date'2016-03-06', date'2016-03-07', 1001431, 1, to_date('2016-03-09 00:00:00','YYYY-MM-DD HH24:MI:SS'), 20000, 3600, 0, 232, 0, 'c1', 8,null);insert into xxxx_oebs_cash_payment_test (ID, INVOICE_ID, OEBS_PAYMENT, DOC_DATE, COMISS_DATE) values (s_xxxx_oebs_cash_payment_test.NEXTVAL, 100143, 10000, to_date('2016-03-09 00:00:00','YYYY-MM-DD HH24:MI:SS'), date'2016-03-31' );insert into xxxx_client_discount_m  (ID,CLIENT_ID,CLIENT_AVG_DISCOUNT,DT) values (s_xxxx_client_discount_m.NEXTVAL,232, 20, date'2014-03-01');</v>
      </c>
    </row>
    <row r="135" spans="1:47" s="329" customFormat="1" ht="15" customHeight="1" x14ac:dyDescent="0.3">
      <c r="A135" s="375">
        <v>22</v>
      </c>
      <c r="B135" s="439"/>
      <c r="C135" s="229" t="str">
        <f t="shared" si="105"/>
        <v>100022</v>
      </c>
      <c r="D135" s="229" t="str">
        <f t="shared" si="106"/>
        <v>100022/13</v>
      </c>
      <c r="E135" s="230" t="s">
        <v>251</v>
      </c>
      <c r="F135" s="230" t="s">
        <v>252</v>
      </c>
      <c r="G135" s="377">
        <v>1</v>
      </c>
      <c r="H135" s="379">
        <v>100144</v>
      </c>
      <c r="I135" s="229" t="str">
        <f t="shared" si="107"/>
        <v>Б-100144-13</v>
      </c>
      <c r="J135" s="231">
        <v>2</v>
      </c>
      <c r="K135" s="229">
        <v>25</v>
      </c>
      <c r="L135" s="229" t="s">
        <v>42</v>
      </c>
      <c r="M135" s="231">
        <v>1</v>
      </c>
      <c r="N135" s="229">
        <v>18</v>
      </c>
      <c r="O135" s="230" t="s">
        <v>170</v>
      </c>
      <c r="P135" s="230" t="s">
        <v>234</v>
      </c>
      <c r="Q135" s="230" t="s">
        <v>235</v>
      </c>
      <c r="R135" s="232" t="str">
        <f t="shared" si="108"/>
        <v>1001441</v>
      </c>
      <c r="S135" s="229">
        <v>1</v>
      </c>
      <c r="T135" s="230" t="s">
        <v>142</v>
      </c>
      <c r="U135" s="229">
        <v>41000</v>
      </c>
      <c r="V135" s="229">
        <f t="shared" si="109"/>
        <v>7380</v>
      </c>
      <c r="W135" s="229">
        <v>0</v>
      </c>
      <c r="X135" s="384">
        <v>233</v>
      </c>
      <c r="Y135" s="38" t="s">
        <v>47</v>
      </c>
      <c r="Z135" s="106">
        <f t="shared" si="81"/>
        <v>33620</v>
      </c>
      <c r="AA135" s="52"/>
      <c r="AB135" s="483"/>
      <c r="AC135" s="148">
        <f t="shared" si="110"/>
        <v>20500</v>
      </c>
      <c r="AD135" s="229"/>
      <c r="AE135" s="229"/>
      <c r="AF135" s="230" t="s">
        <v>231</v>
      </c>
      <c r="AG135" s="486">
        <v>8</v>
      </c>
      <c r="AH135" s="487">
        <v>13</v>
      </c>
      <c r="AI135" s="157" t="s">
        <v>49</v>
      </c>
      <c r="AJ135" s="230"/>
      <c r="AK135" s="230"/>
      <c r="AL135" s="232">
        <v>0</v>
      </c>
      <c r="AM135" s="229" t="s">
        <v>50</v>
      </c>
      <c r="AN135" s="229" t="s">
        <v>51</v>
      </c>
      <c r="AO135" s="229"/>
      <c r="AP135" s="232"/>
      <c r="AQ135" s="232"/>
      <c r="AR135" s="232"/>
      <c r="AS135" s="232" t="s">
        <v>266</v>
      </c>
      <c r="AU135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1, 100144, 'Б-100144-13',date'2016-03-05',2, 25, 25, 'RUR', 1, 18, date'2016-03-06', date'2016-03-07', 1001441, 1, to_date('2016-03-11 00:00:00','YYYY-MM-DD HH24:MI:SS'), 41000, 7380, 0, 233, 0, 'c1', 8,null);insert into xxxx_oebs_cash_payment_test (ID, INVOICE_ID, OEBS_PAYMENT, DOC_DATE, COMISS_DATE) values (s_xxxx_oebs_cash_payment_test.NEXTVAL, 100144, 20500, to_date('2016-03-11 00:00:00','YYYY-MM-DD HH24:MI:SS'), date'2016-03-31' );insert into xxxx_client_discount_m  (ID,CLIENT_ID,CLIENT_AVG_DISCOUNT,DT) values (s_xxxx_client_discount_m.NEXTVAL,233, 13, date'2014-03-01');</v>
      </c>
    </row>
    <row r="136" spans="1:47" s="329" customFormat="1" ht="15" customHeight="1" x14ac:dyDescent="0.3">
      <c r="A136" s="375">
        <v>23</v>
      </c>
      <c r="B136" s="439"/>
      <c r="C136" s="220" t="str">
        <f t="shared" si="105"/>
        <v>100023</v>
      </c>
      <c r="D136" s="220" t="str">
        <f t="shared" si="106"/>
        <v>100023/13</v>
      </c>
      <c r="E136" s="221" t="s">
        <v>251</v>
      </c>
      <c r="F136" s="221" t="s">
        <v>252</v>
      </c>
      <c r="G136" s="377">
        <v>1</v>
      </c>
      <c r="H136" s="379">
        <v>100145</v>
      </c>
      <c r="I136" s="222" t="str">
        <f t="shared" si="107"/>
        <v>Б-100145-13</v>
      </c>
      <c r="J136" s="223">
        <v>2</v>
      </c>
      <c r="K136" s="220">
        <v>25</v>
      </c>
      <c r="L136" s="220" t="s">
        <v>42</v>
      </c>
      <c r="M136" s="223">
        <v>1</v>
      </c>
      <c r="N136" s="220">
        <v>18</v>
      </c>
      <c r="O136" s="221" t="s">
        <v>169</v>
      </c>
      <c r="P136" s="221" t="s">
        <v>234</v>
      </c>
      <c r="Q136" s="221" t="s">
        <v>235</v>
      </c>
      <c r="R136" s="224" t="str">
        <f t="shared" si="108"/>
        <v>1001451</v>
      </c>
      <c r="S136" s="222">
        <v>1</v>
      </c>
      <c r="T136" s="221" t="s">
        <v>141</v>
      </c>
      <c r="U136" s="220">
        <v>600000</v>
      </c>
      <c r="V136" s="220">
        <f t="shared" si="109"/>
        <v>108000</v>
      </c>
      <c r="W136" s="220">
        <v>0</v>
      </c>
      <c r="X136" s="384">
        <v>234</v>
      </c>
      <c r="Y136" s="152" t="s">
        <v>47</v>
      </c>
      <c r="Z136" s="20">
        <f t="shared" si="81"/>
        <v>492000</v>
      </c>
      <c r="AA136" s="21"/>
      <c r="AB136" s="29"/>
      <c r="AC136" s="148">
        <f t="shared" si="110"/>
        <v>300000</v>
      </c>
      <c r="AD136" s="220"/>
      <c r="AE136" s="220"/>
      <c r="AF136" s="221" t="s">
        <v>231</v>
      </c>
      <c r="AG136" s="484">
        <v>8</v>
      </c>
      <c r="AH136" s="485">
        <v>20</v>
      </c>
      <c r="AI136" s="157" t="s">
        <v>49</v>
      </c>
      <c r="AJ136" s="221"/>
      <c r="AK136" s="221"/>
      <c r="AL136" s="224">
        <v>0</v>
      </c>
      <c r="AM136" s="222" t="s">
        <v>50</v>
      </c>
      <c r="AN136" s="220" t="s">
        <v>51</v>
      </c>
      <c r="AO136" s="220"/>
      <c r="AP136" s="224"/>
      <c r="AQ136" s="224"/>
      <c r="AR136" s="224"/>
      <c r="AS136" s="224" t="s">
        <v>267</v>
      </c>
      <c r="AU136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1, 100145, 'Б-100145-13',date'2016-03-04',2, 25, 25, 'RUR', 1, 18, date'2016-03-06', date'2016-03-07', 1001451, 1, to_date('2016-03-09 00:00:00','YYYY-MM-DD HH24:MI:SS'), 600000, 108000, 0, 234, 0, 'c1', 8,null);insert into xxxx_oebs_cash_payment_test (ID, INVOICE_ID, OEBS_PAYMENT, DOC_DATE, COMISS_DATE) values (s_xxxx_oebs_cash_payment_test.NEXTVAL, 100145, 300000, to_date('2016-03-09 00:00:00','YYYY-MM-DD HH24:MI:SS'), date'2016-03-31' );insert into xxxx_client_discount_m  (ID,CLIENT_ID,CLIENT_AVG_DISCOUNT,DT) values (s_xxxx_client_discount_m.NEXTVAL,234, 20, date'2014-03-01');</v>
      </c>
    </row>
    <row r="137" spans="1:47" s="329" customFormat="1" ht="15" customHeight="1" x14ac:dyDescent="0.3">
      <c r="A137" s="375">
        <v>23</v>
      </c>
      <c r="B137" s="439"/>
      <c r="C137" s="229" t="str">
        <f t="shared" si="105"/>
        <v>100023</v>
      </c>
      <c r="D137" s="229" t="str">
        <f t="shared" si="106"/>
        <v>100023/13</v>
      </c>
      <c r="E137" s="230" t="s">
        <v>251</v>
      </c>
      <c r="F137" s="230" t="s">
        <v>252</v>
      </c>
      <c r="G137" s="377">
        <v>1</v>
      </c>
      <c r="H137" s="379">
        <v>100146</v>
      </c>
      <c r="I137" s="229" t="str">
        <f t="shared" si="107"/>
        <v>Б-100146-13</v>
      </c>
      <c r="J137" s="231">
        <v>2</v>
      </c>
      <c r="K137" s="229">
        <v>25</v>
      </c>
      <c r="L137" s="229" t="s">
        <v>42</v>
      </c>
      <c r="M137" s="231">
        <v>1</v>
      </c>
      <c r="N137" s="229">
        <v>18</v>
      </c>
      <c r="O137" s="230" t="s">
        <v>170</v>
      </c>
      <c r="P137" s="230" t="s">
        <v>234</v>
      </c>
      <c r="Q137" s="230" t="s">
        <v>235</v>
      </c>
      <c r="R137" s="232" t="str">
        <f t="shared" si="108"/>
        <v>1001461</v>
      </c>
      <c r="S137" s="229">
        <v>1</v>
      </c>
      <c r="T137" s="230" t="s">
        <v>142</v>
      </c>
      <c r="U137" s="229">
        <v>620000</v>
      </c>
      <c r="V137" s="229">
        <f t="shared" si="109"/>
        <v>111600</v>
      </c>
      <c r="W137" s="229">
        <v>0</v>
      </c>
      <c r="X137" s="384">
        <v>235</v>
      </c>
      <c r="Y137" s="38" t="s">
        <v>47</v>
      </c>
      <c r="Z137" s="106">
        <f t="shared" si="81"/>
        <v>508400</v>
      </c>
      <c r="AA137" s="52">
        <f>Z136+Z137</f>
        <v>1000400</v>
      </c>
      <c r="AB137" s="483"/>
      <c r="AC137" s="148">
        <f t="shared" si="110"/>
        <v>310000</v>
      </c>
      <c r="AD137" s="229"/>
      <c r="AE137" s="229"/>
      <c r="AF137" s="230" t="s">
        <v>231</v>
      </c>
      <c r="AG137" s="486">
        <v>8</v>
      </c>
      <c r="AH137" s="487">
        <v>13</v>
      </c>
      <c r="AI137" s="157" t="s">
        <v>49</v>
      </c>
      <c r="AJ137" s="230"/>
      <c r="AK137" s="230"/>
      <c r="AL137" s="232">
        <v>0</v>
      </c>
      <c r="AM137" s="229" t="s">
        <v>50</v>
      </c>
      <c r="AN137" s="229" t="s">
        <v>51</v>
      </c>
      <c r="AO137" s="229"/>
      <c r="AP137" s="232"/>
      <c r="AQ137" s="232"/>
      <c r="AR137" s="232"/>
      <c r="AS137" s="232" t="s">
        <v>263</v>
      </c>
      <c r="AU137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1, 100146, 'Б-100146-13',date'2016-03-05',2, 25, 25, 'RUR', 1, 18, date'2016-03-06', date'2016-03-07', 1001461, 1, to_date('2016-03-11 00:00:00','YYYY-MM-DD HH24:MI:SS'), 620000, 111600, 0, 235, 0, 'c1', 8,null);insert into xxxx_oebs_cash_payment_test (ID, INVOICE_ID, OEBS_PAYMENT, DOC_DATE, COMISS_DATE) values (s_xxxx_oebs_cash_payment_test.NEXTVAL, 100146, 310000, to_date('2016-03-11 00:00:00','YYYY-MM-DD HH24:MI:SS'), date'2016-03-31' );insert into xxxx_client_discount_m  (ID,CLIENT_ID,CLIENT_AVG_DISCOUNT,DT) values (s_xxxx_client_discount_m.NEXTVAL,235, 13, date'2014-03-01');</v>
      </c>
    </row>
    <row r="138" spans="1:47" s="329" customFormat="1" ht="15" customHeight="1" x14ac:dyDescent="0.3">
      <c r="A138" s="375">
        <v>24</v>
      </c>
      <c r="B138" s="439"/>
      <c r="C138" s="220" t="str">
        <f>"1000"&amp;A138</f>
        <v>100024</v>
      </c>
      <c r="D138" s="220" t="str">
        <f>"1000"&amp;A138&amp;"/13"</f>
        <v>100024/13</v>
      </c>
      <c r="E138" s="221" t="s">
        <v>251</v>
      </c>
      <c r="F138" s="221" t="s">
        <v>252</v>
      </c>
      <c r="G138" s="377">
        <v>1</v>
      </c>
      <c r="H138" s="379">
        <v>100147</v>
      </c>
      <c r="I138" s="222" t="str">
        <f>"Б-"&amp;H138&amp;"-13"</f>
        <v>Б-100147-13</v>
      </c>
      <c r="J138" s="223">
        <v>2</v>
      </c>
      <c r="K138" s="220">
        <v>25</v>
      </c>
      <c r="L138" s="220" t="s">
        <v>42</v>
      </c>
      <c r="M138" s="223">
        <v>1</v>
      </c>
      <c r="N138" s="220">
        <v>18</v>
      </c>
      <c r="O138" s="221" t="s">
        <v>169</v>
      </c>
      <c r="P138" s="221" t="s">
        <v>234</v>
      </c>
      <c r="Q138" s="221" t="s">
        <v>235</v>
      </c>
      <c r="R138" s="224" t="str">
        <f>H138&amp;"1"</f>
        <v>1001471</v>
      </c>
      <c r="S138" s="222">
        <v>1</v>
      </c>
      <c r="T138" s="221" t="s">
        <v>141</v>
      </c>
      <c r="U138" s="220">
        <v>1200000</v>
      </c>
      <c r="V138" s="220">
        <f>U138*0.18</f>
        <v>216000</v>
      </c>
      <c r="W138" s="220">
        <v>0</v>
      </c>
      <c r="X138" s="384">
        <v>236</v>
      </c>
      <c r="Y138" s="152" t="s">
        <v>47</v>
      </c>
      <c r="Z138" s="20">
        <f>U138-V138</f>
        <v>984000</v>
      </c>
      <c r="AA138" s="21"/>
      <c r="AB138" s="29"/>
      <c r="AC138" s="148">
        <f t="shared" si="110"/>
        <v>600000</v>
      </c>
      <c r="AD138" s="220"/>
      <c r="AE138" s="220"/>
      <c r="AF138" s="221" t="s">
        <v>231</v>
      </c>
      <c r="AG138" s="484">
        <v>8</v>
      </c>
      <c r="AH138" s="485">
        <v>20</v>
      </c>
      <c r="AI138" s="157" t="s">
        <v>49</v>
      </c>
      <c r="AJ138" s="221"/>
      <c r="AK138" s="221"/>
      <c r="AL138" s="224">
        <v>0</v>
      </c>
      <c r="AM138" s="222" t="s">
        <v>50</v>
      </c>
      <c r="AN138" s="220" t="s">
        <v>51</v>
      </c>
      <c r="AO138" s="220"/>
      <c r="AP138" s="224"/>
      <c r="AQ138" s="224"/>
      <c r="AR138" s="224"/>
      <c r="AS138" t="s">
        <v>268</v>
      </c>
      <c r="AU138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1, 100147, 'Б-100147-13',date'2016-03-04',2, 25, 25, 'RUR', 1, 18, date'2016-03-06', date'2016-03-07', 1001471, 1, to_date('2016-03-09 00:00:00','YYYY-MM-DD HH24:MI:SS'), 1200000, 216000, 0, 236, 0, 'c1', 8,null);insert into xxxx_oebs_cash_payment_test (ID, INVOICE_ID, OEBS_PAYMENT, DOC_DATE, COMISS_DATE) values (s_xxxx_oebs_cash_payment_test.NEXTVAL, 100147, 600000, to_date('2016-03-09 00:00:00','YYYY-MM-DD HH24:MI:SS'), date'2016-03-31' );insert into xxxx_client_discount_m  (ID,CLIENT_ID,CLIENT_AVG_DISCOUNT,DT) values (s_xxxx_client_discount_m.NEXTVAL,236, 20, date'2014-03-01');</v>
      </c>
    </row>
    <row r="139" spans="1:47" s="329" customFormat="1" ht="15" customHeight="1" x14ac:dyDescent="0.3">
      <c r="A139" s="375">
        <v>24</v>
      </c>
      <c r="B139" s="439"/>
      <c r="C139" s="229" t="str">
        <f>"1000"&amp;A139</f>
        <v>100024</v>
      </c>
      <c r="D139" s="229" t="str">
        <f>"1000"&amp;A139&amp;"/13"</f>
        <v>100024/13</v>
      </c>
      <c r="E139" s="230" t="s">
        <v>251</v>
      </c>
      <c r="F139" s="230" t="s">
        <v>252</v>
      </c>
      <c r="G139" s="377">
        <v>1</v>
      </c>
      <c r="H139" s="379">
        <v>100148</v>
      </c>
      <c r="I139" s="229" t="str">
        <f>"Б-"&amp;H139&amp;"-13"</f>
        <v>Б-100148-13</v>
      </c>
      <c r="J139" s="231">
        <v>2</v>
      </c>
      <c r="K139" s="229">
        <v>25</v>
      </c>
      <c r="L139" s="229" t="s">
        <v>42</v>
      </c>
      <c r="M139" s="231">
        <v>1</v>
      </c>
      <c r="N139" s="229">
        <v>18</v>
      </c>
      <c r="O139" s="230" t="s">
        <v>170</v>
      </c>
      <c r="P139" s="230" t="s">
        <v>234</v>
      </c>
      <c r="Q139" s="230" t="s">
        <v>235</v>
      </c>
      <c r="R139" s="232" t="str">
        <f>H139&amp;"1"</f>
        <v>1001481</v>
      </c>
      <c r="S139" s="229">
        <v>1</v>
      </c>
      <c r="T139" s="230" t="s">
        <v>142</v>
      </c>
      <c r="U139" s="229">
        <v>1240000</v>
      </c>
      <c r="V139" s="229">
        <f>U139*0.18</f>
        <v>223200</v>
      </c>
      <c r="W139" s="229">
        <v>0</v>
      </c>
      <c r="X139" s="384">
        <v>237</v>
      </c>
      <c r="Y139" s="38" t="s">
        <v>47</v>
      </c>
      <c r="Z139" s="106">
        <f>U139-V139</f>
        <v>1016800</v>
      </c>
      <c r="AA139" s="52">
        <f>Z138+Z139</f>
        <v>2000800</v>
      </c>
      <c r="AB139" s="483"/>
      <c r="AC139" s="148">
        <f t="shared" si="110"/>
        <v>620000</v>
      </c>
      <c r="AD139" s="229"/>
      <c r="AE139" s="229"/>
      <c r="AF139" s="230" t="s">
        <v>231</v>
      </c>
      <c r="AG139" s="486">
        <v>8</v>
      </c>
      <c r="AH139" s="487">
        <v>13</v>
      </c>
      <c r="AI139" s="157" t="s">
        <v>49</v>
      </c>
      <c r="AJ139" s="230"/>
      <c r="AK139" s="230"/>
      <c r="AL139" s="232">
        <v>0</v>
      </c>
      <c r="AM139" s="229" t="s">
        <v>50</v>
      </c>
      <c r="AN139" s="229" t="s">
        <v>51</v>
      </c>
      <c r="AO139" s="229"/>
      <c r="AP139" s="232"/>
      <c r="AQ139" s="232"/>
      <c r="AR139" s="232"/>
      <c r="AS139" s="232" t="s">
        <v>263</v>
      </c>
      <c r="AU139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1, 100148, 'Б-100148-13',date'2016-03-05',2, 25, 25, 'RUR', 1, 18, date'2016-03-06', date'2016-03-07', 1001481, 1, to_date('2016-03-11 00:00:00','YYYY-MM-DD HH24:MI:SS'), 1240000, 223200, 0, 237, 0, 'c1', 8,null);insert into xxxx_oebs_cash_payment_test (ID, INVOICE_ID, OEBS_PAYMENT, DOC_DATE, COMISS_DATE) values (s_xxxx_oebs_cash_payment_test.NEXTVAL, 100148, 620000, to_date('2016-03-11 00:00:00','YYYY-MM-DD HH24:MI:SS'), date'2016-03-31' );insert into xxxx_client_discount_m  (ID,CLIENT_ID,CLIENT_AVG_DISCOUNT,DT) values (s_xxxx_client_discount_m.NEXTVAL,237, 13, date'2014-03-01');</v>
      </c>
    </row>
    <row r="140" spans="1:47" s="329" customFormat="1" ht="15" customHeight="1" x14ac:dyDescent="0.3">
      <c r="A140" s="375">
        <v>25</v>
      </c>
      <c r="B140" s="439"/>
      <c r="C140" s="220" t="str">
        <f t="shared" si="105"/>
        <v>100025</v>
      </c>
      <c r="D140" s="220" t="str">
        <f t="shared" si="106"/>
        <v>100025/13</v>
      </c>
      <c r="E140" s="221" t="s">
        <v>251</v>
      </c>
      <c r="F140" s="221" t="s">
        <v>252</v>
      </c>
      <c r="G140" s="377">
        <v>1</v>
      </c>
      <c r="H140" s="379">
        <v>100149</v>
      </c>
      <c r="I140" s="222" t="str">
        <f t="shared" si="107"/>
        <v>Б-100149-13</v>
      </c>
      <c r="J140" s="223">
        <v>2</v>
      </c>
      <c r="K140" s="220">
        <v>25</v>
      </c>
      <c r="L140" s="220" t="s">
        <v>42</v>
      </c>
      <c r="M140" s="223">
        <v>1</v>
      </c>
      <c r="N140" s="220">
        <v>18</v>
      </c>
      <c r="O140" s="221" t="s">
        <v>169</v>
      </c>
      <c r="P140" s="221" t="s">
        <v>234</v>
      </c>
      <c r="Q140" s="221" t="s">
        <v>235</v>
      </c>
      <c r="R140" s="224" t="str">
        <f t="shared" si="108"/>
        <v>1001491</v>
      </c>
      <c r="S140" s="222">
        <v>1</v>
      </c>
      <c r="T140" s="221" t="s">
        <v>141</v>
      </c>
      <c r="U140" s="220">
        <f>U136*3</f>
        <v>1800000</v>
      </c>
      <c r="V140" s="220">
        <f t="shared" si="109"/>
        <v>324000</v>
      </c>
      <c r="W140" s="220">
        <v>0</v>
      </c>
      <c r="X140" s="384">
        <v>238</v>
      </c>
      <c r="Y140" s="152" t="s">
        <v>47</v>
      </c>
      <c r="Z140" s="20">
        <f t="shared" si="81"/>
        <v>1476000</v>
      </c>
      <c r="AA140" s="21"/>
      <c r="AB140" s="29"/>
      <c r="AC140" s="148">
        <f t="shared" si="110"/>
        <v>900000</v>
      </c>
      <c r="AD140" s="220"/>
      <c r="AE140" s="220"/>
      <c r="AF140" s="221" t="s">
        <v>231</v>
      </c>
      <c r="AG140" s="484">
        <v>8</v>
      </c>
      <c r="AH140" s="485">
        <v>20</v>
      </c>
      <c r="AI140" s="157" t="s">
        <v>49</v>
      </c>
      <c r="AJ140" s="221"/>
      <c r="AK140" s="221"/>
      <c r="AL140" s="224">
        <v>0</v>
      </c>
      <c r="AM140" s="222" t="s">
        <v>50</v>
      </c>
      <c r="AN140" s="220" t="s">
        <v>51</v>
      </c>
      <c r="AO140" s="220"/>
      <c r="AP140" s="224"/>
      <c r="AQ140" s="224"/>
      <c r="AR140" s="224"/>
      <c r="AS140" t="s">
        <v>269</v>
      </c>
      <c r="AU140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1, 100149, 'Б-100149-13',date'2016-03-04',2, 25, 25, 'RUR', 1, 18, date'2016-03-06', date'2016-03-07', 1001491, 1, to_date('2016-03-09 00:00:00','YYYY-MM-DD HH24:MI:SS'), 1800000, 324000, 0, 238, 0, 'c1', 8,null);insert into xxxx_oebs_cash_payment_test (ID, INVOICE_ID, OEBS_PAYMENT, DOC_DATE, COMISS_DATE) values (s_xxxx_oebs_cash_payment_test.NEXTVAL, 100149, 900000, to_date('2016-03-09 00:00:00','YYYY-MM-DD HH24:MI:SS'), date'2016-03-31' );insert into xxxx_client_discount_m  (ID,CLIENT_ID,CLIENT_AVG_DISCOUNT,DT) values (s_xxxx_client_discount_m.NEXTVAL,238, 20, date'2014-03-01');</v>
      </c>
    </row>
    <row r="141" spans="1:47" s="329" customFormat="1" ht="15" customHeight="1" x14ac:dyDescent="0.3">
      <c r="A141" s="375">
        <v>25</v>
      </c>
      <c r="B141" s="439"/>
      <c r="C141" s="229" t="str">
        <f t="shared" si="105"/>
        <v>100025</v>
      </c>
      <c r="D141" s="229" t="str">
        <f t="shared" si="106"/>
        <v>100025/13</v>
      </c>
      <c r="E141" s="230" t="s">
        <v>251</v>
      </c>
      <c r="F141" s="230" t="s">
        <v>252</v>
      </c>
      <c r="G141" s="377">
        <v>1</v>
      </c>
      <c r="H141" s="379">
        <v>100150</v>
      </c>
      <c r="I141" s="229" t="str">
        <f t="shared" si="107"/>
        <v>Б-100150-13</v>
      </c>
      <c r="J141" s="231">
        <v>2</v>
      </c>
      <c r="K141" s="229">
        <v>25</v>
      </c>
      <c r="L141" s="229" t="s">
        <v>42</v>
      </c>
      <c r="M141" s="231">
        <v>1</v>
      </c>
      <c r="N141" s="229">
        <v>18</v>
      </c>
      <c r="O141" s="230" t="s">
        <v>170</v>
      </c>
      <c r="P141" s="230" t="s">
        <v>234</v>
      </c>
      <c r="Q141" s="230" t="s">
        <v>235</v>
      </c>
      <c r="R141" s="232" t="str">
        <f t="shared" si="108"/>
        <v>1001501</v>
      </c>
      <c r="S141" s="229">
        <v>1</v>
      </c>
      <c r="T141" s="230" t="s">
        <v>142</v>
      </c>
      <c r="U141" s="220">
        <f>U137*3</f>
        <v>1860000</v>
      </c>
      <c r="V141" s="229">
        <f t="shared" si="109"/>
        <v>334800</v>
      </c>
      <c r="W141" s="229">
        <v>0</v>
      </c>
      <c r="X141" s="384">
        <v>239</v>
      </c>
      <c r="Y141" s="38" t="s">
        <v>47</v>
      </c>
      <c r="Z141" s="106">
        <f t="shared" si="81"/>
        <v>1525200</v>
      </c>
      <c r="AA141" s="52">
        <f>Z140+Z141</f>
        <v>3001200</v>
      </c>
      <c r="AB141" s="483"/>
      <c r="AC141" s="148">
        <f t="shared" si="110"/>
        <v>930000</v>
      </c>
      <c r="AD141" s="229"/>
      <c r="AE141" s="229"/>
      <c r="AF141" s="230" t="s">
        <v>231</v>
      </c>
      <c r="AG141" s="486">
        <v>8</v>
      </c>
      <c r="AH141" s="487">
        <v>13</v>
      </c>
      <c r="AI141" s="157" t="s">
        <v>49</v>
      </c>
      <c r="AJ141" s="230"/>
      <c r="AK141" s="230"/>
      <c r="AL141" s="232">
        <v>0</v>
      </c>
      <c r="AM141" s="229" t="s">
        <v>50</v>
      </c>
      <c r="AN141" s="229" t="s">
        <v>51</v>
      </c>
      <c r="AO141" s="229"/>
      <c r="AP141" s="232"/>
      <c r="AQ141" s="232"/>
      <c r="AR141" s="232"/>
      <c r="AS141" s="232" t="s">
        <v>263</v>
      </c>
      <c r="AU141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1, 100150, 'Б-100150-13',date'2016-03-05',2, 25, 25, 'RUR', 1, 18, date'2016-03-06', date'2016-03-07', 1001501, 1, to_date('2016-03-11 00:00:00','YYYY-MM-DD HH24:MI:SS'), 1860000, 334800, 0, 239, 0, 'c1', 8,null);insert into xxxx_oebs_cash_payment_test (ID, INVOICE_ID, OEBS_PAYMENT, DOC_DATE, COMISS_DATE) values (s_xxxx_oebs_cash_payment_test.NEXTVAL, 100150, 930000, to_date('2016-03-11 00:00:00','YYYY-MM-DD HH24:MI:SS'), date'2016-03-31' );insert into xxxx_client_discount_m  (ID,CLIENT_ID,CLIENT_AVG_DISCOUNT,DT) values (s_xxxx_client_discount_m.NEXTVAL,239, 13, date'2014-03-01');</v>
      </c>
    </row>
    <row r="142" spans="1:47" s="329" customFormat="1" ht="15" customHeight="1" x14ac:dyDescent="0.3">
      <c r="A142" s="375">
        <v>26</v>
      </c>
      <c r="B142" s="439"/>
      <c r="C142" s="220" t="str">
        <f t="shared" si="105"/>
        <v>100026</v>
      </c>
      <c r="D142" s="220" t="str">
        <f t="shared" si="106"/>
        <v>100026/13</v>
      </c>
      <c r="E142" s="221" t="s">
        <v>251</v>
      </c>
      <c r="F142" s="221" t="s">
        <v>252</v>
      </c>
      <c r="G142" s="377">
        <v>1</v>
      </c>
      <c r="H142" s="379">
        <v>100151</v>
      </c>
      <c r="I142" s="222" t="str">
        <f t="shared" si="107"/>
        <v>Б-100151-13</v>
      </c>
      <c r="J142" s="223">
        <v>2</v>
      </c>
      <c r="K142" s="220">
        <v>25</v>
      </c>
      <c r="L142" s="220" t="s">
        <v>42</v>
      </c>
      <c r="M142" s="223">
        <v>1</v>
      </c>
      <c r="N142" s="220">
        <v>18</v>
      </c>
      <c r="O142" s="221" t="s">
        <v>169</v>
      </c>
      <c r="P142" s="221" t="s">
        <v>234</v>
      </c>
      <c r="Q142" s="221" t="s">
        <v>235</v>
      </c>
      <c r="R142" s="224" t="str">
        <f t="shared" si="108"/>
        <v>1001511</v>
      </c>
      <c r="S142" s="222">
        <v>1</v>
      </c>
      <c r="T142" s="221" t="s">
        <v>141</v>
      </c>
      <c r="U142" s="220">
        <f>U136*4</f>
        <v>2400000</v>
      </c>
      <c r="V142" s="220">
        <f t="shared" si="109"/>
        <v>432000</v>
      </c>
      <c r="W142" s="220">
        <v>0</v>
      </c>
      <c r="X142" s="384">
        <v>240</v>
      </c>
      <c r="Y142" s="152" t="s">
        <v>47</v>
      </c>
      <c r="Z142" s="20">
        <f t="shared" si="81"/>
        <v>1968000</v>
      </c>
      <c r="AA142" s="21"/>
      <c r="AB142" s="29"/>
      <c r="AC142" s="148">
        <f t="shared" si="110"/>
        <v>1200000</v>
      </c>
      <c r="AD142" s="220"/>
      <c r="AE142" s="220"/>
      <c r="AF142" s="221" t="s">
        <v>231</v>
      </c>
      <c r="AG142" s="484">
        <v>8</v>
      </c>
      <c r="AH142" s="485">
        <v>20</v>
      </c>
      <c r="AI142" s="157" t="s">
        <v>49</v>
      </c>
      <c r="AJ142" s="221"/>
      <c r="AK142" s="221"/>
      <c r="AL142" s="224">
        <v>0</v>
      </c>
      <c r="AM142" s="222" t="s">
        <v>50</v>
      </c>
      <c r="AN142" s="220" t="s">
        <v>51</v>
      </c>
      <c r="AO142" s="220"/>
      <c r="AP142" s="224"/>
      <c r="AQ142" s="224"/>
      <c r="AR142" s="224"/>
      <c r="AS142" t="s">
        <v>270</v>
      </c>
      <c r="AU142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1, 100151, 'Б-100151-13',date'2016-03-04',2, 25, 25, 'RUR', 1, 18, date'2016-03-06', date'2016-03-07', 1001511, 1, to_date('2016-03-09 00:00:00','YYYY-MM-DD HH24:MI:SS'), 2400000, 432000, 0, 240, 0, 'c1', 8,null);insert into xxxx_oebs_cash_payment_test (ID, INVOICE_ID, OEBS_PAYMENT, DOC_DATE, COMISS_DATE) values (s_xxxx_oebs_cash_payment_test.NEXTVAL, 100151, 1200000, to_date('2016-03-09 00:00:00','YYYY-MM-DD HH24:MI:SS'), date'2016-03-31' );insert into xxxx_client_discount_m  (ID,CLIENT_ID,CLIENT_AVG_DISCOUNT,DT) values (s_xxxx_client_discount_m.NEXTVAL,240, 20, date'2014-03-01');</v>
      </c>
    </row>
    <row r="143" spans="1:47" s="329" customFormat="1" ht="15" customHeight="1" x14ac:dyDescent="0.3">
      <c r="A143" s="375">
        <v>26</v>
      </c>
      <c r="B143" s="439"/>
      <c r="C143" s="229" t="str">
        <f t="shared" si="105"/>
        <v>100026</v>
      </c>
      <c r="D143" s="229" t="str">
        <f t="shared" si="106"/>
        <v>100026/13</v>
      </c>
      <c r="E143" s="230" t="s">
        <v>251</v>
      </c>
      <c r="F143" s="230" t="s">
        <v>252</v>
      </c>
      <c r="G143" s="377">
        <v>1</v>
      </c>
      <c r="H143" s="379">
        <v>100152</v>
      </c>
      <c r="I143" s="229" t="str">
        <f t="shared" si="107"/>
        <v>Б-100152-13</v>
      </c>
      <c r="J143" s="231">
        <v>2</v>
      </c>
      <c r="K143" s="229">
        <v>25</v>
      </c>
      <c r="L143" s="229" t="s">
        <v>42</v>
      </c>
      <c r="M143" s="231">
        <v>1</v>
      </c>
      <c r="N143" s="229">
        <v>18</v>
      </c>
      <c r="O143" s="230" t="s">
        <v>170</v>
      </c>
      <c r="P143" s="230" t="s">
        <v>234</v>
      </c>
      <c r="Q143" s="230" t="s">
        <v>235</v>
      </c>
      <c r="R143" s="232" t="str">
        <f t="shared" si="108"/>
        <v>1001521</v>
      </c>
      <c r="S143" s="229">
        <v>1</v>
      </c>
      <c r="T143" s="230" t="s">
        <v>142</v>
      </c>
      <c r="U143" s="220">
        <f>U137*4</f>
        <v>2480000</v>
      </c>
      <c r="V143" s="229">
        <f t="shared" si="109"/>
        <v>446400</v>
      </c>
      <c r="W143" s="229">
        <v>0</v>
      </c>
      <c r="X143" s="384">
        <v>241</v>
      </c>
      <c r="Y143" s="38" t="s">
        <v>47</v>
      </c>
      <c r="Z143" s="106">
        <f t="shared" si="81"/>
        <v>2033600</v>
      </c>
      <c r="AA143" s="52">
        <f>Z142+Z143</f>
        <v>4001600</v>
      </c>
      <c r="AB143" s="483"/>
      <c r="AC143" s="148">
        <f t="shared" si="110"/>
        <v>1240000</v>
      </c>
      <c r="AD143" s="229"/>
      <c r="AE143" s="229"/>
      <c r="AF143" s="230" t="s">
        <v>231</v>
      </c>
      <c r="AG143" s="486">
        <v>8</v>
      </c>
      <c r="AH143" s="487">
        <v>13</v>
      </c>
      <c r="AI143" s="157" t="s">
        <v>49</v>
      </c>
      <c r="AJ143" s="230"/>
      <c r="AK143" s="230"/>
      <c r="AL143" s="232">
        <v>0</v>
      </c>
      <c r="AM143" s="229" t="s">
        <v>50</v>
      </c>
      <c r="AN143" s="229" t="s">
        <v>51</v>
      </c>
      <c r="AO143" s="229"/>
      <c r="AP143" s="232"/>
      <c r="AQ143" s="232"/>
      <c r="AR143" s="232"/>
      <c r="AS143" s="232" t="s">
        <v>263</v>
      </c>
      <c r="AU143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1, 100152, 'Б-100152-13',date'2016-03-05',2, 25, 25, 'RUR', 1, 18, date'2016-03-06', date'2016-03-07', 1001521, 1, to_date('2016-03-11 00:00:00','YYYY-MM-DD HH24:MI:SS'), 2480000, 446400, 0, 241, 0, 'c1', 8,null);insert into xxxx_oebs_cash_payment_test (ID, INVOICE_ID, OEBS_PAYMENT, DOC_DATE, COMISS_DATE) values (s_xxxx_oebs_cash_payment_test.NEXTVAL, 100152, 1240000, to_date('2016-03-11 00:00:00','YYYY-MM-DD HH24:MI:SS'), date'2016-03-31' );insert into xxxx_client_discount_m  (ID,CLIENT_ID,CLIENT_AVG_DISCOUNT,DT) values (s_xxxx_client_discount_m.NEXTVAL,241, 13, date'2014-03-01');</v>
      </c>
    </row>
    <row r="144" spans="1:47" s="329" customFormat="1" ht="15" customHeight="1" x14ac:dyDescent="0.3">
      <c r="A144" s="375">
        <v>27</v>
      </c>
      <c r="B144" s="439"/>
      <c r="C144" s="220" t="str">
        <f t="shared" si="105"/>
        <v>100027</v>
      </c>
      <c r="D144" s="220" t="str">
        <f t="shared" si="106"/>
        <v>100027/13</v>
      </c>
      <c r="E144" s="221" t="s">
        <v>251</v>
      </c>
      <c r="F144" s="221" t="s">
        <v>252</v>
      </c>
      <c r="G144" s="377">
        <v>1</v>
      </c>
      <c r="H144" s="379">
        <v>100153</v>
      </c>
      <c r="I144" s="222" t="str">
        <f t="shared" si="107"/>
        <v>Б-100153-13</v>
      </c>
      <c r="J144" s="223">
        <v>2</v>
      </c>
      <c r="K144" s="220">
        <v>25</v>
      </c>
      <c r="L144" s="220" t="s">
        <v>42</v>
      </c>
      <c r="M144" s="223">
        <v>1</v>
      </c>
      <c r="N144" s="220">
        <v>18</v>
      </c>
      <c r="O144" s="221" t="s">
        <v>169</v>
      </c>
      <c r="P144" s="221" t="s">
        <v>234</v>
      </c>
      <c r="Q144" s="221" t="s">
        <v>235</v>
      </c>
      <c r="R144" s="224" t="str">
        <f t="shared" si="108"/>
        <v>1001531</v>
      </c>
      <c r="S144" s="222">
        <v>1</v>
      </c>
      <c r="T144" s="221" t="s">
        <v>141</v>
      </c>
      <c r="U144" s="220">
        <f>U136*5</f>
        <v>3000000</v>
      </c>
      <c r="V144" s="220">
        <f t="shared" si="109"/>
        <v>540000</v>
      </c>
      <c r="W144" s="220">
        <v>0</v>
      </c>
      <c r="X144" s="384">
        <v>242</v>
      </c>
      <c r="Y144" s="152" t="s">
        <v>47</v>
      </c>
      <c r="Z144" s="20">
        <f t="shared" si="81"/>
        <v>2460000</v>
      </c>
      <c r="AA144" s="21"/>
      <c r="AB144" s="29"/>
      <c r="AC144" s="148">
        <f t="shared" si="110"/>
        <v>1500000</v>
      </c>
      <c r="AD144" s="220"/>
      <c r="AE144" s="220"/>
      <c r="AF144" s="221" t="s">
        <v>231</v>
      </c>
      <c r="AG144" s="484">
        <v>8</v>
      </c>
      <c r="AH144" s="485">
        <v>20</v>
      </c>
      <c r="AI144" s="157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t="s">
        <v>271</v>
      </c>
      <c r="AU144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1, 100153, 'Б-100153-13',date'2016-03-04',2, 25, 25, 'RUR', 1, 18, date'2016-03-06', date'2016-03-07', 1001531, 1, to_date('2016-03-09 00:00:00','YYYY-MM-DD HH24:MI:SS'), 3000000, 540000, 0, 242, 0, 'c1', 8,null);insert into xxxx_oebs_cash_payment_test (ID, INVOICE_ID, OEBS_PAYMENT, DOC_DATE, COMISS_DATE) values (s_xxxx_oebs_cash_payment_test.NEXTVAL, 100153, 1500000, to_date('2016-03-09 00:00:00','YYYY-MM-DD HH24:MI:SS'), date'2016-03-31' );insert into xxxx_client_discount_m  (ID,CLIENT_ID,CLIENT_AVG_DISCOUNT,DT) values (s_xxxx_client_discount_m.NEXTVAL,242, 20, date'2014-03-01');</v>
      </c>
    </row>
    <row r="145" spans="1:47" s="329" customFormat="1" ht="15" customHeight="1" x14ac:dyDescent="0.3">
      <c r="A145" s="375">
        <v>27</v>
      </c>
      <c r="B145" s="439"/>
      <c r="C145" s="229" t="str">
        <f t="shared" si="105"/>
        <v>100027</v>
      </c>
      <c r="D145" s="229" t="str">
        <f t="shared" si="106"/>
        <v>100027/13</v>
      </c>
      <c r="E145" s="230" t="s">
        <v>251</v>
      </c>
      <c r="F145" s="230" t="s">
        <v>252</v>
      </c>
      <c r="G145" s="377">
        <v>1</v>
      </c>
      <c r="H145" s="379">
        <v>100154</v>
      </c>
      <c r="I145" s="229" t="str">
        <f t="shared" si="107"/>
        <v>Б-100154-13</v>
      </c>
      <c r="J145" s="231">
        <v>2</v>
      </c>
      <c r="K145" s="229">
        <v>25</v>
      </c>
      <c r="L145" s="229" t="s">
        <v>42</v>
      </c>
      <c r="M145" s="231">
        <v>1</v>
      </c>
      <c r="N145" s="229">
        <v>18</v>
      </c>
      <c r="O145" s="230" t="s">
        <v>170</v>
      </c>
      <c r="P145" s="230" t="s">
        <v>234</v>
      </c>
      <c r="Q145" s="230" t="s">
        <v>235</v>
      </c>
      <c r="R145" s="232" t="str">
        <f t="shared" si="108"/>
        <v>1001541</v>
      </c>
      <c r="S145" s="229">
        <v>1</v>
      </c>
      <c r="T145" s="230" t="s">
        <v>142</v>
      </c>
      <c r="U145" s="220">
        <f>U137*5</f>
        <v>3100000</v>
      </c>
      <c r="V145" s="229">
        <f t="shared" si="109"/>
        <v>558000</v>
      </c>
      <c r="W145" s="229">
        <v>0</v>
      </c>
      <c r="X145" s="384">
        <v>243</v>
      </c>
      <c r="Y145" s="38" t="s">
        <v>47</v>
      </c>
      <c r="Z145" s="106">
        <f t="shared" si="81"/>
        <v>2542000</v>
      </c>
      <c r="AA145" s="52">
        <f>Z144+Z145</f>
        <v>5002000</v>
      </c>
      <c r="AB145" s="483"/>
      <c r="AC145" s="148">
        <f t="shared" si="110"/>
        <v>1550000</v>
      </c>
      <c r="AD145" s="229"/>
      <c r="AE145" s="229"/>
      <c r="AF145" s="230" t="s">
        <v>231</v>
      </c>
      <c r="AG145" s="486">
        <v>8</v>
      </c>
      <c r="AH145" s="487">
        <v>13</v>
      </c>
      <c r="AI145" s="157" t="s">
        <v>49</v>
      </c>
      <c r="AJ145" s="230"/>
      <c r="AK145" s="230"/>
      <c r="AL145" s="232">
        <v>0</v>
      </c>
      <c r="AM145" s="229" t="s">
        <v>50</v>
      </c>
      <c r="AN145" s="229" t="s">
        <v>51</v>
      </c>
      <c r="AO145" s="229"/>
      <c r="AP145" s="232"/>
      <c r="AQ145" s="232"/>
      <c r="AR145" s="232"/>
      <c r="AS145" s="232" t="s">
        <v>263</v>
      </c>
      <c r="AU145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1, 100154, 'Б-100154-13',date'2016-03-05',2, 25, 25, 'RUR', 1, 18, date'2016-03-06', date'2016-03-07', 1001541, 1, to_date('2016-03-11 00:00:00','YYYY-MM-DD HH24:MI:SS'), 3100000, 558000, 0, 243, 0, 'c1', 8,null);insert into xxxx_oebs_cash_payment_test (ID, INVOICE_ID, OEBS_PAYMENT, DOC_DATE, COMISS_DATE) values (s_xxxx_oebs_cash_payment_test.NEXTVAL, 100154, 1550000, to_date('2016-03-11 00:00:00','YYYY-MM-DD HH24:MI:SS'), date'2016-03-31' );insert into xxxx_client_discount_m  (ID,CLIENT_ID,CLIENT_AVG_DISCOUNT,DT) values (s_xxxx_client_discount_m.NEXTVAL,243, 13, date'2014-03-01');</v>
      </c>
    </row>
    <row r="146" spans="1:47" s="329" customFormat="1" ht="15" customHeight="1" x14ac:dyDescent="0.3">
      <c r="A146" s="375">
        <v>28</v>
      </c>
      <c r="B146" s="439"/>
      <c r="C146" s="12" t="str">
        <f t="shared" si="105"/>
        <v>100028</v>
      </c>
      <c r="D146" s="12" t="str">
        <f t="shared" si="106"/>
        <v>100028/13</v>
      </c>
      <c r="E146" s="158" t="s">
        <v>251</v>
      </c>
      <c r="F146" s="158" t="s">
        <v>252</v>
      </c>
      <c r="G146" s="377">
        <v>1</v>
      </c>
      <c r="H146" s="379">
        <v>100155</v>
      </c>
      <c r="I146" s="15" t="str">
        <f t="shared" si="107"/>
        <v>Б-100155-13</v>
      </c>
      <c r="J146" s="190">
        <v>2</v>
      </c>
      <c r="K146" s="12">
        <v>1</v>
      </c>
      <c r="L146" s="12" t="s">
        <v>42</v>
      </c>
      <c r="M146" s="16">
        <v>1</v>
      </c>
      <c r="N146" s="12">
        <v>18</v>
      </c>
      <c r="O146" s="13" t="s">
        <v>167</v>
      </c>
      <c r="P146" s="13" t="s">
        <v>234</v>
      </c>
      <c r="Q146" s="13" t="s">
        <v>235</v>
      </c>
      <c r="R146" s="70" t="s">
        <v>50</v>
      </c>
      <c r="S146" s="70" t="s">
        <v>50</v>
      </c>
      <c r="T146" s="13" t="s">
        <v>139</v>
      </c>
      <c r="U146" s="70" t="s">
        <v>50</v>
      </c>
      <c r="V146" s="70" t="s">
        <v>50</v>
      </c>
      <c r="W146" s="70" t="s">
        <v>50</v>
      </c>
      <c r="X146" s="384">
        <v>244</v>
      </c>
      <c r="Y146" s="19" t="s">
        <v>47</v>
      </c>
      <c r="Z146" s="20"/>
      <c r="AA146" s="21"/>
      <c r="AB146" s="22">
        <v>42372.881355932208</v>
      </c>
      <c r="AC146" s="14">
        <v>50000</v>
      </c>
      <c r="AD146" s="12"/>
      <c r="AE146" s="12"/>
      <c r="AF146" s="13" t="s">
        <v>231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 t="s">
        <v>310</v>
      </c>
      <c r="AU146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100155, 'Б-100155-13',date'2016-03-02',2, 1, 1, 'RUR', 1, 18, date'2016-03-06', date'2016-03-07', null, null, to_date('2016-03-07 00:00:00','YYYY-MM-DD HH24:MI:SS'), null, null, null, 244, 0, 'c1', 8,null);insert into xxxx_oebs_cash_payment_test (ID, INVOICE_ID, OEBS_PAYMENT, DOC_DATE, COMISS_DATE) values (s_xxxx_oebs_cash_payment_test.NEXTVAL, 100155, 50000, to_date('2016-03-07 00:00:00','YYYY-MM-DD HH24:MI:SS'), date'2016-03-31' );insert into xxxx_client_discount_m  (ID,CLIENT_ID,CLIENT_AVG_DISCOUNT,DT) values (s_xxxx_client_discount_m.NEXTVAL,244, 13, date'2014-03-01');</v>
      </c>
    </row>
    <row r="147" spans="1:47" s="329" customFormat="1" ht="15" customHeight="1" x14ac:dyDescent="0.3">
      <c r="A147" s="375">
        <v>28</v>
      </c>
      <c r="B147" s="439"/>
      <c r="C147" s="12" t="str">
        <f t="shared" si="105"/>
        <v>100028</v>
      </c>
      <c r="D147" s="12" t="str">
        <f t="shared" si="106"/>
        <v>100028/13</v>
      </c>
      <c r="E147" s="158" t="s">
        <v>251</v>
      </c>
      <c r="F147" s="158" t="s">
        <v>252</v>
      </c>
      <c r="G147" s="377">
        <v>1</v>
      </c>
      <c r="H147" s="379">
        <v>100156</v>
      </c>
      <c r="I147" s="15" t="str">
        <f t="shared" si="107"/>
        <v>Б-100156-13</v>
      </c>
      <c r="J147" s="190">
        <v>2</v>
      </c>
      <c r="K147" s="12">
        <v>2</v>
      </c>
      <c r="L147" s="12" t="s">
        <v>42</v>
      </c>
      <c r="M147" s="16">
        <v>1</v>
      </c>
      <c r="N147" s="12">
        <v>18</v>
      </c>
      <c r="O147" s="13" t="s">
        <v>168</v>
      </c>
      <c r="P147" s="13" t="s">
        <v>234</v>
      </c>
      <c r="Q147" s="13" t="s">
        <v>235</v>
      </c>
      <c r="R147" s="70" t="s">
        <v>50</v>
      </c>
      <c r="S147" s="70" t="s">
        <v>50</v>
      </c>
      <c r="T147" s="13" t="s">
        <v>140</v>
      </c>
      <c r="U147" s="70" t="s">
        <v>50</v>
      </c>
      <c r="V147" s="70" t="s">
        <v>50</v>
      </c>
      <c r="W147" s="70" t="s">
        <v>50</v>
      </c>
      <c r="X147" s="384">
        <v>245</v>
      </c>
      <c r="Y147" s="19" t="s">
        <v>47</v>
      </c>
      <c r="Z147" s="20"/>
      <c r="AA147" s="21"/>
      <c r="AB147" s="22">
        <v>38135.593220338982</v>
      </c>
      <c r="AC147" s="14">
        <v>45000</v>
      </c>
      <c r="AD147" s="12"/>
      <c r="AE147" s="12"/>
      <c r="AF147" s="13" t="s">
        <v>231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U147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100156, 'Б-100156-13',date'2016-03-03',2, 2, 2, 'RUR', 1, 18, date'2016-03-06', date'2016-03-07', null, null, to_date('2016-03-08 00:00:00','YYYY-MM-DD HH24:MI:SS'), null, null, null, 245, 0, 'c1', 8,null);insert into xxxx_oebs_cash_payment_test (ID, INVOICE_ID, OEBS_PAYMENT, DOC_DATE, COMISS_DATE) values (s_xxxx_oebs_cash_payment_test.NEXTVAL, 100156, 45000, to_date('2016-03-08 00:00:00','YYYY-MM-DD HH24:MI:SS'), date'2016-03-31' );insert into xxxx_client_discount_m  (ID,CLIENT_ID,CLIENT_AVG_DISCOUNT,DT) values (s_xxxx_client_discount_m.NEXTVAL,245, 7, date'2014-03-01');</v>
      </c>
    </row>
    <row r="148" spans="1:47" s="329" customFormat="1" ht="15" customHeight="1" x14ac:dyDescent="0.3">
      <c r="A148" s="375">
        <v>28</v>
      </c>
      <c r="B148" s="439"/>
      <c r="C148" s="12" t="str">
        <f t="shared" si="105"/>
        <v>100028</v>
      </c>
      <c r="D148" s="12" t="str">
        <f t="shared" si="106"/>
        <v>100028/13</v>
      </c>
      <c r="E148" s="158" t="s">
        <v>251</v>
      </c>
      <c r="F148" s="158" t="s">
        <v>252</v>
      </c>
      <c r="G148" s="377">
        <v>1</v>
      </c>
      <c r="H148" s="379">
        <v>100157</v>
      </c>
      <c r="I148" s="15" t="str">
        <f t="shared" si="107"/>
        <v>Б-100157-13</v>
      </c>
      <c r="J148" s="190">
        <v>2</v>
      </c>
      <c r="K148" s="12">
        <v>7</v>
      </c>
      <c r="L148" s="12" t="s">
        <v>42</v>
      </c>
      <c r="M148" s="16">
        <v>1</v>
      </c>
      <c r="N148" s="12">
        <v>18</v>
      </c>
      <c r="O148" s="13" t="s">
        <v>168</v>
      </c>
      <c r="P148" s="13" t="s">
        <v>234</v>
      </c>
      <c r="Q148" s="13" t="s">
        <v>235</v>
      </c>
      <c r="R148" s="70" t="s">
        <v>50</v>
      </c>
      <c r="S148" s="70" t="s">
        <v>50</v>
      </c>
      <c r="T148" s="13" t="s">
        <v>140</v>
      </c>
      <c r="U148" s="70" t="s">
        <v>50</v>
      </c>
      <c r="V148" s="70" t="s">
        <v>50</v>
      </c>
      <c r="W148" s="70" t="s">
        <v>50</v>
      </c>
      <c r="X148" s="384">
        <v>246</v>
      </c>
      <c r="Y148" s="19" t="s">
        <v>47</v>
      </c>
      <c r="Z148" s="20"/>
      <c r="AA148" s="21"/>
      <c r="AB148" s="22">
        <v>38135.593220338982</v>
      </c>
      <c r="AC148" s="14">
        <v>45000</v>
      </c>
      <c r="AD148" s="12"/>
      <c r="AE148" s="12"/>
      <c r="AF148" s="13" t="s">
        <v>231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S148" s="171"/>
      <c r="AU148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100157, 'Б-100157-13',date'2016-03-03',2, 7, 7, 'RUR', 1, 18, date'2016-03-06', date'2016-03-07', null, null, to_date('2016-03-08 00:00:00','YYYY-MM-DD HH24:MI:SS'), null, null, null, 246, 0, 'c1', 8,null);insert into xxxx_oebs_cash_payment_test (ID, INVOICE_ID, OEBS_PAYMENT, DOC_DATE, COMISS_DATE) values (s_xxxx_oebs_cash_payment_test.NEXTVAL, 100157, 45000, to_date('2016-03-08 00:00:00','YYYY-MM-DD HH24:MI:SS'), date'2016-03-31' );insert into xxxx_client_discount_m  (ID,CLIENT_ID,CLIENT_AVG_DISCOUNT,DT) values (s_xxxx_client_discount_m.NEXTVAL,246, 7, date'2014-03-01');</v>
      </c>
    </row>
    <row r="149" spans="1:47" s="329" customFormat="1" ht="15" customHeight="1" x14ac:dyDescent="0.3">
      <c r="A149" s="375">
        <v>28</v>
      </c>
      <c r="B149" s="439"/>
      <c r="C149" s="12" t="str">
        <f t="shared" si="105"/>
        <v>100028</v>
      </c>
      <c r="D149" s="12" t="str">
        <f t="shared" si="106"/>
        <v>100028/13</v>
      </c>
      <c r="E149" s="158" t="s">
        <v>251</v>
      </c>
      <c r="F149" s="158" t="s">
        <v>252</v>
      </c>
      <c r="G149" s="377">
        <v>1</v>
      </c>
      <c r="H149" s="379">
        <v>100158</v>
      </c>
      <c r="I149" s="15" t="str">
        <f t="shared" si="107"/>
        <v>Б-100158-13</v>
      </c>
      <c r="J149" s="190">
        <v>2</v>
      </c>
      <c r="K149" s="28">
        <v>7</v>
      </c>
      <c r="L149" s="12" t="s">
        <v>42</v>
      </c>
      <c r="M149" s="16">
        <v>1</v>
      </c>
      <c r="N149" s="12">
        <v>18</v>
      </c>
      <c r="O149" s="13" t="s">
        <v>169</v>
      </c>
      <c r="P149" s="13" t="s">
        <v>234</v>
      </c>
      <c r="Q149" s="13" t="s">
        <v>235</v>
      </c>
      <c r="R149" s="70" t="s">
        <v>50</v>
      </c>
      <c r="S149" s="70" t="s">
        <v>50</v>
      </c>
      <c r="T149" s="13" t="s">
        <v>141</v>
      </c>
      <c r="U149" s="70" t="s">
        <v>50</v>
      </c>
      <c r="V149" s="70" t="s">
        <v>50</v>
      </c>
      <c r="W149" s="70" t="s">
        <v>50</v>
      </c>
      <c r="X149" s="384">
        <v>247</v>
      </c>
      <c r="Y149" s="19" t="s">
        <v>47</v>
      </c>
      <c r="Z149" s="20"/>
      <c r="AA149" s="21"/>
      <c r="AB149" s="22">
        <v>33898.305084745763</v>
      </c>
      <c r="AC149" s="14">
        <v>40000</v>
      </c>
      <c r="AD149" s="12"/>
      <c r="AE149" s="12"/>
      <c r="AF149" s="13" t="s">
        <v>231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/>
      <c r="AU149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100158, 'Б-100158-13',date'2016-03-04',2, 7, 7, 'RUR', 1, 18, date'2016-03-06', date'2016-03-07', null, null, to_date('2016-03-09 00:00:00','YYYY-MM-DD HH24:MI:SS'), null, null, null, 247, 0, 'c1', 8,null);insert into xxxx_oebs_cash_payment_test (ID, INVOICE_ID, OEBS_PAYMENT, DOC_DATE, COMISS_DATE) values (s_xxxx_oebs_cash_payment_test.NEXTVAL, 100158, 40000, to_date('2016-03-09 00:00:00','YYYY-MM-DD HH24:MI:SS'), date'2016-03-31' );insert into xxxx_client_discount_m  (ID,CLIENT_ID,CLIENT_AVG_DISCOUNT,DT) values (s_xxxx_client_discount_m.NEXTVAL,247, 20, date'2014-03-01');</v>
      </c>
    </row>
    <row r="150" spans="1:47" s="329" customFormat="1" ht="15" customHeight="1" x14ac:dyDescent="0.3">
      <c r="A150" s="375">
        <v>28</v>
      </c>
      <c r="B150" s="439"/>
      <c r="C150" s="33" t="str">
        <f t="shared" si="105"/>
        <v>100028</v>
      </c>
      <c r="D150" s="33" t="str">
        <f t="shared" si="106"/>
        <v>100028/13</v>
      </c>
      <c r="E150" s="159" t="s">
        <v>251</v>
      </c>
      <c r="F150" s="159" t="s">
        <v>252</v>
      </c>
      <c r="G150" s="377">
        <v>1</v>
      </c>
      <c r="H150" s="379">
        <v>100159</v>
      </c>
      <c r="I150" s="33" t="str">
        <f t="shared" si="107"/>
        <v>Б-100159-13</v>
      </c>
      <c r="J150" s="210">
        <v>2</v>
      </c>
      <c r="K150" s="35">
        <v>12</v>
      </c>
      <c r="L150" s="33" t="s">
        <v>42</v>
      </c>
      <c r="M150" s="36">
        <v>1</v>
      </c>
      <c r="N150" s="33">
        <v>18</v>
      </c>
      <c r="O150" s="34" t="s">
        <v>170</v>
      </c>
      <c r="P150" s="34" t="s">
        <v>234</v>
      </c>
      <c r="Q150" s="34" t="s">
        <v>235</v>
      </c>
      <c r="R150" s="73" t="s">
        <v>50</v>
      </c>
      <c r="S150" s="73" t="s">
        <v>50</v>
      </c>
      <c r="T150" s="34" t="s">
        <v>142</v>
      </c>
      <c r="U150" s="73" t="s">
        <v>50</v>
      </c>
      <c r="V150" s="73" t="s">
        <v>50</v>
      </c>
      <c r="W150" s="73" t="s">
        <v>50</v>
      </c>
      <c r="X150" s="384">
        <v>248</v>
      </c>
      <c r="Y150" s="38" t="s">
        <v>47</v>
      </c>
      <c r="Z150" s="106"/>
      <c r="AA150" s="52"/>
      <c r="AB150" s="288"/>
      <c r="AC150" s="40">
        <v>30000</v>
      </c>
      <c r="AD150" s="33"/>
      <c r="AE150" s="33"/>
      <c r="AF150" s="34" t="s">
        <v>231</v>
      </c>
      <c r="AG150" s="41">
        <v>8</v>
      </c>
      <c r="AH150" s="42">
        <v>13</v>
      </c>
      <c r="AI150" s="43" t="s">
        <v>49</v>
      </c>
      <c r="AJ150" s="34"/>
      <c r="AK150" s="34"/>
      <c r="AL150" s="37">
        <v>0</v>
      </c>
      <c r="AM150" s="33" t="s">
        <v>50</v>
      </c>
      <c r="AN150" s="33" t="s">
        <v>51</v>
      </c>
      <c r="AO150" s="33"/>
      <c r="AP150" s="37"/>
      <c r="AQ150" s="37"/>
      <c r="AR150" s="37"/>
      <c r="AS150" s="37" t="s">
        <v>257</v>
      </c>
      <c r="AU150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100159, 'Б-100159-13',date'2016-03-05',2, 12, 12, 'RUR', 1, 18, date'2016-03-06', date'2016-03-07', null, null, to_date('2016-03-11 00:00:00','YYYY-MM-DD HH24:MI:SS'), null, null, null, 248, 0, 'c1', 8,null);insert into xxxx_oebs_cash_payment_test (ID, INVOICE_ID, OEBS_PAYMENT, DOC_DATE, COMISS_DATE) values (s_xxxx_oebs_cash_payment_test.NEXTVAL, 100159, 30000, to_date('2016-03-11 00:00:00','YYYY-MM-DD HH24:MI:SS'), date'2016-03-31' );insert into xxxx_client_discount_m  (ID,CLIENT_ID,CLIENT_AVG_DISCOUNT,DT) values (s_xxxx_client_discount_m.NEXTVAL,248, 13, date'2014-03-01');</v>
      </c>
    </row>
    <row r="151" spans="1:47" s="329" customFormat="1" ht="15" customHeight="1" x14ac:dyDescent="0.3">
      <c r="A151" s="375">
        <v>29</v>
      </c>
      <c r="B151" s="439"/>
      <c r="C151" s="12" t="str">
        <f t="shared" si="105"/>
        <v>100029</v>
      </c>
      <c r="D151" s="12" t="str">
        <f t="shared" si="106"/>
        <v>100029/13</v>
      </c>
      <c r="E151" s="158" t="s">
        <v>251</v>
      </c>
      <c r="F151" s="158" t="s">
        <v>252</v>
      </c>
      <c r="G151" s="377">
        <v>1</v>
      </c>
      <c r="H151" s="379">
        <v>100160</v>
      </c>
      <c r="I151" s="15" t="str">
        <f t="shared" si="107"/>
        <v>Б-100160-13</v>
      </c>
      <c r="J151" s="190">
        <v>2</v>
      </c>
      <c r="K151" s="12">
        <v>1</v>
      </c>
      <c r="L151" s="12" t="s">
        <v>42</v>
      </c>
      <c r="M151" s="16">
        <v>1</v>
      </c>
      <c r="N151" s="12">
        <v>18</v>
      </c>
      <c r="O151" s="13" t="s">
        <v>167</v>
      </c>
      <c r="P151" s="13" t="s">
        <v>234</v>
      </c>
      <c r="Q151" s="13" t="s">
        <v>235</v>
      </c>
      <c r="R151" s="17" t="str">
        <f>H151&amp;"1"</f>
        <v>1001601</v>
      </c>
      <c r="S151" s="15">
        <v>1</v>
      </c>
      <c r="T151" s="13" t="s">
        <v>139</v>
      </c>
      <c r="U151" s="12">
        <v>100000</v>
      </c>
      <c r="V151" s="12">
        <f>U151*0.18</f>
        <v>18000</v>
      </c>
      <c r="W151" s="12">
        <v>0</v>
      </c>
      <c r="X151" s="384">
        <v>249</v>
      </c>
      <c r="Y151" s="19" t="s">
        <v>47</v>
      </c>
      <c r="Z151" s="20">
        <f>U151-V151</f>
        <v>82000</v>
      </c>
      <c r="AA151" s="21"/>
      <c r="AB151" s="22"/>
      <c r="AC151" s="70"/>
      <c r="AD151" s="12"/>
      <c r="AE151" s="12"/>
      <c r="AF151" s="58"/>
      <c r="AG151" s="23">
        <v>8</v>
      </c>
      <c r="AH151" s="24">
        <v>13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311</v>
      </c>
      <c r="AU151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100160, 'Б-100160-13',date'2016-03-02',2, 1, 1, 'RUR', 1, 18, date'2016-03-06', date'2016-03-07', 1001601, 1, to_date('2016-03-07 00:00:00','YYYY-MM-DD HH24:MI:SS'), 100000, 18000, 0, 249, 0, 'c1', 8,null);insert into xxxx_client_discount_m  (ID,CLIENT_ID,CLIENT_AVG_DISCOUNT,DT) values (s_xxxx_client_discount_m.NEXTVAL,249, 13, date'2014-03-01');</v>
      </c>
    </row>
    <row r="152" spans="1:47" s="329" customFormat="1" ht="15" customHeight="1" x14ac:dyDescent="0.3">
      <c r="A152" s="375">
        <v>29</v>
      </c>
      <c r="B152" s="439"/>
      <c r="C152" s="12" t="str">
        <f t="shared" si="105"/>
        <v>100029</v>
      </c>
      <c r="D152" s="12" t="str">
        <f t="shared" si="106"/>
        <v>100029/13</v>
      </c>
      <c r="E152" s="158" t="s">
        <v>251</v>
      </c>
      <c r="F152" s="158" t="s">
        <v>252</v>
      </c>
      <c r="G152" s="377">
        <v>1</v>
      </c>
      <c r="H152" s="379">
        <v>100161</v>
      </c>
      <c r="I152" s="15" t="str">
        <f t="shared" si="107"/>
        <v>Б-100161-13</v>
      </c>
      <c r="J152" s="190">
        <v>2</v>
      </c>
      <c r="K152" s="12">
        <v>2</v>
      </c>
      <c r="L152" s="12" t="s">
        <v>42</v>
      </c>
      <c r="M152" s="16">
        <v>1</v>
      </c>
      <c r="N152" s="12">
        <v>18</v>
      </c>
      <c r="O152" s="13" t="s">
        <v>168</v>
      </c>
      <c r="P152" s="13" t="s">
        <v>234</v>
      </c>
      <c r="Q152" s="13" t="s">
        <v>235</v>
      </c>
      <c r="R152" s="17" t="str">
        <f t="shared" ref="R152:R163" si="111">H152&amp;"1"</f>
        <v>1001611</v>
      </c>
      <c r="S152" s="15">
        <v>1</v>
      </c>
      <c r="T152" s="13" t="s">
        <v>140</v>
      </c>
      <c r="U152" s="12">
        <v>90000</v>
      </c>
      <c r="V152" s="12">
        <f t="shared" ref="V152:V163" si="112">U152*0.18</f>
        <v>16200</v>
      </c>
      <c r="W152" s="12">
        <v>0</v>
      </c>
      <c r="X152" s="384">
        <v>250</v>
      </c>
      <c r="Y152" s="19" t="s">
        <v>47</v>
      </c>
      <c r="Z152" s="20">
        <f t="shared" ref="Z152:Z163" si="113">U152-V152</f>
        <v>73800</v>
      </c>
      <c r="AA152" s="21"/>
      <c r="AB152" s="22"/>
      <c r="AC152" s="70"/>
      <c r="AD152" s="12"/>
      <c r="AE152" s="12"/>
      <c r="AF152" s="58"/>
      <c r="AG152" s="23">
        <v>8</v>
      </c>
      <c r="AH152" s="27">
        <v>7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U152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100161, 'Б-100161-13',date'2016-03-03',2, 2, 2, 'RUR', 1, 18, date'2016-03-06', date'2016-03-07', 1001611, 1, to_date('2016-03-08 00:00:00','YYYY-MM-DD HH24:MI:SS'), 90000, 16200, 0, 250, 0, 'c1', 8,null);insert into xxxx_client_discount_m  (ID,CLIENT_ID,CLIENT_AVG_DISCOUNT,DT) values (s_xxxx_client_discount_m.NEXTVAL,250, 7, date'2014-03-01');</v>
      </c>
    </row>
    <row r="153" spans="1:47" s="329" customFormat="1" ht="15" customHeight="1" x14ac:dyDescent="0.3">
      <c r="A153" s="375">
        <v>29</v>
      </c>
      <c r="B153" s="439"/>
      <c r="C153" s="12" t="str">
        <f t="shared" si="105"/>
        <v>100029</v>
      </c>
      <c r="D153" s="12" t="str">
        <f t="shared" si="106"/>
        <v>100029/13</v>
      </c>
      <c r="E153" s="158" t="s">
        <v>251</v>
      </c>
      <c r="F153" s="158" t="s">
        <v>252</v>
      </c>
      <c r="G153" s="377">
        <v>1</v>
      </c>
      <c r="H153" s="379">
        <v>100162</v>
      </c>
      <c r="I153" s="15" t="str">
        <f t="shared" si="107"/>
        <v>Б-100162-13</v>
      </c>
      <c r="J153" s="190">
        <v>2</v>
      </c>
      <c r="K153" s="12">
        <v>7</v>
      </c>
      <c r="L153" s="12" t="s">
        <v>42</v>
      </c>
      <c r="M153" s="16">
        <v>1</v>
      </c>
      <c r="N153" s="12">
        <v>18</v>
      </c>
      <c r="O153" s="13" t="s">
        <v>168</v>
      </c>
      <c r="P153" s="13" t="s">
        <v>234</v>
      </c>
      <c r="Q153" s="13" t="s">
        <v>235</v>
      </c>
      <c r="R153" s="17" t="str">
        <f t="shared" si="111"/>
        <v>1001621</v>
      </c>
      <c r="S153" s="15">
        <v>1</v>
      </c>
      <c r="T153" s="13" t="s">
        <v>140</v>
      </c>
      <c r="U153" s="12">
        <v>90000</v>
      </c>
      <c r="V153" s="12">
        <f t="shared" si="112"/>
        <v>16200</v>
      </c>
      <c r="W153" s="12">
        <v>0</v>
      </c>
      <c r="X153" s="384">
        <v>251</v>
      </c>
      <c r="Y153" s="19" t="s">
        <v>47</v>
      </c>
      <c r="Z153" s="20">
        <f t="shared" si="113"/>
        <v>73800</v>
      </c>
      <c r="AA153" s="21"/>
      <c r="AB153" s="22"/>
      <c r="AC153" s="70"/>
      <c r="AD153" s="12"/>
      <c r="AE153" s="12"/>
      <c r="AF153" s="58"/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171"/>
      <c r="AU153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100162, 'Б-100162-13',date'2016-03-03',2, 7, 7, 'RUR', 1, 18, date'2016-03-06', date'2016-03-07', 1001621, 1, to_date('2016-03-08 00:00:00','YYYY-MM-DD HH24:MI:SS'), 90000, 16200, 0, 251, 0, 'c1', 8,null);insert into xxxx_client_discount_m  (ID,CLIENT_ID,CLIENT_AVG_DISCOUNT,DT) values (s_xxxx_client_discount_m.NEXTVAL,251, 7, date'2014-03-01');</v>
      </c>
    </row>
    <row r="154" spans="1:47" s="329" customFormat="1" ht="15" customHeight="1" x14ac:dyDescent="0.3">
      <c r="A154" s="375">
        <v>29</v>
      </c>
      <c r="B154" s="439"/>
      <c r="C154" s="12" t="str">
        <f t="shared" si="105"/>
        <v>100029</v>
      </c>
      <c r="D154" s="12" t="str">
        <f t="shared" si="106"/>
        <v>100029/13</v>
      </c>
      <c r="E154" s="158" t="s">
        <v>251</v>
      </c>
      <c r="F154" s="12" t="s">
        <v>252</v>
      </c>
      <c r="G154" s="377">
        <v>1</v>
      </c>
      <c r="H154" s="379">
        <v>100163</v>
      </c>
      <c r="I154" s="15" t="str">
        <f t="shared" si="107"/>
        <v>Б-100163-13</v>
      </c>
      <c r="J154" s="190">
        <v>2</v>
      </c>
      <c r="K154" s="28">
        <v>7</v>
      </c>
      <c r="L154" s="12" t="s">
        <v>42</v>
      </c>
      <c r="M154" s="16">
        <v>1</v>
      </c>
      <c r="N154" s="12">
        <v>18</v>
      </c>
      <c r="O154" s="13" t="s">
        <v>169</v>
      </c>
      <c r="P154" s="13" t="s">
        <v>234</v>
      </c>
      <c r="Q154" s="13" t="s">
        <v>235</v>
      </c>
      <c r="R154" s="17" t="str">
        <f t="shared" si="111"/>
        <v>1001631</v>
      </c>
      <c r="S154" s="15">
        <v>1</v>
      </c>
      <c r="T154" s="13" t="s">
        <v>141</v>
      </c>
      <c r="U154" s="12">
        <v>80000</v>
      </c>
      <c r="V154" s="12">
        <f t="shared" si="112"/>
        <v>14400</v>
      </c>
      <c r="W154" s="12">
        <v>0</v>
      </c>
      <c r="X154" s="384">
        <v>252</v>
      </c>
      <c r="Y154" s="19" t="s">
        <v>47</v>
      </c>
      <c r="Z154" s="20">
        <f t="shared" si="113"/>
        <v>65600</v>
      </c>
      <c r="AA154" s="21"/>
      <c r="AB154" s="22"/>
      <c r="AC154" s="70"/>
      <c r="AD154" s="12"/>
      <c r="AE154" s="12"/>
      <c r="AF154" s="58"/>
      <c r="AG154" s="23">
        <v>8</v>
      </c>
      <c r="AH154" s="30">
        <v>20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/>
      <c r="AU154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100163, 'Б-100163-13',date'2016-03-04',2, 7, 7, 'RUR', 1, 18, date'2016-03-06', date'2016-03-07', 1001631, 1, to_date('2016-03-09 00:00:00','YYYY-MM-DD HH24:MI:SS'), 80000, 14400, 0, 252, 0, 'c1', 8,null);insert into xxxx_client_discount_m  (ID,CLIENT_ID,CLIENT_AVG_DISCOUNT,DT) values (s_xxxx_client_discount_m.NEXTVAL,252, 20, date'2014-03-01');</v>
      </c>
    </row>
    <row r="155" spans="1:47" s="329" customFormat="1" ht="15" customHeight="1" x14ac:dyDescent="0.3">
      <c r="A155" s="375">
        <v>29</v>
      </c>
      <c r="B155" s="439"/>
      <c r="C155" s="33" t="str">
        <f t="shared" si="105"/>
        <v>100029</v>
      </c>
      <c r="D155" s="33" t="str">
        <f t="shared" si="106"/>
        <v>100029/13</v>
      </c>
      <c r="E155" s="159" t="s">
        <v>251</v>
      </c>
      <c r="F155" s="159" t="s">
        <v>252</v>
      </c>
      <c r="G155" s="377">
        <v>1</v>
      </c>
      <c r="H155" s="379">
        <v>100164</v>
      </c>
      <c r="I155" s="33" t="str">
        <f t="shared" si="107"/>
        <v>Б-100164-13</v>
      </c>
      <c r="J155" s="210">
        <v>2</v>
      </c>
      <c r="K155" s="35">
        <v>12</v>
      </c>
      <c r="L155" s="33" t="s">
        <v>42</v>
      </c>
      <c r="M155" s="36">
        <v>1</v>
      </c>
      <c r="N155" s="33">
        <v>18</v>
      </c>
      <c r="O155" s="34" t="s">
        <v>170</v>
      </c>
      <c r="P155" s="34" t="s">
        <v>234</v>
      </c>
      <c r="Q155" s="34" t="s">
        <v>235</v>
      </c>
      <c r="R155" s="17" t="str">
        <f t="shared" si="111"/>
        <v>1001641</v>
      </c>
      <c r="S155" s="33">
        <v>1</v>
      </c>
      <c r="T155" s="34" t="s">
        <v>142</v>
      </c>
      <c r="U155" s="33">
        <v>60000</v>
      </c>
      <c r="V155" s="33">
        <f t="shared" si="112"/>
        <v>10800</v>
      </c>
      <c r="W155" s="33">
        <v>0</v>
      </c>
      <c r="X155" s="384">
        <v>253</v>
      </c>
      <c r="Y155" s="38" t="s">
        <v>47</v>
      </c>
      <c r="Z155" s="106">
        <f t="shared" si="113"/>
        <v>49200</v>
      </c>
      <c r="AA155" s="39"/>
      <c r="AB155" s="288"/>
      <c r="AC155" s="73"/>
      <c r="AD155" s="33"/>
      <c r="AE155" s="33"/>
      <c r="AF155" s="179"/>
      <c r="AG155" s="41">
        <v>8</v>
      </c>
      <c r="AH155" s="42">
        <v>13</v>
      </c>
      <c r="AI155" s="43" t="s">
        <v>49</v>
      </c>
      <c r="AJ155" s="34"/>
      <c r="AK155" s="34"/>
      <c r="AL155" s="37">
        <v>0</v>
      </c>
      <c r="AM155" s="33" t="s">
        <v>50</v>
      </c>
      <c r="AN155" s="33" t="s">
        <v>51</v>
      </c>
      <c r="AO155" s="33"/>
      <c r="AP155" s="37"/>
      <c r="AQ155" s="37"/>
      <c r="AR155" s="37"/>
      <c r="AS155" s="37" t="s">
        <v>312</v>
      </c>
      <c r="AU155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100164, 'Б-100164-13',date'2016-03-05',2, 12, 12, 'RUR', 1, 18, date'2016-03-06', date'2016-03-07', 1001641, 1, to_date('2016-03-11 00:00:00','YYYY-MM-DD HH24:MI:SS'), 60000, 10800, 0, 253, 0, 'c1', 8,null);insert into xxxx_client_discount_m  (ID,CLIENT_ID,CLIENT_AVG_DISCOUNT,DT) values (s_xxxx_client_discount_m.NEXTVAL,253, 13, date'2014-03-01');</v>
      </c>
    </row>
    <row r="156" spans="1:47" s="329" customFormat="1" ht="15" customHeight="1" x14ac:dyDescent="0.3">
      <c r="A156" s="375">
        <v>30</v>
      </c>
      <c r="B156" s="439"/>
      <c r="C156" s="220" t="str">
        <f t="shared" si="105"/>
        <v>100030</v>
      </c>
      <c r="D156" s="220" t="str">
        <f t="shared" si="106"/>
        <v>100030/13</v>
      </c>
      <c r="E156" s="221" t="s">
        <v>251</v>
      </c>
      <c r="F156" s="221" t="s">
        <v>252</v>
      </c>
      <c r="G156" s="377">
        <v>1</v>
      </c>
      <c r="H156" s="379">
        <v>100165</v>
      </c>
      <c r="I156" s="222" t="str">
        <f t="shared" si="107"/>
        <v>Б-100165-13</v>
      </c>
      <c r="J156" s="190">
        <v>2</v>
      </c>
      <c r="K156" s="220">
        <v>25</v>
      </c>
      <c r="L156" s="220" t="s">
        <v>42</v>
      </c>
      <c r="M156" s="223">
        <v>1</v>
      </c>
      <c r="N156" s="220">
        <v>18</v>
      </c>
      <c r="O156" s="221" t="s">
        <v>169</v>
      </c>
      <c r="P156" s="221" t="s">
        <v>234</v>
      </c>
      <c r="Q156" s="221" t="s">
        <v>235</v>
      </c>
      <c r="R156" s="17" t="str">
        <f t="shared" si="111"/>
        <v>1001651</v>
      </c>
      <c r="S156" s="185">
        <v>4</v>
      </c>
      <c r="T156" s="221" t="s">
        <v>141</v>
      </c>
      <c r="U156" s="220">
        <v>20000</v>
      </c>
      <c r="V156" s="220">
        <f t="shared" si="112"/>
        <v>3600</v>
      </c>
      <c r="W156" s="220">
        <v>0</v>
      </c>
      <c r="X156" s="384">
        <v>254</v>
      </c>
      <c r="Y156" s="225" t="s">
        <v>47</v>
      </c>
      <c r="Z156" s="20">
        <f t="shared" si="113"/>
        <v>16400</v>
      </c>
      <c r="AA156" s="21"/>
      <c r="AB156" s="22">
        <f>AC156/1.18</f>
        <v>8474.5762711864409</v>
      </c>
      <c r="AC156" s="224">
        <f t="shared" ref="AC156:AC163" si="114">U156*0.5</f>
        <v>10000</v>
      </c>
      <c r="AD156" s="220"/>
      <c r="AE156" s="220"/>
      <c r="AF156" s="221" t="s">
        <v>231</v>
      </c>
      <c r="AG156" s="227">
        <v>8</v>
      </c>
      <c r="AH156" s="224">
        <v>20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224" t="s">
        <v>313</v>
      </c>
      <c r="AU156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100165, 'Б-100165-13',date'2016-03-04',2, 25, 25, 'RUR', 1, 18, date'2016-03-06', date'2016-03-07', 1001651, 4, to_date('2016-03-09 00:00:00','YYYY-MM-DD HH24:MI:SS'), 20000, 3600, 0, 254, 0, 'c1', 8,null);insert into xxxx_oebs_cash_payment_test (ID, INVOICE_ID, OEBS_PAYMENT, DOC_DATE, COMISS_DATE) values (s_xxxx_oebs_cash_payment_test.NEXTVAL, 100165, 10000, to_date('2016-03-09 00:00:00','YYYY-MM-DD HH24:MI:SS'), date'2016-03-31' );insert into xxxx_client_discount_m  (ID,CLIENT_ID,CLIENT_AVG_DISCOUNT,DT) values (s_xxxx_client_discount_m.NEXTVAL,254, 20, date'2014-03-01');</v>
      </c>
    </row>
    <row r="157" spans="1:47" s="329" customFormat="1" ht="15" customHeight="1" x14ac:dyDescent="0.3">
      <c r="A157" s="375">
        <v>30</v>
      </c>
      <c r="B157" s="439"/>
      <c r="C157" s="229" t="str">
        <f t="shared" si="105"/>
        <v>100030</v>
      </c>
      <c r="D157" s="229" t="str">
        <f t="shared" si="106"/>
        <v>100030/13</v>
      </c>
      <c r="E157" s="230" t="s">
        <v>251</v>
      </c>
      <c r="F157" s="230" t="s">
        <v>252</v>
      </c>
      <c r="G157" s="377">
        <v>1</v>
      </c>
      <c r="H157" s="379">
        <v>100166</v>
      </c>
      <c r="I157" s="229" t="str">
        <f t="shared" si="107"/>
        <v>Б-100166-13</v>
      </c>
      <c r="J157" s="210">
        <v>2</v>
      </c>
      <c r="K157" s="229">
        <v>25</v>
      </c>
      <c r="L157" s="229" t="s">
        <v>42</v>
      </c>
      <c r="M157" s="231">
        <v>1</v>
      </c>
      <c r="N157" s="229">
        <v>18</v>
      </c>
      <c r="O157" s="230" t="s">
        <v>170</v>
      </c>
      <c r="P157" s="230" t="s">
        <v>234</v>
      </c>
      <c r="Q157" s="230" t="s">
        <v>235</v>
      </c>
      <c r="R157" s="17" t="str">
        <f t="shared" si="111"/>
        <v>1001661</v>
      </c>
      <c r="S157" s="229">
        <v>1</v>
      </c>
      <c r="T157" s="230" t="s">
        <v>142</v>
      </c>
      <c r="U157" s="229">
        <v>60970</v>
      </c>
      <c r="V157" s="229">
        <f t="shared" si="112"/>
        <v>10974.6</v>
      </c>
      <c r="W157" s="229">
        <v>0</v>
      </c>
      <c r="X157" s="384">
        <v>255</v>
      </c>
      <c r="Y157" s="233" t="s">
        <v>47</v>
      </c>
      <c r="Z157" s="106">
        <f t="shared" si="113"/>
        <v>49995.4</v>
      </c>
      <c r="AA157" s="52"/>
      <c r="AB157" s="288">
        <f>AC157/1.18</f>
        <v>25834.745762711867</v>
      </c>
      <c r="AC157" s="232">
        <f t="shared" si="114"/>
        <v>30485</v>
      </c>
      <c r="AD157" s="229"/>
      <c r="AE157" s="229"/>
      <c r="AF157" s="230" t="s">
        <v>231</v>
      </c>
      <c r="AG157" s="235">
        <v>8</v>
      </c>
      <c r="AH157" s="232">
        <v>13</v>
      </c>
      <c r="AI157" s="230" t="s">
        <v>49</v>
      </c>
      <c r="AJ157" s="230"/>
      <c r="AK157" s="230"/>
      <c r="AL157" s="232">
        <v>0</v>
      </c>
      <c r="AM157" s="229" t="s">
        <v>50</v>
      </c>
      <c r="AN157" s="229" t="s">
        <v>51</v>
      </c>
      <c r="AO157" s="229"/>
      <c r="AP157" s="232"/>
      <c r="AQ157" s="232"/>
      <c r="AR157" s="232"/>
      <c r="AS157" s="232" t="s">
        <v>273</v>
      </c>
      <c r="AU157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100166, 'Б-100166-13',date'2016-03-05',2, 25, 25, 'RUR', 1, 18, date'2016-03-06', date'2016-03-07', 1001661, 1, to_date('2016-03-11 00:00:00','YYYY-MM-DD HH24:MI:SS'), 60970, 10974.6, 0, 255, 0, 'c1', 8,null);insert into xxxx_oebs_cash_payment_test (ID, INVOICE_ID, OEBS_PAYMENT, DOC_DATE, COMISS_DATE) values (s_xxxx_oebs_cash_payment_test.NEXTVAL, 100166, 30485, to_date('2016-03-11 00:00:00','YYYY-MM-DD HH24:MI:SS'), date'2016-03-31' );insert into xxxx_client_discount_m  (ID,CLIENT_ID,CLIENT_AVG_DISCOUNT,DT) values (s_xxxx_client_discount_m.NEXTVAL,255, 13, date'2014-03-01');</v>
      </c>
    </row>
    <row r="158" spans="1:47" s="329" customFormat="1" ht="15" customHeight="1" x14ac:dyDescent="0.3">
      <c r="A158" s="375">
        <v>31</v>
      </c>
      <c r="B158" s="439"/>
      <c r="C158" s="12" t="str">
        <f t="shared" si="105"/>
        <v>100031</v>
      </c>
      <c r="D158" s="12" t="str">
        <f t="shared" si="106"/>
        <v>100031/13</v>
      </c>
      <c r="E158" s="158" t="s">
        <v>251</v>
      </c>
      <c r="F158" s="158" t="s">
        <v>252</v>
      </c>
      <c r="G158" s="377">
        <v>1</v>
      </c>
      <c r="H158" s="379">
        <v>100167</v>
      </c>
      <c r="I158" s="15" t="str">
        <f t="shared" si="107"/>
        <v>Б-100167-13</v>
      </c>
      <c r="J158" s="16">
        <v>2</v>
      </c>
      <c r="K158" s="12">
        <v>1</v>
      </c>
      <c r="L158" s="12" t="s">
        <v>42</v>
      </c>
      <c r="M158" s="16">
        <v>1</v>
      </c>
      <c r="N158" s="12">
        <v>18</v>
      </c>
      <c r="O158" s="13" t="s">
        <v>167</v>
      </c>
      <c r="P158" s="13" t="s">
        <v>234</v>
      </c>
      <c r="Q158" s="13" t="s">
        <v>235</v>
      </c>
      <c r="R158" s="17" t="str">
        <f t="shared" si="111"/>
        <v>1001671</v>
      </c>
      <c r="S158" s="15">
        <v>1</v>
      </c>
      <c r="T158" s="13" t="s">
        <v>139</v>
      </c>
      <c r="U158" s="12">
        <v>100000</v>
      </c>
      <c r="V158" s="12">
        <f t="shared" si="112"/>
        <v>18000</v>
      </c>
      <c r="W158" s="12">
        <v>0</v>
      </c>
      <c r="X158" s="384">
        <v>256</v>
      </c>
      <c r="Y158" s="19" t="s">
        <v>47</v>
      </c>
      <c r="Z158" s="20">
        <f t="shared" si="113"/>
        <v>82000</v>
      </c>
      <c r="AA158" s="21"/>
      <c r="AB158" s="22"/>
      <c r="AC158" s="14">
        <f t="shared" si="114"/>
        <v>50000</v>
      </c>
      <c r="AD158" s="12"/>
      <c r="AE158" s="12"/>
      <c r="AF158" s="158" t="s">
        <v>231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S158" s="17" t="s">
        <v>346</v>
      </c>
      <c r="AT158" s="15"/>
      <c r="AU158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100167, 'Б-100167-13',date'2016-03-02',2, 1, 1, 'RUR', 1, 18, date'2016-03-06', date'2016-03-07', 1001671, 1, to_date('2016-03-07 00:00:00','YYYY-MM-DD HH24:MI:SS'), 100000, 18000, 0, 256, 0, 'c1', 8,null);insert into xxxx_oebs_cash_payment_test (ID, INVOICE_ID, OEBS_PAYMENT, DOC_DATE, COMISS_DATE) values (s_xxxx_oebs_cash_payment_test.NEXTVAL, 100167, 50000, to_date('2016-03-07 00:00:00','YYYY-MM-DD HH24:MI:SS'), date'2016-03-31' );insert into xxxx_client_discount_m  (ID,CLIENT_ID,CLIENT_AVG_DISCOUNT,DT) values (s_xxxx_client_discount_m.NEXTVAL,256, 13, date'2014-03-01');</v>
      </c>
    </row>
    <row r="159" spans="1:47" s="329" customFormat="1" ht="15" customHeight="1" x14ac:dyDescent="0.3">
      <c r="A159" s="375">
        <v>31</v>
      </c>
      <c r="B159" s="439"/>
      <c r="C159" s="12" t="str">
        <f t="shared" si="105"/>
        <v>100031</v>
      </c>
      <c r="D159" s="12" t="str">
        <f t="shared" si="106"/>
        <v>100031/13</v>
      </c>
      <c r="E159" s="158" t="s">
        <v>251</v>
      </c>
      <c r="F159" s="158" t="s">
        <v>252</v>
      </c>
      <c r="G159" s="377">
        <v>1</v>
      </c>
      <c r="H159" s="379">
        <v>100168</v>
      </c>
      <c r="I159" s="15" t="str">
        <f t="shared" si="107"/>
        <v>Б-100168-13</v>
      </c>
      <c r="J159" s="16">
        <v>2</v>
      </c>
      <c r="K159" s="12">
        <v>2</v>
      </c>
      <c r="L159" s="12" t="s">
        <v>42</v>
      </c>
      <c r="M159" s="16">
        <v>1</v>
      </c>
      <c r="N159" s="12">
        <v>18</v>
      </c>
      <c r="O159" s="13" t="s">
        <v>168</v>
      </c>
      <c r="P159" s="13" t="s">
        <v>234</v>
      </c>
      <c r="Q159" s="13" t="s">
        <v>235</v>
      </c>
      <c r="R159" s="17" t="str">
        <f t="shared" si="111"/>
        <v>1001681</v>
      </c>
      <c r="S159" s="15">
        <v>1</v>
      </c>
      <c r="T159" s="13" t="s">
        <v>140</v>
      </c>
      <c r="U159" s="12">
        <v>90000</v>
      </c>
      <c r="V159" s="12">
        <f t="shared" si="112"/>
        <v>16200</v>
      </c>
      <c r="W159" s="12">
        <v>0</v>
      </c>
      <c r="X159" s="384">
        <v>257</v>
      </c>
      <c r="Y159" s="19" t="s">
        <v>47</v>
      </c>
      <c r="Z159" s="20">
        <f t="shared" si="113"/>
        <v>73800</v>
      </c>
      <c r="AA159" s="21"/>
      <c r="AB159" s="26"/>
      <c r="AC159" s="14">
        <f t="shared" si="114"/>
        <v>45000</v>
      </c>
      <c r="AD159" s="12"/>
      <c r="AE159" s="12"/>
      <c r="AF159" s="158" t="s">
        <v>231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7" t="s">
        <v>337</v>
      </c>
      <c r="AT159" s="15"/>
      <c r="AU159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100168, 'Б-100168-13',date'2016-03-03',2, 2, 2, 'RUR', 1, 18, date'2016-03-06', date'2016-03-07', 1001681, 1, to_date('2016-03-08 00:00:00','YYYY-MM-DD HH24:MI:SS'), 90000, 16200, 0, 257, 0, 'c1', 8,null);insert into xxxx_oebs_cash_payment_test (ID, INVOICE_ID, OEBS_PAYMENT, DOC_DATE, COMISS_DATE) values (s_xxxx_oebs_cash_payment_test.NEXTVAL, 100168, 45000, to_date('2016-03-08 00:00:00','YYYY-MM-DD HH24:MI:SS'), date'2016-03-31' );insert into xxxx_client_discount_m  (ID,CLIENT_ID,CLIENT_AVG_DISCOUNT,DT) values (s_xxxx_client_discount_m.NEXTVAL,257, 7, date'2014-03-01');</v>
      </c>
    </row>
    <row r="160" spans="1:47" s="329" customFormat="1" ht="15" customHeight="1" x14ac:dyDescent="0.3">
      <c r="A160" s="375">
        <v>31</v>
      </c>
      <c r="B160" s="439"/>
      <c r="C160" s="12" t="str">
        <f t="shared" si="105"/>
        <v>100031</v>
      </c>
      <c r="D160" s="12" t="str">
        <f t="shared" si="106"/>
        <v>100031/13</v>
      </c>
      <c r="E160" s="158" t="s">
        <v>251</v>
      </c>
      <c r="F160" s="158" t="s">
        <v>252</v>
      </c>
      <c r="G160" s="377">
        <v>1</v>
      </c>
      <c r="H160" s="379">
        <v>100169</v>
      </c>
      <c r="I160" s="15" t="str">
        <f t="shared" si="107"/>
        <v>Б-100169-13</v>
      </c>
      <c r="J160" s="16">
        <v>2</v>
      </c>
      <c r="K160" s="12">
        <v>2</v>
      </c>
      <c r="L160" s="12" t="s">
        <v>42</v>
      </c>
      <c r="M160" s="16">
        <v>1</v>
      </c>
      <c r="N160" s="12">
        <v>18</v>
      </c>
      <c r="O160" s="13" t="s">
        <v>168</v>
      </c>
      <c r="P160" s="13" t="s">
        <v>234</v>
      </c>
      <c r="Q160" s="13" t="s">
        <v>235</v>
      </c>
      <c r="R160" s="17" t="str">
        <f t="shared" si="111"/>
        <v>1001691</v>
      </c>
      <c r="S160" s="15">
        <v>1</v>
      </c>
      <c r="T160" s="13" t="s">
        <v>140</v>
      </c>
      <c r="U160" s="12">
        <v>90000</v>
      </c>
      <c r="V160" s="12">
        <f t="shared" si="112"/>
        <v>16200</v>
      </c>
      <c r="W160" s="12">
        <v>0</v>
      </c>
      <c r="X160" s="384">
        <v>258</v>
      </c>
      <c r="Y160" s="19" t="s">
        <v>47</v>
      </c>
      <c r="Z160" s="20">
        <f t="shared" si="113"/>
        <v>73800</v>
      </c>
      <c r="AA160" s="21"/>
      <c r="AB160" s="26"/>
      <c r="AC160" s="14">
        <f t="shared" si="114"/>
        <v>45000</v>
      </c>
      <c r="AD160" s="12"/>
      <c r="AE160" s="12"/>
      <c r="AF160" s="158" t="s">
        <v>231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17"/>
      <c r="AT160" s="15"/>
      <c r="AU160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100169, 'Б-100169-13',date'2016-03-03',2, 2, 2, 'RUR', 1, 18, date'2016-03-06', date'2016-03-07', 1001691, 1, to_date('2016-03-08 00:00:00','YYYY-MM-DD HH24:MI:SS'), 90000, 16200, 0, 258, 0, 'c1', 8,null);insert into xxxx_oebs_cash_payment_test (ID, INVOICE_ID, OEBS_PAYMENT, DOC_DATE, COMISS_DATE) values (s_xxxx_oebs_cash_payment_test.NEXTVAL, 100169, 45000, to_date('2016-03-08 00:00:00','YYYY-MM-DD HH24:MI:SS'), date'2016-03-31' );insert into xxxx_client_discount_m  (ID,CLIENT_ID,CLIENT_AVG_DISCOUNT,DT) values (s_xxxx_client_discount_m.NEXTVAL,258, 7, date'2014-03-01');</v>
      </c>
    </row>
    <row r="161" spans="1:47" s="329" customFormat="1" ht="15" customHeight="1" x14ac:dyDescent="0.3">
      <c r="A161" s="375">
        <v>31</v>
      </c>
      <c r="B161" s="439"/>
      <c r="C161" s="12" t="str">
        <f t="shared" si="105"/>
        <v>100031</v>
      </c>
      <c r="D161" s="12" t="str">
        <f t="shared" si="106"/>
        <v>100031/13</v>
      </c>
      <c r="E161" s="158" t="s">
        <v>251</v>
      </c>
      <c r="F161" s="158" t="s">
        <v>252</v>
      </c>
      <c r="G161" s="377">
        <v>1</v>
      </c>
      <c r="H161" s="379">
        <v>100170</v>
      </c>
      <c r="I161" s="15" t="str">
        <f t="shared" si="107"/>
        <v>Б-100170-13</v>
      </c>
      <c r="J161" s="16">
        <v>2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168</v>
      </c>
      <c r="P161" s="13" t="s">
        <v>234</v>
      </c>
      <c r="Q161" s="13" t="s">
        <v>235</v>
      </c>
      <c r="R161" s="17" t="str">
        <f t="shared" si="111"/>
        <v>1001701</v>
      </c>
      <c r="S161" s="15">
        <v>1</v>
      </c>
      <c r="T161" s="13" t="s">
        <v>140</v>
      </c>
      <c r="U161" s="12">
        <v>90000</v>
      </c>
      <c r="V161" s="12">
        <f t="shared" si="112"/>
        <v>16200</v>
      </c>
      <c r="W161" s="12">
        <v>0</v>
      </c>
      <c r="X161" s="384">
        <v>259</v>
      </c>
      <c r="Y161" s="19" t="s">
        <v>47</v>
      </c>
      <c r="Z161" s="20">
        <f t="shared" si="113"/>
        <v>73800</v>
      </c>
      <c r="AA161" s="21"/>
      <c r="AB161" s="26"/>
      <c r="AC161" s="14">
        <f t="shared" si="114"/>
        <v>45000</v>
      </c>
      <c r="AD161" s="12"/>
      <c r="AE161" s="12"/>
      <c r="AF161" s="158" t="s">
        <v>231</v>
      </c>
      <c r="AG161" s="23">
        <v>8</v>
      </c>
      <c r="AH161" s="27">
        <v>7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S161" s="171"/>
      <c r="AT161" s="172"/>
      <c r="AU161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100170, 'Б-100170-13',date'2016-03-03',2, 7, 7, 'RUR', 1, 18, date'2016-03-06', date'2016-03-07', 1001701, 1, to_date('2016-03-08 00:00:00','YYYY-MM-DD HH24:MI:SS'), 90000, 16200, 0, 259,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(s_xxxx_client_discount_m.NEXTVAL,259, 7, date'2014-03-01');</v>
      </c>
    </row>
    <row r="162" spans="1:47" s="329" customFormat="1" ht="15" customHeight="1" x14ac:dyDescent="0.3">
      <c r="A162" s="375">
        <v>31</v>
      </c>
      <c r="B162" s="439"/>
      <c r="C162" s="12" t="str">
        <f t="shared" si="105"/>
        <v>100031</v>
      </c>
      <c r="D162" s="12" t="str">
        <f t="shared" si="106"/>
        <v>100031/13</v>
      </c>
      <c r="E162" s="158" t="s">
        <v>251</v>
      </c>
      <c r="F162" s="158" t="s">
        <v>252</v>
      </c>
      <c r="G162" s="377">
        <v>1</v>
      </c>
      <c r="H162" s="379">
        <v>100171</v>
      </c>
      <c r="I162" s="15" t="str">
        <f t="shared" si="107"/>
        <v>Б-100171-13</v>
      </c>
      <c r="J162" s="16">
        <v>2</v>
      </c>
      <c r="K162" s="28">
        <v>7</v>
      </c>
      <c r="L162" s="12" t="s">
        <v>42</v>
      </c>
      <c r="M162" s="16">
        <v>1</v>
      </c>
      <c r="N162" s="12">
        <v>18</v>
      </c>
      <c r="O162" s="13" t="s">
        <v>169</v>
      </c>
      <c r="P162" s="13" t="s">
        <v>234</v>
      </c>
      <c r="Q162" s="13" t="s">
        <v>235</v>
      </c>
      <c r="R162" s="17" t="str">
        <f t="shared" si="111"/>
        <v>1001711</v>
      </c>
      <c r="S162" s="15">
        <v>1</v>
      </c>
      <c r="T162" s="13" t="s">
        <v>141</v>
      </c>
      <c r="U162" s="12">
        <v>8000000</v>
      </c>
      <c r="V162" s="12">
        <f t="shared" si="112"/>
        <v>1440000</v>
      </c>
      <c r="W162" s="12">
        <v>0</v>
      </c>
      <c r="X162" s="384">
        <v>260</v>
      </c>
      <c r="Y162" s="19" t="s">
        <v>47</v>
      </c>
      <c r="Z162" s="20">
        <f t="shared" si="113"/>
        <v>6560000</v>
      </c>
      <c r="AA162" s="21"/>
      <c r="AB162" s="29"/>
      <c r="AC162" s="14">
        <f t="shared" si="114"/>
        <v>4000000</v>
      </c>
      <c r="AD162" s="12"/>
      <c r="AE162" s="12"/>
      <c r="AF162" s="158" t="s">
        <v>231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S162" s="222" t="s">
        <v>338</v>
      </c>
      <c r="AT162" s="15"/>
      <c r="AU162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100171, 'Б-100171-13',date'2016-03-04',2, 7, 7, 'RUR', 1, 18, date'2016-03-06', date'2016-03-07', 1001711, 1, to_date('2016-03-09 00:00:00','YYYY-MM-DD HH24:MI:SS'), 8000000, 1440000, 0, 260, 0, 'c1', 8,null);insert into xxxx_oebs_cash_payment_test (ID, INVOICE_ID, OEBS_PAYMENT, DOC_DATE, COMISS_DATE) values (s_xxxx_oebs_cash_payment_test.NEXTVAL, 100171, 4000000, to_date('2016-03-09 00:00:00','YYYY-MM-DD HH24:MI:SS'), date'2016-03-31' );insert into xxxx_client_discount_m  (ID,CLIENT_ID,CLIENT_AVG_DISCOUNT,DT) values (s_xxxx_client_discount_m.NEXTVAL,260, 20, date'2014-03-01');</v>
      </c>
    </row>
    <row r="163" spans="1:47" s="329" customFormat="1" ht="15" customHeight="1" x14ac:dyDescent="0.3">
      <c r="A163" s="375">
        <v>31</v>
      </c>
      <c r="B163" s="439"/>
      <c r="C163" s="33" t="str">
        <f t="shared" si="105"/>
        <v>100031</v>
      </c>
      <c r="D163" s="33" t="str">
        <f t="shared" si="106"/>
        <v>100031/13</v>
      </c>
      <c r="E163" s="159" t="s">
        <v>251</v>
      </c>
      <c r="F163" s="159" t="s">
        <v>252</v>
      </c>
      <c r="G163" s="377">
        <v>1</v>
      </c>
      <c r="H163" s="379">
        <v>100172</v>
      </c>
      <c r="I163" s="33" t="str">
        <f t="shared" si="107"/>
        <v>Б-100172-13</v>
      </c>
      <c r="J163" s="16">
        <v>2</v>
      </c>
      <c r="K163" s="35">
        <v>25</v>
      </c>
      <c r="L163" s="33" t="s">
        <v>42</v>
      </c>
      <c r="M163" s="36">
        <v>1</v>
      </c>
      <c r="N163" s="33">
        <v>18</v>
      </c>
      <c r="O163" s="34" t="s">
        <v>170</v>
      </c>
      <c r="P163" s="34" t="s">
        <v>234</v>
      </c>
      <c r="Q163" s="34" t="s">
        <v>235</v>
      </c>
      <c r="R163" s="37" t="str">
        <f t="shared" si="111"/>
        <v>1001721</v>
      </c>
      <c r="S163" s="33">
        <v>1</v>
      </c>
      <c r="T163" s="34" t="s">
        <v>142</v>
      </c>
      <c r="U163" s="33">
        <v>80000</v>
      </c>
      <c r="V163" s="33">
        <f t="shared" si="112"/>
        <v>14400</v>
      </c>
      <c r="W163" s="33">
        <v>0</v>
      </c>
      <c r="X163" s="384">
        <v>261</v>
      </c>
      <c r="Y163" s="38" t="s">
        <v>47</v>
      </c>
      <c r="Z163" s="20">
        <f t="shared" si="113"/>
        <v>65600</v>
      </c>
      <c r="AA163" s="39"/>
      <c r="AB163" s="39"/>
      <c r="AC163" s="40">
        <f t="shared" si="114"/>
        <v>40000</v>
      </c>
      <c r="AD163" s="33"/>
      <c r="AE163" s="33"/>
      <c r="AF163" s="159" t="s">
        <v>231</v>
      </c>
      <c r="AG163" s="41">
        <v>8</v>
      </c>
      <c r="AH163" s="42">
        <v>13</v>
      </c>
      <c r="AI163" s="43" t="s">
        <v>49</v>
      </c>
      <c r="AJ163" s="34"/>
      <c r="AK163" s="34"/>
      <c r="AL163" s="37">
        <v>0</v>
      </c>
      <c r="AM163" s="33" t="s">
        <v>50</v>
      </c>
      <c r="AN163" s="33" t="s">
        <v>51</v>
      </c>
      <c r="AO163" s="33"/>
      <c r="AP163" s="37"/>
      <c r="AQ163" s="37"/>
      <c r="AR163" s="37"/>
      <c r="AS163" s="37"/>
      <c r="AT163" s="33"/>
      <c r="AU163" t="str">
        <f t="shared" si="10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100172, 'Б-100172-13',date'2016-03-05',2, 25, 25, 'RUR', 1, 18, date'2016-03-06', date'2016-03-07', 1001721, 1, to_date('2016-03-11 00:00:00','YYYY-MM-DD HH24:MI:SS'), 80000, 14400, 0, 261, 0, 'c1', 8,null);insert into xxxx_oebs_cash_payment_test (ID, INVOICE_ID, OEBS_PAYMENT, DOC_DATE, COMISS_DATE) values (s_xxxx_oebs_cash_payment_test.NEXTVAL, 100172, 40000, to_date('2016-03-11 00:00:00','YYYY-MM-DD HH24:MI:SS'), date'2016-03-31' );insert into xxxx_client_discount_m  (ID,CLIENT_ID,CLIENT_AVG_DISCOUNT,DT) values (s_xxxx_client_discount_m.NEXTVAL,261, 13, date'2014-03-01');</v>
      </c>
    </row>
    <row r="164" spans="1:47" s="329" customFormat="1" ht="15" customHeight="1" x14ac:dyDescent="0.3">
      <c r="A164" s="375"/>
      <c r="B164" s="439"/>
      <c r="C164" s="380"/>
      <c r="D164" s="380"/>
      <c r="E164" s="455"/>
      <c r="F164" s="455"/>
      <c r="G164" s="377"/>
      <c r="H164" s="379"/>
      <c r="I164" s="380"/>
      <c r="J164" s="381"/>
      <c r="K164" s="380"/>
      <c r="L164" s="466"/>
      <c r="M164" s="456"/>
      <c r="N164" s="380"/>
      <c r="O164" s="455"/>
      <c r="P164" s="455"/>
      <c r="Q164" s="455"/>
      <c r="R164" s="383"/>
      <c r="S164" s="380"/>
      <c r="T164" s="455"/>
      <c r="U164" s="380"/>
      <c r="V164" s="380"/>
      <c r="W164" s="380"/>
      <c r="X164" s="384"/>
      <c r="Y164" s="458"/>
      <c r="Z164" s="386"/>
      <c r="AA164" s="396"/>
      <c r="AB164" s="396"/>
      <c r="AC164" s="379"/>
      <c r="AD164" s="380"/>
      <c r="AE164" s="380"/>
      <c r="AF164" s="455"/>
      <c r="AG164" s="389"/>
      <c r="AH164" s="390"/>
      <c r="AI164" s="463"/>
      <c r="AJ164" s="455"/>
      <c r="AK164" s="455"/>
      <c r="AL164" s="383"/>
      <c r="AM164" s="380"/>
      <c r="AN164" s="380"/>
      <c r="AO164" s="380"/>
      <c r="AP164" s="383"/>
      <c r="AQ164" s="383"/>
      <c r="AR164" s="383"/>
      <c r="AS164" s="383"/>
      <c r="AU164"/>
    </row>
    <row r="165" spans="1:47" s="329" customFormat="1" ht="15" customHeight="1" x14ac:dyDescent="0.3">
      <c r="A165" s="375"/>
      <c r="B165" s="439"/>
      <c r="C165" s="380"/>
      <c r="D165" s="380"/>
      <c r="E165" s="455"/>
      <c r="F165" s="455"/>
      <c r="G165" s="377"/>
      <c r="H165" s="379"/>
      <c r="I165" s="380"/>
      <c r="J165" s="381"/>
      <c r="K165" s="380"/>
      <c r="L165" s="466"/>
      <c r="M165" s="456"/>
      <c r="N165" s="380"/>
      <c r="O165" s="455"/>
      <c r="P165" s="455"/>
      <c r="Q165" s="455"/>
      <c r="R165" s="383"/>
      <c r="S165" s="380"/>
      <c r="T165" s="455"/>
      <c r="U165" s="380"/>
      <c r="V165" s="380"/>
      <c r="W165" s="380"/>
      <c r="X165" s="384"/>
      <c r="Y165" s="458"/>
      <c r="Z165" s="386"/>
      <c r="AA165" s="396"/>
      <c r="AB165" s="396"/>
      <c r="AC165" s="379"/>
      <c r="AD165" s="380"/>
      <c r="AE165" s="380"/>
      <c r="AF165" s="455"/>
      <c r="AG165" s="389"/>
      <c r="AH165" s="390"/>
      <c r="AI165" s="463"/>
      <c r="AJ165" s="455"/>
      <c r="AK165" s="455"/>
      <c r="AL165" s="383"/>
      <c r="AM165" s="380"/>
      <c r="AN165" s="380"/>
      <c r="AO165" s="380"/>
      <c r="AP165" s="383"/>
      <c r="AQ165" s="383"/>
      <c r="AR165" s="383"/>
      <c r="AS165" s="383"/>
      <c r="AU165"/>
    </row>
    <row r="166" spans="1:47" s="329" customFormat="1" ht="15" customHeight="1" x14ac:dyDescent="0.3">
      <c r="A166" s="375"/>
      <c r="B166" s="439"/>
      <c r="C166" s="380"/>
      <c r="D166" s="380"/>
      <c r="E166" s="455"/>
      <c r="F166" s="455"/>
      <c r="G166" s="377"/>
      <c r="H166" s="379"/>
      <c r="I166" s="380"/>
      <c r="J166" s="381"/>
      <c r="K166" s="380"/>
      <c r="L166" s="466"/>
      <c r="M166" s="456"/>
      <c r="N166" s="380"/>
      <c r="O166" s="455"/>
      <c r="P166" s="455"/>
      <c r="Q166" s="455"/>
      <c r="R166" s="383"/>
      <c r="S166" s="380"/>
      <c r="T166" s="455"/>
      <c r="U166" s="380"/>
      <c r="V166" s="380"/>
      <c r="W166" s="380"/>
      <c r="X166" s="384"/>
      <c r="Y166" s="458"/>
      <c r="Z166" s="386"/>
      <c r="AA166" s="396"/>
      <c r="AB166" s="396"/>
      <c r="AC166" s="379"/>
      <c r="AD166" s="380"/>
      <c r="AE166" s="380"/>
      <c r="AF166" s="455"/>
      <c r="AG166" s="389"/>
      <c r="AH166" s="390"/>
      <c r="AI166" s="463"/>
      <c r="AJ166" s="455"/>
      <c r="AK166" s="455"/>
      <c r="AL166" s="383"/>
      <c r="AM166" s="380"/>
      <c r="AN166" s="380"/>
      <c r="AO166" s="380"/>
      <c r="AP166" s="383"/>
      <c r="AQ166" s="383"/>
      <c r="AR166" s="383"/>
      <c r="AS166" s="383"/>
      <c r="AU166"/>
    </row>
    <row r="167" spans="1:47" s="329" customFormat="1" ht="15" customHeight="1" x14ac:dyDescent="0.3">
      <c r="A167" s="375"/>
      <c r="B167" s="439"/>
      <c r="C167" s="380"/>
      <c r="D167" s="380"/>
      <c r="E167" s="455"/>
      <c r="F167" s="455"/>
      <c r="G167" s="377"/>
      <c r="H167" s="379"/>
      <c r="I167" s="380"/>
      <c r="J167" s="381"/>
      <c r="K167" s="380"/>
      <c r="L167" s="466"/>
      <c r="M167" s="456"/>
      <c r="N167" s="380"/>
      <c r="O167" s="455"/>
      <c r="P167" s="455"/>
      <c r="Q167" s="455"/>
      <c r="R167" s="383"/>
      <c r="S167" s="380"/>
      <c r="T167" s="455"/>
      <c r="U167" s="380"/>
      <c r="V167" s="380"/>
      <c r="W167" s="380"/>
      <c r="X167" s="384"/>
      <c r="Y167" s="458"/>
      <c r="Z167" s="386"/>
      <c r="AA167" s="396"/>
      <c r="AB167" s="396"/>
      <c r="AC167" s="379"/>
      <c r="AD167" s="380"/>
      <c r="AE167" s="380"/>
      <c r="AF167" s="455"/>
      <c r="AG167" s="389"/>
      <c r="AH167" s="390"/>
      <c r="AI167" s="463"/>
      <c r="AJ167" s="455"/>
      <c r="AK167" s="455"/>
      <c r="AL167" s="383"/>
      <c r="AM167" s="380"/>
      <c r="AN167" s="380"/>
      <c r="AO167" s="380"/>
      <c r="AP167" s="383"/>
      <c r="AQ167" s="383"/>
      <c r="AR167" s="383"/>
      <c r="AS167" s="383"/>
      <c r="AU167"/>
    </row>
    <row r="168" spans="1:47" s="329" customFormat="1" ht="15" customHeight="1" x14ac:dyDescent="0.3">
      <c r="A168" s="375"/>
      <c r="B168" s="439"/>
      <c r="C168" s="380"/>
      <c r="D168" s="380"/>
      <c r="E168" s="455"/>
      <c r="F168" s="455"/>
      <c r="G168" s="377"/>
      <c r="H168" s="379"/>
      <c r="I168" s="380"/>
      <c r="J168" s="381"/>
      <c r="K168" s="380"/>
      <c r="L168" s="466"/>
      <c r="M168" s="456"/>
      <c r="N168" s="380"/>
      <c r="O168" s="455"/>
      <c r="P168" s="455"/>
      <c r="Q168" s="455"/>
      <c r="R168" s="383"/>
      <c r="S168" s="380"/>
      <c r="T168" s="455"/>
      <c r="U168" s="380"/>
      <c r="V168" s="380"/>
      <c r="W168" s="380"/>
      <c r="X168" s="384"/>
      <c r="Y168" s="458"/>
      <c r="Z168" s="386"/>
      <c r="AA168" s="396"/>
      <c r="AB168" s="396"/>
      <c r="AC168" s="379"/>
      <c r="AD168" s="380"/>
      <c r="AE168" s="380"/>
      <c r="AF168" s="455"/>
      <c r="AG168" s="389"/>
      <c r="AH168" s="390"/>
      <c r="AI168" s="463"/>
      <c r="AJ168" s="455"/>
      <c r="AK168" s="455"/>
      <c r="AL168" s="383"/>
      <c r="AM168" s="380"/>
      <c r="AN168" s="380"/>
      <c r="AO168" s="380"/>
      <c r="AP168" s="383"/>
      <c r="AQ168" s="383"/>
      <c r="AR168" s="383"/>
      <c r="AS168" s="383"/>
      <c r="AU168"/>
    </row>
    <row r="169" spans="1:47" s="329" customFormat="1" ht="15" customHeight="1" x14ac:dyDescent="0.3">
      <c r="A169" s="375"/>
      <c r="B169" s="439"/>
      <c r="C169" s="380"/>
      <c r="D169" s="380"/>
      <c r="E169" s="455"/>
      <c r="F169" s="455"/>
      <c r="G169" s="377"/>
      <c r="H169" s="379"/>
      <c r="I169" s="380"/>
      <c r="J169" s="381"/>
      <c r="K169" s="380"/>
      <c r="L169" s="466"/>
      <c r="M169" s="456"/>
      <c r="N169" s="380"/>
      <c r="O169" s="455"/>
      <c r="P169" s="455"/>
      <c r="Q169" s="455"/>
      <c r="R169" s="383"/>
      <c r="S169" s="380"/>
      <c r="T169" s="455"/>
      <c r="U169" s="380"/>
      <c r="V169" s="380"/>
      <c r="W169" s="380"/>
      <c r="X169" s="384"/>
      <c r="Y169" s="458"/>
      <c r="Z169" s="386"/>
      <c r="AA169" s="396"/>
      <c r="AB169" s="396"/>
      <c r="AC169" s="379"/>
      <c r="AD169" s="380"/>
      <c r="AE169" s="380"/>
      <c r="AF169" s="455"/>
      <c r="AG169" s="389"/>
      <c r="AH169" s="390"/>
      <c r="AI169" s="463"/>
      <c r="AJ169" s="455"/>
      <c r="AK169" s="455"/>
      <c r="AL169" s="383"/>
      <c r="AM169" s="380"/>
      <c r="AN169" s="380"/>
      <c r="AO169" s="380"/>
      <c r="AP169" s="383"/>
      <c r="AQ169" s="383"/>
      <c r="AR169" s="383"/>
      <c r="AS169" s="383"/>
      <c r="AU169"/>
    </row>
    <row r="170" spans="1:47" s="329" customFormat="1" ht="15" customHeight="1" x14ac:dyDescent="0.3">
      <c r="A170" s="375"/>
      <c r="B170" s="439"/>
      <c r="C170" s="380"/>
      <c r="D170" s="380"/>
      <c r="E170" s="455"/>
      <c r="F170" s="455"/>
      <c r="G170" s="377"/>
      <c r="H170" s="379"/>
      <c r="I170" s="380"/>
      <c r="J170" s="381"/>
      <c r="K170" s="380"/>
      <c r="L170" s="466"/>
      <c r="M170" s="456"/>
      <c r="N170" s="380"/>
      <c r="O170" s="455"/>
      <c r="P170" s="455"/>
      <c r="Q170" s="455"/>
      <c r="R170" s="383"/>
      <c r="S170" s="380"/>
      <c r="T170" s="455"/>
      <c r="U170" s="380"/>
      <c r="V170" s="380"/>
      <c r="W170" s="380"/>
      <c r="X170" s="384"/>
      <c r="Y170" s="458"/>
      <c r="Z170" s="386"/>
      <c r="AA170" s="396"/>
      <c r="AB170" s="396"/>
      <c r="AC170" s="379"/>
      <c r="AD170" s="380"/>
      <c r="AE170" s="380"/>
      <c r="AF170" s="455"/>
      <c r="AG170" s="389"/>
      <c r="AH170" s="390"/>
      <c r="AI170" s="463"/>
      <c r="AJ170" s="455"/>
      <c r="AK170" s="455"/>
      <c r="AL170" s="383"/>
      <c r="AM170" s="380"/>
      <c r="AN170" s="380"/>
      <c r="AO170" s="380"/>
      <c r="AP170" s="383"/>
      <c r="AQ170" s="383"/>
      <c r="AR170" s="383"/>
      <c r="AS170" s="383"/>
      <c r="AU170"/>
    </row>
    <row r="171" spans="1:47" s="329" customFormat="1" ht="15" customHeight="1" x14ac:dyDescent="0.3">
      <c r="A171" s="375"/>
      <c r="B171" s="439"/>
      <c r="C171" s="380"/>
      <c r="D171" s="380"/>
      <c r="E171" s="455"/>
      <c r="F171" s="455"/>
      <c r="G171" s="377"/>
      <c r="H171" s="379"/>
      <c r="I171" s="380"/>
      <c r="J171" s="381"/>
      <c r="K171" s="380"/>
      <c r="L171" s="466"/>
      <c r="M171" s="456"/>
      <c r="N171" s="380"/>
      <c r="O171" s="455"/>
      <c r="P171" s="455"/>
      <c r="Q171" s="455"/>
      <c r="R171" s="383"/>
      <c r="S171" s="380"/>
      <c r="T171" s="455"/>
      <c r="U171" s="380"/>
      <c r="V171" s="380"/>
      <c r="W171" s="380"/>
      <c r="X171" s="384"/>
      <c r="Y171" s="458"/>
      <c r="Z171" s="386"/>
      <c r="AA171" s="396"/>
      <c r="AB171" s="396"/>
      <c r="AC171" s="379"/>
      <c r="AD171" s="380"/>
      <c r="AE171" s="380"/>
      <c r="AF171" s="455"/>
      <c r="AG171" s="389"/>
      <c r="AH171" s="390"/>
      <c r="AI171" s="463"/>
      <c r="AJ171" s="455"/>
      <c r="AK171" s="455"/>
      <c r="AL171" s="383"/>
      <c r="AM171" s="380"/>
      <c r="AN171" s="380"/>
      <c r="AO171" s="380"/>
      <c r="AP171" s="383"/>
      <c r="AQ171" s="383"/>
      <c r="AR171" s="383"/>
      <c r="AS171" s="383"/>
      <c r="AU171"/>
    </row>
    <row r="172" spans="1:47" s="329" customFormat="1" ht="15" customHeight="1" x14ac:dyDescent="0.3">
      <c r="A172" s="375"/>
      <c r="B172" s="439"/>
      <c r="C172" s="380"/>
      <c r="D172" s="380"/>
      <c r="E172" s="455"/>
      <c r="F172" s="455"/>
      <c r="G172" s="377"/>
      <c r="H172" s="379"/>
      <c r="I172" s="380"/>
      <c r="J172" s="381"/>
      <c r="K172" s="380"/>
      <c r="L172" s="466"/>
      <c r="M172" s="456"/>
      <c r="N172" s="380"/>
      <c r="O172" s="455"/>
      <c r="P172" s="455"/>
      <c r="Q172" s="455"/>
      <c r="R172" s="383"/>
      <c r="S172" s="380"/>
      <c r="T172" s="455"/>
      <c r="U172" s="380"/>
      <c r="V172" s="380"/>
      <c r="W172" s="380"/>
      <c r="X172" s="384"/>
      <c r="Y172" s="458"/>
      <c r="Z172" s="386"/>
      <c r="AA172" s="396"/>
      <c r="AB172" s="396"/>
      <c r="AC172" s="379"/>
      <c r="AD172" s="380"/>
      <c r="AE172" s="380"/>
      <c r="AF172" s="455"/>
      <c r="AG172" s="389"/>
      <c r="AH172" s="390"/>
      <c r="AI172" s="463"/>
      <c r="AJ172" s="455"/>
      <c r="AK172" s="455"/>
      <c r="AL172" s="383"/>
      <c r="AM172" s="380"/>
      <c r="AN172" s="380"/>
      <c r="AO172" s="380"/>
      <c r="AP172" s="383"/>
      <c r="AQ172" s="383"/>
      <c r="AR172" s="383"/>
      <c r="AS172" s="383"/>
      <c r="AU172"/>
    </row>
    <row r="173" spans="1:47" s="329" customFormat="1" ht="15" customHeight="1" x14ac:dyDescent="0.3">
      <c r="A173" s="375"/>
      <c r="B173" s="439"/>
      <c r="C173" s="380"/>
      <c r="D173" s="380"/>
      <c r="E173" s="455"/>
      <c r="F173" s="455"/>
      <c r="G173" s="377"/>
      <c r="H173" s="379"/>
      <c r="I173" s="380"/>
      <c r="J173" s="381"/>
      <c r="K173" s="380"/>
      <c r="L173" s="466"/>
      <c r="M173" s="456"/>
      <c r="N173" s="380"/>
      <c r="O173" s="455"/>
      <c r="P173" s="455"/>
      <c r="Q173" s="455"/>
      <c r="R173" s="383"/>
      <c r="S173" s="380"/>
      <c r="T173" s="455"/>
      <c r="U173" s="380"/>
      <c r="V173" s="380"/>
      <c r="W173" s="380"/>
      <c r="X173" s="384"/>
      <c r="Y173" s="458"/>
      <c r="Z173" s="386"/>
      <c r="AA173" s="396"/>
      <c r="AB173" s="396"/>
      <c r="AC173" s="379"/>
      <c r="AD173" s="380"/>
      <c r="AE173" s="380"/>
      <c r="AF173" s="455"/>
      <c r="AG173" s="389"/>
      <c r="AH173" s="390"/>
      <c r="AI173" s="463"/>
      <c r="AJ173" s="455"/>
      <c r="AK173" s="455"/>
      <c r="AL173" s="383"/>
      <c r="AM173" s="380"/>
      <c r="AN173" s="380"/>
      <c r="AO173" s="380"/>
      <c r="AP173" s="383"/>
      <c r="AQ173" s="383"/>
      <c r="AR173" s="383"/>
      <c r="AS173" s="383"/>
      <c r="AU173"/>
    </row>
    <row r="174" spans="1:47" s="329" customFormat="1" ht="15" customHeight="1" x14ac:dyDescent="0.3">
      <c r="A174" s="375"/>
      <c r="B174" s="439"/>
      <c r="C174" s="380"/>
      <c r="D174" s="380"/>
      <c r="E174" s="455"/>
      <c r="F174" s="455"/>
      <c r="G174" s="377"/>
      <c r="H174" s="379"/>
      <c r="I174" s="380"/>
      <c r="J174" s="381"/>
      <c r="K174" s="380"/>
      <c r="L174" s="466"/>
      <c r="M174" s="456"/>
      <c r="N174" s="380"/>
      <c r="O174" s="455"/>
      <c r="P174" s="455"/>
      <c r="Q174" s="455"/>
      <c r="R174" s="383"/>
      <c r="S174" s="380"/>
      <c r="T174" s="455"/>
      <c r="U174" s="380"/>
      <c r="V174" s="380"/>
      <c r="W174" s="380"/>
      <c r="X174" s="384"/>
      <c r="Y174" s="458"/>
      <c r="Z174" s="386"/>
      <c r="AA174" s="396"/>
      <c r="AB174" s="396"/>
      <c r="AC174" s="379"/>
      <c r="AD174" s="380"/>
      <c r="AE174" s="380"/>
      <c r="AF174" s="455"/>
      <c r="AG174" s="389"/>
      <c r="AH174" s="390"/>
      <c r="AI174" s="463"/>
      <c r="AJ174" s="455"/>
      <c r="AK174" s="455"/>
      <c r="AL174" s="383"/>
      <c r="AM174" s="380"/>
      <c r="AN174" s="380"/>
      <c r="AO174" s="380"/>
      <c r="AP174" s="383"/>
      <c r="AQ174" s="383"/>
      <c r="AR174" s="383"/>
      <c r="AS174" s="383"/>
      <c r="AU174"/>
    </row>
    <row r="175" spans="1:47" s="329" customFormat="1" ht="15" customHeight="1" x14ac:dyDescent="0.3">
      <c r="A175" s="375"/>
      <c r="B175" s="439"/>
      <c r="C175" s="380"/>
      <c r="D175" s="380"/>
      <c r="E175" s="455"/>
      <c r="F175" s="455"/>
      <c r="G175" s="377"/>
      <c r="H175" s="379"/>
      <c r="I175" s="380"/>
      <c r="J175" s="381"/>
      <c r="K175" s="380"/>
      <c r="L175" s="466"/>
      <c r="M175" s="456"/>
      <c r="N175" s="380"/>
      <c r="O175" s="455"/>
      <c r="P175" s="455"/>
      <c r="Q175" s="455"/>
      <c r="R175" s="383"/>
      <c r="S175" s="380"/>
      <c r="T175" s="455"/>
      <c r="U175" s="380"/>
      <c r="V175" s="380"/>
      <c r="W175" s="380"/>
      <c r="X175" s="384"/>
      <c r="Y175" s="458"/>
      <c r="Z175" s="386"/>
      <c r="AA175" s="396"/>
      <c r="AB175" s="396"/>
      <c r="AC175" s="379"/>
      <c r="AD175" s="380"/>
      <c r="AE175" s="380"/>
      <c r="AF175" s="455"/>
      <c r="AG175" s="389"/>
      <c r="AH175" s="390"/>
      <c r="AI175" s="463"/>
      <c r="AJ175" s="455"/>
      <c r="AK175" s="455"/>
      <c r="AL175" s="383"/>
      <c r="AM175" s="380"/>
      <c r="AN175" s="380"/>
      <c r="AO175" s="380"/>
      <c r="AP175" s="383"/>
      <c r="AQ175" s="383"/>
      <c r="AR175" s="383"/>
      <c r="AS175" s="383"/>
      <c r="AU175"/>
    </row>
    <row r="176" spans="1:47" s="329" customFormat="1" ht="15" customHeight="1" x14ac:dyDescent="0.3">
      <c r="A176" s="375"/>
      <c r="B176" s="439"/>
      <c r="C176" s="380"/>
      <c r="D176" s="380"/>
      <c r="E176" s="455"/>
      <c r="F176" s="455"/>
      <c r="G176" s="377"/>
      <c r="H176" s="379"/>
      <c r="I176" s="380"/>
      <c r="J176" s="381"/>
      <c r="K176" s="380"/>
      <c r="L176" s="466"/>
      <c r="M176" s="456"/>
      <c r="N176" s="380"/>
      <c r="O176" s="455"/>
      <c r="P176" s="455"/>
      <c r="Q176" s="455"/>
      <c r="R176" s="383"/>
      <c r="S176" s="380"/>
      <c r="T176" s="455"/>
      <c r="U176" s="380"/>
      <c r="V176" s="380"/>
      <c r="W176" s="380"/>
      <c r="X176" s="384"/>
      <c r="Y176" s="458"/>
      <c r="Z176" s="386"/>
      <c r="AA176" s="396"/>
      <c r="AB176" s="396"/>
      <c r="AC176" s="379"/>
      <c r="AD176" s="380"/>
      <c r="AE176" s="380"/>
      <c r="AF176" s="455"/>
      <c r="AG176" s="389"/>
      <c r="AH176" s="390"/>
      <c r="AI176" s="463"/>
      <c r="AJ176" s="455"/>
      <c r="AK176" s="455"/>
      <c r="AL176" s="383"/>
      <c r="AM176" s="380"/>
      <c r="AN176" s="380"/>
      <c r="AO176" s="380"/>
      <c r="AP176" s="383"/>
      <c r="AQ176" s="383"/>
      <c r="AR176" s="383"/>
      <c r="AS176" s="383"/>
      <c r="AU176"/>
    </row>
    <row r="177" spans="1:47" s="329" customFormat="1" ht="15" customHeight="1" x14ac:dyDescent="0.3">
      <c r="A177" s="375"/>
      <c r="B177" s="439"/>
      <c r="C177" s="380"/>
      <c r="D177" s="380"/>
      <c r="E177" s="455"/>
      <c r="F177" s="455"/>
      <c r="G177" s="377"/>
      <c r="H177" s="379"/>
      <c r="I177" s="380"/>
      <c r="J177" s="381"/>
      <c r="K177" s="380"/>
      <c r="L177" s="466"/>
      <c r="M177" s="456"/>
      <c r="N177" s="380"/>
      <c r="O177" s="455"/>
      <c r="P177" s="455"/>
      <c r="Q177" s="455"/>
      <c r="R177" s="383"/>
      <c r="S177" s="380"/>
      <c r="T177" s="455"/>
      <c r="U177" s="380"/>
      <c r="V177" s="380"/>
      <c r="W177" s="380"/>
      <c r="X177" s="384"/>
      <c r="Y177" s="458"/>
      <c r="Z177" s="386"/>
      <c r="AA177" s="396"/>
      <c r="AB177" s="396"/>
      <c r="AC177" s="379"/>
      <c r="AD177" s="380"/>
      <c r="AE177" s="380"/>
      <c r="AF177" s="455"/>
      <c r="AG177" s="389"/>
      <c r="AH177" s="390"/>
      <c r="AI177" s="463"/>
      <c r="AJ177" s="455"/>
      <c r="AK177" s="455"/>
      <c r="AL177" s="383"/>
      <c r="AM177" s="380"/>
      <c r="AN177" s="380"/>
      <c r="AO177" s="380"/>
      <c r="AP177" s="383"/>
      <c r="AQ177" s="383"/>
      <c r="AR177" s="383"/>
      <c r="AS177" s="383"/>
      <c r="AU177"/>
    </row>
    <row r="178" spans="1:47" s="329" customFormat="1" ht="15" customHeight="1" x14ac:dyDescent="0.3">
      <c r="A178" s="375"/>
      <c r="B178" s="439"/>
      <c r="C178" s="380"/>
      <c r="D178" s="380"/>
      <c r="E178" s="455"/>
      <c r="F178" s="455"/>
      <c r="G178" s="377"/>
      <c r="H178" s="379"/>
      <c r="I178" s="380"/>
      <c r="J178" s="381"/>
      <c r="K178" s="380"/>
      <c r="L178" s="466"/>
      <c r="M178" s="456"/>
      <c r="N178" s="380"/>
      <c r="O178" s="455"/>
      <c r="P178" s="455"/>
      <c r="Q178" s="455"/>
      <c r="R178" s="383"/>
      <c r="S178" s="380"/>
      <c r="T178" s="455"/>
      <c r="U178" s="380"/>
      <c r="V178" s="380"/>
      <c r="W178" s="380"/>
      <c r="X178" s="384"/>
      <c r="Y178" s="458"/>
      <c r="Z178" s="386"/>
      <c r="AA178" s="396"/>
      <c r="AB178" s="396"/>
      <c r="AC178" s="379"/>
      <c r="AD178" s="380"/>
      <c r="AE178" s="380"/>
      <c r="AF178" s="455"/>
      <c r="AG178" s="389"/>
      <c r="AH178" s="390"/>
      <c r="AI178" s="463"/>
      <c r="AJ178" s="455"/>
      <c r="AK178" s="455"/>
      <c r="AL178" s="383"/>
      <c r="AM178" s="380"/>
      <c r="AN178" s="380"/>
      <c r="AO178" s="380"/>
      <c r="AP178" s="383"/>
      <c r="AQ178" s="383"/>
      <c r="AR178" s="383"/>
      <c r="AS178" s="383"/>
      <c r="AU178"/>
    </row>
    <row r="179" spans="1:47" s="329" customFormat="1" ht="15" customHeight="1" x14ac:dyDescent="0.3">
      <c r="A179" s="375"/>
      <c r="B179" s="439"/>
      <c r="C179" s="380"/>
      <c r="D179" s="380"/>
      <c r="E179" s="455"/>
      <c r="F179" s="455"/>
      <c r="G179" s="377"/>
      <c r="H179" s="379"/>
      <c r="I179" s="380"/>
      <c r="J179" s="381"/>
      <c r="K179" s="380"/>
      <c r="L179" s="466"/>
      <c r="M179" s="456"/>
      <c r="N179" s="380"/>
      <c r="O179" s="455"/>
      <c r="P179" s="455"/>
      <c r="Q179" s="455"/>
      <c r="R179" s="383"/>
      <c r="S179" s="380"/>
      <c r="T179" s="455"/>
      <c r="U179" s="380"/>
      <c r="V179" s="380"/>
      <c r="W179" s="380"/>
      <c r="X179" s="384"/>
      <c r="Y179" s="458"/>
      <c r="Z179" s="386"/>
      <c r="AA179" s="396"/>
      <c r="AB179" s="396"/>
      <c r="AC179" s="379"/>
      <c r="AD179" s="380"/>
      <c r="AE179" s="380"/>
      <c r="AF179" s="455"/>
      <c r="AG179" s="389"/>
      <c r="AH179" s="390"/>
      <c r="AI179" s="463"/>
      <c r="AJ179" s="455"/>
      <c r="AK179" s="455"/>
      <c r="AL179" s="383"/>
      <c r="AM179" s="380"/>
      <c r="AN179" s="380"/>
      <c r="AO179" s="380"/>
      <c r="AP179" s="383"/>
      <c r="AQ179" s="383"/>
      <c r="AR179" s="383"/>
      <c r="AS179" s="383"/>
      <c r="AU179"/>
    </row>
    <row r="180" spans="1:47" s="329" customFormat="1" ht="15" customHeight="1" x14ac:dyDescent="0.3">
      <c r="A180" s="375"/>
      <c r="B180" s="439"/>
      <c r="C180" s="380"/>
      <c r="D180" s="380"/>
      <c r="E180" s="455"/>
      <c r="F180" s="455"/>
      <c r="G180" s="377"/>
      <c r="H180" s="379"/>
      <c r="I180" s="380"/>
      <c r="J180" s="381"/>
      <c r="K180" s="380"/>
      <c r="L180" s="466"/>
      <c r="M180" s="456"/>
      <c r="N180" s="380"/>
      <c r="O180" s="455"/>
      <c r="P180" s="455"/>
      <c r="Q180" s="455"/>
      <c r="R180" s="383"/>
      <c r="S180" s="380"/>
      <c r="T180" s="455"/>
      <c r="U180" s="380"/>
      <c r="V180" s="380"/>
      <c r="W180" s="380"/>
      <c r="X180" s="384"/>
      <c r="Y180" s="458"/>
      <c r="Z180" s="386"/>
      <c r="AA180" s="396"/>
      <c r="AB180" s="396"/>
      <c r="AC180" s="379"/>
      <c r="AD180" s="380"/>
      <c r="AE180" s="380"/>
      <c r="AF180" s="455"/>
      <c r="AG180" s="389"/>
      <c r="AH180" s="390"/>
      <c r="AI180" s="463"/>
      <c r="AJ180" s="455"/>
      <c r="AK180" s="455"/>
      <c r="AL180" s="383"/>
      <c r="AM180" s="380"/>
      <c r="AN180" s="380"/>
      <c r="AO180" s="380"/>
      <c r="AP180" s="383"/>
      <c r="AQ180" s="383"/>
      <c r="AR180" s="383"/>
      <c r="AS180" s="383"/>
      <c r="AU180"/>
    </row>
    <row r="181" spans="1:47" s="329" customFormat="1" ht="15" customHeight="1" x14ac:dyDescent="0.3">
      <c r="A181" s="375"/>
      <c r="B181" s="439"/>
      <c r="C181" s="380"/>
      <c r="D181" s="380"/>
      <c r="E181" s="455"/>
      <c r="F181" s="455"/>
      <c r="G181" s="377"/>
      <c r="H181" s="379"/>
      <c r="I181" s="380"/>
      <c r="J181" s="381"/>
      <c r="K181" s="380"/>
      <c r="L181" s="466"/>
      <c r="M181" s="456"/>
      <c r="N181" s="380"/>
      <c r="O181" s="455"/>
      <c r="P181" s="455"/>
      <c r="Q181" s="455"/>
      <c r="R181" s="383"/>
      <c r="S181" s="380"/>
      <c r="T181" s="455"/>
      <c r="U181" s="380"/>
      <c r="V181" s="380"/>
      <c r="W181" s="380"/>
      <c r="X181" s="384"/>
      <c r="Y181" s="458"/>
      <c r="Z181" s="386"/>
      <c r="AA181" s="396"/>
      <c r="AB181" s="396"/>
      <c r="AC181" s="379"/>
      <c r="AD181" s="380"/>
      <c r="AE181" s="380"/>
      <c r="AF181" s="455"/>
      <c r="AG181" s="389"/>
      <c r="AH181" s="390"/>
      <c r="AI181" s="463"/>
      <c r="AJ181" s="455"/>
      <c r="AK181" s="455"/>
      <c r="AL181" s="383"/>
      <c r="AM181" s="380"/>
      <c r="AN181" s="380"/>
      <c r="AO181" s="380"/>
      <c r="AP181" s="383"/>
      <c r="AQ181" s="383"/>
      <c r="AR181" s="383"/>
      <c r="AS181" s="383"/>
      <c r="AU181"/>
    </row>
    <row r="182" spans="1:47" s="329" customFormat="1" ht="15" customHeight="1" x14ac:dyDescent="0.3">
      <c r="A182" s="375"/>
      <c r="B182" s="439"/>
      <c r="C182" s="380"/>
      <c r="D182" s="380"/>
      <c r="E182" s="455"/>
      <c r="F182" s="455"/>
      <c r="G182" s="377"/>
      <c r="H182" s="379"/>
      <c r="I182" s="380"/>
      <c r="J182" s="381"/>
      <c r="K182" s="380"/>
      <c r="L182" s="466"/>
      <c r="M182" s="456"/>
      <c r="N182" s="380"/>
      <c r="O182" s="455"/>
      <c r="P182" s="455"/>
      <c r="Q182" s="455"/>
      <c r="R182" s="383"/>
      <c r="S182" s="380"/>
      <c r="T182" s="455"/>
      <c r="U182" s="380"/>
      <c r="V182" s="380"/>
      <c r="W182" s="380"/>
      <c r="X182" s="384"/>
      <c r="Y182" s="458"/>
      <c r="Z182" s="386"/>
      <c r="AA182" s="396"/>
      <c r="AB182" s="396"/>
      <c r="AC182" s="379"/>
      <c r="AD182" s="380"/>
      <c r="AE182" s="380"/>
      <c r="AF182" s="455"/>
      <c r="AG182" s="389"/>
      <c r="AH182" s="390"/>
      <c r="AI182" s="463"/>
      <c r="AJ182" s="455"/>
      <c r="AK182" s="455"/>
      <c r="AL182" s="383"/>
      <c r="AM182" s="380"/>
      <c r="AN182" s="380"/>
      <c r="AO182" s="380"/>
      <c r="AP182" s="383"/>
      <c r="AQ182" s="383"/>
      <c r="AR182" s="383"/>
      <c r="AS182" s="383"/>
      <c r="AU182"/>
    </row>
    <row r="183" spans="1:47" s="329" customFormat="1" ht="15" customHeight="1" x14ac:dyDescent="0.3">
      <c r="A183" s="375"/>
      <c r="B183" s="439"/>
      <c r="C183" s="380"/>
      <c r="D183" s="380"/>
      <c r="E183" s="455"/>
      <c r="F183" s="455"/>
      <c r="G183" s="377"/>
      <c r="H183" s="379"/>
      <c r="I183" s="380"/>
      <c r="J183" s="381"/>
      <c r="K183" s="380"/>
      <c r="L183" s="466"/>
      <c r="M183" s="456"/>
      <c r="N183" s="380"/>
      <c r="O183" s="455"/>
      <c r="P183" s="455"/>
      <c r="Q183" s="455"/>
      <c r="R183" s="383"/>
      <c r="S183" s="380"/>
      <c r="T183" s="455"/>
      <c r="U183" s="380"/>
      <c r="V183" s="380"/>
      <c r="W183" s="380"/>
      <c r="X183" s="384"/>
      <c r="Y183" s="458"/>
      <c r="Z183" s="386"/>
      <c r="AA183" s="396"/>
      <c r="AB183" s="396"/>
      <c r="AC183" s="379"/>
      <c r="AD183" s="380"/>
      <c r="AE183" s="380"/>
      <c r="AF183" s="455"/>
      <c r="AG183" s="389"/>
      <c r="AH183" s="390"/>
      <c r="AI183" s="463"/>
      <c r="AJ183" s="455"/>
      <c r="AK183" s="455"/>
      <c r="AL183" s="383"/>
      <c r="AM183" s="380"/>
      <c r="AN183" s="380"/>
      <c r="AO183" s="380"/>
      <c r="AP183" s="383"/>
      <c r="AQ183" s="383"/>
      <c r="AR183" s="383"/>
      <c r="AS183" s="383"/>
      <c r="AU183"/>
    </row>
    <row r="184" spans="1:47" s="329" customFormat="1" ht="15" customHeight="1" x14ac:dyDescent="0.3">
      <c r="A184" s="375"/>
      <c r="B184" s="439"/>
      <c r="C184" s="380"/>
      <c r="D184" s="380"/>
      <c r="E184" s="455"/>
      <c r="F184" s="455"/>
      <c r="G184" s="377"/>
      <c r="H184" s="379"/>
      <c r="I184" s="380"/>
      <c r="J184" s="381"/>
      <c r="K184" s="380"/>
      <c r="L184" s="466"/>
      <c r="M184" s="456"/>
      <c r="N184" s="380"/>
      <c r="O184" s="455"/>
      <c r="P184" s="455"/>
      <c r="Q184" s="455"/>
      <c r="R184" s="383"/>
      <c r="S184" s="380"/>
      <c r="T184" s="455"/>
      <c r="U184" s="380"/>
      <c r="V184" s="380"/>
      <c r="W184" s="380"/>
      <c r="X184" s="384"/>
      <c r="Y184" s="458"/>
      <c r="Z184" s="386"/>
      <c r="AA184" s="396"/>
      <c r="AB184" s="396"/>
      <c r="AC184" s="379"/>
      <c r="AD184" s="380"/>
      <c r="AE184" s="380"/>
      <c r="AF184" s="455"/>
      <c r="AG184" s="389"/>
      <c r="AH184" s="390"/>
      <c r="AI184" s="463"/>
      <c r="AJ184" s="455"/>
      <c r="AK184" s="455"/>
      <c r="AL184" s="383"/>
      <c r="AM184" s="380"/>
      <c r="AN184" s="380"/>
      <c r="AO184" s="380"/>
      <c r="AP184" s="383"/>
      <c r="AQ184" s="383"/>
      <c r="AR184" s="383"/>
      <c r="AS184" s="383"/>
      <c r="AU184"/>
    </row>
    <row r="185" spans="1:47" s="329" customFormat="1" ht="15" customHeight="1" x14ac:dyDescent="0.3">
      <c r="A185" s="375"/>
      <c r="B185" s="439"/>
      <c r="C185" s="380"/>
      <c r="D185" s="380"/>
      <c r="E185" s="455"/>
      <c r="F185" s="455"/>
      <c r="G185" s="377"/>
      <c r="H185" s="379"/>
      <c r="I185" s="380"/>
      <c r="J185" s="381"/>
      <c r="K185" s="380"/>
      <c r="L185" s="466"/>
      <c r="M185" s="456"/>
      <c r="N185" s="380"/>
      <c r="O185" s="455"/>
      <c r="P185" s="455"/>
      <c r="Q185" s="455"/>
      <c r="R185" s="383"/>
      <c r="S185" s="380"/>
      <c r="T185" s="455"/>
      <c r="U185" s="380"/>
      <c r="V185" s="380"/>
      <c r="W185" s="380"/>
      <c r="X185" s="384"/>
      <c r="Y185" s="458"/>
      <c r="Z185" s="386"/>
      <c r="AA185" s="396"/>
      <c r="AB185" s="396"/>
      <c r="AC185" s="379"/>
      <c r="AD185" s="380"/>
      <c r="AE185" s="380"/>
      <c r="AF185" s="455"/>
      <c r="AG185" s="389"/>
      <c r="AH185" s="390"/>
      <c r="AI185" s="463"/>
      <c r="AJ185" s="455"/>
      <c r="AK185" s="455"/>
      <c r="AL185" s="383"/>
      <c r="AM185" s="380"/>
      <c r="AN185" s="380"/>
      <c r="AO185" s="380"/>
      <c r="AP185" s="383"/>
      <c r="AQ185" s="383"/>
      <c r="AR185" s="383"/>
      <c r="AS185" s="383"/>
      <c r="AU185"/>
    </row>
    <row r="186" spans="1:47" s="329" customFormat="1" ht="15" customHeight="1" x14ac:dyDescent="0.3">
      <c r="A186" s="375"/>
      <c r="B186" s="439"/>
      <c r="C186" s="380"/>
      <c r="D186" s="380"/>
      <c r="E186" s="455"/>
      <c r="F186" s="455"/>
      <c r="G186" s="377"/>
      <c r="H186" s="379"/>
      <c r="I186" s="380"/>
      <c r="J186" s="381"/>
      <c r="K186" s="380"/>
      <c r="L186" s="466"/>
      <c r="M186" s="456"/>
      <c r="N186" s="380"/>
      <c r="O186" s="455"/>
      <c r="P186" s="455"/>
      <c r="Q186" s="455"/>
      <c r="R186" s="383"/>
      <c r="S186" s="380"/>
      <c r="T186" s="455"/>
      <c r="U186" s="380"/>
      <c r="V186" s="380"/>
      <c r="W186" s="380"/>
      <c r="X186" s="384"/>
      <c r="Y186" s="458"/>
      <c r="Z186" s="386"/>
      <c r="AA186" s="396"/>
      <c r="AB186" s="396"/>
      <c r="AC186" s="379"/>
      <c r="AD186" s="380"/>
      <c r="AE186" s="380"/>
      <c r="AF186" s="455"/>
      <c r="AG186" s="389"/>
      <c r="AH186" s="390"/>
      <c r="AI186" s="463"/>
      <c r="AJ186" s="455"/>
      <c r="AK186" s="455"/>
      <c r="AL186" s="383"/>
      <c r="AM186" s="380"/>
      <c r="AN186" s="380"/>
      <c r="AO186" s="380"/>
      <c r="AP186" s="383"/>
      <c r="AQ186" s="383"/>
      <c r="AR186" s="383"/>
      <c r="AS186" s="383"/>
      <c r="AU186"/>
    </row>
    <row r="187" spans="1:47" s="329" customFormat="1" ht="15" customHeight="1" x14ac:dyDescent="0.3">
      <c r="A187" s="375"/>
      <c r="B187" s="439"/>
      <c r="C187" s="380"/>
      <c r="D187" s="380"/>
      <c r="E187" s="455"/>
      <c r="F187" s="455"/>
      <c r="G187" s="377"/>
      <c r="H187" s="379"/>
      <c r="I187" s="380"/>
      <c r="J187" s="381"/>
      <c r="K187" s="380"/>
      <c r="L187" s="466"/>
      <c r="M187" s="456"/>
      <c r="N187" s="380"/>
      <c r="O187" s="455"/>
      <c r="P187" s="455"/>
      <c r="Q187" s="455"/>
      <c r="R187" s="383"/>
      <c r="S187" s="380"/>
      <c r="T187" s="455"/>
      <c r="U187" s="380"/>
      <c r="V187" s="380"/>
      <c r="W187" s="380"/>
      <c r="X187" s="384"/>
      <c r="Y187" s="458"/>
      <c r="Z187" s="386"/>
      <c r="AA187" s="396"/>
      <c r="AB187" s="396"/>
      <c r="AC187" s="379"/>
      <c r="AD187" s="380"/>
      <c r="AE187" s="380"/>
      <c r="AF187" s="455"/>
      <c r="AG187" s="389"/>
      <c r="AH187" s="390"/>
      <c r="AI187" s="463"/>
      <c r="AJ187" s="455"/>
      <c r="AK187" s="455"/>
      <c r="AL187" s="383"/>
      <c r="AM187" s="380"/>
      <c r="AN187" s="380"/>
      <c r="AO187" s="380"/>
      <c r="AP187" s="383"/>
      <c r="AQ187" s="383"/>
      <c r="AR187" s="383"/>
      <c r="AS187" s="383"/>
      <c r="AU187"/>
    </row>
    <row r="188" spans="1:47" s="329" customFormat="1" ht="15" customHeight="1" x14ac:dyDescent="0.3">
      <c r="A188" s="375"/>
      <c r="B188" s="439"/>
      <c r="C188" s="380"/>
      <c r="D188" s="380"/>
      <c r="E188" s="455"/>
      <c r="F188" s="455"/>
      <c r="G188" s="377"/>
      <c r="H188" s="379"/>
      <c r="I188" s="380"/>
      <c r="J188" s="381"/>
      <c r="K188" s="380"/>
      <c r="L188" s="466"/>
      <c r="M188" s="456"/>
      <c r="N188" s="380"/>
      <c r="O188" s="455"/>
      <c r="P188" s="455"/>
      <c r="Q188" s="455"/>
      <c r="R188" s="383"/>
      <c r="S188" s="380"/>
      <c r="T188" s="455"/>
      <c r="U188" s="380"/>
      <c r="V188" s="380"/>
      <c r="W188" s="380"/>
      <c r="X188" s="384"/>
      <c r="Y188" s="458"/>
      <c r="Z188" s="386"/>
      <c r="AA188" s="396"/>
      <c r="AB188" s="396"/>
      <c r="AC188" s="379"/>
      <c r="AD188" s="380"/>
      <c r="AE188" s="380"/>
      <c r="AF188" s="455"/>
      <c r="AG188" s="389"/>
      <c r="AH188" s="390"/>
      <c r="AI188" s="463"/>
      <c r="AJ188" s="455"/>
      <c r="AK188" s="455"/>
      <c r="AL188" s="383"/>
      <c r="AM188" s="380"/>
      <c r="AN188" s="380"/>
      <c r="AO188" s="380"/>
      <c r="AP188" s="383"/>
      <c r="AQ188" s="383"/>
      <c r="AR188" s="383"/>
      <c r="AS188" s="383"/>
      <c r="AU188"/>
    </row>
    <row r="189" spans="1:47" s="329" customFormat="1" ht="15" customHeight="1" x14ac:dyDescent="0.3">
      <c r="A189" s="375"/>
      <c r="B189" s="439"/>
      <c r="C189" s="380"/>
      <c r="D189" s="380"/>
      <c r="E189" s="455"/>
      <c r="F189" s="455"/>
      <c r="G189" s="377"/>
      <c r="H189" s="379"/>
      <c r="I189" s="380"/>
      <c r="J189" s="381"/>
      <c r="K189" s="380"/>
      <c r="L189" s="466"/>
      <c r="M189" s="456"/>
      <c r="N189" s="380"/>
      <c r="O189" s="455"/>
      <c r="P189" s="455"/>
      <c r="Q189" s="455"/>
      <c r="R189" s="383"/>
      <c r="S189" s="380"/>
      <c r="T189" s="455"/>
      <c r="U189" s="380"/>
      <c r="V189" s="380"/>
      <c r="W189" s="380"/>
      <c r="X189" s="384"/>
      <c r="Y189" s="458"/>
      <c r="Z189" s="386"/>
      <c r="AA189" s="396"/>
      <c r="AB189" s="396"/>
      <c r="AC189" s="379"/>
      <c r="AD189" s="380"/>
      <c r="AE189" s="380"/>
      <c r="AF189" s="455"/>
      <c r="AG189" s="389"/>
      <c r="AH189" s="390"/>
      <c r="AI189" s="463"/>
      <c r="AJ189" s="455"/>
      <c r="AK189" s="455"/>
      <c r="AL189" s="383"/>
      <c r="AM189" s="380"/>
      <c r="AN189" s="380"/>
      <c r="AO189" s="380"/>
      <c r="AP189" s="383"/>
      <c r="AQ189" s="383"/>
      <c r="AR189" s="383"/>
      <c r="AS189" s="383"/>
      <c r="AU189"/>
    </row>
    <row r="190" spans="1:47" s="329" customFormat="1" ht="15" customHeight="1" x14ac:dyDescent="0.3">
      <c r="A190" s="375"/>
      <c r="B190" s="439"/>
      <c r="C190" s="380"/>
      <c r="D190" s="380"/>
      <c r="E190" s="455"/>
      <c r="F190" s="455"/>
      <c r="G190" s="377"/>
      <c r="H190" s="379"/>
      <c r="I190" s="380"/>
      <c r="J190" s="381"/>
      <c r="K190" s="380"/>
      <c r="L190" s="466"/>
      <c r="M190" s="456"/>
      <c r="N190" s="380"/>
      <c r="O190" s="455"/>
      <c r="P190" s="455"/>
      <c r="Q190" s="455"/>
      <c r="R190" s="383"/>
      <c r="S190" s="380"/>
      <c r="T190" s="455"/>
      <c r="U190" s="380"/>
      <c r="V190" s="380"/>
      <c r="W190" s="380"/>
      <c r="X190" s="384"/>
      <c r="Y190" s="458"/>
      <c r="Z190" s="386"/>
      <c r="AA190" s="396"/>
      <c r="AB190" s="396"/>
      <c r="AC190" s="379"/>
      <c r="AD190" s="380"/>
      <c r="AE190" s="380"/>
      <c r="AF190" s="455"/>
      <c r="AG190" s="389"/>
      <c r="AH190" s="390"/>
      <c r="AI190" s="463"/>
      <c r="AJ190" s="455"/>
      <c r="AK190" s="455"/>
      <c r="AL190" s="383"/>
      <c r="AM190" s="380"/>
      <c r="AN190" s="380"/>
      <c r="AO190" s="380"/>
      <c r="AP190" s="383"/>
      <c r="AQ190" s="383"/>
      <c r="AR190" s="383"/>
      <c r="AS190" s="383"/>
      <c r="AU190"/>
    </row>
    <row r="191" spans="1:47" s="329" customFormat="1" ht="15" customHeight="1" x14ac:dyDescent="0.3">
      <c r="A191" s="375"/>
      <c r="B191" s="439"/>
      <c r="C191" s="380"/>
      <c r="D191" s="380"/>
      <c r="E191" s="455"/>
      <c r="F191" s="455"/>
      <c r="G191" s="377"/>
      <c r="H191" s="379"/>
      <c r="I191" s="380"/>
      <c r="J191" s="381"/>
      <c r="K191" s="380"/>
      <c r="L191" s="466"/>
      <c r="M191" s="456"/>
      <c r="N191" s="380"/>
      <c r="O191" s="455"/>
      <c r="P191" s="455"/>
      <c r="Q191" s="455"/>
      <c r="R191" s="383"/>
      <c r="S191" s="380"/>
      <c r="T191" s="455"/>
      <c r="U191" s="380"/>
      <c r="V191" s="380"/>
      <c r="W191" s="380"/>
      <c r="X191" s="384"/>
      <c r="Y191" s="458"/>
      <c r="Z191" s="386"/>
      <c r="AA191" s="396"/>
      <c r="AB191" s="396"/>
      <c r="AC191" s="379"/>
      <c r="AD191" s="380"/>
      <c r="AE191" s="380"/>
      <c r="AF191" s="455"/>
      <c r="AG191" s="389"/>
      <c r="AH191" s="390"/>
      <c r="AI191" s="463"/>
      <c r="AJ191" s="455"/>
      <c r="AK191" s="455"/>
      <c r="AL191" s="383"/>
      <c r="AM191" s="380"/>
      <c r="AN191" s="380"/>
      <c r="AO191" s="380"/>
      <c r="AP191" s="383"/>
      <c r="AQ191" s="383"/>
      <c r="AR191" s="383"/>
      <c r="AS191" s="383"/>
      <c r="AU191"/>
    </row>
    <row r="192" spans="1:47" s="329" customFormat="1" ht="15" customHeight="1" x14ac:dyDescent="0.3">
      <c r="A192" s="375"/>
      <c r="B192" s="439"/>
      <c r="C192" s="380"/>
      <c r="D192" s="380"/>
      <c r="E192" s="455"/>
      <c r="F192" s="455"/>
      <c r="G192" s="377"/>
      <c r="H192" s="379"/>
      <c r="I192" s="380"/>
      <c r="J192" s="381"/>
      <c r="K192" s="380"/>
      <c r="L192" s="466"/>
      <c r="M192" s="456"/>
      <c r="N192" s="380"/>
      <c r="O192" s="455"/>
      <c r="P192" s="455"/>
      <c r="Q192" s="455"/>
      <c r="R192" s="383"/>
      <c r="S192" s="380"/>
      <c r="T192" s="455"/>
      <c r="U192" s="380"/>
      <c r="V192" s="380"/>
      <c r="W192" s="380"/>
      <c r="X192" s="384"/>
      <c r="Y192" s="458"/>
      <c r="Z192" s="386"/>
      <c r="AA192" s="396"/>
      <c r="AB192" s="396"/>
      <c r="AC192" s="379"/>
      <c r="AD192" s="380"/>
      <c r="AE192" s="380"/>
      <c r="AF192" s="455"/>
      <c r="AG192" s="389"/>
      <c r="AH192" s="390"/>
      <c r="AI192" s="463"/>
      <c r="AJ192" s="455"/>
      <c r="AK192" s="455"/>
      <c r="AL192" s="383"/>
      <c r="AM192" s="380"/>
      <c r="AN192" s="380"/>
      <c r="AO192" s="380"/>
      <c r="AP192" s="383"/>
      <c r="AQ192" s="383"/>
      <c r="AR192" s="383"/>
      <c r="AS192" s="383"/>
      <c r="AU192"/>
    </row>
    <row r="193" spans="1:47" s="329" customFormat="1" ht="15" customHeight="1" x14ac:dyDescent="0.3">
      <c r="A193" s="375"/>
      <c r="B193" s="439"/>
      <c r="C193" s="380"/>
      <c r="D193" s="380"/>
      <c r="E193" s="455"/>
      <c r="F193" s="455"/>
      <c r="G193" s="377"/>
      <c r="H193" s="379"/>
      <c r="I193" s="380"/>
      <c r="J193" s="381"/>
      <c r="K193" s="380"/>
      <c r="L193" s="466"/>
      <c r="M193" s="456"/>
      <c r="N193" s="380"/>
      <c r="O193" s="455"/>
      <c r="P193" s="455"/>
      <c r="Q193" s="455"/>
      <c r="R193" s="383"/>
      <c r="S193" s="380"/>
      <c r="T193" s="455"/>
      <c r="U193" s="380"/>
      <c r="V193" s="380"/>
      <c r="W193" s="380"/>
      <c r="X193" s="384"/>
      <c r="Y193" s="458"/>
      <c r="Z193" s="386"/>
      <c r="AA193" s="396"/>
      <c r="AB193" s="396"/>
      <c r="AC193" s="379"/>
      <c r="AD193" s="380"/>
      <c r="AE193" s="380"/>
      <c r="AF193" s="455"/>
      <c r="AG193" s="389"/>
      <c r="AH193" s="390"/>
      <c r="AI193" s="463"/>
      <c r="AJ193" s="455"/>
      <c r="AK193" s="455"/>
      <c r="AL193" s="383"/>
      <c r="AM193" s="380"/>
      <c r="AN193" s="380"/>
      <c r="AO193" s="380"/>
      <c r="AP193" s="383"/>
      <c r="AQ193" s="383"/>
      <c r="AR193" s="383"/>
      <c r="AS193" s="383"/>
      <c r="AU193"/>
    </row>
    <row r="194" spans="1:47" s="329" customFormat="1" ht="15" customHeight="1" x14ac:dyDescent="0.3">
      <c r="A194" s="375"/>
      <c r="B194" s="439"/>
      <c r="C194" s="380"/>
      <c r="D194" s="380"/>
      <c r="E194" s="455"/>
      <c r="F194" s="455"/>
      <c r="G194" s="377"/>
      <c r="H194" s="379"/>
      <c r="I194" s="380"/>
      <c r="J194" s="381"/>
      <c r="K194" s="380"/>
      <c r="L194" s="466"/>
      <c r="M194" s="456"/>
      <c r="N194" s="380"/>
      <c r="O194" s="455"/>
      <c r="P194" s="455"/>
      <c r="Q194" s="455"/>
      <c r="R194" s="383"/>
      <c r="S194" s="380"/>
      <c r="T194" s="455"/>
      <c r="U194" s="380"/>
      <c r="V194" s="380"/>
      <c r="W194" s="380"/>
      <c r="X194" s="384"/>
      <c r="Y194" s="458"/>
      <c r="Z194" s="386"/>
      <c r="AA194" s="396"/>
      <c r="AB194" s="396"/>
      <c r="AC194" s="379"/>
      <c r="AD194" s="380"/>
      <c r="AE194" s="380"/>
      <c r="AF194" s="455"/>
      <c r="AG194" s="389"/>
      <c r="AH194" s="390"/>
      <c r="AI194" s="463"/>
      <c r="AJ194" s="455"/>
      <c r="AK194" s="455"/>
      <c r="AL194" s="383"/>
      <c r="AM194" s="380"/>
      <c r="AN194" s="380"/>
      <c r="AO194" s="380"/>
      <c r="AP194" s="383"/>
      <c r="AQ194" s="383"/>
      <c r="AR194" s="383"/>
      <c r="AS194" s="383"/>
      <c r="AU194"/>
    </row>
    <row r="195" spans="1:47" s="329" customFormat="1" ht="15" customHeight="1" x14ac:dyDescent="0.3">
      <c r="A195" s="375"/>
      <c r="B195" s="439"/>
      <c r="C195" s="380"/>
      <c r="D195" s="380"/>
      <c r="E195" s="455"/>
      <c r="F195" s="455"/>
      <c r="G195" s="377"/>
      <c r="H195" s="379"/>
      <c r="I195" s="380"/>
      <c r="J195" s="381"/>
      <c r="K195" s="380"/>
      <c r="L195" s="466"/>
      <c r="M195" s="456"/>
      <c r="N195" s="380"/>
      <c r="O195" s="455"/>
      <c r="P195" s="455"/>
      <c r="Q195" s="455"/>
      <c r="R195" s="383"/>
      <c r="S195" s="380"/>
      <c r="T195" s="455"/>
      <c r="U195" s="380"/>
      <c r="V195" s="380"/>
      <c r="W195" s="380"/>
      <c r="X195" s="384"/>
      <c r="Y195" s="458"/>
      <c r="Z195" s="386"/>
      <c r="AA195" s="396"/>
      <c r="AB195" s="396"/>
      <c r="AC195" s="379"/>
      <c r="AD195" s="380"/>
      <c r="AE195" s="380"/>
      <c r="AF195" s="455"/>
      <c r="AG195" s="389"/>
      <c r="AH195" s="390"/>
      <c r="AI195" s="463"/>
      <c r="AJ195" s="455"/>
      <c r="AK195" s="455"/>
      <c r="AL195" s="383"/>
      <c r="AM195" s="380"/>
      <c r="AN195" s="380"/>
      <c r="AO195" s="380"/>
      <c r="AP195" s="383"/>
      <c r="AQ195" s="383"/>
      <c r="AR195" s="383"/>
      <c r="AS195" s="383"/>
      <c r="AU195"/>
    </row>
    <row r="196" spans="1:47" s="329" customFormat="1" ht="15" customHeight="1" x14ac:dyDescent="0.3">
      <c r="A196" s="375"/>
      <c r="B196" s="439"/>
      <c r="C196" s="380"/>
      <c r="D196" s="380"/>
      <c r="E196" s="455"/>
      <c r="F196" s="455"/>
      <c r="G196" s="377"/>
      <c r="H196" s="379"/>
      <c r="I196" s="380"/>
      <c r="J196" s="381"/>
      <c r="K196" s="380"/>
      <c r="L196" s="466"/>
      <c r="M196" s="456"/>
      <c r="N196" s="380"/>
      <c r="O196" s="455"/>
      <c r="P196" s="455"/>
      <c r="Q196" s="455"/>
      <c r="R196" s="383"/>
      <c r="S196" s="380"/>
      <c r="T196" s="455"/>
      <c r="U196" s="380"/>
      <c r="V196" s="380"/>
      <c r="W196" s="380"/>
      <c r="X196" s="384"/>
      <c r="Y196" s="458"/>
      <c r="Z196" s="386"/>
      <c r="AA196" s="396"/>
      <c r="AB196" s="396"/>
      <c r="AC196" s="379"/>
      <c r="AD196" s="380"/>
      <c r="AE196" s="380"/>
      <c r="AF196" s="455"/>
      <c r="AG196" s="389"/>
      <c r="AH196" s="390"/>
      <c r="AI196" s="463"/>
      <c r="AJ196" s="455"/>
      <c r="AK196" s="455"/>
      <c r="AL196" s="383"/>
      <c r="AM196" s="380"/>
      <c r="AN196" s="380"/>
      <c r="AO196" s="380"/>
      <c r="AP196" s="383"/>
      <c r="AQ196" s="383"/>
      <c r="AR196" s="383"/>
      <c r="AS196" s="383"/>
      <c r="AU196"/>
    </row>
    <row r="197" spans="1:47" ht="15" customHeight="1" x14ac:dyDescent="0.3">
      <c r="A197" s="375">
        <v>16</v>
      </c>
      <c r="B197" s="376"/>
      <c r="C197" s="377" t="str">
        <f>"1000"&amp;A197</f>
        <v>100016</v>
      </c>
      <c r="D197" s="377" t="str">
        <f>"1000"&amp;A197&amp;"/13"</f>
        <v>100016/13</v>
      </c>
      <c r="E197" s="378" t="s">
        <v>251</v>
      </c>
      <c r="F197" s="378" t="s">
        <v>252</v>
      </c>
      <c r="G197" s="377">
        <v>1</v>
      </c>
      <c r="H197" s="379">
        <v>100109</v>
      </c>
      <c r="I197" s="380" t="str">
        <f>"Б-"&amp;H197&amp;"-13"</f>
        <v>Б-100109-13</v>
      </c>
      <c r="J197" s="381">
        <v>2</v>
      </c>
      <c r="K197" s="377">
        <v>7</v>
      </c>
      <c r="L197" s="377" t="s">
        <v>42</v>
      </c>
      <c r="M197" s="381">
        <v>1</v>
      </c>
      <c r="N197" s="377">
        <v>18</v>
      </c>
      <c r="O197" s="378" t="s">
        <v>167</v>
      </c>
      <c r="P197" s="378" t="s">
        <v>234</v>
      </c>
      <c r="Q197" s="378" t="s">
        <v>235</v>
      </c>
      <c r="R197" s="383" t="str">
        <f>H197&amp;"1"</f>
        <v>1001091</v>
      </c>
      <c r="S197" s="380">
        <v>1</v>
      </c>
      <c r="T197" s="378" t="s">
        <v>139</v>
      </c>
      <c r="U197" s="377">
        <v>60976</v>
      </c>
      <c r="V197" s="377">
        <v>10976</v>
      </c>
      <c r="W197" s="377">
        <v>0</v>
      </c>
      <c r="X197" s="384">
        <v>198</v>
      </c>
      <c r="Y197" s="385" t="s">
        <v>47</v>
      </c>
      <c r="Z197" s="386">
        <f t="shared" si="81"/>
        <v>50000</v>
      </c>
      <c r="AA197" s="387"/>
      <c r="AB197" s="388"/>
      <c r="AC197" s="379">
        <f>U197*0.5</f>
        <v>30488</v>
      </c>
      <c r="AD197" s="377"/>
      <c r="AE197" s="377"/>
      <c r="AF197" s="378" t="s">
        <v>231</v>
      </c>
      <c r="AG197" s="389">
        <v>8</v>
      </c>
      <c r="AH197" s="390">
        <v>13</v>
      </c>
      <c r="AI197" s="391" t="s">
        <v>229</v>
      </c>
      <c r="AJ197" s="378"/>
      <c r="AK197" s="378"/>
      <c r="AL197" s="383">
        <v>0</v>
      </c>
      <c r="AM197" s="438">
        <v>1</v>
      </c>
      <c r="AN197" s="377" t="s">
        <v>51</v>
      </c>
      <c r="AO197" s="377"/>
      <c r="AP197" s="444">
        <v>10000</v>
      </c>
      <c r="AQ197" s="445" t="s">
        <v>83</v>
      </c>
      <c r="AR197" s="446" t="s">
        <v>84</v>
      </c>
      <c r="AS197" s="383" t="s">
        <v>94</v>
      </c>
    </row>
    <row r="198" spans="1:47" ht="15" customHeight="1" x14ac:dyDescent="0.3">
      <c r="A198" s="375">
        <v>16</v>
      </c>
      <c r="B198" s="376"/>
      <c r="C198" s="377" t="str">
        <f t="shared" ref="C198:C201" si="115">"1000"&amp;A198</f>
        <v>100016</v>
      </c>
      <c r="D198" s="377" t="str">
        <f t="shared" ref="D198:D201" si="116">"1000"&amp;A198&amp;"/13"</f>
        <v>100016/13</v>
      </c>
      <c r="E198" s="378" t="s">
        <v>251</v>
      </c>
      <c r="F198" s="378" t="s">
        <v>252</v>
      </c>
      <c r="G198" s="377">
        <v>1</v>
      </c>
      <c r="H198" s="379">
        <v>100110</v>
      </c>
      <c r="I198" s="380" t="str">
        <f t="shared" ref="I198:I211" si="117">"Б-"&amp;H198&amp;"-13"</f>
        <v>Б-100110-13</v>
      </c>
      <c r="J198" s="381">
        <v>2</v>
      </c>
      <c r="K198" s="377">
        <v>7</v>
      </c>
      <c r="L198" s="377" t="s">
        <v>42</v>
      </c>
      <c r="M198" s="381">
        <v>1</v>
      </c>
      <c r="N198" s="377">
        <v>18</v>
      </c>
      <c r="O198" s="378" t="s">
        <v>168</v>
      </c>
      <c r="P198" s="378" t="s">
        <v>234</v>
      </c>
      <c r="Q198" s="378" t="s">
        <v>235</v>
      </c>
      <c r="R198" s="383" t="str">
        <f t="shared" ref="R198:R201" si="118">H198&amp;"1"</f>
        <v>1001101</v>
      </c>
      <c r="S198" s="380">
        <v>1</v>
      </c>
      <c r="T198" s="378" t="s">
        <v>140</v>
      </c>
      <c r="U198" s="377">
        <v>90000</v>
      </c>
      <c r="V198" s="377">
        <f t="shared" ref="V198:V211" si="119">U198*0.18</f>
        <v>16200</v>
      </c>
      <c r="W198" s="377">
        <v>0</v>
      </c>
      <c r="X198" s="384">
        <v>199</v>
      </c>
      <c r="Y198" s="385" t="s">
        <v>47</v>
      </c>
      <c r="Z198" s="386">
        <f t="shared" si="81"/>
        <v>73800</v>
      </c>
      <c r="AA198" s="387"/>
      <c r="AB198" s="429"/>
      <c r="AC198" s="379">
        <f t="shared" ref="AC198:AC201" si="120">U198*0.5</f>
        <v>45000</v>
      </c>
      <c r="AD198" s="377"/>
      <c r="AE198" s="377"/>
      <c r="AF198" s="378" t="s">
        <v>231</v>
      </c>
      <c r="AG198" s="389">
        <v>8</v>
      </c>
      <c r="AH198" s="395">
        <v>7</v>
      </c>
      <c r="AI198" s="391" t="s">
        <v>229</v>
      </c>
      <c r="AJ198" s="378"/>
      <c r="AK198" s="378"/>
      <c r="AL198" s="383">
        <v>0</v>
      </c>
      <c r="AM198" s="380" t="s">
        <v>50</v>
      </c>
      <c r="AN198" s="377" t="s">
        <v>51</v>
      </c>
      <c r="AO198" s="377"/>
      <c r="AP198" s="383"/>
      <c r="AQ198" s="383"/>
      <c r="AR198" s="383"/>
      <c r="AS198" s="383">
        <v>50000</v>
      </c>
    </row>
    <row r="199" spans="1:47" ht="15" customHeight="1" x14ac:dyDescent="0.3">
      <c r="A199" s="375">
        <v>16</v>
      </c>
      <c r="B199" s="376"/>
      <c r="C199" s="377" t="str">
        <f t="shared" si="115"/>
        <v>100016</v>
      </c>
      <c r="D199" s="377" t="str">
        <f t="shared" si="116"/>
        <v>100016/13</v>
      </c>
      <c r="E199" s="378" t="s">
        <v>251</v>
      </c>
      <c r="F199" s="378" t="s">
        <v>252</v>
      </c>
      <c r="G199" s="377">
        <v>1</v>
      </c>
      <c r="H199" s="379">
        <v>100111</v>
      </c>
      <c r="I199" s="380" t="str">
        <f t="shared" si="117"/>
        <v>Б-100111-13</v>
      </c>
      <c r="J199" s="381">
        <v>2</v>
      </c>
      <c r="K199" s="377">
        <v>7</v>
      </c>
      <c r="L199" s="377" t="s">
        <v>42</v>
      </c>
      <c r="M199" s="381">
        <v>1</v>
      </c>
      <c r="N199" s="377">
        <v>18</v>
      </c>
      <c r="O199" s="378" t="s">
        <v>168</v>
      </c>
      <c r="P199" s="378" t="s">
        <v>234</v>
      </c>
      <c r="Q199" s="378" t="s">
        <v>235</v>
      </c>
      <c r="R199" s="383" t="str">
        <f t="shared" si="118"/>
        <v>1001111</v>
      </c>
      <c r="S199" s="380">
        <v>1</v>
      </c>
      <c r="T199" s="378" t="s">
        <v>140</v>
      </c>
      <c r="U199" s="377">
        <v>90000</v>
      </c>
      <c r="V199" s="377">
        <f t="shared" si="119"/>
        <v>16200</v>
      </c>
      <c r="W199" s="377">
        <v>0</v>
      </c>
      <c r="X199" s="384">
        <v>200</v>
      </c>
      <c r="Y199" s="385" t="s">
        <v>47</v>
      </c>
      <c r="Z199" s="386">
        <f t="shared" si="81"/>
        <v>73800</v>
      </c>
      <c r="AA199" s="387"/>
      <c r="AB199" s="429"/>
      <c r="AC199" s="379">
        <f t="shared" si="120"/>
        <v>45000</v>
      </c>
      <c r="AD199" s="377"/>
      <c r="AE199" s="377"/>
      <c r="AF199" s="378" t="s">
        <v>231</v>
      </c>
      <c r="AG199" s="389">
        <v>8</v>
      </c>
      <c r="AH199" s="395">
        <v>7</v>
      </c>
      <c r="AI199" s="391" t="s">
        <v>229</v>
      </c>
      <c r="AJ199" s="378"/>
      <c r="AK199" s="378"/>
      <c r="AL199" s="383">
        <v>0</v>
      </c>
      <c r="AM199" s="380" t="s">
        <v>50</v>
      </c>
      <c r="AN199" s="377" t="s">
        <v>51</v>
      </c>
      <c r="AO199" s="377"/>
      <c r="AP199" s="383"/>
      <c r="AQ199" s="383"/>
      <c r="AR199" s="383"/>
      <c r="AS199" s="383" t="s">
        <v>95</v>
      </c>
    </row>
    <row r="200" spans="1:47" ht="15" customHeight="1" x14ac:dyDescent="0.3">
      <c r="A200" s="375">
        <v>16</v>
      </c>
      <c r="B200" s="376"/>
      <c r="C200" s="377" t="str">
        <f t="shared" si="115"/>
        <v>100016</v>
      </c>
      <c r="D200" s="377" t="str">
        <f t="shared" si="116"/>
        <v>100016/13</v>
      </c>
      <c r="E200" s="378" t="s">
        <v>251</v>
      </c>
      <c r="F200" s="378" t="s">
        <v>252</v>
      </c>
      <c r="G200" s="377">
        <v>1</v>
      </c>
      <c r="H200" s="379">
        <v>100112</v>
      </c>
      <c r="I200" s="380" t="str">
        <f t="shared" si="117"/>
        <v>Б-100112-13</v>
      </c>
      <c r="J200" s="381">
        <v>2</v>
      </c>
      <c r="K200" s="377">
        <v>7</v>
      </c>
      <c r="L200" s="377" t="s">
        <v>42</v>
      </c>
      <c r="M200" s="381">
        <v>1</v>
      </c>
      <c r="N200" s="377">
        <v>18</v>
      </c>
      <c r="O200" s="378" t="s">
        <v>169</v>
      </c>
      <c r="P200" s="378" t="s">
        <v>234</v>
      </c>
      <c r="Q200" s="378" t="s">
        <v>235</v>
      </c>
      <c r="R200" s="383" t="str">
        <f t="shared" si="118"/>
        <v>1001121</v>
      </c>
      <c r="S200" s="380">
        <v>1</v>
      </c>
      <c r="T200" s="378" t="s">
        <v>141</v>
      </c>
      <c r="U200" s="377">
        <v>80000</v>
      </c>
      <c r="V200" s="377">
        <f t="shared" si="119"/>
        <v>14400</v>
      </c>
      <c r="W200" s="377">
        <v>0</v>
      </c>
      <c r="X200" s="384">
        <v>201</v>
      </c>
      <c r="Y200" s="385" t="s">
        <v>47</v>
      </c>
      <c r="Z200" s="386">
        <f t="shared" si="81"/>
        <v>65600</v>
      </c>
      <c r="AA200" s="387"/>
      <c r="AB200" s="396"/>
      <c r="AC200" s="379">
        <f t="shared" si="120"/>
        <v>40000</v>
      </c>
      <c r="AD200" s="377"/>
      <c r="AE200" s="377"/>
      <c r="AF200" s="378" t="s">
        <v>231</v>
      </c>
      <c r="AG200" s="389">
        <v>8</v>
      </c>
      <c r="AH200" s="397">
        <v>20</v>
      </c>
      <c r="AI200" s="391" t="s">
        <v>229</v>
      </c>
      <c r="AJ200" s="378"/>
      <c r="AK200" s="378"/>
      <c r="AL200" s="383">
        <v>0</v>
      </c>
      <c r="AM200" s="380" t="s">
        <v>50</v>
      </c>
      <c r="AN200" s="377" t="s">
        <v>51</v>
      </c>
      <c r="AO200" s="377"/>
      <c r="AP200" s="383"/>
      <c r="AQ200" s="383"/>
      <c r="AR200" s="383"/>
      <c r="AS200" s="383"/>
    </row>
    <row r="201" spans="1:47" s="330" customFormat="1" ht="15" customHeight="1" x14ac:dyDescent="0.3">
      <c r="A201" s="430">
        <v>16</v>
      </c>
      <c r="B201" s="440"/>
      <c r="C201" s="403" t="str">
        <f t="shared" si="115"/>
        <v>100016</v>
      </c>
      <c r="D201" s="403" t="str">
        <f t="shared" si="116"/>
        <v>100016/13</v>
      </c>
      <c r="E201" s="404" t="s">
        <v>251</v>
      </c>
      <c r="F201" s="404" t="s">
        <v>252</v>
      </c>
      <c r="G201" s="377">
        <v>1</v>
      </c>
      <c r="H201" s="379">
        <v>100113</v>
      </c>
      <c r="I201" s="403" t="str">
        <f t="shared" si="117"/>
        <v>Б-100113-13</v>
      </c>
      <c r="J201" s="381">
        <v>2</v>
      </c>
      <c r="K201" s="405">
        <v>11</v>
      </c>
      <c r="L201" s="403" t="s">
        <v>42</v>
      </c>
      <c r="M201" s="406">
        <v>1</v>
      </c>
      <c r="N201" s="403">
        <v>18</v>
      </c>
      <c r="O201" s="404" t="s">
        <v>170</v>
      </c>
      <c r="P201" s="404" t="s">
        <v>234</v>
      </c>
      <c r="Q201" s="404" t="s">
        <v>235</v>
      </c>
      <c r="R201" s="407" t="str">
        <f t="shared" si="118"/>
        <v>1001131</v>
      </c>
      <c r="S201" s="403">
        <v>1</v>
      </c>
      <c r="T201" s="404" t="s">
        <v>142</v>
      </c>
      <c r="U201" s="403">
        <v>60000</v>
      </c>
      <c r="V201" s="403">
        <f t="shared" si="119"/>
        <v>10800</v>
      </c>
      <c r="W201" s="403">
        <v>0</v>
      </c>
      <c r="X201" s="384">
        <v>202</v>
      </c>
      <c r="Y201" s="408" t="s">
        <v>47</v>
      </c>
      <c r="Z201" s="386">
        <f t="shared" si="81"/>
        <v>49200</v>
      </c>
      <c r="AA201" s="409"/>
      <c r="AB201" s="409"/>
      <c r="AC201" s="410">
        <f t="shared" si="120"/>
        <v>30000</v>
      </c>
      <c r="AD201" s="403"/>
      <c r="AE201" s="403"/>
      <c r="AF201" s="404" t="s">
        <v>231</v>
      </c>
      <c r="AG201" s="411">
        <v>8</v>
      </c>
      <c r="AH201" s="412">
        <v>13</v>
      </c>
      <c r="AI201" s="413" t="s">
        <v>229</v>
      </c>
      <c r="AJ201" s="404"/>
      <c r="AK201" s="404"/>
      <c r="AL201" s="407">
        <v>0</v>
      </c>
      <c r="AM201" s="403" t="s">
        <v>50</v>
      </c>
      <c r="AN201" s="403" t="s">
        <v>51</v>
      </c>
      <c r="AO201" s="403"/>
      <c r="AP201" s="407"/>
      <c r="AQ201" s="407"/>
      <c r="AR201" s="407"/>
      <c r="AS201" s="407"/>
      <c r="AU201"/>
    </row>
    <row r="202" spans="1:47" ht="15" customHeight="1" x14ac:dyDescent="0.3">
      <c r="A202" s="375">
        <v>17</v>
      </c>
      <c r="B202" s="376"/>
      <c r="C202" s="377" t="str">
        <f>"1000"&amp;A202</f>
        <v>100017</v>
      </c>
      <c r="D202" s="377" t="str">
        <f>"1000"&amp;A202&amp;"/13"</f>
        <v>100017/13</v>
      </c>
      <c r="E202" s="378" t="s">
        <v>251</v>
      </c>
      <c r="F202" s="378" t="s">
        <v>252</v>
      </c>
      <c r="G202" s="377">
        <v>1</v>
      </c>
      <c r="H202" s="379">
        <v>100114</v>
      </c>
      <c r="I202" s="380" t="str">
        <f>"Б-"&amp;H202&amp;"-13"</f>
        <v>Б-100114-13</v>
      </c>
      <c r="J202" s="381">
        <v>2</v>
      </c>
      <c r="K202" s="377">
        <v>7</v>
      </c>
      <c r="L202" s="377" t="s">
        <v>42</v>
      </c>
      <c r="M202" s="381">
        <v>1</v>
      </c>
      <c r="N202" s="377">
        <v>18</v>
      </c>
      <c r="O202" s="378" t="s">
        <v>167</v>
      </c>
      <c r="P202" s="378" t="s">
        <v>234</v>
      </c>
      <c r="Q202" s="378" t="s">
        <v>235</v>
      </c>
      <c r="R202" s="383" t="str">
        <f>H202&amp;"1"</f>
        <v>1001141</v>
      </c>
      <c r="S202" s="380">
        <v>1</v>
      </c>
      <c r="T202" s="378" t="s">
        <v>139</v>
      </c>
      <c r="U202" s="377">
        <v>60975</v>
      </c>
      <c r="V202" s="377">
        <f>U202*0.18</f>
        <v>10975.5</v>
      </c>
      <c r="W202" s="377">
        <v>0</v>
      </c>
      <c r="X202" s="384">
        <v>203</v>
      </c>
      <c r="Y202" s="385" t="s">
        <v>47</v>
      </c>
      <c r="Z202" s="386">
        <f t="shared" si="81"/>
        <v>49999.5</v>
      </c>
      <c r="AA202" s="387"/>
      <c r="AB202" s="388"/>
      <c r="AC202" s="379">
        <f>U202*0.5</f>
        <v>30487.5</v>
      </c>
      <c r="AD202" s="377"/>
      <c r="AE202" s="377"/>
      <c r="AF202" s="378" t="s">
        <v>231</v>
      </c>
      <c r="AG202" s="389">
        <v>8</v>
      </c>
      <c r="AH202" s="390">
        <v>13</v>
      </c>
      <c r="AI202" s="391" t="s">
        <v>229</v>
      </c>
      <c r="AJ202" s="378"/>
      <c r="AK202" s="378"/>
      <c r="AL202" s="383">
        <v>0</v>
      </c>
      <c r="AM202" s="438">
        <v>1</v>
      </c>
      <c r="AN202" s="377" t="s">
        <v>51</v>
      </c>
      <c r="AO202" s="377"/>
      <c r="AP202" s="444">
        <v>10000</v>
      </c>
      <c r="AQ202" s="445" t="s">
        <v>83</v>
      </c>
      <c r="AR202" s="446" t="s">
        <v>84</v>
      </c>
      <c r="AS202" s="383" t="s">
        <v>94</v>
      </c>
    </row>
    <row r="203" spans="1:47" ht="15" customHeight="1" x14ac:dyDescent="0.3">
      <c r="A203" s="375">
        <v>17</v>
      </c>
      <c r="B203" s="376"/>
      <c r="C203" s="377" t="str">
        <f t="shared" ref="C203:C206" si="121">"1000"&amp;A203</f>
        <v>100017</v>
      </c>
      <c r="D203" s="377" t="str">
        <f t="shared" ref="D203:D206" si="122">"1000"&amp;A203&amp;"/13"</f>
        <v>100017/13</v>
      </c>
      <c r="E203" s="378" t="s">
        <v>251</v>
      </c>
      <c r="F203" s="378" t="s">
        <v>252</v>
      </c>
      <c r="G203" s="377">
        <v>1</v>
      </c>
      <c r="H203" s="379">
        <v>100115</v>
      </c>
      <c r="I203" s="380" t="str">
        <f t="shared" si="117"/>
        <v>Б-100115-13</v>
      </c>
      <c r="J203" s="381">
        <v>2</v>
      </c>
      <c r="K203" s="377">
        <v>7</v>
      </c>
      <c r="L203" s="377" t="s">
        <v>42</v>
      </c>
      <c r="M203" s="381">
        <v>1</v>
      </c>
      <c r="N203" s="377">
        <v>18</v>
      </c>
      <c r="O203" s="378" t="s">
        <v>168</v>
      </c>
      <c r="P203" s="378" t="s">
        <v>234</v>
      </c>
      <c r="Q203" s="378" t="s">
        <v>235</v>
      </c>
      <c r="R203" s="383" t="str">
        <f t="shared" ref="R203:R206" si="123">H203&amp;"1"</f>
        <v>1001151</v>
      </c>
      <c r="S203" s="380">
        <v>1</v>
      </c>
      <c r="T203" s="378" t="s">
        <v>140</v>
      </c>
      <c r="U203" s="377">
        <v>90000</v>
      </c>
      <c r="V203" s="377">
        <f t="shared" si="119"/>
        <v>16200</v>
      </c>
      <c r="W203" s="377">
        <v>0</v>
      </c>
      <c r="X203" s="384">
        <v>204</v>
      </c>
      <c r="Y203" s="385" t="s">
        <v>47</v>
      </c>
      <c r="Z203" s="386">
        <f t="shared" si="81"/>
        <v>73800</v>
      </c>
      <c r="AA203" s="387"/>
      <c r="AB203" s="429"/>
      <c r="AC203" s="379">
        <f t="shared" ref="AC203:AC206" si="124">U203*0.5</f>
        <v>45000</v>
      </c>
      <c r="AD203" s="377"/>
      <c r="AE203" s="377"/>
      <c r="AF203" s="378" t="s">
        <v>231</v>
      </c>
      <c r="AG203" s="389">
        <v>8</v>
      </c>
      <c r="AH203" s="395">
        <v>7</v>
      </c>
      <c r="AI203" s="391" t="s">
        <v>229</v>
      </c>
      <c r="AJ203" s="378"/>
      <c r="AK203" s="378"/>
      <c r="AL203" s="383">
        <v>0</v>
      </c>
      <c r="AM203" s="380" t="s">
        <v>50</v>
      </c>
      <c r="AN203" s="377" t="s">
        <v>51</v>
      </c>
      <c r="AO203" s="377"/>
      <c r="AP203" s="383"/>
      <c r="AQ203" s="383"/>
      <c r="AR203" s="383"/>
      <c r="AS203" s="383" t="s">
        <v>96</v>
      </c>
    </row>
    <row r="204" spans="1:47" ht="15" customHeight="1" x14ac:dyDescent="0.3">
      <c r="A204" s="375">
        <v>17</v>
      </c>
      <c r="B204" s="376"/>
      <c r="C204" s="377" t="str">
        <f t="shared" si="121"/>
        <v>100017</v>
      </c>
      <c r="D204" s="377" t="str">
        <f t="shared" si="122"/>
        <v>100017/13</v>
      </c>
      <c r="E204" s="378" t="s">
        <v>251</v>
      </c>
      <c r="F204" s="378" t="s">
        <v>252</v>
      </c>
      <c r="G204" s="377">
        <v>1</v>
      </c>
      <c r="H204" s="379">
        <v>100116</v>
      </c>
      <c r="I204" s="380" t="str">
        <f t="shared" si="117"/>
        <v>Б-100116-13</v>
      </c>
      <c r="J204" s="381">
        <v>2</v>
      </c>
      <c r="K204" s="377">
        <v>7</v>
      </c>
      <c r="L204" s="377" t="s">
        <v>42</v>
      </c>
      <c r="M204" s="381">
        <v>1</v>
      </c>
      <c r="N204" s="377">
        <v>18</v>
      </c>
      <c r="O204" s="378" t="s">
        <v>168</v>
      </c>
      <c r="P204" s="378" t="s">
        <v>234</v>
      </c>
      <c r="Q204" s="378" t="s">
        <v>235</v>
      </c>
      <c r="R204" s="383" t="str">
        <f t="shared" si="123"/>
        <v>1001161</v>
      </c>
      <c r="S204" s="380">
        <v>1</v>
      </c>
      <c r="T204" s="378" t="s">
        <v>140</v>
      </c>
      <c r="U204" s="377">
        <v>90000</v>
      </c>
      <c r="V204" s="377">
        <f t="shared" si="119"/>
        <v>16200</v>
      </c>
      <c r="W204" s="377">
        <v>0</v>
      </c>
      <c r="X204" s="384">
        <v>205</v>
      </c>
      <c r="Y204" s="385" t="s">
        <v>47</v>
      </c>
      <c r="Z204" s="386">
        <f t="shared" si="81"/>
        <v>73800</v>
      </c>
      <c r="AA204" s="387"/>
      <c r="AB204" s="429"/>
      <c r="AC204" s="379">
        <f t="shared" si="124"/>
        <v>45000</v>
      </c>
      <c r="AD204" s="377"/>
      <c r="AE204" s="377"/>
      <c r="AF204" s="378" t="s">
        <v>231</v>
      </c>
      <c r="AG204" s="389">
        <v>8</v>
      </c>
      <c r="AH204" s="395">
        <v>7</v>
      </c>
      <c r="AI204" s="391" t="s">
        <v>229</v>
      </c>
      <c r="AJ204" s="378"/>
      <c r="AK204" s="378"/>
      <c r="AL204" s="383">
        <v>0</v>
      </c>
      <c r="AM204" s="380" t="s">
        <v>50</v>
      </c>
      <c r="AN204" s="377" t="s">
        <v>51</v>
      </c>
      <c r="AO204" s="377"/>
      <c r="AP204" s="383"/>
      <c r="AQ204" s="383"/>
      <c r="AR204" s="383"/>
      <c r="AS204" s="383" t="s">
        <v>97</v>
      </c>
    </row>
    <row r="205" spans="1:47" ht="15" customHeight="1" x14ac:dyDescent="0.3">
      <c r="A205" s="375">
        <v>17</v>
      </c>
      <c r="B205" s="376"/>
      <c r="C205" s="377" t="str">
        <f t="shared" si="121"/>
        <v>100017</v>
      </c>
      <c r="D205" s="377" t="str">
        <f t="shared" si="122"/>
        <v>100017/13</v>
      </c>
      <c r="E205" s="378" t="s">
        <v>251</v>
      </c>
      <c r="F205" s="378" t="s">
        <v>252</v>
      </c>
      <c r="G205" s="377">
        <v>1</v>
      </c>
      <c r="H205" s="379">
        <v>100117</v>
      </c>
      <c r="I205" s="380" t="str">
        <f t="shared" si="117"/>
        <v>Б-100117-13</v>
      </c>
      <c r="J205" s="381">
        <v>2</v>
      </c>
      <c r="K205" s="377">
        <v>7</v>
      </c>
      <c r="L205" s="377" t="s">
        <v>42</v>
      </c>
      <c r="M205" s="381">
        <v>1</v>
      </c>
      <c r="N205" s="377">
        <v>18</v>
      </c>
      <c r="O205" s="378" t="s">
        <v>169</v>
      </c>
      <c r="P205" s="378" t="s">
        <v>234</v>
      </c>
      <c r="Q205" s="378" t="s">
        <v>235</v>
      </c>
      <c r="R205" s="383" t="str">
        <f t="shared" si="123"/>
        <v>1001171</v>
      </c>
      <c r="S205" s="380">
        <v>1</v>
      </c>
      <c r="T205" s="378" t="s">
        <v>141</v>
      </c>
      <c r="U205" s="377">
        <v>80000</v>
      </c>
      <c r="V205" s="377">
        <f t="shared" si="119"/>
        <v>14400</v>
      </c>
      <c r="W205" s="377">
        <v>0</v>
      </c>
      <c r="X205" s="384">
        <v>206</v>
      </c>
      <c r="Y205" s="385" t="s">
        <v>47</v>
      </c>
      <c r="Z205" s="386">
        <f t="shared" si="81"/>
        <v>65600</v>
      </c>
      <c r="AA205" s="387"/>
      <c r="AB205" s="396"/>
      <c r="AC205" s="379">
        <f t="shared" si="124"/>
        <v>40000</v>
      </c>
      <c r="AD205" s="377"/>
      <c r="AE205" s="377"/>
      <c r="AF205" s="378" t="s">
        <v>231</v>
      </c>
      <c r="AG205" s="389">
        <v>8</v>
      </c>
      <c r="AH205" s="397">
        <v>20</v>
      </c>
      <c r="AI205" s="391" t="s">
        <v>229</v>
      </c>
      <c r="AJ205" s="378"/>
      <c r="AK205" s="378"/>
      <c r="AL205" s="383">
        <v>0</v>
      </c>
      <c r="AM205" s="380" t="s">
        <v>50</v>
      </c>
      <c r="AN205" s="377" t="s">
        <v>51</v>
      </c>
      <c r="AO205" s="377"/>
      <c r="AP205" s="383"/>
      <c r="AQ205" s="383"/>
      <c r="AR205" s="383"/>
      <c r="AS205" s="383"/>
    </row>
    <row r="206" spans="1:47" s="330" customFormat="1" ht="15" customHeight="1" x14ac:dyDescent="0.3">
      <c r="A206" s="430">
        <v>17</v>
      </c>
      <c r="B206" s="440"/>
      <c r="C206" s="403" t="str">
        <f t="shared" si="121"/>
        <v>100017</v>
      </c>
      <c r="D206" s="403" t="str">
        <f t="shared" si="122"/>
        <v>100017/13</v>
      </c>
      <c r="E206" s="404" t="s">
        <v>251</v>
      </c>
      <c r="F206" s="404" t="s">
        <v>252</v>
      </c>
      <c r="G206" s="377">
        <v>1</v>
      </c>
      <c r="H206" s="379">
        <v>100118</v>
      </c>
      <c r="I206" s="403" t="str">
        <f t="shared" si="117"/>
        <v>Б-100118-13</v>
      </c>
      <c r="J206" s="381">
        <v>2</v>
      </c>
      <c r="K206" s="405">
        <v>11</v>
      </c>
      <c r="L206" s="403" t="s">
        <v>42</v>
      </c>
      <c r="M206" s="406">
        <v>1</v>
      </c>
      <c r="N206" s="403">
        <v>18</v>
      </c>
      <c r="O206" s="404" t="s">
        <v>170</v>
      </c>
      <c r="P206" s="404" t="s">
        <v>234</v>
      </c>
      <c r="Q206" s="404" t="s">
        <v>235</v>
      </c>
      <c r="R206" s="407" t="str">
        <f t="shared" si="123"/>
        <v>1001181</v>
      </c>
      <c r="S206" s="403">
        <v>1</v>
      </c>
      <c r="T206" s="404" t="s">
        <v>142</v>
      </c>
      <c r="U206" s="403">
        <v>60000</v>
      </c>
      <c r="V206" s="403">
        <f t="shared" si="119"/>
        <v>10800</v>
      </c>
      <c r="W206" s="403">
        <v>0</v>
      </c>
      <c r="X206" s="384">
        <v>207</v>
      </c>
      <c r="Y206" s="408" t="s">
        <v>47</v>
      </c>
      <c r="Z206" s="386">
        <f t="shared" si="81"/>
        <v>49200</v>
      </c>
      <c r="AA206" s="409"/>
      <c r="AB206" s="409"/>
      <c r="AC206" s="410">
        <f t="shared" si="124"/>
        <v>30000</v>
      </c>
      <c r="AD206" s="403"/>
      <c r="AE206" s="403"/>
      <c r="AF206" s="404" t="s">
        <v>231</v>
      </c>
      <c r="AG206" s="411">
        <v>8</v>
      </c>
      <c r="AH206" s="412">
        <v>13</v>
      </c>
      <c r="AI206" s="413" t="s">
        <v>229</v>
      </c>
      <c r="AJ206" s="404"/>
      <c r="AK206" s="404"/>
      <c r="AL206" s="407">
        <v>0</v>
      </c>
      <c r="AM206" s="403" t="s">
        <v>50</v>
      </c>
      <c r="AN206" s="403" t="s">
        <v>51</v>
      </c>
      <c r="AO206" s="403"/>
      <c r="AP206" s="407"/>
      <c r="AQ206" s="407"/>
      <c r="AR206" s="407"/>
      <c r="AS206" s="407"/>
      <c r="AU206"/>
    </row>
    <row r="207" spans="1:47" ht="15" customHeight="1" x14ac:dyDescent="0.3">
      <c r="A207" s="375">
        <v>18</v>
      </c>
      <c r="B207" s="451"/>
      <c r="C207" s="377" t="str">
        <f>"1000"&amp;A207</f>
        <v>100018</v>
      </c>
      <c r="D207" s="377" t="str">
        <f>"1000"&amp;A207&amp;"/13"</f>
        <v>100018/13</v>
      </c>
      <c r="E207" s="378" t="s">
        <v>251</v>
      </c>
      <c r="F207" s="378" t="s">
        <v>252</v>
      </c>
      <c r="G207" s="377">
        <v>1</v>
      </c>
      <c r="H207" s="379">
        <v>100119</v>
      </c>
      <c r="I207" s="380" t="str">
        <f>"Б-"&amp;H207&amp;"-13"</f>
        <v>Б-100119-13</v>
      </c>
      <c r="J207" s="381">
        <v>2</v>
      </c>
      <c r="K207" s="377">
        <v>7</v>
      </c>
      <c r="L207" s="377" t="s">
        <v>42</v>
      </c>
      <c r="M207" s="381">
        <v>1</v>
      </c>
      <c r="N207" s="377">
        <v>18</v>
      </c>
      <c r="O207" s="378" t="s">
        <v>167</v>
      </c>
      <c r="P207" s="378" t="s">
        <v>234</v>
      </c>
      <c r="Q207" s="378" t="s">
        <v>235</v>
      </c>
      <c r="R207" s="383" t="str">
        <f>H207&amp;"1"</f>
        <v>1001191</v>
      </c>
      <c r="S207" s="380">
        <v>1</v>
      </c>
      <c r="T207" s="378" t="s">
        <v>139</v>
      </c>
      <c r="U207" s="377">
        <v>6976</v>
      </c>
      <c r="V207" s="377">
        <f t="shared" si="119"/>
        <v>1255.68</v>
      </c>
      <c r="W207" s="377">
        <v>0</v>
      </c>
      <c r="X207" s="384">
        <v>208</v>
      </c>
      <c r="Y207" s="385" t="s">
        <v>47</v>
      </c>
      <c r="Z207" s="386">
        <f t="shared" si="81"/>
        <v>5720.32</v>
      </c>
      <c r="AA207" s="387"/>
      <c r="AB207" s="388"/>
      <c r="AC207" s="379">
        <f>U207*0.5</f>
        <v>3488</v>
      </c>
      <c r="AD207" s="377"/>
      <c r="AE207" s="377"/>
      <c r="AF207" s="378" t="s">
        <v>231</v>
      </c>
      <c r="AG207" s="389">
        <v>8</v>
      </c>
      <c r="AH207" s="390">
        <v>13</v>
      </c>
      <c r="AI207" s="391" t="s">
        <v>229</v>
      </c>
      <c r="AJ207" s="378"/>
      <c r="AK207" s="378"/>
      <c r="AL207" s="383">
        <v>0</v>
      </c>
      <c r="AM207" s="438">
        <v>1</v>
      </c>
      <c r="AN207" s="377" t="s">
        <v>51</v>
      </c>
      <c r="AO207" s="377"/>
      <c r="AP207" s="444">
        <v>10000</v>
      </c>
      <c r="AQ207" s="445" t="s">
        <v>83</v>
      </c>
      <c r="AR207" s="446" t="s">
        <v>84</v>
      </c>
      <c r="AS207" s="383" t="s">
        <v>94</v>
      </c>
    </row>
    <row r="208" spans="1:47" ht="15" customHeight="1" x14ac:dyDescent="0.3">
      <c r="A208" s="375">
        <v>18</v>
      </c>
      <c r="B208" s="451"/>
      <c r="C208" s="377" t="str">
        <f t="shared" ref="C208:C211" si="125">"1000"&amp;A208</f>
        <v>100018</v>
      </c>
      <c r="D208" s="377" t="str">
        <f t="shared" ref="D208:D211" si="126">"1000"&amp;A208&amp;"/13"</f>
        <v>100018/13</v>
      </c>
      <c r="E208" s="378" t="s">
        <v>251</v>
      </c>
      <c r="F208" s="378" t="s">
        <v>252</v>
      </c>
      <c r="G208" s="377">
        <v>1</v>
      </c>
      <c r="H208" s="379">
        <v>100120</v>
      </c>
      <c r="I208" s="380" t="str">
        <f t="shared" si="117"/>
        <v>Б-100120-13</v>
      </c>
      <c r="J208" s="381">
        <v>2</v>
      </c>
      <c r="K208" s="377">
        <v>7</v>
      </c>
      <c r="L208" s="377" t="s">
        <v>42</v>
      </c>
      <c r="M208" s="381">
        <v>1</v>
      </c>
      <c r="N208" s="377">
        <v>18</v>
      </c>
      <c r="O208" s="378" t="s">
        <v>168</v>
      </c>
      <c r="P208" s="378" t="s">
        <v>234</v>
      </c>
      <c r="Q208" s="378" t="s">
        <v>235</v>
      </c>
      <c r="R208" s="383" t="str">
        <f t="shared" ref="R208:R211" si="127">H208&amp;"1"</f>
        <v>1001201</v>
      </c>
      <c r="S208" s="380">
        <v>1</v>
      </c>
      <c r="T208" s="378" t="s">
        <v>140</v>
      </c>
      <c r="U208" s="377">
        <v>9000</v>
      </c>
      <c r="V208" s="377">
        <f t="shared" si="119"/>
        <v>1620</v>
      </c>
      <c r="W208" s="377">
        <v>0</v>
      </c>
      <c r="X208" s="384">
        <v>209</v>
      </c>
      <c r="Y208" s="385" t="s">
        <v>47</v>
      </c>
      <c r="Z208" s="386">
        <f t="shared" si="81"/>
        <v>7380</v>
      </c>
      <c r="AA208" s="387"/>
      <c r="AB208" s="429"/>
      <c r="AC208" s="379">
        <f t="shared" ref="AC208:AC211" si="128">U208*0.5</f>
        <v>4500</v>
      </c>
      <c r="AD208" s="377"/>
      <c r="AE208" s="377"/>
      <c r="AF208" s="378" t="s">
        <v>231</v>
      </c>
      <c r="AG208" s="389">
        <v>8</v>
      </c>
      <c r="AH208" s="395">
        <v>7</v>
      </c>
      <c r="AI208" s="391" t="s">
        <v>229</v>
      </c>
      <c r="AJ208" s="378"/>
      <c r="AK208" s="378"/>
      <c r="AL208" s="383">
        <v>0</v>
      </c>
      <c r="AM208" s="438">
        <v>1</v>
      </c>
      <c r="AN208" s="377" t="s">
        <v>51</v>
      </c>
      <c r="AO208" s="377"/>
      <c r="AP208" s="444">
        <v>10000</v>
      </c>
      <c r="AQ208" s="445" t="s">
        <v>83</v>
      </c>
      <c r="AR208" s="446" t="s">
        <v>84</v>
      </c>
      <c r="AS208" s="383">
        <v>50000</v>
      </c>
    </row>
    <row r="209" spans="1:46" ht="15" customHeight="1" x14ac:dyDescent="0.3">
      <c r="A209" s="375">
        <v>18</v>
      </c>
      <c r="B209" s="451"/>
      <c r="C209" s="377" t="str">
        <f t="shared" si="125"/>
        <v>100018</v>
      </c>
      <c r="D209" s="377" t="str">
        <f t="shared" si="126"/>
        <v>100018/13</v>
      </c>
      <c r="E209" s="378" t="s">
        <v>251</v>
      </c>
      <c r="F209" s="378" t="s">
        <v>252</v>
      </c>
      <c r="G209" s="377">
        <v>1</v>
      </c>
      <c r="H209" s="379">
        <v>100121</v>
      </c>
      <c r="I209" s="380" t="str">
        <f t="shared" si="117"/>
        <v>Б-100121-13</v>
      </c>
      <c r="J209" s="381">
        <v>2</v>
      </c>
      <c r="K209" s="377">
        <v>7</v>
      </c>
      <c r="L209" s="377" t="s">
        <v>42</v>
      </c>
      <c r="M209" s="381">
        <v>1</v>
      </c>
      <c r="N209" s="377">
        <v>18</v>
      </c>
      <c r="O209" s="378" t="s">
        <v>168</v>
      </c>
      <c r="P209" s="378" t="s">
        <v>234</v>
      </c>
      <c r="Q209" s="378" t="s">
        <v>235</v>
      </c>
      <c r="R209" s="383" t="str">
        <f t="shared" si="127"/>
        <v>1001211</v>
      </c>
      <c r="S209" s="380">
        <v>1</v>
      </c>
      <c r="T209" s="378" t="s">
        <v>140</v>
      </c>
      <c r="U209" s="377">
        <v>9000</v>
      </c>
      <c r="V209" s="377">
        <f t="shared" si="119"/>
        <v>1620</v>
      </c>
      <c r="W209" s="377">
        <v>0</v>
      </c>
      <c r="X209" s="384">
        <v>210</v>
      </c>
      <c r="Y209" s="385" t="s">
        <v>47</v>
      </c>
      <c r="Z209" s="386">
        <f t="shared" si="81"/>
        <v>7380</v>
      </c>
      <c r="AA209" s="387"/>
      <c r="AB209" s="429"/>
      <c r="AC209" s="379">
        <f t="shared" si="128"/>
        <v>4500</v>
      </c>
      <c r="AD209" s="377"/>
      <c r="AE209" s="377"/>
      <c r="AF209" s="378" t="s">
        <v>231</v>
      </c>
      <c r="AG209" s="389">
        <v>8</v>
      </c>
      <c r="AH209" s="395">
        <v>7</v>
      </c>
      <c r="AI209" s="391" t="s">
        <v>229</v>
      </c>
      <c r="AJ209" s="378"/>
      <c r="AK209" s="378"/>
      <c r="AL209" s="383">
        <v>0</v>
      </c>
      <c r="AM209" s="438">
        <v>1</v>
      </c>
      <c r="AN209" s="377" t="s">
        <v>51</v>
      </c>
      <c r="AO209" s="377"/>
      <c r="AP209" s="444">
        <v>10000</v>
      </c>
      <c r="AQ209" s="445" t="s">
        <v>83</v>
      </c>
      <c r="AR209" s="446" t="s">
        <v>84</v>
      </c>
      <c r="AS209" s="383" t="s">
        <v>98</v>
      </c>
    </row>
    <row r="210" spans="1:46" ht="15" customHeight="1" x14ac:dyDescent="0.3">
      <c r="A210" s="375">
        <v>18</v>
      </c>
      <c r="B210" s="451"/>
      <c r="C210" s="377" t="str">
        <f t="shared" si="125"/>
        <v>100018</v>
      </c>
      <c r="D210" s="377" t="str">
        <f t="shared" si="126"/>
        <v>100018/13</v>
      </c>
      <c r="E210" s="378" t="s">
        <v>251</v>
      </c>
      <c r="F210" s="378" t="s">
        <v>252</v>
      </c>
      <c r="G210" s="377">
        <v>1</v>
      </c>
      <c r="H210" s="379">
        <v>100122</v>
      </c>
      <c r="I210" s="380" t="str">
        <f t="shared" si="117"/>
        <v>Б-100122-13</v>
      </c>
      <c r="J210" s="381">
        <v>2</v>
      </c>
      <c r="K210" s="377">
        <v>7</v>
      </c>
      <c r="L210" s="377" t="s">
        <v>42</v>
      </c>
      <c r="M210" s="381">
        <v>1</v>
      </c>
      <c r="N210" s="377">
        <v>18</v>
      </c>
      <c r="O210" s="378" t="s">
        <v>169</v>
      </c>
      <c r="P210" s="378" t="s">
        <v>234</v>
      </c>
      <c r="Q210" s="378" t="s">
        <v>235</v>
      </c>
      <c r="R210" s="383" t="str">
        <f t="shared" si="127"/>
        <v>1001221</v>
      </c>
      <c r="S210" s="380">
        <v>1</v>
      </c>
      <c r="T210" s="378" t="s">
        <v>141</v>
      </c>
      <c r="U210" s="377">
        <v>8000</v>
      </c>
      <c r="V210" s="377">
        <f t="shared" si="119"/>
        <v>1440</v>
      </c>
      <c r="W210" s="377">
        <v>0</v>
      </c>
      <c r="X210" s="384">
        <v>211</v>
      </c>
      <c r="Y210" s="385" t="s">
        <v>47</v>
      </c>
      <c r="Z210" s="386">
        <f t="shared" si="81"/>
        <v>6560</v>
      </c>
      <c r="AA210" s="387"/>
      <c r="AB210" s="396"/>
      <c r="AC210" s="379">
        <f t="shared" si="128"/>
        <v>4000</v>
      </c>
      <c r="AD210" s="377"/>
      <c r="AE210" s="377"/>
      <c r="AF210" s="378" t="s">
        <v>231</v>
      </c>
      <c r="AG210" s="389">
        <v>8</v>
      </c>
      <c r="AH210" s="397">
        <v>20</v>
      </c>
      <c r="AI210" s="391" t="s">
        <v>229</v>
      </c>
      <c r="AJ210" s="378"/>
      <c r="AK210" s="378"/>
      <c r="AL210" s="383">
        <v>0</v>
      </c>
      <c r="AM210" s="438">
        <v>1</v>
      </c>
      <c r="AN210" s="377" t="s">
        <v>51</v>
      </c>
      <c r="AO210" s="377"/>
      <c r="AP210" s="444">
        <v>10000</v>
      </c>
      <c r="AQ210" s="445" t="s">
        <v>83</v>
      </c>
      <c r="AR210" s="446" t="s">
        <v>84</v>
      </c>
      <c r="AS210" s="383"/>
    </row>
    <row r="211" spans="1:46" ht="15" customHeight="1" x14ac:dyDescent="0.3">
      <c r="A211" s="375">
        <v>18</v>
      </c>
      <c r="B211" s="451"/>
      <c r="C211" s="403" t="str">
        <f t="shared" si="125"/>
        <v>100018</v>
      </c>
      <c r="D211" s="403" t="str">
        <f t="shared" si="126"/>
        <v>100018/13</v>
      </c>
      <c r="E211" s="404" t="s">
        <v>251</v>
      </c>
      <c r="F211" s="404" t="s">
        <v>252</v>
      </c>
      <c r="G211" s="377">
        <v>1</v>
      </c>
      <c r="H211" s="379">
        <v>100123</v>
      </c>
      <c r="I211" s="403" t="str">
        <f t="shared" si="117"/>
        <v>Б-100123-13</v>
      </c>
      <c r="J211" s="381">
        <v>2</v>
      </c>
      <c r="K211" s="377">
        <v>7</v>
      </c>
      <c r="L211" s="403" t="s">
        <v>42</v>
      </c>
      <c r="M211" s="406">
        <v>1</v>
      </c>
      <c r="N211" s="403">
        <v>18</v>
      </c>
      <c r="O211" s="404" t="s">
        <v>170</v>
      </c>
      <c r="P211" s="404" t="s">
        <v>234</v>
      </c>
      <c r="Q211" s="404" t="s">
        <v>235</v>
      </c>
      <c r="R211" s="407" t="str">
        <f t="shared" si="127"/>
        <v>1001231</v>
      </c>
      <c r="S211" s="403">
        <v>1</v>
      </c>
      <c r="T211" s="404" t="s">
        <v>142</v>
      </c>
      <c r="U211" s="403">
        <v>6000</v>
      </c>
      <c r="V211" s="403">
        <f t="shared" si="119"/>
        <v>1080</v>
      </c>
      <c r="W211" s="403">
        <v>0</v>
      </c>
      <c r="X211" s="384">
        <v>212</v>
      </c>
      <c r="Y211" s="408" t="s">
        <v>47</v>
      </c>
      <c r="Z211" s="386">
        <f t="shared" si="81"/>
        <v>4920</v>
      </c>
      <c r="AA211" s="409"/>
      <c r="AB211" s="409"/>
      <c r="AC211" s="410">
        <f t="shared" si="128"/>
        <v>3000</v>
      </c>
      <c r="AD211" s="403"/>
      <c r="AE211" s="403"/>
      <c r="AF211" s="404" t="s">
        <v>231</v>
      </c>
      <c r="AG211" s="411">
        <v>8</v>
      </c>
      <c r="AH211" s="412">
        <v>13</v>
      </c>
      <c r="AI211" s="413" t="s">
        <v>229</v>
      </c>
      <c r="AJ211" s="404"/>
      <c r="AK211" s="404"/>
      <c r="AL211" s="407">
        <v>0</v>
      </c>
      <c r="AM211" s="438">
        <v>1</v>
      </c>
      <c r="AN211" s="403" t="s">
        <v>51</v>
      </c>
      <c r="AO211" s="403"/>
      <c r="AP211" s="447">
        <v>10000</v>
      </c>
      <c r="AQ211" s="448" t="s">
        <v>83</v>
      </c>
      <c r="AR211" s="449" t="s">
        <v>84</v>
      </c>
      <c r="AS211" s="407"/>
      <c r="AT211" s="330"/>
    </row>
    <row r="212" spans="1:46" ht="15" customHeight="1" x14ac:dyDescent="0.3">
      <c r="A212" s="375">
        <v>19</v>
      </c>
      <c r="B212" s="376"/>
      <c r="C212" s="377" t="str">
        <f>"1000"&amp;A212</f>
        <v>100019</v>
      </c>
      <c r="D212" s="377" t="str">
        <f>"1000"&amp;A212&amp;"/13"</f>
        <v>100019/13</v>
      </c>
      <c r="E212" s="378" t="s">
        <v>251</v>
      </c>
      <c r="F212" s="378" t="s">
        <v>252</v>
      </c>
      <c r="G212" s="377">
        <v>1</v>
      </c>
      <c r="H212" s="379">
        <v>100124</v>
      </c>
      <c r="I212" s="380" t="str">
        <f>"Б-"&amp;H212&amp;"-13"</f>
        <v>Б-100124-13</v>
      </c>
      <c r="J212" s="381">
        <v>2</v>
      </c>
      <c r="K212" s="382">
        <v>2</v>
      </c>
      <c r="L212" s="377" t="s">
        <v>42</v>
      </c>
      <c r="M212" s="381">
        <v>1</v>
      </c>
      <c r="N212" s="377">
        <v>18</v>
      </c>
      <c r="O212" s="378" t="s">
        <v>167</v>
      </c>
      <c r="P212" s="378" t="s">
        <v>234</v>
      </c>
      <c r="Q212" s="378" t="s">
        <v>235</v>
      </c>
      <c r="R212" s="383" t="str">
        <f>H212&amp;"1"</f>
        <v>1001241</v>
      </c>
      <c r="S212" s="380">
        <v>1</v>
      </c>
      <c r="T212" s="378" t="s">
        <v>139</v>
      </c>
      <c r="U212" s="377">
        <v>50000</v>
      </c>
      <c r="V212" s="377">
        <f>U212*0.18</f>
        <v>9000</v>
      </c>
      <c r="W212" s="377">
        <v>0</v>
      </c>
      <c r="X212" s="384">
        <v>213</v>
      </c>
      <c r="Y212" s="385" t="s">
        <v>47</v>
      </c>
      <c r="Z212" s="386">
        <f t="shared" si="81"/>
        <v>41000</v>
      </c>
      <c r="AA212" s="387"/>
      <c r="AB212" s="388"/>
      <c r="AC212" s="379">
        <f>U212*0.5</f>
        <v>25000</v>
      </c>
      <c r="AD212" s="377"/>
      <c r="AE212" s="377"/>
      <c r="AF212" s="378" t="s">
        <v>231</v>
      </c>
      <c r="AG212" s="389">
        <v>8</v>
      </c>
      <c r="AH212" s="390">
        <v>13</v>
      </c>
      <c r="AI212" s="391" t="s">
        <v>229</v>
      </c>
      <c r="AJ212" s="378"/>
      <c r="AK212" s="378"/>
      <c r="AL212" s="383">
        <v>0</v>
      </c>
      <c r="AM212" s="380" t="s">
        <v>50</v>
      </c>
      <c r="AN212" s="377" t="s">
        <v>51</v>
      </c>
      <c r="AO212" s="377"/>
      <c r="AP212" s="383"/>
      <c r="AQ212" s="383"/>
      <c r="AR212" s="383"/>
      <c r="AS212" s="380" t="s">
        <v>65</v>
      </c>
    </row>
    <row r="213" spans="1:46" ht="15" customHeight="1" x14ac:dyDescent="0.3">
      <c r="A213" s="375">
        <v>19</v>
      </c>
      <c r="B213" s="376"/>
      <c r="C213" s="377" t="str">
        <f t="shared" ref="C213:C216" si="129">"1000"&amp;A213</f>
        <v>100019</v>
      </c>
      <c r="D213" s="377" t="str">
        <f t="shared" ref="D213:D216" si="130">"1000"&amp;A213&amp;"/13"</f>
        <v>100019/13</v>
      </c>
      <c r="E213" s="378" t="s">
        <v>251</v>
      </c>
      <c r="F213" s="378" t="s">
        <v>252</v>
      </c>
      <c r="G213" s="377">
        <v>1</v>
      </c>
      <c r="H213" s="379">
        <v>100125</v>
      </c>
      <c r="I213" s="380" t="str">
        <f t="shared" ref="I213:I226" si="131">"Б-"&amp;H213&amp;"-13"</f>
        <v>Б-100125-13</v>
      </c>
      <c r="J213" s="381">
        <v>2</v>
      </c>
      <c r="K213" s="377">
        <v>7</v>
      </c>
      <c r="L213" s="377" t="s">
        <v>42</v>
      </c>
      <c r="M213" s="381">
        <v>1</v>
      </c>
      <c r="N213" s="377">
        <v>18</v>
      </c>
      <c r="O213" s="378" t="s">
        <v>168</v>
      </c>
      <c r="P213" s="378" t="s">
        <v>234</v>
      </c>
      <c r="Q213" s="378" t="s">
        <v>235</v>
      </c>
      <c r="R213" s="383" t="str">
        <f t="shared" ref="R213:R216" si="132">H213&amp;"1"</f>
        <v>1001251</v>
      </c>
      <c r="S213" s="380">
        <v>1</v>
      </c>
      <c r="T213" s="378" t="s">
        <v>140</v>
      </c>
      <c r="U213" s="377">
        <v>50000</v>
      </c>
      <c r="V213" s="377">
        <f t="shared" ref="V213:V226" si="133">U213*0.18</f>
        <v>9000</v>
      </c>
      <c r="W213" s="377">
        <v>0</v>
      </c>
      <c r="X213" s="384">
        <v>214</v>
      </c>
      <c r="Y213" s="385" t="s">
        <v>47</v>
      </c>
      <c r="Z213" s="386">
        <f t="shared" si="81"/>
        <v>41000</v>
      </c>
      <c r="AA213" s="387"/>
      <c r="AB213" s="429"/>
      <c r="AC213" s="379">
        <f t="shared" ref="AC213:AC216" si="134">U213*0.5</f>
        <v>25000</v>
      </c>
      <c r="AD213" s="377"/>
      <c r="AE213" s="377"/>
      <c r="AF213" s="378" t="s">
        <v>231</v>
      </c>
      <c r="AG213" s="389">
        <v>8</v>
      </c>
      <c r="AH213" s="395">
        <v>7</v>
      </c>
      <c r="AI213" s="391" t="s">
        <v>229</v>
      </c>
      <c r="AJ213" s="378"/>
      <c r="AK213" s="378"/>
      <c r="AL213" s="383">
        <v>0</v>
      </c>
      <c r="AM213" s="380" t="s">
        <v>50</v>
      </c>
      <c r="AN213" s="377" t="s">
        <v>51</v>
      </c>
      <c r="AO213" s="377"/>
      <c r="AP213" s="383"/>
      <c r="AQ213" s="383"/>
      <c r="AR213" s="383"/>
    </row>
    <row r="214" spans="1:46" ht="15" customHeight="1" x14ac:dyDescent="0.3">
      <c r="A214" s="375">
        <v>19</v>
      </c>
      <c r="B214" s="376"/>
      <c r="C214" s="377" t="str">
        <f t="shared" si="129"/>
        <v>100019</v>
      </c>
      <c r="D214" s="377" t="str">
        <f t="shared" si="130"/>
        <v>100019/13</v>
      </c>
      <c r="E214" s="378" t="s">
        <v>251</v>
      </c>
      <c r="F214" s="378" t="s">
        <v>252</v>
      </c>
      <c r="G214" s="377">
        <v>1</v>
      </c>
      <c r="H214" s="379">
        <v>100126</v>
      </c>
      <c r="I214" s="380" t="str">
        <f t="shared" si="131"/>
        <v>Б-100126-13</v>
      </c>
      <c r="J214" s="381">
        <v>2</v>
      </c>
      <c r="K214" s="377">
        <v>7</v>
      </c>
      <c r="L214" s="377" t="s">
        <v>42</v>
      </c>
      <c r="M214" s="381">
        <v>1</v>
      </c>
      <c r="N214" s="377">
        <v>18</v>
      </c>
      <c r="O214" s="378" t="s">
        <v>168</v>
      </c>
      <c r="P214" s="378" t="s">
        <v>234</v>
      </c>
      <c r="Q214" s="378" t="s">
        <v>235</v>
      </c>
      <c r="R214" s="383" t="str">
        <f t="shared" si="132"/>
        <v>1001261</v>
      </c>
      <c r="S214" s="380">
        <v>1</v>
      </c>
      <c r="T214" s="378" t="s">
        <v>140</v>
      </c>
      <c r="U214" s="377">
        <v>50000</v>
      </c>
      <c r="V214" s="377">
        <f t="shared" si="133"/>
        <v>9000</v>
      </c>
      <c r="W214" s="377">
        <v>0</v>
      </c>
      <c r="X214" s="384">
        <v>215</v>
      </c>
      <c r="Y214" s="385" t="s">
        <v>47</v>
      </c>
      <c r="Z214" s="386">
        <f t="shared" si="81"/>
        <v>41000</v>
      </c>
      <c r="AA214" s="387"/>
      <c r="AB214" s="429"/>
      <c r="AC214" s="379">
        <v>100000</v>
      </c>
      <c r="AD214" s="377"/>
      <c r="AE214" s="377"/>
      <c r="AF214" s="378" t="s">
        <v>231</v>
      </c>
      <c r="AG214" s="389">
        <v>8</v>
      </c>
      <c r="AH214" s="395">
        <v>7</v>
      </c>
      <c r="AI214" s="391" t="s">
        <v>229</v>
      </c>
      <c r="AJ214" s="378"/>
      <c r="AK214" s="378"/>
      <c r="AL214" s="383">
        <v>0</v>
      </c>
      <c r="AM214" s="380" t="s">
        <v>50</v>
      </c>
      <c r="AN214" s="377" t="s">
        <v>51</v>
      </c>
      <c r="AO214" s="377"/>
      <c r="AP214" s="383"/>
      <c r="AQ214" s="383"/>
      <c r="AR214" s="383"/>
    </row>
    <row r="215" spans="1:46" ht="15" customHeight="1" x14ac:dyDescent="0.3">
      <c r="A215" s="375">
        <v>19</v>
      </c>
      <c r="B215" s="376"/>
      <c r="C215" s="377" t="str">
        <f t="shared" si="129"/>
        <v>100019</v>
      </c>
      <c r="D215" s="377" t="str">
        <f t="shared" si="130"/>
        <v>100019/13</v>
      </c>
      <c r="E215" s="378" t="s">
        <v>251</v>
      </c>
      <c r="F215" s="378" t="s">
        <v>252</v>
      </c>
      <c r="G215" s="377">
        <v>1</v>
      </c>
      <c r="H215" s="379">
        <v>100127</v>
      </c>
      <c r="I215" s="380" t="str">
        <f t="shared" si="131"/>
        <v>Б-100127-13</v>
      </c>
      <c r="J215" s="381">
        <v>2</v>
      </c>
      <c r="K215" s="382">
        <v>11</v>
      </c>
      <c r="L215" s="377" t="s">
        <v>42</v>
      </c>
      <c r="M215" s="381">
        <v>1</v>
      </c>
      <c r="N215" s="377">
        <v>18</v>
      </c>
      <c r="O215" s="378" t="s">
        <v>169</v>
      </c>
      <c r="P215" s="378" t="s">
        <v>234</v>
      </c>
      <c r="Q215" s="378" t="s">
        <v>235</v>
      </c>
      <c r="R215" s="383" t="str">
        <f t="shared" si="132"/>
        <v>1001271</v>
      </c>
      <c r="S215" s="380">
        <v>1</v>
      </c>
      <c r="T215" s="378" t="s">
        <v>141</v>
      </c>
      <c r="U215" s="377">
        <v>50000</v>
      </c>
      <c r="V215" s="377">
        <f t="shared" si="133"/>
        <v>9000</v>
      </c>
      <c r="W215" s="377">
        <v>0</v>
      </c>
      <c r="X215" s="384">
        <v>216</v>
      </c>
      <c r="Y215" s="385" t="s">
        <v>47</v>
      </c>
      <c r="Z215" s="386">
        <f t="shared" si="81"/>
        <v>41000</v>
      </c>
      <c r="AA215" s="387"/>
      <c r="AB215" s="396"/>
      <c r="AC215" s="379">
        <f t="shared" si="134"/>
        <v>25000</v>
      </c>
      <c r="AD215" s="377"/>
      <c r="AE215" s="377"/>
      <c r="AF215" s="378" t="s">
        <v>231</v>
      </c>
      <c r="AG215" s="389">
        <v>8</v>
      </c>
      <c r="AH215" s="397">
        <v>20</v>
      </c>
      <c r="AI215" s="391" t="s">
        <v>229</v>
      </c>
      <c r="AJ215" s="378"/>
      <c r="AK215" s="378"/>
      <c r="AL215" s="383">
        <v>0</v>
      </c>
      <c r="AM215" s="380" t="s">
        <v>50</v>
      </c>
      <c r="AN215" s="377" t="s">
        <v>51</v>
      </c>
      <c r="AO215" s="377"/>
      <c r="AP215" s="383"/>
      <c r="AQ215" s="383"/>
      <c r="AR215" s="383"/>
    </row>
    <row r="216" spans="1:46" ht="15" customHeight="1" x14ac:dyDescent="0.3">
      <c r="A216" s="375">
        <v>19</v>
      </c>
      <c r="B216" s="376"/>
      <c r="C216" s="377" t="str">
        <f t="shared" si="129"/>
        <v>100019</v>
      </c>
      <c r="D216" s="377" t="str">
        <f t="shared" si="130"/>
        <v>100019/13</v>
      </c>
      <c r="E216" s="378" t="s">
        <v>251</v>
      </c>
      <c r="F216" s="378" t="s">
        <v>252</v>
      </c>
      <c r="G216" s="377">
        <v>1</v>
      </c>
      <c r="H216" s="379">
        <v>100128</v>
      </c>
      <c r="I216" s="380" t="str">
        <f t="shared" si="131"/>
        <v>Б-100128-13</v>
      </c>
      <c r="J216" s="381">
        <v>2</v>
      </c>
      <c r="K216" s="398">
        <v>1</v>
      </c>
      <c r="L216" s="377" t="s">
        <v>42</v>
      </c>
      <c r="M216" s="381">
        <v>1</v>
      </c>
      <c r="N216" s="377">
        <v>18</v>
      </c>
      <c r="O216" s="378" t="s">
        <v>170</v>
      </c>
      <c r="P216" s="378" t="s">
        <v>234</v>
      </c>
      <c r="Q216" s="378" t="s">
        <v>235</v>
      </c>
      <c r="R216" s="383" t="str">
        <f t="shared" si="132"/>
        <v>1001281</v>
      </c>
      <c r="S216" s="380">
        <v>1</v>
      </c>
      <c r="T216" s="378" t="s">
        <v>142</v>
      </c>
      <c r="U216" s="377">
        <v>50000</v>
      </c>
      <c r="V216" s="377">
        <f t="shared" si="133"/>
        <v>9000</v>
      </c>
      <c r="W216" s="377">
        <v>0</v>
      </c>
      <c r="X216" s="384">
        <v>217</v>
      </c>
      <c r="Y216" s="385" t="s">
        <v>47</v>
      </c>
      <c r="Z216" s="386">
        <f t="shared" si="81"/>
        <v>41000</v>
      </c>
      <c r="AA216" s="387"/>
      <c r="AB216" s="396"/>
      <c r="AC216" s="379">
        <f t="shared" si="134"/>
        <v>25000</v>
      </c>
      <c r="AD216" s="377"/>
      <c r="AE216" s="377"/>
      <c r="AF216" s="378" t="s">
        <v>231</v>
      </c>
      <c r="AG216" s="389">
        <v>8</v>
      </c>
      <c r="AH216" s="397">
        <v>13</v>
      </c>
      <c r="AI216" s="391" t="s">
        <v>229</v>
      </c>
      <c r="AJ216" s="378"/>
      <c r="AK216" s="378"/>
      <c r="AL216" s="383">
        <v>0</v>
      </c>
      <c r="AM216" s="380" t="s">
        <v>50</v>
      </c>
      <c r="AN216" s="377" t="s">
        <v>51</v>
      </c>
      <c r="AO216" s="377"/>
      <c r="AP216" s="383"/>
      <c r="AQ216" s="383"/>
      <c r="AR216" s="383"/>
    </row>
    <row r="217" spans="1:46" ht="15" customHeight="1" x14ac:dyDescent="0.3">
      <c r="A217" s="375">
        <v>19</v>
      </c>
      <c r="B217" s="376"/>
      <c r="C217" s="377" t="str">
        <f>"1000"&amp;A217</f>
        <v>100019</v>
      </c>
      <c r="D217" s="377" t="str">
        <f>"1000"&amp;A217&amp;"/13"</f>
        <v>100019/13</v>
      </c>
      <c r="E217" s="378" t="s">
        <v>251</v>
      </c>
      <c r="F217" s="378" t="s">
        <v>252</v>
      </c>
      <c r="G217" s="377">
        <v>1</v>
      </c>
      <c r="H217" s="379">
        <v>100129</v>
      </c>
      <c r="I217" s="380" t="str">
        <f>"Б-"&amp;H217&amp;"-13"</f>
        <v>Б-100129-13</v>
      </c>
      <c r="J217" s="381">
        <v>2</v>
      </c>
      <c r="K217" s="377">
        <v>7</v>
      </c>
      <c r="L217" s="377" t="s">
        <v>42</v>
      </c>
      <c r="M217" s="381">
        <v>1</v>
      </c>
      <c r="N217" s="377">
        <v>18</v>
      </c>
      <c r="O217" s="378" t="s">
        <v>167</v>
      </c>
      <c r="P217" s="378" t="s">
        <v>234</v>
      </c>
      <c r="Q217" s="378" t="s">
        <v>235</v>
      </c>
      <c r="R217" s="383" t="str">
        <f>H217&amp;"1"</f>
        <v>1001291</v>
      </c>
      <c r="S217" s="380">
        <v>1</v>
      </c>
      <c r="T217" s="394" t="s">
        <v>143</v>
      </c>
      <c r="U217" s="377">
        <v>50000</v>
      </c>
      <c r="V217" s="377">
        <f>U217*0.18</f>
        <v>9000</v>
      </c>
      <c r="W217" s="377">
        <v>0</v>
      </c>
      <c r="X217" s="384">
        <v>218</v>
      </c>
      <c r="Y217" s="385" t="s">
        <v>47</v>
      </c>
      <c r="Z217" s="386">
        <f t="shared" si="81"/>
        <v>41000</v>
      </c>
      <c r="AA217" s="387"/>
      <c r="AB217" s="388"/>
      <c r="AC217" s="379">
        <f>U217*0.5</f>
        <v>25000</v>
      </c>
      <c r="AD217" s="377"/>
      <c r="AE217" s="377"/>
      <c r="AF217" s="394" t="s">
        <v>232</v>
      </c>
      <c r="AG217" s="389">
        <v>8</v>
      </c>
      <c r="AH217" s="390">
        <v>13</v>
      </c>
      <c r="AI217" s="391" t="s">
        <v>229</v>
      </c>
      <c r="AJ217" s="378"/>
      <c r="AK217" s="378"/>
      <c r="AL217" s="383">
        <v>0</v>
      </c>
      <c r="AM217" s="380" t="s">
        <v>50</v>
      </c>
      <c r="AN217" s="377" t="s">
        <v>51</v>
      </c>
      <c r="AO217" s="377"/>
      <c r="AP217" s="383"/>
      <c r="AQ217" s="383"/>
      <c r="AR217" s="383"/>
    </row>
    <row r="218" spans="1:46" ht="15" customHeight="1" x14ac:dyDescent="0.3">
      <c r="A218" s="375">
        <v>19</v>
      </c>
      <c r="B218" s="376"/>
      <c r="C218" s="377" t="str">
        <f t="shared" ref="C218:C221" si="135">"1000"&amp;A218</f>
        <v>100019</v>
      </c>
      <c r="D218" s="377" t="str">
        <f t="shared" ref="D218:D221" si="136">"1000"&amp;A218&amp;"/13"</f>
        <v>100019/13</v>
      </c>
      <c r="E218" s="378" t="s">
        <v>251</v>
      </c>
      <c r="F218" s="378" t="s">
        <v>252</v>
      </c>
      <c r="G218" s="377">
        <v>1</v>
      </c>
      <c r="H218" s="379">
        <v>100130</v>
      </c>
      <c r="I218" s="380" t="str">
        <f t="shared" si="131"/>
        <v>Б-100130-13</v>
      </c>
      <c r="J218" s="381">
        <v>2</v>
      </c>
      <c r="K218" s="398">
        <v>12</v>
      </c>
      <c r="L218" s="377" t="s">
        <v>42</v>
      </c>
      <c r="M218" s="381">
        <v>1</v>
      </c>
      <c r="N218" s="377">
        <v>18</v>
      </c>
      <c r="O218" s="378" t="s">
        <v>168</v>
      </c>
      <c r="P218" s="378" t="s">
        <v>234</v>
      </c>
      <c r="Q218" s="378" t="s">
        <v>235</v>
      </c>
      <c r="R218" s="383" t="str">
        <f t="shared" ref="R218:R221" si="137">H218&amp;"1"</f>
        <v>1001301</v>
      </c>
      <c r="S218" s="380">
        <v>1</v>
      </c>
      <c r="T218" s="394" t="s">
        <v>144</v>
      </c>
      <c r="U218" s="377">
        <v>50000</v>
      </c>
      <c r="V218" s="377">
        <f t="shared" si="133"/>
        <v>9000</v>
      </c>
      <c r="W218" s="377">
        <v>0</v>
      </c>
      <c r="X218" s="384">
        <v>219</v>
      </c>
      <c r="Y218" s="385" t="s">
        <v>47</v>
      </c>
      <c r="Z218" s="386">
        <f t="shared" si="81"/>
        <v>41000</v>
      </c>
      <c r="AA218" s="387"/>
      <c r="AB218" s="429"/>
      <c r="AC218" s="379">
        <f t="shared" ref="AC218:AC221" si="138">U218*0.5</f>
        <v>25000</v>
      </c>
      <c r="AD218" s="377"/>
      <c r="AE218" s="377"/>
      <c r="AF218" s="394" t="s">
        <v>232</v>
      </c>
      <c r="AG218" s="389">
        <v>8</v>
      </c>
      <c r="AH218" s="395">
        <v>7</v>
      </c>
      <c r="AI218" s="391" t="s">
        <v>229</v>
      </c>
      <c r="AJ218" s="378"/>
      <c r="AK218" s="378"/>
      <c r="AL218" s="383">
        <v>0</v>
      </c>
      <c r="AM218" s="380" t="s">
        <v>50</v>
      </c>
      <c r="AN218" s="377" t="s">
        <v>51</v>
      </c>
      <c r="AO218" s="377"/>
      <c r="AP218" s="383"/>
      <c r="AQ218" s="383"/>
      <c r="AR218" s="383"/>
    </row>
    <row r="219" spans="1:46" ht="15" customHeight="1" x14ac:dyDescent="0.3">
      <c r="A219" s="375">
        <v>19</v>
      </c>
      <c r="B219" s="376"/>
      <c r="C219" s="377" t="str">
        <f t="shared" si="135"/>
        <v>100019</v>
      </c>
      <c r="D219" s="377" t="str">
        <f t="shared" si="136"/>
        <v>100019/13</v>
      </c>
      <c r="E219" s="378" t="s">
        <v>251</v>
      </c>
      <c r="F219" s="378" t="s">
        <v>252</v>
      </c>
      <c r="G219" s="377">
        <v>1</v>
      </c>
      <c r="H219" s="379">
        <v>100131</v>
      </c>
      <c r="I219" s="380" t="str">
        <f t="shared" si="131"/>
        <v>Б-100131-13</v>
      </c>
      <c r="J219" s="381">
        <v>2</v>
      </c>
      <c r="K219" s="377">
        <v>7</v>
      </c>
      <c r="L219" s="377" t="s">
        <v>42</v>
      </c>
      <c r="M219" s="381">
        <v>1</v>
      </c>
      <c r="N219" s="377">
        <v>18</v>
      </c>
      <c r="O219" s="378" t="s">
        <v>168</v>
      </c>
      <c r="P219" s="378" t="s">
        <v>234</v>
      </c>
      <c r="Q219" s="378" t="s">
        <v>235</v>
      </c>
      <c r="R219" s="383" t="str">
        <f t="shared" si="137"/>
        <v>1001311</v>
      </c>
      <c r="S219" s="380">
        <v>1</v>
      </c>
      <c r="T219" s="394" t="s">
        <v>144</v>
      </c>
      <c r="U219" s="377">
        <v>50000</v>
      </c>
      <c r="V219" s="377">
        <f t="shared" si="133"/>
        <v>9000</v>
      </c>
      <c r="W219" s="377">
        <v>0</v>
      </c>
      <c r="X219" s="384">
        <v>220</v>
      </c>
      <c r="Y219" s="385" t="s">
        <v>47</v>
      </c>
      <c r="Z219" s="386">
        <f t="shared" si="81"/>
        <v>41000</v>
      </c>
      <c r="AA219" s="387"/>
      <c r="AB219" s="429"/>
      <c r="AC219" s="379">
        <f t="shared" si="138"/>
        <v>25000</v>
      </c>
      <c r="AD219" s="377"/>
      <c r="AE219" s="377"/>
      <c r="AF219" s="394" t="s">
        <v>232</v>
      </c>
      <c r="AG219" s="389">
        <v>8</v>
      </c>
      <c r="AH219" s="395">
        <v>7</v>
      </c>
      <c r="AI219" s="391" t="s">
        <v>229</v>
      </c>
      <c r="AJ219" s="378"/>
      <c r="AK219" s="378"/>
      <c r="AL219" s="383">
        <v>0</v>
      </c>
      <c r="AM219" s="380" t="s">
        <v>50</v>
      </c>
      <c r="AN219" s="377" t="s">
        <v>51</v>
      </c>
      <c r="AO219" s="377"/>
      <c r="AP219" s="383"/>
      <c r="AQ219" s="383"/>
      <c r="AR219" s="383"/>
    </row>
    <row r="220" spans="1:46" ht="15" customHeight="1" x14ac:dyDescent="0.3">
      <c r="A220" s="375">
        <v>19</v>
      </c>
      <c r="B220" s="376"/>
      <c r="C220" s="377" t="str">
        <f t="shared" si="135"/>
        <v>100019</v>
      </c>
      <c r="D220" s="377" t="str">
        <f t="shared" si="136"/>
        <v>100019/13</v>
      </c>
      <c r="E220" s="378" t="s">
        <v>251</v>
      </c>
      <c r="F220" s="378" t="s">
        <v>252</v>
      </c>
      <c r="G220" s="377">
        <v>1</v>
      </c>
      <c r="H220" s="379">
        <v>100132</v>
      </c>
      <c r="I220" s="380" t="str">
        <f t="shared" si="131"/>
        <v>Б-100132-13</v>
      </c>
      <c r="J220" s="381">
        <v>2</v>
      </c>
      <c r="K220" s="398">
        <v>11</v>
      </c>
      <c r="L220" s="377" t="s">
        <v>42</v>
      </c>
      <c r="M220" s="381">
        <v>1</v>
      </c>
      <c r="N220" s="377">
        <v>18</v>
      </c>
      <c r="O220" s="378" t="s">
        <v>169</v>
      </c>
      <c r="P220" s="378" t="s">
        <v>234</v>
      </c>
      <c r="Q220" s="378" t="s">
        <v>235</v>
      </c>
      <c r="R220" s="383" t="str">
        <f t="shared" si="137"/>
        <v>1001321</v>
      </c>
      <c r="S220" s="380">
        <v>1</v>
      </c>
      <c r="T220" s="394" t="s">
        <v>145</v>
      </c>
      <c r="U220" s="377">
        <v>50000</v>
      </c>
      <c r="V220" s="377">
        <f t="shared" si="133"/>
        <v>9000</v>
      </c>
      <c r="W220" s="377">
        <v>0</v>
      </c>
      <c r="X220" s="384">
        <v>221</v>
      </c>
      <c r="Y220" s="385" t="s">
        <v>47</v>
      </c>
      <c r="Z220" s="386">
        <f t="shared" si="81"/>
        <v>41000</v>
      </c>
      <c r="AA220" s="387"/>
      <c r="AB220" s="396"/>
      <c r="AC220" s="379">
        <f t="shared" si="138"/>
        <v>25000</v>
      </c>
      <c r="AD220" s="377"/>
      <c r="AE220" s="377"/>
      <c r="AF220" s="394" t="s">
        <v>232</v>
      </c>
      <c r="AG220" s="389">
        <v>8</v>
      </c>
      <c r="AH220" s="397">
        <v>20</v>
      </c>
      <c r="AI220" s="391" t="s">
        <v>229</v>
      </c>
      <c r="AJ220" s="378"/>
      <c r="AK220" s="378"/>
      <c r="AL220" s="383">
        <v>0</v>
      </c>
      <c r="AM220" s="380" t="s">
        <v>50</v>
      </c>
      <c r="AN220" s="377" t="s">
        <v>51</v>
      </c>
      <c r="AO220" s="377"/>
      <c r="AP220" s="383"/>
      <c r="AQ220" s="383"/>
      <c r="AR220" s="383"/>
    </row>
    <row r="221" spans="1:46" ht="15" customHeight="1" x14ac:dyDescent="0.3">
      <c r="A221" s="375">
        <v>19</v>
      </c>
      <c r="B221" s="376"/>
      <c r="C221" s="377" t="str">
        <f t="shared" si="135"/>
        <v>100019</v>
      </c>
      <c r="D221" s="377" t="str">
        <f t="shared" si="136"/>
        <v>100019/13</v>
      </c>
      <c r="E221" s="378" t="s">
        <v>251</v>
      </c>
      <c r="F221" s="378" t="s">
        <v>252</v>
      </c>
      <c r="G221" s="377">
        <v>1</v>
      </c>
      <c r="H221" s="379">
        <v>100133</v>
      </c>
      <c r="I221" s="380" t="str">
        <f t="shared" si="131"/>
        <v>Б-100133-13</v>
      </c>
      <c r="J221" s="381">
        <v>2</v>
      </c>
      <c r="K221" s="398">
        <v>1</v>
      </c>
      <c r="L221" s="377" t="s">
        <v>42</v>
      </c>
      <c r="M221" s="381">
        <v>1</v>
      </c>
      <c r="N221" s="377">
        <v>18</v>
      </c>
      <c r="O221" s="378" t="s">
        <v>170</v>
      </c>
      <c r="P221" s="378" t="s">
        <v>234</v>
      </c>
      <c r="Q221" s="378" t="s">
        <v>235</v>
      </c>
      <c r="R221" s="383" t="str">
        <f t="shared" si="137"/>
        <v>1001331</v>
      </c>
      <c r="S221" s="380">
        <v>1</v>
      </c>
      <c r="T221" s="394" t="s">
        <v>146</v>
      </c>
      <c r="U221" s="377">
        <v>50000</v>
      </c>
      <c r="V221" s="377">
        <f t="shared" si="133"/>
        <v>9000</v>
      </c>
      <c r="W221" s="377">
        <v>0</v>
      </c>
      <c r="X221" s="384">
        <v>222</v>
      </c>
      <c r="Y221" s="385" t="s">
        <v>47</v>
      </c>
      <c r="Z221" s="386">
        <f t="shared" si="81"/>
        <v>41000</v>
      </c>
      <c r="AA221" s="387"/>
      <c r="AB221" s="396"/>
      <c r="AC221" s="379">
        <f t="shared" si="138"/>
        <v>25000</v>
      </c>
      <c r="AD221" s="377"/>
      <c r="AE221" s="377"/>
      <c r="AF221" s="394" t="s">
        <v>232</v>
      </c>
      <c r="AG221" s="389">
        <v>8</v>
      </c>
      <c r="AH221" s="397">
        <v>13</v>
      </c>
      <c r="AI221" s="391" t="s">
        <v>229</v>
      </c>
      <c r="AJ221" s="378"/>
      <c r="AK221" s="378"/>
      <c r="AL221" s="383">
        <v>0</v>
      </c>
      <c r="AM221" s="380" t="s">
        <v>50</v>
      </c>
      <c r="AN221" s="377" t="s">
        <v>51</v>
      </c>
      <c r="AO221" s="377"/>
      <c r="AP221" s="383"/>
      <c r="AQ221" s="383"/>
      <c r="AR221" s="383"/>
    </row>
    <row r="222" spans="1:46" ht="15" customHeight="1" x14ac:dyDescent="0.3">
      <c r="A222" s="375">
        <v>19</v>
      </c>
      <c r="B222" s="376"/>
      <c r="C222" s="377" t="str">
        <f>"1000"&amp;A222</f>
        <v>100019</v>
      </c>
      <c r="D222" s="377" t="str">
        <f>"1000"&amp;A222&amp;"/13"</f>
        <v>100019/13</v>
      </c>
      <c r="E222" s="378" t="s">
        <v>251</v>
      </c>
      <c r="F222" s="378" t="s">
        <v>252</v>
      </c>
      <c r="G222" s="377">
        <v>1</v>
      </c>
      <c r="H222" s="379">
        <v>100134</v>
      </c>
      <c r="I222" s="380" t="str">
        <f>"Б-"&amp;H222&amp;"-13"</f>
        <v>Б-100134-13</v>
      </c>
      <c r="J222" s="381">
        <v>2</v>
      </c>
      <c r="K222" s="377">
        <v>7</v>
      </c>
      <c r="L222" s="377" t="s">
        <v>42</v>
      </c>
      <c r="M222" s="381">
        <v>1</v>
      </c>
      <c r="N222" s="377">
        <v>18</v>
      </c>
      <c r="O222" s="378" t="s">
        <v>167</v>
      </c>
      <c r="P222" s="378" t="s">
        <v>234</v>
      </c>
      <c r="Q222" s="378" t="s">
        <v>235</v>
      </c>
      <c r="R222" s="383" t="str">
        <f>H222&amp;"1"</f>
        <v>1001341</v>
      </c>
      <c r="S222" s="380">
        <v>1</v>
      </c>
      <c r="T222" s="399" t="s">
        <v>147</v>
      </c>
      <c r="U222" s="377">
        <v>50000</v>
      </c>
      <c r="V222" s="377">
        <f>U222*0.18</f>
        <v>9000</v>
      </c>
      <c r="W222" s="377">
        <v>0</v>
      </c>
      <c r="X222" s="384">
        <v>223</v>
      </c>
      <c r="Y222" s="385" t="s">
        <v>47</v>
      </c>
      <c r="Z222" s="386">
        <f t="shared" si="81"/>
        <v>41000</v>
      </c>
      <c r="AA222" s="387"/>
      <c r="AB222" s="388"/>
      <c r="AC222" s="379">
        <f>U222*0.5</f>
        <v>25000</v>
      </c>
      <c r="AD222" s="377"/>
      <c r="AE222" s="377"/>
      <c r="AF222" s="399" t="s">
        <v>422</v>
      </c>
      <c r="AG222" s="389">
        <v>8</v>
      </c>
      <c r="AH222" s="390">
        <v>13</v>
      </c>
      <c r="AI222" s="391" t="s">
        <v>229</v>
      </c>
      <c r="AJ222" s="378"/>
      <c r="AK222" s="378"/>
      <c r="AL222" s="383">
        <v>0</v>
      </c>
      <c r="AM222" s="380" t="s">
        <v>50</v>
      </c>
      <c r="AN222" s="377" t="s">
        <v>51</v>
      </c>
      <c r="AO222" s="377"/>
      <c r="AP222" s="383"/>
      <c r="AQ222" s="383"/>
      <c r="AR222" s="383"/>
    </row>
    <row r="223" spans="1:46" ht="15" customHeight="1" x14ac:dyDescent="0.3">
      <c r="A223" s="375">
        <v>19</v>
      </c>
      <c r="B223" s="376"/>
      <c r="C223" s="377" t="str">
        <f t="shared" ref="C223:C226" si="139">"1000"&amp;A223</f>
        <v>100019</v>
      </c>
      <c r="D223" s="377" t="str">
        <f t="shared" ref="D223:D226" si="140">"1000"&amp;A223&amp;"/13"</f>
        <v>100019/13</v>
      </c>
      <c r="E223" s="378" t="s">
        <v>251</v>
      </c>
      <c r="F223" s="378" t="s">
        <v>252</v>
      </c>
      <c r="G223" s="377">
        <v>1</v>
      </c>
      <c r="H223" s="379">
        <v>100135</v>
      </c>
      <c r="I223" s="380" t="str">
        <f t="shared" si="131"/>
        <v>Б-100135-13</v>
      </c>
      <c r="J223" s="381">
        <v>2</v>
      </c>
      <c r="K223" s="382">
        <v>3</v>
      </c>
      <c r="L223" s="377" t="s">
        <v>42</v>
      </c>
      <c r="M223" s="381">
        <v>1</v>
      </c>
      <c r="N223" s="377">
        <v>18</v>
      </c>
      <c r="O223" s="378" t="s">
        <v>168</v>
      </c>
      <c r="P223" s="378" t="s">
        <v>234</v>
      </c>
      <c r="Q223" s="378" t="s">
        <v>235</v>
      </c>
      <c r="R223" s="383" t="str">
        <f t="shared" ref="R223:R226" si="141">H223&amp;"1"</f>
        <v>1001351</v>
      </c>
      <c r="S223" s="380">
        <v>1</v>
      </c>
      <c r="T223" s="399" t="s">
        <v>148</v>
      </c>
      <c r="U223" s="377">
        <v>50000</v>
      </c>
      <c r="V223" s="377">
        <f t="shared" si="133"/>
        <v>9000</v>
      </c>
      <c r="W223" s="377">
        <v>0</v>
      </c>
      <c r="X223" s="384">
        <v>224</v>
      </c>
      <c r="Y223" s="385" t="s">
        <v>47</v>
      </c>
      <c r="Z223" s="386">
        <f t="shared" si="81"/>
        <v>41000</v>
      </c>
      <c r="AA223" s="387"/>
      <c r="AB223" s="429"/>
      <c r="AC223" s="379">
        <f t="shared" ref="AC223:AC226" si="142">U223*0.5</f>
        <v>25000</v>
      </c>
      <c r="AD223" s="377"/>
      <c r="AE223" s="377"/>
      <c r="AF223" s="399" t="s">
        <v>422</v>
      </c>
      <c r="AG223" s="389">
        <v>8</v>
      </c>
      <c r="AH223" s="395">
        <v>7</v>
      </c>
      <c r="AI223" s="391" t="s">
        <v>229</v>
      </c>
      <c r="AJ223" s="378"/>
      <c r="AK223" s="378"/>
      <c r="AL223" s="383">
        <v>0</v>
      </c>
      <c r="AM223" s="380" t="s">
        <v>50</v>
      </c>
      <c r="AN223" s="377" t="s">
        <v>51</v>
      </c>
      <c r="AO223" s="377"/>
      <c r="AP223" s="383"/>
      <c r="AQ223" s="383"/>
      <c r="AR223" s="383"/>
    </row>
    <row r="224" spans="1:46" ht="15" customHeight="1" x14ac:dyDescent="0.3">
      <c r="A224" s="375">
        <v>19</v>
      </c>
      <c r="B224" s="376"/>
      <c r="C224" s="377" t="str">
        <f t="shared" si="139"/>
        <v>100019</v>
      </c>
      <c r="D224" s="377" t="str">
        <f t="shared" si="140"/>
        <v>100019/13</v>
      </c>
      <c r="E224" s="378" t="s">
        <v>251</v>
      </c>
      <c r="F224" s="378" t="s">
        <v>252</v>
      </c>
      <c r="G224" s="377">
        <v>1</v>
      </c>
      <c r="H224" s="379">
        <v>100136</v>
      </c>
      <c r="I224" s="380" t="str">
        <f t="shared" si="131"/>
        <v>Б-100136-13</v>
      </c>
      <c r="J224" s="381">
        <v>2</v>
      </c>
      <c r="K224" s="377">
        <v>7</v>
      </c>
      <c r="L224" s="377" t="s">
        <v>42</v>
      </c>
      <c r="M224" s="381">
        <v>1</v>
      </c>
      <c r="N224" s="377">
        <v>18</v>
      </c>
      <c r="O224" s="378" t="s">
        <v>168</v>
      </c>
      <c r="P224" s="378" t="s">
        <v>234</v>
      </c>
      <c r="Q224" s="378" t="s">
        <v>235</v>
      </c>
      <c r="R224" s="383" t="str">
        <f t="shared" si="141"/>
        <v>1001361</v>
      </c>
      <c r="S224" s="380">
        <v>1</v>
      </c>
      <c r="T224" s="399" t="s">
        <v>148</v>
      </c>
      <c r="U224" s="377">
        <v>50000</v>
      </c>
      <c r="V224" s="377">
        <f t="shared" si="133"/>
        <v>9000</v>
      </c>
      <c r="W224" s="377">
        <v>0</v>
      </c>
      <c r="X224" s="384">
        <v>225</v>
      </c>
      <c r="Y224" s="385" t="s">
        <v>47</v>
      </c>
      <c r="Z224" s="386">
        <f t="shared" si="81"/>
        <v>41000</v>
      </c>
      <c r="AA224" s="387"/>
      <c r="AB224" s="429"/>
      <c r="AC224" s="379">
        <f t="shared" si="142"/>
        <v>25000</v>
      </c>
      <c r="AD224" s="377"/>
      <c r="AE224" s="377"/>
      <c r="AF224" s="399" t="s">
        <v>422</v>
      </c>
      <c r="AG224" s="389">
        <v>8</v>
      </c>
      <c r="AH224" s="395">
        <v>7</v>
      </c>
      <c r="AI224" s="391" t="s">
        <v>229</v>
      </c>
      <c r="AJ224" s="378"/>
      <c r="AK224" s="378"/>
      <c r="AL224" s="383">
        <v>0</v>
      </c>
      <c r="AM224" s="380" t="s">
        <v>50</v>
      </c>
      <c r="AN224" s="377" t="s">
        <v>51</v>
      </c>
      <c r="AO224" s="377"/>
      <c r="AP224" s="383"/>
      <c r="AQ224" s="383"/>
      <c r="AR224" s="383"/>
    </row>
    <row r="225" spans="1:45" ht="15" customHeight="1" x14ac:dyDescent="0.3">
      <c r="A225" s="375">
        <v>19</v>
      </c>
      <c r="B225" s="376"/>
      <c r="C225" s="377" t="str">
        <f t="shared" si="139"/>
        <v>100019</v>
      </c>
      <c r="D225" s="377" t="str">
        <f t="shared" si="140"/>
        <v>100019/13</v>
      </c>
      <c r="E225" s="378" t="s">
        <v>251</v>
      </c>
      <c r="F225" s="378" t="s">
        <v>252</v>
      </c>
      <c r="G225" s="377">
        <v>1</v>
      </c>
      <c r="H225" s="379">
        <v>100137</v>
      </c>
      <c r="I225" s="380" t="str">
        <f t="shared" si="131"/>
        <v>Б-100137-13</v>
      </c>
      <c r="J225" s="381">
        <v>2</v>
      </c>
      <c r="K225" s="398">
        <v>11</v>
      </c>
      <c r="L225" s="377" t="s">
        <v>42</v>
      </c>
      <c r="M225" s="381">
        <v>1</v>
      </c>
      <c r="N225" s="377">
        <v>18</v>
      </c>
      <c r="O225" s="378" t="s">
        <v>169</v>
      </c>
      <c r="P225" s="378" t="s">
        <v>234</v>
      </c>
      <c r="Q225" s="378" t="s">
        <v>235</v>
      </c>
      <c r="R225" s="383" t="str">
        <f t="shared" si="141"/>
        <v>1001371</v>
      </c>
      <c r="S225" s="380">
        <v>1</v>
      </c>
      <c r="T225" s="399" t="s">
        <v>149</v>
      </c>
      <c r="U225" s="377">
        <v>50000</v>
      </c>
      <c r="V225" s="377">
        <f t="shared" si="133"/>
        <v>9000</v>
      </c>
      <c r="W225" s="377">
        <v>0</v>
      </c>
      <c r="X225" s="384">
        <v>226</v>
      </c>
      <c r="Y225" s="385" t="s">
        <v>47</v>
      </c>
      <c r="Z225" s="386">
        <f t="shared" si="81"/>
        <v>41000</v>
      </c>
      <c r="AA225" s="387"/>
      <c r="AB225" s="396"/>
      <c r="AC225" s="379">
        <f t="shared" si="142"/>
        <v>25000</v>
      </c>
      <c r="AD225" s="377"/>
      <c r="AE225" s="377"/>
      <c r="AF225" s="399" t="s">
        <v>422</v>
      </c>
      <c r="AG225" s="389">
        <v>8</v>
      </c>
      <c r="AH225" s="397">
        <v>20</v>
      </c>
      <c r="AI225" s="391" t="s">
        <v>229</v>
      </c>
      <c r="AJ225" s="378"/>
      <c r="AK225" s="378"/>
      <c r="AL225" s="383">
        <v>0</v>
      </c>
      <c r="AM225" s="380" t="s">
        <v>50</v>
      </c>
      <c r="AN225" s="377" t="s">
        <v>51</v>
      </c>
      <c r="AO225" s="377"/>
      <c r="AP225" s="383"/>
      <c r="AQ225" s="383"/>
      <c r="AR225" s="383"/>
    </row>
    <row r="226" spans="1:45" ht="15" customHeight="1" x14ac:dyDescent="0.3">
      <c r="A226" s="375">
        <v>19</v>
      </c>
      <c r="B226" s="376"/>
      <c r="C226" s="403" t="str">
        <f t="shared" si="139"/>
        <v>100019</v>
      </c>
      <c r="D226" s="403" t="str">
        <f t="shared" si="140"/>
        <v>100019/13</v>
      </c>
      <c r="E226" s="404" t="s">
        <v>251</v>
      </c>
      <c r="F226" s="404" t="s">
        <v>252</v>
      </c>
      <c r="G226" s="377">
        <v>1</v>
      </c>
      <c r="H226" s="379">
        <v>100138</v>
      </c>
      <c r="I226" s="403" t="str">
        <f t="shared" si="131"/>
        <v>Б-100138-13</v>
      </c>
      <c r="J226" s="381">
        <v>2</v>
      </c>
      <c r="K226" s="405">
        <v>1</v>
      </c>
      <c r="L226" s="403" t="s">
        <v>42</v>
      </c>
      <c r="M226" s="406">
        <v>1</v>
      </c>
      <c r="N226" s="403">
        <v>18</v>
      </c>
      <c r="O226" s="404" t="s">
        <v>170</v>
      </c>
      <c r="P226" s="404" t="s">
        <v>234</v>
      </c>
      <c r="Q226" s="404" t="s">
        <v>235</v>
      </c>
      <c r="R226" s="407" t="str">
        <f t="shared" si="141"/>
        <v>1001381</v>
      </c>
      <c r="S226" s="403">
        <v>1</v>
      </c>
      <c r="T226" s="401" t="s">
        <v>150</v>
      </c>
      <c r="U226" s="377">
        <v>50000</v>
      </c>
      <c r="V226" s="403">
        <f t="shared" si="133"/>
        <v>9000</v>
      </c>
      <c r="W226" s="403">
        <v>0</v>
      </c>
      <c r="X226" s="384">
        <v>227</v>
      </c>
      <c r="Y226" s="408" t="s">
        <v>47</v>
      </c>
      <c r="Z226" s="386">
        <f t="shared" si="81"/>
        <v>41000</v>
      </c>
      <c r="AA226" s="409"/>
      <c r="AB226" s="409"/>
      <c r="AC226" s="410">
        <f t="shared" si="142"/>
        <v>25000</v>
      </c>
      <c r="AD226" s="403"/>
      <c r="AE226" s="403"/>
      <c r="AF226" s="401" t="s">
        <v>422</v>
      </c>
      <c r="AG226" s="411">
        <v>8</v>
      </c>
      <c r="AH226" s="412">
        <v>13</v>
      </c>
      <c r="AI226" s="413" t="s">
        <v>229</v>
      </c>
      <c r="AJ226" s="404"/>
      <c r="AK226" s="404"/>
      <c r="AL226" s="407">
        <v>0</v>
      </c>
      <c r="AM226" s="403" t="s">
        <v>50</v>
      </c>
      <c r="AN226" s="403" t="s">
        <v>51</v>
      </c>
      <c r="AO226" s="403"/>
      <c r="AP226" s="407"/>
      <c r="AQ226" s="407"/>
      <c r="AR226" s="407"/>
      <c r="AS226" s="330"/>
    </row>
    <row r="227" spans="1:45" ht="15" customHeight="1" x14ac:dyDescent="0.3">
      <c r="A227" s="375">
        <v>20</v>
      </c>
      <c r="B227" s="441"/>
      <c r="C227" s="377" t="str">
        <f>"1000"&amp;A227</f>
        <v>100020</v>
      </c>
      <c r="D227" s="377" t="str">
        <f>"1000"&amp;A227&amp;"/13"</f>
        <v>100020/13</v>
      </c>
      <c r="E227" s="378" t="s">
        <v>251</v>
      </c>
      <c r="F227" s="378" t="s">
        <v>252</v>
      </c>
      <c r="G227" s="377">
        <v>1</v>
      </c>
      <c r="H227" s="379">
        <v>100139</v>
      </c>
      <c r="I227" s="380" t="str">
        <f>"Б-"&amp;H227&amp;"-13"</f>
        <v>Б-100139-13</v>
      </c>
      <c r="J227" s="381">
        <v>2</v>
      </c>
      <c r="K227" s="382">
        <v>2</v>
      </c>
      <c r="L227" s="377" t="s">
        <v>42</v>
      </c>
      <c r="M227" s="381">
        <v>1</v>
      </c>
      <c r="N227" s="377">
        <v>18</v>
      </c>
      <c r="O227" s="378" t="s">
        <v>167</v>
      </c>
      <c r="P227" s="378" t="s">
        <v>234</v>
      </c>
      <c r="Q227" s="378" t="s">
        <v>235</v>
      </c>
      <c r="R227" s="383" t="str">
        <f>H227&amp;"1"</f>
        <v>1001391</v>
      </c>
      <c r="S227" s="380">
        <v>1</v>
      </c>
      <c r="T227" s="378" t="s">
        <v>139</v>
      </c>
      <c r="U227" s="377">
        <v>50000</v>
      </c>
      <c r="V227" s="377">
        <f>U227*0.18</f>
        <v>9000</v>
      </c>
      <c r="W227" s="377">
        <v>0</v>
      </c>
      <c r="X227" s="384">
        <v>228</v>
      </c>
      <c r="Y227" s="385" t="s">
        <v>47</v>
      </c>
      <c r="Z227" s="386">
        <f t="shared" si="81"/>
        <v>41000</v>
      </c>
      <c r="AA227" s="387"/>
      <c r="AB227" s="388"/>
      <c r="AC227" s="379">
        <f>U227*0.5</f>
        <v>25000</v>
      </c>
      <c r="AD227" s="377"/>
      <c r="AE227" s="377"/>
      <c r="AF227" s="378" t="s">
        <v>231</v>
      </c>
      <c r="AG227" s="389">
        <v>8</v>
      </c>
      <c r="AH227" s="390">
        <v>13</v>
      </c>
      <c r="AI227" s="391" t="s">
        <v>229</v>
      </c>
      <c r="AJ227" s="378"/>
      <c r="AK227" s="378"/>
      <c r="AL227" s="383">
        <v>0</v>
      </c>
      <c r="AM227" s="380" t="s">
        <v>50</v>
      </c>
      <c r="AN227" s="377" t="s">
        <v>51</v>
      </c>
      <c r="AO227" s="377"/>
      <c r="AP227" s="383"/>
      <c r="AQ227" s="383"/>
      <c r="AR227" s="383"/>
      <c r="AS227" s="380" t="s">
        <v>65</v>
      </c>
    </row>
    <row r="228" spans="1:45" ht="15" customHeight="1" x14ac:dyDescent="0.3">
      <c r="A228" s="375">
        <v>20</v>
      </c>
      <c r="B228" s="441"/>
      <c r="C228" s="377" t="str">
        <f t="shared" ref="C228:C231" si="143">"1000"&amp;A228</f>
        <v>100020</v>
      </c>
      <c r="D228" s="377" t="str">
        <f t="shared" ref="D228:D231" si="144">"1000"&amp;A228&amp;"/13"</f>
        <v>100020/13</v>
      </c>
      <c r="E228" s="378" t="s">
        <v>251</v>
      </c>
      <c r="F228" s="378" t="s">
        <v>252</v>
      </c>
      <c r="G228" s="377">
        <v>1</v>
      </c>
      <c r="H228" s="379">
        <v>100140</v>
      </c>
      <c r="I228" s="380" t="str">
        <f t="shared" ref="I228:I231" si="145">"Б-"&amp;H228&amp;"-13"</f>
        <v>Б-100140-13</v>
      </c>
      <c r="J228" s="381">
        <v>2</v>
      </c>
      <c r="K228" s="377">
        <v>7</v>
      </c>
      <c r="L228" s="377" t="s">
        <v>42</v>
      </c>
      <c r="M228" s="381">
        <v>1</v>
      </c>
      <c r="N228" s="377">
        <v>18</v>
      </c>
      <c r="O228" s="378" t="s">
        <v>168</v>
      </c>
      <c r="P228" s="378" t="s">
        <v>234</v>
      </c>
      <c r="Q228" s="378" t="s">
        <v>235</v>
      </c>
      <c r="R228" s="383" t="str">
        <f t="shared" ref="R228:R231" si="146">H228&amp;"1"</f>
        <v>1001401</v>
      </c>
      <c r="S228" s="380">
        <v>1</v>
      </c>
      <c r="T228" s="378" t="s">
        <v>140</v>
      </c>
      <c r="U228" s="377">
        <v>50000</v>
      </c>
      <c r="V228" s="377">
        <f t="shared" ref="V228:V231" si="147">U228*0.18</f>
        <v>9000</v>
      </c>
      <c r="W228" s="377">
        <v>0</v>
      </c>
      <c r="X228" s="384">
        <v>229</v>
      </c>
      <c r="Y228" s="385" t="s">
        <v>47</v>
      </c>
      <c r="Z228" s="386">
        <f t="shared" si="81"/>
        <v>41000</v>
      </c>
      <c r="AA228" s="387"/>
      <c r="AB228" s="429"/>
      <c r="AC228" s="379">
        <f t="shared" ref="AC228:AC231" si="148">U228*0.5</f>
        <v>25000</v>
      </c>
      <c r="AD228" s="377"/>
      <c r="AE228" s="377"/>
      <c r="AF228" s="378" t="s">
        <v>231</v>
      </c>
      <c r="AG228" s="389">
        <v>8</v>
      </c>
      <c r="AH228" s="395">
        <v>7</v>
      </c>
      <c r="AI228" s="391" t="s">
        <v>229</v>
      </c>
      <c r="AJ228" s="378"/>
      <c r="AK228" s="378"/>
      <c r="AL228" s="383">
        <v>0</v>
      </c>
      <c r="AM228" s="380" t="s">
        <v>50</v>
      </c>
      <c r="AN228" s="377" t="s">
        <v>51</v>
      </c>
      <c r="AO228" s="377"/>
      <c r="AP228" s="383"/>
      <c r="AQ228" s="383"/>
      <c r="AR228" s="383"/>
      <c r="AS228" t="s">
        <v>89</v>
      </c>
    </row>
    <row r="229" spans="1:45" ht="15" customHeight="1" x14ac:dyDescent="0.3">
      <c r="A229" s="375">
        <v>20</v>
      </c>
      <c r="B229" s="441"/>
      <c r="C229" s="377" t="str">
        <f t="shared" si="143"/>
        <v>100020</v>
      </c>
      <c r="D229" s="377" t="str">
        <f t="shared" si="144"/>
        <v>100020/13</v>
      </c>
      <c r="E229" s="378" t="s">
        <v>251</v>
      </c>
      <c r="F229" s="378" t="s">
        <v>252</v>
      </c>
      <c r="G229" s="377">
        <v>1</v>
      </c>
      <c r="H229" s="379">
        <v>100141</v>
      </c>
      <c r="I229" s="380" t="str">
        <f t="shared" si="145"/>
        <v>Б-100141-13</v>
      </c>
      <c r="J229" s="381">
        <v>2</v>
      </c>
      <c r="K229" s="377">
        <v>7</v>
      </c>
      <c r="L229" s="382" t="s">
        <v>91</v>
      </c>
      <c r="M229" s="381">
        <v>1</v>
      </c>
      <c r="N229" s="377">
        <v>18</v>
      </c>
      <c r="O229" s="378" t="s">
        <v>168</v>
      </c>
      <c r="P229" s="378" t="s">
        <v>234</v>
      </c>
      <c r="Q229" s="378" t="s">
        <v>235</v>
      </c>
      <c r="R229" s="383" t="str">
        <f t="shared" si="146"/>
        <v>1001411</v>
      </c>
      <c r="S229" s="380">
        <v>1</v>
      </c>
      <c r="T229" s="378" t="s">
        <v>140</v>
      </c>
      <c r="U229" s="377">
        <v>50000</v>
      </c>
      <c r="V229" s="377">
        <f t="shared" si="147"/>
        <v>9000</v>
      </c>
      <c r="W229" s="377">
        <v>0</v>
      </c>
      <c r="X229" s="384">
        <v>230</v>
      </c>
      <c r="Y229" s="385" t="s">
        <v>47</v>
      </c>
      <c r="Z229" s="386">
        <f t="shared" si="81"/>
        <v>41000</v>
      </c>
      <c r="AA229" s="387"/>
      <c r="AB229" s="429"/>
      <c r="AC229" s="379">
        <v>100000</v>
      </c>
      <c r="AD229" s="377"/>
      <c r="AE229" s="377"/>
      <c r="AF229" s="378" t="s">
        <v>231</v>
      </c>
      <c r="AG229" s="389">
        <v>8</v>
      </c>
      <c r="AH229" s="395">
        <v>7</v>
      </c>
      <c r="AI229" s="391" t="s">
        <v>229</v>
      </c>
      <c r="AJ229" s="378"/>
      <c r="AK229" s="378"/>
      <c r="AL229" s="383">
        <v>0</v>
      </c>
      <c r="AM229" s="380" t="s">
        <v>50</v>
      </c>
      <c r="AN229" s="377" t="s">
        <v>51</v>
      </c>
      <c r="AO229" s="377"/>
      <c r="AP229" s="383"/>
      <c r="AQ229" s="383"/>
      <c r="AR229" s="383"/>
      <c r="AS229" t="s">
        <v>90</v>
      </c>
    </row>
    <row r="230" spans="1:45" ht="15" customHeight="1" x14ac:dyDescent="0.3">
      <c r="A230" s="375">
        <v>20</v>
      </c>
      <c r="B230" s="441"/>
      <c r="C230" s="377" t="str">
        <f t="shared" si="143"/>
        <v>100020</v>
      </c>
      <c r="D230" s="377" t="str">
        <f t="shared" si="144"/>
        <v>100020/13</v>
      </c>
      <c r="E230" s="378" t="s">
        <v>251</v>
      </c>
      <c r="F230" s="378" t="s">
        <v>252</v>
      </c>
      <c r="G230" s="377">
        <v>1</v>
      </c>
      <c r="H230" s="379">
        <v>100142</v>
      </c>
      <c r="I230" s="380" t="str">
        <f t="shared" si="145"/>
        <v>Б-100142-13</v>
      </c>
      <c r="J230" s="381">
        <v>2</v>
      </c>
      <c r="K230" s="382">
        <v>11</v>
      </c>
      <c r="L230" s="377" t="s">
        <v>42</v>
      </c>
      <c r="M230" s="381">
        <v>1</v>
      </c>
      <c r="N230" s="377">
        <v>18</v>
      </c>
      <c r="O230" s="378" t="s">
        <v>169</v>
      </c>
      <c r="P230" s="378" t="s">
        <v>234</v>
      </c>
      <c r="Q230" s="378" t="s">
        <v>235</v>
      </c>
      <c r="R230" s="383" t="str">
        <f t="shared" si="146"/>
        <v>1001421</v>
      </c>
      <c r="S230" s="380">
        <v>1</v>
      </c>
      <c r="T230" s="378" t="s">
        <v>141</v>
      </c>
      <c r="U230" s="377">
        <v>50000</v>
      </c>
      <c r="V230" s="377">
        <f t="shared" si="147"/>
        <v>9000</v>
      </c>
      <c r="W230" s="377">
        <v>0</v>
      </c>
      <c r="X230" s="384">
        <v>231</v>
      </c>
      <c r="Y230" s="385" t="s">
        <v>47</v>
      </c>
      <c r="Z230" s="386">
        <f t="shared" si="81"/>
        <v>41000</v>
      </c>
      <c r="AA230" s="387"/>
      <c r="AB230" s="396"/>
      <c r="AC230" s="379">
        <f t="shared" si="148"/>
        <v>25000</v>
      </c>
      <c r="AD230" s="377"/>
      <c r="AE230" s="377"/>
      <c r="AF230" s="378" t="s">
        <v>231</v>
      </c>
      <c r="AG230" s="389">
        <v>8</v>
      </c>
      <c r="AH230" s="397">
        <v>20</v>
      </c>
      <c r="AI230" s="391" t="s">
        <v>229</v>
      </c>
      <c r="AJ230" s="378"/>
      <c r="AK230" s="378"/>
      <c r="AL230" s="383">
        <v>0</v>
      </c>
      <c r="AM230" s="380" t="s">
        <v>50</v>
      </c>
      <c r="AN230" s="377" t="s">
        <v>51</v>
      </c>
      <c r="AO230" s="377"/>
      <c r="AP230" s="383"/>
      <c r="AQ230" s="383"/>
      <c r="AR230" s="383"/>
    </row>
    <row r="231" spans="1:45" ht="15" customHeight="1" x14ac:dyDescent="0.3">
      <c r="A231" s="375">
        <v>20</v>
      </c>
      <c r="B231" s="441"/>
      <c r="C231" s="377" t="str">
        <f t="shared" si="143"/>
        <v>100020</v>
      </c>
      <c r="D231" s="377" t="str">
        <f t="shared" si="144"/>
        <v>100020/13</v>
      </c>
      <c r="E231" s="378" t="s">
        <v>251</v>
      </c>
      <c r="F231" s="378" t="s">
        <v>252</v>
      </c>
      <c r="G231" s="377">
        <v>1</v>
      </c>
      <c r="H231" s="379">
        <v>100143</v>
      </c>
      <c r="I231" s="380" t="str">
        <f t="shared" si="145"/>
        <v>Б-100143-13</v>
      </c>
      <c r="J231" s="381">
        <v>2</v>
      </c>
      <c r="K231" s="398">
        <v>1</v>
      </c>
      <c r="L231" s="377" t="s">
        <v>42</v>
      </c>
      <c r="M231" s="381">
        <v>1</v>
      </c>
      <c r="N231" s="377">
        <v>18</v>
      </c>
      <c r="O231" s="378" t="s">
        <v>170</v>
      </c>
      <c r="P231" s="378" t="s">
        <v>234</v>
      </c>
      <c r="Q231" s="378" t="s">
        <v>235</v>
      </c>
      <c r="R231" s="383" t="str">
        <f t="shared" si="146"/>
        <v>1001431</v>
      </c>
      <c r="S231" s="380">
        <v>1</v>
      </c>
      <c r="T231" s="378" t="s">
        <v>142</v>
      </c>
      <c r="U231" s="377">
        <v>50000</v>
      </c>
      <c r="V231" s="377">
        <f t="shared" si="147"/>
        <v>9000</v>
      </c>
      <c r="W231" s="377">
        <v>0</v>
      </c>
      <c r="X231" s="384">
        <v>232</v>
      </c>
      <c r="Y231" s="385" t="s">
        <v>47</v>
      </c>
      <c r="Z231" s="386">
        <f t="shared" si="81"/>
        <v>41000</v>
      </c>
      <c r="AA231" s="387"/>
      <c r="AB231" s="396"/>
      <c r="AC231" s="379">
        <f t="shared" si="148"/>
        <v>25000</v>
      </c>
      <c r="AD231" s="377"/>
      <c r="AE231" s="377"/>
      <c r="AF231" s="378" t="s">
        <v>231</v>
      </c>
      <c r="AG231" s="389">
        <v>8</v>
      </c>
      <c r="AH231" s="397">
        <v>13</v>
      </c>
      <c r="AI231" s="391" t="s">
        <v>229</v>
      </c>
      <c r="AJ231" s="378"/>
      <c r="AK231" s="378"/>
      <c r="AL231" s="383">
        <v>0</v>
      </c>
      <c r="AM231" s="380" t="s">
        <v>50</v>
      </c>
      <c r="AN231" s="377" t="s">
        <v>51</v>
      </c>
      <c r="AO231" s="377"/>
      <c r="AP231" s="383"/>
      <c r="AQ231" s="383"/>
      <c r="AR231" s="383"/>
    </row>
    <row r="232" spans="1:45" ht="15" customHeight="1" x14ac:dyDescent="0.3">
      <c r="A232" s="375">
        <v>20</v>
      </c>
      <c r="B232" s="441"/>
      <c r="C232" s="377" t="str">
        <f>"1000"&amp;A232</f>
        <v>100020</v>
      </c>
      <c r="D232" s="377" t="str">
        <f>"1000"&amp;A232&amp;"/13"</f>
        <v>100020/13</v>
      </c>
      <c r="E232" s="378" t="s">
        <v>251</v>
      </c>
      <c r="F232" s="378" t="s">
        <v>252</v>
      </c>
      <c r="G232" s="377">
        <v>1</v>
      </c>
      <c r="H232" s="379">
        <v>100144</v>
      </c>
      <c r="I232" s="380" t="str">
        <f>"Б-"&amp;H232&amp;"-13"</f>
        <v>Б-100144-13</v>
      </c>
      <c r="J232" s="381">
        <v>2</v>
      </c>
      <c r="K232" s="377">
        <v>7</v>
      </c>
      <c r="L232" s="377" t="s">
        <v>42</v>
      </c>
      <c r="M232" s="381">
        <v>1</v>
      </c>
      <c r="N232" s="377">
        <v>18</v>
      </c>
      <c r="O232" s="378" t="s">
        <v>167</v>
      </c>
      <c r="P232" s="378" t="s">
        <v>234</v>
      </c>
      <c r="Q232" s="378" t="s">
        <v>235</v>
      </c>
      <c r="R232" s="383" t="str">
        <f>H232&amp;"1"</f>
        <v>1001441</v>
      </c>
      <c r="S232" s="380">
        <v>1</v>
      </c>
      <c r="T232" s="394" t="s">
        <v>143</v>
      </c>
      <c r="U232" s="377">
        <v>50000</v>
      </c>
      <c r="V232" s="377">
        <f>U232*0.18</f>
        <v>9000</v>
      </c>
      <c r="W232" s="377">
        <v>0</v>
      </c>
      <c r="X232" s="384">
        <v>233</v>
      </c>
      <c r="Y232" s="385" t="s">
        <v>47</v>
      </c>
      <c r="Z232" s="386">
        <f t="shared" si="81"/>
        <v>41000</v>
      </c>
      <c r="AA232" s="387"/>
      <c r="AB232" s="388"/>
      <c r="AC232" s="379">
        <f>U232*0.5</f>
        <v>25000</v>
      </c>
      <c r="AD232" s="377"/>
      <c r="AE232" s="377"/>
      <c r="AF232" s="394" t="s">
        <v>232</v>
      </c>
      <c r="AG232" s="389">
        <v>8</v>
      </c>
      <c r="AH232" s="390">
        <v>13</v>
      </c>
      <c r="AI232" s="391" t="s">
        <v>229</v>
      </c>
      <c r="AJ232" s="378"/>
      <c r="AK232" s="378"/>
      <c r="AL232" s="383">
        <v>0</v>
      </c>
      <c r="AM232" s="380" t="s">
        <v>50</v>
      </c>
      <c r="AN232" s="377" t="s">
        <v>51</v>
      </c>
      <c r="AO232" s="377"/>
      <c r="AP232" s="383"/>
      <c r="AQ232" s="383"/>
      <c r="AR232" s="383"/>
    </row>
    <row r="233" spans="1:45" ht="15" customHeight="1" x14ac:dyDescent="0.3">
      <c r="A233" s="375">
        <v>20</v>
      </c>
      <c r="B233" s="441"/>
      <c r="C233" s="377" t="str">
        <f t="shared" ref="C233:C236" si="149">"1000"&amp;A233</f>
        <v>100020</v>
      </c>
      <c r="D233" s="377" t="str">
        <f t="shared" ref="D233:D236" si="150">"1000"&amp;A233&amp;"/13"</f>
        <v>100020/13</v>
      </c>
      <c r="E233" s="378" t="s">
        <v>251</v>
      </c>
      <c r="F233" s="378" t="s">
        <v>252</v>
      </c>
      <c r="G233" s="377">
        <v>1</v>
      </c>
      <c r="H233" s="379">
        <v>100145</v>
      </c>
      <c r="I233" s="380" t="str">
        <f t="shared" ref="I233:I236" si="151">"Б-"&amp;H233&amp;"-13"</f>
        <v>Б-100145-13</v>
      </c>
      <c r="J233" s="381">
        <v>2</v>
      </c>
      <c r="K233" s="398">
        <v>12</v>
      </c>
      <c r="L233" s="377" t="s">
        <v>42</v>
      </c>
      <c r="M233" s="381">
        <v>1</v>
      </c>
      <c r="N233" s="377">
        <v>18</v>
      </c>
      <c r="O233" s="378" t="s">
        <v>168</v>
      </c>
      <c r="P233" s="378" t="s">
        <v>234</v>
      </c>
      <c r="Q233" s="378" t="s">
        <v>235</v>
      </c>
      <c r="R233" s="383" t="str">
        <f t="shared" ref="R233:R236" si="152">H233&amp;"1"</f>
        <v>1001451</v>
      </c>
      <c r="S233" s="380">
        <v>1</v>
      </c>
      <c r="T233" s="394" t="s">
        <v>144</v>
      </c>
      <c r="U233" s="377">
        <v>50000</v>
      </c>
      <c r="V233" s="377">
        <f t="shared" ref="V233:V236" si="153">U233*0.18</f>
        <v>9000</v>
      </c>
      <c r="W233" s="377">
        <v>0</v>
      </c>
      <c r="X233" s="384">
        <v>234</v>
      </c>
      <c r="Y233" s="385" t="s">
        <v>47</v>
      </c>
      <c r="Z233" s="386">
        <f t="shared" si="81"/>
        <v>41000</v>
      </c>
      <c r="AA233" s="387"/>
      <c r="AB233" s="429"/>
      <c r="AC233" s="379">
        <f t="shared" ref="AC233:AC236" si="154">U233*0.5</f>
        <v>25000</v>
      </c>
      <c r="AD233" s="377"/>
      <c r="AE233" s="377"/>
      <c r="AF233" s="394" t="s">
        <v>232</v>
      </c>
      <c r="AG233" s="389">
        <v>8</v>
      </c>
      <c r="AH233" s="395">
        <v>7</v>
      </c>
      <c r="AI233" s="391" t="s">
        <v>229</v>
      </c>
      <c r="AJ233" s="378"/>
      <c r="AK233" s="378"/>
      <c r="AL233" s="383">
        <v>0</v>
      </c>
      <c r="AM233" s="380" t="s">
        <v>50</v>
      </c>
      <c r="AN233" s="377" t="s">
        <v>51</v>
      </c>
      <c r="AO233" s="377"/>
      <c r="AP233" s="383"/>
      <c r="AQ233" s="383"/>
      <c r="AR233" s="383"/>
    </row>
    <row r="234" spans="1:45" ht="15" customHeight="1" x14ac:dyDescent="0.3">
      <c r="A234" s="375">
        <v>20</v>
      </c>
      <c r="B234" s="441"/>
      <c r="C234" s="377" t="str">
        <f t="shared" si="149"/>
        <v>100020</v>
      </c>
      <c r="D234" s="377" t="str">
        <f t="shared" si="150"/>
        <v>100020/13</v>
      </c>
      <c r="E234" s="378" t="s">
        <v>251</v>
      </c>
      <c r="F234" s="378" t="s">
        <v>252</v>
      </c>
      <c r="G234" s="377">
        <v>1</v>
      </c>
      <c r="H234" s="379">
        <v>100146</v>
      </c>
      <c r="I234" s="380" t="str">
        <f t="shared" si="151"/>
        <v>Б-100146-13</v>
      </c>
      <c r="J234" s="381">
        <v>2</v>
      </c>
      <c r="K234" s="377">
        <v>7</v>
      </c>
      <c r="L234" s="377" t="s">
        <v>42</v>
      </c>
      <c r="M234" s="450">
        <v>0</v>
      </c>
      <c r="N234" s="377">
        <v>18</v>
      </c>
      <c r="O234" s="378" t="s">
        <v>168</v>
      </c>
      <c r="P234" s="378" t="s">
        <v>234</v>
      </c>
      <c r="Q234" s="378" t="s">
        <v>235</v>
      </c>
      <c r="R234" s="383" t="str">
        <f t="shared" si="152"/>
        <v>1001461</v>
      </c>
      <c r="S234" s="380">
        <v>1</v>
      </c>
      <c r="T234" s="394" t="s">
        <v>144</v>
      </c>
      <c r="U234" s="377">
        <v>50000</v>
      </c>
      <c r="V234" s="377">
        <f t="shared" si="153"/>
        <v>9000</v>
      </c>
      <c r="W234" s="377">
        <v>0</v>
      </c>
      <c r="X234" s="384">
        <v>235</v>
      </c>
      <c r="Y234" s="385" t="s">
        <v>47</v>
      </c>
      <c r="Z234" s="386">
        <f t="shared" si="81"/>
        <v>41000</v>
      </c>
      <c r="AA234" s="387"/>
      <c r="AB234" s="429"/>
      <c r="AC234" s="379">
        <f t="shared" si="154"/>
        <v>25000</v>
      </c>
      <c r="AD234" s="377"/>
      <c r="AE234" s="377"/>
      <c r="AF234" s="394" t="s">
        <v>232</v>
      </c>
      <c r="AG234" s="389">
        <v>8</v>
      </c>
      <c r="AH234" s="395">
        <v>7</v>
      </c>
      <c r="AI234" s="391" t="s">
        <v>229</v>
      </c>
      <c r="AJ234" s="378"/>
      <c r="AK234" s="378"/>
      <c r="AL234" s="383">
        <v>0</v>
      </c>
      <c r="AM234" s="380" t="s">
        <v>50</v>
      </c>
      <c r="AN234" s="377" t="s">
        <v>51</v>
      </c>
      <c r="AO234" s="377"/>
      <c r="AP234" s="383"/>
      <c r="AQ234" s="383"/>
      <c r="AR234" s="383"/>
    </row>
    <row r="235" spans="1:45" ht="15" customHeight="1" x14ac:dyDescent="0.3">
      <c r="A235" s="375">
        <v>20</v>
      </c>
      <c r="B235" s="441"/>
      <c r="C235" s="377" t="str">
        <f t="shared" si="149"/>
        <v>100020</v>
      </c>
      <c r="D235" s="377" t="str">
        <f t="shared" si="150"/>
        <v>100020/13</v>
      </c>
      <c r="E235" s="378" t="s">
        <v>251</v>
      </c>
      <c r="F235" s="378" t="s">
        <v>252</v>
      </c>
      <c r="G235" s="377">
        <v>1</v>
      </c>
      <c r="H235" s="379">
        <v>100147</v>
      </c>
      <c r="I235" s="380" t="str">
        <f t="shared" si="151"/>
        <v>Б-100147-13</v>
      </c>
      <c r="J235" s="381">
        <v>2</v>
      </c>
      <c r="K235" s="398">
        <v>11</v>
      </c>
      <c r="L235" s="377" t="s">
        <v>42</v>
      </c>
      <c r="M235" s="381">
        <v>1</v>
      </c>
      <c r="N235" s="377">
        <v>18</v>
      </c>
      <c r="O235" s="378" t="s">
        <v>169</v>
      </c>
      <c r="P235" s="378" t="s">
        <v>234</v>
      </c>
      <c r="Q235" s="378" t="s">
        <v>235</v>
      </c>
      <c r="R235" s="383" t="str">
        <f t="shared" si="152"/>
        <v>1001471</v>
      </c>
      <c r="S235" s="380">
        <v>1</v>
      </c>
      <c r="T235" s="394" t="s">
        <v>145</v>
      </c>
      <c r="U235" s="377">
        <v>50000</v>
      </c>
      <c r="V235" s="377">
        <f t="shared" si="153"/>
        <v>9000</v>
      </c>
      <c r="W235" s="377">
        <v>0</v>
      </c>
      <c r="X235" s="384">
        <v>236</v>
      </c>
      <c r="Y235" s="385" t="s">
        <v>47</v>
      </c>
      <c r="Z235" s="386">
        <f t="shared" si="81"/>
        <v>41000</v>
      </c>
      <c r="AA235" s="387"/>
      <c r="AB235" s="396"/>
      <c r="AC235" s="379">
        <f t="shared" si="154"/>
        <v>25000</v>
      </c>
      <c r="AD235" s="377"/>
      <c r="AE235" s="377"/>
      <c r="AF235" s="394" t="s">
        <v>232</v>
      </c>
      <c r="AG235" s="389">
        <v>8</v>
      </c>
      <c r="AH235" s="397">
        <v>20</v>
      </c>
      <c r="AI235" s="391" t="s">
        <v>229</v>
      </c>
      <c r="AJ235" s="378"/>
      <c r="AK235" s="378"/>
      <c r="AL235" s="383">
        <v>0</v>
      </c>
      <c r="AM235" s="380" t="s">
        <v>50</v>
      </c>
      <c r="AN235" s="377" t="s">
        <v>51</v>
      </c>
      <c r="AO235" s="377"/>
      <c r="AP235" s="383"/>
      <c r="AQ235" s="383"/>
      <c r="AR235" s="383"/>
    </row>
    <row r="236" spans="1:45" ht="15" customHeight="1" x14ac:dyDescent="0.3">
      <c r="A236" s="375">
        <v>20</v>
      </c>
      <c r="B236" s="441"/>
      <c r="C236" s="377" t="str">
        <f t="shared" si="149"/>
        <v>100020</v>
      </c>
      <c r="D236" s="377" t="str">
        <f t="shared" si="150"/>
        <v>100020/13</v>
      </c>
      <c r="E236" s="378" t="s">
        <v>251</v>
      </c>
      <c r="F236" s="378" t="s">
        <v>252</v>
      </c>
      <c r="G236" s="377">
        <v>1</v>
      </c>
      <c r="H236" s="379">
        <v>100148</v>
      </c>
      <c r="I236" s="380" t="str">
        <f t="shared" si="151"/>
        <v>Б-100148-13</v>
      </c>
      <c r="J236" s="381">
        <v>2</v>
      </c>
      <c r="K236" s="398">
        <v>1</v>
      </c>
      <c r="L236" s="377" t="s">
        <v>42</v>
      </c>
      <c r="M236" s="381">
        <v>1</v>
      </c>
      <c r="N236" s="377">
        <v>18</v>
      </c>
      <c r="O236" s="378" t="s">
        <v>170</v>
      </c>
      <c r="P236" s="378" t="s">
        <v>234</v>
      </c>
      <c r="Q236" s="378" t="s">
        <v>235</v>
      </c>
      <c r="R236" s="383" t="str">
        <f t="shared" si="152"/>
        <v>1001481</v>
      </c>
      <c r="S236" s="380">
        <v>1</v>
      </c>
      <c r="T236" s="394" t="s">
        <v>146</v>
      </c>
      <c r="U236" s="377">
        <v>50000</v>
      </c>
      <c r="V236" s="377">
        <f t="shared" si="153"/>
        <v>9000</v>
      </c>
      <c r="W236" s="377">
        <v>0</v>
      </c>
      <c r="X236" s="384">
        <v>237</v>
      </c>
      <c r="Y236" s="385" t="s">
        <v>47</v>
      </c>
      <c r="Z236" s="386">
        <f t="shared" ref="Z236:Z256" si="155">U236-V236</f>
        <v>41000</v>
      </c>
      <c r="AA236" s="387"/>
      <c r="AB236" s="396"/>
      <c r="AC236" s="379">
        <f t="shared" si="154"/>
        <v>25000</v>
      </c>
      <c r="AD236" s="377"/>
      <c r="AE236" s="377"/>
      <c r="AF236" s="394" t="s">
        <v>232</v>
      </c>
      <c r="AG236" s="389">
        <v>8</v>
      </c>
      <c r="AH236" s="397">
        <v>13</v>
      </c>
      <c r="AI236" s="391" t="s">
        <v>229</v>
      </c>
      <c r="AJ236" s="378"/>
      <c r="AK236" s="378"/>
      <c r="AL236" s="383">
        <v>0</v>
      </c>
      <c r="AM236" s="380" t="s">
        <v>50</v>
      </c>
      <c r="AN236" s="377" t="s">
        <v>51</v>
      </c>
      <c r="AO236" s="377"/>
      <c r="AP236" s="383"/>
      <c r="AQ236" s="383"/>
      <c r="AR236" s="383"/>
    </row>
    <row r="237" spans="1:45" ht="15" customHeight="1" x14ac:dyDescent="0.3">
      <c r="A237" s="375">
        <v>20</v>
      </c>
      <c r="B237" s="441"/>
      <c r="C237" s="377" t="str">
        <f>"1000"&amp;A237</f>
        <v>100020</v>
      </c>
      <c r="D237" s="377" t="str">
        <f>"1000"&amp;A237&amp;"/13"</f>
        <v>100020/13</v>
      </c>
      <c r="E237" s="378" t="s">
        <v>251</v>
      </c>
      <c r="F237" s="378" t="s">
        <v>252</v>
      </c>
      <c r="G237" s="377">
        <v>1</v>
      </c>
      <c r="H237" s="379">
        <v>100149</v>
      </c>
      <c r="I237" s="380" t="str">
        <f>"Б-"&amp;H237&amp;"-13"</f>
        <v>Б-100149-13</v>
      </c>
      <c r="J237" s="381">
        <v>2</v>
      </c>
      <c r="K237" s="377">
        <v>7</v>
      </c>
      <c r="L237" s="377" t="s">
        <v>42</v>
      </c>
      <c r="M237" s="381">
        <v>1</v>
      </c>
      <c r="N237" s="377">
        <v>18</v>
      </c>
      <c r="O237" s="378" t="s">
        <v>167</v>
      </c>
      <c r="P237" s="378" t="s">
        <v>234</v>
      </c>
      <c r="Q237" s="378" t="s">
        <v>235</v>
      </c>
      <c r="R237" s="383" t="str">
        <f>H237&amp;"1"</f>
        <v>1001491</v>
      </c>
      <c r="S237" s="380">
        <v>1</v>
      </c>
      <c r="T237" s="399" t="s">
        <v>147</v>
      </c>
      <c r="U237" s="377">
        <v>50000</v>
      </c>
      <c r="V237" s="377">
        <f>U237*0.18</f>
        <v>9000</v>
      </c>
      <c r="W237" s="377">
        <v>0</v>
      </c>
      <c r="X237" s="384">
        <v>238</v>
      </c>
      <c r="Y237" s="385" t="s">
        <v>47</v>
      </c>
      <c r="Z237" s="386">
        <f t="shared" si="155"/>
        <v>41000</v>
      </c>
      <c r="AA237" s="387"/>
      <c r="AB237" s="388"/>
      <c r="AC237" s="379">
        <f>U237*0.5</f>
        <v>25000</v>
      </c>
      <c r="AD237" s="377"/>
      <c r="AE237" s="377"/>
      <c r="AF237" s="399" t="s">
        <v>422</v>
      </c>
      <c r="AG237" s="389">
        <v>8</v>
      </c>
      <c r="AH237" s="390">
        <v>13</v>
      </c>
      <c r="AI237" s="391" t="s">
        <v>229</v>
      </c>
      <c r="AJ237" s="378"/>
      <c r="AK237" s="378"/>
      <c r="AL237" s="383">
        <v>0</v>
      </c>
      <c r="AM237" s="380" t="s">
        <v>50</v>
      </c>
      <c r="AN237" s="377" t="s">
        <v>51</v>
      </c>
      <c r="AO237" s="377"/>
      <c r="AP237" s="383"/>
      <c r="AQ237" s="383"/>
      <c r="AR237" s="383"/>
    </row>
    <row r="238" spans="1:45" ht="15" customHeight="1" x14ac:dyDescent="0.3">
      <c r="A238" s="375">
        <v>20</v>
      </c>
      <c r="B238" s="441"/>
      <c r="C238" s="377" t="str">
        <f t="shared" ref="C238:C241" si="156">"1000"&amp;A238</f>
        <v>100020</v>
      </c>
      <c r="D238" s="377" t="str">
        <f t="shared" ref="D238:D241" si="157">"1000"&amp;A238&amp;"/13"</f>
        <v>100020/13</v>
      </c>
      <c r="E238" s="378" t="s">
        <v>251</v>
      </c>
      <c r="F238" s="378" t="s">
        <v>252</v>
      </c>
      <c r="G238" s="377">
        <v>1</v>
      </c>
      <c r="H238" s="379">
        <v>100150</v>
      </c>
      <c r="I238" s="380" t="str">
        <f t="shared" ref="I238:I241" si="158">"Б-"&amp;H238&amp;"-13"</f>
        <v>Б-100150-13</v>
      </c>
      <c r="J238" s="381">
        <v>2</v>
      </c>
      <c r="K238" s="382">
        <v>3</v>
      </c>
      <c r="L238" s="377" t="s">
        <v>42</v>
      </c>
      <c r="M238" s="381">
        <v>1</v>
      </c>
      <c r="N238" s="377">
        <v>18</v>
      </c>
      <c r="O238" s="378" t="s">
        <v>168</v>
      </c>
      <c r="P238" s="378" t="s">
        <v>234</v>
      </c>
      <c r="Q238" s="378" t="s">
        <v>235</v>
      </c>
      <c r="R238" s="383" t="str">
        <f t="shared" ref="R238:R241" si="159">H238&amp;"1"</f>
        <v>1001501</v>
      </c>
      <c r="S238" s="380">
        <v>1</v>
      </c>
      <c r="T238" s="399" t="s">
        <v>148</v>
      </c>
      <c r="U238" s="377">
        <v>50000</v>
      </c>
      <c r="V238" s="377">
        <f t="shared" ref="V238:V241" si="160">U238*0.18</f>
        <v>9000</v>
      </c>
      <c r="W238" s="377">
        <v>0</v>
      </c>
      <c r="X238" s="384">
        <v>239</v>
      </c>
      <c r="Y238" s="385" t="s">
        <v>47</v>
      </c>
      <c r="Z238" s="386">
        <f t="shared" si="155"/>
        <v>41000</v>
      </c>
      <c r="AA238" s="387"/>
      <c r="AB238" s="429"/>
      <c r="AC238" s="379">
        <f t="shared" ref="AC238:AC241" si="161">U238*0.5</f>
        <v>25000</v>
      </c>
      <c r="AD238" s="377"/>
      <c r="AE238" s="377"/>
      <c r="AF238" s="399" t="s">
        <v>422</v>
      </c>
      <c r="AG238" s="389">
        <v>8</v>
      </c>
      <c r="AH238" s="395">
        <v>7</v>
      </c>
      <c r="AI238" s="391" t="s">
        <v>229</v>
      </c>
      <c r="AJ238" s="378"/>
      <c r="AK238" s="378"/>
      <c r="AL238" s="383">
        <v>0</v>
      </c>
      <c r="AM238" s="380" t="s">
        <v>50</v>
      </c>
      <c r="AN238" s="377" t="s">
        <v>51</v>
      </c>
      <c r="AO238" s="377"/>
      <c r="AP238" s="383"/>
      <c r="AQ238" s="383"/>
      <c r="AR238" s="383"/>
    </row>
    <row r="239" spans="1:45" ht="15" customHeight="1" x14ac:dyDescent="0.3">
      <c r="A239" s="375">
        <v>20</v>
      </c>
      <c r="B239" s="441"/>
      <c r="C239" s="377" t="str">
        <f t="shared" si="156"/>
        <v>100020</v>
      </c>
      <c r="D239" s="377" t="str">
        <f t="shared" si="157"/>
        <v>100020/13</v>
      </c>
      <c r="E239" s="378" t="s">
        <v>251</v>
      </c>
      <c r="F239" s="378" t="s">
        <v>252</v>
      </c>
      <c r="G239" s="377">
        <v>1</v>
      </c>
      <c r="H239" s="379">
        <v>100151</v>
      </c>
      <c r="I239" s="380" t="str">
        <f t="shared" si="158"/>
        <v>Б-100151-13</v>
      </c>
      <c r="J239" s="381">
        <v>2</v>
      </c>
      <c r="K239" s="377">
        <v>7</v>
      </c>
      <c r="L239" s="377" t="s">
        <v>42</v>
      </c>
      <c r="M239" s="381">
        <v>1</v>
      </c>
      <c r="N239" s="377">
        <v>18</v>
      </c>
      <c r="O239" s="378" t="s">
        <v>168</v>
      </c>
      <c r="P239" s="378" t="s">
        <v>234</v>
      </c>
      <c r="Q239" s="378" t="s">
        <v>235</v>
      </c>
      <c r="R239" s="383" t="str">
        <f t="shared" si="159"/>
        <v>1001511</v>
      </c>
      <c r="S239" s="380">
        <v>1</v>
      </c>
      <c r="T239" s="399" t="s">
        <v>148</v>
      </c>
      <c r="U239" s="377">
        <v>50000</v>
      </c>
      <c r="V239" s="377">
        <f t="shared" si="160"/>
        <v>9000</v>
      </c>
      <c r="W239" s="377">
        <v>0</v>
      </c>
      <c r="X239" s="384">
        <v>240</v>
      </c>
      <c r="Y239" s="385" t="s">
        <v>47</v>
      </c>
      <c r="Z239" s="386">
        <f t="shared" si="155"/>
        <v>41000</v>
      </c>
      <c r="AA239" s="387"/>
      <c r="AB239" s="429"/>
      <c r="AC239" s="379">
        <v>200000</v>
      </c>
      <c r="AD239" s="377"/>
      <c r="AE239" s="377"/>
      <c r="AF239" s="399" t="s">
        <v>422</v>
      </c>
      <c r="AG239" s="389">
        <v>8</v>
      </c>
      <c r="AH239" s="395">
        <v>7</v>
      </c>
      <c r="AI239" s="391" t="s">
        <v>229</v>
      </c>
      <c r="AJ239" s="378"/>
      <c r="AK239" s="378"/>
      <c r="AL239" s="383">
        <v>0</v>
      </c>
      <c r="AM239" s="380" t="s">
        <v>50</v>
      </c>
      <c r="AN239" s="377" t="s">
        <v>51</v>
      </c>
      <c r="AO239" s="377"/>
      <c r="AP239" s="383"/>
      <c r="AQ239" s="383"/>
      <c r="AR239" s="383"/>
    </row>
    <row r="240" spans="1:45" ht="15" customHeight="1" x14ac:dyDescent="0.3">
      <c r="A240" s="375">
        <v>20</v>
      </c>
      <c r="B240" s="441"/>
      <c r="C240" s="377" t="str">
        <f t="shared" si="156"/>
        <v>100020</v>
      </c>
      <c r="D240" s="377" t="str">
        <f t="shared" si="157"/>
        <v>100020/13</v>
      </c>
      <c r="E240" s="378" t="s">
        <v>251</v>
      </c>
      <c r="F240" s="378" t="s">
        <v>252</v>
      </c>
      <c r="G240" s="377">
        <v>1</v>
      </c>
      <c r="H240" s="379">
        <v>100152</v>
      </c>
      <c r="I240" s="380" t="str">
        <f t="shared" si="158"/>
        <v>Б-100152-13</v>
      </c>
      <c r="J240" s="381">
        <v>2</v>
      </c>
      <c r="K240" s="398">
        <v>11</v>
      </c>
      <c r="L240" s="377" t="s">
        <v>42</v>
      </c>
      <c r="M240" s="381">
        <v>1</v>
      </c>
      <c r="N240" s="377">
        <v>18</v>
      </c>
      <c r="O240" s="378" t="s">
        <v>169</v>
      </c>
      <c r="P240" s="378" t="s">
        <v>234</v>
      </c>
      <c r="Q240" s="378" t="s">
        <v>235</v>
      </c>
      <c r="R240" s="383" t="str">
        <f t="shared" si="159"/>
        <v>1001521</v>
      </c>
      <c r="S240" s="380">
        <v>1</v>
      </c>
      <c r="T240" s="399" t="s">
        <v>149</v>
      </c>
      <c r="U240" s="377">
        <v>50000</v>
      </c>
      <c r="V240" s="377">
        <f t="shared" si="160"/>
        <v>9000</v>
      </c>
      <c r="W240" s="377">
        <v>0</v>
      </c>
      <c r="X240" s="384">
        <v>241</v>
      </c>
      <c r="Y240" s="385" t="s">
        <v>47</v>
      </c>
      <c r="Z240" s="386">
        <f t="shared" si="155"/>
        <v>41000</v>
      </c>
      <c r="AA240" s="387"/>
      <c r="AB240" s="396"/>
      <c r="AC240" s="379">
        <f t="shared" si="161"/>
        <v>25000</v>
      </c>
      <c r="AD240" s="377"/>
      <c r="AE240" s="377"/>
      <c r="AF240" s="399" t="s">
        <v>422</v>
      </c>
      <c r="AG240" s="389">
        <v>8</v>
      </c>
      <c r="AH240" s="397">
        <v>20</v>
      </c>
      <c r="AI240" s="391" t="s">
        <v>229</v>
      </c>
      <c r="AJ240" s="378"/>
      <c r="AK240" s="378"/>
      <c r="AL240" s="383">
        <v>0</v>
      </c>
      <c r="AM240" s="380" t="s">
        <v>50</v>
      </c>
      <c r="AN240" s="377" t="s">
        <v>51</v>
      </c>
      <c r="AO240" s="377"/>
      <c r="AP240" s="383"/>
      <c r="AQ240" s="383"/>
      <c r="AR240" s="383"/>
    </row>
    <row r="241" spans="1:45" ht="15" customHeight="1" x14ac:dyDescent="0.3">
      <c r="A241" s="375">
        <v>20</v>
      </c>
      <c r="B241" s="441"/>
      <c r="C241" s="403" t="str">
        <f t="shared" si="156"/>
        <v>100020</v>
      </c>
      <c r="D241" s="403" t="str">
        <f t="shared" si="157"/>
        <v>100020/13</v>
      </c>
      <c r="E241" s="404" t="s">
        <v>251</v>
      </c>
      <c r="F241" s="404" t="s">
        <v>252</v>
      </c>
      <c r="G241" s="377">
        <v>1</v>
      </c>
      <c r="H241" s="379">
        <v>100153</v>
      </c>
      <c r="I241" s="403" t="str">
        <f t="shared" si="158"/>
        <v>Б-100153-13</v>
      </c>
      <c r="J241" s="381">
        <v>2</v>
      </c>
      <c r="K241" s="405">
        <v>1</v>
      </c>
      <c r="L241" s="403" t="s">
        <v>42</v>
      </c>
      <c r="M241" s="406">
        <v>1</v>
      </c>
      <c r="N241" s="403">
        <v>18</v>
      </c>
      <c r="O241" s="404" t="s">
        <v>170</v>
      </c>
      <c r="P241" s="404" t="s">
        <v>234</v>
      </c>
      <c r="Q241" s="404" t="s">
        <v>235</v>
      </c>
      <c r="R241" s="407" t="str">
        <f t="shared" si="159"/>
        <v>1001531</v>
      </c>
      <c r="S241" s="403">
        <v>1</v>
      </c>
      <c r="T241" s="401" t="s">
        <v>150</v>
      </c>
      <c r="U241" s="377">
        <v>50000</v>
      </c>
      <c r="V241" s="403">
        <f t="shared" si="160"/>
        <v>9000</v>
      </c>
      <c r="W241" s="403">
        <v>0</v>
      </c>
      <c r="X241" s="384">
        <v>242</v>
      </c>
      <c r="Y241" s="408" t="s">
        <v>47</v>
      </c>
      <c r="Z241" s="386">
        <f t="shared" si="155"/>
        <v>41000</v>
      </c>
      <c r="AA241" s="409"/>
      <c r="AB241" s="409"/>
      <c r="AC241" s="410">
        <f t="shared" si="161"/>
        <v>25000</v>
      </c>
      <c r="AD241" s="403"/>
      <c r="AE241" s="403"/>
      <c r="AF241" s="401" t="s">
        <v>422</v>
      </c>
      <c r="AG241" s="411">
        <v>8</v>
      </c>
      <c r="AH241" s="412">
        <v>13</v>
      </c>
      <c r="AI241" s="413" t="s">
        <v>229</v>
      </c>
      <c r="AJ241" s="404"/>
      <c r="AK241" s="404"/>
      <c r="AL241" s="407">
        <v>0</v>
      </c>
      <c r="AM241" s="403" t="s">
        <v>50</v>
      </c>
      <c r="AN241" s="403" t="s">
        <v>51</v>
      </c>
      <c r="AO241" s="403"/>
      <c r="AP241" s="407"/>
      <c r="AQ241" s="407"/>
      <c r="AR241" s="407"/>
      <c r="AS241" s="330"/>
    </row>
    <row r="242" spans="1:45" ht="15" customHeight="1" x14ac:dyDescent="0.3">
      <c r="A242" s="375">
        <v>21</v>
      </c>
      <c r="B242" s="441"/>
      <c r="C242" s="377" t="str">
        <f>"1000"&amp;A242</f>
        <v>100021</v>
      </c>
      <c r="D242" s="377" t="str">
        <f>"1000"&amp;A242&amp;"/13"</f>
        <v>100021/13</v>
      </c>
      <c r="E242" s="378" t="s">
        <v>251</v>
      </c>
      <c r="F242" s="378" t="s">
        <v>252</v>
      </c>
      <c r="G242" s="377">
        <v>1</v>
      </c>
      <c r="H242" s="379">
        <v>100154</v>
      </c>
      <c r="I242" s="380" t="str">
        <f>"Б-"&amp;H242&amp;"-13"</f>
        <v>Б-100154-13</v>
      </c>
      <c r="J242" s="381">
        <v>2</v>
      </c>
      <c r="K242" s="382">
        <v>2</v>
      </c>
      <c r="L242" s="382" t="s">
        <v>91</v>
      </c>
      <c r="M242" s="381">
        <v>1</v>
      </c>
      <c r="N242" s="377">
        <v>18</v>
      </c>
      <c r="O242" s="378" t="s">
        <v>167</v>
      </c>
      <c r="P242" s="378" t="s">
        <v>234</v>
      </c>
      <c r="Q242" s="378" t="s">
        <v>235</v>
      </c>
      <c r="R242" s="383" t="str">
        <f>H242&amp;"1"</f>
        <v>1001541</v>
      </c>
      <c r="S242" s="380">
        <v>1</v>
      </c>
      <c r="T242" s="378" t="s">
        <v>139</v>
      </c>
      <c r="U242" s="377">
        <v>50000</v>
      </c>
      <c r="V242" s="377">
        <f>U242*0.18</f>
        <v>9000</v>
      </c>
      <c r="W242" s="377">
        <v>0</v>
      </c>
      <c r="X242" s="384">
        <v>243</v>
      </c>
      <c r="Y242" s="385" t="s">
        <v>47</v>
      </c>
      <c r="Z242" s="386">
        <f t="shared" si="155"/>
        <v>41000</v>
      </c>
      <c r="AA242" s="387"/>
      <c r="AB242" s="388"/>
      <c r="AC242" s="379">
        <f>U242*0.5</f>
        <v>25000</v>
      </c>
      <c r="AD242" s="377"/>
      <c r="AE242" s="377"/>
      <c r="AF242" s="378" t="s">
        <v>231</v>
      </c>
      <c r="AG242" s="389">
        <v>8</v>
      </c>
      <c r="AH242" s="390">
        <v>13</v>
      </c>
      <c r="AI242" s="391" t="s">
        <v>229</v>
      </c>
      <c r="AJ242" s="378"/>
      <c r="AK242" s="378"/>
      <c r="AL242" s="383">
        <v>0</v>
      </c>
      <c r="AM242" s="380" t="s">
        <v>50</v>
      </c>
      <c r="AN242" s="377" t="s">
        <v>51</v>
      </c>
      <c r="AO242" s="377"/>
      <c r="AP242" s="383"/>
      <c r="AQ242" s="383"/>
      <c r="AR242" s="383"/>
      <c r="AS242" s="380" t="s">
        <v>99</v>
      </c>
    </row>
    <row r="243" spans="1:45" ht="15" customHeight="1" x14ac:dyDescent="0.3">
      <c r="A243" s="375">
        <v>21</v>
      </c>
      <c r="B243" s="441"/>
      <c r="C243" s="377" t="str">
        <f t="shared" ref="C243:C246" si="162">"1000"&amp;A243</f>
        <v>100021</v>
      </c>
      <c r="D243" s="377" t="str">
        <f t="shared" ref="D243:D246" si="163">"1000"&amp;A243&amp;"/13"</f>
        <v>100021/13</v>
      </c>
      <c r="E243" s="378" t="s">
        <v>251</v>
      </c>
      <c r="F243" s="378" t="s">
        <v>252</v>
      </c>
      <c r="G243" s="377">
        <v>1</v>
      </c>
      <c r="H243" s="379">
        <v>100155</v>
      </c>
      <c r="I243" s="380" t="str">
        <f t="shared" ref="I243:I246" si="164">"Б-"&amp;H243&amp;"-13"</f>
        <v>Б-100155-13</v>
      </c>
      <c r="J243" s="381">
        <v>2</v>
      </c>
      <c r="K243" s="377">
        <v>7</v>
      </c>
      <c r="L243" s="382" t="s">
        <v>91</v>
      </c>
      <c r="M243" s="381">
        <v>1</v>
      </c>
      <c r="N243" s="377">
        <v>18</v>
      </c>
      <c r="O243" s="378" t="s">
        <v>168</v>
      </c>
      <c r="P243" s="378" t="s">
        <v>234</v>
      </c>
      <c r="Q243" s="378" t="s">
        <v>235</v>
      </c>
      <c r="R243" s="383" t="str">
        <f t="shared" ref="R243:R246" si="165">H243&amp;"1"</f>
        <v>1001551</v>
      </c>
      <c r="S243" s="380">
        <v>1</v>
      </c>
      <c r="T243" s="378" t="s">
        <v>140</v>
      </c>
      <c r="U243" s="377">
        <v>50000</v>
      </c>
      <c r="V243" s="377">
        <f t="shared" ref="V243:V246" si="166">U243*0.18</f>
        <v>9000</v>
      </c>
      <c r="W243" s="377">
        <v>0</v>
      </c>
      <c r="X243" s="384">
        <v>244</v>
      </c>
      <c r="Y243" s="385" t="s">
        <v>47</v>
      </c>
      <c r="Z243" s="386">
        <f t="shared" si="155"/>
        <v>41000</v>
      </c>
      <c r="AA243" s="387"/>
      <c r="AB243" s="429"/>
      <c r="AC243" s="379">
        <f t="shared" ref="AC243:AC246" si="167">U243*0.5</f>
        <v>25000</v>
      </c>
      <c r="AD243" s="377"/>
      <c r="AE243" s="377"/>
      <c r="AF243" s="378" t="s">
        <v>231</v>
      </c>
      <c r="AG243" s="389">
        <v>8</v>
      </c>
      <c r="AH243" s="395">
        <v>7</v>
      </c>
      <c r="AI243" s="391" t="s">
        <v>229</v>
      </c>
      <c r="AJ243" s="378"/>
      <c r="AK243" s="378"/>
      <c r="AL243" s="383">
        <v>0</v>
      </c>
      <c r="AM243" s="380" t="s">
        <v>50</v>
      </c>
      <c r="AN243" s="377" t="s">
        <v>51</v>
      </c>
      <c r="AO243" s="377"/>
      <c r="AP243" s="383"/>
      <c r="AQ243" s="383"/>
      <c r="AR243" s="383"/>
      <c r="AS243" t="s">
        <v>100</v>
      </c>
    </row>
    <row r="244" spans="1:45" ht="15" customHeight="1" x14ac:dyDescent="0.3">
      <c r="A244" s="375">
        <v>21</v>
      </c>
      <c r="B244" s="441"/>
      <c r="C244" s="377" t="str">
        <f t="shared" si="162"/>
        <v>100021</v>
      </c>
      <c r="D244" s="377" t="str">
        <f t="shared" si="163"/>
        <v>100021/13</v>
      </c>
      <c r="E244" s="378" t="s">
        <v>251</v>
      </c>
      <c r="F244" s="378" t="s">
        <v>252</v>
      </c>
      <c r="G244" s="377">
        <v>1</v>
      </c>
      <c r="H244" s="379">
        <v>100156</v>
      </c>
      <c r="I244" s="380" t="str">
        <f t="shared" si="164"/>
        <v>Б-100156-13</v>
      </c>
      <c r="J244" s="381">
        <v>2</v>
      </c>
      <c r="K244" s="377">
        <v>7</v>
      </c>
      <c r="L244" s="382" t="s">
        <v>91</v>
      </c>
      <c r="M244" s="381">
        <v>1</v>
      </c>
      <c r="N244" s="377">
        <v>18</v>
      </c>
      <c r="O244" s="378" t="s">
        <v>168</v>
      </c>
      <c r="P244" s="378" t="s">
        <v>234</v>
      </c>
      <c r="Q244" s="378" t="s">
        <v>235</v>
      </c>
      <c r="R244" s="383" t="str">
        <f t="shared" si="165"/>
        <v>1001561</v>
      </c>
      <c r="S244" s="380">
        <v>1</v>
      </c>
      <c r="T244" s="378" t="s">
        <v>140</v>
      </c>
      <c r="U244" s="377">
        <v>50000</v>
      </c>
      <c r="V244" s="377">
        <f t="shared" si="166"/>
        <v>9000</v>
      </c>
      <c r="W244" s="377">
        <v>0</v>
      </c>
      <c r="X244" s="384">
        <v>245</v>
      </c>
      <c r="Y244" s="385" t="s">
        <v>47</v>
      </c>
      <c r="Z244" s="386">
        <f t="shared" si="155"/>
        <v>41000</v>
      </c>
      <c r="AA244" s="387"/>
      <c r="AB244" s="429"/>
      <c r="AC244" s="379">
        <f t="shared" si="167"/>
        <v>25000</v>
      </c>
      <c r="AD244" s="377"/>
      <c r="AE244" s="377"/>
      <c r="AF244" s="378" t="s">
        <v>231</v>
      </c>
      <c r="AG244" s="389">
        <v>8</v>
      </c>
      <c r="AH244" s="395">
        <v>7</v>
      </c>
      <c r="AI244" s="391" t="s">
        <v>229</v>
      </c>
      <c r="AJ244" s="378"/>
      <c r="AK244" s="378"/>
      <c r="AL244" s="383">
        <v>0</v>
      </c>
      <c r="AM244" s="380" t="s">
        <v>50</v>
      </c>
      <c r="AN244" s="377" t="s">
        <v>51</v>
      </c>
      <c r="AO244" s="377"/>
      <c r="AP244" s="383"/>
      <c r="AQ244" s="383"/>
      <c r="AR244" s="383"/>
      <c r="AS244" t="s">
        <v>89</v>
      </c>
    </row>
    <row r="245" spans="1:45" ht="15" customHeight="1" x14ac:dyDescent="0.3">
      <c r="A245" s="375">
        <v>21</v>
      </c>
      <c r="B245" s="441"/>
      <c r="C245" s="377" t="str">
        <f t="shared" si="162"/>
        <v>100021</v>
      </c>
      <c r="D245" s="377" t="str">
        <f t="shared" si="163"/>
        <v>100021/13</v>
      </c>
      <c r="E245" s="378" t="s">
        <v>251</v>
      </c>
      <c r="F245" s="378" t="s">
        <v>252</v>
      </c>
      <c r="G245" s="377">
        <v>1</v>
      </c>
      <c r="H245" s="379">
        <v>100157</v>
      </c>
      <c r="I245" s="380" t="str">
        <f t="shared" si="164"/>
        <v>Б-100157-13</v>
      </c>
      <c r="J245" s="381">
        <v>2</v>
      </c>
      <c r="K245" s="382">
        <v>11</v>
      </c>
      <c r="L245" s="382" t="s">
        <v>91</v>
      </c>
      <c r="M245" s="381">
        <v>1</v>
      </c>
      <c r="N245" s="377">
        <v>18</v>
      </c>
      <c r="O245" s="378" t="s">
        <v>169</v>
      </c>
      <c r="P245" s="378" t="s">
        <v>234</v>
      </c>
      <c r="Q245" s="378" t="s">
        <v>235</v>
      </c>
      <c r="R245" s="383" t="str">
        <f t="shared" si="165"/>
        <v>1001571</v>
      </c>
      <c r="S245" s="380">
        <v>1</v>
      </c>
      <c r="T245" s="378" t="s">
        <v>141</v>
      </c>
      <c r="U245" s="377">
        <v>50000</v>
      </c>
      <c r="V245" s="377">
        <f t="shared" si="166"/>
        <v>9000</v>
      </c>
      <c r="W245" s="377">
        <v>0</v>
      </c>
      <c r="X245" s="384">
        <v>246</v>
      </c>
      <c r="Y245" s="385" t="s">
        <v>47</v>
      </c>
      <c r="Z245" s="386">
        <f t="shared" si="155"/>
        <v>41000</v>
      </c>
      <c r="AA245" s="387"/>
      <c r="AB245" s="396"/>
      <c r="AC245" s="379">
        <f t="shared" si="167"/>
        <v>25000</v>
      </c>
      <c r="AD245" s="377"/>
      <c r="AE245" s="377"/>
      <c r="AF245" s="378" t="s">
        <v>231</v>
      </c>
      <c r="AG245" s="389">
        <v>8</v>
      </c>
      <c r="AH245" s="397">
        <v>20</v>
      </c>
      <c r="AI245" s="391" t="s">
        <v>229</v>
      </c>
      <c r="AJ245" s="378"/>
      <c r="AK245" s="378"/>
      <c r="AL245" s="383">
        <v>0</v>
      </c>
      <c r="AM245" s="380" t="s">
        <v>50</v>
      </c>
      <c r="AN245" s="377" t="s">
        <v>51</v>
      </c>
      <c r="AO245" s="377"/>
      <c r="AP245" s="383"/>
      <c r="AQ245" s="383"/>
      <c r="AR245" s="383"/>
      <c r="AS245" t="s">
        <v>90</v>
      </c>
    </row>
    <row r="246" spans="1:45" ht="15" customHeight="1" x14ac:dyDescent="0.3">
      <c r="A246" s="375">
        <v>21</v>
      </c>
      <c r="B246" s="441"/>
      <c r="C246" s="377" t="str">
        <f t="shared" si="162"/>
        <v>100021</v>
      </c>
      <c r="D246" s="377" t="str">
        <f t="shared" si="163"/>
        <v>100021/13</v>
      </c>
      <c r="E246" s="378" t="s">
        <v>251</v>
      </c>
      <c r="F246" s="378" t="s">
        <v>252</v>
      </c>
      <c r="G246" s="377">
        <v>1</v>
      </c>
      <c r="H246" s="379">
        <v>100158</v>
      </c>
      <c r="I246" s="380" t="str">
        <f t="shared" si="164"/>
        <v>Б-100158-13</v>
      </c>
      <c r="J246" s="381">
        <v>2</v>
      </c>
      <c r="K246" s="398">
        <v>1</v>
      </c>
      <c r="L246" s="382" t="s">
        <v>91</v>
      </c>
      <c r="M246" s="381">
        <v>1</v>
      </c>
      <c r="N246" s="377">
        <v>18</v>
      </c>
      <c r="O246" s="378" t="s">
        <v>170</v>
      </c>
      <c r="P246" s="378" t="s">
        <v>234</v>
      </c>
      <c r="Q246" s="378" t="s">
        <v>235</v>
      </c>
      <c r="R246" s="383" t="str">
        <f t="shared" si="165"/>
        <v>1001581</v>
      </c>
      <c r="S246" s="380">
        <v>1</v>
      </c>
      <c r="T246" s="378" t="s">
        <v>142</v>
      </c>
      <c r="U246" s="377">
        <v>50000</v>
      </c>
      <c r="V246" s="377">
        <f t="shared" si="166"/>
        <v>9000</v>
      </c>
      <c r="W246" s="377">
        <v>0</v>
      </c>
      <c r="X246" s="384">
        <v>247</v>
      </c>
      <c r="Y246" s="385" t="s">
        <v>47</v>
      </c>
      <c r="Z246" s="386">
        <f t="shared" si="155"/>
        <v>41000</v>
      </c>
      <c r="AA246" s="387"/>
      <c r="AB246" s="396"/>
      <c r="AC246" s="379">
        <f t="shared" si="167"/>
        <v>25000</v>
      </c>
      <c r="AD246" s="377"/>
      <c r="AE246" s="377"/>
      <c r="AF246" s="378" t="s">
        <v>231</v>
      </c>
      <c r="AG246" s="389">
        <v>8</v>
      </c>
      <c r="AH246" s="397">
        <v>13</v>
      </c>
      <c r="AI246" s="391" t="s">
        <v>229</v>
      </c>
      <c r="AJ246" s="378"/>
      <c r="AK246" s="378"/>
      <c r="AL246" s="383">
        <v>0</v>
      </c>
      <c r="AM246" s="380" t="s">
        <v>50</v>
      </c>
      <c r="AN246" s="377" t="s">
        <v>51</v>
      </c>
      <c r="AO246" s="377"/>
      <c r="AP246" s="383"/>
      <c r="AQ246" s="383"/>
      <c r="AR246" s="383"/>
    </row>
    <row r="247" spans="1:45" ht="15" customHeight="1" x14ac:dyDescent="0.3">
      <c r="A247" s="375">
        <v>21</v>
      </c>
      <c r="B247" s="441"/>
      <c r="C247" s="377" t="str">
        <f>"1000"&amp;A247</f>
        <v>100021</v>
      </c>
      <c r="D247" s="377" t="str">
        <f>"1000"&amp;A247&amp;"/13"</f>
        <v>100021/13</v>
      </c>
      <c r="E247" s="378" t="s">
        <v>251</v>
      </c>
      <c r="F247" s="378" t="s">
        <v>252</v>
      </c>
      <c r="G247" s="377">
        <v>1</v>
      </c>
      <c r="H247" s="379">
        <v>100159</v>
      </c>
      <c r="I247" s="380" t="str">
        <f>"Б-"&amp;H247&amp;"-13"</f>
        <v>Б-100159-13</v>
      </c>
      <c r="J247" s="381">
        <v>2</v>
      </c>
      <c r="K247" s="377">
        <v>7</v>
      </c>
      <c r="L247" s="377" t="s">
        <v>42</v>
      </c>
      <c r="M247" s="381">
        <v>1</v>
      </c>
      <c r="N247" s="377">
        <v>18</v>
      </c>
      <c r="O247" s="378" t="s">
        <v>167</v>
      </c>
      <c r="P247" s="378" t="s">
        <v>234</v>
      </c>
      <c r="Q247" s="378" t="s">
        <v>235</v>
      </c>
      <c r="R247" s="383" t="str">
        <f>H247&amp;"1"</f>
        <v>1001591</v>
      </c>
      <c r="S247" s="380">
        <v>1</v>
      </c>
      <c r="T247" s="394" t="s">
        <v>143</v>
      </c>
      <c r="U247" s="377">
        <v>50000</v>
      </c>
      <c r="V247" s="377">
        <f>U247*0.18</f>
        <v>9000</v>
      </c>
      <c r="W247" s="377">
        <v>0</v>
      </c>
      <c r="X247" s="384">
        <v>248</v>
      </c>
      <c r="Y247" s="385" t="s">
        <v>47</v>
      </c>
      <c r="Z247" s="386">
        <f t="shared" si="155"/>
        <v>41000</v>
      </c>
      <c r="AA247" s="387"/>
      <c r="AB247" s="388"/>
      <c r="AC247" s="379">
        <f>U247*0.5</f>
        <v>25000</v>
      </c>
      <c r="AD247" s="377"/>
      <c r="AE247" s="377"/>
      <c r="AF247" s="394" t="s">
        <v>232</v>
      </c>
      <c r="AG247" s="389">
        <v>8</v>
      </c>
      <c r="AH247" s="390">
        <v>13</v>
      </c>
      <c r="AI247" s="391" t="s">
        <v>229</v>
      </c>
      <c r="AJ247" s="378"/>
      <c r="AK247" s="378"/>
      <c r="AL247" s="383">
        <v>0</v>
      </c>
      <c r="AM247" s="380" t="s">
        <v>50</v>
      </c>
      <c r="AN247" s="377" t="s">
        <v>51</v>
      </c>
      <c r="AO247" s="377"/>
      <c r="AP247" s="383"/>
      <c r="AQ247" s="383"/>
      <c r="AR247" s="383"/>
    </row>
    <row r="248" spans="1:45" ht="15" customHeight="1" x14ac:dyDescent="0.3">
      <c r="A248" s="375">
        <v>21</v>
      </c>
      <c r="B248" s="441"/>
      <c r="C248" s="377" t="str">
        <f t="shared" ref="C248:C251" si="168">"1000"&amp;A248</f>
        <v>100021</v>
      </c>
      <c r="D248" s="377" t="str">
        <f t="shared" ref="D248:D251" si="169">"1000"&amp;A248&amp;"/13"</f>
        <v>100021/13</v>
      </c>
      <c r="E248" s="378" t="s">
        <v>251</v>
      </c>
      <c r="F248" s="378" t="s">
        <v>252</v>
      </c>
      <c r="G248" s="377">
        <v>1</v>
      </c>
      <c r="H248" s="379">
        <v>100160</v>
      </c>
      <c r="I248" s="380" t="str">
        <f t="shared" ref="I248:I251" si="170">"Б-"&amp;H248&amp;"-13"</f>
        <v>Б-100160-13</v>
      </c>
      <c r="J248" s="381">
        <v>2</v>
      </c>
      <c r="K248" s="398">
        <v>12</v>
      </c>
      <c r="L248" s="377" t="s">
        <v>42</v>
      </c>
      <c r="M248" s="381">
        <v>1</v>
      </c>
      <c r="N248" s="377">
        <v>18</v>
      </c>
      <c r="O248" s="378" t="s">
        <v>168</v>
      </c>
      <c r="P248" s="378" t="s">
        <v>234</v>
      </c>
      <c r="Q248" s="378" t="s">
        <v>235</v>
      </c>
      <c r="R248" s="383" t="str">
        <f t="shared" ref="R248:R251" si="171">H248&amp;"1"</f>
        <v>1001601</v>
      </c>
      <c r="S248" s="380">
        <v>1</v>
      </c>
      <c r="T248" s="394" t="s">
        <v>144</v>
      </c>
      <c r="U248" s="377">
        <v>50000</v>
      </c>
      <c r="V248" s="377">
        <f t="shared" ref="V248:V251" si="172">U248*0.18</f>
        <v>9000</v>
      </c>
      <c r="W248" s="377">
        <v>0</v>
      </c>
      <c r="X248" s="384">
        <v>249</v>
      </c>
      <c r="Y248" s="385" t="s">
        <v>47</v>
      </c>
      <c r="Z248" s="386">
        <f t="shared" si="155"/>
        <v>41000</v>
      </c>
      <c r="AA248" s="387"/>
      <c r="AB248" s="429"/>
      <c r="AC248" s="379">
        <f t="shared" ref="AC248:AC251" si="173">U248*0.5</f>
        <v>25000</v>
      </c>
      <c r="AD248" s="377"/>
      <c r="AE248" s="377"/>
      <c r="AF248" s="394" t="s">
        <v>232</v>
      </c>
      <c r="AG248" s="389">
        <v>8</v>
      </c>
      <c r="AH248" s="395">
        <v>7</v>
      </c>
      <c r="AI248" s="391" t="s">
        <v>229</v>
      </c>
      <c r="AJ248" s="378"/>
      <c r="AK248" s="378"/>
      <c r="AL248" s="383">
        <v>0</v>
      </c>
      <c r="AM248" s="380" t="s">
        <v>50</v>
      </c>
      <c r="AN248" s="377" t="s">
        <v>51</v>
      </c>
      <c r="AO248" s="377"/>
      <c r="AP248" s="383"/>
      <c r="AQ248" s="383"/>
      <c r="AR248" s="383"/>
    </row>
    <row r="249" spans="1:45" ht="15" customHeight="1" x14ac:dyDescent="0.3">
      <c r="A249" s="375">
        <v>21</v>
      </c>
      <c r="B249" s="441"/>
      <c r="C249" s="377" t="str">
        <f t="shared" si="168"/>
        <v>100021</v>
      </c>
      <c r="D249" s="377" t="str">
        <f t="shared" si="169"/>
        <v>100021/13</v>
      </c>
      <c r="E249" s="378" t="s">
        <v>251</v>
      </c>
      <c r="F249" s="378" t="s">
        <v>252</v>
      </c>
      <c r="G249" s="377">
        <v>1</v>
      </c>
      <c r="H249" s="379">
        <v>100161</v>
      </c>
      <c r="I249" s="380" t="str">
        <f t="shared" si="170"/>
        <v>Б-100161-13</v>
      </c>
      <c r="J249" s="381">
        <v>2</v>
      </c>
      <c r="K249" s="377">
        <v>7</v>
      </c>
      <c r="L249" s="377" t="s">
        <v>42</v>
      </c>
      <c r="M249" s="450">
        <v>0</v>
      </c>
      <c r="N249" s="377">
        <v>18</v>
      </c>
      <c r="O249" s="378" t="s">
        <v>168</v>
      </c>
      <c r="P249" s="378" t="s">
        <v>234</v>
      </c>
      <c r="Q249" s="378" t="s">
        <v>235</v>
      </c>
      <c r="R249" s="383" t="str">
        <f t="shared" si="171"/>
        <v>1001611</v>
      </c>
      <c r="S249" s="380">
        <v>1</v>
      </c>
      <c r="T249" s="394" t="s">
        <v>144</v>
      </c>
      <c r="U249" s="377">
        <v>50000</v>
      </c>
      <c r="V249" s="377">
        <f t="shared" si="172"/>
        <v>9000</v>
      </c>
      <c r="W249" s="377">
        <v>0</v>
      </c>
      <c r="X249" s="384">
        <v>250</v>
      </c>
      <c r="Y249" s="385" t="s">
        <v>47</v>
      </c>
      <c r="Z249" s="386">
        <f t="shared" si="155"/>
        <v>41000</v>
      </c>
      <c r="AA249" s="387"/>
      <c r="AB249" s="429"/>
      <c r="AC249" s="379">
        <f t="shared" si="173"/>
        <v>25000</v>
      </c>
      <c r="AD249" s="377"/>
      <c r="AE249" s="377"/>
      <c r="AF249" s="394" t="s">
        <v>232</v>
      </c>
      <c r="AG249" s="389">
        <v>8</v>
      </c>
      <c r="AH249" s="395">
        <v>7</v>
      </c>
      <c r="AI249" s="391" t="s">
        <v>229</v>
      </c>
      <c r="AJ249" s="378"/>
      <c r="AK249" s="378"/>
      <c r="AL249" s="383">
        <v>0</v>
      </c>
      <c r="AM249" s="380" t="s">
        <v>50</v>
      </c>
      <c r="AN249" s="377" t="s">
        <v>51</v>
      </c>
      <c r="AO249" s="377"/>
      <c r="AP249" s="383"/>
      <c r="AQ249" s="383"/>
      <c r="AR249" s="383"/>
    </row>
    <row r="250" spans="1:45" ht="15" customHeight="1" x14ac:dyDescent="0.3">
      <c r="A250" s="375">
        <v>21</v>
      </c>
      <c r="B250" s="441"/>
      <c r="C250" s="377" t="str">
        <f t="shared" si="168"/>
        <v>100021</v>
      </c>
      <c r="D250" s="377" t="str">
        <f t="shared" si="169"/>
        <v>100021/13</v>
      </c>
      <c r="E250" s="378" t="s">
        <v>251</v>
      </c>
      <c r="F250" s="378" t="s">
        <v>252</v>
      </c>
      <c r="G250" s="377">
        <v>1</v>
      </c>
      <c r="H250" s="379">
        <v>100162</v>
      </c>
      <c r="I250" s="380" t="str">
        <f t="shared" si="170"/>
        <v>Б-100162-13</v>
      </c>
      <c r="J250" s="381">
        <v>2</v>
      </c>
      <c r="K250" s="398">
        <v>11</v>
      </c>
      <c r="L250" s="377" t="s">
        <v>42</v>
      </c>
      <c r="M250" s="381">
        <v>1</v>
      </c>
      <c r="N250" s="377">
        <v>18</v>
      </c>
      <c r="O250" s="378" t="s">
        <v>169</v>
      </c>
      <c r="P250" s="378" t="s">
        <v>234</v>
      </c>
      <c r="Q250" s="378" t="s">
        <v>235</v>
      </c>
      <c r="R250" s="383" t="str">
        <f t="shared" si="171"/>
        <v>1001621</v>
      </c>
      <c r="S250" s="380">
        <v>1</v>
      </c>
      <c r="T250" s="394" t="s">
        <v>145</v>
      </c>
      <c r="U250" s="377">
        <v>50000</v>
      </c>
      <c r="V250" s="377">
        <f t="shared" si="172"/>
        <v>9000</v>
      </c>
      <c r="W250" s="377">
        <v>0</v>
      </c>
      <c r="X250" s="384">
        <v>251</v>
      </c>
      <c r="Y250" s="385" t="s">
        <v>47</v>
      </c>
      <c r="Z250" s="386">
        <f t="shared" si="155"/>
        <v>41000</v>
      </c>
      <c r="AA250" s="387"/>
      <c r="AB250" s="396"/>
      <c r="AC250" s="379">
        <f t="shared" si="173"/>
        <v>25000</v>
      </c>
      <c r="AD250" s="377"/>
      <c r="AE250" s="377"/>
      <c r="AF250" s="394" t="s">
        <v>232</v>
      </c>
      <c r="AG250" s="389">
        <v>8</v>
      </c>
      <c r="AH250" s="397">
        <v>20</v>
      </c>
      <c r="AI250" s="391" t="s">
        <v>229</v>
      </c>
      <c r="AJ250" s="378"/>
      <c r="AK250" s="378"/>
      <c r="AL250" s="383">
        <v>0</v>
      </c>
      <c r="AM250" s="380" t="s">
        <v>50</v>
      </c>
      <c r="AN250" s="377" t="s">
        <v>51</v>
      </c>
      <c r="AO250" s="377"/>
      <c r="AP250" s="383"/>
      <c r="AQ250" s="383"/>
      <c r="AR250" s="383"/>
    </row>
    <row r="251" spans="1:45" ht="15" customHeight="1" x14ac:dyDescent="0.3">
      <c r="A251" s="375">
        <v>21</v>
      </c>
      <c r="B251" s="441"/>
      <c r="C251" s="377" t="str">
        <f t="shared" si="168"/>
        <v>100021</v>
      </c>
      <c r="D251" s="377" t="str">
        <f t="shared" si="169"/>
        <v>100021/13</v>
      </c>
      <c r="E251" s="378" t="s">
        <v>251</v>
      </c>
      <c r="F251" s="378" t="s">
        <v>252</v>
      </c>
      <c r="G251" s="377">
        <v>1</v>
      </c>
      <c r="H251" s="379">
        <v>100163</v>
      </c>
      <c r="I251" s="380" t="str">
        <f t="shared" si="170"/>
        <v>Б-100163-13</v>
      </c>
      <c r="J251" s="381">
        <v>2</v>
      </c>
      <c r="K251" s="398">
        <v>1</v>
      </c>
      <c r="L251" s="377" t="s">
        <v>42</v>
      </c>
      <c r="M251" s="381">
        <v>1</v>
      </c>
      <c r="N251" s="377">
        <v>18</v>
      </c>
      <c r="O251" s="378" t="s">
        <v>170</v>
      </c>
      <c r="P251" s="378" t="s">
        <v>234</v>
      </c>
      <c r="Q251" s="378" t="s">
        <v>235</v>
      </c>
      <c r="R251" s="383" t="str">
        <f t="shared" si="171"/>
        <v>1001631</v>
      </c>
      <c r="S251" s="380">
        <v>1</v>
      </c>
      <c r="T251" s="394" t="s">
        <v>146</v>
      </c>
      <c r="U251" s="377">
        <v>50000</v>
      </c>
      <c r="V251" s="377">
        <f t="shared" si="172"/>
        <v>9000</v>
      </c>
      <c r="W251" s="377">
        <v>0</v>
      </c>
      <c r="X251" s="384">
        <v>252</v>
      </c>
      <c r="Y251" s="385" t="s">
        <v>47</v>
      </c>
      <c r="Z251" s="386">
        <f t="shared" si="155"/>
        <v>41000</v>
      </c>
      <c r="AA251" s="387"/>
      <c r="AB251" s="396"/>
      <c r="AC251" s="379">
        <f t="shared" si="173"/>
        <v>25000</v>
      </c>
      <c r="AD251" s="377"/>
      <c r="AE251" s="377"/>
      <c r="AF251" s="394" t="s">
        <v>232</v>
      </c>
      <c r="AG251" s="389">
        <v>8</v>
      </c>
      <c r="AH251" s="397">
        <v>13</v>
      </c>
      <c r="AI251" s="391" t="s">
        <v>229</v>
      </c>
      <c r="AJ251" s="378"/>
      <c r="AK251" s="378"/>
      <c r="AL251" s="383">
        <v>0</v>
      </c>
      <c r="AM251" s="380" t="s">
        <v>50</v>
      </c>
      <c r="AN251" s="377" t="s">
        <v>51</v>
      </c>
      <c r="AO251" s="377"/>
      <c r="AP251" s="383"/>
      <c r="AQ251" s="383"/>
      <c r="AR251" s="383"/>
    </row>
    <row r="252" spans="1:45" ht="15" customHeight="1" x14ac:dyDescent="0.3">
      <c r="A252" s="375">
        <v>21</v>
      </c>
      <c r="B252" s="441"/>
      <c r="C252" s="377" t="str">
        <f>"1000"&amp;A252</f>
        <v>100021</v>
      </c>
      <c r="D252" s="377" t="str">
        <f>"1000"&amp;A252&amp;"/13"</f>
        <v>100021/13</v>
      </c>
      <c r="E252" s="378" t="s">
        <v>251</v>
      </c>
      <c r="F252" s="378" t="s">
        <v>252</v>
      </c>
      <c r="G252" s="377">
        <v>1</v>
      </c>
      <c r="H252" s="379">
        <v>100164</v>
      </c>
      <c r="I252" s="380" t="str">
        <f>"Б-"&amp;H252&amp;"-13"</f>
        <v>Б-100164-13</v>
      </c>
      <c r="J252" s="381">
        <v>2</v>
      </c>
      <c r="K252" s="377">
        <v>7</v>
      </c>
      <c r="L252" s="377" t="s">
        <v>42</v>
      </c>
      <c r="M252" s="381">
        <v>1</v>
      </c>
      <c r="N252" s="377">
        <v>18</v>
      </c>
      <c r="O252" s="378" t="s">
        <v>167</v>
      </c>
      <c r="P252" s="378" t="s">
        <v>234</v>
      </c>
      <c r="Q252" s="378" t="s">
        <v>235</v>
      </c>
      <c r="R252" s="383" t="str">
        <f>H252&amp;"1"</f>
        <v>1001641</v>
      </c>
      <c r="S252" s="380">
        <v>1</v>
      </c>
      <c r="T252" s="399" t="s">
        <v>147</v>
      </c>
      <c r="U252" s="377">
        <v>50000</v>
      </c>
      <c r="V252" s="377">
        <f>U252*0.18</f>
        <v>9000</v>
      </c>
      <c r="W252" s="377">
        <v>0</v>
      </c>
      <c r="X252" s="384">
        <v>253</v>
      </c>
      <c r="Y252" s="385" t="s">
        <v>47</v>
      </c>
      <c r="Z252" s="386">
        <f t="shared" si="155"/>
        <v>41000</v>
      </c>
      <c r="AA252" s="387"/>
      <c r="AB252" s="388"/>
      <c r="AC252" s="379">
        <f>U252*0.5</f>
        <v>25000</v>
      </c>
      <c r="AD252" s="377"/>
      <c r="AE252" s="377"/>
      <c r="AF252" s="399" t="s">
        <v>422</v>
      </c>
      <c r="AG252" s="389">
        <v>8</v>
      </c>
      <c r="AH252" s="390">
        <v>13</v>
      </c>
      <c r="AI252" s="391" t="s">
        <v>229</v>
      </c>
      <c r="AJ252" s="378"/>
      <c r="AK252" s="378"/>
      <c r="AL252" s="383">
        <v>0</v>
      </c>
      <c r="AM252" s="380" t="s">
        <v>50</v>
      </c>
      <c r="AN252" s="377" t="s">
        <v>51</v>
      </c>
      <c r="AO252" s="377"/>
      <c r="AP252" s="383"/>
      <c r="AQ252" s="383"/>
      <c r="AR252" s="383"/>
    </row>
    <row r="253" spans="1:45" ht="15" customHeight="1" x14ac:dyDescent="0.3">
      <c r="A253" s="375">
        <v>21</v>
      </c>
      <c r="B253" s="441"/>
      <c r="C253" s="377" t="str">
        <f t="shared" ref="C253:C256" si="174">"1000"&amp;A253</f>
        <v>100021</v>
      </c>
      <c r="D253" s="377" t="str">
        <f t="shared" ref="D253:D256" si="175">"1000"&amp;A253&amp;"/13"</f>
        <v>100021/13</v>
      </c>
      <c r="E253" s="378" t="s">
        <v>251</v>
      </c>
      <c r="F253" s="378" t="s">
        <v>252</v>
      </c>
      <c r="G253" s="377">
        <v>1</v>
      </c>
      <c r="H253" s="379">
        <v>100165</v>
      </c>
      <c r="I253" s="380" t="str">
        <f t="shared" ref="I253:I256" si="176">"Б-"&amp;H253&amp;"-13"</f>
        <v>Б-100165-13</v>
      </c>
      <c r="J253" s="381">
        <v>2</v>
      </c>
      <c r="K253" s="382">
        <v>3</v>
      </c>
      <c r="L253" s="377" t="s">
        <v>42</v>
      </c>
      <c r="M253" s="381">
        <v>1</v>
      </c>
      <c r="N253" s="377">
        <v>18</v>
      </c>
      <c r="O253" s="378" t="s">
        <v>168</v>
      </c>
      <c r="P253" s="378" t="s">
        <v>234</v>
      </c>
      <c r="Q253" s="378" t="s">
        <v>235</v>
      </c>
      <c r="R253" s="383" t="str">
        <f t="shared" ref="R253:R256" si="177">H253&amp;"1"</f>
        <v>1001651</v>
      </c>
      <c r="S253" s="380">
        <v>1</v>
      </c>
      <c r="T253" s="399" t="s">
        <v>148</v>
      </c>
      <c r="U253" s="377">
        <v>50000</v>
      </c>
      <c r="V253" s="377">
        <f t="shared" ref="V253:V256" si="178">U253*0.18</f>
        <v>9000</v>
      </c>
      <c r="W253" s="377">
        <v>0</v>
      </c>
      <c r="X253" s="384">
        <v>254</v>
      </c>
      <c r="Y253" s="385" t="s">
        <v>47</v>
      </c>
      <c r="Z253" s="386">
        <f t="shared" si="155"/>
        <v>41000</v>
      </c>
      <c r="AA253" s="387"/>
      <c r="AB253" s="429"/>
      <c r="AC253" s="379">
        <f t="shared" ref="AC253:AC256" si="179">U253*0.5</f>
        <v>25000</v>
      </c>
      <c r="AD253" s="377"/>
      <c r="AE253" s="377"/>
      <c r="AF253" s="399" t="s">
        <v>422</v>
      </c>
      <c r="AG253" s="389">
        <v>8</v>
      </c>
      <c r="AH253" s="395">
        <v>7</v>
      </c>
      <c r="AI253" s="391" t="s">
        <v>229</v>
      </c>
      <c r="AJ253" s="378"/>
      <c r="AK253" s="378"/>
      <c r="AL253" s="383">
        <v>0</v>
      </c>
      <c r="AM253" s="380" t="s">
        <v>50</v>
      </c>
      <c r="AN253" s="377" t="s">
        <v>51</v>
      </c>
      <c r="AO253" s="377"/>
      <c r="AP253" s="383"/>
      <c r="AQ253" s="383"/>
      <c r="AR253" s="383"/>
    </row>
    <row r="254" spans="1:45" ht="15" customHeight="1" x14ac:dyDescent="0.3">
      <c r="A254" s="375">
        <v>21</v>
      </c>
      <c r="B254" s="441"/>
      <c r="C254" s="377" t="str">
        <f t="shared" si="174"/>
        <v>100021</v>
      </c>
      <c r="D254" s="377" t="str">
        <f t="shared" si="175"/>
        <v>100021/13</v>
      </c>
      <c r="E254" s="378" t="s">
        <v>251</v>
      </c>
      <c r="F254" s="378" t="s">
        <v>252</v>
      </c>
      <c r="G254" s="377">
        <v>1</v>
      </c>
      <c r="H254" s="379">
        <v>100166</v>
      </c>
      <c r="I254" s="380" t="str">
        <f t="shared" si="176"/>
        <v>Б-100166-13</v>
      </c>
      <c r="J254" s="381">
        <v>2</v>
      </c>
      <c r="K254" s="377">
        <v>7</v>
      </c>
      <c r="L254" s="377" t="s">
        <v>42</v>
      </c>
      <c r="M254" s="381">
        <v>1</v>
      </c>
      <c r="N254" s="377">
        <v>18</v>
      </c>
      <c r="O254" s="378" t="s">
        <v>168</v>
      </c>
      <c r="P254" s="378" t="s">
        <v>234</v>
      </c>
      <c r="Q254" s="378" t="s">
        <v>235</v>
      </c>
      <c r="R254" s="383" t="str">
        <f t="shared" si="177"/>
        <v>1001661</v>
      </c>
      <c r="S254" s="380">
        <v>1</v>
      </c>
      <c r="T254" s="399" t="s">
        <v>148</v>
      </c>
      <c r="U254" s="377">
        <v>50000</v>
      </c>
      <c r="V254" s="377">
        <f t="shared" si="178"/>
        <v>9000</v>
      </c>
      <c r="W254" s="377">
        <v>0</v>
      </c>
      <c r="X254" s="384">
        <v>255</v>
      </c>
      <c r="Y254" s="385" t="s">
        <v>47</v>
      </c>
      <c r="Z254" s="386">
        <f t="shared" si="155"/>
        <v>41000</v>
      </c>
      <c r="AA254" s="387"/>
      <c r="AB254" s="429"/>
      <c r="AC254" s="379">
        <f t="shared" si="179"/>
        <v>25000</v>
      </c>
      <c r="AD254" s="377"/>
      <c r="AE254" s="377"/>
      <c r="AF254" s="399" t="s">
        <v>422</v>
      </c>
      <c r="AG254" s="389">
        <v>8</v>
      </c>
      <c r="AH254" s="395">
        <v>7</v>
      </c>
      <c r="AI254" s="391" t="s">
        <v>229</v>
      </c>
      <c r="AJ254" s="378"/>
      <c r="AK254" s="378"/>
      <c r="AL254" s="383">
        <v>0</v>
      </c>
      <c r="AM254" s="380" t="s">
        <v>50</v>
      </c>
      <c r="AN254" s="377" t="s">
        <v>51</v>
      </c>
      <c r="AO254" s="377"/>
      <c r="AP254" s="383"/>
      <c r="AQ254" s="383"/>
      <c r="AR254" s="383"/>
    </row>
    <row r="255" spans="1:45" ht="15" customHeight="1" x14ac:dyDescent="0.3">
      <c r="A255" s="375">
        <v>21</v>
      </c>
      <c r="B255" s="441"/>
      <c r="C255" s="377" t="str">
        <f t="shared" si="174"/>
        <v>100021</v>
      </c>
      <c r="D255" s="377" t="str">
        <f t="shared" si="175"/>
        <v>100021/13</v>
      </c>
      <c r="E255" s="378" t="s">
        <v>251</v>
      </c>
      <c r="F255" s="378" t="s">
        <v>252</v>
      </c>
      <c r="G255" s="377">
        <v>1</v>
      </c>
      <c r="H255" s="379">
        <v>100167</v>
      </c>
      <c r="I255" s="380" t="str">
        <f t="shared" si="176"/>
        <v>Б-100167-13</v>
      </c>
      <c r="J255" s="381">
        <v>2</v>
      </c>
      <c r="K255" s="398">
        <v>11</v>
      </c>
      <c r="L255" s="377" t="s">
        <v>42</v>
      </c>
      <c r="M255" s="381">
        <v>1</v>
      </c>
      <c r="N255" s="377">
        <v>18</v>
      </c>
      <c r="O255" s="378" t="s">
        <v>169</v>
      </c>
      <c r="P255" s="378" t="s">
        <v>234</v>
      </c>
      <c r="Q255" s="378" t="s">
        <v>235</v>
      </c>
      <c r="R255" s="383" t="str">
        <f t="shared" si="177"/>
        <v>1001671</v>
      </c>
      <c r="S255" s="380">
        <v>1</v>
      </c>
      <c r="T255" s="399" t="s">
        <v>149</v>
      </c>
      <c r="U255" s="377">
        <v>50000</v>
      </c>
      <c r="V255" s="377">
        <f t="shared" si="178"/>
        <v>9000</v>
      </c>
      <c r="W255" s="377">
        <v>0</v>
      </c>
      <c r="X255" s="384">
        <v>256</v>
      </c>
      <c r="Y255" s="385" t="s">
        <v>47</v>
      </c>
      <c r="Z255" s="386">
        <f t="shared" si="155"/>
        <v>41000</v>
      </c>
      <c r="AA255" s="387"/>
      <c r="AB255" s="396"/>
      <c r="AC255" s="379">
        <f t="shared" si="179"/>
        <v>25000</v>
      </c>
      <c r="AD255" s="377"/>
      <c r="AE255" s="377"/>
      <c r="AF255" s="399" t="s">
        <v>422</v>
      </c>
      <c r="AG255" s="389">
        <v>8</v>
      </c>
      <c r="AH255" s="397">
        <v>20</v>
      </c>
      <c r="AI255" s="391" t="s">
        <v>229</v>
      </c>
      <c r="AJ255" s="378"/>
      <c r="AK255" s="378"/>
      <c r="AL255" s="383">
        <v>0</v>
      </c>
      <c r="AM255" s="380" t="s">
        <v>50</v>
      </c>
      <c r="AN255" s="377" t="s">
        <v>51</v>
      </c>
      <c r="AO255" s="377"/>
      <c r="AP255" s="383"/>
      <c r="AQ255" s="383"/>
      <c r="AR255" s="383"/>
    </row>
    <row r="256" spans="1:45" ht="15" customHeight="1" x14ac:dyDescent="0.3">
      <c r="A256" s="375">
        <v>21</v>
      </c>
      <c r="B256" s="441"/>
      <c r="C256" s="403" t="str">
        <f t="shared" si="174"/>
        <v>100021</v>
      </c>
      <c r="D256" s="403" t="str">
        <f t="shared" si="175"/>
        <v>100021/13</v>
      </c>
      <c r="E256" s="404" t="s">
        <v>251</v>
      </c>
      <c r="F256" s="404" t="s">
        <v>252</v>
      </c>
      <c r="G256" s="377">
        <v>1</v>
      </c>
      <c r="H256" s="379">
        <v>100168</v>
      </c>
      <c r="I256" s="403" t="str">
        <f t="shared" si="176"/>
        <v>Б-100168-13</v>
      </c>
      <c r="J256" s="381">
        <v>2</v>
      </c>
      <c r="K256" s="405">
        <v>1</v>
      </c>
      <c r="L256" s="403" t="s">
        <v>42</v>
      </c>
      <c r="M256" s="406">
        <v>1</v>
      </c>
      <c r="N256" s="403">
        <v>18</v>
      </c>
      <c r="O256" s="404" t="s">
        <v>170</v>
      </c>
      <c r="P256" s="404" t="s">
        <v>234</v>
      </c>
      <c r="Q256" s="404" t="s">
        <v>235</v>
      </c>
      <c r="R256" s="407" t="str">
        <f t="shared" si="177"/>
        <v>1001681</v>
      </c>
      <c r="S256" s="403">
        <v>1</v>
      </c>
      <c r="T256" s="401" t="s">
        <v>150</v>
      </c>
      <c r="U256" s="377">
        <v>50000</v>
      </c>
      <c r="V256" s="403">
        <f t="shared" si="178"/>
        <v>9000</v>
      </c>
      <c r="W256" s="403">
        <v>0</v>
      </c>
      <c r="X256" s="384">
        <v>257</v>
      </c>
      <c r="Y256" s="408" t="s">
        <v>47</v>
      </c>
      <c r="Z256" s="386">
        <f t="shared" si="155"/>
        <v>41000</v>
      </c>
      <c r="AA256" s="409"/>
      <c r="AB256" s="409"/>
      <c r="AC256" s="410">
        <f t="shared" si="179"/>
        <v>25000</v>
      </c>
      <c r="AD256" s="403"/>
      <c r="AE256" s="403"/>
      <c r="AF256" s="401" t="s">
        <v>422</v>
      </c>
      <c r="AG256" s="411">
        <v>8</v>
      </c>
      <c r="AH256" s="412">
        <v>13</v>
      </c>
      <c r="AI256" s="413" t="s">
        <v>229</v>
      </c>
      <c r="AJ256" s="404"/>
      <c r="AK256" s="404"/>
      <c r="AL256" s="407">
        <v>0</v>
      </c>
      <c r="AM256" s="403" t="s">
        <v>50</v>
      </c>
      <c r="AN256" s="403" t="s">
        <v>51</v>
      </c>
      <c r="AO256" s="403"/>
      <c r="AP256" s="407"/>
      <c r="AQ256" s="407"/>
      <c r="AR256" s="407"/>
      <c r="AS256" s="330"/>
    </row>
    <row r="257" spans="1:45" ht="15" customHeight="1" x14ac:dyDescent="0.3">
      <c r="A257" s="375">
        <v>22</v>
      </c>
      <c r="B257" s="376"/>
      <c r="C257" s="377" t="str">
        <f>"1000"&amp;A257</f>
        <v>100022</v>
      </c>
      <c r="D257" s="377" t="str">
        <f>"1000"&amp;A257&amp;"/13"</f>
        <v>100022/13</v>
      </c>
      <c r="E257" s="378" t="s">
        <v>251</v>
      </c>
      <c r="F257" s="378" t="s">
        <v>252</v>
      </c>
      <c r="G257" s="377">
        <v>1</v>
      </c>
      <c r="H257" s="379">
        <v>100169</v>
      </c>
      <c r="I257" s="380" t="str">
        <f>"Б-"&amp;H257&amp;"-13"</f>
        <v>Б-100169-13</v>
      </c>
      <c r="J257" s="381">
        <v>2</v>
      </c>
      <c r="K257" s="382">
        <v>2</v>
      </c>
      <c r="L257" s="377" t="s">
        <v>42</v>
      </c>
      <c r="M257" s="381">
        <v>1</v>
      </c>
      <c r="N257" s="377">
        <v>18</v>
      </c>
      <c r="O257" s="378" t="s">
        <v>167</v>
      </c>
      <c r="P257" s="378" t="s">
        <v>234</v>
      </c>
      <c r="Q257" s="378" t="s">
        <v>235</v>
      </c>
      <c r="R257" s="383" t="str">
        <f>H257&amp;"1"</f>
        <v>1001691</v>
      </c>
      <c r="S257" s="380">
        <v>1</v>
      </c>
      <c r="T257" s="378" t="s">
        <v>139</v>
      </c>
      <c r="U257" s="377">
        <v>50000</v>
      </c>
      <c r="V257" s="377">
        <f>U257*0.18</f>
        <v>9000</v>
      </c>
      <c r="W257" s="377">
        <v>0</v>
      </c>
      <c r="X257" s="384">
        <v>258</v>
      </c>
      <c r="Y257" s="385" t="s">
        <v>47</v>
      </c>
      <c r="Z257" s="386"/>
      <c r="AA257" s="387"/>
      <c r="AB257" s="388"/>
      <c r="AC257" s="379">
        <f>U257*0.5</f>
        <v>25000</v>
      </c>
      <c r="AD257" s="377"/>
      <c r="AE257" s="377"/>
      <c r="AF257" s="378" t="s">
        <v>231</v>
      </c>
      <c r="AG257" s="389">
        <v>8</v>
      </c>
      <c r="AH257" s="390">
        <v>13</v>
      </c>
      <c r="AI257" s="391" t="s">
        <v>229</v>
      </c>
      <c r="AJ257" s="378"/>
      <c r="AK257" s="378"/>
      <c r="AL257" s="383">
        <v>0</v>
      </c>
      <c r="AM257" s="380" t="s">
        <v>50</v>
      </c>
      <c r="AN257" s="377" t="s">
        <v>51</v>
      </c>
      <c r="AO257" s="377"/>
      <c r="AP257" s="383"/>
      <c r="AQ257" s="383"/>
      <c r="AR257" s="383"/>
      <c r="AS257" s="380" t="s">
        <v>99</v>
      </c>
    </row>
    <row r="258" spans="1:45" ht="15" customHeight="1" x14ac:dyDescent="0.3">
      <c r="A258" s="375">
        <v>22</v>
      </c>
      <c r="B258" s="376"/>
      <c r="C258" s="377" t="str">
        <f t="shared" ref="C258:C261" si="180">"1000"&amp;A258</f>
        <v>100022</v>
      </c>
      <c r="D258" s="377" t="str">
        <f t="shared" ref="D258:D261" si="181">"1000"&amp;A258&amp;"/13"</f>
        <v>100022/13</v>
      </c>
      <c r="E258" s="378" t="s">
        <v>251</v>
      </c>
      <c r="F258" s="378" t="s">
        <v>252</v>
      </c>
      <c r="G258" s="377">
        <v>1</v>
      </c>
      <c r="H258" s="379">
        <v>100170</v>
      </c>
      <c r="I258" s="380" t="str">
        <f t="shared" ref="I258:I261" si="182">"Б-"&amp;H258&amp;"-13"</f>
        <v>Б-100170-13</v>
      </c>
      <c r="J258" s="381">
        <v>2</v>
      </c>
      <c r="K258" s="377">
        <v>7</v>
      </c>
      <c r="L258" s="377" t="s">
        <v>42</v>
      </c>
      <c r="M258" s="381">
        <v>1</v>
      </c>
      <c r="N258" s="377">
        <v>18</v>
      </c>
      <c r="O258" s="378" t="s">
        <v>168</v>
      </c>
      <c r="P258" s="378" t="s">
        <v>234</v>
      </c>
      <c r="Q258" s="378" t="s">
        <v>235</v>
      </c>
      <c r="R258" s="383" t="str">
        <f t="shared" ref="R258:R261" si="183">H258&amp;"1"</f>
        <v>1001701</v>
      </c>
      <c r="S258" s="380">
        <v>1</v>
      </c>
      <c r="T258" s="378" t="s">
        <v>140</v>
      </c>
      <c r="U258" s="377">
        <v>50000</v>
      </c>
      <c r="V258" s="377">
        <f t="shared" ref="V258:V261" si="184">U258*0.18</f>
        <v>9000</v>
      </c>
      <c r="W258" s="377">
        <v>0</v>
      </c>
      <c r="X258" s="384">
        <v>259</v>
      </c>
      <c r="Y258" s="385" t="s">
        <v>47</v>
      </c>
      <c r="Z258" s="386"/>
      <c r="AA258" s="387"/>
      <c r="AB258" s="429"/>
      <c r="AC258" s="379">
        <f t="shared" ref="AC258:AC261" si="185">U258*0.5</f>
        <v>25000</v>
      </c>
      <c r="AD258" s="377"/>
      <c r="AE258" s="377"/>
      <c r="AF258" s="378" t="s">
        <v>231</v>
      </c>
      <c r="AG258" s="389">
        <v>8</v>
      </c>
      <c r="AH258" s="395">
        <v>7</v>
      </c>
      <c r="AI258" s="391" t="s">
        <v>229</v>
      </c>
      <c r="AJ258" s="378"/>
      <c r="AK258" s="378"/>
      <c r="AL258" s="383">
        <v>0</v>
      </c>
      <c r="AM258" s="380" t="s">
        <v>50</v>
      </c>
      <c r="AN258" s="377" t="s">
        <v>51</v>
      </c>
      <c r="AO258" s="377"/>
      <c r="AP258" s="383"/>
      <c r="AQ258" s="383"/>
      <c r="AR258" s="383"/>
      <c r="AS258" t="s">
        <v>100</v>
      </c>
    </row>
    <row r="259" spans="1:45" ht="15" customHeight="1" x14ac:dyDescent="0.3">
      <c r="A259" s="375">
        <v>22</v>
      </c>
      <c r="B259" s="376"/>
      <c r="C259" s="377" t="str">
        <f t="shared" si="180"/>
        <v>100022</v>
      </c>
      <c r="D259" s="377" t="str">
        <f t="shared" si="181"/>
        <v>100022/13</v>
      </c>
      <c r="E259" s="378" t="s">
        <v>251</v>
      </c>
      <c r="F259" s="378" t="s">
        <v>252</v>
      </c>
      <c r="G259" s="377">
        <v>1</v>
      </c>
      <c r="H259" s="379">
        <v>100171</v>
      </c>
      <c r="I259" s="380" t="str">
        <f t="shared" si="182"/>
        <v>Б-100171-13</v>
      </c>
      <c r="J259" s="381">
        <v>2</v>
      </c>
      <c r="K259" s="377">
        <v>7</v>
      </c>
      <c r="L259" s="377" t="s">
        <v>42</v>
      </c>
      <c r="M259" s="381">
        <v>1</v>
      </c>
      <c r="N259" s="377">
        <v>18</v>
      </c>
      <c r="O259" s="378" t="s">
        <v>168</v>
      </c>
      <c r="P259" s="378" t="s">
        <v>234</v>
      </c>
      <c r="Q259" s="378" t="s">
        <v>235</v>
      </c>
      <c r="R259" s="383" t="str">
        <f t="shared" si="183"/>
        <v>1001711</v>
      </c>
      <c r="S259" s="380">
        <v>1</v>
      </c>
      <c r="T259" s="378" t="s">
        <v>140</v>
      </c>
      <c r="U259" s="377">
        <v>50000</v>
      </c>
      <c r="V259" s="377">
        <f t="shared" si="184"/>
        <v>9000</v>
      </c>
      <c r="W259" s="377">
        <v>0</v>
      </c>
      <c r="X259" s="384">
        <v>260</v>
      </c>
      <c r="Y259" s="385" t="s">
        <v>47</v>
      </c>
      <c r="Z259" s="386"/>
      <c r="AA259" s="387"/>
      <c r="AB259" s="429"/>
      <c r="AC259" s="379">
        <v>100000</v>
      </c>
      <c r="AD259" s="377"/>
      <c r="AE259" s="377"/>
      <c r="AF259" s="378" t="s">
        <v>231</v>
      </c>
      <c r="AG259" s="389">
        <v>8</v>
      </c>
      <c r="AH259" s="395">
        <v>7</v>
      </c>
      <c r="AI259" s="391" t="s">
        <v>229</v>
      </c>
      <c r="AJ259" s="378"/>
      <c r="AK259" s="378"/>
      <c r="AL259" s="383">
        <v>0</v>
      </c>
      <c r="AM259" s="380" t="s">
        <v>50</v>
      </c>
      <c r="AN259" s="377" t="s">
        <v>51</v>
      </c>
      <c r="AO259" s="377"/>
      <c r="AP259" s="383"/>
      <c r="AQ259" s="383"/>
      <c r="AR259" s="383"/>
    </row>
    <row r="260" spans="1:45" ht="15" customHeight="1" x14ac:dyDescent="0.3">
      <c r="A260" s="375">
        <v>22</v>
      </c>
      <c r="B260" s="376"/>
      <c r="C260" s="377" t="str">
        <f t="shared" si="180"/>
        <v>100022</v>
      </c>
      <c r="D260" s="377" t="str">
        <f t="shared" si="181"/>
        <v>100022/13</v>
      </c>
      <c r="E260" s="378" t="s">
        <v>251</v>
      </c>
      <c r="F260" s="378" t="s">
        <v>252</v>
      </c>
      <c r="G260" s="377">
        <v>1</v>
      </c>
      <c r="H260" s="379">
        <v>100172</v>
      </c>
      <c r="I260" s="380" t="str">
        <f t="shared" si="182"/>
        <v>Б-100172-13</v>
      </c>
      <c r="J260" s="381">
        <v>2</v>
      </c>
      <c r="K260" s="382">
        <v>11</v>
      </c>
      <c r="L260" s="377" t="s">
        <v>42</v>
      </c>
      <c r="M260" s="381">
        <v>1</v>
      </c>
      <c r="N260" s="377">
        <v>18</v>
      </c>
      <c r="O260" s="378" t="s">
        <v>169</v>
      </c>
      <c r="P260" s="378" t="s">
        <v>234</v>
      </c>
      <c r="Q260" s="378" t="s">
        <v>235</v>
      </c>
      <c r="R260" s="383" t="str">
        <f t="shared" si="183"/>
        <v>1001721</v>
      </c>
      <c r="S260" s="380">
        <v>1</v>
      </c>
      <c r="T260" s="378" t="s">
        <v>141</v>
      </c>
      <c r="U260" s="377">
        <v>50000</v>
      </c>
      <c r="V260" s="377">
        <f t="shared" si="184"/>
        <v>9000</v>
      </c>
      <c r="W260" s="377">
        <v>0</v>
      </c>
      <c r="X260" s="384">
        <v>261</v>
      </c>
      <c r="Y260" s="385" t="s">
        <v>47</v>
      </c>
      <c r="Z260" s="386"/>
      <c r="AA260" s="396">
        <f>SUM(AC257:AC261)/1.18</f>
        <v>169491.52542372883</v>
      </c>
      <c r="AB260" s="396"/>
      <c r="AC260" s="379">
        <f t="shared" si="185"/>
        <v>25000</v>
      </c>
      <c r="AD260" s="377"/>
      <c r="AE260" s="377"/>
      <c r="AF260" s="378" t="s">
        <v>231</v>
      </c>
      <c r="AG260" s="389">
        <v>8</v>
      </c>
      <c r="AH260" s="397">
        <v>20</v>
      </c>
      <c r="AI260" s="391" t="s">
        <v>229</v>
      </c>
      <c r="AJ260" s="378"/>
      <c r="AK260" s="378"/>
      <c r="AL260" s="383">
        <v>0</v>
      </c>
      <c r="AM260" s="380" t="s">
        <v>50</v>
      </c>
      <c r="AN260" s="377" t="s">
        <v>51</v>
      </c>
      <c r="AO260" s="377"/>
      <c r="AP260" s="383"/>
      <c r="AQ260" s="383"/>
      <c r="AR260" s="383"/>
    </row>
    <row r="261" spans="1:45" ht="15" customHeight="1" x14ac:dyDescent="0.3">
      <c r="A261" s="375">
        <v>22</v>
      </c>
      <c r="B261" s="376"/>
      <c r="C261" s="377" t="str">
        <f t="shared" si="180"/>
        <v>100022</v>
      </c>
      <c r="D261" s="377" t="str">
        <f t="shared" si="181"/>
        <v>100022/13</v>
      </c>
      <c r="E261" s="378" t="s">
        <v>251</v>
      </c>
      <c r="F261" s="378" t="s">
        <v>252</v>
      </c>
      <c r="G261" s="377">
        <v>1</v>
      </c>
      <c r="H261" s="379">
        <v>100173</v>
      </c>
      <c r="I261" s="380" t="str">
        <f t="shared" si="182"/>
        <v>Б-100173-13</v>
      </c>
      <c r="J261" s="381">
        <v>2</v>
      </c>
      <c r="K261" s="398">
        <v>1</v>
      </c>
      <c r="L261" s="377" t="s">
        <v>42</v>
      </c>
      <c r="M261" s="381">
        <v>1</v>
      </c>
      <c r="N261" s="377">
        <v>18</v>
      </c>
      <c r="O261" s="378" t="s">
        <v>170</v>
      </c>
      <c r="P261" s="378" t="s">
        <v>234</v>
      </c>
      <c r="Q261" s="378" t="s">
        <v>235</v>
      </c>
      <c r="R261" s="383" t="str">
        <f t="shared" si="183"/>
        <v>1001731</v>
      </c>
      <c r="S261" s="380">
        <v>1</v>
      </c>
      <c r="T261" s="378" t="s">
        <v>142</v>
      </c>
      <c r="U261" s="377">
        <v>50000</v>
      </c>
      <c r="V261" s="377">
        <f t="shared" si="184"/>
        <v>9000</v>
      </c>
      <c r="W261" s="377">
        <v>0</v>
      </c>
      <c r="X261" s="384">
        <v>262</v>
      </c>
      <c r="Y261" s="385" t="s">
        <v>47</v>
      </c>
      <c r="Z261" s="386">
        <f>SUM(U257:U261)-SUM(V257:V261)</f>
        <v>205000</v>
      </c>
      <c r="AA261" s="396">
        <v>169491</v>
      </c>
      <c r="AB261" s="396">
        <f>Z261-AA261</f>
        <v>35509</v>
      </c>
      <c r="AC261" s="379">
        <f t="shared" si="185"/>
        <v>25000</v>
      </c>
      <c r="AD261" s="377"/>
      <c r="AE261" s="377"/>
      <c r="AF261" s="378" t="s">
        <v>231</v>
      </c>
      <c r="AG261" s="389">
        <v>8</v>
      </c>
      <c r="AH261" s="397">
        <v>13</v>
      </c>
      <c r="AI261" s="391" t="s">
        <v>229</v>
      </c>
      <c r="AJ261" s="378"/>
      <c r="AK261" s="378"/>
      <c r="AL261" s="383">
        <v>0</v>
      </c>
      <c r="AM261" s="380" t="s">
        <v>50</v>
      </c>
      <c r="AN261" s="377" t="s">
        <v>51</v>
      </c>
      <c r="AO261" s="377"/>
      <c r="AP261" s="383"/>
      <c r="AQ261" s="383"/>
      <c r="AR261" s="383"/>
    </row>
    <row r="262" spans="1:45" ht="15" customHeight="1" x14ac:dyDescent="0.3">
      <c r="A262" s="375">
        <v>22</v>
      </c>
      <c r="B262" s="376"/>
      <c r="C262" s="377" t="str">
        <f>"1000"&amp;A262</f>
        <v>100022</v>
      </c>
      <c r="D262" s="377" t="str">
        <f>"1000"&amp;A262&amp;"/13"</f>
        <v>100022/13</v>
      </c>
      <c r="E262" s="378" t="s">
        <v>251</v>
      </c>
      <c r="F262" s="378" t="s">
        <v>252</v>
      </c>
      <c r="G262" s="377">
        <v>1</v>
      </c>
      <c r="H262" s="379">
        <v>100174</v>
      </c>
      <c r="I262" s="380" t="str">
        <f>"Б-"&amp;H262&amp;"-13"</f>
        <v>Б-100174-13</v>
      </c>
      <c r="J262" s="381">
        <v>2</v>
      </c>
      <c r="K262" s="377">
        <v>7</v>
      </c>
      <c r="L262" s="377" t="s">
        <v>42</v>
      </c>
      <c r="M262" s="381">
        <v>1</v>
      </c>
      <c r="N262" s="377">
        <v>18</v>
      </c>
      <c r="O262" s="378" t="s">
        <v>167</v>
      </c>
      <c r="P262" s="378" t="s">
        <v>234</v>
      </c>
      <c r="Q262" s="378" t="s">
        <v>235</v>
      </c>
      <c r="R262" s="383" t="str">
        <f>H262&amp;"1"</f>
        <v>1001741</v>
      </c>
      <c r="S262" s="380">
        <v>1</v>
      </c>
      <c r="T262" s="399" t="s">
        <v>147</v>
      </c>
      <c r="U262" s="377">
        <v>50000</v>
      </c>
      <c r="V262" s="377">
        <f>U262*0.18</f>
        <v>9000</v>
      </c>
      <c r="W262" s="377">
        <v>0</v>
      </c>
      <c r="X262" s="384">
        <v>263</v>
      </c>
      <c r="Y262" s="385" t="s">
        <v>47</v>
      </c>
      <c r="Z262" s="386"/>
      <c r="AA262" s="387"/>
      <c r="AB262" s="388"/>
      <c r="AC262" s="379">
        <f>U262*0.5</f>
        <v>25000</v>
      </c>
      <c r="AD262" s="377"/>
      <c r="AE262" s="377"/>
      <c r="AF262" s="399" t="s">
        <v>422</v>
      </c>
      <c r="AG262" s="389">
        <v>8</v>
      </c>
      <c r="AH262" s="390">
        <v>13</v>
      </c>
      <c r="AI262" s="391" t="s">
        <v>229</v>
      </c>
      <c r="AJ262" s="378"/>
      <c r="AK262" s="378"/>
      <c r="AL262" s="383">
        <v>0</v>
      </c>
      <c r="AM262" s="380" t="s">
        <v>50</v>
      </c>
      <c r="AN262" s="377" t="s">
        <v>51</v>
      </c>
      <c r="AO262" s="377"/>
      <c r="AP262" s="383"/>
      <c r="AQ262" s="383"/>
      <c r="AR262" s="383"/>
    </row>
    <row r="263" spans="1:45" ht="15" customHeight="1" x14ac:dyDescent="0.3">
      <c r="A263" s="375">
        <v>22</v>
      </c>
      <c r="B263" s="376"/>
      <c r="C263" s="377" t="str">
        <f t="shared" ref="C263:C266" si="186">"1000"&amp;A263</f>
        <v>100022</v>
      </c>
      <c r="D263" s="377" t="str">
        <f t="shared" ref="D263:D266" si="187">"1000"&amp;A263&amp;"/13"</f>
        <v>100022/13</v>
      </c>
      <c r="E263" s="378" t="s">
        <v>251</v>
      </c>
      <c r="F263" s="378" t="s">
        <v>252</v>
      </c>
      <c r="G263" s="377">
        <v>1</v>
      </c>
      <c r="H263" s="379">
        <v>100175</v>
      </c>
      <c r="I263" s="380" t="str">
        <f t="shared" ref="I263:I266" si="188">"Б-"&amp;H263&amp;"-13"</f>
        <v>Б-100175-13</v>
      </c>
      <c r="J263" s="381">
        <v>2</v>
      </c>
      <c r="K263" s="398">
        <v>12</v>
      </c>
      <c r="L263" s="377" t="s">
        <v>42</v>
      </c>
      <c r="M263" s="381">
        <v>1</v>
      </c>
      <c r="N263" s="377">
        <v>18</v>
      </c>
      <c r="O263" s="378" t="s">
        <v>168</v>
      </c>
      <c r="P263" s="378" t="s">
        <v>234</v>
      </c>
      <c r="Q263" s="378" t="s">
        <v>235</v>
      </c>
      <c r="R263" s="383" t="str">
        <f t="shared" ref="R263:R266" si="189">H263&amp;"1"</f>
        <v>1001751</v>
      </c>
      <c r="S263" s="380">
        <v>1</v>
      </c>
      <c r="T263" s="399" t="s">
        <v>148</v>
      </c>
      <c r="U263" s="377">
        <v>50000</v>
      </c>
      <c r="V263" s="377">
        <f t="shared" ref="V263:V266" si="190">U263*0.18</f>
        <v>9000</v>
      </c>
      <c r="W263" s="377">
        <v>0</v>
      </c>
      <c r="X263" s="384">
        <v>264</v>
      </c>
      <c r="Y263" s="385" t="s">
        <v>47</v>
      </c>
      <c r="Z263" s="386"/>
      <c r="AA263" s="387"/>
      <c r="AB263" s="429"/>
      <c r="AC263" s="379">
        <f t="shared" ref="AC263:AC266" si="191">U263*0.5</f>
        <v>25000</v>
      </c>
      <c r="AD263" s="377"/>
      <c r="AE263" s="377"/>
      <c r="AF263" s="399" t="s">
        <v>422</v>
      </c>
      <c r="AG263" s="389">
        <v>8</v>
      </c>
      <c r="AH263" s="395">
        <v>7</v>
      </c>
      <c r="AI263" s="391" t="s">
        <v>229</v>
      </c>
      <c r="AJ263" s="378"/>
      <c r="AK263" s="378"/>
      <c r="AL263" s="383">
        <v>0</v>
      </c>
      <c r="AM263" s="380" t="s">
        <v>50</v>
      </c>
      <c r="AN263" s="377" t="s">
        <v>51</v>
      </c>
      <c r="AO263" s="377"/>
      <c r="AP263" s="383"/>
      <c r="AQ263" s="383"/>
      <c r="AR263" s="383"/>
    </row>
    <row r="264" spans="1:45" ht="15" customHeight="1" x14ac:dyDescent="0.3">
      <c r="A264" s="375">
        <v>22</v>
      </c>
      <c r="B264" s="376"/>
      <c r="C264" s="377" t="str">
        <f t="shared" si="186"/>
        <v>100022</v>
      </c>
      <c r="D264" s="377" t="str">
        <f t="shared" si="187"/>
        <v>100022/13</v>
      </c>
      <c r="E264" s="378" t="s">
        <v>251</v>
      </c>
      <c r="F264" s="378" t="s">
        <v>252</v>
      </c>
      <c r="G264" s="377">
        <v>1</v>
      </c>
      <c r="H264" s="379">
        <v>100176</v>
      </c>
      <c r="I264" s="380" t="str">
        <f t="shared" si="188"/>
        <v>Б-100176-13</v>
      </c>
      <c r="J264" s="381">
        <v>2</v>
      </c>
      <c r="K264" s="377">
        <v>7</v>
      </c>
      <c r="L264" s="377" t="s">
        <v>42</v>
      </c>
      <c r="M264" s="381">
        <v>1</v>
      </c>
      <c r="N264" s="377">
        <v>18</v>
      </c>
      <c r="O264" s="378" t="s">
        <v>168</v>
      </c>
      <c r="P264" s="378" t="s">
        <v>234</v>
      </c>
      <c r="Q264" s="378" t="s">
        <v>235</v>
      </c>
      <c r="R264" s="383" t="str">
        <f t="shared" si="189"/>
        <v>1001761</v>
      </c>
      <c r="S264" s="380">
        <v>1</v>
      </c>
      <c r="T264" s="399" t="s">
        <v>148</v>
      </c>
      <c r="U264" s="377">
        <v>50000</v>
      </c>
      <c r="V264" s="377">
        <f t="shared" si="190"/>
        <v>9000</v>
      </c>
      <c r="W264" s="377">
        <v>0</v>
      </c>
      <c r="X264" s="384">
        <v>265</v>
      </c>
      <c r="Y264" s="385" t="s">
        <v>47</v>
      </c>
      <c r="Z264" s="386"/>
      <c r="AA264" s="387"/>
      <c r="AB264" s="429"/>
      <c r="AC264" s="379">
        <f t="shared" si="191"/>
        <v>25000</v>
      </c>
      <c r="AD264" s="377"/>
      <c r="AE264" s="377"/>
      <c r="AF264" s="399" t="s">
        <v>422</v>
      </c>
      <c r="AG264" s="389">
        <v>8</v>
      </c>
      <c r="AH264" s="395">
        <v>7</v>
      </c>
      <c r="AI264" s="391" t="s">
        <v>229</v>
      </c>
      <c r="AJ264" s="378"/>
      <c r="AK264" s="378"/>
      <c r="AL264" s="383">
        <v>0</v>
      </c>
      <c r="AM264" s="380" t="s">
        <v>50</v>
      </c>
      <c r="AN264" s="377" t="s">
        <v>51</v>
      </c>
      <c r="AO264" s="377"/>
      <c r="AP264" s="383"/>
      <c r="AQ264" s="383"/>
      <c r="AR264" s="383"/>
    </row>
    <row r="265" spans="1:45" ht="15" customHeight="1" x14ac:dyDescent="0.3">
      <c r="A265" s="375">
        <v>22</v>
      </c>
      <c r="B265" s="376"/>
      <c r="C265" s="377" t="str">
        <f t="shared" si="186"/>
        <v>100022</v>
      </c>
      <c r="D265" s="377" t="str">
        <f t="shared" si="187"/>
        <v>100022/13</v>
      </c>
      <c r="E265" s="378" t="s">
        <v>251</v>
      </c>
      <c r="F265" s="378" t="s">
        <v>252</v>
      </c>
      <c r="G265" s="377">
        <v>1</v>
      </c>
      <c r="H265" s="379">
        <v>100177</v>
      </c>
      <c r="I265" s="380" t="str">
        <f t="shared" si="188"/>
        <v>Б-100177-13</v>
      </c>
      <c r="J265" s="381">
        <v>2</v>
      </c>
      <c r="K265" s="398">
        <v>11</v>
      </c>
      <c r="L265" s="377" t="s">
        <v>42</v>
      </c>
      <c r="M265" s="381">
        <v>1</v>
      </c>
      <c r="N265" s="377">
        <v>18</v>
      </c>
      <c r="O265" s="378" t="s">
        <v>169</v>
      </c>
      <c r="P265" s="378" t="s">
        <v>234</v>
      </c>
      <c r="Q265" s="378" t="s">
        <v>235</v>
      </c>
      <c r="R265" s="383" t="str">
        <f t="shared" si="189"/>
        <v>1001771</v>
      </c>
      <c r="S265" s="380">
        <v>1</v>
      </c>
      <c r="T265" s="399" t="s">
        <v>149</v>
      </c>
      <c r="U265" s="377">
        <v>50000</v>
      </c>
      <c r="V265" s="377">
        <f t="shared" si="190"/>
        <v>9000</v>
      </c>
      <c r="W265" s="377">
        <v>0</v>
      </c>
      <c r="X265" s="384">
        <v>266</v>
      </c>
      <c r="Y265" s="385" t="s">
        <v>47</v>
      </c>
      <c r="Z265" s="386"/>
      <c r="AA265" s="396">
        <f>SUM(AC262:AC266)/1.18</f>
        <v>105932.20338983051</v>
      </c>
      <c r="AB265" s="396"/>
      <c r="AC265" s="379">
        <f t="shared" si="191"/>
        <v>25000</v>
      </c>
      <c r="AD265" s="377"/>
      <c r="AE265" s="377"/>
      <c r="AF265" s="399" t="s">
        <v>422</v>
      </c>
      <c r="AG265" s="389">
        <v>8</v>
      </c>
      <c r="AH265" s="397">
        <v>20</v>
      </c>
      <c r="AI265" s="391" t="s">
        <v>229</v>
      </c>
      <c r="AJ265" s="378"/>
      <c r="AK265" s="378"/>
      <c r="AL265" s="383">
        <v>0</v>
      </c>
      <c r="AM265" s="380" t="s">
        <v>50</v>
      </c>
      <c r="AN265" s="377" t="s">
        <v>51</v>
      </c>
      <c r="AO265" s="377"/>
      <c r="AP265" s="383"/>
      <c r="AQ265" s="383"/>
      <c r="AR265" s="383"/>
    </row>
    <row r="266" spans="1:45" ht="15" customHeight="1" x14ac:dyDescent="0.3">
      <c r="A266" s="375">
        <v>22</v>
      </c>
      <c r="B266" s="376"/>
      <c r="C266" s="377" t="str">
        <f t="shared" si="186"/>
        <v>100022</v>
      </c>
      <c r="D266" s="377" t="str">
        <f t="shared" si="187"/>
        <v>100022/13</v>
      </c>
      <c r="E266" s="378" t="s">
        <v>251</v>
      </c>
      <c r="F266" s="378" t="s">
        <v>252</v>
      </c>
      <c r="G266" s="377">
        <v>1</v>
      </c>
      <c r="H266" s="379">
        <v>100178</v>
      </c>
      <c r="I266" s="380" t="str">
        <f t="shared" si="188"/>
        <v>Б-100178-13</v>
      </c>
      <c r="J266" s="381">
        <v>2</v>
      </c>
      <c r="K266" s="398">
        <v>1</v>
      </c>
      <c r="L266" s="377" t="s">
        <v>42</v>
      </c>
      <c r="M266" s="381">
        <v>1</v>
      </c>
      <c r="N266" s="377">
        <v>18</v>
      </c>
      <c r="O266" s="378" t="s">
        <v>170</v>
      </c>
      <c r="P266" s="378" t="s">
        <v>234</v>
      </c>
      <c r="Q266" s="378" t="s">
        <v>235</v>
      </c>
      <c r="R266" s="383" t="str">
        <f t="shared" si="189"/>
        <v>1001781</v>
      </c>
      <c r="S266" s="380">
        <v>1</v>
      </c>
      <c r="T266" s="401" t="s">
        <v>150</v>
      </c>
      <c r="U266" s="377">
        <v>50000</v>
      </c>
      <c r="V266" s="377">
        <f t="shared" si="190"/>
        <v>9000</v>
      </c>
      <c r="W266" s="377">
        <v>0</v>
      </c>
      <c r="X266" s="384">
        <v>267</v>
      </c>
      <c r="Y266" s="385" t="s">
        <v>47</v>
      </c>
      <c r="Z266" s="386">
        <f>SUM(U262:U266)-SUM(V262:V266)</f>
        <v>205000</v>
      </c>
      <c r="AA266" s="387">
        <v>105932.20338983051</v>
      </c>
      <c r="AB266" s="396">
        <f>Z266-AA266</f>
        <v>99067.796610169491</v>
      </c>
      <c r="AC266" s="379">
        <f t="shared" si="191"/>
        <v>25000</v>
      </c>
      <c r="AD266" s="377"/>
      <c r="AE266" s="377"/>
      <c r="AF266" s="401" t="s">
        <v>422</v>
      </c>
      <c r="AG266" s="389">
        <v>8</v>
      </c>
      <c r="AH266" s="397">
        <v>13</v>
      </c>
      <c r="AI266" s="391" t="s">
        <v>229</v>
      </c>
      <c r="AJ266" s="378"/>
      <c r="AK266" s="378"/>
      <c r="AL266" s="383">
        <v>0</v>
      </c>
      <c r="AM266" s="380" t="s">
        <v>50</v>
      </c>
      <c r="AN266" s="377" t="s">
        <v>51</v>
      </c>
      <c r="AO266" s="377"/>
      <c r="AP266" s="383"/>
      <c r="AQ266" s="383"/>
      <c r="AR266" s="383"/>
    </row>
    <row r="267" spans="1:45" ht="15" customHeight="1" x14ac:dyDescent="0.3">
      <c r="A267" s="375">
        <v>22</v>
      </c>
      <c r="B267" s="376"/>
      <c r="C267" s="377" t="str">
        <f>"1000"&amp;A267</f>
        <v>100022</v>
      </c>
      <c r="D267" s="377" t="str">
        <f>"1000"&amp;A267&amp;"/13"</f>
        <v>100022/13</v>
      </c>
      <c r="E267" s="378" t="s">
        <v>251</v>
      </c>
      <c r="F267" s="378" t="s">
        <v>252</v>
      </c>
      <c r="G267" s="377">
        <v>1</v>
      </c>
      <c r="H267" s="379">
        <v>100179</v>
      </c>
      <c r="I267" s="380" t="str">
        <f>"Б-"&amp;H267&amp;"-13"</f>
        <v>Б-100179-13</v>
      </c>
      <c r="J267" s="381">
        <v>2</v>
      </c>
      <c r="K267" s="377">
        <v>7</v>
      </c>
      <c r="L267" s="377" t="s">
        <v>42</v>
      </c>
      <c r="M267" s="381">
        <v>1</v>
      </c>
      <c r="N267" s="377">
        <v>18</v>
      </c>
      <c r="O267" s="378" t="s">
        <v>167</v>
      </c>
      <c r="P267" s="378" t="s">
        <v>234</v>
      </c>
      <c r="Q267" s="378" t="s">
        <v>235</v>
      </c>
      <c r="R267" s="383" t="str">
        <f>H267&amp;"1"</f>
        <v>1001791</v>
      </c>
      <c r="S267" s="380">
        <v>1</v>
      </c>
      <c r="T267" s="394" t="s">
        <v>152</v>
      </c>
      <c r="U267" s="377">
        <v>50000</v>
      </c>
      <c r="V267" s="377">
        <f>U267*0.18</f>
        <v>9000</v>
      </c>
      <c r="W267" s="377">
        <v>0</v>
      </c>
      <c r="X267" s="384">
        <v>268</v>
      </c>
      <c r="Y267" s="385" t="s">
        <v>47</v>
      </c>
      <c r="Z267" s="386"/>
      <c r="AA267" s="387"/>
      <c r="AB267" s="388"/>
      <c r="AC267" s="379">
        <f>U267*0.5</f>
        <v>25000</v>
      </c>
      <c r="AD267" s="377"/>
      <c r="AE267" s="377"/>
      <c r="AF267" s="394" t="s">
        <v>233</v>
      </c>
      <c r="AG267" s="389">
        <v>8</v>
      </c>
      <c r="AH267" s="390">
        <v>13</v>
      </c>
      <c r="AI267" s="391" t="s">
        <v>229</v>
      </c>
      <c r="AJ267" s="378"/>
      <c r="AK267" s="378"/>
      <c r="AL267" s="383">
        <v>0</v>
      </c>
      <c r="AM267" s="380" t="s">
        <v>50</v>
      </c>
      <c r="AN267" s="377" t="s">
        <v>51</v>
      </c>
      <c r="AO267" s="377"/>
      <c r="AP267" s="383"/>
      <c r="AQ267" s="383"/>
      <c r="AR267" s="383"/>
    </row>
    <row r="268" spans="1:45" ht="15" customHeight="1" x14ac:dyDescent="0.3">
      <c r="A268" s="375">
        <v>22</v>
      </c>
      <c r="B268" s="376"/>
      <c r="C268" s="377" t="str">
        <f t="shared" ref="C268:C271" si="192">"1000"&amp;A268</f>
        <v>100022</v>
      </c>
      <c r="D268" s="377" t="str">
        <f t="shared" ref="D268:D271" si="193">"1000"&amp;A268&amp;"/13"</f>
        <v>100022/13</v>
      </c>
      <c r="E268" s="378" t="s">
        <v>251</v>
      </c>
      <c r="F268" s="378" t="s">
        <v>252</v>
      </c>
      <c r="G268" s="377">
        <v>1</v>
      </c>
      <c r="H268" s="379">
        <v>100180</v>
      </c>
      <c r="I268" s="380" t="str">
        <f t="shared" ref="I268:I271" si="194">"Б-"&amp;H268&amp;"-13"</f>
        <v>Б-100180-13</v>
      </c>
      <c r="J268" s="381">
        <v>2</v>
      </c>
      <c r="K268" s="382">
        <v>3</v>
      </c>
      <c r="L268" s="377" t="s">
        <v>42</v>
      </c>
      <c r="M268" s="381">
        <v>1</v>
      </c>
      <c r="N268" s="377">
        <v>18</v>
      </c>
      <c r="O268" s="378" t="s">
        <v>168</v>
      </c>
      <c r="P268" s="378" t="s">
        <v>234</v>
      </c>
      <c r="Q268" s="378" t="s">
        <v>235</v>
      </c>
      <c r="R268" s="383" t="str">
        <f t="shared" ref="R268:R271" si="195">H268&amp;"1"</f>
        <v>1001801</v>
      </c>
      <c r="S268" s="380">
        <v>1</v>
      </c>
      <c r="T268" s="394" t="s">
        <v>153</v>
      </c>
      <c r="U268" s="377">
        <v>50000</v>
      </c>
      <c r="V268" s="377">
        <f t="shared" ref="V268:V271" si="196">U268*0.18</f>
        <v>9000</v>
      </c>
      <c r="W268" s="377">
        <v>0</v>
      </c>
      <c r="X268" s="384">
        <v>269</v>
      </c>
      <c r="Y268" s="385" t="s">
        <v>47</v>
      </c>
      <c r="Z268" s="386"/>
      <c r="AA268" s="387"/>
      <c r="AB268" s="429"/>
      <c r="AC268" s="379">
        <f t="shared" ref="AC268:AC271" si="197">U268*0.5</f>
        <v>25000</v>
      </c>
      <c r="AD268" s="377"/>
      <c r="AE268" s="377"/>
      <c r="AF268" s="394" t="s">
        <v>233</v>
      </c>
      <c r="AG268" s="389">
        <v>8</v>
      </c>
      <c r="AH268" s="395">
        <v>7</v>
      </c>
      <c r="AI268" s="391" t="s">
        <v>229</v>
      </c>
      <c r="AJ268" s="378"/>
      <c r="AK268" s="378"/>
      <c r="AL268" s="383">
        <v>0</v>
      </c>
      <c r="AM268" s="380" t="s">
        <v>50</v>
      </c>
      <c r="AN268" s="377" t="s">
        <v>51</v>
      </c>
      <c r="AO268" s="377"/>
      <c r="AP268" s="383"/>
      <c r="AQ268" s="383"/>
      <c r="AR268" s="383"/>
    </row>
    <row r="269" spans="1:45" ht="15" customHeight="1" x14ac:dyDescent="0.3">
      <c r="A269" s="375">
        <v>22</v>
      </c>
      <c r="B269" s="376"/>
      <c r="C269" s="377" t="str">
        <f t="shared" si="192"/>
        <v>100022</v>
      </c>
      <c r="D269" s="377" t="str">
        <f t="shared" si="193"/>
        <v>100022/13</v>
      </c>
      <c r="E269" s="378" t="s">
        <v>251</v>
      </c>
      <c r="F269" s="378" t="s">
        <v>252</v>
      </c>
      <c r="G269" s="377">
        <v>1</v>
      </c>
      <c r="H269" s="379">
        <v>100181</v>
      </c>
      <c r="I269" s="380" t="str">
        <f t="shared" si="194"/>
        <v>Б-100181-13</v>
      </c>
      <c r="J269" s="381">
        <v>2</v>
      </c>
      <c r="K269" s="377">
        <v>7</v>
      </c>
      <c r="L269" s="377" t="s">
        <v>42</v>
      </c>
      <c r="M269" s="381">
        <v>1</v>
      </c>
      <c r="N269" s="377">
        <v>18</v>
      </c>
      <c r="O269" s="378" t="s">
        <v>168</v>
      </c>
      <c r="P269" s="378" t="s">
        <v>234</v>
      </c>
      <c r="Q269" s="378" t="s">
        <v>235</v>
      </c>
      <c r="R269" s="383" t="str">
        <f t="shared" si="195"/>
        <v>1001811</v>
      </c>
      <c r="S269" s="380">
        <v>1</v>
      </c>
      <c r="T269" s="394" t="s">
        <v>154</v>
      </c>
      <c r="U269" s="377">
        <v>50000</v>
      </c>
      <c r="V269" s="377">
        <f t="shared" si="196"/>
        <v>9000</v>
      </c>
      <c r="W269" s="377">
        <v>0</v>
      </c>
      <c r="X269" s="384">
        <v>270</v>
      </c>
      <c r="Y269" s="385" t="s">
        <v>47</v>
      </c>
      <c r="Z269" s="386"/>
      <c r="AA269" s="387"/>
      <c r="AB269" s="429"/>
      <c r="AC269" s="379">
        <f t="shared" si="197"/>
        <v>25000</v>
      </c>
      <c r="AD269" s="377"/>
      <c r="AE269" s="377"/>
      <c r="AF269" s="394" t="s">
        <v>233</v>
      </c>
      <c r="AG269" s="389">
        <v>8</v>
      </c>
      <c r="AH269" s="395">
        <v>7</v>
      </c>
      <c r="AI269" s="391" t="s">
        <v>229</v>
      </c>
      <c r="AJ269" s="378"/>
      <c r="AK269" s="378"/>
      <c r="AL269" s="383">
        <v>0</v>
      </c>
      <c r="AM269" s="380" t="s">
        <v>50</v>
      </c>
      <c r="AN269" s="377" t="s">
        <v>51</v>
      </c>
      <c r="AO269" s="377"/>
      <c r="AP269" s="383"/>
      <c r="AQ269" s="383"/>
      <c r="AR269" s="383"/>
    </row>
    <row r="270" spans="1:45" ht="15" customHeight="1" x14ac:dyDescent="0.3">
      <c r="A270" s="375">
        <v>22</v>
      </c>
      <c r="B270" s="376"/>
      <c r="C270" s="377" t="str">
        <f t="shared" si="192"/>
        <v>100022</v>
      </c>
      <c r="D270" s="377" t="str">
        <f t="shared" si="193"/>
        <v>100022/13</v>
      </c>
      <c r="E270" s="378" t="s">
        <v>251</v>
      </c>
      <c r="F270" s="378" t="s">
        <v>252</v>
      </c>
      <c r="G270" s="377">
        <v>1</v>
      </c>
      <c r="H270" s="379">
        <v>100182</v>
      </c>
      <c r="I270" s="380" t="str">
        <f t="shared" si="194"/>
        <v>Б-100182-13</v>
      </c>
      <c r="J270" s="381">
        <v>2</v>
      </c>
      <c r="K270" s="398">
        <v>11</v>
      </c>
      <c r="L270" s="377" t="s">
        <v>42</v>
      </c>
      <c r="M270" s="381">
        <v>1</v>
      </c>
      <c r="N270" s="377">
        <v>18</v>
      </c>
      <c r="O270" s="378" t="s">
        <v>169</v>
      </c>
      <c r="P270" s="378" t="s">
        <v>234</v>
      </c>
      <c r="Q270" s="378" t="s">
        <v>235</v>
      </c>
      <c r="R270" s="383" t="str">
        <f t="shared" si="195"/>
        <v>1001821</v>
      </c>
      <c r="S270" s="380">
        <v>1</v>
      </c>
      <c r="T270" s="394" t="s">
        <v>155</v>
      </c>
      <c r="U270" s="377">
        <v>50000</v>
      </c>
      <c r="V270" s="377">
        <f t="shared" si="196"/>
        <v>9000</v>
      </c>
      <c r="W270" s="377">
        <v>0</v>
      </c>
      <c r="X270" s="384">
        <v>271</v>
      </c>
      <c r="Y270" s="385" t="s">
        <v>47</v>
      </c>
      <c r="Z270" s="386"/>
      <c r="AA270" s="396">
        <f>SUM(AC267:AC271)/1.18</f>
        <v>423728.81355932204</v>
      </c>
      <c r="AB270" s="396"/>
      <c r="AC270" s="379">
        <v>400000</v>
      </c>
      <c r="AD270" s="377"/>
      <c r="AE270" s="377"/>
      <c r="AF270" s="394" t="s">
        <v>233</v>
      </c>
      <c r="AG270" s="389">
        <v>8</v>
      </c>
      <c r="AH270" s="397">
        <v>20</v>
      </c>
      <c r="AI270" s="391" t="s">
        <v>229</v>
      </c>
      <c r="AJ270" s="378"/>
      <c r="AK270" s="378"/>
      <c r="AL270" s="383">
        <v>0</v>
      </c>
      <c r="AM270" s="380" t="s">
        <v>50</v>
      </c>
      <c r="AN270" s="377" t="s">
        <v>51</v>
      </c>
      <c r="AO270" s="377"/>
      <c r="AP270" s="383"/>
      <c r="AQ270" s="383"/>
      <c r="AR270" s="383"/>
    </row>
    <row r="271" spans="1:45" ht="15" customHeight="1" x14ac:dyDescent="0.3">
      <c r="A271" s="375">
        <v>22</v>
      </c>
      <c r="B271" s="376"/>
      <c r="C271" s="403" t="str">
        <f t="shared" si="192"/>
        <v>100022</v>
      </c>
      <c r="D271" s="403" t="str">
        <f t="shared" si="193"/>
        <v>100022/13</v>
      </c>
      <c r="E271" s="404" t="s">
        <v>251</v>
      </c>
      <c r="F271" s="404" t="s">
        <v>252</v>
      </c>
      <c r="G271" s="377">
        <v>1</v>
      </c>
      <c r="H271" s="379">
        <v>100183</v>
      </c>
      <c r="I271" s="403" t="str">
        <f t="shared" si="194"/>
        <v>Б-100183-13</v>
      </c>
      <c r="J271" s="381">
        <v>2</v>
      </c>
      <c r="K271" s="405">
        <v>1</v>
      </c>
      <c r="L271" s="403" t="s">
        <v>42</v>
      </c>
      <c r="M271" s="406">
        <v>1</v>
      </c>
      <c r="N271" s="403">
        <v>18</v>
      </c>
      <c r="O271" s="404" t="s">
        <v>170</v>
      </c>
      <c r="P271" s="404" t="s">
        <v>234</v>
      </c>
      <c r="Q271" s="404" t="s">
        <v>235</v>
      </c>
      <c r="R271" s="407" t="str">
        <f t="shared" si="195"/>
        <v>1001831</v>
      </c>
      <c r="S271" s="403">
        <v>1</v>
      </c>
      <c r="T271" s="394" t="s">
        <v>156</v>
      </c>
      <c r="U271" s="377">
        <v>50000</v>
      </c>
      <c r="V271" s="403">
        <f t="shared" si="196"/>
        <v>9000</v>
      </c>
      <c r="W271" s="403">
        <v>0</v>
      </c>
      <c r="X271" s="384">
        <v>272</v>
      </c>
      <c r="Y271" s="408" t="s">
        <v>47</v>
      </c>
      <c r="Z271" s="386">
        <f>SUM(U267:U271)-SUM(V267:V271)</f>
        <v>205000</v>
      </c>
      <c r="AA271" s="409"/>
      <c r="AB271" s="409"/>
      <c r="AC271" s="410">
        <f t="shared" si="197"/>
        <v>25000</v>
      </c>
      <c r="AD271" s="403"/>
      <c r="AE271" s="403"/>
      <c r="AF271" s="394" t="s">
        <v>233</v>
      </c>
      <c r="AG271" s="411">
        <v>8</v>
      </c>
      <c r="AH271" s="412">
        <v>13</v>
      </c>
      <c r="AI271" s="413" t="s">
        <v>229</v>
      </c>
      <c r="AJ271" s="404"/>
      <c r="AK271" s="404"/>
      <c r="AL271" s="407">
        <v>0</v>
      </c>
      <c r="AM271" s="403" t="s">
        <v>50</v>
      </c>
      <c r="AN271" s="403" t="s">
        <v>51</v>
      </c>
      <c r="AO271" s="403"/>
      <c r="AP271" s="407"/>
      <c r="AQ271" s="407"/>
      <c r="AR271" s="407"/>
      <c r="AS271" s="330"/>
    </row>
    <row r="272" spans="1:45" ht="15" customHeight="1" x14ac:dyDescent="0.3">
      <c r="A272" s="375">
        <v>23</v>
      </c>
      <c r="B272" s="376"/>
      <c r="C272" s="377" t="str">
        <f>"1000"&amp;A272</f>
        <v>100023</v>
      </c>
      <c r="D272" s="377" t="str">
        <f>"1000"&amp;A272&amp;"/13"</f>
        <v>100023/13</v>
      </c>
      <c r="E272" s="378" t="s">
        <v>251</v>
      </c>
      <c r="F272" s="378" t="s">
        <v>252</v>
      </c>
      <c r="G272" s="377">
        <v>1</v>
      </c>
      <c r="H272" s="379">
        <v>100184</v>
      </c>
      <c r="I272" s="380" t="str">
        <f>"Б-"&amp;H272&amp;"-13"</f>
        <v>Б-100184-13</v>
      </c>
      <c r="J272" s="381">
        <v>2</v>
      </c>
      <c r="K272" s="382">
        <v>2</v>
      </c>
      <c r="L272" s="377" t="s">
        <v>42</v>
      </c>
      <c r="M272" s="381">
        <v>1</v>
      </c>
      <c r="N272" s="377">
        <v>18</v>
      </c>
      <c r="O272" s="378" t="s">
        <v>167</v>
      </c>
      <c r="P272" s="378" t="s">
        <v>234</v>
      </c>
      <c r="Q272" s="378" t="s">
        <v>235</v>
      </c>
      <c r="R272" s="383" t="str">
        <f>H272&amp;"1"</f>
        <v>1001841</v>
      </c>
      <c r="S272" s="380">
        <v>1</v>
      </c>
      <c r="T272" s="378" t="s">
        <v>139</v>
      </c>
      <c r="U272" s="377">
        <v>50000</v>
      </c>
      <c r="V272" s="377">
        <f>U272*0.18</f>
        <v>9000</v>
      </c>
      <c r="W272" s="377">
        <v>0</v>
      </c>
      <c r="X272" s="384">
        <v>273</v>
      </c>
      <c r="Y272" s="385" t="s">
        <v>47</v>
      </c>
      <c r="Z272" s="386"/>
      <c r="AA272" s="387"/>
      <c r="AB272" s="388"/>
      <c r="AC272" s="379">
        <f>U272*0.5</f>
        <v>25000</v>
      </c>
      <c r="AD272" s="377"/>
      <c r="AE272" s="377"/>
      <c r="AF272" s="378" t="s">
        <v>231</v>
      </c>
      <c r="AG272" s="389">
        <v>8</v>
      </c>
      <c r="AH272" s="390">
        <v>13</v>
      </c>
      <c r="AI272" s="391" t="s">
        <v>229</v>
      </c>
      <c r="AJ272" s="378"/>
      <c r="AK272" s="378"/>
      <c r="AL272" s="383">
        <v>0</v>
      </c>
      <c r="AM272" s="380" t="s">
        <v>50</v>
      </c>
      <c r="AN272" s="377" t="s">
        <v>51</v>
      </c>
      <c r="AO272" s="377"/>
      <c r="AP272" s="383"/>
      <c r="AQ272" s="383"/>
      <c r="AR272" s="383"/>
      <c r="AS272" s="380" t="s">
        <v>99</v>
      </c>
    </row>
    <row r="273" spans="1:45" ht="15" customHeight="1" x14ac:dyDescent="0.3">
      <c r="A273" s="375">
        <v>23</v>
      </c>
      <c r="B273" s="376"/>
      <c r="C273" s="377" t="str">
        <f t="shared" ref="C273:C276" si="198">"1000"&amp;A273</f>
        <v>100023</v>
      </c>
      <c r="D273" s="377" t="str">
        <f t="shared" ref="D273:D276" si="199">"1000"&amp;A273&amp;"/13"</f>
        <v>100023/13</v>
      </c>
      <c r="E273" s="378" t="s">
        <v>251</v>
      </c>
      <c r="F273" s="378" t="s">
        <v>252</v>
      </c>
      <c r="G273" s="377">
        <v>1</v>
      </c>
      <c r="H273" s="379">
        <v>100185</v>
      </c>
      <c r="I273" s="380" t="str">
        <f t="shared" ref="I273:I276" si="200">"Б-"&amp;H273&amp;"-13"</f>
        <v>Б-100185-13</v>
      </c>
      <c r="J273" s="381">
        <v>2</v>
      </c>
      <c r="K273" s="377">
        <v>7</v>
      </c>
      <c r="L273" s="377" t="s">
        <v>42</v>
      </c>
      <c r="M273" s="381">
        <v>1</v>
      </c>
      <c r="N273" s="377">
        <v>18</v>
      </c>
      <c r="O273" s="378" t="s">
        <v>168</v>
      </c>
      <c r="P273" s="378" t="s">
        <v>234</v>
      </c>
      <c r="Q273" s="378" t="s">
        <v>235</v>
      </c>
      <c r="R273" s="383" t="str">
        <f t="shared" ref="R273:R276" si="201">H273&amp;"1"</f>
        <v>1001851</v>
      </c>
      <c r="S273" s="380">
        <v>1</v>
      </c>
      <c r="T273" s="378" t="s">
        <v>140</v>
      </c>
      <c r="U273" s="377">
        <v>50000</v>
      </c>
      <c r="V273" s="377">
        <f t="shared" ref="V273:V276" si="202">U273*0.18</f>
        <v>9000</v>
      </c>
      <c r="W273" s="377">
        <v>0</v>
      </c>
      <c r="X273" s="384">
        <v>274</v>
      </c>
      <c r="Y273" s="385" t="s">
        <v>47</v>
      </c>
      <c r="Z273" s="386"/>
      <c r="AA273" s="387"/>
      <c r="AB273" s="429"/>
      <c r="AC273" s="379">
        <f t="shared" ref="AC273" si="203">U273*0.5</f>
        <v>25000</v>
      </c>
      <c r="AD273" s="377"/>
      <c r="AE273" s="377"/>
      <c r="AF273" s="394" t="s">
        <v>232</v>
      </c>
      <c r="AG273" s="389">
        <v>8</v>
      </c>
      <c r="AH273" s="395">
        <v>7</v>
      </c>
      <c r="AI273" s="391" t="s">
        <v>229</v>
      </c>
      <c r="AJ273" s="378"/>
      <c r="AK273" s="378"/>
      <c r="AL273" s="383">
        <v>0</v>
      </c>
      <c r="AM273" s="380" t="s">
        <v>50</v>
      </c>
      <c r="AN273" s="377" t="s">
        <v>51</v>
      </c>
      <c r="AO273" s="377"/>
      <c r="AP273" s="383"/>
      <c r="AQ273" s="383"/>
      <c r="AR273" s="383"/>
      <c r="AS273" t="s">
        <v>100</v>
      </c>
    </row>
    <row r="274" spans="1:45" ht="15" customHeight="1" x14ac:dyDescent="0.3">
      <c r="A274" s="375">
        <v>23</v>
      </c>
      <c r="B274" s="376"/>
      <c r="C274" s="377" t="str">
        <f t="shared" si="198"/>
        <v>100023</v>
      </c>
      <c r="D274" s="377" t="str">
        <f t="shared" si="199"/>
        <v>100023/13</v>
      </c>
      <c r="E274" s="378" t="s">
        <v>251</v>
      </c>
      <c r="F274" s="378" t="s">
        <v>252</v>
      </c>
      <c r="G274" s="377">
        <v>1</v>
      </c>
      <c r="H274" s="379">
        <v>100186</v>
      </c>
      <c r="I274" s="380" t="str">
        <f t="shared" si="200"/>
        <v>Б-100186-13</v>
      </c>
      <c r="J274" s="381">
        <v>2</v>
      </c>
      <c r="K274" s="377">
        <v>7</v>
      </c>
      <c r="L274" s="377" t="s">
        <v>42</v>
      </c>
      <c r="M274" s="381">
        <v>1</v>
      </c>
      <c r="N274" s="377">
        <v>18</v>
      </c>
      <c r="O274" s="378" t="s">
        <v>168</v>
      </c>
      <c r="P274" s="378" t="s">
        <v>234</v>
      </c>
      <c r="Q274" s="378" t="s">
        <v>235</v>
      </c>
      <c r="R274" s="383" t="str">
        <f t="shared" si="201"/>
        <v>1001861</v>
      </c>
      <c r="S274" s="380">
        <v>1</v>
      </c>
      <c r="T274" s="378" t="s">
        <v>140</v>
      </c>
      <c r="U274" s="377">
        <v>50000</v>
      </c>
      <c r="V274" s="377">
        <f t="shared" si="202"/>
        <v>9000</v>
      </c>
      <c r="W274" s="377">
        <v>0</v>
      </c>
      <c r="X274" s="384">
        <v>275</v>
      </c>
      <c r="Y274" s="385" t="s">
        <v>47</v>
      </c>
      <c r="Z274" s="386"/>
      <c r="AA274" s="387"/>
      <c r="AB274" s="429"/>
      <c r="AC274" s="379">
        <v>100000</v>
      </c>
      <c r="AD274" s="377"/>
      <c r="AE274" s="377"/>
      <c r="AF274" s="378" t="s">
        <v>231</v>
      </c>
      <c r="AG274" s="389">
        <v>8</v>
      </c>
      <c r="AH274" s="395">
        <v>7</v>
      </c>
      <c r="AI274" s="391" t="s">
        <v>229</v>
      </c>
      <c r="AJ274" s="378"/>
      <c r="AK274" s="378"/>
      <c r="AL274" s="383">
        <v>0</v>
      </c>
      <c r="AM274" s="380" t="s">
        <v>50</v>
      </c>
      <c r="AN274" s="377" t="s">
        <v>51</v>
      </c>
      <c r="AO274" s="377"/>
      <c r="AP274" s="383"/>
      <c r="AQ274" s="383"/>
      <c r="AR274" s="383"/>
    </row>
    <row r="275" spans="1:45" ht="15" customHeight="1" x14ac:dyDescent="0.3">
      <c r="A275" s="375">
        <v>23</v>
      </c>
      <c r="B275" s="376"/>
      <c r="C275" s="377" t="str">
        <f t="shared" si="198"/>
        <v>100023</v>
      </c>
      <c r="D275" s="377" t="str">
        <f t="shared" si="199"/>
        <v>100023/13</v>
      </c>
      <c r="E275" s="378" t="s">
        <v>251</v>
      </c>
      <c r="F275" s="378" t="s">
        <v>252</v>
      </c>
      <c r="G275" s="377">
        <v>1</v>
      </c>
      <c r="H275" s="379">
        <v>100187</v>
      </c>
      <c r="I275" s="380" t="str">
        <f t="shared" si="200"/>
        <v>Б-100187-13</v>
      </c>
      <c r="J275" s="381">
        <v>2</v>
      </c>
      <c r="K275" s="382">
        <v>11</v>
      </c>
      <c r="L275" s="377" t="s">
        <v>42</v>
      </c>
      <c r="M275" s="381">
        <v>1</v>
      </c>
      <c r="N275" s="377">
        <v>18</v>
      </c>
      <c r="O275" s="378" t="s">
        <v>169</v>
      </c>
      <c r="P275" s="378" t="s">
        <v>234</v>
      </c>
      <c r="Q275" s="378" t="s">
        <v>235</v>
      </c>
      <c r="R275" s="383" t="str">
        <f t="shared" si="201"/>
        <v>1001871</v>
      </c>
      <c r="S275" s="380">
        <v>1</v>
      </c>
      <c r="T275" s="378" t="s">
        <v>141</v>
      </c>
      <c r="U275" s="377">
        <v>50000</v>
      </c>
      <c r="V275" s="377">
        <f t="shared" si="202"/>
        <v>9000</v>
      </c>
      <c r="W275" s="377">
        <v>0</v>
      </c>
      <c r="X275" s="384">
        <v>276</v>
      </c>
      <c r="Y275" s="385" t="s">
        <v>47</v>
      </c>
      <c r="Z275" s="386"/>
      <c r="AA275" s="396"/>
      <c r="AB275" s="396"/>
      <c r="AC275" s="379">
        <f t="shared" ref="AC275:AC276" si="204">U275*0.5</f>
        <v>25000</v>
      </c>
      <c r="AD275" s="377"/>
      <c r="AE275" s="377"/>
      <c r="AF275" s="394" t="s">
        <v>232</v>
      </c>
      <c r="AG275" s="389">
        <v>8</v>
      </c>
      <c r="AH275" s="397">
        <v>20</v>
      </c>
      <c r="AI275" s="391" t="s">
        <v>229</v>
      </c>
      <c r="AJ275" s="378"/>
      <c r="AK275" s="378"/>
      <c r="AL275" s="383">
        <v>0</v>
      </c>
      <c r="AM275" s="380" t="s">
        <v>50</v>
      </c>
      <c r="AN275" s="377" t="s">
        <v>51</v>
      </c>
      <c r="AO275" s="377"/>
      <c r="AP275" s="383"/>
      <c r="AQ275" s="383"/>
      <c r="AR275" s="383"/>
    </row>
    <row r="276" spans="1:45" ht="15" customHeight="1" x14ac:dyDescent="0.3">
      <c r="A276" s="375">
        <v>23</v>
      </c>
      <c r="B276" s="376"/>
      <c r="C276" s="377" t="str">
        <f t="shared" si="198"/>
        <v>100023</v>
      </c>
      <c r="D276" s="377" t="str">
        <f t="shared" si="199"/>
        <v>100023/13</v>
      </c>
      <c r="E276" s="378" t="s">
        <v>251</v>
      </c>
      <c r="F276" s="378" t="s">
        <v>252</v>
      </c>
      <c r="G276" s="377">
        <v>1</v>
      </c>
      <c r="H276" s="379">
        <v>100188</v>
      </c>
      <c r="I276" s="380" t="str">
        <f t="shared" si="200"/>
        <v>Б-100188-13</v>
      </c>
      <c r="J276" s="381">
        <v>2</v>
      </c>
      <c r="K276" s="398">
        <v>1</v>
      </c>
      <c r="L276" s="377" t="s">
        <v>42</v>
      </c>
      <c r="M276" s="381">
        <v>1</v>
      </c>
      <c r="N276" s="377">
        <v>18</v>
      </c>
      <c r="O276" s="378" t="s">
        <v>170</v>
      </c>
      <c r="P276" s="378" t="s">
        <v>234</v>
      </c>
      <c r="Q276" s="378" t="s">
        <v>235</v>
      </c>
      <c r="R276" s="383" t="str">
        <f t="shared" si="201"/>
        <v>1001881</v>
      </c>
      <c r="S276" s="380">
        <v>1</v>
      </c>
      <c r="T276" s="378" t="s">
        <v>142</v>
      </c>
      <c r="U276" s="377">
        <v>50000</v>
      </c>
      <c r="V276" s="377">
        <f t="shared" si="202"/>
        <v>9000</v>
      </c>
      <c r="W276" s="377">
        <v>0</v>
      </c>
      <c r="X276" s="384">
        <v>277</v>
      </c>
      <c r="Y276" s="385" t="s">
        <v>47</v>
      </c>
      <c r="Z276" s="386">
        <f>SUM(U272:U276)-SUM(V272:V276)</f>
        <v>205000</v>
      </c>
      <c r="AA276" s="396">
        <f>(AC272+AC274+AC276)/1.18</f>
        <v>127118.64406779662</v>
      </c>
      <c r="AB276" s="396">
        <f>Z276-AA276</f>
        <v>77881.355932203383</v>
      </c>
      <c r="AC276" s="379">
        <f t="shared" si="204"/>
        <v>25000</v>
      </c>
      <c r="AD276" s="377"/>
      <c r="AE276" s="377"/>
      <c r="AF276" s="378" t="s">
        <v>231</v>
      </c>
      <c r="AG276" s="389">
        <v>8</v>
      </c>
      <c r="AH276" s="397">
        <v>13</v>
      </c>
      <c r="AI276" s="391" t="s">
        <v>229</v>
      </c>
      <c r="AJ276" s="378"/>
      <c r="AK276" s="378"/>
      <c r="AL276" s="383">
        <v>0</v>
      </c>
      <c r="AM276" s="380" t="s">
        <v>50</v>
      </c>
      <c r="AN276" s="377" t="s">
        <v>51</v>
      </c>
      <c r="AO276" s="377"/>
      <c r="AP276" s="383"/>
      <c r="AQ276" s="383"/>
      <c r="AR276" s="383"/>
    </row>
    <row r="277" spans="1:45" ht="15" customHeight="1" x14ac:dyDescent="0.3">
      <c r="A277" s="375">
        <v>23</v>
      </c>
      <c r="B277" s="376"/>
      <c r="C277" s="377" t="str">
        <f>"1000"&amp;A277</f>
        <v>100023</v>
      </c>
      <c r="D277" s="377" t="str">
        <f>"1000"&amp;A277&amp;"/13"</f>
        <v>100023/13</v>
      </c>
      <c r="E277" s="378" t="s">
        <v>251</v>
      </c>
      <c r="F277" s="378" t="s">
        <v>252</v>
      </c>
      <c r="G277" s="377">
        <v>1</v>
      </c>
      <c r="H277" s="379">
        <v>100189</v>
      </c>
      <c r="I277" s="380" t="str">
        <f>"Б-"&amp;H277&amp;"-13"</f>
        <v>Б-100189-13</v>
      </c>
      <c r="J277" s="381">
        <v>2</v>
      </c>
      <c r="K277" s="377">
        <v>7</v>
      </c>
      <c r="L277" s="377" t="s">
        <v>42</v>
      </c>
      <c r="M277" s="381">
        <v>1</v>
      </c>
      <c r="N277" s="377">
        <v>18</v>
      </c>
      <c r="O277" s="378" t="s">
        <v>167</v>
      </c>
      <c r="P277" s="378" t="s">
        <v>234</v>
      </c>
      <c r="Q277" s="378" t="s">
        <v>235</v>
      </c>
      <c r="R277" s="383" t="str">
        <f>H277&amp;"1"</f>
        <v>1001891</v>
      </c>
      <c r="S277" s="380">
        <v>1</v>
      </c>
      <c r="T277" s="399" t="s">
        <v>147</v>
      </c>
      <c r="U277" s="377">
        <v>50000</v>
      </c>
      <c r="V277" s="377">
        <f>U277*0.18</f>
        <v>9000</v>
      </c>
      <c r="W277" s="377">
        <v>0</v>
      </c>
      <c r="X277" s="384">
        <v>278</v>
      </c>
      <c r="Y277" s="385" t="s">
        <v>47</v>
      </c>
      <c r="Z277" s="386"/>
      <c r="AA277" s="387"/>
      <c r="AB277" s="388"/>
      <c r="AC277" s="379">
        <f>U277*0.5</f>
        <v>25000</v>
      </c>
      <c r="AD277" s="377"/>
      <c r="AE277" s="377"/>
      <c r="AF277" s="399" t="s">
        <v>422</v>
      </c>
      <c r="AG277" s="389">
        <v>8</v>
      </c>
      <c r="AH277" s="390">
        <v>13</v>
      </c>
      <c r="AI277" s="391" t="s">
        <v>229</v>
      </c>
      <c r="AJ277" s="378"/>
      <c r="AK277" s="378"/>
      <c r="AL277" s="383">
        <v>0</v>
      </c>
      <c r="AM277" s="380" t="s">
        <v>50</v>
      </c>
      <c r="AN277" s="377" t="s">
        <v>51</v>
      </c>
      <c r="AO277" s="377"/>
      <c r="AP277" s="383"/>
      <c r="AQ277" s="383"/>
      <c r="AR277" s="383"/>
    </row>
    <row r="278" spans="1:45" ht="15" customHeight="1" x14ac:dyDescent="0.3">
      <c r="A278" s="375">
        <v>23</v>
      </c>
      <c r="B278" s="376"/>
      <c r="C278" s="377" t="str">
        <f t="shared" ref="C278:C281" si="205">"1000"&amp;A278</f>
        <v>100023</v>
      </c>
      <c r="D278" s="377" t="str">
        <f t="shared" ref="D278:D281" si="206">"1000"&amp;A278&amp;"/13"</f>
        <v>100023/13</v>
      </c>
      <c r="E278" s="378" t="s">
        <v>251</v>
      </c>
      <c r="F278" s="378" t="s">
        <v>252</v>
      </c>
      <c r="G278" s="377">
        <v>1</v>
      </c>
      <c r="H278" s="379">
        <v>100190</v>
      </c>
      <c r="I278" s="380" t="str">
        <f t="shared" ref="I278:I281" si="207">"Б-"&amp;H278&amp;"-13"</f>
        <v>Б-100190-13</v>
      </c>
      <c r="J278" s="381">
        <v>2</v>
      </c>
      <c r="K278" s="398">
        <v>12</v>
      </c>
      <c r="L278" s="377" t="s">
        <v>42</v>
      </c>
      <c r="M278" s="381">
        <v>1</v>
      </c>
      <c r="N278" s="377">
        <v>18</v>
      </c>
      <c r="O278" s="378" t="s">
        <v>168</v>
      </c>
      <c r="P278" s="378" t="s">
        <v>234</v>
      </c>
      <c r="Q278" s="378" t="s">
        <v>235</v>
      </c>
      <c r="R278" s="383" t="str">
        <f t="shared" ref="R278:R281" si="208">H278&amp;"1"</f>
        <v>1001901</v>
      </c>
      <c r="S278" s="380">
        <v>1</v>
      </c>
      <c r="T278" s="399" t="s">
        <v>148</v>
      </c>
      <c r="U278" s="377">
        <v>50000</v>
      </c>
      <c r="V278" s="377">
        <f t="shared" ref="V278:V281" si="209">U278*0.18</f>
        <v>9000</v>
      </c>
      <c r="W278" s="377">
        <v>0</v>
      </c>
      <c r="X278" s="384">
        <v>279</v>
      </c>
      <c r="Y278" s="385" t="s">
        <v>47</v>
      </c>
      <c r="Z278" s="386"/>
      <c r="AA278" s="387"/>
      <c r="AB278" s="429"/>
      <c r="AC278" s="379">
        <f t="shared" ref="AC278:AC281" si="210">U278*0.5</f>
        <v>25000</v>
      </c>
      <c r="AD278" s="377"/>
      <c r="AE278" s="377"/>
      <c r="AF278" s="399" t="s">
        <v>422</v>
      </c>
      <c r="AG278" s="389">
        <v>8</v>
      </c>
      <c r="AH278" s="395">
        <v>7</v>
      </c>
      <c r="AI278" s="391" t="s">
        <v>229</v>
      </c>
      <c r="AJ278" s="378"/>
      <c r="AK278" s="378"/>
      <c r="AL278" s="383">
        <v>0</v>
      </c>
      <c r="AM278" s="380" t="s">
        <v>50</v>
      </c>
      <c r="AN278" s="377" t="s">
        <v>51</v>
      </c>
      <c r="AO278" s="377"/>
      <c r="AP278" s="383"/>
      <c r="AQ278" s="383"/>
      <c r="AR278" s="383"/>
    </row>
    <row r="279" spans="1:45" x14ac:dyDescent="0.3">
      <c r="A279" s="375">
        <v>23</v>
      </c>
      <c r="B279" s="376"/>
      <c r="C279" s="377" t="str">
        <f t="shared" si="205"/>
        <v>100023</v>
      </c>
      <c r="D279" s="377" t="str">
        <f t="shared" si="206"/>
        <v>100023/13</v>
      </c>
      <c r="E279" s="378" t="s">
        <v>251</v>
      </c>
      <c r="F279" s="378" t="s">
        <v>252</v>
      </c>
      <c r="G279" s="377">
        <v>1</v>
      </c>
      <c r="H279" s="379">
        <v>100191</v>
      </c>
      <c r="I279" s="380" t="str">
        <f t="shared" si="207"/>
        <v>Б-100191-13</v>
      </c>
      <c r="J279" s="381">
        <v>2</v>
      </c>
      <c r="K279" s="377">
        <v>7</v>
      </c>
      <c r="L279" s="377" t="s">
        <v>42</v>
      </c>
      <c r="M279" s="381">
        <v>1</v>
      </c>
      <c r="N279" s="377">
        <v>18</v>
      </c>
      <c r="O279" s="378" t="s">
        <v>168</v>
      </c>
      <c r="P279" s="378" t="s">
        <v>234</v>
      </c>
      <c r="Q279" s="378" t="s">
        <v>235</v>
      </c>
      <c r="R279" s="383" t="str">
        <f t="shared" si="208"/>
        <v>1001911</v>
      </c>
      <c r="S279" s="380">
        <v>1</v>
      </c>
      <c r="T279" s="399" t="s">
        <v>148</v>
      </c>
      <c r="U279" s="377">
        <v>50000</v>
      </c>
      <c r="V279" s="377">
        <f t="shared" si="209"/>
        <v>9000</v>
      </c>
      <c r="W279" s="377">
        <v>0</v>
      </c>
      <c r="X279" s="384">
        <v>280</v>
      </c>
      <c r="Y279" s="385" t="s">
        <v>47</v>
      </c>
      <c r="Z279" s="386"/>
      <c r="AA279" s="387"/>
      <c r="AB279" s="429"/>
      <c r="AC279" s="379">
        <f t="shared" si="210"/>
        <v>25000</v>
      </c>
      <c r="AD279" s="377"/>
      <c r="AE279" s="377"/>
      <c r="AF279" s="394" t="s">
        <v>233</v>
      </c>
      <c r="AG279" s="389">
        <v>8</v>
      </c>
      <c r="AH279" s="395">
        <v>7</v>
      </c>
      <c r="AI279" s="391" t="s">
        <v>229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</row>
    <row r="280" spans="1:45" ht="17.25" customHeight="1" x14ac:dyDescent="0.3">
      <c r="A280" s="375">
        <v>23</v>
      </c>
      <c r="B280" s="376"/>
      <c r="C280" s="377" t="str">
        <f t="shared" si="205"/>
        <v>100023</v>
      </c>
      <c r="D280" s="377" t="str">
        <f t="shared" si="206"/>
        <v>100023/13</v>
      </c>
      <c r="E280" s="378" t="s">
        <v>251</v>
      </c>
      <c r="F280" s="378" t="s">
        <v>252</v>
      </c>
      <c r="G280" s="377">
        <v>1</v>
      </c>
      <c r="H280" s="379">
        <v>100192</v>
      </c>
      <c r="I280" s="380" t="str">
        <f t="shared" si="207"/>
        <v>Б-100192-13</v>
      </c>
      <c r="J280" s="381">
        <v>2</v>
      </c>
      <c r="K280" s="398">
        <v>11</v>
      </c>
      <c r="L280" s="377" t="s">
        <v>42</v>
      </c>
      <c r="M280" s="381">
        <v>1</v>
      </c>
      <c r="N280" s="377">
        <v>18</v>
      </c>
      <c r="O280" s="378" t="s">
        <v>169</v>
      </c>
      <c r="P280" s="378" t="s">
        <v>234</v>
      </c>
      <c r="Q280" s="378" t="s">
        <v>235</v>
      </c>
      <c r="R280" s="383" t="str">
        <f t="shared" si="208"/>
        <v>1001921</v>
      </c>
      <c r="S280" s="380">
        <v>1</v>
      </c>
      <c r="T280" s="399" t="s">
        <v>149</v>
      </c>
      <c r="U280" s="377">
        <v>50000</v>
      </c>
      <c r="V280" s="377">
        <f t="shared" si="209"/>
        <v>9000</v>
      </c>
      <c r="W280" s="377">
        <v>0</v>
      </c>
      <c r="X280" s="384">
        <v>281</v>
      </c>
      <c r="Y280" s="385" t="s">
        <v>47</v>
      </c>
      <c r="Z280" s="386"/>
      <c r="AA280" s="396"/>
      <c r="AB280" s="396"/>
      <c r="AC280" s="379">
        <f t="shared" si="210"/>
        <v>25000</v>
      </c>
      <c r="AD280" s="377"/>
      <c r="AE280" s="377"/>
      <c r="AF280" s="394" t="s">
        <v>233</v>
      </c>
      <c r="AG280" s="389">
        <v>8</v>
      </c>
      <c r="AH280" s="397">
        <v>20</v>
      </c>
      <c r="AI280" s="391" t="s">
        <v>229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</row>
    <row r="281" spans="1:45" ht="16.5" customHeight="1" x14ac:dyDescent="0.3">
      <c r="A281" s="375">
        <v>23</v>
      </c>
      <c r="B281" s="376"/>
      <c r="C281" s="377" t="str">
        <f t="shared" si="205"/>
        <v>100023</v>
      </c>
      <c r="D281" s="377" t="str">
        <f t="shared" si="206"/>
        <v>100023/13</v>
      </c>
      <c r="E281" s="378" t="s">
        <v>251</v>
      </c>
      <c r="F281" s="378" t="s">
        <v>252</v>
      </c>
      <c r="G281" s="377">
        <v>1</v>
      </c>
      <c r="H281" s="379">
        <v>100193</v>
      </c>
      <c r="I281" s="380" t="str">
        <f t="shared" si="207"/>
        <v>Б-100193-13</v>
      </c>
      <c r="J281" s="381">
        <v>2</v>
      </c>
      <c r="K281" s="398">
        <v>1</v>
      </c>
      <c r="L281" s="377" t="s">
        <v>42</v>
      </c>
      <c r="M281" s="381">
        <v>1</v>
      </c>
      <c r="N281" s="377">
        <v>18</v>
      </c>
      <c r="O281" s="378" t="s">
        <v>170</v>
      </c>
      <c r="P281" s="378" t="s">
        <v>234</v>
      </c>
      <c r="Q281" s="378" t="s">
        <v>235</v>
      </c>
      <c r="R281" s="383" t="str">
        <f t="shared" si="208"/>
        <v>1001931</v>
      </c>
      <c r="S281" s="380">
        <v>1</v>
      </c>
      <c r="T281" s="401" t="s">
        <v>150</v>
      </c>
      <c r="U281" s="377">
        <v>50000</v>
      </c>
      <c r="V281" s="377">
        <f t="shared" si="209"/>
        <v>9000</v>
      </c>
      <c r="W281" s="377">
        <v>0</v>
      </c>
      <c r="X281" s="384">
        <v>282</v>
      </c>
      <c r="Y281" s="385" t="s">
        <v>47</v>
      </c>
      <c r="Z281" s="386">
        <f>SUM(U277:U281)-SUM(V277:V281)</f>
        <v>205000</v>
      </c>
      <c r="AA281" s="396">
        <f>(AC281+AC278+AC277)/1.18</f>
        <v>63559.322033898308</v>
      </c>
      <c r="AB281" s="396">
        <f>Z281-AA281</f>
        <v>141440.67796610168</v>
      </c>
      <c r="AC281" s="379">
        <f t="shared" si="210"/>
        <v>25000</v>
      </c>
      <c r="AD281" s="377"/>
      <c r="AE281" s="377"/>
      <c r="AF281" s="401" t="s">
        <v>422</v>
      </c>
      <c r="AG281" s="389">
        <v>8</v>
      </c>
      <c r="AH281" s="397">
        <v>13</v>
      </c>
      <c r="AI281" s="391" t="s">
        <v>229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</row>
    <row r="282" spans="1:45" ht="17.25" customHeight="1" x14ac:dyDescent="0.3">
      <c r="A282" s="375">
        <v>23</v>
      </c>
      <c r="B282" s="376"/>
      <c r="C282" s="377" t="str">
        <f>"1000"&amp;A282</f>
        <v>100023</v>
      </c>
      <c r="D282" s="377" t="str">
        <f>"1000"&amp;A282&amp;"/13"</f>
        <v>100023/13</v>
      </c>
      <c r="E282" s="378" t="s">
        <v>251</v>
      </c>
      <c r="F282" s="378" t="s">
        <v>252</v>
      </c>
      <c r="G282" s="377">
        <v>1</v>
      </c>
      <c r="H282" s="379">
        <v>100194</v>
      </c>
      <c r="I282" s="380" t="str">
        <f>"Б-"&amp;H282&amp;"-13"</f>
        <v>Б-100194-13</v>
      </c>
      <c r="J282" s="381">
        <v>2</v>
      </c>
      <c r="K282" s="377">
        <v>7</v>
      </c>
      <c r="L282" s="377" t="s">
        <v>42</v>
      </c>
      <c r="M282" s="381">
        <v>1</v>
      </c>
      <c r="N282" s="377">
        <v>18</v>
      </c>
      <c r="O282" s="378" t="s">
        <v>167</v>
      </c>
      <c r="P282" s="378" t="s">
        <v>234</v>
      </c>
      <c r="Q282" s="378" t="s">
        <v>235</v>
      </c>
      <c r="R282" s="383" t="str">
        <f>H282&amp;"1"</f>
        <v>1001941</v>
      </c>
      <c r="S282" s="380">
        <v>1</v>
      </c>
      <c r="T282" s="394" t="s">
        <v>152</v>
      </c>
      <c r="U282" s="377">
        <v>50000</v>
      </c>
      <c r="V282" s="377">
        <f>U282*0.18</f>
        <v>9000</v>
      </c>
      <c r="W282" s="377">
        <v>0</v>
      </c>
      <c r="X282" s="384">
        <v>283</v>
      </c>
      <c r="Y282" s="385" t="s">
        <v>47</v>
      </c>
      <c r="Z282" s="386"/>
      <c r="AA282" s="387"/>
      <c r="AB282" s="388"/>
      <c r="AC282" s="379">
        <f>U282*0.5</f>
        <v>25000</v>
      </c>
      <c r="AD282" s="377"/>
      <c r="AE282" s="377"/>
      <c r="AF282" s="394" t="s">
        <v>233</v>
      </c>
      <c r="AG282" s="389">
        <v>8</v>
      </c>
      <c r="AH282" s="390">
        <v>13</v>
      </c>
      <c r="AI282" s="391" t="s">
        <v>229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</row>
    <row r="283" spans="1:45" x14ac:dyDescent="0.3">
      <c r="A283" s="375">
        <v>23</v>
      </c>
      <c r="B283" s="376"/>
      <c r="C283" s="377" t="str">
        <f t="shared" ref="C283:C286" si="211">"1000"&amp;A283</f>
        <v>100023</v>
      </c>
      <c r="D283" s="377" t="str">
        <f t="shared" ref="D283:D286" si="212">"1000"&amp;A283&amp;"/13"</f>
        <v>100023/13</v>
      </c>
      <c r="E283" s="378" t="s">
        <v>251</v>
      </c>
      <c r="F283" s="378" t="s">
        <v>252</v>
      </c>
      <c r="G283" s="377">
        <v>1</v>
      </c>
      <c r="H283" s="379">
        <v>100195</v>
      </c>
      <c r="I283" s="380" t="str">
        <f t="shared" ref="I283:I286" si="213">"Б-"&amp;H283&amp;"-13"</f>
        <v>Б-100195-13</v>
      </c>
      <c r="J283" s="381">
        <v>2</v>
      </c>
      <c r="K283" s="382">
        <v>3</v>
      </c>
      <c r="L283" s="377" t="s">
        <v>42</v>
      </c>
      <c r="M283" s="381">
        <v>1</v>
      </c>
      <c r="N283" s="377">
        <v>18</v>
      </c>
      <c r="O283" s="378" t="s">
        <v>168</v>
      </c>
      <c r="P283" s="378" t="s">
        <v>234</v>
      </c>
      <c r="Q283" s="378" t="s">
        <v>235</v>
      </c>
      <c r="R283" s="383" t="str">
        <f t="shared" ref="R283:R286" si="214">H283&amp;"1"</f>
        <v>1001951</v>
      </c>
      <c r="S283" s="380">
        <v>1</v>
      </c>
      <c r="T283" s="394" t="s">
        <v>153</v>
      </c>
      <c r="U283" s="377">
        <v>50000</v>
      </c>
      <c r="V283" s="377">
        <f t="shared" ref="V283:V286" si="215">U283*0.18</f>
        <v>9000</v>
      </c>
      <c r="W283" s="377">
        <v>0</v>
      </c>
      <c r="X283" s="384">
        <v>284</v>
      </c>
      <c r="Y283" s="385" t="s">
        <v>47</v>
      </c>
      <c r="Z283" s="386"/>
      <c r="AA283" s="387"/>
      <c r="AB283" s="429"/>
      <c r="AC283" s="379">
        <f t="shared" ref="AC283:AC284" si="216">U283*0.5</f>
        <v>25000</v>
      </c>
      <c r="AD283" s="377"/>
      <c r="AE283" s="377"/>
      <c r="AF283" s="394" t="s">
        <v>233</v>
      </c>
      <c r="AG283" s="389">
        <v>8</v>
      </c>
      <c r="AH283" s="395">
        <v>7</v>
      </c>
      <c r="AI283" s="391" t="s">
        <v>229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</row>
    <row r="284" spans="1:45" x14ac:dyDescent="0.3">
      <c r="A284" s="375">
        <v>23</v>
      </c>
      <c r="B284" s="376"/>
      <c r="C284" s="377" t="str">
        <f t="shared" si="211"/>
        <v>100023</v>
      </c>
      <c r="D284" s="377" t="str">
        <f t="shared" si="212"/>
        <v>100023/13</v>
      </c>
      <c r="E284" s="378" t="s">
        <v>251</v>
      </c>
      <c r="F284" s="378" t="s">
        <v>252</v>
      </c>
      <c r="G284" s="377">
        <v>1</v>
      </c>
      <c r="H284" s="379">
        <v>100196</v>
      </c>
      <c r="I284" s="380" t="str">
        <f t="shared" si="213"/>
        <v>Б-100196-13</v>
      </c>
      <c r="J284" s="381">
        <v>2</v>
      </c>
      <c r="K284" s="377">
        <v>7</v>
      </c>
      <c r="L284" s="377" t="s">
        <v>42</v>
      </c>
      <c r="M284" s="381">
        <v>1</v>
      </c>
      <c r="N284" s="377">
        <v>18</v>
      </c>
      <c r="O284" s="378" t="s">
        <v>168</v>
      </c>
      <c r="P284" s="378" t="s">
        <v>234</v>
      </c>
      <c r="Q284" s="378" t="s">
        <v>235</v>
      </c>
      <c r="R284" s="383" t="str">
        <f t="shared" si="214"/>
        <v>1001961</v>
      </c>
      <c r="S284" s="380">
        <v>1</v>
      </c>
      <c r="T284" s="394" t="s">
        <v>154</v>
      </c>
      <c r="U284" s="377">
        <v>50000</v>
      </c>
      <c r="V284" s="377">
        <f t="shared" si="215"/>
        <v>9000</v>
      </c>
      <c r="W284" s="377">
        <v>0</v>
      </c>
      <c r="X284" s="384">
        <v>285</v>
      </c>
      <c r="Y284" s="385" t="s">
        <v>47</v>
      </c>
      <c r="Z284" s="386"/>
      <c r="AA284" s="387"/>
      <c r="AB284" s="429"/>
      <c r="AC284" s="379">
        <f t="shared" si="216"/>
        <v>25000</v>
      </c>
      <c r="AD284" s="377"/>
      <c r="AE284" s="377"/>
      <c r="AF284" s="394" t="s">
        <v>233</v>
      </c>
      <c r="AG284" s="389">
        <v>8</v>
      </c>
      <c r="AH284" s="395">
        <v>7</v>
      </c>
      <c r="AI284" s="391" t="s">
        <v>229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</row>
    <row r="285" spans="1:45" x14ac:dyDescent="0.3">
      <c r="A285" s="375">
        <v>23</v>
      </c>
      <c r="B285" s="376"/>
      <c r="C285" s="377" t="str">
        <f>"1000"&amp;A285</f>
        <v>100023</v>
      </c>
      <c r="D285" s="377" t="str">
        <f>"1000"&amp;A285&amp;"/13"</f>
        <v>100023/13</v>
      </c>
      <c r="E285" s="378" t="s">
        <v>251</v>
      </c>
      <c r="F285" s="378" t="s">
        <v>252</v>
      </c>
      <c r="G285" s="377">
        <v>1</v>
      </c>
      <c r="H285" s="379">
        <v>100197</v>
      </c>
      <c r="I285" s="380" t="str">
        <f t="shared" si="213"/>
        <v>Б-100197-13</v>
      </c>
      <c r="J285" s="381">
        <v>2</v>
      </c>
      <c r="K285" s="398">
        <v>11</v>
      </c>
      <c r="L285" s="377" t="s">
        <v>42</v>
      </c>
      <c r="M285" s="381">
        <v>1</v>
      </c>
      <c r="N285" s="377">
        <v>18</v>
      </c>
      <c r="O285" s="378" t="s">
        <v>169</v>
      </c>
      <c r="P285" s="378" t="s">
        <v>234</v>
      </c>
      <c r="Q285" s="378" t="s">
        <v>235</v>
      </c>
      <c r="R285" s="383" t="str">
        <f t="shared" si="214"/>
        <v>1001971</v>
      </c>
      <c r="S285" s="380">
        <v>1</v>
      </c>
      <c r="T285" s="394" t="s">
        <v>155</v>
      </c>
      <c r="U285" s="377">
        <v>50000</v>
      </c>
      <c r="V285" s="377">
        <f t="shared" si="215"/>
        <v>9000</v>
      </c>
      <c r="W285" s="377">
        <v>0</v>
      </c>
      <c r="X285" s="384">
        <v>286</v>
      </c>
      <c r="Y285" s="385" t="s">
        <v>47</v>
      </c>
      <c r="Z285" s="386"/>
      <c r="AA285" s="396"/>
      <c r="AB285" s="396"/>
      <c r="AC285" s="379">
        <v>400000</v>
      </c>
      <c r="AD285" s="377"/>
      <c r="AE285" s="377"/>
      <c r="AF285" s="394" t="s">
        <v>423</v>
      </c>
      <c r="AG285" s="389">
        <v>8</v>
      </c>
      <c r="AH285" s="397">
        <v>20</v>
      </c>
      <c r="AI285" s="391" t="s">
        <v>229</v>
      </c>
      <c r="AJ285" s="378"/>
      <c r="AK285" s="378"/>
      <c r="AL285" s="383">
        <v>0</v>
      </c>
      <c r="AM285" s="380" t="s">
        <v>50</v>
      </c>
      <c r="AN285" s="377" t="s">
        <v>51</v>
      </c>
      <c r="AO285" s="377"/>
      <c r="AP285" s="383"/>
      <c r="AQ285" s="383"/>
      <c r="AR285" s="383"/>
    </row>
    <row r="286" spans="1:45" x14ac:dyDescent="0.3">
      <c r="A286" s="375">
        <v>23</v>
      </c>
      <c r="B286" s="376"/>
      <c r="C286" s="403" t="str">
        <f t="shared" si="211"/>
        <v>100023</v>
      </c>
      <c r="D286" s="403" t="str">
        <f t="shared" si="212"/>
        <v>100023/13</v>
      </c>
      <c r="E286" s="404" t="s">
        <v>251</v>
      </c>
      <c r="F286" s="404" t="s">
        <v>252</v>
      </c>
      <c r="G286" s="377">
        <v>1</v>
      </c>
      <c r="H286" s="379">
        <v>100198</v>
      </c>
      <c r="I286" s="403" t="str">
        <f t="shared" si="213"/>
        <v>Б-100198-13</v>
      </c>
      <c r="J286" s="381">
        <v>2</v>
      </c>
      <c r="K286" s="405">
        <v>1</v>
      </c>
      <c r="L286" s="403" t="s">
        <v>42</v>
      </c>
      <c r="M286" s="406">
        <v>1</v>
      </c>
      <c r="N286" s="403">
        <v>18</v>
      </c>
      <c r="O286" s="404" t="s">
        <v>170</v>
      </c>
      <c r="P286" s="404" t="s">
        <v>234</v>
      </c>
      <c r="Q286" s="404" t="s">
        <v>235</v>
      </c>
      <c r="R286" s="407" t="str">
        <f t="shared" si="214"/>
        <v>1001981</v>
      </c>
      <c r="S286" s="403">
        <v>1</v>
      </c>
      <c r="T286" s="394" t="s">
        <v>156</v>
      </c>
      <c r="U286" s="377">
        <v>50000</v>
      </c>
      <c r="V286" s="403">
        <f t="shared" si="215"/>
        <v>9000</v>
      </c>
      <c r="W286" s="403">
        <v>0</v>
      </c>
      <c r="X286" s="384">
        <v>287</v>
      </c>
      <c r="Y286" s="408" t="s">
        <v>47</v>
      </c>
      <c r="Z286" s="386">
        <f>SUM(U282:U286)-SUM(V282:V286)</f>
        <v>205000</v>
      </c>
      <c r="AA286" s="409">
        <f>(AC279+AC280+AC282+AC283+AC284)/1.18</f>
        <v>105932.20338983051</v>
      </c>
      <c r="AB286" s="409"/>
      <c r="AC286" s="410">
        <f t="shared" ref="AC286" si="217">U286*0.5</f>
        <v>25000</v>
      </c>
      <c r="AD286" s="403"/>
      <c r="AE286" s="403"/>
      <c r="AF286" s="394" t="s">
        <v>424</v>
      </c>
      <c r="AG286" s="411">
        <v>8</v>
      </c>
      <c r="AH286" s="412">
        <v>13</v>
      </c>
      <c r="AI286" s="413" t="s">
        <v>229</v>
      </c>
      <c r="AJ286" s="404"/>
      <c r="AK286" s="404"/>
      <c r="AL286" s="407">
        <v>0</v>
      </c>
      <c r="AM286" s="403" t="s">
        <v>50</v>
      </c>
      <c r="AN286" s="403" t="s">
        <v>51</v>
      </c>
      <c r="AO286" s="403"/>
      <c r="AP286" s="407"/>
      <c r="AQ286" s="407"/>
      <c r="AR286" s="407"/>
      <c r="AS286" s="330"/>
    </row>
    <row r="287" spans="1:45" x14ac:dyDescent="0.3">
      <c r="A287" s="375">
        <v>24</v>
      </c>
      <c r="B287" s="376"/>
      <c r="C287" s="377" t="str">
        <f>"1000"&amp;A287</f>
        <v>100024</v>
      </c>
      <c r="D287" s="377" t="str">
        <f>"1000"&amp;A287&amp;"/13"</f>
        <v>100024/13</v>
      </c>
      <c r="E287" s="378" t="s">
        <v>251</v>
      </c>
      <c r="F287" s="378" t="s">
        <v>252</v>
      </c>
      <c r="G287" s="377">
        <v>1</v>
      </c>
      <c r="H287" s="379">
        <v>100199</v>
      </c>
      <c r="I287" s="380" t="str">
        <f>"Б-"&amp;H287&amp;"-13"</f>
        <v>Б-100199-13</v>
      </c>
      <c r="J287" s="381">
        <v>2</v>
      </c>
      <c r="K287" s="382">
        <v>2</v>
      </c>
      <c r="L287" s="377" t="s">
        <v>42</v>
      </c>
      <c r="M287" s="381">
        <v>1</v>
      </c>
      <c r="N287" s="377">
        <v>18</v>
      </c>
      <c r="O287" s="378" t="s">
        <v>167</v>
      </c>
      <c r="P287" s="378" t="s">
        <v>234</v>
      </c>
      <c r="Q287" s="378" t="s">
        <v>235</v>
      </c>
      <c r="R287" s="383" t="str">
        <f>H287&amp;"1"</f>
        <v>1001991</v>
      </c>
      <c r="S287" s="380">
        <v>1</v>
      </c>
      <c r="T287" s="378" t="s">
        <v>139</v>
      </c>
      <c r="U287" s="377">
        <v>50000</v>
      </c>
      <c r="V287" s="377">
        <f>U287*0.18</f>
        <v>9000</v>
      </c>
      <c r="W287" s="377">
        <v>0</v>
      </c>
      <c r="X287" s="384">
        <v>288</v>
      </c>
      <c r="Y287" s="385" t="s">
        <v>47</v>
      </c>
      <c r="Z287" s="386"/>
      <c r="AA287" s="387"/>
      <c r="AB287" s="388"/>
      <c r="AC287" s="379">
        <f>U287*0.5</f>
        <v>25000</v>
      </c>
      <c r="AD287" s="377"/>
      <c r="AE287" s="377"/>
      <c r="AF287" s="394" t="s">
        <v>232</v>
      </c>
      <c r="AG287" s="389">
        <v>8</v>
      </c>
      <c r="AH287" s="390">
        <v>13</v>
      </c>
      <c r="AI287" s="391" t="s">
        <v>229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S287" s="380" t="s">
        <v>99</v>
      </c>
    </row>
    <row r="288" spans="1:45" x14ac:dyDescent="0.3">
      <c r="A288" s="375">
        <v>24</v>
      </c>
      <c r="B288" s="376"/>
      <c r="C288" s="377" t="str">
        <f t="shared" ref="C288:C291" si="218">"1000"&amp;A288</f>
        <v>100024</v>
      </c>
      <c r="D288" s="377" t="str">
        <f t="shared" ref="D288:D291" si="219">"1000"&amp;A288&amp;"/13"</f>
        <v>100024/13</v>
      </c>
      <c r="E288" s="378" t="s">
        <v>251</v>
      </c>
      <c r="F288" s="378" t="s">
        <v>252</v>
      </c>
      <c r="G288" s="377">
        <v>1</v>
      </c>
      <c r="H288" s="379">
        <v>100200</v>
      </c>
      <c r="I288" s="380" t="str">
        <f t="shared" ref="I288:I291" si="220">"Б-"&amp;H288&amp;"-13"</f>
        <v>Б-100200-13</v>
      </c>
      <c r="J288" s="381">
        <v>2</v>
      </c>
      <c r="K288" s="377">
        <v>7</v>
      </c>
      <c r="L288" s="377" t="s">
        <v>42</v>
      </c>
      <c r="M288" s="381">
        <v>1</v>
      </c>
      <c r="N288" s="377">
        <v>18</v>
      </c>
      <c r="O288" s="378" t="s">
        <v>168</v>
      </c>
      <c r="P288" s="378" t="s">
        <v>234</v>
      </c>
      <c r="Q288" s="378" t="s">
        <v>235</v>
      </c>
      <c r="R288" s="383" t="str">
        <f t="shared" ref="R288:R291" si="221">H288&amp;"1"</f>
        <v>1002001</v>
      </c>
      <c r="S288" s="380">
        <v>1</v>
      </c>
      <c r="T288" s="378" t="s">
        <v>140</v>
      </c>
      <c r="U288" s="377">
        <v>50000</v>
      </c>
      <c r="V288" s="377">
        <f t="shared" ref="V288:V291" si="222">U288*0.18</f>
        <v>9000</v>
      </c>
      <c r="W288" s="377">
        <v>0</v>
      </c>
      <c r="X288" s="384">
        <v>289</v>
      </c>
      <c r="Y288" s="385" t="s">
        <v>47</v>
      </c>
      <c r="Z288" s="386"/>
      <c r="AA288" s="387"/>
      <c r="AB288" s="429"/>
      <c r="AC288" s="379">
        <f t="shared" ref="AC288" si="223">U288*0.5</f>
        <v>25000</v>
      </c>
      <c r="AD288" s="377"/>
      <c r="AE288" s="377"/>
      <c r="AF288" s="394" t="s">
        <v>232</v>
      </c>
      <c r="AG288" s="389">
        <v>8</v>
      </c>
      <c r="AH288" s="395">
        <v>7</v>
      </c>
      <c r="AI288" s="391" t="s">
        <v>229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  <c r="AS288" t="s">
        <v>100</v>
      </c>
    </row>
    <row r="289" spans="1:45" x14ac:dyDescent="0.3">
      <c r="A289" s="375">
        <v>24</v>
      </c>
      <c r="B289" s="376"/>
      <c r="C289" s="377" t="str">
        <f t="shared" si="218"/>
        <v>100024</v>
      </c>
      <c r="D289" s="377" t="str">
        <f t="shared" si="219"/>
        <v>100024/13</v>
      </c>
      <c r="E289" s="378" t="s">
        <v>251</v>
      </c>
      <c r="F289" s="378" t="s">
        <v>252</v>
      </c>
      <c r="G289" s="377">
        <v>1</v>
      </c>
      <c r="H289" s="379">
        <v>100201</v>
      </c>
      <c r="I289" s="380" t="str">
        <f t="shared" si="220"/>
        <v>Б-100201-13</v>
      </c>
      <c r="J289" s="381">
        <v>2</v>
      </c>
      <c r="K289" s="377">
        <v>7</v>
      </c>
      <c r="L289" s="377" t="s">
        <v>42</v>
      </c>
      <c r="M289" s="381">
        <v>1</v>
      </c>
      <c r="N289" s="377">
        <v>18</v>
      </c>
      <c r="O289" s="378" t="s">
        <v>168</v>
      </c>
      <c r="P289" s="378" t="s">
        <v>234</v>
      </c>
      <c r="Q289" s="378" t="s">
        <v>235</v>
      </c>
      <c r="R289" s="383" t="str">
        <f t="shared" si="221"/>
        <v>1002011</v>
      </c>
      <c r="S289" s="380">
        <v>1</v>
      </c>
      <c r="T289" s="378" t="s">
        <v>140</v>
      </c>
      <c r="U289" s="377">
        <v>50000</v>
      </c>
      <c r="V289" s="377">
        <f t="shared" si="222"/>
        <v>9000</v>
      </c>
      <c r="W289" s="377">
        <v>0</v>
      </c>
      <c r="X289" s="384">
        <v>290</v>
      </c>
      <c r="Y289" s="385" t="s">
        <v>47</v>
      </c>
      <c r="Z289" s="386"/>
      <c r="AA289" s="387"/>
      <c r="AB289" s="429"/>
      <c r="AC289" s="379">
        <v>100000</v>
      </c>
      <c r="AD289" s="377"/>
      <c r="AE289" s="377"/>
      <c r="AF289" s="394" t="s">
        <v>232</v>
      </c>
      <c r="AG289" s="389">
        <v>8</v>
      </c>
      <c r="AH289" s="395">
        <v>7</v>
      </c>
      <c r="AI289" s="391" t="s">
        <v>229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</row>
    <row r="290" spans="1:45" x14ac:dyDescent="0.3">
      <c r="A290" s="375">
        <v>24</v>
      </c>
      <c r="B290" s="376"/>
      <c r="C290" s="377" t="str">
        <f t="shared" si="218"/>
        <v>100024</v>
      </c>
      <c r="D290" s="377" t="str">
        <f t="shared" si="219"/>
        <v>100024/13</v>
      </c>
      <c r="E290" s="378" t="s">
        <v>251</v>
      </c>
      <c r="F290" s="378" t="s">
        <v>252</v>
      </c>
      <c r="G290" s="377">
        <v>1</v>
      </c>
      <c r="H290" s="379">
        <v>100202</v>
      </c>
      <c r="I290" s="380" t="str">
        <f t="shared" si="220"/>
        <v>Б-100202-13</v>
      </c>
      <c r="J290" s="381">
        <v>2</v>
      </c>
      <c r="K290" s="382">
        <v>11</v>
      </c>
      <c r="L290" s="377" t="s">
        <v>42</v>
      </c>
      <c r="M290" s="381">
        <v>1</v>
      </c>
      <c r="N290" s="377">
        <v>18</v>
      </c>
      <c r="O290" s="378" t="s">
        <v>169</v>
      </c>
      <c r="P290" s="378" t="s">
        <v>234</v>
      </c>
      <c r="Q290" s="378" t="s">
        <v>235</v>
      </c>
      <c r="R290" s="383" t="str">
        <f t="shared" si="221"/>
        <v>1002021</v>
      </c>
      <c r="S290" s="380">
        <v>1</v>
      </c>
      <c r="T290" s="378" t="s">
        <v>141</v>
      </c>
      <c r="U290" s="377">
        <v>50000</v>
      </c>
      <c r="V290" s="377">
        <f t="shared" si="222"/>
        <v>9000</v>
      </c>
      <c r="W290" s="377">
        <v>0</v>
      </c>
      <c r="X290" s="384">
        <v>291</v>
      </c>
      <c r="Y290" s="385" t="s">
        <v>47</v>
      </c>
      <c r="Z290" s="386"/>
      <c r="AA290" s="396">
        <f>SUM(AC287:AC291)/1.18</f>
        <v>169491.52542372883</v>
      </c>
      <c r="AB290" s="396"/>
      <c r="AC290" s="379">
        <f t="shared" ref="AC290:AC291" si="224">U290*0.5</f>
        <v>25000</v>
      </c>
      <c r="AD290" s="377"/>
      <c r="AE290" s="377"/>
      <c r="AF290" s="394" t="s">
        <v>232</v>
      </c>
      <c r="AG290" s="389">
        <v>8</v>
      </c>
      <c r="AH290" s="397">
        <v>20</v>
      </c>
      <c r="AI290" s="391" t="s">
        <v>229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</row>
    <row r="291" spans="1:45" x14ac:dyDescent="0.3">
      <c r="A291" s="375">
        <v>24</v>
      </c>
      <c r="B291" s="376"/>
      <c r="C291" s="377" t="str">
        <f t="shared" si="218"/>
        <v>100024</v>
      </c>
      <c r="D291" s="377" t="str">
        <f t="shared" si="219"/>
        <v>100024/13</v>
      </c>
      <c r="E291" s="378" t="s">
        <v>251</v>
      </c>
      <c r="F291" s="378" t="s">
        <v>252</v>
      </c>
      <c r="G291" s="377">
        <v>1</v>
      </c>
      <c r="H291" s="379">
        <v>100203</v>
      </c>
      <c r="I291" s="380" t="str">
        <f t="shared" si="220"/>
        <v>Б-100203-13</v>
      </c>
      <c r="J291" s="381">
        <v>2</v>
      </c>
      <c r="K291" s="398">
        <v>1</v>
      </c>
      <c r="L291" s="377" t="s">
        <v>42</v>
      </c>
      <c r="M291" s="381">
        <v>1</v>
      </c>
      <c r="N291" s="377">
        <v>18</v>
      </c>
      <c r="O291" s="378" t="s">
        <v>170</v>
      </c>
      <c r="P291" s="378" t="s">
        <v>234</v>
      </c>
      <c r="Q291" s="378" t="s">
        <v>235</v>
      </c>
      <c r="R291" s="383" t="str">
        <f t="shared" si="221"/>
        <v>1002031</v>
      </c>
      <c r="S291" s="380">
        <v>1</v>
      </c>
      <c r="T291" s="378" t="s">
        <v>142</v>
      </c>
      <c r="U291" s="377">
        <v>50000</v>
      </c>
      <c r="V291" s="377">
        <f t="shared" si="222"/>
        <v>9000</v>
      </c>
      <c r="W291" s="377">
        <v>0</v>
      </c>
      <c r="X291" s="384">
        <v>292</v>
      </c>
      <c r="Y291" s="385" t="s">
        <v>47</v>
      </c>
      <c r="Z291" s="386">
        <f>SUM(U287:U291)-SUM(V287:V291)</f>
        <v>205000</v>
      </c>
      <c r="AA291" s="396">
        <v>169491</v>
      </c>
      <c r="AB291" s="396">
        <f>Z291-AA291</f>
        <v>35509</v>
      </c>
      <c r="AC291" s="379">
        <f t="shared" si="224"/>
        <v>25000</v>
      </c>
      <c r="AD291" s="377"/>
      <c r="AE291" s="377"/>
      <c r="AF291" s="394" t="s">
        <v>232</v>
      </c>
      <c r="AG291" s="389">
        <v>8</v>
      </c>
      <c r="AH291" s="397">
        <v>13</v>
      </c>
      <c r="AI291" s="391" t="s">
        <v>229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</row>
    <row r="292" spans="1:45" x14ac:dyDescent="0.3">
      <c r="A292" s="375">
        <v>24</v>
      </c>
      <c r="B292" s="376"/>
      <c r="C292" s="377" t="str">
        <f>"1000"&amp;A292</f>
        <v>100024</v>
      </c>
      <c r="D292" s="377" t="str">
        <f>"1000"&amp;A292&amp;"/13"</f>
        <v>100024/13</v>
      </c>
      <c r="E292" s="378" t="s">
        <v>251</v>
      </c>
      <c r="F292" s="378" t="s">
        <v>252</v>
      </c>
      <c r="G292" s="377">
        <v>1</v>
      </c>
      <c r="H292" s="379">
        <v>100204</v>
      </c>
      <c r="I292" s="380" t="str">
        <f>"Б-"&amp;H292&amp;"-13"</f>
        <v>Б-100204-13</v>
      </c>
      <c r="J292" s="381">
        <v>2</v>
      </c>
      <c r="K292" s="377">
        <v>7</v>
      </c>
      <c r="L292" s="377" t="s">
        <v>42</v>
      </c>
      <c r="M292" s="381">
        <v>1</v>
      </c>
      <c r="N292" s="377">
        <v>18</v>
      </c>
      <c r="O292" s="378" t="s">
        <v>167</v>
      </c>
      <c r="P292" s="378" t="s">
        <v>234</v>
      </c>
      <c r="Q292" s="378" t="s">
        <v>235</v>
      </c>
      <c r="R292" s="383" t="str">
        <f>H292&amp;"1"</f>
        <v>1002041</v>
      </c>
      <c r="S292" s="380">
        <v>1</v>
      </c>
      <c r="T292" s="399" t="s">
        <v>147</v>
      </c>
      <c r="U292" s="377">
        <v>50000</v>
      </c>
      <c r="V292" s="377">
        <f>U292*0.18</f>
        <v>9000</v>
      </c>
      <c r="W292" s="377">
        <v>0</v>
      </c>
      <c r="X292" s="384">
        <v>293</v>
      </c>
      <c r="Y292" s="385" t="s">
        <v>47</v>
      </c>
      <c r="Z292" s="386"/>
      <c r="AA292" s="387"/>
      <c r="AB292" s="388"/>
      <c r="AC292" s="379">
        <f>U292*0.5</f>
        <v>25000</v>
      </c>
      <c r="AD292" s="377"/>
      <c r="AE292" s="377"/>
      <c r="AF292" s="399" t="s">
        <v>423</v>
      </c>
      <c r="AG292" s="389">
        <v>8</v>
      </c>
      <c r="AH292" s="390">
        <v>13</v>
      </c>
      <c r="AI292" s="391" t="s">
        <v>229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</row>
    <row r="293" spans="1:45" x14ac:dyDescent="0.3">
      <c r="A293" s="375">
        <v>24</v>
      </c>
      <c r="B293" s="376"/>
      <c r="C293" s="377" t="str">
        <f t="shared" ref="C293:C296" si="225">"1000"&amp;A293</f>
        <v>100024</v>
      </c>
      <c r="D293" s="377" t="str">
        <f t="shared" ref="D293:D296" si="226">"1000"&amp;A293&amp;"/13"</f>
        <v>100024/13</v>
      </c>
      <c r="E293" s="378" t="s">
        <v>251</v>
      </c>
      <c r="F293" s="378" t="s">
        <v>252</v>
      </c>
      <c r="G293" s="377">
        <v>1</v>
      </c>
      <c r="H293" s="379">
        <v>100205</v>
      </c>
      <c r="I293" s="380" t="str">
        <f t="shared" ref="I293:I296" si="227">"Б-"&amp;H293&amp;"-13"</f>
        <v>Б-100205-13</v>
      </c>
      <c r="J293" s="381">
        <v>2</v>
      </c>
      <c r="K293" s="398">
        <v>12</v>
      </c>
      <c r="L293" s="377" t="s">
        <v>42</v>
      </c>
      <c r="M293" s="381">
        <v>1</v>
      </c>
      <c r="N293" s="377">
        <v>18</v>
      </c>
      <c r="O293" s="378" t="s">
        <v>168</v>
      </c>
      <c r="P293" s="378" t="s">
        <v>234</v>
      </c>
      <c r="Q293" s="378" t="s">
        <v>235</v>
      </c>
      <c r="R293" s="383" t="str">
        <f t="shared" ref="R293:R296" si="228">H293&amp;"1"</f>
        <v>1002051</v>
      </c>
      <c r="S293" s="380">
        <v>1</v>
      </c>
      <c r="T293" s="399" t="s">
        <v>148</v>
      </c>
      <c r="U293" s="377">
        <v>50000</v>
      </c>
      <c r="V293" s="377">
        <f t="shared" ref="V293:V296" si="229">U293*0.18</f>
        <v>9000</v>
      </c>
      <c r="W293" s="377">
        <v>0</v>
      </c>
      <c r="X293" s="384">
        <v>294</v>
      </c>
      <c r="Y293" s="385" t="s">
        <v>47</v>
      </c>
      <c r="Z293" s="386"/>
      <c r="AA293" s="387"/>
      <c r="AB293" s="429"/>
      <c r="AC293" s="379">
        <f t="shared" ref="AC293:AC296" si="230">U293*0.5</f>
        <v>25000</v>
      </c>
      <c r="AD293" s="377"/>
      <c r="AE293" s="377"/>
      <c r="AF293" s="399" t="s">
        <v>423</v>
      </c>
      <c r="AG293" s="389">
        <v>8</v>
      </c>
      <c r="AH293" s="395">
        <v>7</v>
      </c>
      <c r="AI293" s="391" t="s">
        <v>229</v>
      </c>
      <c r="AJ293" s="378"/>
      <c r="AK293" s="378"/>
      <c r="AL293" s="383">
        <v>0</v>
      </c>
      <c r="AM293" s="380" t="s">
        <v>50</v>
      </c>
      <c r="AN293" s="377" t="s">
        <v>51</v>
      </c>
      <c r="AO293" s="377"/>
      <c r="AP293" s="383"/>
      <c r="AQ293" s="383"/>
      <c r="AR293" s="383"/>
    </row>
    <row r="294" spans="1:45" x14ac:dyDescent="0.3">
      <c r="A294" s="375">
        <v>24</v>
      </c>
      <c r="B294" s="376"/>
      <c r="C294" s="377" t="str">
        <f t="shared" si="225"/>
        <v>100024</v>
      </c>
      <c r="D294" s="377" t="str">
        <f t="shared" si="226"/>
        <v>100024/13</v>
      </c>
      <c r="E294" s="378" t="s">
        <v>251</v>
      </c>
      <c r="F294" s="378" t="s">
        <v>252</v>
      </c>
      <c r="G294" s="377">
        <v>1</v>
      </c>
      <c r="H294" s="379">
        <v>100206</v>
      </c>
      <c r="I294" s="380" t="str">
        <f t="shared" si="227"/>
        <v>Б-100206-13</v>
      </c>
      <c r="J294" s="381">
        <v>2</v>
      </c>
      <c r="K294" s="377">
        <v>7</v>
      </c>
      <c r="L294" s="377" t="s">
        <v>42</v>
      </c>
      <c r="M294" s="381">
        <v>1</v>
      </c>
      <c r="N294" s="377">
        <v>18</v>
      </c>
      <c r="O294" s="378" t="s">
        <v>168</v>
      </c>
      <c r="P294" s="378" t="s">
        <v>234</v>
      </c>
      <c r="Q294" s="378" t="s">
        <v>235</v>
      </c>
      <c r="R294" s="383" t="str">
        <f t="shared" si="228"/>
        <v>1002061</v>
      </c>
      <c r="S294" s="380">
        <v>1</v>
      </c>
      <c r="T294" s="399" t="s">
        <v>148</v>
      </c>
      <c r="U294" s="377">
        <v>50000</v>
      </c>
      <c r="V294" s="377">
        <f t="shared" si="229"/>
        <v>9000</v>
      </c>
      <c r="W294" s="377">
        <v>0</v>
      </c>
      <c r="X294" s="384">
        <v>295</v>
      </c>
      <c r="Y294" s="385" t="s">
        <v>47</v>
      </c>
      <c r="Z294" s="386"/>
      <c r="AA294" s="387"/>
      <c r="AB294" s="429"/>
      <c r="AC294" s="379">
        <f t="shared" si="230"/>
        <v>25000</v>
      </c>
      <c r="AD294" s="377"/>
      <c r="AE294" s="377"/>
      <c r="AF294" s="399" t="s">
        <v>423</v>
      </c>
      <c r="AG294" s="389">
        <v>8</v>
      </c>
      <c r="AH294" s="395">
        <v>7</v>
      </c>
      <c r="AI294" s="391" t="s">
        <v>229</v>
      </c>
      <c r="AJ294" s="378"/>
      <c r="AK294" s="378"/>
      <c r="AL294" s="383">
        <v>0</v>
      </c>
      <c r="AM294" s="380" t="s">
        <v>50</v>
      </c>
      <c r="AN294" s="377" t="s">
        <v>51</v>
      </c>
      <c r="AO294" s="377"/>
      <c r="AP294" s="383"/>
      <c r="AQ294" s="383"/>
      <c r="AR294" s="383"/>
    </row>
    <row r="295" spans="1:45" x14ac:dyDescent="0.3">
      <c r="A295" s="375">
        <v>24</v>
      </c>
      <c r="B295" s="376"/>
      <c r="C295" s="377" t="str">
        <f t="shared" si="225"/>
        <v>100024</v>
      </c>
      <c r="D295" s="377" t="str">
        <f t="shared" si="226"/>
        <v>100024/13</v>
      </c>
      <c r="E295" s="378" t="s">
        <v>251</v>
      </c>
      <c r="F295" s="378" t="s">
        <v>252</v>
      </c>
      <c r="G295" s="377">
        <v>1</v>
      </c>
      <c r="H295" s="379">
        <v>100207</v>
      </c>
      <c r="I295" s="380" t="str">
        <f t="shared" si="227"/>
        <v>Б-100207-13</v>
      </c>
      <c r="J295" s="381">
        <v>2</v>
      </c>
      <c r="K295" s="398">
        <v>11</v>
      </c>
      <c r="L295" s="377" t="s">
        <v>42</v>
      </c>
      <c r="M295" s="381">
        <v>1</v>
      </c>
      <c r="N295" s="377">
        <v>18</v>
      </c>
      <c r="O295" s="378" t="s">
        <v>169</v>
      </c>
      <c r="P295" s="378" t="s">
        <v>234</v>
      </c>
      <c r="Q295" s="378" t="s">
        <v>235</v>
      </c>
      <c r="R295" s="383" t="str">
        <f t="shared" si="228"/>
        <v>1002071</v>
      </c>
      <c r="S295" s="380">
        <v>1</v>
      </c>
      <c r="T295" s="399" t="s">
        <v>149</v>
      </c>
      <c r="U295" s="377">
        <v>50000</v>
      </c>
      <c r="V295" s="377">
        <f t="shared" si="229"/>
        <v>9000</v>
      </c>
      <c r="W295" s="377">
        <v>0</v>
      </c>
      <c r="X295" s="384">
        <v>296</v>
      </c>
      <c r="Y295" s="385" t="s">
        <v>47</v>
      </c>
      <c r="Z295" s="386"/>
      <c r="AA295" s="396">
        <f>SUM(AC292:AC296)/1.18</f>
        <v>105932.20338983051</v>
      </c>
      <c r="AB295" s="396"/>
      <c r="AC295" s="379">
        <f t="shared" si="230"/>
        <v>25000</v>
      </c>
      <c r="AD295" s="377"/>
      <c r="AE295" s="377"/>
      <c r="AF295" s="399" t="s">
        <v>423</v>
      </c>
      <c r="AG295" s="389">
        <v>8</v>
      </c>
      <c r="AH295" s="397">
        <v>20</v>
      </c>
      <c r="AI295" s="391" t="s">
        <v>229</v>
      </c>
      <c r="AJ295" s="378"/>
      <c r="AK295" s="378"/>
      <c r="AL295" s="383">
        <v>0</v>
      </c>
      <c r="AM295" s="380" t="s">
        <v>50</v>
      </c>
      <c r="AN295" s="377" t="s">
        <v>51</v>
      </c>
      <c r="AO295" s="377"/>
      <c r="AP295" s="383"/>
      <c r="AQ295" s="383"/>
      <c r="AR295" s="383"/>
    </row>
    <row r="296" spans="1:45" x14ac:dyDescent="0.3">
      <c r="A296" s="375">
        <v>24</v>
      </c>
      <c r="B296" s="376"/>
      <c r="C296" s="377" t="str">
        <f t="shared" si="225"/>
        <v>100024</v>
      </c>
      <c r="D296" s="377" t="str">
        <f t="shared" si="226"/>
        <v>100024/13</v>
      </c>
      <c r="E296" s="378" t="s">
        <v>251</v>
      </c>
      <c r="F296" s="378" t="s">
        <v>252</v>
      </c>
      <c r="G296" s="377">
        <v>1</v>
      </c>
      <c r="H296" s="379">
        <v>100208</v>
      </c>
      <c r="I296" s="380" t="str">
        <f t="shared" si="227"/>
        <v>Б-100208-13</v>
      </c>
      <c r="J296" s="381">
        <v>2</v>
      </c>
      <c r="K296" s="398">
        <v>1</v>
      </c>
      <c r="L296" s="377" t="s">
        <v>42</v>
      </c>
      <c r="M296" s="381">
        <v>1</v>
      </c>
      <c r="N296" s="377">
        <v>18</v>
      </c>
      <c r="O296" s="378" t="s">
        <v>170</v>
      </c>
      <c r="P296" s="378" t="s">
        <v>234</v>
      </c>
      <c r="Q296" s="378" t="s">
        <v>235</v>
      </c>
      <c r="R296" s="383" t="str">
        <f t="shared" si="228"/>
        <v>1002081</v>
      </c>
      <c r="S296" s="380">
        <v>1</v>
      </c>
      <c r="T296" s="401" t="s">
        <v>150</v>
      </c>
      <c r="U296" s="377">
        <v>50000</v>
      </c>
      <c r="V296" s="377">
        <f t="shared" si="229"/>
        <v>9000</v>
      </c>
      <c r="W296" s="377">
        <v>0</v>
      </c>
      <c r="X296" s="384">
        <v>297</v>
      </c>
      <c r="Y296" s="385" t="s">
        <v>47</v>
      </c>
      <c r="Z296" s="386">
        <f>SUM(U292:U296)-SUM(V292:V296)</f>
        <v>205000</v>
      </c>
      <c r="AA296" s="387">
        <v>105932.20338983051</v>
      </c>
      <c r="AB296" s="396">
        <f>Z296-AA296</f>
        <v>99067.796610169491</v>
      </c>
      <c r="AC296" s="379">
        <f t="shared" si="230"/>
        <v>25000</v>
      </c>
      <c r="AD296" s="377"/>
      <c r="AE296" s="377"/>
      <c r="AF296" s="399" t="s">
        <v>423</v>
      </c>
      <c r="AG296" s="389">
        <v>8</v>
      </c>
      <c r="AH296" s="397">
        <v>13</v>
      </c>
      <c r="AI296" s="391" t="s">
        <v>229</v>
      </c>
      <c r="AJ296" s="378"/>
      <c r="AK296" s="378"/>
      <c r="AL296" s="383">
        <v>0</v>
      </c>
      <c r="AM296" s="380" t="s">
        <v>50</v>
      </c>
      <c r="AN296" s="377" t="s">
        <v>51</v>
      </c>
      <c r="AO296" s="377"/>
      <c r="AP296" s="383"/>
      <c r="AQ296" s="383"/>
      <c r="AR296" s="383"/>
    </row>
    <row r="297" spans="1:45" x14ac:dyDescent="0.3">
      <c r="A297" s="375">
        <v>24</v>
      </c>
      <c r="B297" s="376"/>
      <c r="C297" s="377" t="str">
        <f>"1000"&amp;A297</f>
        <v>100024</v>
      </c>
      <c r="D297" s="377" t="str">
        <f>"1000"&amp;A297&amp;"/13"</f>
        <v>100024/13</v>
      </c>
      <c r="E297" s="378" t="s">
        <v>251</v>
      </c>
      <c r="F297" s="378" t="s">
        <v>252</v>
      </c>
      <c r="G297" s="377">
        <v>1</v>
      </c>
      <c r="H297" s="379">
        <v>100209</v>
      </c>
      <c r="I297" s="380" t="str">
        <f>"Б-"&amp;H297&amp;"-13"</f>
        <v>Б-100209-13</v>
      </c>
      <c r="J297" s="381">
        <v>2</v>
      </c>
      <c r="K297" s="377">
        <v>7</v>
      </c>
      <c r="L297" s="377" t="s">
        <v>42</v>
      </c>
      <c r="M297" s="381">
        <v>1</v>
      </c>
      <c r="N297" s="377">
        <v>18</v>
      </c>
      <c r="O297" s="378" t="s">
        <v>167</v>
      </c>
      <c r="P297" s="378" t="s">
        <v>234</v>
      </c>
      <c r="Q297" s="378" t="s">
        <v>235</v>
      </c>
      <c r="R297" s="383" t="str">
        <f>H297&amp;"1"</f>
        <v>1002091</v>
      </c>
      <c r="S297" s="380">
        <v>1</v>
      </c>
      <c r="T297" s="394" t="s">
        <v>152</v>
      </c>
      <c r="U297" s="377">
        <v>50000</v>
      </c>
      <c r="V297" s="377">
        <f>U297*0.18</f>
        <v>9000</v>
      </c>
      <c r="W297" s="377">
        <v>0</v>
      </c>
      <c r="X297" s="384">
        <v>298</v>
      </c>
      <c r="Y297" s="385" t="s">
        <v>47</v>
      </c>
      <c r="Z297" s="386"/>
      <c r="AA297" s="387"/>
      <c r="AB297" s="388"/>
      <c r="AC297" s="379">
        <f>U297*0.5</f>
        <v>25000</v>
      </c>
      <c r="AD297" s="377"/>
      <c r="AE297" s="377"/>
      <c r="AF297" s="394" t="s">
        <v>545</v>
      </c>
      <c r="AG297" s="389">
        <v>8</v>
      </c>
      <c r="AH297" s="390">
        <v>13</v>
      </c>
      <c r="AI297" s="391" t="s">
        <v>229</v>
      </c>
      <c r="AJ297" s="378"/>
      <c r="AK297" s="378"/>
      <c r="AL297" s="383">
        <v>0</v>
      </c>
      <c r="AM297" s="380" t="s">
        <v>50</v>
      </c>
      <c r="AN297" s="377" t="s">
        <v>51</v>
      </c>
      <c r="AO297" s="377"/>
      <c r="AP297" s="383"/>
      <c r="AQ297" s="383"/>
      <c r="AR297" s="383"/>
    </row>
    <row r="298" spans="1:45" x14ac:dyDescent="0.3">
      <c r="A298" s="375">
        <v>24</v>
      </c>
      <c r="B298" s="376"/>
      <c r="C298" s="377" t="str">
        <f t="shared" ref="C298:C301" si="231">"1000"&amp;A298</f>
        <v>100024</v>
      </c>
      <c r="D298" s="377" t="str">
        <f t="shared" ref="D298:D301" si="232">"1000"&amp;A298&amp;"/13"</f>
        <v>100024/13</v>
      </c>
      <c r="E298" s="378" t="s">
        <v>251</v>
      </c>
      <c r="F298" s="378" t="s">
        <v>252</v>
      </c>
      <c r="G298" s="377">
        <v>1</v>
      </c>
      <c r="H298" s="379">
        <v>100210</v>
      </c>
      <c r="I298" s="380" t="str">
        <f t="shared" ref="I298:I301" si="233">"Б-"&amp;H298&amp;"-13"</f>
        <v>Б-100210-13</v>
      </c>
      <c r="J298" s="381">
        <v>2</v>
      </c>
      <c r="K298" s="382">
        <v>3</v>
      </c>
      <c r="L298" s="377" t="s">
        <v>42</v>
      </c>
      <c r="M298" s="381">
        <v>1</v>
      </c>
      <c r="N298" s="377">
        <v>18</v>
      </c>
      <c r="O298" s="378" t="s">
        <v>168</v>
      </c>
      <c r="P298" s="378" t="s">
        <v>234</v>
      </c>
      <c r="Q298" s="378" t="s">
        <v>235</v>
      </c>
      <c r="R298" s="383" t="str">
        <f t="shared" ref="R298:R301" si="234">H298&amp;"1"</f>
        <v>1002101</v>
      </c>
      <c r="S298" s="380">
        <v>1</v>
      </c>
      <c r="T298" s="394" t="s">
        <v>153</v>
      </c>
      <c r="U298" s="377">
        <v>50000</v>
      </c>
      <c r="V298" s="377">
        <f t="shared" ref="V298:V301" si="235">U298*0.18</f>
        <v>9000</v>
      </c>
      <c r="W298" s="377">
        <v>0</v>
      </c>
      <c r="X298" s="384">
        <v>299</v>
      </c>
      <c r="Y298" s="385" t="s">
        <v>47</v>
      </c>
      <c r="Z298" s="386"/>
      <c r="AA298" s="387"/>
      <c r="AB298" s="429"/>
      <c r="AC298" s="379">
        <f t="shared" ref="AC298:AC299" si="236">U298*0.5</f>
        <v>25000</v>
      </c>
      <c r="AD298" s="377"/>
      <c r="AE298" s="377"/>
      <c r="AF298" s="394" t="s">
        <v>545</v>
      </c>
      <c r="AG298" s="389">
        <v>8</v>
      </c>
      <c r="AH298" s="395">
        <v>7</v>
      </c>
      <c r="AI298" s="391" t="s">
        <v>229</v>
      </c>
      <c r="AJ298" s="378"/>
      <c r="AK298" s="378"/>
      <c r="AL298" s="383">
        <v>0</v>
      </c>
      <c r="AM298" s="380" t="s">
        <v>50</v>
      </c>
      <c r="AN298" s="377" t="s">
        <v>51</v>
      </c>
      <c r="AO298" s="377"/>
      <c r="AP298" s="383"/>
      <c r="AQ298" s="383"/>
      <c r="AR298" s="383"/>
    </row>
    <row r="299" spans="1:45" x14ac:dyDescent="0.3">
      <c r="A299" s="375">
        <v>24</v>
      </c>
      <c r="B299" s="376"/>
      <c r="C299" s="377" t="str">
        <f t="shared" si="231"/>
        <v>100024</v>
      </c>
      <c r="D299" s="377" t="str">
        <f t="shared" si="232"/>
        <v>100024/13</v>
      </c>
      <c r="E299" s="378" t="s">
        <v>251</v>
      </c>
      <c r="F299" s="378" t="s">
        <v>252</v>
      </c>
      <c r="G299" s="377">
        <v>1</v>
      </c>
      <c r="H299" s="379">
        <v>100211</v>
      </c>
      <c r="I299" s="380" t="str">
        <f t="shared" si="233"/>
        <v>Б-100211-13</v>
      </c>
      <c r="J299" s="381">
        <v>2</v>
      </c>
      <c r="K299" s="377">
        <v>7</v>
      </c>
      <c r="L299" s="377" t="s">
        <v>42</v>
      </c>
      <c r="M299" s="381">
        <v>1</v>
      </c>
      <c r="N299" s="377">
        <v>18</v>
      </c>
      <c r="O299" s="378" t="s">
        <v>168</v>
      </c>
      <c r="P299" s="378" t="s">
        <v>234</v>
      </c>
      <c r="Q299" s="378" t="s">
        <v>235</v>
      </c>
      <c r="R299" s="383" t="str">
        <f t="shared" si="234"/>
        <v>1002111</v>
      </c>
      <c r="S299" s="380">
        <v>1</v>
      </c>
      <c r="T299" s="394" t="s">
        <v>154</v>
      </c>
      <c r="U299" s="377">
        <v>50000</v>
      </c>
      <c r="V299" s="377">
        <f t="shared" si="235"/>
        <v>9000</v>
      </c>
      <c r="W299" s="377">
        <v>0</v>
      </c>
      <c r="X299" s="384">
        <v>300</v>
      </c>
      <c r="Y299" s="385" t="s">
        <v>47</v>
      </c>
      <c r="Z299" s="386"/>
      <c r="AA299" s="387"/>
      <c r="AB299" s="429"/>
      <c r="AC299" s="379">
        <f t="shared" si="236"/>
        <v>25000</v>
      </c>
      <c r="AD299" s="377"/>
      <c r="AE299" s="377"/>
      <c r="AF299" s="394" t="s">
        <v>545</v>
      </c>
      <c r="AG299" s="389">
        <v>8</v>
      </c>
      <c r="AH299" s="395">
        <v>7</v>
      </c>
      <c r="AI299" s="391" t="s">
        <v>229</v>
      </c>
      <c r="AJ299" s="378"/>
      <c r="AK299" s="378"/>
      <c r="AL299" s="383">
        <v>0</v>
      </c>
      <c r="AM299" s="380" t="s">
        <v>50</v>
      </c>
      <c r="AN299" s="377" t="s">
        <v>51</v>
      </c>
      <c r="AO299" s="377"/>
      <c r="AP299" s="383"/>
      <c r="AQ299" s="383"/>
      <c r="AR299" s="383"/>
    </row>
    <row r="300" spans="1:45" x14ac:dyDescent="0.3">
      <c r="A300" s="375">
        <v>24</v>
      </c>
      <c r="B300" s="376"/>
      <c r="C300" s="377" t="str">
        <f t="shared" si="231"/>
        <v>100024</v>
      </c>
      <c r="D300" s="377" t="str">
        <f t="shared" si="232"/>
        <v>100024/13</v>
      </c>
      <c r="E300" s="378" t="s">
        <v>251</v>
      </c>
      <c r="F300" s="378" t="s">
        <v>252</v>
      </c>
      <c r="G300" s="377">
        <v>1</v>
      </c>
      <c r="H300" s="379">
        <v>100212</v>
      </c>
      <c r="I300" s="380" t="str">
        <f t="shared" si="233"/>
        <v>Б-100212-13</v>
      </c>
      <c r="J300" s="381">
        <v>2</v>
      </c>
      <c r="K300" s="398">
        <v>11</v>
      </c>
      <c r="L300" s="377" t="s">
        <v>42</v>
      </c>
      <c r="M300" s="381">
        <v>1</v>
      </c>
      <c r="N300" s="377">
        <v>18</v>
      </c>
      <c r="O300" s="378" t="s">
        <v>169</v>
      </c>
      <c r="P300" s="378" t="s">
        <v>234</v>
      </c>
      <c r="Q300" s="378" t="s">
        <v>235</v>
      </c>
      <c r="R300" s="383" t="str">
        <f t="shared" si="234"/>
        <v>1002121</v>
      </c>
      <c r="S300" s="380">
        <v>1</v>
      </c>
      <c r="T300" s="394" t="s">
        <v>155</v>
      </c>
      <c r="U300" s="377">
        <v>50000</v>
      </c>
      <c r="V300" s="377">
        <f t="shared" si="235"/>
        <v>9000</v>
      </c>
      <c r="W300" s="377">
        <v>0</v>
      </c>
      <c r="X300" s="384">
        <v>301</v>
      </c>
      <c r="Y300" s="385" t="s">
        <v>47</v>
      </c>
      <c r="Z300" s="386"/>
      <c r="AA300" s="396">
        <f>SUM(AC297:AC301)/1.18</f>
        <v>254237.28813559323</v>
      </c>
      <c r="AB300" s="396"/>
      <c r="AC300" s="379">
        <v>200000</v>
      </c>
      <c r="AD300" s="377"/>
      <c r="AE300" s="377"/>
      <c r="AF300" s="394" t="s">
        <v>545</v>
      </c>
      <c r="AG300" s="389">
        <v>8</v>
      </c>
      <c r="AH300" s="397">
        <v>20</v>
      </c>
      <c r="AI300" s="391" t="s">
        <v>229</v>
      </c>
      <c r="AJ300" s="378"/>
      <c r="AK300" s="378"/>
      <c r="AL300" s="383">
        <v>0</v>
      </c>
      <c r="AM300" s="380" t="s">
        <v>50</v>
      </c>
      <c r="AN300" s="377" t="s">
        <v>51</v>
      </c>
      <c r="AO300" s="377"/>
      <c r="AP300" s="383"/>
      <c r="AQ300" s="383"/>
      <c r="AR300" s="383"/>
    </row>
    <row r="301" spans="1:45" x14ac:dyDescent="0.3">
      <c r="A301" s="375">
        <v>24</v>
      </c>
      <c r="B301" s="376"/>
      <c r="C301" s="403" t="str">
        <f t="shared" si="231"/>
        <v>100024</v>
      </c>
      <c r="D301" s="403" t="str">
        <f t="shared" si="232"/>
        <v>100024/13</v>
      </c>
      <c r="E301" s="404" t="s">
        <v>251</v>
      </c>
      <c r="F301" s="404" t="s">
        <v>252</v>
      </c>
      <c r="G301" s="377">
        <v>1</v>
      </c>
      <c r="H301" s="379">
        <v>100213</v>
      </c>
      <c r="I301" s="403" t="str">
        <f t="shared" si="233"/>
        <v>Б-100213-13</v>
      </c>
      <c r="J301" s="381">
        <v>2</v>
      </c>
      <c r="K301" s="405">
        <v>1</v>
      </c>
      <c r="L301" s="403" t="s">
        <v>42</v>
      </c>
      <c r="M301" s="406">
        <v>1</v>
      </c>
      <c r="N301" s="403">
        <v>18</v>
      </c>
      <c r="O301" s="404" t="s">
        <v>170</v>
      </c>
      <c r="P301" s="404" t="s">
        <v>234</v>
      </c>
      <c r="Q301" s="404" t="s">
        <v>235</v>
      </c>
      <c r="R301" s="407" t="str">
        <f t="shared" si="234"/>
        <v>1002131</v>
      </c>
      <c r="S301" s="403">
        <v>1</v>
      </c>
      <c r="T301" s="394" t="s">
        <v>156</v>
      </c>
      <c r="U301" s="377">
        <v>50000</v>
      </c>
      <c r="V301" s="403">
        <f t="shared" si="235"/>
        <v>9000</v>
      </c>
      <c r="W301" s="403">
        <v>0</v>
      </c>
      <c r="X301" s="384">
        <v>302</v>
      </c>
      <c r="Y301" s="408" t="s">
        <v>47</v>
      </c>
      <c r="Z301" s="386">
        <f>SUM(U297:U301)-SUM(V297:V301)</f>
        <v>205000</v>
      </c>
      <c r="AA301" s="409"/>
      <c r="AB301" s="409"/>
      <c r="AC301" s="410">
        <f t="shared" ref="AC301" si="237">U301*0.5</f>
        <v>25000</v>
      </c>
      <c r="AD301" s="403"/>
      <c r="AE301" s="403"/>
      <c r="AF301" s="394" t="s">
        <v>545</v>
      </c>
      <c r="AG301" s="411">
        <v>8</v>
      </c>
      <c r="AH301" s="412">
        <v>13</v>
      </c>
      <c r="AI301" s="413" t="s">
        <v>229</v>
      </c>
      <c r="AJ301" s="404"/>
      <c r="AK301" s="404"/>
      <c r="AL301" s="407">
        <v>0</v>
      </c>
      <c r="AM301" s="403" t="s">
        <v>50</v>
      </c>
      <c r="AN301" s="403" t="s">
        <v>51</v>
      </c>
      <c r="AO301" s="403"/>
      <c r="AP301" s="407"/>
      <c r="AQ301" s="407"/>
      <c r="AR301" s="407"/>
      <c r="AS301" s="330"/>
    </row>
    <row r="302" spans="1:45" ht="15" customHeight="1" x14ac:dyDescent="0.3">
      <c r="A302" s="375">
        <v>25</v>
      </c>
      <c r="B302" s="376"/>
      <c r="C302" s="377" t="str">
        <f>"1000"&amp;A302</f>
        <v>100025</v>
      </c>
      <c r="D302" s="377" t="str">
        <f>"1000"&amp;A302&amp;"/13"</f>
        <v>100025/13</v>
      </c>
      <c r="E302" s="378" t="s">
        <v>251</v>
      </c>
      <c r="F302" s="378" t="s">
        <v>252</v>
      </c>
      <c r="G302" s="377">
        <v>1</v>
      </c>
      <c r="H302" s="379">
        <v>100214</v>
      </c>
      <c r="I302" s="380" t="str">
        <f>"Б-"&amp;H302&amp;"-13"</f>
        <v>Б-100214-13</v>
      </c>
      <c r="J302" s="381">
        <v>2</v>
      </c>
      <c r="K302" s="377">
        <v>7</v>
      </c>
      <c r="L302" s="377" t="s">
        <v>42</v>
      </c>
      <c r="M302" s="381">
        <v>1</v>
      </c>
      <c r="N302" s="377">
        <v>18</v>
      </c>
      <c r="O302" s="378" t="s">
        <v>167</v>
      </c>
      <c r="P302" s="378" t="s">
        <v>234</v>
      </c>
      <c r="Q302" s="378" t="s">
        <v>235</v>
      </c>
      <c r="R302" s="383" t="str">
        <f>H302&amp;"1"</f>
        <v>1002141</v>
      </c>
      <c r="S302" s="380">
        <v>1</v>
      </c>
      <c r="T302" s="452" t="s">
        <v>157</v>
      </c>
      <c r="U302" s="377">
        <v>30000</v>
      </c>
      <c r="V302" s="377">
        <f>U302*0.18</f>
        <v>5400</v>
      </c>
      <c r="W302" s="377">
        <v>0</v>
      </c>
      <c r="X302" s="384">
        <v>303</v>
      </c>
      <c r="Y302" s="385" t="s">
        <v>47</v>
      </c>
      <c r="Z302" s="386">
        <f t="shared" ref="Z302:Z316" si="238">U302-V302</f>
        <v>24600</v>
      </c>
      <c r="AA302" s="387"/>
      <c r="AB302" s="388"/>
      <c r="AC302" s="379">
        <f>U302*0.5</f>
        <v>15000</v>
      </c>
      <c r="AD302" s="377"/>
      <c r="AE302" s="377"/>
      <c r="AF302" s="378" t="s">
        <v>231</v>
      </c>
      <c r="AG302" s="389">
        <v>8</v>
      </c>
      <c r="AH302" s="390">
        <v>13</v>
      </c>
      <c r="AI302" s="391" t="s">
        <v>229</v>
      </c>
      <c r="AJ302" s="378"/>
      <c r="AK302" s="378"/>
      <c r="AL302" s="383">
        <v>0</v>
      </c>
      <c r="AM302" s="380" t="s">
        <v>50</v>
      </c>
      <c r="AN302" s="377" t="s">
        <v>51</v>
      </c>
      <c r="AO302" s="377"/>
      <c r="AP302" s="383"/>
      <c r="AQ302" s="383"/>
      <c r="AR302" s="383"/>
      <c r="AS302" s="416" t="s">
        <v>79</v>
      </c>
    </row>
    <row r="303" spans="1:45" ht="15" customHeight="1" x14ac:dyDescent="0.3">
      <c r="A303" s="375">
        <v>25</v>
      </c>
      <c r="B303" s="376"/>
      <c r="C303" s="377" t="str">
        <f t="shared" ref="C303:C306" si="239">"1000"&amp;A303</f>
        <v>100025</v>
      </c>
      <c r="D303" s="377" t="str">
        <f t="shared" ref="D303:D306" si="240">"1000"&amp;A303&amp;"/13"</f>
        <v>100025/13</v>
      </c>
      <c r="E303" s="378" t="s">
        <v>251</v>
      </c>
      <c r="F303" s="378" t="s">
        <v>252</v>
      </c>
      <c r="G303" s="377">
        <v>1</v>
      </c>
      <c r="H303" s="379">
        <v>100215</v>
      </c>
      <c r="I303" s="380" t="str">
        <f t="shared" ref="I303:I306" si="241">"Б-"&amp;H303&amp;"-13"</f>
        <v>Б-100215-13</v>
      </c>
      <c r="J303" s="381">
        <v>2</v>
      </c>
      <c r="K303" s="377">
        <v>7</v>
      </c>
      <c r="L303" s="377" t="s">
        <v>42</v>
      </c>
      <c r="M303" s="381">
        <v>1</v>
      </c>
      <c r="N303" s="377">
        <v>18</v>
      </c>
      <c r="O303" s="378" t="s">
        <v>168</v>
      </c>
      <c r="P303" s="378" t="s">
        <v>234</v>
      </c>
      <c r="Q303" s="378" t="s">
        <v>235</v>
      </c>
      <c r="R303" s="383" t="str">
        <f t="shared" ref="R303:R306" si="242">H303&amp;"1"</f>
        <v>1002151</v>
      </c>
      <c r="S303" s="380">
        <v>1</v>
      </c>
      <c r="T303" s="452" t="s">
        <v>158</v>
      </c>
      <c r="U303" s="377">
        <v>30000</v>
      </c>
      <c r="V303" s="377">
        <f t="shared" ref="V303:V306" si="243">U303*0.18</f>
        <v>5400</v>
      </c>
      <c r="W303" s="377">
        <v>0</v>
      </c>
      <c r="X303" s="384">
        <v>304</v>
      </c>
      <c r="Y303" s="385" t="s">
        <v>47</v>
      </c>
      <c r="Z303" s="386">
        <f t="shared" si="238"/>
        <v>24600</v>
      </c>
      <c r="AA303" s="387"/>
      <c r="AB303" s="429"/>
      <c r="AC303" s="379">
        <f t="shared" ref="AC303:AC306" si="244">U303*0.5</f>
        <v>15000</v>
      </c>
      <c r="AD303" s="377"/>
      <c r="AE303" s="377"/>
      <c r="AF303" s="378" t="s">
        <v>231</v>
      </c>
      <c r="AG303" s="389">
        <v>8</v>
      </c>
      <c r="AH303" s="395">
        <v>7</v>
      </c>
      <c r="AI303" s="391" t="s">
        <v>229</v>
      </c>
      <c r="AJ303" s="378"/>
      <c r="AK303" s="378"/>
      <c r="AL303" s="383">
        <v>0</v>
      </c>
      <c r="AM303" s="380" t="s">
        <v>50</v>
      </c>
      <c r="AN303" s="377" t="s">
        <v>51</v>
      </c>
      <c r="AO303" s="377"/>
      <c r="AP303" s="383"/>
      <c r="AQ303" s="383"/>
      <c r="AR303" s="383"/>
      <c r="AS303" s="383" t="s">
        <v>112</v>
      </c>
    </row>
    <row r="304" spans="1:45" ht="15" customHeight="1" x14ac:dyDescent="0.3">
      <c r="A304" s="375">
        <v>25</v>
      </c>
      <c r="B304" s="376"/>
      <c r="C304" s="377" t="str">
        <f t="shared" si="239"/>
        <v>100025</v>
      </c>
      <c r="D304" s="377" t="str">
        <f t="shared" si="240"/>
        <v>100025/13</v>
      </c>
      <c r="E304" s="378" t="s">
        <v>251</v>
      </c>
      <c r="F304" s="378" t="s">
        <v>252</v>
      </c>
      <c r="G304" s="377">
        <v>1</v>
      </c>
      <c r="H304" s="379">
        <v>100216</v>
      </c>
      <c r="I304" s="380" t="str">
        <f t="shared" si="241"/>
        <v>Б-100216-13</v>
      </c>
      <c r="J304" s="381">
        <v>2</v>
      </c>
      <c r="K304" s="377">
        <v>7</v>
      </c>
      <c r="L304" s="377" t="s">
        <v>42</v>
      </c>
      <c r="M304" s="381">
        <v>1</v>
      </c>
      <c r="N304" s="377">
        <v>18</v>
      </c>
      <c r="O304" s="378" t="s">
        <v>168</v>
      </c>
      <c r="P304" s="378" t="s">
        <v>234</v>
      </c>
      <c r="Q304" s="378" t="s">
        <v>235</v>
      </c>
      <c r="R304" s="383" t="str">
        <f t="shared" si="242"/>
        <v>1002161</v>
      </c>
      <c r="S304" s="380">
        <v>1</v>
      </c>
      <c r="T304" s="452" t="s">
        <v>159</v>
      </c>
      <c r="U304" s="377">
        <v>20000</v>
      </c>
      <c r="V304" s="377">
        <f t="shared" si="243"/>
        <v>3600</v>
      </c>
      <c r="W304" s="377">
        <v>0</v>
      </c>
      <c r="X304" s="384">
        <v>305</v>
      </c>
      <c r="Y304" s="385" t="s">
        <v>47</v>
      </c>
      <c r="Z304" s="386">
        <f t="shared" si="238"/>
        <v>16400</v>
      </c>
      <c r="AA304" s="387"/>
      <c r="AB304" s="429"/>
      <c r="AC304" s="379">
        <f t="shared" si="244"/>
        <v>10000</v>
      </c>
      <c r="AD304" s="377"/>
      <c r="AE304" s="377"/>
      <c r="AF304" s="378" t="s">
        <v>231</v>
      </c>
      <c r="AG304" s="389">
        <v>8</v>
      </c>
      <c r="AH304" s="395">
        <v>7</v>
      </c>
      <c r="AI304" s="391" t="s">
        <v>229</v>
      </c>
      <c r="AJ304" s="378"/>
      <c r="AK304" s="378"/>
      <c r="AL304" s="383">
        <v>0</v>
      </c>
      <c r="AM304" s="380" t="s">
        <v>50</v>
      </c>
      <c r="AN304" s="377" t="s">
        <v>51</v>
      </c>
      <c r="AO304" s="377"/>
      <c r="AP304" s="383"/>
      <c r="AQ304" s="383"/>
      <c r="AR304" s="383"/>
      <c r="AS304" s="383" t="s">
        <v>114</v>
      </c>
    </row>
    <row r="305" spans="1:47" ht="15" customHeight="1" x14ac:dyDescent="0.3">
      <c r="A305" s="375">
        <v>25</v>
      </c>
      <c r="B305" s="376"/>
      <c r="C305" s="377" t="str">
        <f t="shared" si="239"/>
        <v>100025</v>
      </c>
      <c r="D305" s="377" t="str">
        <f t="shared" si="240"/>
        <v>100025/13</v>
      </c>
      <c r="E305" s="378" t="s">
        <v>251</v>
      </c>
      <c r="F305" s="378" t="s">
        <v>252</v>
      </c>
      <c r="G305" s="377">
        <v>1</v>
      </c>
      <c r="H305" s="379">
        <v>100217</v>
      </c>
      <c r="I305" s="380" t="str">
        <f t="shared" si="241"/>
        <v>Б-100217-13</v>
      </c>
      <c r="J305" s="381">
        <v>2</v>
      </c>
      <c r="K305" s="398">
        <v>11</v>
      </c>
      <c r="L305" s="377" t="s">
        <v>42</v>
      </c>
      <c r="M305" s="381">
        <v>1</v>
      </c>
      <c r="N305" s="377">
        <v>18</v>
      </c>
      <c r="O305" s="378" t="s">
        <v>169</v>
      </c>
      <c r="P305" s="378" t="s">
        <v>234</v>
      </c>
      <c r="Q305" s="378" t="s">
        <v>235</v>
      </c>
      <c r="R305" s="383" t="str">
        <f t="shared" si="242"/>
        <v>1002171</v>
      </c>
      <c r="S305" s="380">
        <v>1</v>
      </c>
      <c r="T305" s="452" t="s">
        <v>160</v>
      </c>
      <c r="U305" s="377">
        <v>30000</v>
      </c>
      <c r="V305" s="377">
        <f t="shared" si="243"/>
        <v>5400</v>
      </c>
      <c r="W305" s="377">
        <v>0</v>
      </c>
      <c r="X305" s="384">
        <v>306</v>
      </c>
      <c r="Y305" s="385" t="s">
        <v>47</v>
      </c>
      <c r="Z305" s="386">
        <f t="shared" si="238"/>
        <v>24600</v>
      </c>
      <c r="AA305" s="387"/>
      <c r="AB305" s="396"/>
      <c r="AC305" s="379">
        <f t="shared" si="244"/>
        <v>15000</v>
      </c>
      <c r="AD305" s="377"/>
      <c r="AE305" s="377"/>
      <c r="AF305" s="378" t="s">
        <v>231</v>
      </c>
      <c r="AG305" s="389">
        <v>8</v>
      </c>
      <c r="AH305" s="397">
        <v>20</v>
      </c>
      <c r="AI305" s="391" t="s">
        <v>229</v>
      </c>
      <c r="AJ305" s="378"/>
      <c r="AK305" s="378"/>
      <c r="AL305" s="383">
        <v>0</v>
      </c>
      <c r="AM305" s="380" t="s">
        <v>50</v>
      </c>
      <c r="AN305" s="377" t="s">
        <v>51</v>
      </c>
      <c r="AO305" s="377"/>
      <c r="AP305" s="383"/>
      <c r="AQ305" s="383"/>
      <c r="AR305" s="383"/>
      <c r="AS305" s="383"/>
    </row>
    <row r="306" spans="1:47" s="330" customFormat="1" ht="15" customHeight="1" x14ac:dyDescent="0.3">
      <c r="A306" s="375">
        <v>25</v>
      </c>
      <c r="B306" s="376"/>
      <c r="C306" s="403" t="str">
        <f t="shared" si="239"/>
        <v>100025</v>
      </c>
      <c r="D306" s="403" t="str">
        <f t="shared" si="240"/>
        <v>100025/13</v>
      </c>
      <c r="E306" s="404" t="s">
        <v>251</v>
      </c>
      <c r="F306" s="404" t="s">
        <v>252</v>
      </c>
      <c r="G306" s="377">
        <v>1</v>
      </c>
      <c r="H306" s="379">
        <v>100218</v>
      </c>
      <c r="I306" s="403" t="str">
        <f t="shared" si="241"/>
        <v>Б-100218-13</v>
      </c>
      <c r="J306" s="381">
        <v>2</v>
      </c>
      <c r="K306" s="405">
        <v>1</v>
      </c>
      <c r="L306" s="403" t="s">
        <v>42</v>
      </c>
      <c r="M306" s="406">
        <v>1</v>
      </c>
      <c r="N306" s="403">
        <v>18</v>
      </c>
      <c r="O306" s="404" t="s">
        <v>170</v>
      </c>
      <c r="P306" s="404" t="s">
        <v>234</v>
      </c>
      <c r="Q306" s="404" t="s">
        <v>235</v>
      </c>
      <c r="R306" s="407" t="str">
        <f t="shared" si="242"/>
        <v>1002181</v>
      </c>
      <c r="S306" s="403">
        <v>1</v>
      </c>
      <c r="T306" s="452" t="s">
        <v>161</v>
      </c>
      <c r="U306" s="403">
        <v>11952</v>
      </c>
      <c r="V306" s="403">
        <f t="shared" si="243"/>
        <v>2151.36</v>
      </c>
      <c r="W306" s="403">
        <v>0</v>
      </c>
      <c r="X306" s="384">
        <v>307</v>
      </c>
      <c r="Y306" s="408" t="s">
        <v>47</v>
      </c>
      <c r="Z306" s="386">
        <f t="shared" si="238"/>
        <v>9800.64</v>
      </c>
      <c r="AA306" s="409"/>
      <c r="AB306" s="409"/>
      <c r="AC306" s="410">
        <f t="shared" si="244"/>
        <v>5976</v>
      </c>
      <c r="AD306" s="403"/>
      <c r="AE306" s="403"/>
      <c r="AF306" s="404" t="s">
        <v>231</v>
      </c>
      <c r="AG306" s="411">
        <v>8</v>
      </c>
      <c r="AH306" s="412">
        <v>13</v>
      </c>
      <c r="AI306" s="413" t="s">
        <v>229</v>
      </c>
      <c r="AJ306" s="404"/>
      <c r="AK306" s="404"/>
      <c r="AL306" s="407">
        <v>0</v>
      </c>
      <c r="AM306" s="403" t="s">
        <v>50</v>
      </c>
      <c r="AN306" s="403" t="s">
        <v>51</v>
      </c>
      <c r="AO306" s="403"/>
      <c r="AP306" s="407"/>
      <c r="AQ306" s="407"/>
      <c r="AR306" s="407"/>
      <c r="AS306" s="407"/>
      <c r="AU306"/>
    </row>
    <row r="307" spans="1:47" ht="15" customHeight="1" x14ac:dyDescent="0.3">
      <c r="A307" s="375">
        <v>26</v>
      </c>
      <c r="B307" s="441"/>
      <c r="C307" s="377" t="str">
        <f>"1000"&amp;A307</f>
        <v>100026</v>
      </c>
      <c r="D307" s="377" t="str">
        <f>"1000"&amp;A307&amp;"/13"</f>
        <v>100026/13</v>
      </c>
      <c r="E307" s="378" t="s">
        <v>251</v>
      </c>
      <c r="F307" s="378" t="s">
        <v>252</v>
      </c>
      <c r="G307" s="377">
        <v>1</v>
      </c>
      <c r="H307" s="379">
        <v>100219</v>
      </c>
      <c r="I307" s="380" t="str">
        <f>"Б-"&amp;H307&amp;"-13"</f>
        <v>Б-100219-13</v>
      </c>
      <c r="J307" s="381">
        <v>2</v>
      </c>
      <c r="K307" s="377">
        <v>7</v>
      </c>
      <c r="L307" s="377" t="s">
        <v>42</v>
      </c>
      <c r="M307" s="381">
        <v>1</v>
      </c>
      <c r="N307" s="377">
        <v>18</v>
      </c>
      <c r="O307" s="378" t="s">
        <v>167</v>
      </c>
      <c r="P307" s="378" t="s">
        <v>234</v>
      </c>
      <c r="Q307" s="378" t="s">
        <v>235</v>
      </c>
      <c r="R307" s="383" t="str">
        <f>H307&amp;"1"</f>
        <v>1002191</v>
      </c>
      <c r="S307" s="380">
        <v>1</v>
      </c>
      <c r="T307" s="399" t="s">
        <v>162</v>
      </c>
      <c r="U307" s="377">
        <v>30000</v>
      </c>
      <c r="V307" s="377">
        <f>U307*0.18</f>
        <v>5400</v>
      </c>
      <c r="W307" s="377">
        <v>0</v>
      </c>
      <c r="X307" s="384">
        <v>308</v>
      </c>
      <c r="Y307" s="385" t="s">
        <v>47</v>
      </c>
      <c r="Z307" s="386">
        <f t="shared" si="238"/>
        <v>24600</v>
      </c>
      <c r="AA307" s="387"/>
      <c r="AB307" s="388"/>
      <c r="AC307" s="379">
        <f>U307*0.5</f>
        <v>15000</v>
      </c>
      <c r="AD307" s="377"/>
      <c r="AE307" s="377"/>
      <c r="AF307" s="378" t="s">
        <v>231</v>
      </c>
      <c r="AG307" s="389">
        <v>8</v>
      </c>
      <c r="AH307" s="390">
        <v>13</v>
      </c>
      <c r="AI307" s="391" t="s">
        <v>229</v>
      </c>
      <c r="AJ307" s="378"/>
      <c r="AK307" s="378"/>
      <c r="AL307" s="383">
        <v>0</v>
      </c>
      <c r="AM307" s="380" t="s">
        <v>50</v>
      </c>
      <c r="AN307" s="377" t="s">
        <v>51</v>
      </c>
      <c r="AO307" s="377"/>
      <c r="AP307" s="383"/>
      <c r="AQ307" s="383"/>
      <c r="AR307" s="383"/>
      <c r="AS307" s="416" t="s">
        <v>79</v>
      </c>
    </row>
    <row r="308" spans="1:47" ht="15" customHeight="1" x14ac:dyDescent="0.3">
      <c r="A308" s="375">
        <v>26</v>
      </c>
      <c r="B308" s="441"/>
      <c r="C308" s="377" t="str">
        <f t="shared" ref="C308:C311" si="245">"1000"&amp;A308</f>
        <v>100026</v>
      </c>
      <c r="D308" s="377" t="str">
        <f t="shared" ref="D308:D311" si="246">"1000"&amp;A308&amp;"/13"</f>
        <v>100026/13</v>
      </c>
      <c r="E308" s="378" t="s">
        <v>251</v>
      </c>
      <c r="F308" s="378" t="s">
        <v>252</v>
      </c>
      <c r="G308" s="377">
        <v>1</v>
      </c>
      <c r="H308" s="379">
        <v>100220</v>
      </c>
      <c r="I308" s="380" t="str">
        <f t="shared" ref="I308:I311" si="247">"Б-"&amp;H308&amp;"-13"</f>
        <v>Б-100220-13</v>
      </c>
      <c r="J308" s="381">
        <v>2</v>
      </c>
      <c r="K308" s="377">
        <v>7</v>
      </c>
      <c r="L308" s="377" t="s">
        <v>42</v>
      </c>
      <c r="M308" s="381">
        <v>1</v>
      </c>
      <c r="N308" s="377">
        <v>18</v>
      </c>
      <c r="O308" s="378" t="s">
        <v>168</v>
      </c>
      <c r="P308" s="378" t="s">
        <v>234</v>
      </c>
      <c r="Q308" s="378" t="s">
        <v>235</v>
      </c>
      <c r="R308" s="383" t="str">
        <f t="shared" ref="R308:R311" si="248">H308&amp;"1"</f>
        <v>1002201</v>
      </c>
      <c r="S308" s="380">
        <v>1</v>
      </c>
      <c r="T308" s="399" t="s">
        <v>163</v>
      </c>
      <c r="U308" s="377">
        <v>30000</v>
      </c>
      <c r="V308" s="377">
        <f t="shared" ref="V308:V311" si="249">U308*0.18</f>
        <v>5400</v>
      </c>
      <c r="W308" s="377">
        <v>0</v>
      </c>
      <c r="X308" s="384">
        <v>309</v>
      </c>
      <c r="Y308" s="385" t="s">
        <v>47</v>
      </c>
      <c r="Z308" s="386">
        <f t="shared" si="238"/>
        <v>24600</v>
      </c>
      <c r="AA308" s="387"/>
      <c r="AB308" s="429"/>
      <c r="AC308" s="379">
        <f t="shared" ref="AC308:AC311" si="250">U308*0.5</f>
        <v>15000</v>
      </c>
      <c r="AD308" s="377"/>
      <c r="AE308" s="377"/>
      <c r="AF308" s="378" t="s">
        <v>231</v>
      </c>
      <c r="AG308" s="389">
        <v>8</v>
      </c>
      <c r="AH308" s="395">
        <v>7</v>
      </c>
      <c r="AI308" s="391" t="s">
        <v>229</v>
      </c>
      <c r="AJ308" s="378"/>
      <c r="AK308" s="378"/>
      <c r="AL308" s="383">
        <v>0</v>
      </c>
      <c r="AM308" s="380" t="s">
        <v>50</v>
      </c>
      <c r="AN308" s="377" t="s">
        <v>51</v>
      </c>
      <c r="AO308" s="377"/>
      <c r="AP308" s="383"/>
      <c r="AQ308" s="383"/>
      <c r="AR308" s="383"/>
      <c r="AS308" s="383" t="s">
        <v>119</v>
      </c>
    </row>
    <row r="309" spans="1:47" ht="15" customHeight="1" x14ac:dyDescent="0.3">
      <c r="A309" s="375">
        <v>26</v>
      </c>
      <c r="B309" s="441"/>
      <c r="C309" s="377" t="str">
        <f t="shared" si="245"/>
        <v>100026</v>
      </c>
      <c r="D309" s="377" t="str">
        <f t="shared" si="246"/>
        <v>100026/13</v>
      </c>
      <c r="E309" s="378" t="s">
        <v>251</v>
      </c>
      <c r="F309" s="378" t="s">
        <v>252</v>
      </c>
      <c r="G309" s="377">
        <v>1</v>
      </c>
      <c r="H309" s="379">
        <v>100221</v>
      </c>
      <c r="I309" s="380" t="str">
        <f t="shared" si="247"/>
        <v>Б-100221-13</v>
      </c>
      <c r="J309" s="381">
        <v>2</v>
      </c>
      <c r="K309" s="377">
        <v>7</v>
      </c>
      <c r="L309" s="377" t="s">
        <v>42</v>
      </c>
      <c r="M309" s="381">
        <v>1</v>
      </c>
      <c r="N309" s="377">
        <v>18</v>
      </c>
      <c r="O309" s="378" t="s">
        <v>168</v>
      </c>
      <c r="P309" s="378" t="s">
        <v>234</v>
      </c>
      <c r="Q309" s="378" t="s">
        <v>235</v>
      </c>
      <c r="R309" s="383" t="str">
        <f t="shared" si="248"/>
        <v>1002211</v>
      </c>
      <c r="S309" s="380">
        <v>1</v>
      </c>
      <c r="T309" s="399" t="s">
        <v>164</v>
      </c>
      <c r="U309" s="377">
        <v>20000</v>
      </c>
      <c r="V309" s="377">
        <f t="shared" si="249"/>
        <v>3600</v>
      </c>
      <c r="W309" s="377">
        <v>0</v>
      </c>
      <c r="X309" s="384">
        <v>310</v>
      </c>
      <c r="Y309" s="385" t="s">
        <v>47</v>
      </c>
      <c r="Z309" s="386">
        <f t="shared" si="238"/>
        <v>16400</v>
      </c>
      <c r="AA309" s="387"/>
      <c r="AB309" s="429"/>
      <c r="AC309" s="379">
        <f t="shared" si="250"/>
        <v>10000</v>
      </c>
      <c r="AD309" s="377"/>
      <c r="AE309" s="377"/>
      <c r="AF309" s="378" t="s">
        <v>231</v>
      </c>
      <c r="AG309" s="389">
        <v>8</v>
      </c>
      <c r="AH309" s="395">
        <v>7</v>
      </c>
      <c r="AI309" s="391" t="s">
        <v>229</v>
      </c>
      <c r="AJ309" s="378"/>
      <c r="AK309" s="378"/>
      <c r="AL309" s="383">
        <v>0</v>
      </c>
      <c r="AM309" s="380" t="s">
        <v>50</v>
      </c>
      <c r="AN309" s="377" t="s">
        <v>51</v>
      </c>
      <c r="AO309" s="377"/>
      <c r="AP309" s="383"/>
      <c r="AQ309" s="383"/>
      <c r="AR309" s="383"/>
      <c r="AS309" s="383" t="s">
        <v>121</v>
      </c>
    </row>
    <row r="310" spans="1:47" ht="15" customHeight="1" x14ac:dyDescent="0.3">
      <c r="A310" s="375">
        <v>26</v>
      </c>
      <c r="B310" s="441"/>
      <c r="C310" s="377" t="str">
        <f t="shared" si="245"/>
        <v>100026</v>
      </c>
      <c r="D310" s="377" t="str">
        <f t="shared" si="246"/>
        <v>100026/13</v>
      </c>
      <c r="E310" s="378" t="s">
        <v>251</v>
      </c>
      <c r="F310" s="378" t="s">
        <v>252</v>
      </c>
      <c r="G310" s="377">
        <v>1</v>
      </c>
      <c r="H310" s="379">
        <v>100222</v>
      </c>
      <c r="I310" s="380" t="str">
        <f t="shared" si="247"/>
        <v>Б-100222-13</v>
      </c>
      <c r="J310" s="381">
        <v>2</v>
      </c>
      <c r="K310" s="398">
        <v>11</v>
      </c>
      <c r="L310" s="377" t="s">
        <v>42</v>
      </c>
      <c r="M310" s="381">
        <v>1</v>
      </c>
      <c r="N310" s="377">
        <v>18</v>
      </c>
      <c r="O310" s="378" t="s">
        <v>169</v>
      </c>
      <c r="P310" s="378" t="s">
        <v>234</v>
      </c>
      <c r="Q310" s="378" t="s">
        <v>235</v>
      </c>
      <c r="R310" s="383" t="str">
        <f t="shared" si="248"/>
        <v>1002221</v>
      </c>
      <c r="S310" s="380">
        <v>1</v>
      </c>
      <c r="T310" s="399" t="s">
        <v>165</v>
      </c>
      <c r="U310" s="377">
        <v>30000</v>
      </c>
      <c r="V310" s="377">
        <f t="shared" si="249"/>
        <v>5400</v>
      </c>
      <c r="W310" s="377">
        <v>0</v>
      </c>
      <c r="X310" s="384">
        <v>311</v>
      </c>
      <c r="Y310" s="385" t="s">
        <v>47</v>
      </c>
      <c r="Z310" s="386">
        <f t="shared" si="238"/>
        <v>24600</v>
      </c>
      <c r="AA310" s="387"/>
      <c r="AB310" s="396"/>
      <c r="AC310" s="379">
        <f t="shared" si="250"/>
        <v>15000</v>
      </c>
      <c r="AD310" s="377"/>
      <c r="AE310" s="377"/>
      <c r="AF310" s="378" t="s">
        <v>231</v>
      </c>
      <c r="AG310" s="389">
        <v>8</v>
      </c>
      <c r="AH310" s="397">
        <v>20</v>
      </c>
      <c r="AI310" s="391" t="s">
        <v>229</v>
      </c>
      <c r="AJ310" s="378"/>
      <c r="AK310" s="378"/>
      <c r="AL310" s="383">
        <v>0</v>
      </c>
      <c r="AM310" s="380" t="s">
        <v>50</v>
      </c>
      <c r="AN310" s="377" t="s">
        <v>51</v>
      </c>
      <c r="AO310" s="377"/>
      <c r="AP310" s="383"/>
      <c r="AQ310" s="383"/>
      <c r="AR310" s="383"/>
      <c r="AS310" s="383"/>
    </row>
    <row r="311" spans="1:47" s="330" customFormat="1" ht="15" customHeight="1" x14ac:dyDescent="0.3">
      <c r="A311" s="375">
        <v>26</v>
      </c>
      <c r="B311" s="433"/>
      <c r="C311" s="403" t="str">
        <f t="shared" si="245"/>
        <v>100026</v>
      </c>
      <c r="D311" s="403" t="str">
        <f t="shared" si="246"/>
        <v>100026/13</v>
      </c>
      <c r="E311" s="404" t="s">
        <v>251</v>
      </c>
      <c r="F311" s="404" t="s">
        <v>252</v>
      </c>
      <c r="G311" s="377">
        <v>1</v>
      </c>
      <c r="H311" s="379">
        <v>100223</v>
      </c>
      <c r="I311" s="403" t="str">
        <f t="shared" si="247"/>
        <v>Б-100223-13</v>
      </c>
      <c r="J311" s="381">
        <v>2</v>
      </c>
      <c r="K311" s="405">
        <v>1</v>
      </c>
      <c r="L311" s="403" t="s">
        <v>42</v>
      </c>
      <c r="M311" s="406">
        <v>1</v>
      </c>
      <c r="N311" s="403">
        <v>18</v>
      </c>
      <c r="O311" s="404" t="s">
        <v>170</v>
      </c>
      <c r="P311" s="404" t="s">
        <v>234</v>
      </c>
      <c r="Q311" s="404" t="s">
        <v>235</v>
      </c>
      <c r="R311" s="407" t="str">
        <f t="shared" si="248"/>
        <v>1002231</v>
      </c>
      <c r="S311" s="403">
        <v>1</v>
      </c>
      <c r="T311" s="399" t="s">
        <v>166</v>
      </c>
      <c r="U311" s="403">
        <v>11952</v>
      </c>
      <c r="V311" s="403">
        <f t="shared" si="249"/>
        <v>2151.36</v>
      </c>
      <c r="W311" s="403">
        <v>0</v>
      </c>
      <c r="X311" s="384">
        <v>312</v>
      </c>
      <c r="Y311" s="408" t="s">
        <v>47</v>
      </c>
      <c r="Z311" s="386">
        <f t="shared" si="238"/>
        <v>9800.64</v>
      </c>
      <c r="AA311" s="409"/>
      <c r="AB311" s="409"/>
      <c r="AC311" s="410">
        <f t="shared" si="250"/>
        <v>5976</v>
      </c>
      <c r="AD311" s="403"/>
      <c r="AE311" s="403"/>
      <c r="AF311" s="404" t="s">
        <v>231</v>
      </c>
      <c r="AG311" s="411">
        <v>8</v>
      </c>
      <c r="AH311" s="412">
        <v>13</v>
      </c>
      <c r="AI311" s="413" t="s">
        <v>229</v>
      </c>
      <c r="AJ311" s="404"/>
      <c r="AK311" s="404"/>
      <c r="AL311" s="407">
        <v>0</v>
      </c>
      <c r="AM311" s="403" t="s">
        <v>50</v>
      </c>
      <c r="AN311" s="403" t="s">
        <v>51</v>
      </c>
      <c r="AO311" s="403"/>
      <c r="AP311" s="407"/>
      <c r="AQ311" s="407"/>
      <c r="AR311" s="407"/>
      <c r="AS311" s="407"/>
    </row>
    <row r="312" spans="1:47" ht="15" customHeight="1" x14ac:dyDescent="0.3">
      <c r="A312" s="375">
        <v>27</v>
      </c>
      <c r="B312" s="376"/>
      <c r="C312" s="377" t="str">
        <f>"1000"&amp;A312</f>
        <v>100027</v>
      </c>
      <c r="D312" s="377" t="str">
        <f>"1000"&amp;A312&amp;"/13"</f>
        <v>100027/13</v>
      </c>
      <c r="E312" s="378" t="s">
        <v>251</v>
      </c>
      <c r="F312" s="378" t="s">
        <v>252</v>
      </c>
      <c r="G312" s="377">
        <v>1</v>
      </c>
      <c r="H312" s="379">
        <v>100224</v>
      </c>
      <c r="I312" s="380" t="str">
        <f>"Б-"&amp;H312&amp;"-13"</f>
        <v>Б-100224-13</v>
      </c>
      <c r="J312" s="381">
        <v>2</v>
      </c>
      <c r="K312" s="377">
        <v>7</v>
      </c>
      <c r="L312" s="377" t="s">
        <v>42</v>
      </c>
      <c r="M312" s="381">
        <v>1</v>
      </c>
      <c r="N312" s="377">
        <v>18</v>
      </c>
      <c r="O312" s="378" t="s">
        <v>167</v>
      </c>
      <c r="P312" s="378" t="s">
        <v>234</v>
      </c>
      <c r="Q312" s="378" t="s">
        <v>235</v>
      </c>
      <c r="R312" s="383" t="str">
        <f>H312&amp;"1"</f>
        <v>1002241</v>
      </c>
      <c r="S312" s="380">
        <v>1</v>
      </c>
      <c r="T312" s="399" t="s">
        <v>162</v>
      </c>
      <c r="U312" s="377">
        <v>55000</v>
      </c>
      <c r="V312" s="377">
        <f>U312*0.18</f>
        <v>9900</v>
      </c>
      <c r="W312" s="377">
        <v>0</v>
      </c>
      <c r="X312" s="384">
        <v>313</v>
      </c>
      <c r="Y312" s="385" t="s">
        <v>47</v>
      </c>
      <c r="Z312" s="386">
        <f t="shared" si="238"/>
        <v>45100</v>
      </c>
      <c r="AA312" s="387"/>
      <c r="AB312" s="388"/>
      <c r="AC312" s="379">
        <f>U312*0.5</f>
        <v>27500</v>
      </c>
      <c r="AD312" s="377"/>
      <c r="AE312" s="377"/>
      <c r="AF312" s="378" t="s">
        <v>231</v>
      </c>
      <c r="AG312" s="389">
        <v>8</v>
      </c>
      <c r="AH312" s="390">
        <v>13</v>
      </c>
      <c r="AI312" s="391" t="s">
        <v>229</v>
      </c>
      <c r="AJ312" s="378"/>
      <c r="AK312" s="378"/>
      <c r="AL312" s="383">
        <v>0</v>
      </c>
      <c r="AM312" s="380" t="s">
        <v>50</v>
      </c>
      <c r="AN312" s="377" t="s">
        <v>51</v>
      </c>
      <c r="AO312" s="377"/>
      <c r="AP312" s="383"/>
      <c r="AQ312" s="383"/>
      <c r="AR312" s="383"/>
      <c r="AS312" s="453">
        <v>200040.64</v>
      </c>
    </row>
    <row r="313" spans="1:47" ht="15" customHeight="1" x14ac:dyDescent="0.3">
      <c r="A313" s="375">
        <v>27</v>
      </c>
      <c r="B313" s="376"/>
      <c r="C313" s="377" t="str">
        <f t="shared" ref="C313:C316" si="251">"1000"&amp;A313</f>
        <v>100027</v>
      </c>
      <c r="D313" s="377" t="str">
        <f t="shared" ref="D313:D316" si="252">"1000"&amp;A313&amp;"/13"</f>
        <v>100027/13</v>
      </c>
      <c r="E313" s="378" t="s">
        <v>251</v>
      </c>
      <c r="F313" s="378" t="s">
        <v>252</v>
      </c>
      <c r="G313" s="377">
        <v>1</v>
      </c>
      <c r="H313" s="379">
        <v>100225</v>
      </c>
      <c r="I313" s="380" t="str">
        <f t="shared" ref="I313:I316" si="253">"Б-"&amp;H313&amp;"-13"</f>
        <v>Б-100225-13</v>
      </c>
      <c r="J313" s="381">
        <v>2</v>
      </c>
      <c r="K313" s="377">
        <v>7</v>
      </c>
      <c r="L313" s="377" t="s">
        <v>42</v>
      </c>
      <c r="M313" s="381">
        <v>1</v>
      </c>
      <c r="N313" s="377">
        <v>18</v>
      </c>
      <c r="O313" s="378" t="s">
        <v>168</v>
      </c>
      <c r="P313" s="378" t="s">
        <v>234</v>
      </c>
      <c r="Q313" s="378" t="s">
        <v>235</v>
      </c>
      <c r="R313" s="383" t="str">
        <f t="shared" ref="R313:R316" si="254">H313&amp;"1"</f>
        <v>1002251</v>
      </c>
      <c r="S313" s="380">
        <v>1</v>
      </c>
      <c r="T313" s="399" t="s">
        <v>163</v>
      </c>
      <c r="U313" s="377">
        <v>55000</v>
      </c>
      <c r="V313" s="377">
        <f t="shared" ref="V313:V316" si="255">U313*0.18</f>
        <v>9900</v>
      </c>
      <c r="W313" s="377">
        <v>0</v>
      </c>
      <c r="X313" s="384">
        <v>314</v>
      </c>
      <c r="Y313" s="385" t="s">
        <v>47</v>
      </c>
      <c r="Z313" s="386">
        <f t="shared" si="238"/>
        <v>45100</v>
      </c>
      <c r="AA313" s="387"/>
      <c r="AB313" s="429"/>
      <c r="AC313" s="379">
        <f t="shared" ref="AC313:AC316" si="256">U313*0.5</f>
        <v>27500</v>
      </c>
      <c r="AD313" s="377"/>
      <c r="AE313" s="377"/>
      <c r="AF313" s="378" t="s">
        <v>231</v>
      </c>
      <c r="AG313" s="389">
        <v>8</v>
      </c>
      <c r="AH313" s="395">
        <v>7</v>
      </c>
      <c r="AI313" s="391" t="s">
        <v>229</v>
      </c>
      <c r="AJ313" s="378"/>
      <c r="AK313" s="378"/>
      <c r="AL313" s="383">
        <v>0</v>
      </c>
      <c r="AM313" s="380" t="s">
        <v>50</v>
      </c>
      <c r="AN313" s="377" t="s">
        <v>51</v>
      </c>
      <c r="AO313" s="377"/>
      <c r="AP313" s="383"/>
      <c r="AQ313" s="383"/>
      <c r="AR313" s="383"/>
      <c r="AS313" s="383" t="s">
        <v>119</v>
      </c>
    </row>
    <row r="314" spans="1:47" ht="15" customHeight="1" x14ac:dyDescent="0.3">
      <c r="A314" s="375">
        <v>27</v>
      </c>
      <c r="B314" s="376"/>
      <c r="C314" s="377" t="str">
        <f t="shared" si="251"/>
        <v>100027</v>
      </c>
      <c r="D314" s="377" t="str">
        <f t="shared" si="252"/>
        <v>100027/13</v>
      </c>
      <c r="E314" s="378" t="s">
        <v>251</v>
      </c>
      <c r="F314" s="378" t="s">
        <v>252</v>
      </c>
      <c r="G314" s="377">
        <v>1</v>
      </c>
      <c r="H314" s="379">
        <v>100226</v>
      </c>
      <c r="I314" s="380" t="str">
        <f t="shared" si="253"/>
        <v>Б-100226-13</v>
      </c>
      <c r="J314" s="381">
        <v>2</v>
      </c>
      <c r="K314" s="377">
        <v>7</v>
      </c>
      <c r="L314" s="377" t="s">
        <v>42</v>
      </c>
      <c r="M314" s="381">
        <v>1</v>
      </c>
      <c r="N314" s="377">
        <v>18</v>
      </c>
      <c r="O314" s="378" t="s">
        <v>168</v>
      </c>
      <c r="P314" s="378" t="s">
        <v>234</v>
      </c>
      <c r="Q314" s="378" t="s">
        <v>235</v>
      </c>
      <c r="R314" s="383" t="str">
        <f t="shared" si="254"/>
        <v>1002261</v>
      </c>
      <c r="S314" s="380">
        <v>1</v>
      </c>
      <c r="T314" s="399" t="s">
        <v>164</v>
      </c>
      <c r="U314" s="377">
        <v>50000</v>
      </c>
      <c r="V314" s="377">
        <f t="shared" si="255"/>
        <v>9000</v>
      </c>
      <c r="W314" s="377">
        <v>0</v>
      </c>
      <c r="X314" s="384">
        <v>315</v>
      </c>
      <c r="Y314" s="385" t="s">
        <v>47</v>
      </c>
      <c r="Z314" s="386">
        <f t="shared" si="238"/>
        <v>41000</v>
      </c>
      <c r="AA314" s="387"/>
      <c r="AB314" s="429"/>
      <c r="AC314" s="379">
        <f t="shared" si="256"/>
        <v>25000</v>
      </c>
      <c r="AD314" s="377"/>
      <c r="AE314" s="377"/>
      <c r="AF314" s="378" t="s">
        <v>231</v>
      </c>
      <c r="AG314" s="389">
        <v>8</v>
      </c>
      <c r="AH314" s="395">
        <v>7</v>
      </c>
      <c r="AI314" s="391" t="s">
        <v>229</v>
      </c>
      <c r="AJ314" s="378"/>
      <c r="AK314" s="378"/>
      <c r="AL314" s="383">
        <v>0</v>
      </c>
      <c r="AM314" s="380" t="s">
        <v>50</v>
      </c>
      <c r="AN314" s="377" t="s">
        <v>51</v>
      </c>
      <c r="AO314" s="377"/>
      <c r="AP314" s="383"/>
      <c r="AQ314" s="383"/>
      <c r="AR314" s="383"/>
      <c r="AS314" s="383" t="s">
        <v>124</v>
      </c>
    </row>
    <row r="315" spans="1:47" ht="15" customHeight="1" x14ac:dyDescent="0.3">
      <c r="A315" s="375">
        <v>27</v>
      </c>
      <c r="B315" s="376"/>
      <c r="C315" s="377" t="str">
        <f t="shared" si="251"/>
        <v>100027</v>
      </c>
      <c r="D315" s="377" t="str">
        <f t="shared" si="252"/>
        <v>100027/13</v>
      </c>
      <c r="E315" s="378" t="s">
        <v>251</v>
      </c>
      <c r="F315" s="378" t="s">
        <v>252</v>
      </c>
      <c r="G315" s="377">
        <v>1</v>
      </c>
      <c r="H315" s="379">
        <v>100227</v>
      </c>
      <c r="I315" s="380" t="str">
        <f t="shared" si="253"/>
        <v>Б-100227-13</v>
      </c>
      <c r="J315" s="381">
        <v>2</v>
      </c>
      <c r="K315" s="398">
        <v>11</v>
      </c>
      <c r="L315" s="377" t="s">
        <v>42</v>
      </c>
      <c r="M315" s="381">
        <v>1</v>
      </c>
      <c r="N315" s="377">
        <v>18</v>
      </c>
      <c r="O315" s="378" t="s">
        <v>169</v>
      </c>
      <c r="P315" s="378" t="s">
        <v>234</v>
      </c>
      <c r="Q315" s="378" t="s">
        <v>235</v>
      </c>
      <c r="R315" s="383" t="str">
        <f t="shared" si="254"/>
        <v>1002271</v>
      </c>
      <c r="S315" s="380">
        <v>1</v>
      </c>
      <c r="T315" s="399" t="s">
        <v>165</v>
      </c>
      <c r="U315" s="377">
        <v>50000</v>
      </c>
      <c r="V315" s="377">
        <f t="shared" si="255"/>
        <v>9000</v>
      </c>
      <c r="W315" s="377">
        <v>0</v>
      </c>
      <c r="X315" s="384">
        <v>316</v>
      </c>
      <c r="Y315" s="385" t="s">
        <v>47</v>
      </c>
      <c r="Z315" s="386">
        <f t="shared" si="238"/>
        <v>41000</v>
      </c>
      <c r="AA315" s="387"/>
      <c r="AB315" s="396"/>
      <c r="AC315" s="379">
        <f t="shared" si="256"/>
        <v>25000</v>
      </c>
      <c r="AD315" s="377"/>
      <c r="AE315" s="377"/>
      <c r="AF315" s="378" t="s">
        <v>231</v>
      </c>
      <c r="AG315" s="389">
        <v>8</v>
      </c>
      <c r="AH315" s="397">
        <v>20</v>
      </c>
      <c r="AI315" s="391" t="s">
        <v>229</v>
      </c>
      <c r="AJ315" s="378"/>
      <c r="AK315" s="378"/>
      <c r="AL315" s="383">
        <v>0</v>
      </c>
      <c r="AM315" s="380" t="s">
        <v>50</v>
      </c>
      <c r="AN315" s="377" t="s">
        <v>51</v>
      </c>
      <c r="AO315" s="377"/>
      <c r="AP315" s="383"/>
      <c r="AQ315" s="383"/>
      <c r="AR315" s="383"/>
      <c r="AS315" s="383"/>
    </row>
    <row r="316" spans="1:47" s="330" customFormat="1" ht="15" customHeight="1" x14ac:dyDescent="0.3">
      <c r="A316" s="375">
        <v>27</v>
      </c>
      <c r="B316" s="440"/>
      <c r="C316" s="403" t="str">
        <f t="shared" si="251"/>
        <v>100027</v>
      </c>
      <c r="D316" s="403" t="str">
        <f t="shared" si="252"/>
        <v>100027/13</v>
      </c>
      <c r="E316" s="404" t="s">
        <v>251</v>
      </c>
      <c r="F316" s="404" t="s">
        <v>252</v>
      </c>
      <c r="G316" s="377">
        <v>1</v>
      </c>
      <c r="H316" s="379">
        <v>100228</v>
      </c>
      <c r="I316" s="403" t="str">
        <f t="shared" si="253"/>
        <v>Б-100228-13</v>
      </c>
      <c r="J316" s="381">
        <v>2</v>
      </c>
      <c r="K316" s="405">
        <v>1</v>
      </c>
      <c r="L316" s="403" t="s">
        <v>42</v>
      </c>
      <c r="M316" s="406">
        <v>1</v>
      </c>
      <c r="N316" s="403">
        <v>18</v>
      </c>
      <c r="O316" s="404" t="s">
        <v>170</v>
      </c>
      <c r="P316" s="404" t="s">
        <v>234</v>
      </c>
      <c r="Q316" s="404" t="s">
        <v>235</v>
      </c>
      <c r="R316" s="407" t="str">
        <f t="shared" si="254"/>
        <v>1002281</v>
      </c>
      <c r="S316" s="403">
        <v>1</v>
      </c>
      <c r="T316" s="399" t="s">
        <v>166</v>
      </c>
      <c r="U316" s="403">
        <v>33952</v>
      </c>
      <c r="V316" s="403">
        <f t="shared" si="255"/>
        <v>6111.36</v>
      </c>
      <c r="W316" s="403">
        <v>0</v>
      </c>
      <c r="X316" s="384">
        <v>317</v>
      </c>
      <c r="Y316" s="408" t="s">
        <v>47</v>
      </c>
      <c r="Z316" s="386">
        <f t="shared" si="238"/>
        <v>27840.639999999999</v>
      </c>
      <c r="AA316" s="409"/>
      <c r="AB316" s="409"/>
      <c r="AC316" s="410">
        <f t="shared" si="256"/>
        <v>16976</v>
      </c>
      <c r="AD316" s="403"/>
      <c r="AE316" s="403"/>
      <c r="AF316" s="404" t="s">
        <v>231</v>
      </c>
      <c r="AG316" s="411">
        <v>8</v>
      </c>
      <c r="AH316" s="412">
        <v>13</v>
      </c>
      <c r="AI316" s="413" t="s">
        <v>229</v>
      </c>
      <c r="AJ316" s="404"/>
      <c r="AK316" s="404"/>
      <c r="AL316" s="407">
        <v>0</v>
      </c>
      <c r="AM316" s="403" t="s">
        <v>50</v>
      </c>
      <c r="AN316" s="403" t="s">
        <v>51</v>
      </c>
      <c r="AO316" s="403"/>
      <c r="AP316" s="407"/>
      <c r="AQ316" s="407"/>
      <c r="AR316" s="407"/>
      <c r="AS316" s="407"/>
    </row>
    <row r="317" spans="1:47" s="467" customFormat="1" ht="14.4" customHeight="1" x14ac:dyDescent="0.4">
      <c r="A317" s="467" t="s">
        <v>527</v>
      </c>
    </row>
    <row r="318" spans="1:47" s="467" customFormat="1" ht="14.4" customHeight="1" x14ac:dyDescent="0.4"/>
    <row r="319" spans="1:47" s="467" customFormat="1" ht="21" customHeight="1" x14ac:dyDescent="0.4"/>
    <row r="320" spans="1:47" x14ac:dyDescent="0.3">
      <c r="A320" s="427">
        <v>28</v>
      </c>
      <c r="B320" s="428"/>
      <c r="C320" s="377" t="str">
        <f>"1000"&amp;A320</f>
        <v>100028</v>
      </c>
      <c r="D320" s="377" t="str">
        <f>"1000"&amp;A320&amp;"/13"</f>
        <v>100028/13</v>
      </c>
      <c r="E320" s="378" t="s">
        <v>251</v>
      </c>
      <c r="F320" s="378" t="s">
        <v>252</v>
      </c>
      <c r="G320" s="377">
        <v>1</v>
      </c>
      <c r="H320" s="379">
        <v>100229</v>
      </c>
      <c r="I320" s="380" t="str">
        <f>"Б-"&amp;H320&amp;"-13"</f>
        <v>Б-100229-13</v>
      </c>
      <c r="J320" s="381">
        <v>2</v>
      </c>
      <c r="K320" s="377">
        <v>7</v>
      </c>
      <c r="L320" s="377" t="s">
        <v>42</v>
      </c>
      <c r="M320" s="381">
        <v>1</v>
      </c>
      <c r="N320" s="377">
        <v>18</v>
      </c>
      <c r="O320" s="378" t="s">
        <v>167</v>
      </c>
      <c r="P320" s="378" t="s">
        <v>234</v>
      </c>
      <c r="Q320" s="378" t="s">
        <v>235</v>
      </c>
      <c r="R320" s="383" t="str">
        <f>H320&amp;"1"</f>
        <v>1002291</v>
      </c>
      <c r="S320" s="380">
        <v>1</v>
      </c>
      <c r="T320" s="378" t="s">
        <v>139</v>
      </c>
      <c r="U320" s="377">
        <v>100000</v>
      </c>
      <c r="V320" s="377">
        <f>U320*0.18</f>
        <v>18000</v>
      </c>
      <c r="W320" s="377">
        <v>0</v>
      </c>
      <c r="X320" s="384">
        <v>318</v>
      </c>
      <c r="Y320" s="385" t="s">
        <v>47</v>
      </c>
      <c r="Z320" s="386">
        <f>U320-V320</f>
        <v>82000</v>
      </c>
      <c r="AA320" s="387"/>
      <c r="AB320" s="388"/>
      <c r="AC320" s="379">
        <f>U320*0.5</f>
        <v>50000</v>
      </c>
      <c r="AD320" s="377"/>
      <c r="AE320" s="377"/>
      <c r="AF320" s="378" t="s">
        <v>231</v>
      </c>
      <c r="AG320" s="389">
        <v>8</v>
      </c>
      <c r="AH320" s="390">
        <v>13</v>
      </c>
      <c r="AI320" s="391" t="s">
        <v>229</v>
      </c>
      <c r="AJ320" s="378"/>
      <c r="AK320" s="378"/>
      <c r="AL320" s="383">
        <v>0</v>
      </c>
      <c r="AM320" s="380" t="s">
        <v>50</v>
      </c>
      <c r="AN320" s="377" t="s">
        <v>51</v>
      </c>
      <c r="AO320" s="377"/>
      <c r="AP320" s="383"/>
      <c r="AQ320" s="383"/>
      <c r="AR320" s="383"/>
      <c r="AS320" s="383" t="s">
        <v>528</v>
      </c>
      <c r="AU320" t="str">
        <f t="shared" ref="AU320:AU351" si="25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"&amp;A320&amp;", "&amp;C320&amp;", '"&amp;D320&amp;"', date'"&amp;E320&amp;"', date'"&amp;F320&amp;"', "&amp;G320&amp;", "&amp;H320&amp;", '"&amp;I320&amp;"',date'"&amp;O320&amp;"',"&amp;J320&amp;", "&amp;K320&amp;", "&amp;K320&amp;", '"&amp;L320&amp;"', "&amp;M320&amp;", "&amp;N320&amp;", date'"&amp;P320&amp;"', date'"&amp;Q320&amp;"', "&amp;R320&amp;", "&amp;S320&amp;", to_date('"&amp;T320&amp;"','YYYY-MM-DD HH24:MI:SS'), "&amp;U320&amp;", "&amp;V320&amp;", "&amp;W320&amp;", "&amp;X320&amp;", "&amp;AL320&amp;", '"&amp;AN320&amp;"', "&amp;AG320&amp;","&amp;AM320&amp;");"&amp;
IF(LEN(AC320)&gt;0,"insert into xxxx_oebs_cash_payment_test (ID, INVOICE_ID, OEBS_PAYMENT, DOC_DATE, COMISS_DATE) values (s_xxxx_oebs_cash_payment_test.NEXTVAL, "&amp;H320&amp;", "&amp;AC320&amp;", to_date('"&amp;T320&amp;"','YYYY-MM-DD HH24:MI:SS'), "&amp;AF320&amp;" );","")&amp;
IF(LEN(AD320)&gt;0,"insert into xxxx_oebs_cash_payment_test (ID, INVOICE_ID, OEBS_PAYMENT, DOC_DATE, COMISS_DATE) values (s_xxxx_oebs_cash_payment_test.NEXTVAL, "&amp;H320&amp;", "&amp;AD320&amp;", to_date('"&amp;T320&amp;"','YYYY-MM-DD HH24:MI:SS'), "&amp;AF320&amp;" );","")&amp;
IF(LEN(AE320)&gt;0,"insert into xxxx_oebs_cash_payment_test (ID, INVOICE_ID, OEBS_PAYMENT, DOC_DATE, COMISS_DATE) values (s_xxxx_oebs_cash_payment_test.NEXTVAL, "&amp;H320&amp;", "&amp;AE320&amp;", to_date('"&amp;T320&amp;"','YYYY-MM-DD HH24:MI:SS'), "&amp;AF320&amp;" );","")&amp;
IF(LEN(AH320)&gt;0,"insert into xxxx_client_discount_m  (ID,CLIENT_ID,CLIENT_AVG_DISCOUNT,DT) values (s_xxxx_client_discount_m.NEXTVAL,"&amp;X320&amp;", "&amp;AH320&amp;", "&amp;AI320&amp;");","")&amp;
IF(LEN(AJ320)&gt;0,"insert into xxxx_client_discount_m  (ID,CLIENT_ID,CLIENT_AVG_DISCOUNT,DT) values (s_xxxx_client_discount_m.NEXTVAL,"&amp;X320&amp;", "&amp;AJ320&amp;", "&amp;AK320&amp;");","")&amp;
IF(LEN(AO320)&gt;0,"insert into xxxx_contract_signed_attr (ID, CONTRACT_ID, CODE, KEY_NUM) values (s_xxxx_contract_signed_attr.NEXTVAL, "&amp;C320&amp;", 'SUPERCOMMISSION_BONUS' , "&amp;AO320&amp;" );","")&amp;
IF(LEN(AP320)&gt;0,"insert into xxxx_loyal_clients_contr_attr (ID, CONTRACT_ID, CLIENT_ID, LC_TURNOVER, COLLATERAL_FIRST_DT, COLLATERAL_END_DT) values (s_xxxx_loyal_clients_contr_atr.NEXTVAL, "&amp;C320&amp;", "&amp;X320&amp;", "&amp;AP320&amp;", "&amp;AQ320&amp;", "&amp;AR320&amp;"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100229, 'Б-100229-13',date'2016-03-02',2, 7, 7, 'RUR', 1, 18, date'2016-03-06', date'2016-03-07', 1002291, 1, to_date('2016-03-07 00:00:00','YYYY-MM-DD HH24:MI:SS'), 100000, 18000, 0, 318, 0, 'c1', 8,null);insert into xxxx_oebs_cash_payment_test (ID, INVOICE_ID, OEBS_PAYMENT, DOC_DATE, COMISS_DATE) values (s_xxxx_oebs_cash_payment_test.NEXTVAL, 100229, 50000, to_date('2016-03-07 00:00:00','YYYY-MM-DD HH24:MI:SS'), date'2016-03-31' );insert into xxxx_client_discount_m  (ID,CLIENT_ID,CLIENT_AVG_DISCOUNT,DT) values (s_xxxx_client_discount_m.NEXTVAL,318, 13, date'2016-03-01');</v>
      </c>
    </row>
    <row r="321" spans="1:47" ht="15" customHeight="1" x14ac:dyDescent="0.3">
      <c r="A321" s="427">
        <v>28</v>
      </c>
      <c r="B321" s="428"/>
      <c r="C321" s="377" t="str">
        <f t="shared" ref="C321:C324" si="258">"1000"&amp;A321</f>
        <v>100028</v>
      </c>
      <c r="D321" s="377" t="str">
        <f t="shared" ref="D321:D324" si="259">"1000"&amp;A321&amp;"/13"</f>
        <v>100028/13</v>
      </c>
      <c r="E321" s="378" t="s">
        <v>251</v>
      </c>
      <c r="F321" s="378" t="s">
        <v>252</v>
      </c>
      <c r="G321" s="377">
        <v>1</v>
      </c>
      <c r="H321" s="379">
        <v>100230</v>
      </c>
      <c r="I321" s="380" t="str">
        <f t="shared" ref="I321:I324" si="260">"Б-"&amp;H321&amp;"-13"</f>
        <v>Б-100230-13</v>
      </c>
      <c r="J321" s="381">
        <v>2</v>
      </c>
      <c r="K321" s="377">
        <v>7</v>
      </c>
      <c r="L321" s="377" t="s">
        <v>42</v>
      </c>
      <c r="M321" s="381">
        <v>1</v>
      </c>
      <c r="N321" s="377">
        <v>18</v>
      </c>
      <c r="O321" s="378" t="s">
        <v>168</v>
      </c>
      <c r="P321" s="378" t="s">
        <v>234</v>
      </c>
      <c r="Q321" s="378" t="s">
        <v>235</v>
      </c>
      <c r="R321" s="383" t="str">
        <f t="shared" ref="R321:R324" si="261">H321&amp;"1"</f>
        <v>1002301</v>
      </c>
      <c r="S321" s="380">
        <v>1</v>
      </c>
      <c r="T321" s="378" t="s">
        <v>140</v>
      </c>
      <c r="U321" s="377">
        <v>90000</v>
      </c>
      <c r="V321" s="377">
        <f t="shared" ref="V321:V324" si="262">U321*0.18</f>
        <v>16200</v>
      </c>
      <c r="W321" s="377">
        <v>0</v>
      </c>
      <c r="X321" s="384">
        <v>319</v>
      </c>
      <c r="Y321" s="385" t="s">
        <v>47</v>
      </c>
      <c r="Z321" s="386">
        <f t="shared" ref="Z321:Z324" si="263">U321-V321</f>
        <v>73800</v>
      </c>
      <c r="AA321" s="387"/>
      <c r="AB321" s="429"/>
      <c r="AC321" s="379">
        <f t="shared" ref="AC321:AC324" si="264">U321*0.5</f>
        <v>45000</v>
      </c>
      <c r="AD321" s="377"/>
      <c r="AE321" s="377"/>
      <c r="AF321" s="378" t="s">
        <v>231</v>
      </c>
      <c r="AG321" s="389">
        <v>8</v>
      </c>
      <c r="AH321" s="395">
        <v>7</v>
      </c>
      <c r="AI321" s="391" t="s">
        <v>229</v>
      </c>
      <c r="AJ321" s="378"/>
      <c r="AK321" s="378"/>
      <c r="AL321" s="383">
        <v>0</v>
      </c>
      <c r="AM321" s="380" t="s">
        <v>50</v>
      </c>
      <c r="AN321" s="377" t="s">
        <v>51</v>
      </c>
      <c r="AO321" s="377"/>
      <c r="AP321" s="383"/>
      <c r="AQ321" s="383"/>
      <c r="AR321" s="383"/>
      <c r="AS321" s="383" t="s">
        <v>529</v>
      </c>
      <c r="AU321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100230, 'Б-100230-13',date'2016-03-03',2, 7, 7, 'RUR', 1, 18, date'2016-03-06', date'2016-03-07', 1002301, 1, to_date('2016-03-08 00:00:00','YYYY-MM-DD HH24:MI:SS'), 90000, 16200, 0, 319, 0, 'c1', 8,null);insert into xxxx_oebs_cash_payment_test (ID, INVOICE_ID, OEBS_PAYMENT, DOC_DATE, COMISS_DATE) values (s_xxxx_oebs_cash_payment_test.NEXTVAL, 100230, 45000, to_date('2016-03-08 00:00:00','YYYY-MM-DD HH24:MI:SS'), date'2016-03-31' );insert into xxxx_client_discount_m  (ID,CLIENT_ID,CLIENT_AVG_DISCOUNT,DT) values (s_xxxx_client_discount_m.NEXTVAL,319, 7, date'2016-03-01');</v>
      </c>
    </row>
    <row r="322" spans="1:47" ht="15" customHeight="1" x14ac:dyDescent="0.3">
      <c r="A322" s="427">
        <v>28</v>
      </c>
      <c r="B322" s="428"/>
      <c r="C322" s="377" t="str">
        <f t="shared" si="258"/>
        <v>100028</v>
      </c>
      <c r="D322" s="377" t="str">
        <f t="shared" si="259"/>
        <v>100028/13</v>
      </c>
      <c r="E322" s="378" t="s">
        <v>251</v>
      </c>
      <c r="F322" s="378" t="s">
        <v>252</v>
      </c>
      <c r="G322" s="377">
        <v>1</v>
      </c>
      <c r="H322" s="379">
        <v>100231</v>
      </c>
      <c r="I322" s="380" t="str">
        <f t="shared" si="260"/>
        <v>Б-100231-13</v>
      </c>
      <c r="J322" s="381">
        <v>2</v>
      </c>
      <c r="K322" s="377">
        <v>7</v>
      </c>
      <c r="L322" s="377" t="s">
        <v>42</v>
      </c>
      <c r="M322" s="381">
        <v>1</v>
      </c>
      <c r="N322" s="377">
        <v>18</v>
      </c>
      <c r="O322" s="378" t="s">
        <v>168</v>
      </c>
      <c r="P322" s="378" t="s">
        <v>234</v>
      </c>
      <c r="Q322" s="378" t="s">
        <v>235</v>
      </c>
      <c r="R322" s="383" t="str">
        <f t="shared" si="261"/>
        <v>1002311</v>
      </c>
      <c r="S322" s="380">
        <v>1</v>
      </c>
      <c r="T322" s="378" t="s">
        <v>140</v>
      </c>
      <c r="U322" s="377">
        <v>90000</v>
      </c>
      <c r="V322" s="377">
        <f t="shared" si="262"/>
        <v>16200</v>
      </c>
      <c r="W322" s="377">
        <v>0</v>
      </c>
      <c r="X322" s="384">
        <v>320</v>
      </c>
      <c r="Y322" s="385" t="s">
        <v>47</v>
      </c>
      <c r="Z322" s="386">
        <f t="shared" si="263"/>
        <v>73800</v>
      </c>
      <c r="AA322" s="387"/>
      <c r="AB322" s="429"/>
      <c r="AC322" s="379">
        <f t="shared" si="264"/>
        <v>45000</v>
      </c>
      <c r="AD322" s="377"/>
      <c r="AE322" s="377"/>
      <c r="AF322" s="378" t="s">
        <v>231</v>
      </c>
      <c r="AG322" s="389">
        <v>8</v>
      </c>
      <c r="AH322" s="395">
        <v>7</v>
      </c>
      <c r="AI322" s="391" t="s">
        <v>229</v>
      </c>
      <c r="AJ322" s="378"/>
      <c r="AK322" s="378"/>
      <c r="AL322" s="383">
        <v>0</v>
      </c>
      <c r="AM322" s="380" t="s">
        <v>50</v>
      </c>
      <c r="AN322" s="377" t="s">
        <v>51</v>
      </c>
      <c r="AO322" s="377"/>
      <c r="AP322" s="383"/>
      <c r="AQ322" s="383"/>
      <c r="AR322" s="383"/>
      <c r="AS322" s="383" t="s">
        <v>530</v>
      </c>
      <c r="AU322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100231, 'Б-100231-13',date'2016-03-03',2, 7, 7, 'RUR', 1, 18, date'2016-03-06', date'2016-03-07', 1002311, 1, to_date('2016-03-08 00:00:00','YYYY-MM-DD HH24:MI:SS'), 90000, 16200, 0, 320, 0, 'c1', 8,null);insert into xxxx_oebs_cash_payment_test (ID, INVOICE_ID, OEBS_PAYMENT, DOC_DATE, COMISS_DATE) values (s_xxxx_oebs_cash_payment_test.NEXTVAL, 100231, 45000, to_date('2016-03-08 00:00:00','YYYY-MM-DD HH24:MI:SS'), date'2016-03-31' );insert into xxxx_client_discount_m  (ID,CLIENT_ID,CLIENT_AVG_DISCOUNT,DT) values (s_xxxx_client_discount_m.NEXTVAL,320, 7, date'2016-03-01');</v>
      </c>
    </row>
    <row r="323" spans="1:47" ht="15" customHeight="1" x14ac:dyDescent="0.3">
      <c r="A323" s="427">
        <v>28</v>
      </c>
      <c r="B323" s="428"/>
      <c r="C323" s="377" t="str">
        <f t="shared" si="258"/>
        <v>100028</v>
      </c>
      <c r="D323" s="377" t="str">
        <f t="shared" si="259"/>
        <v>100028/13</v>
      </c>
      <c r="E323" s="378" t="s">
        <v>251</v>
      </c>
      <c r="F323" s="378" t="s">
        <v>252</v>
      </c>
      <c r="G323" s="377">
        <v>1</v>
      </c>
      <c r="H323" s="379">
        <v>100232</v>
      </c>
      <c r="I323" s="380" t="str">
        <f t="shared" si="260"/>
        <v>Б-100232-13</v>
      </c>
      <c r="J323" s="381">
        <v>2</v>
      </c>
      <c r="K323" s="398">
        <v>11</v>
      </c>
      <c r="L323" s="377" t="s">
        <v>42</v>
      </c>
      <c r="M323" s="381">
        <v>1</v>
      </c>
      <c r="N323" s="377">
        <v>18</v>
      </c>
      <c r="O323" s="378" t="s">
        <v>169</v>
      </c>
      <c r="P323" s="378" t="s">
        <v>234</v>
      </c>
      <c r="Q323" s="378" t="s">
        <v>235</v>
      </c>
      <c r="R323" s="383" t="str">
        <f t="shared" si="261"/>
        <v>1002321</v>
      </c>
      <c r="S323" s="380">
        <v>1</v>
      </c>
      <c r="T323" s="378" t="s">
        <v>141</v>
      </c>
      <c r="U323" s="377">
        <v>80000</v>
      </c>
      <c r="V323" s="377">
        <f t="shared" si="262"/>
        <v>14400</v>
      </c>
      <c r="W323" s="377">
        <v>0</v>
      </c>
      <c r="X323" s="384">
        <v>321</v>
      </c>
      <c r="Y323" s="385" t="s">
        <v>47</v>
      </c>
      <c r="Z323" s="386">
        <f t="shared" si="263"/>
        <v>65600</v>
      </c>
      <c r="AA323" s="387"/>
      <c r="AB323" s="396"/>
      <c r="AC323" s="379">
        <f t="shared" si="264"/>
        <v>40000</v>
      </c>
      <c r="AD323" s="377"/>
      <c r="AE323" s="377"/>
      <c r="AF323" s="378" t="s">
        <v>231</v>
      </c>
      <c r="AG323" s="389">
        <v>8</v>
      </c>
      <c r="AH323" s="397">
        <v>20</v>
      </c>
      <c r="AI323" s="391" t="s">
        <v>229</v>
      </c>
      <c r="AJ323" s="378"/>
      <c r="AK323" s="378"/>
      <c r="AL323" s="383">
        <v>0</v>
      </c>
      <c r="AM323" s="380" t="s">
        <v>50</v>
      </c>
      <c r="AN323" s="377" t="s">
        <v>51</v>
      </c>
      <c r="AO323" s="377"/>
      <c r="AP323" s="383"/>
      <c r="AQ323" s="383"/>
      <c r="AR323" s="383"/>
      <c r="AS323" s="383" t="s">
        <v>531</v>
      </c>
      <c r="AU323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100232, 'Б-100232-13',date'2016-03-04',2, 11, 11, 'RUR', 1, 18, date'2016-03-06', date'2016-03-07', 1002321, 1, to_date('2016-03-09 00:00:00','YYYY-MM-DD HH24:MI:SS'), 80000, 14400, 0, 321, 0, 'c1', 8,null);insert into xxxx_oebs_cash_payment_test (ID, INVOICE_ID, OEBS_PAYMENT, DOC_DATE, COMISS_DATE) values (s_xxxx_oebs_cash_payment_test.NEXTVAL, 100232, 40000, to_date('2016-03-09 00:00:00','YYYY-MM-DD HH24:MI:SS'), date'2016-03-31' );insert into xxxx_client_discount_m  (ID,CLIENT_ID,CLIENT_AVG_DISCOUNT,DT) values (s_xxxx_client_discount_m.NEXTVAL,321, 20, date'2016-03-01');</v>
      </c>
    </row>
    <row r="324" spans="1:47" s="330" customFormat="1" ht="15" customHeight="1" x14ac:dyDescent="0.3">
      <c r="A324" s="427">
        <v>28</v>
      </c>
      <c r="B324" s="431"/>
      <c r="C324" s="403" t="str">
        <f t="shared" si="258"/>
        <v>100028</v>
      </c>
      <c r="D324" s="403" t="str">
        <f t="shared" si="259"/>
        <v>100028/13</v>
      </c>
      <c r="E324" s="404" t="s">
        <v>251</v>
      </c>
      <c r="F324" s="404" t="s">
        <v>252</v>
      </c>
      <c r="G324" s="377">
        <v>1</v>
      </c>
      <c r="H324" s="379">
        <v>100233</v>
      </c>
      <c r="I324" s="403" t="str">
        <f t="shared" si="260"/>
        <v>Б-100233-13</v>
      </c>
      <c r="J324" s="381">
        <v>2</v>
      </c>
      <c r="K324" s="454">
        <v>29</v>
      </c>
      <c r="L324" s="403" t="s">
        <v>42</v>
      </c>
      <c r="M324" s="406">
        <v>1</v>
      </c>
      <c r="N324" s="403">
        <v>18</v>
      </c>
      <c r="O324" s="404" t="s">
        <v>170</v>
      </c>
      <c r="P324" s="404" t="s">
        <v>234</v>
      </c>
      <c r="Q324" s="404" t="s">
        <v>235</v>
      </c>
      <c r="R324" s="407" t="str">
        <f t="shared" si="261"/>
        <v>1002331</v>
      </c>
      <c r="S324" s="403">
        <v>1</v>
      </c>
      <c r="T324" s="404" t="s">
        <v>142</v>
      </c>
      <c r="U324" s="403">
        <v>60000</v>
      </c>
      <c r="V324" s="403">
        <f t="shared" si="262"/>
        <v>10800</v>
      </c>
      <c r="W324" s="403">
        <v>0</v>
      </c>
      <c r="X324" s="384">
        <v>322</v>
      </c>
      <c r="Y324" s="408" t="s">
        <v>47</v>
      </c>
      <c r="Z324" s="386">
        <f t="shared" si="263"/>
        <v>49200</v>
      </c>
      <c r="AA324" s="409"/>
      <c r="AB324" s="409"/>
      <c r="AC324" s="410">
        <f t="shared" si="264"/>
        <v>30000</v>
      </c>
      <c r="AD324" s="403"/>
      <c r="AE324" s="403"/>
      <c r="AF324" s="404" t="s">
        <v>231</v>
      </c>
      <c r="AG324" s="411">
        <v>8</v>
      </c>
      <c r="AH324" s="412">
        <v>13</v>
      </c>
      <c r="AI324" s="413" t="s">
        <v>229</v>
      </c>
      <c r="AJ324" s="404"/>
      <c r="AK324" s="404"/>
      <c r="AL324" s="407">
        <v>0</v>
      </c>
      <c r="AM324" s="403" t="s">
        <v>50</v>
      </c>
      <c r="AN324" s="403" t="s">
        <v>51</v>
      </c>
      <c r="AO324" s="403"/>
      <c r="AP324" s="407"/>
      <c r="AQ324" s="407"/>
      <c r="AR324" s="407"/>
      <c r="AS324" s="407"/>
      <c r="AU324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100233, 'Б-100233-13',date'2016-03-05',2, 29, 29, 'RUR', 1, 18, date'2016-03-06', date'2016-03-07', 1002331, 1, to_date('2016-03-11 00:00:00','YYYY-MM-DD HH24:MI:SS'), 60000, 10800, 0, 322, 0, 'c1', 8,null);insert into xxxx_oebs_cash_payment_test (ID, INVOICE_ID, OEBS_PAYMENT, DOC_DATE, COMISS_DATE) values (s_xxxx_oebs_cash_payment_test.NEXTVAL, 100233, 30000, to_date('2016-03-11 00:00:00','YYYY-MM-DD HH24:MI:SS'), date'2016-03-31' );insert into xxxx_client_discount_m  (ID,CLIENT_ID,CLIENT_AVG_DISCOUNT,DT) values (s_xxxx_client_discount_m.NEXTVAL,322, 13, date'2016-03-01');</v>
      </c>
    </row>
    <row r="325" spans="1:47" x14ac:dyDescent="0.3">
      <c r="A325" s="427">
        <v>29</v>
      </c>
      <c r="B325" s="428"/>
      <c r="C325" s="377" t="str">
        <f>"1000"&amp;A325</f>
        <v>100029</v>
      </c>
      <c r="D325" s="377" t="str">
        <f>"1000"&amp;A325&amp;"/13"</f>
        <v>100029/13</v>
      </c>
      <c r="E325" s="378" t="s">
        <v>251</v>
      </c>
      <c r="F325" s="378" t="s">
        <v>252</v>
      </c>
      <c r="G325" s="377">
        <v>1</v>
      </c>
      <c r="H325" s="379">
        <v>100234</v>
      </c>
      <c r="I325" s="380" t="str">
        <f>"Б-"&amp;H325&amp;"-13"</f>
        <v>Б-100234-13</v>
      </c>
      <c r="J325" s="381">
        <v>2</v>
      </c>
      <c r="K325" s="377">
        <v>7</v>
      </c>
      <c r="L325" s="377" t="s">
        <v>42</v>
      </c>
      <c r="M325" s="381">
        <v>1</v>
      </c>
      <c r="N325" s="377">
        <v>18</v>
      </c>
      <c r="O325" s="378" t="s">
        <v>167</v>
      </c>
      <c r="P325" s="378" t="s">
        <v>234</v>
      </c>
      <c r="Q325" s="378" t="s">
        <v>235</v>
      </c>
      <c r="R325" s="383" t="str">
        <f>H325&amp;"1"</f>
        <v>1002341</v>
      </c>
      <c r="S325" s="380">
        <v>1</v>
      </c>
      <c r="T325" s="378" t="s">
        <v>139</v>
      </c>
      <c r="U325" s="377">
        <v>100000</v>
      </c>
      <c r="V325" s="377">
        <f>U325*0.18</f>
        <v>18000</v>
      </c>
      <c r="W325" s="377">
        <v>0</v>
      </c>
      <c r="X325" s="384">
        <v>323</v>
      </c>
      <c r="Y325" s="385" t="s">
        <v>47</v>
      </c>
      <c r="Z325" s="386">
        <f>U325-V325</f>
        <v>82000</v>
      </c>
      <c r="AA325" s="387"/>
      <c r="AB325" s="388"/>
      <c r="AC325" s="379">
        <f>U325*0.5</f>
        <v>50000</v>
      </c>
      <c r="AD325" s="377"/>
      <c r="AE325" s="377"/>
      <c r="AF325" s="378" t="s">
        <v>231</v>
      </c>
      <c r="AG325" s="389">
        <v>8</v>
      </c>
      <c r="AH325" s="390">
        <v>13</v>
      </c>
      <c r="AI325" s="391" t="s">
        <v>229</v>
      </c>
      <c r="AJ325" s="378"/>
      <c r="AK325" s="378"/>
      <c r="AL325" s="383">
        <v>0</v>
      </c>
      <c r="AM325" s="380" t="s">
        <v>50</v>
      </c>
      <c r="AN325" s="377" t="s">
        <v>51</v>
      </c>
      <c r="AO325" s="377"/>
      <c r="AP325" s="383"/>
      <c r="AQ325" s="383"/>
      <c r="AR325" s="383"/>
      <c r="AS325" s="383" t="s">
        <v>532</v>
      </c>
      <c r="AU325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100234, 'Б-100234-13',date'2016-03-02',2, 7, 7, 'RUR', 1, 18, date'2016-03-06', date'2016-03-07', 1002341, 1, to_date('2016-03-07 00:00:00','YYYY-MM-DD HH24:MI:SS'), 100000, 18000, 0, 323, 0, 'c1', 8,null);insert into xxxx_oebs_cash_payment_test (ID, INVOICE_ID, OEBS_PAYMENT, DOC_DATE, COMISS_DATE) values (s_xxxx_oebs_cash_payment_test.NEXTVAL, 100234, 50000, to_date('2016-03-07 00:00:00','YYYY-MM-DD HH24:MI:SS'), date'2016-03-31' );insert into xxxx_client_discount_m  (ID,CLIENT_ID,CLIENT_AVG_DISCOUNT,DT) values (s_xxxx_client_discount_m.NEXTVAL,323, 13, date'2016-03-01');</v>
      </c>
    </row>
    <row r="326" spans="1:47" ht="15" customHeight="1" x14ac:dyDescent="0.3">
      <c r="A326" s="427">
        <v>29</v>
      </c>
      <c r="B326" s="428"/>
      <c r="C326" s="377" t="str">
        <f t="shared" ref="C326:C330" si="265">"1000"&amp;A326</f>
        <v>100029</v>
      </c>
      <c r="D326" s="377" t="str">
        <f t="shared" ref="D326:D330" si="266">"1000"&amp;A326&amp;"/13"</f>
        <v>100029/13</v>
      </c>
      <c r="E326" s="378" t="s">
        <v>251</v>
      </c>
      <c r="F326" s="378" t="s">
        <v>252</v>
      </c>
      <c r="G326" s="377">
        <v>1</v>
      </c>
      <c r="H326" s="379">
        <v>100235</v>
      </c>
      <c r="I326" s="380" t="str">
        <f t="shared" ref="I326:I330" si="267">"Б-"&amp;H326&amp;"-13"</f>
        <v>Б-100235-13</v>
      </c>
      <c r="J326" s="381">
        <v>2</v>
      </c>
      <c r="K326" s="377">
        <v>7</v>
      </c>
      <c r="L326" s="377" t="s">
        <v>42</v>
      </c>
      <c r="M326" s="381">
        <v>1</v>
      </c>
      <c r="N326" s="377">
        <v>18</v>
      </c>
      <c r="O326" s="378" t="s">
        <v>168</v>
      </c>
      <c r="P326" s="378" t="s">
        <v>234</v>
      </c>
      <c r="Q326" s="378" t="s">
        <v>235</v>
      </c>
      <c r="R326" s="383" t="str">
        <f t="shared" ref="R326:R330" si="268">H326&amp;"1"</f>
        <v>1002351</v>
      </c>
      <c r="S326" s="380">
        <v>1</v>
      </c>
      <c r="T326" s="378" t="s">
        <v>140</v>
      </c>
      <c r="U326" s="377">
        <v>90000</v>
      </c>
      <c r="V326" s="377">
        <f t="shared" ref="V326:V330" si="269">U326*0.18</f>
        <v>16200</v>
      </c>
      <c r="W326" s="377">
        <v>0</v>
      </c>
      <c r="X326" s="384">
        <v>324</v>
      </c>
      <c r="Y326" s="385" t="s">
        <v>47</v>
      </c>
      <c r="Z326" s="386">
        <f t="shared" ref="Z326:Z330" si="270">U326-V326</f>
        <v>73800</v>
      </c>
      <c r="AA326" s="387"/>
      <c r="AB326" s="429"/>
      <c r="AC326" s="379">
        <f t="shared" ref="AC326:AC330" si="271">U326*0.5</f>
        <v>45000</v>
      </c>
      <c r="AD326" s="377"/>
      <c r="AE326" s="377"/>
      <c r="AF326" s="378" t="s">
        <v>231</v>
      </c>
      <c r="AG326" s="389">
        <v>8</v>
      </c>
      <c r="AH326" s="395">
        <v>7</v>
      </c>
      <c r="AI326" s="391" t="s">
        <v>229</v>
      </c>
      <c r="AJ326" s="378"/>
      <c r="AK326" s="378"/>
      <c r="AL326" s="383">
        <v>0</v>
      </c>
      <c r="AM326" s="380" t="s">
        <v>50</v>
      </c>
      <c r="AN326" s="377" t="s">
        <v>51</v>
      </c>
      <c r="AO326" s="377"/>
      <c r="AP326" s="383"/>
      <c r="AQ326" s="383"/>
      <c r="AR326" s="383"/>
      <c r="AS326" s="383" t="s">
        <v>529</v>
      </c>
      <c r="AU326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100235, 'Б-100235-13',date'2016-03-03',2, 7, 7, 'RUR', 1, 18, date'2016-03-06', date'2016-03-07', 1002351, 1, to_date('2016-03-08 00:00:00','YYYY-MM-DD HH24:MI:SS'), 90000, 16200, 0, 324, 0, 'c1', 8,null);insert into xxxx_oebs_cash_payment_test (ID, INVOICE_ID, OEBS_PAYMENT, DOC_DATE, COMISS_DATE) values (s_xxxx_oebs_cash_payment_test.NEXTVAL, 100235, 45000, to_date('2016-03-08 00:00:00','YYYY-MM-DD HH24:MI:SS'), date'2016-03-31' );insert into xxxx_client_discount_m  (ID,CLIENT_ID,CLIENT_AVG_DISCOUNT,DT) values (s_xxxx_client_discount_m.NEXTVAL,324, 7, date'2016-03-01');</v>
      </c>
    </row>
    <row r="327" spans="1:47" ht="15" customHeight="1" x14ac:dyDescent="0.3">
      <c r="A327" s="427">
        <v>29</v>
      </c>
      <c r="B327" s="428"/>
      <c r="C327" s="377" t="str">
        <f t="shared" si="265"/>
        <v>100029</v>
      </c>
      <c r="D327" s="377" t="str">
        <f t="shared" si="266"/>
        <v>100029/13</v>
      </c>
      <c r="E327" s="378" t="s">
        <v>251</v>
      </c>
      <c r="F327" s="378" t="s">
        <v>252</v>
      </c>
      <c r="G327" s="377">
        <v>1</v>
      </c>
      <c r="H327" s="379">
        <v>100236</v>
      </c>
      <c r="I327" s="380" t="str">
        <f t="shared" si="267"/>
        <v>Б-100236-13</v>
      </c>
      <c r="J327" s="381">
        <v>2</v>
      </c>
      <c r="K327" s="377">
        <v>7</v>
      </c>
      <c r="L327" s="377" t="s">
        <v>42</v>
      </c>
      <c r="M327" s="381">
        <v>1</v>
      </c>
      <c r="N327" s="377">
        <v>18</v>
      </c>
      <c r="O327" s="378" t="s">
        <v>168</v>
      </c>
      <c r="P327" s="378" t="s">
        <v>234</v>
      </c>
      <c r="Q327" s="378" t="s">
        <v>235</v>
      </c>
      <c r="R327" s="383" t="str">
        <f t="shared" si="268"/>
        <v>1002361</v>
      </c>
      <c r="S327" s="380">
        <v>1</v>
      </c>
      <c r="T327" s="378" t="s">
        <v>140</v>
      </c>
      <c r="U327" s="377">
        <v>90000</v>
      </c>
      <c r="V327" s="377">
        <f t="shared" si="269"/>
        <v>16200</v>
      </c>
      <c r="W327" s="377">
        <v>0</v>
      </c>
      <c r="X327" s="384">
        <v>325</v>
      </c>
      <c r="Y327" s="385" t="s">
        <v>47</v>
      </c>
      <c r="Z327" s="386">
        <f t="shared" si="270"/>
        <v>73800</v>
      </c>
      <c r="AA327" s="387"/>
      <c r="AB327" s="429"/>
      <c r="AC327" s="379">
        <f t="shared" si="271"/>
        <v>45000</v>
      </c>
      <c r="AD327" s="377"/>
      <c r="AE327" s="377"/>
      <c r="AF327" s="378" t="s">
        <v>231</v>
      </c>
      <c r="AG327" s="389">
        <v>8</v>
      </c>
      <c r="AH327" s="395">
        <v>7</v>
      </c>
      <c r="AI327" s="391" t="s">
        <v>229</v>
      </c>
      <c r="AJ327" s="378"/>
      <c r="AK327" s="378"/>
      <c r="AL327" s="383">
        <v>0</v>
      </c>
      <c r="AM327" s="380" t="s">
        <v>50</v>
      </c>
      <c r="AN327" s="377" t="s">
        <v>51</v>
      </c>
      <c r="AO327" s="377"/>
      <c r="AP327" s="383"/>
      <c r="AQ327" s="383"/>
      <c r="AR327" s="383"/>
      <c r="AS327" s="383" t="s">
        <v>533</v>
      </c>
      <c r="AU327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100236, 'Б-100236-13',date'2016-03-03',2, 7, 7, 'RUR', 1, 18, date'2016-03-06', date'2016-03-07', 1002361, 1, to_date('2016-03-08 00:00:00','YYYY-MM-DD HH24:MI:SS'), 90000, 16200, 0, 325, 0, 'c1', 8,null);insert into xxxx_oebs_cash_payment_test (ID, INVOICE_ID, OEBS_PAYMENT, DOC_DATE, COMISS_DATE) values (s_xxxx_oebs_cash_payment_test.NEXTVAL, 100236, 45000, to_date('2016-03-08 00:00:00','YYYY-MM-DD HH24:MI:SS'), date'2016-03-31' );insert into xxxx_client_discount_m  (ID,CLIENT_ID,CLIENT_AVG_DISCOUNT,DT) values (s_xxxx_client_discount_m.NEXTVAL,325, 7, date'2016-03-01');</v>
      </c>
    </row>
    <row r="328" spans="1:47" ht="15" customHeight="1" x14ac:dyDescent="0.3">
      <c r="A328" s="427">
        <v>29</v>
      </c>
      <c r="B328" s="428"/>
      <c r="C328" s="377" t="str">
        <f t="shared" si="265"/>
        <v>100029</v>
      </c>
      <c r="D328" s="377" t="str">
        <f t="shared" si="266"/>
        <v>100029/13</v>
      </c>
      <c r="E328" s="378" t="s">
        <v>251</v>
      </c>
      <c r="F328" s="378" t="s">
        <v>252</v>
      </c>
      <c r="G328" s="377">
        <v>1</v>
      </c>
      <c r="H328" s="379">
        <v>100237</v>
      </c>
      <c r="I328" s="380" t="str">
        <f t="shared" si="267"/>
        <v>Б-100237-13</v>
      </c>
      <c r="J328" s="381">
        <v>2</v>
      </c>
      <c r="K328" s="398">
        <v>11</v>
      </c>
      <c r="L328" s="377" t="s">
        <v>42</v>
      </c>
      <c r="M328" s="381">
        <v>1</v>
      </c>
      <c r="N328" s="377">
        <v>18</v>
      </c>
      <c r="O328" s="378" t="s">
        <v>169</v>
      </c>
      <c r="P328" s="378" t="s">
        <v>234</v>
      </c>
      <c r="Q328" s="378" t="s">
        <v>235</v>
      </c>
      <c r="R328" s="383" t="str">
        <f t="shared" si="268"/>
        <v>1002371</v>
      </c>
      <c r="S328" s="380">
        <v>1</v>
      </c>
      <c r="T328" s="378" t="s">
        <v>141</v>
      </c>
      <c r="U328" s="377">
        <v>80000</v>
      </c>
      <c r="V328" s="377">
        <f t="shared" si="269"/>
        <v>14400</v>
      </c>
      <c r="W328" s="377">
        <v>0</v>
      </c>
      <c r="X328" s="384">
        <v>326</v>
      </c>
      <c r="Y328" s="385" t="s">
        <v>47</v>
      </c>
      <c r="Z328" s="386">
        <f t="shared" si="270"/>
        <v>65600</v>
      </c>
      <c r="AA328" s="387"/>
      <c r="AB328" s="396"/>
      <c r="AC328" s="379">
        <f t="shared" si="271"/>
        <v>40000</v>
      </c>
      <c r="AD328" s="377"/>
      <c r="AE328" s="377"/>
      <c r="AF328" s="378" t="s">
        <v>231</v>
      </c>
      <c r="AG328" s="389">
        <v>8</v>
      </c>
      <c r="AH328" s="397">
        <v>20</v>
      </c>
      <c r="AI328" s="391" t="s">
        <v>229</v>
      </c>
      <c r="AJ328" s="378"/>
      <c r="AK328" s="378"/>
      <c r="AL328" s="383">
        <v>0</v>
      </c>
      <c r="AM328" s="380" t="s">
        <v>50</v>
      </c>
      <c r="AN328" s="377" t="s">
        <v>51</v>
      </c>
      <c r="AO328" s="377"/>
      <c r="AP328" s="383"/>
      <c r="AQ328" s="383"/>
      <c r="AR328" s="383"/>
      <c r="AS328" s="383">
        <v>39360</v>
      </c>
      <c r="AU328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100237, 'Б-100237-13',date'2016-03-04',2, 11, 11, 'RUR', 1, 18, date'2016-03-06', date'2016-03-07', 1002371, 1, to_date('2016-03-09 00:00:00','YYYY-MM-DD HH24:MI:SS'), 80000, 14400, 0, 326, 0, 'c1', 8,null);insert into xxxx_oebs_cash_payment_test (ID, INVOICE_ID, OEBS_PAYMENT, DOC_DATE, COMISS_DATE) values (s_xxxx_oebs_cash_payment_test.NEXTVAL, 100237, 40000, to_date('2016-03-09 00:00:00','YYYY-MM-DD HH24:MI:SS'), date'2016-03-31' );insert into xxxx_client_discount_m  (ID,CLIENT_ID,CLIENT_AVG_DISCOUNT,DT) values (s_xxxx_client_discount_m.NEXTVAL,326, 20, date'2016-03-01');</v>
      </c>
    </row>
    <row r="329" spans="1:47" s="329" customFormat="1" ht="15" customHeight="1" x14ac:dyDescent="0.3">
      <c r="A329" s="375">
        <v>29</v>
      </c>
      <c r="B329" s="439"/>
      <c r="C329" s="380" t="str">
        <f t="shared" si="265"/>
        <v>100029</v>
      </c>
      <c r="D329" s="380" t="str">
        <f t="shared" si="266"/>
        <v>100029/13</v>
      </c>
      <c r="E329" s="455" t="s">
        <v>251</v>
      </c>
      <c r="F329" s="455" t="s">
        <v>252</v>
      </c>
      <c r="G329" s="380">
        <v>1</v>
      </c>
      <c r="H329" s="415">
        <v>100238</v>
      </c>
      <c r="I329" s="380" t="str">
        <f t="shared" si="267"/>
        <v>Б-100238-13</v>
      </c>
      <c r="J329" s="456">
        <v>2</v>
      </c>
      <c r="K329" s="457">
        <v>29</v>
      </c>
      <c r="L329" s="380" t="s">
        <v>42</v>
      </c>
      <c r="M329" s="456">
        <v>1</v>
      </c>
      <c r="N329" s="380">
        <v>18</v>
      </c>
      <c r="O329" s="455" t="s">
        <v>170</v>
      </c>
      <c r="P329" s="455" t="s">
        <v>234</v>
      </c>
      <c r="Q329" s="455" t="s">
        <v>235</v>
      </c>
      <c r="R329" s="380" t="str">
        <f t="shared" si="268"/>
        <v>1002381</v>
      </c>
      <c r="S329" s="380">
        <v>1</v>
      </c>
      <c r="T329" s="455" t="s">
        <v>142</v>
      </c>
      <c r="U329" s="380">
        <v>60000</v>
      </c>
      <c r="V329" s="380">
        <f t="shared" si="269"/>
        <v>10800</v>
      </c>
      <c r="W329" s="380">
        <v>0</v>
      </c>
      <c r="X329" s="415">
        <v>327</v>
      </c>
      <c r="Y329" s="458" t="s">
        <v>47</v>
      </c>
      <c r="Z329" s="459">
        <f t="shared" si="270"/>
        <v>49200</v>
      </c>
      <c r="AA329" s="460"/>
      <c r="AB329" s="460"/>
      <c r="AC329" s="415">
        <f t="shared" si="271"/>
        <v>30000</v>
      </c>
      <c r="AD329" s="380"/>
      <c r="AE329" s="380"/>
      <c r="AF329" s="455" t="s">
        <v>231</v>
      </c>
      <c r="AG329" s="461">
        <v>8</v>
      </c>
      <c r="AH329" s="462">
        <v>13</v>
      </c>
      <c r="AI329" s="463" t="s">
        <v>229</v>
      </c>
      <c r="AJ329" s="455"/>
      <c r="AK329" s="455"/>
      <c r="AL329" s="380">
        <v>0</v>
      </c>
      <c r="AM329" s="380" t="s">
        <v>50</v>
      </c>
      <c r="AN329" s="380" t="s">
        <v>51</v>
      </c>
      <c r="AO329" s="380"/>
      <c r="AP329" s="380"/>
      <c r="AQ329" s="380"/>
      <c r="AR329" s="380"/>
      <c r="AS329" s="380" t="s">
        <v>534</v>
      </c>
      <c r="AU329" s="32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100238, 'Б-100238-13',date'2016-03-05',2, 29, 29, 'RUR', 1, 18, date'2016-03-06', date'2016-03-07', 1002381, 1, to_date('2016-03-11 00:00:00','YYYY-MM-DD HH24:MI:SS'), 60000, 10800, 0, 327, 0, 'c1', 8,null);insert into xxxx_oebs_cash_payment_test (ID, INVOICE_ID, OEBS_PAYMENT, DOC_DATE, COMISS_DATE) values (s_xxxx_oebs_cash_payment_test.NEXTVAL, 100238, 30000, to_date('2016-03-11 00:00:00','YYYY-MM-DD HH24:MI:SS'), date'2016-03-31' );insert into xxxx_client_discount_m  (ID,CLIENT_ID,CLIENT_AVG_DISCOUNT,DT) values (s_xxxx_client_discount_m.NEXTVAL,327, 13, date'2016-03-01');</v>
      </c>
    </row>
    <row r="330" spans="1:47" s="330" customFormat="1" ht="15" customHeight="1" x14ac:dyDescent="0.3">
      <c r="A330" s="427">
        <v>29</v>
      </c>
      <c r="B330" s="431"/>
      <c r="C330" s="403" t="str">
        <f t="shared" si="265"/>
        <v>100029</v>
      </c>
      <c r="D330" s="403" t="str">
        <f t="shared" si="266"/>
        <v>100029/13</v>
      </c>
      <c r="E330" s="404" t="s">
        <v>251</v>
      </c>
      <c r="F330" s="404" t="s">
        <v>252</v>
      </c>
      <c r="G330" s="377">
        <v>1</v>
      </c>
      <c r="H330" s="379">
        <v>100239</v>
      </c>
      <c r="I330" s="403" t="str">
        <f t="shared" si="267"/>
        <v>Б-100239-13</v>
      </c>
      <c r="J330" s="381">
        <v>2</v>
      </c>
      <c r="K330" s="454">
        <v>29</v>
      </c>
      <c r="L330" s="403" t="s">
        <v>42</v>
      </c>
      <c r="M330" s="406">
        <v>1</v>
      </c>
      <c r="N330" s="403">
        <v>18</v>
      </c>
      <c r="O330" s="404" t="s">
        <v>170</v>
      </c>
      <c r="P330" s="404" t="s">
        <v>234</v>
      </c>
      <c r="Q330" s="404" t="s">
        <v>235</v>
      </c>
      <c r="R330" s="407" t="str">
        <f t="shared" si="268"/>
        <v>1002391</v>
      </c>
      <c r="S330" s="403">
        <v>1</v>
      </c>
      <c r="T330" s="404" t="s">
        <v>142</v>
      </c>
      <c r="U330" s="403">
        <v>60000</v>
      </c>
      <c r="V330" s="403">
        <f t="shared" si="269"/>
        <v>10800</v>
      </c>
      <c r="W330" s="403">
        <v>0</v>
      </c>
      <c r="X330" s="384">
        <v>328</v>
      </c>
      <c r="Y330" s="408" t="s">
        <v>47</v>
      </c>
      <c r="Z330" s="386">
        <f t="shared" si="270"/>
        <v>49200</v>
      </c>
      <c r="AA330" s="409"/>
      <c r="AB330" s="409"/>
      <c r="AC330" s="410">
        <f t="shared" si="271"/>
        <v>30000</v>
      </c>
      <c r="AD330" s="403"/>
      <c r="AE330" s="403"/>
      <c r="AF330" s="404" t="s">
        <v>231</v>
      </c>
      <c r="AG330" s="411">
        <v>8</v>
      </c>
      <c r="AH330" s="412">
        <v>13</v>
      </c>
      <c r="AI330" s="413" t="s">
        <v>229</v>
      </c>
      <c r="AJ330" s="404"/>
      <c r="AK330" s="404"/>
      <c r="AL330" s="407">
        <v>0</v>
      </c>
      <c r="AM330" s="403" t="s">
        <v>50</v>
      </c>
      <c r="AN330" s="403" t="s">
        <v>51</v>
      </c>
      <c r="AO330" s="403"/>
      <c r="AP330" s="407"/>
      <c r="AQ330" s="407"/>
      <c r="AR330" s="407"/>
      <c r="AS330" s="377">
        <v>29520</v>
      </c>
      <c r="AU330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100239, 'Б-100239-13',date'2016-03-05',2, 29, 29, 'RUR', 1, 18, date'2016-03-06', date'2016-03-07', 1002391, 1, to_date('2016-03-11 00:00:00','YYYY-MM-DD HH24:MI:SS'), 60000, 10800, 0, 328, 0, 'c1', 8,null);insert into xxxx_oebs_cash_payment_test (ID, INVOICE_ID, OEBS_PAYMENT, DOC_DATE, COMISS_DATE) values (s_xxxx_oebs_cash_payment_test.NEXTVAL, 100239, 30000, to_date('2016-03-11 00:00:00','YYYY-MM-DD HH24:MI:SS'), date'2016-03-31' );insert into xxxx_client_discount_m  (ID,CLIENT_ID,CLIENT_AVG_DISCOUNT,DT) values (s_xxxx_client_discount_m.NEXTVAL,328, 13, date'2016-03-01');</v>
      </c>
    </row>
    <row r="331" spans="1:47" x14ac:dyDescent="0.3">
      <c r="A331" s="427">
        <v>30</v>
      </c>
      <c r="B331" s="428"/>
      <c r="C331" s="377" t="str">
        <f>"1000"&amp;A331</f>
        <v>100030</v>
      </c>
      <c r="D331" s="377" t="str">
        <f>"1000"&amp;A331&amp;"/13"</f>
        <v>100030/13</v>
      </c>
      <c r="E331" s="378" t="s">
        <v>251</v>
      </c>
      <c r="F331" s="378" t="s">
        <v>252</v>
      </c>
      <c r="G331" s="377">
        <v>1</v>
      </c>
      <c r="H331" s="379">
        <v>100240</v>
      </c>
      <c r="I331" s="380" t="str">
        <f>"Б-"&amp;H331&amp;"-13"</f>
        <v>Б-100240-13</v>
      </c>
      <c r="J331" s="381">
        <v>2</v>
      </c>
      <c r="K331" s="457">
        <v>29</v>
      </c>
      <c r="L331" s="377" t="s">
        <v>42</v>
      </c>
      <c r="M331" s="381">
        <v>1</v>
      </c>
      <c r="N331" s="377">
        <v>18</v>
      </c>
      <c r="O331" s="378" t="s">
        <v>167</v>
      </c>
      <c r="P331" s="378" t="s">
        <v>234</v>
      </c>
      <c r="Q331" s="378" t="s">
        <v>235</v>
      </c>
      <c r="R331" s="383" t="str">
        <f>H331&amp;"1"</f>
        <v>1002401</v>
      </c>
      <c r="S331" s="380">
        <v>1</v>
      </c>
      <c r="T331" s="378" t="s">
        <v>139</v>
      </c>
      <c r="U331" s="377">
        <v>100000</v>
      </c>
      <c r="V331" s="377">
        <f>U331*0.18</f>
        <v>18000</v>
      </c>
      <c r="W331" s="377">
        <v>0</v>
      </c>
      <c r="X331" s="384">
        <v>329</v>
      </c>
      <c r="Y331" s="385" t="s">
        <v>47</v>
      </c>
      <c r="Z331" s="386">
        <f>U331-V331</f>
        <v>82000</v>
      </c>
      <c r="AA331" s="387"/>
      <c r="AB331" s="388"/>
      <c r="AC331" s="379">
        <f>U331*0.5</f>
        <v>50000</v>
      </c>
      <c r="AD331" s="377"/>
      <c r="AE331" s="377"/>
      <c r="AF331" s="378" t="s">
        <v>231</v>
      </c>
      <c r="AG331" s="389">
        <v>8</v>
      </c>
      <c r="AH331" s="390">
        <v>13</v>
      </c>
      <c r="AI331" s="391" t="s">
        <v>229</v>
      </c>
      <c r="AJ331" s="378"/>
      <c r="AK331" s="378"/>
      <c r="AL331" s="383">
        <v>0</v>
      </c>
      <c r="AM331" s="380" t="s">
        <v>50</v>
      </c>
      <c r="AN331" s="377" t="s">
        <v>51</v>
      </c>
      <c r="AO331" s="377"/>
      <c r="AP331" s="383"/>
      <c r="AQ331" s="383"/>
      <c r="AR331" s="383"/>
      <c r="AS331" s="383" t="s">
        <v>535</v>
      </c>
      <c r="AU331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100240, 'Б-100240-13',date'2016-03-02',2, 29, 29, 'RUR', 1, 18, date'2016-03-06', date'2016-03-07', 1002401, 1, to_date('2016-03-07 00:00:00','YYYY-MM-DD HH24:MI:SS'), 100000, 18000, 0, 329, 0, 'c1', 8,null);insert into xxxx_oebs_cash_payment_test (ID, INVOICE_ID, OEBS_PAYMENT, DOC_DATE, COMISS_DATE) values (s_xxxx_oebs_cash_payment_test.NEXTVAL, 100240, 50000, to_date('2016-03-07 00:00:00','YYYY-MM-DD HH24:MI:SS'), date'2016-03-31' );insert into xxxx_client_discount_m  (ID,CLIENT_ID,CLIENT_AVG_DISCOUNT,DT) values (s_xxxx_client_discount_m.NEXTVAL,329, 13, date'2016-03-01');</v>
      </c>
    </row>
    <row r="332" spans="1:47" ht="15" customHeight="1" x14ac:dyDescent="0.3">
      <c r="A332" s="427">
        <v>30</v>
      </c>
      <c r="B332" s="428"/>
      <c r="C332" s="377" t="str">
        <f t="shared" ref="C332:C336" si="272">"1000"&amp;A332</f>
        <v>100030</v>
      </c>
      <c r="D332" s="377" t="str">
        <f t="shared" ref="D332:D336" si="273">"1000"&amp;A332&amp;"/13"</f>
        <v>100030/13</v>
      </c>
      <c r="E332" s="378" t="s">
        <v>251</v>
      </c>
      <c r="F332" s="378" t="s">
        <v>252</v>
      </c>
      <c r="G332" s="377">
        <v>1</v>
      </c>
      <c r="H332" s="379">
        <v>100241</v>
      </c>
      <c r="I332" s="380" t="str">
        <f t="shared" ref="I332:I336" si="274">"Б-"&amp;H332&amp;"-13"</f>
        <v>Б-100241-13</v>
      </c>
      <c r="J332" s="381">
        <v>2</v>
      </c>
      <c r="K332" s="457">
        <v>29</v>
      </c>
      <c r="L332" s="377" t="s">
        <v>42</v>
      </c>
      <c r="M332" s="381">
        <v>1</v>
      </c>
      <c r="N332" s="377">
        <v>18</v>
      </c>
      <c r="O332" s="378" t="s">
        <v>168</v>
      </c>
      <c r="P332" s="378" t="s">
        <v>234</v>
      </c>
      <c r="Q332" s="378" t="s">
        <v>235</v>
      </c>
      <c r="R332" s="383" t="str">
        <f t="shared" ref="R332:R336" si="275">H332&amp;"1"</f>
        <v>1002411</v>
      </c>
      <c r="S332" s="380">
        <v>1</v>
      </c>
      <c r="T332" s="378" t="s">
        <v>140</v>
      </c>
      <c r="U332" s="377">
        <v>90000</v>
      </c>
      <c r="V332" s="377">
        <f t="shared" ref="V332:V336" si="276">U332*0.18</f>
        <v>16200</v>
      </c>
      <c r="W332" s="377">
        <v>0</v>
      </c>
      <c r="X332" s="384">
        <v>330</v>
      </c>
      <c r="Y332" s="385" t="s">
        <v>47</v>
      </c>
      <c r="Z332" s="386">
        <f t="shared" ref="Z332:Z336" si="277">U332-V332</f>
        <v>73800</v>
      </c>
      <c r="AA332" s="387"/>
      <c r="AB332" s="429"/>
      <c r="AC332" s="379">
        <f t="shared" ref="AC332:AC336" si="278">U332*0.5</f>
        <v>45000</v>
      </c>
      <c r="AD332" s="377"/>
      <c r="AE332" s="377"/>
      <c r="AF332" s="378" t="s">
        <v>231</v>
      </c>
      <c r="AG332" s="389">
        <v>8</v>
      </c>
      <c r="AH332" s="395">
        <v>7</v>
      </c>
      <c r="AI332" s="391" t="s">
        <v>229</v>
      </c>
      <c r="AJ332" s="378"/>
      <c r="AK332" s="378"/>
      <c r="AL332" s="383">
        <v>0</v>
      </c>
      <c r="AM332" s="380" t="s">
        <v>50</v>
      </c>
      <c r="AN332" s="377" t="s">
        <v>51</v>
      </c>
      <c r="AO332" s="377"/>
      <c r="AP332" s="383"/>
      <c r="AQ332" s="383"/>
      <c r="AR332" s="383"/>
      <c r="AS332" s="383" t="s">
        <v>536</v>
      </c>
      <c r="AU332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100241, 'Б-100241-13',date'2016-03-03',2, 29, 29, 'RUR', 1, 18, date'2016-03-06', date'2016-03-07', 1002411, 1, to_date('2016-03-08 00:00:00','YYYY-MM-DD HH24:MI:SS'), 90000, 16200, 0, 330, 0, 'c1', 8,null);insert into xxxx_oebs_cash_payment_test (ID, INVOICE_ID, OEBS_PAYMENT, DOC_DATE, COMISS_DATE) values (s_xxxx_oebs_cash_payment_test.NEXTVAL, 100241, 45000, to_date('2016-03-08 00:00:00','YYYY-MM-DD HH24:MI:SS'), date'2016-03-31' );insert into xxxx_client_discount_m  (ID,CLIENT_ID,CLIENT_AVG_DISCOUNT,DT) values (s_xxxx_client_discount_m.NEXTVAL,330, 7, date'2016-03-01');</v>
      </c>
    </row>
    <row r="333" spans="1:47" ht="15" customHeight="1" x14ac:dyDescent="0.3">
      <c r="A333" s="427">
        <v>30</v>
      </c>
      <c r="B333" s="428"/>
      <c r="C333" s="377" t="str">
        <f t="shared" si="272"/>
        <v>100030</v>
      </c>
      <c r="D333" s="377" t="str">
        <f t="shared" si="273"/>
        <v>100030/13</v>
      </c>
      <c r="E333" s="378" t="s">
        <v>251</v>
      </c>
      <c r="F333" s="378" t="s">
        <v>252</v>
      </c>
      <c r="G333" s="377">
        <v>1</v>
      </c>
      <c r="H333" s="379">
        <v>100242</v>
      </c>
      <c r="I333" s="380" t="str">
        <f t="shared" si="274"/>
        <v>Б-100242-13</v>
      </c>
      <c r="J333" s="381">
        <v>2</v>
      </c>
      <c r="K333" s="457">
        <v>29</v>
      </c>
      <c r="L333" s="377" t="s">
        <v>42</v>
      </c>
      <c r="M333" s="381">
        <v>1</v>
      </c>
      <c r="N333" s="377">
        <v>18</v>
      </c>
      <c r="O333" s="378" t="s">
        <v>168</v>
      </c>
      <c r="P333" s="378" t="s">
        <v>234</v>
      </c>
      <c r="Q333" s="378" t="s">
        <v>235</v>
      </c>
      <c r="R333" s="383" t="str">
        <f t="shared" si="275"/>
        <v>1002421</v>
      </c>
      <c r="S333" s="380">
        <v>1</v>
      </c>
      <c r="T333" s="378" t="s">
        <v>140</v>
      </c>
      <c r="U333" s="377">
        <v>90000</v>
      </c>
      <c r="V333" s="377">
        <f t="shared" si="276"/>
        <v>16200</v>
      </c>
      <c r="W333" s="377">
        <v>0</v>
      </c>
      <c r="X333" s="384">
        <v>331</v>
      </c>
      <c r="Y333" s="385" t="s">
        <v>47</v>
      </c>
      <c r="Z333" s="386">
        <f t="shared" si="277"/>
        <v>73800</v>
      </c>
      <c r="AA333" s="387"/>
      <c r="AB333" s="429"/>
      <c r="AC333" s="379">
        <f t="shared" si="278"/>
        <v>45000</v>
      </c>
      <c r="AD333" s="377"/>
      <c r="AE333" s="377"/>
      <c r="AF333" s="378" t="s">
        <v>231</v>
      </c>
      <c r="AG333" s="389">
        <v>8</v>
      </c>
      <c r="AH333" s="395">
        <v>7</v>
      </c>
      <c r="AI333" s="391" t="s">
        <v>229</v>
      </c>
      <c r="AJ333" s="378"/>
      <c r="AK333" s="378"/>
      <c r="AL333" s="383">
        <v>0</v>
      </c>
      <c r="AM333" s="380" t="s">
        <v>50</v>
      </c>
      <c r="AN333" s="377" t="s">
        <v>51</v>
      </c>
      <c r="AO333" s="377"/>
      <c r="AP333" s="383"/>
      <c r="AQ333" s="383"/>
      <c r="AR333" s="383"/>
      <c r="AS333" s="383" t="s">
        <v>537</v>
      </c>
      <c r="AU333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100242, 'Б-100242-13',date'2016-03-03',2, 29, 29, 'RUR', 1, 18, date'2016-03-06', date'2016-03-07', 1002421, 1, to_date('2016-03-08 00:00:00','YYYY-MM-DD HH24:MI:SS'), 90000, 16200, 0, 331, 0, 'c1', 8,null);insert into xxxx_oebs_cash_payment_test (ID, INVOICE_ID, OEBS_PAYMENT, DOC_DATE, COMISS_DATE) values (s_xxxx_oebs_cash_payment_test.NEXTVAL, 100242, 45000, to_date('2016-03-08 00:00:00','YYYY-MM-DD HH24:MI:SS'), date'2016-03-31' );insert into xxxx_client_discount_m  (ID,CLIENT_ID,CLIENT_AVG_DISCOUNT,DT) values (s_xxxx_client_discount_m.NEXTVAL,331, 7, date'2016-03-01');</v>
      </c>
    </row>
    <row r="334" spans="1:47" ht="15" customHeight="1" x14ac:dyDescent="0.3">
      <c r="A334" s="427">
        <v>30</v>
      </c>
      <c r="B334" s="428"/>
      <c r="C334" s="377" t="str">
        <f t="shared" si="272"/>
        <v>100030</v>
      </c>
      <c r="D334" s="377" t="str">
        <f t="shared" si="273"/>
        <v>100030/13</v>
      </c>
      <c r="E334" s="378" t="s">
        <v>251</v>
      </c>
      <c r="F334" s="378" t="s">
        <v>252</v>
      </c>
      <c r="G334" s="377">
        <v>1</v>
      </c>
      <c r="H334" s="379">
        <v>100243</v>
      </c>
      <c r="I334" s="380" t="str">
        <f t="shared" si="274"/>
        <v>Б-100243-13</v>
      </c>
      <c r="J334" s="381">
        <v>2</v>
      </c>
      <c r="K334" s="457">
        <v>29</v>
      </c>
      <c r="L334" s="377" t="s">
        <v>42</v>
      </c>
      <c r="M334" s="381">
        <v>1</v>
      </c>
      <c r="N334" s="377">
        <v>18</v>
      </c>
      <c r="O334" s="378" t="s">
        <v>169</v>
      </c>
      <c r="P334" s="378" t="s">
        <v>234</v>
      </c>
      <c r="Q334" s="378" t="s">
        <v>235</v>
      </c>
      <c r="R334" s="383" t="str">
        <f t="shared" si="275"/>
        <v>1002431</v>
      </c>
      <c r="S334" s="380">
        <v>1</v>
      </c>
      <c r="T334" s="378" t="s">
        <v>141</v>
      </c>
      <c r="U334" s="377">
        <v>80000</v>
      </c>
      <c r="V334" s="377">
        <f t="shared" si="276"/>
        <v>14400</v>
      </c>
      <c r="W334" s="377">
        <v>0</v>
      </c>
      <c r="X334" s="384">
        <v>332</v>
      </c>
      <c r="Y334" s="385" t="s">
        <v>47</v>
      </c>
      <c r="Z334" s="386">
        <f t="shared" si="277"/>
        <v>65600</v>
      </c>
      <c r="AA334" s="387"/>
      <c r="AB334" s="396"/>
      <c r="AC334" s="379">
        <f t="shared" si="278"/>
        <v>40000</v>
      </c>
      <c r="AD334" s="377"/>
      <c r="AE334" s="377"/>
      <c r="AF334" s="378" t="s">
        <v>231</v>
      </c>
      <c r="AG334" s="389">
        <v>8</v>
      </c>
      <c r="AH334" s="397">
        <v>20</v>
      </c>
      <c r="AI334" s="391" t="s">
        <v>229</v>
      </c>
      <c r="AJ334" s="378"/>
      <c r="AK334" s="378"/>
      <c r="AL334" s="383">
        <v>0</v>
      </c>
      <c r="AM334" s="380" t="s">
        <v>50</v>
      </c>
      <c r="AN334" s="377" t="s">
        <v>51</v>
      </c>
      <c r="AO334" s="377"/>
      <c r="AP334" s="383"/>
      <c r="AQ334" s="383"/>
      <c r="AR334" s="383"/>
      <c r="AS334">
        <v>157440</v>
      </c>
      <c r="AU334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100243, 'Б-100243-13',date'2016-03-04',2, 29, 29, 'RUR', 1, 18, date'2016-03-06', date'2016-03-07', 1002431, 1, to_date('2016-03-09 00:00:00','YYYY-MM-DD HH24:MI:SS'), 80000, 14400, 0, 332, 0, 'c1', 8,null);insert into xxxx_oebs_cash_payment_test (ID, INVOICE_ID, OEBS_PAYMENT, DOC_DATE, COMISS_DATE) values (s_xxxx_oebs_cash_payment_test.NEXTVAL, 100243, 40000, to_date('2016-03-09 00:00:00','YYYY-MM-DD HH24:MI:SS'), date'2016-03-31' );insert into xxxx_client_discount_m  (ID,CLIENT_ID,CLIENT_AVG_DISCOUNT,DT) values (s_xxxx_client_discount_m.NEXTVAL,332, 20, date'2016-03-01');</v>
      </c>
    </row>
    <row r="335" spans="1:47" s="329" customFormat="1" ht="15" customHeight="1" x14ac:dyDescent="0.3">
      <c r="A335" s="427">
        <v>30</v>
      </c>
      <c r="B335" s="439"/>
      <c r="C335" s="380" t="str">
        <f t="shared" si="272"/>
        <v>100030</v>
      </c>
      <c r="D335" s="380" t="str">
        <f t="shared" si="273"/>
        <v>100030/13</v>
      </c>
      <c r="E335" s="455" t="s">
        <v>251</v>
      </c>
      <c r="F335" s="455" t="s">
        <v>252</v>
      </c>
      <c r="G335" s="380">
        <v>1</v>
      </c>
      <c r="H335" s="379">
        <v>100244</v>
      </c>
      <c r="I335" s="380" t="str">
        <f t="shared" si="274"/>
        <v>Б-100244-13</v>
      </c>
      <c r="J335" s="456">
        <v>2</v>
      </c>
      <c r="K335" s="457">
        <v>29</v>
      </c>
      <c r="L335" s="380" t="s">
        <v>42</v>
      </c>
      <c r="M335" s="456">
        <v>1</v>
      </c>
      <c r="N335" s="380">
        <v>18</v>
      </c>
      <c r="O335" s="455" t="s">
        <v>170</v>
      </c>
      <c r="P335" s="455" t="s">
        <v>234</v>
      </c>
      <c r="Q335" s="455" t="s">
        <v>235</v>
      </c>
      <c r="R335" s="380" t="str">
        <f t="shared" si="275"/>
        <v>1002441</v>
      </c>
      <c r="S335" s="380">
        <v>1</v>
      </c>
      <c r="T335" s="455" t="s">
        <v>142</v>
      </c>
      <c r="U335" s="380">
        <v>60000</v>
      </c>
      <c r="V335" s="380">
        <f t="shared" si="276"/>
        <v>10800</v>
      </c>
      <c r="W335" s="380">
        <v>0</v>
      </c>
      <c r="X335" s="384">
        <v>333</v>
      </c>
      <c r="Y335" s="458" t="s">
        <v>47</v>
      </c>
      <c r="Z335" s="459">
        <f t="shared" si="277"/>
        <v>49200</v>
      </c>
      <c r="AA335" s="460"/>
      <c r="AB335" s="460"/>
      <c r="AC335" s="415">
        <f t="shared" si="278"/>
        <v>30000</v>
      </c>
      <c r="AD335" s="380"/>
      <c r="AE335" s="380"/>
      <c r="AF335" s="455" t="s">
        <v>231</v>
      </c>
      <c r="AG335" s="461">
        <v>8</v>
      </c>
      <c r="AH335" s="462">
        <v>13</v>
      </c>
      <c r="AI335" s="463" t="s">
        <v>229</v>
      </c>
      <c r="AJ335" s="455"/>
      <c r="AK335" s="455"/>
      <c r="AL335" s="380">
        <v>0</v>
      </c>
      <c r="AM335" s="380" t="s">
        <v>50</v>
      </c>
      <c r="AN335" s="380" t="s">
        <v>51</v>
      </c>
      <c r="AO335" s="380"/>
      <c r="AP335" s="380"/>
      <c r="AQ335" s="380"/>
      <c r="AR335" s="380"/>
      <c r="AS335" s="380"/>
      <c r="AU335" s="32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100244, 'Б-100244-13',date'2016-03-05',2, 29, 29, 'RUR', 1, 18, date'2016-03-06', date'2016-03-07', 1002441, 1, to_date('2016-03-11 00:00:00','YYYY-MM-DD HH24:MI:SS'), 60000, 10800, 0, 333, 0, 'c1', 8,null);insert into xxxx_oebs_cash_payment_test (ID, INVOICE_ID, OEBS_PAYMENT, DOC_DATE, COMISS_DATE) values (s_xxxx_oebs_cash_payment_test.NEXTVAL, 100244, 30000, to_date('2016-03-11 00:00:00','YYYY-MM-DD HH24:MI:SS'), date'2016-03-31' );insert into xxxx_client_discount_m  (ID,CLIENT_ID,CLIENT_AVG_DISCOUNT,DT) values (s_xxxx_client_discount_m.NEXTVAL,333, 13, date'2016-03-01');</v>
      </c>
    </row>
    <row r="336" spans="1:47" s="330" customFormat="1" ht="15" customHeight="1" x14ac:dyDescent="0.3">
      <c r="A336" s="427">
        <v>30</v>
      </c>
      <c r="B336" s="431"/>
      <c r="C336" s="403" t="str">
        <f t="shared" si="272"/>
        <v>100030</v>
      </c>
      <c r="D336" s="403" t="str">
        <f t="shared" si="273"/>
        <v>100030/13</v>
      </c>
      <c r="E336" s="404" t="s">
        <v>251</v>
      </c>
      <c r="F336" s="404" t="s">
        <v>252</v>
      </c>
      <c r="G336" s="377">
        <v>1</v>
      </c>
      <c r="H336" s="379">
        <v>100245</v>
      </c>
      <c r="I336" s="403" t="str">
        <f t="shared" si="274"/>
        <v>Б-100245-13</v>
      </c>
      <c r="J336" s="381">
        <v>2</v>
      </c>
      <c r="K336" s="454">
        <v>29</v>
      </c>
      <c r="L336" s="403" t="s">
        <v>42</v>
      </c>
      <c r="M336" s="406">
        <v>1</v>
      </c>
      <c r="N336" s="403">
        <v>18</v>
      </c>
      <c r="O336" s="404" t="s">
        <v>170</v>
      </c>
      <c r="P336" s="404" t="s">
        <v>234</v>
      </c>
      <c r="Q336" s="404" t="s">
        <v>235</v>
      </c>
      <c r="R336" s="407" t="str">
        <f t="shared" si="275"/>
        <v>1002451</v>
      </c>
      <c r="S336" s="403">
        <v>1</v>
      </c>
      <c r="T336" s="404" t="s">
        <v>142</v>
      </c>
      <c r="U336" s="403">
        <v>60000</v>
      </c>
      <c r="V336" s="403">
        <f t="shared" si="276"/>
        <v>10800</v>
      </c>
      <c r="W336" s="403">
        <v>0</v>
      </c>
      <c r="X336" s="384">
        <v>334</v>
      </c>
      <c r="Y336" s="408" t="s">
        <v>47</v>
      </c>
      <c r="Z336" s="386">
        <f t="shared" si="277"/>
        <v>49200</v>
      </c>
      <c r="AA336" s="409"/>
      <c r="AB336" s="409"/>
      <c r="AC336" s="410">
        <f t="shared" si="278"/>
        <v>30000</v>
      </c>
      <c r="AD336" s="403"/>
      <c r="AE336" s="403"/>
      <c r="AF336" s="404" t="s">
        <v>231</v>
      </c>
      <c r="AG336" s="411">
        <v>8</v>
      </c>
      <c r="AH336" s="412">
        <v>13</v>
      </c>
      <c r="AI336" s="413" t="s">
        <v>229</v>
      </c>
      <c r="AJ336" s="404"/>
      <c r="AK336" s="404"/>
      <c r="AL336" s="407">
        <v>0</v>
      </c>
      <c r="AM336" s="403" t="s">
        <v>50</v>
      </c>
      <c r="AN336" s="403" t="s">
        <v>51</v>
      </c>
      <c r="AO336" s="403"/>
      <c r="AP336" s="407"/>
      <c r="AQ336" s="407"/>
      <c r="AR336" s="407"/>
      <c r="AS336" s="377"/>
      <c r="AU336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100245, 'Б-100245-13',date'2016-03-05',2, 29, 29, 'RUR', 1, 18, date'2016-03-06', date'2016-03-07', 1002451, 1, to_date('2016-03-11 00:00:00','YYYY-MM-DD HH24:MI:SS'), 60000, 10800, 0, 334, 0, 'c1', 8,null);insert into xxxx_oebs_cash_payment_test (ID, INVOICE_ID, OEBS_PAYMENT, DOC_DATE, COMISS_DATE) values (s_xxxx_oebs_cash_payment_test.NEXTVAL, 100245, 30000, to_date('2016-03-11 00:00:00','YYYY-MM-DD HH24:MI:SS'), date'2016-03-31' );insert into xxxx_client_discount_m  (ID,CLIENT_ID,CLIENT_AVG_DISCOUNT,DT) values (s_xxxx_client_discount_m.NEXTVAL,334, 13, date'2016-03-01');</v>
      </c>
    </row>
    <row r="337" spans="1:47" x14ac:dyDescent="0.3">
      <c r="A337" s="427">
        <v>31</v>
      </c>
      <c r="B337" s="428"/>
      <c r="C337" s="377" t="str">
        <f>"1000"&amp;A337</f>
        <v>100031</v>
      </c>
      <c r="D337" s="377" t="str">
        <f>"1000"&amp;A337&amp;"/13"</f>
        <v>100031/13</v>
      </c>
      <c r="E337" s="378" t="s">
        <v>251</v>
      </c>
      <c r="F337" s="378" t="s">
        <v>252</v>
      </c>
      <c r="G337" s="377">
        <v>1</v>
      </c>
      <c r="H337" s="379">
        <v>100246</v>
      </c>
      <c r="I337" s="380" t="str">
        <f>"Б-"&amp;H337&amp;"-13"</f>
        <v>Б-100246-13</v>
      </c>
      <c r="J337" s="381">
        <v>2</v>
      </c>
      <c r="K337" s="377">
        <v>7</v>
      </c>
      <c r="L337" s="377" t="s">
        <v>42</v>
      </c>
      <c r="M337" s="381">
        <v>1</v>
      </c>
      <c r="N337" s="377">
        <v>18</v>
      </c>
      <c r="O337" s="378" t="s">
        <v>167</v>
      </c>
      <c r="P337" s="378" t="s">
        <v>234</v>
      </c>
      <c r="Q337" s="378" t="s">
        <v>235</v>
      </c>
      <c r="R337" s="383" t="str">
        <f>H337&amp;"1"</f>
        <v>1002461</v>
      </c>
      <c r="S337" s="380">
        <v>1</v>
      </c>
      <c r="T337" s="378" t="s">
        <v>139</v>
      </c>
      <c r="U337" s="377">
        <v>100000</v>
      </c>
      <c r="V337" s="377">
        <f>U337*0.18</f>
        <v>18000</v>
      </c>
      <c r="W337" s="377">
        <v>0</v>
      </c>
      <c r="X337" s="384">
        <v>335</v>
      </c>
      <c r="Y337" s="385" t="s">
        <v>47</v>
      </c>
      <c r="Z337" s="386">
        <f>U337-V337</f>
        <v>82000</v>
      </c>
      <c r="AA337" s="387"/>
      <c r="AB337" s="388"/>
      <c r="AC337" s="379">
        <f>U337*0.5</f>
        <v>50000</v>
      </c>
      <c r="AD337" s="377"/>
      <c r="AE337" s="377"/>
      <c r="AF337" s="378" t="s">
        <v>231</v>
      </c>
      <c r="AG337" s="389">
        <v>8</v>
      </c>
      <c r="AH337" s="390">
        <v>13</v>
      </c>
      <c r="AI337" s="391" t="s">
        <v>229</v>
      </c>
      <c r="AJ337" s="378"/>
      <c r="AK337" s="378"/>
      <c r="AL337" s="383">
        <v>0</v>
      </c>
      <c r="AM337" s="380" t="s">
        <v>50</v>
      </c>
      <c r="AN337" s="377" t="s">
        <v>51</v>
      </c>
      <c r="AO337" s="377"/>
      <c r="AP337" s="383"/>
      <c r="AQ337" s="383"/>
      <c r="AR337" s="383"/>
      <c r="AS337" s="383" t="s">
        <v>532</v>
      </c>
      <c r="AU337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100246, 'Б-100246-13',date'2016-03-02',2, 7, 7, 'RUR', 1, 18, date'2016-03-06', date'2016-03-07', 1002461, 1, to_date('2016-03-07 00:00:00','YYYY-MM-DD HH24:MI:SS'), 100000, 18000, 0, 335, 0, 'c1', 8,null);insert into xxxx_oebs_cash_payment_test (ID, INVOICE_ID, OEBS_PAYMENT, DOC_DATE, COMISS_DATE) values (s_xxxx_oebs_cash_payment_test.NEXTVAL, 100246, 50000, to_date('2016-03-07 00:00:00','YYYY-MM-DD HH24:MI:SS'), date'2016-03-31' );insert into xxxx_client_discount_m  (ID,CLIENT_ID,CLIENT_AVG_DISCOUNT,DT) values (s_xxxx_client_discount_m.NEXTVAL,335, 13, date'2016-03-01');</v>
      </c>
    </row>
    <row r="338" spans="1:47" ht="15" customHeight="1" x14ac:dyDescent="0.3">
      <c r="A338" s="427">
        <v>31</v>
      </c>
      <c r="B338" s="428"/>
      <c r="C338" s="377" t="str">
        <f t="shared" ref="C338:C342" si="279">"1000"&amp;A338</f>
        <v>100031</v>
      </c>
      <c r="D338" s="377" t="str">
        <f t="shared" ref="D338:D342" si="280">"1000"&amp;A338&amp;"/13"</f>
        <v>100031/13</v>
      </c>
      <c r="E338" s="378" t="s">
        <v>251</v>
      </c>
      <c r="F338" s="378" t="s">
        <v>252</v>
      </c>
      <c r="G338" s="377">
        <v>1</v>
      </c>
      <c r="H338" s="379">
        <v>100247</v>
      </c>
      <c r="I338" s="380" t="str">
        <f t="shared" ref="I338:I342" si="281">"Б-"&amp;H338&amp;"-13"</f>
        <v>Б-100247-13</v>
      </c>
      <c r="J338" s="381">
        <v>2</v>
      </c>
      <c r="K338" s="377">
        <v>7</v>
      </c>
      <c r="L338" s="377" t="s">
        <v>42</v>
      </c>
      <c r="M338" s="381">
        <v>1</v>
      </c>
      <c r="N338" s="377">
        <v>18</v>
      </c>
      <c r="O338" s="378" t="s">
        <v>168</v>
      </c>
      <c r="P338" s="378" t="s">
        <v>234</v>
      </c>
      <c r="Q338" s="378" t="s">
        <v>235</v>
      </c>
      <c r="R338" s="383" t="str">
        <f t="shared" ref="R338:R342" si="282">H338&amp;"1"</f>
        <v>1002471</v>
      </c>
      <c r="S338" s="380">
        <v>1</v>
      </c>
      <c r="T338" s="378" t="s">
        <v>140</v>
      </c>
      <c r="U338" s="377">
        <v>90000</v>
      </c>
      <c r="V338" s="377">
        <f t="shared" ref="V338:V342" si="283">U338*0.18</f>
        <v>16200</v>
      </c>
      <c r="W338" s="377">
        <v>0</v>
      </c>
      <c r="X338" s="384">
        <v>336</v>
      </c>
      <c r="Y338" s="385" t="s">
        <v>47</v>
      </c>
      <c r="Z338" s="386">
        <f t="shared" ref="Z338:Z342" si="284">U338-V338</f>
        <v>73800</v>
      </c>
      <c r="AA338" s="387"/>
      <c r="AB338" s="429"/>
      <c r="AC338" s="379">
        <f t="shared" ref="AC338:AC342" si="285">U338*0.5</f>
        <v>45000</v>
      </c>
      <c r="AD338" s="377"/>
      <c r="AE338" s="377"/>
      <c r="AF338" s="378" t="s">
        <v>231</v>
      </c>
      <c r="AG338" s="389">
        <v>8</v>
      </c>
      <c r="AH338" s="395">
        <v>7</v>
      </c>
      <c r="AI338" s="391" t="s">
        <v>229</v>
      </c>
      <c r="AJ338" s="378"/>
      <c r="AK338" s="378"/>
      <c r="AL338" s="383">
        <v>0</v>
      </c>
      <c r="AM338" s="380" t="s">
        <v>50</v>
      </c>
      <c r="AN338" s="377" t="s">
        <v>51</v>
      </c>
      <c r="AO338" s="377"/>
      <c r="AP338" s="383"/>
      <c r="AQ338" s="383"/>
      <c r="AR338" s="383"/>
      <c r="AS338" s="383" t="s">
        <v>538</v>
      </c>
      <c r="AU338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100247, 'Б-100247-13',date'2016-03-03',2, 7, 7, 'RUR', 1, 18, date'2016-03-06', date'2016-03-07', 1002471, 1, to_date('2016-03-08 00:00:00','YYYY-MM-DD HH24:MI:SS'), 90000, 16200, 0, 336, 0, 'c1', 8,null);insert into xxxx_oebs_cash_payment_test (ID, INVOICE_ID, OEBS_PAYMENT, DOC_DATE, COMISS_DATE) values (s_xxxx_oebs_cash_payment_test.NEXTVAL, 100247, 45000, to_date('2016-03-08 00:00:00','YYYY-MM-DD HH24:MI:SS'), date'2016-03-31' );insert into xxxx_client_discount_m  (ID,CLIENT_ID,CLIENT_AVG_DISCOUNT,DT) values (s_xxxx_client_discount_m.NEXTVAL,336, 7, date'2016-03-01');</v>
      </c>
    </row>
    <row r="339" spans="1:47" ht="15" customHeight="1" x14ac:dyDescent="0.3">
      <c r="A339" s="427">
        <v>31</v>
      </c>
      <c r="B339" s="428"/>
      <c r="C339" s="377" t="str">
        <f t="shared" si="279"/>
        <v>100031</v>
      </c>
      <c r="D339" s="377" t="str">
        <f t="shared" si="280"/>
        <v>100031/13</v>
      </c>
      <c r="E339" s="378" t="s">
        <v>251</v>
      </c>
      <c r="F339" s="378" t="s">
        <v>252</v>
      </c>
      <c r="G339" s="377">
        <v>1</v>
      </c>
      <c r="H339" s="379">
        <v>100248</v>
      </c>
      <c r="I339" s="380" t="str">
        <f t="shared" si="281"/>
        <v>Б-100248-13</v>
      </c>
      <c r="J339" s="381">
        <v>2</v>
      </c>
      <c r="K339" s="377">
        <v>7</v>
      </c>
      <c r="L339" s="377" t="s">
        <v>42</v>
      </c>
      <c r="M339" s="381">
        <v>1</v>
      </c>
      <c r="N339" s="377">
        <v>18</v>
      </c>
      <c r="O339" s="378" t="s">
        <v>168</v>
      </c>
      <c r="P339" s="378" t="s">
        <v>234</v>
      </c>
      <c r="Q339" s="378" t="s">
        <v>235</v>
      </c>
      <c r="R339" s="383" t="str">
        <f t="shared" si="282"/>
        <v>1002481</v>
      </c>
      <c r="S339" s="380">
        <v>1</v>
      </c>
      <c r="T339" s="378" t="s">
        <v>140</v>
      </c>
      <c r="U339" s="377">
        <v>90000</v>
      </c>
      <c r="V339" s="377">
        <f t="shared" si="283"/>
        <v>16200</v>
      </c>
      <c r="W339" s="377">
        <v>0</v>
      </c>
      <c r="X339" s="384">
        <v>337</v>
      </c>
      <c r="Y339" s="385" t="s">
        <v>47</v>
      </c>
      <c r="Z339" s="386">
        <f t="shared" si="284"/>
        <v>73800</v>
      </c>
      <c r="AA339" s="387"/>
      <c r="AB339" s="429"/>
      <c r="AC339" s="379">
        <f t="shared" si="285"/>
        <v>45000</v>
      </c>
      <c r="AD339" s="377"/>
      <c r="AE339" s="377"/>
      <c r="AF339" s="378" t="s">
        <v>231</v>
      </c>
      <c r="AG339" s="389">
        <v>8</v>
      </c>
      <c r="AH339" s="395">
        <v>7</v>
      </c>
      <c r="AI339" s="391" t="s">
        <v>229</v>
      </c>
      <c r="AJ339" s="378"/>
      <c r="AK339" s="378"/>
      <c r="AL339" s="383">
        <v>0</v>
      </c>
      <c r="AM339" s="380" t="s">
        <v>50</v>
      </c>
      <c r="AN339" s="377" t="s">
        <v>51</v>
      </c>
      <c r="AO339" s="377"/>
      <c r="AP339" s="383"/>
      <c r="AQ339" s="383"/>
      <c r="AR339" s="383"/>
      <c r="AS339" s="383" t="s">
        <v>539</v>
      </c>
      <c r="AU33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100248, 'Б-100248-13',date'2016-03-03',2, 7, 7, 'RUR', 1, 18, date'2016-03-06', date'2016-03-07', 1002481, 1, to_date('2016-03-08 00:00:00','YYYY-MM-DD HH24:MI:SS'), 90000, 16200, 0, 337,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(s_xxxx_client_discount_m.NEXTVAL,337, 7, date'2016-03-01');</v>
      </c>
    </row>
    <row r="340" spans="1:47" ht="15" customHeight="1" x14ac:dyDescent="0.3">
      <c r="A340" s="427">
        <v>31</v>
      </c>
      <c r="B340" s="428"/>
      <c r="C340" s="377" t="str">
        <f t="shared" si="279"/>
        <v>100031</v>
      </c>
      <c r="D340" s="377" t="str">
        <f t="shared" si="280"/>
        <v>100031/13</v>
      </c>
      <c r="E340" s="378" t="s">
        <v>251</v>
      </c>
      <c r="F340" s="378" t="s">
        <v>252</v>
      </c>
      <c r="G340" s="377">
        <v>1</v>
      </c>
      <c r="H340" s="379">
        <v>100249</v>
      </c>
      <c r="I340" s="380" t="str">
        <f t="shared" si="281"/>
        <v>Б-100249-13</v>
      </c>
      <c r="J340" s="381">
        <v>2</v>
      </c>
      <c r="K340" s="398">
        <v>11</v>
      </c>
      <c r="L340" s="377" t="s">
        <v>42</v>
      </c>
      <c r="M340" s="381">
        <v>1</v>
      </c>
      <c r="N340" s="377">
        <v>18</v>
      </c>
      <c r="O340" s="378" t="s">
        <v>169</v>
      </c>
      <c r="P340" s="378" t="s">
        <v>234</v>
      </c>
      <c r="Q340" s="378" t="s">
        <v>235</v>
      </c>
      <c r="R340" s="383" t="str">
        <f t="shared" si="282"/>
        <v>1002491</v>
      </c>
      <c r="S340" s="380">
        <v>1</v>
      </c>
      <c r="T340" s="378" t="s">
        <v>141</v>
      </c>
      <c r="U340" s="377">
        <v>80000</v>
      </c>
      <c r="V340" s="377">
        <f t="shared" si="283"/>
        <v>14400</v>
      </c>
      <c r="W340" s="377">
        <v>0</v>
      </c>
      <c r="X340" s="384">
        <v>338</v>
      </c>
      <c r="Y340" s="385" t="s">
        <v>47</v>
      </c>
      <c r="Z340" s="386">
        <f t="shared" si="284"/>
        <v>65600</v>
      </c>
      <c r="AA340" s="387"/>
      <c r="AB340" s="396"/>
      <c r="AC340" s="379">
        <f t="shared" si="285"/>
        <v>40000</v>
      </c>
      <c r="AD340" s="377"/>
      <c r="AE340" s="377"/>
      <c r="AF340" s="378" t="s">
        <v>231</v>
      </c>
      <c r="AG340" s="389">
        <v>8</v>
      </c>
      <c r="AH340" s="397">
        <v>20</v>
      </c>
      <c r="AI340" s="391" t="s">
        <v>229</v>
      </c>
      <c r="AJ340" s="378"/>
      <c r="AK340" s="378"/>
      <c r="AL340" s="383">
        <v>0</v>
      </c>
      <c r="AM340" s="380" t="s">
        <v>50</v>
      </c>
      <c r="AN340" s="377" t="s">
        <v>51</v>
      </c>
      <c r="AO340" s="377"/>
      <c r="AP340" s="383"/>
      <c r="AQ340" s="383"/>
      <c r="AR340" s="383"/>
      <c r="AS340" s="383"/>
      <c r="AU340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100249, 'Б-100249-13',date'2016-03-04',2, 11, 11, 'RUR', 1, 18, date'2016-03-06', date'2016-03-07', 1002491, 1, to_date('2016-03-09 00:00:00','YYYY-MM-DD HH24:MI:SS'), 80000, 14400, 0, 338, 0, 'c1', 8,null);insert into xxxx_oebs_cash_payment_test (ID, INVOICE_ID, OEBS_PAYMENT, DOC_DATE, COMISS_DATE) values (s_xxxx_oebs_cash_payment_test.NEXTVAL, 100249, 40000, to_date('2016-03-09 00:00:00','YYYY-MM-DD HH24:MI:SS'), date'2016-03-31' );insert into xxxx_client_discount_m  (ID,CLIENT_ID,CLIENT_AVG_DISCOUNT,DT) values (s_xxxx_client_discount_m.NEXTVAL,338, 20, date'2016-03-01');</v>
      </c>
    </row>
    <row r="341" spans="1:47" s="329" customFormat="1" ht="15" customHeight="1" x14ac:dyDescent="0.3">
      <c r="A341" s="427">
        <v>31</v>
      </c>
      <c r="B341" s="439"/>
      <c r="C341" s="380" t="str">
        <f t="shared" si="279"/>
        <v>100031</v>
      </c>
      <c r="D341" s="380" t="str">
        <f t="shared" si="280"/>
        <v>100031/13</v>
      </c>
      <c r="E341" s="455" t="s">
        <v>251</v>
      </c>
      <c r="F341" s="455" t="s">
        <v>252</v>
      </c>
      <c r="G341" s="380">
        <v>1</v>
      </c>
      <c r="H341" s="379">
        <v>100250</v>
      </c>
      <c r="I341" s="380" t="str">
        <f t="shared" si="281"/>
        <v>Б-100250-13</v>
      </c>
      <c r="J341" s="456">
        <v>2</v>
      </c>
      <c r="K341" s="457">
        <v>29</v>
      </c>
      <c r="L341" s="380" t="s">
        <v>42</v>
      </c>
      <c r="M341" s="456">
        <v>1</v>
      </c>
      <c r="N341" s="380">
        <v>18</v>
      </c>
      <c r="O341" s="455" t="s">
        <v>170</v>
      </c>
      <c r="P341" s="455" t="s">
        <v>234</v>
      </c>
      <c r="Q341" s="455" t="s">
        <v>235</v>
      </c>
      <c r="R341" s="380" t="str">
        <f t="shared" si="282"/>
        <v>1002501</v>
      </c>
      <c r="S341" s="380">
        <v>1</v>
      </c>
      <c r="T341" s="455" t="s">
        <v>142</v>
      </c>
      <c r="U341" s="380">
        <v>10000</v>
      </c>
      <c r="V341" s="380">
        <f t="shared" si="283"/>
        <v>1800</v>
      </c>
      <c r="W341" s="380">
        <v>0</v>
      </c>
      <c r="X341" s="384">
        <v>339</v>
      </c>
      <c r="Y341" s="458" t="s">
        <v>47</v>
      </c>
      <c r="Z341" s="459">
        <f t="shared" si="284"/>
        <v>8200</v>
      </c>
      <c r="AA341" s="460"/>
      <c r="AB341" s="460"/>
      <c r="AC341" s="415">
        <f t="shared" si="285"/>
        <v>5000</v>
      </c>
      <c r="AD341" s="380"/>
      <c r="AE341" s="380"/>
      <c r="AF341" s="455" t="s">
        <v>231</v>
      </c>
      <c r="AG341" s="461">
        <v>8</v>
      </c>
      <c r="AH341" s="462">
        <v>13</v>
      </c>
      <c r="AI341" s="463" t="s">
        <v>229</v>
      </c>
      <c r="AJ341" s="455"/>
      <c r="AK341" s="455"/>
      <c r="AL341" s="380">
        <v>0</v>
      </c>
      <c r="AM341" s="380" t="s">
        <v>50</v>
      </c>
      <c r="AN341" s="380" t="s">
        <v>51</v>
      </c>
      <c r="AO341" s="380"/>
      <c r="AP341" s="380"/>
      <c r="AQ341" s="380"/>
      <c r="AR341" s="380"/>
      <c r="AS341" s="380"/>
      <c r="AU341" s="32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100250, 'Б-100250-13',date'2016-03-05',2, 29, 29, 'RUR', 1, 18, date'2016-03-06', date'2016-03-07', 1002501, 1, to_date('2016-03-11 00:00:00','YYYY-MM-DD HH24:MI:SS'), 10000, 1800, 0, 339, 0, 'c1', 8,null);insert into xxxx_oebs_cash_payment_test (ID, INVOICE_ID, OEBS_PAYMENT, DOC_DATE, COMISS_DATE) values (s_xxxx_oebs_cash_payment_test.NEXTVAL, 100250, 5000, to_date('2016-03-11 00:00:00','YYYY-MM-DD HH24:MI:SS'), date'2016-03-31' );insert into xxxx_client_discount_m  (ID,CLIENT_ID,CLIENT_AVG_DISCOUNT,DT) values (s_xxxx_client_discount_m.NEXTVAL,339, 13, date'2016-03-01');</v>
      </c>
    </row>
    <row r="342" spans="1:47" s="330" customFormat="1" ht="15" customHeight="1" x14ac:dyDescent="0.3">
      <c r="A342" s="427">
        <v>31</v>
      </c>
      <c r="B342" s="431"/>
      <c r="C342" s="403" t="str">
        <f t="shared" si="279"/>
        <v>100031</v>
      </c>
      <c r="D342" s="403" t="str">
        <f t="shared" si="280"/>
        <v>100031/13</v>
      </c>
      <c r="E342" s="404" t="s">
        <v>251</v>
      </c>
      <c r="F342" s="404" t="s">
        <v>252</v>
      </c>
      <c r="G342" s="377">
        <v>1</v>
      </c>
      <c r="H342" s="379">
        <v>100251</v>
      </c>
      <c r="I342" s="403" t="str">
        <f t="shared" si="281"/>
        <v>Б-100251-13</v>
      </c>
      <c r="J342" s="381">
        <v>2</v>
      </c>
      <c r="K342" s="454">
        <v>29</v>
      </c>
      <c r="L342" s="403" t="s">
        <v>42</v>
      </c>
      <c r="M342" s="406">
        <v>1</v>
      </c>
      <c r="N342" s="403">
        <v>18</v>
      </c>
      <c r="O342" s="404" t="s">
        <v>170</v>
      </c>
      <c r="P342" s="404" t="s">
        <v>234</v>
      </c>
      <c r="Q342" s="404" t="s">
        <v>235</v>
      </c>
      <c r="R342" s="407" t="str">
        <f t="shared" si="282"/>
        <v>1002511</v>
      </c>
      <c r="S342" s="403">
        <v>1</v>
      </c>
      <c r="T342" s="404" t="s">
        <v>142</v>
      </c>
      <c r="U342" s="380">
        <v>10000</v>
      </c>
      <c r="V342" s="403">
        <f t="shared" si="283"/>
        <v>1800</v>
      </c>
      <c r="W342" s="403">
        <v>0</v>
      </c>
      <c r="X342" s="384">
        <v>340</v>
      </c>
      <c r="Y342" s="408" t="s">
        <v>47</v>
      </c>
      <c r="Z342" s="386">
        <f t="shared" si="284"/>
        <v>8200</v>
      </c>
      <c r="AA342" s="409"/>
      <c r="AB342" s="409"/>
      <c r="AC342" s="410">
        <f t="shared" si="285"/>
        <v>5000</v>
      </c>
      <c r="AD342" s="403"/>
      <c r="AE342" s="403"/>
      <c r="AF342" s="404" t="s">
        <v>231</v>
      </c>
      <c r="AG342" s="411">
        <v>8</v>
      </c>
      <c r="AH342" s="412">
        <v>13</v>
      </c>
      <c r="AI342" s="413" t="s">
        <v>229</v>
      </c>
      <c r="AJ342" s="404"/>
      <c r="AK342" s="404"/>
      <c r="AL342" s="407">
        <v>0</v>
      </c>
      <c r="AM342" s="403" t="s">
        <v>50</v>
      </c>
      <c r="AN342" s="403" t="s">
        <v>51</v>
      </c>
      <c r="AO342" s="403"/>
      <c r="AP342" s="407"/>
      <c r="AQ342" s="407"/>
      <c r="AR342" s="407"/>
      <c r="AS342" s="377"/>
      <c r="AU342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100251, 'Б-100251-13',date'2016-03-05',2, 29, 29, 'RUR', 1, 18, date'2016-03-06', date'2016-03-07', 1002511, 1, to_date('2016-03-11 00:00:00','YYYY-MM-DD HH24:MI:SS'), 10000, 1800, 0, 340, 0, 'c1', 8,null);insert into xxxx_oebs_cash_payment_test (ID, INVOICE_ID, OEBS_PAYMENT, DOC_DATE, COMISS_DATE) values (s_xxxx_oebs_cash_payment_test.NEXTVAL, 100251, 5000, to_date('2016-03-11 00:00:00','YYYY-MM-DD HH24:MI:SS'), date'2016-03-31' );insert into xxxx_client_discount_m  (ID,CLIENT_ID,CLIENT_AVG_DISCOUNT,DT) values (s_xxxx_client_discount_m.NEXTVAL,340, 13, date'2016-03-01');</v>
      </c>
    </row>
    <row r="343" spans="1:47" x14ac:dyDescent="0.3">
      <c r="A343" s="427">
        <v>32</v>
      </c>
      <c r="B343" s="428"/>
      <c r="C343" s="377" t="str">
        <f>"1000"&amp;A343</f>
        <v>100032</v>
      </c>
      <c r="D343" s="377" t="str">
        <f>"1000"&amp;A343&amp;"/13"</f>
        <v>100032/13</v>
      </c>
      <c r="E343" s="378" t="s">
        <v>251</v>
      </c>
      <c r="F343" s="378" t="s">
        <v>252</v>
      </c>
      <c r="G343" s="377">
        <v>1</v>
      </c>
      <c r="H343" s="379">
        <v>100252</v>
      </c>
      <c r="I343" s="380" t="str">
        <f>"Б-"&amp;H343&amp;"-13"</f>
        <v>Б-100252-13</v>
      </c>
      <c r="J343" s="381">
        <v>2</v>
      </c>
      <c r="K343" s="377">
        <v>7</v>
      </c>
      <c r="L343" s="377" t="s">
        <v>42</v>
      </c>
      <c r="M343" s="381">
        <v>1</v>
      </c>
      <c r="N343" s="377">
        <v>18</v>
      </c>
      <c r="O343" s="378" t="s">
        <v>167</v>
      </c>
      <c r="P343" s="378" t="s">
        <v>234</v>
      </c>
      <c r="Q343" s="378" t="s">
        <v>235</v>
      </c>
      <c r="R343" s="383" t="str">
        <f>H343&amp;"1"</f>
        <v>1002521</v>
      </c>
      <c r="S343" s="380">
        <v>1</v>
      </c>
      <c r="T343" s="378" t="s">
        <v>139</v>
      </c>
      <c r="U343" s="377">
        <v>100000</v>
      </c>
      <c r="V343" s="377">
        <f>U343*0.18</f>
        <v>18000</v>
      </c>
      <c r="W343" s="377">
        <v>0</v>
      </c>
      <c r="X343" s="384">
        <v>341</v>
      </c>
      <c r="Y343" s="385" t="s">
        <v>47</v>
      </c>
      <c r="Z343" s="386">
        <f>U343-V343</f>
        <v>82000</v>
      </c>
      <c r="AA343" s="387"/>
      <c r="AB343" s="388"/>
      <c r="AC343" s="379">
        <f>U343*0.5</f>
        <v>50000</v>
      </c>
      <c r="AD343" s="377"/>
      <c r="AE343" s="377"/>
      <c r="AF343" s="378" t="s">
        <v>231</v>
      </c>
      <c r="AG343" s="389">
        <v>8</v>
      </c>
      <c r="AH343" s="390">
        <v>13</v>
      </c>
      <c r="AI343" s="391" t="s">
        <v>229</v>
      </c>
      <c r="AJ343" s="378"/>
      <c r="AK343" s="378"/>
      <c r="AL343" s="383">
        <v>0</v>
      </c>
      <c r="AM343" s="380" t="s">
        <v>50</v>
      </c>
      <c r="AN343" s="377" t="s">
        <v>51</v>
      </c>
      <c r="AO343" s="377"/>
      <c r="AP343" s="383"/>
      <c r="AQ343" s="383"/>
      <c r="AR343" s="383"/>
      <c r="AS343" s="383" t="s">
        <v>532</v>
      </c>
      <c r="AU343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100252, 'Б-100252-13',date'2016-03-02',2, 7, 7, 'RUR', 1, 18, date'2016-03-06', date'2016-03-07', 1002521, 1, to_date('2016-03-07 00:00:00','YYYY-MM-DD HH24:MI:SS'), 100000, 18000, 0, 341, 0, 'c1', 8,null);insert into xxxx_oebs_cash_payment_test (ID, INVOICE_ID, OEBS_PAYMENT, DOC_DATE, COMISS_DATE) values (s_xxxx_oebs_cash_payment_test.NEXTVAL, 100252, 50000, to_date('2016-03-07 00:00:00','YYYY-MM-DD HH24:MI:SS'), date'2016-03-31' );insert into xxxx_client_discount_m  (ID,CLIENT_ID,CLIENT_AVG_DISCOUNT,DT) values (s_xxxx_client_discount_m.NEXTVAL,341, 13, date'2016-03-01');</v>
      </c>
    </row>
    <row r="344" spans="1:47" ht="15" customHeight="1" x14ac:dyDescent="0.3">
      <c r="A344" s="427">
        <v>32</v>
      </c>
      <c r="B344" s="428"/>
      <c r="C344" s="377" t="str">
        <f t="shared" ref="C344:C348" si="286">"1000"&amp;A344</f>
        <v>100032</v>
      </c>
      <c r="D344" s="377" t="str">
        <f t="shared" ref="D344:D348" si="287">"1000"&amp;A344&amp;"/13"</f>
        <v>100032/13</v>
      </c>
      <c r="E344" s="378" t="s">
        <v>251</v>
      </c>
      <c r="F344" s="378" t="s">
        <v>252</v>
      </c>
      <c r="G344" s="377">
        <v>1</v>
      </c>
      <c r="H344" s="379">
        <v>100253</v>
      </c>
      <c r="I344" s="380" t="str">
        <f t="shared" ref="I344:I348" si="288">"Б-"&amp;H344&amp;"-13"</f>
        <v>Б-100253-13</v>
      </c>
      <c r="J344" s="381">
        <v>2</v>
      </c>
      <c r="K344" s="377">
        <v>7</v>
      </c>
      <c r="L344" s="377" t="s">
        <v>42</v>
      </c>
      <c r="M344" s="381">
        <v>1</v>
      </c>
      <c r="N344" s="377">
        <v>18</v>
      </c>
      <c r="O344" s="378" t="s">
        <v>168</v>
      </c>
      <c r="P344" s="378" t="s">
        <v>234</v>
      </c>
      <c r="Q344" s="378" t="s">
        <v>235</v>
      </c>
      <c r="R344" s="383" t="str">
        <f t="shared" ref="R344:R348" si="289">H344&amp;"1"</f>
        <v>1002531</v>
      </c>
      <c r="S344" s="380">
        <v>1</v>
      </c>
      <c r="T344" s="378" t="s">
        <v>140</v>
      </c>
      <c r="U344" s="377">
        <v>90000</v>
      </c>
      <c r="V344" s="377">
        <f t="shared" ref="V344:V348" si="290">U344*0.18</f>
        <v>16200</v>
      </c>
      <c r="W344" s="377">
        <v>0</v>
      </c>
      <c r="X344" s="384">
        <v>342</v>
      </c>
      <c r="Y344" s="385" t="s">
        <v>47</v>
      </c>
      <c r="Z344" s="386">
        <f t="shared" ref="Z344:Z369" si="291">U344-V344</f>
        <v>73800</v>
      </c>
      <c r="AA344" s="387"/>
      <c r="AB344" s="429"/>
      <c r="AC344" s="379">
        <f t="shared" ref="AC344:AC348" si="292">U344*0.5</f>
        <v>45000</v>
      </c>
      <c r="AD344" s="377"/>
      <c r="AE344" s="377"/>
      <c r="AF344" s="378" t="s">
        <v>231</v>
      </c>
      <c r="AG344" s="389">
        <v>8</v>
      </c>
      <c r="AH344" s="395">
        <v>7</v>
      </c>
      <c r="AI344" s="391" t="s">
        <v>229</v>
      </c>
      <c r="AJ344" s="378"/>
      <c r="AK344" s="378"/>
      <c r="AL344" s="383">
        <v>0</v>
      </c>
      <c r="AM344" s="380" t="s">
        <v>50</v>
      </c>
      <c r="AN344" s="377" t="s">
        <v>51</v>
      </c>
      <c r="AO344" s="377"/>
      <c r="AP344" s="383"/>
      <c r="AQ344" s="383"/>
      <c r="AR344" s="383"/>
      <c r="AS344" s="383" t="s">
        <v>540</v>
      </c>
      <c r="AU344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100253, 'Б-100253-13',date'2016-03-03',2, 7, 7, 'RUR', 1, 18, date'2016-03-06', date'2016-03-07', 1002531, 1, to_date('2016-03-08 00:00:00','YYYY-MM-DD HH24:MI:SS'), 90000, 16200, 0, 342, 0, 'c1', 8,null);insert into xxxx_oebs_cash_payment_test (ID, INVOICE_ID, OEBS_PAYMENT, DOC_DATE, COMISS_DATE) values (s_xxxx_oebs_cash_payment_test.NEXTVAL, 100253, 45000, to_date('2016-03-08 00:00:00','YYYY-MM-DD HH24:MI:SS'), date'2016-03-31' );insert into xxxx_client_discount_m  (ID,CLIENT_ID,CLIENT_AVG_DISCOUNT,DT) values (s_xxxx_client_discount_m.NEXTVAL,342, 7, date'2016-03-01');</v>
      </c>
    </row>
    <row r="345" spans="1:47" ht="15" customHeight="1" x14ac:dyDescent="0.3">
      <c r="A345" s="427">
        <v>32</v>
      </c>
      <c r="B345" s="428"/>
      <c r="C345" s="377" t="str">
        <f t="shared" si="286"/>
        <v>100032</v>
      </c>
      <c r="D345" s="377" t="str">
        <f t="shared" si="287"/>
        <v>100032/13</v>
      </c>
      <c r="E345" s="378" t="s">
        <v>251</v>
      </c>
      <c r="F345" s="378" t="s">
        <v>252</v>
      </c>
      <c r="G345" s="377">
        <v>1</v>
      </c>
      <c r="H345" s="379">
        <v>100254</v>
      </c>
      <c r="I345" s="380" t="str">
        <f t="shared" si="288"/>
        <v>Б-100254-13</v>
      </c>
      <c r="J345" s="381">
        <v>2</v>
      </c>
      <c r="K345" s="377">
        <v>7</v>
      </c>
      <c r="L345" s="377" t="s">
        <v>42</v>
      </c>
      <c r="M345" s="381">
        <v>1</v>
      </c>
      <c r="N345" s="377">
        <v>18</v>
      </c>
      <c r="O345" s="378" t="s">
        <v>168</v>
      </c>
      <c r="P345" s="378" t="s">
        <v>234</v>
      </c>
      <c r="Q345" s="378" t="s">
        <v>235</v>
      </c>
      <c r="R345" s="383" t="str">
        <f t="shared" si="289"/>
        <v>1002541</v>
      </c>
      <c r="S345" s="380">
        <v>1</v>
      </c>
      <c r="T345" s="378" t="s">
        <v>140</v>
      </c>
      <c r="U345" s="377">
        <v>90000</v>
      </c>
      <c r="V345" s="377">
        <f t="shared" si="290"/>
        <v>16200</v>
      </c>
      <c r="W345" s="377">
        <v>0</v>
      </c>
      <c r="X345" s="384">
        <v>343</v>
      </c>
      <c r="Y345" s="385" t="s">
        <v>47</v>
      </c>
      <c r="Z345" s="386">
        <f t="shared" si="291"/>
        <v>73800</v>
      </c>
      <c r="AA345" s="387"/>
      <c r="AB345" s="429"/>
      <c r="AC345" s="379">
        <f t="shared" si="292"/>
        <v>45000</v>
      </c>
      <c r="AD345" s="377"/>
      <c r="AE345" s="377"/>
      <c r="AF345" s="378" t="s">
        <v>231</v>
      </c>
      <c r="AG345" s="389">
        <v>8</v>
      </c>
      <c r="AH345" s="395">
        <v>7</v>
      </c>
      <c r="AI345" s="391" t="s">
        <v>229</v>
      </c>
      <c r="AJ345" s="378"/>
      <c r="AK345" s="378"/>
      <c r="AL345" s="383">
        <v>0</v>
      </c>
      <c r="AM345" s="380" t="s">
        <v>50</v>
      </c>
      <c r="AN345" s="377" t="s">
        <v>51</v>
      </c>
      <c r="AO345" s="377"/>
      <c r="AP345" s="383"/>
      <c r="AQ345" s="383"/>
      <c r="AR345" s="383"/>
      <c r="AS345" s="383" t="s">
        <v>541</v>
      </c>
      <c r="AU345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100254, 'Б-100254-13',date'2016-03-03',2, 7, 7, 'RUR', 1, 18, date'2016-03-06', date'2016-03-07', 1002541, 1, to_date('2016-03-08 00:00:00','YYYY-MM-DD HH24:MI:SS'), 90000, 16200, 0, 343, 0, 'c1', 8,null);insert into xxxx_oebs_cash_payment_test (ID, INVOICE_ID, OEBS_PAYMENT, DOC_DATE, COMISS_DATE) values (s_xxxx_oebs_cash_payment_test.NEXTVAL, 100254, 45000, to_date('2016-03-08 00:00:00','YYYY-MM-DD HH24:MI:SS'), date'2016-03-31' );insert into xxxx_client_discount_m  (ID,CLIENT_ID,CLIENT_AVG_DISCOUNT,DT) values (s_xxxx_client_discount_m.NEXTVAL,343, 7, date'2016-03-01');</v>
      </c>
    </row>
    <row r="346" spans="1:47" ht="15" customHeight="1" x14ac:dyDescent="0.3">
      <c r="A346" s="427">
        <v>32</v>
      </c>
      <c r="B346" s="428"/>
      <c r="C346" s="377" t="str">
        <f t="shared" si="286"/>
        <v>100032</v>
      </c>
      <c r="D346" s="377" t="str">
        <f t="shared" si="287"/>
        <v>100032/13</v>
      </c>
      <c r="E346" s="378" t="s">
        <v>251</v>
      </c>
      <c r="F346" s="378" t="s">
        <v>252</v>
      </c>
      <c r="G346" s="377">
        <v>1</v>
      </c>
      <c r="H346" s="379">
        <v>100255</v>
      </c>
      <c r="I346" s="380" t="str">
        <f t="shared" si="288"/>
        <v>Б-100255-13</v>
      </c>
      <c r="J346" s="381">
        <v>2</v>
      </c>
      <c r="K346" s="398">
        <v>11</v>
      </c>
      <c r="L346" s="377" t="s">
        <v>42</v>
      </c>
      <c r="M346" s="381">
        <v>1</v>
      </c>
      <c r="N346" s="377">
        <v>18</v>
      </c>
      <c r="O346" s="378" t="s">
        <v>169</v>
      </c>
      <c r="P346" s="378" t="s">
        <v>234</v>
      </c>
      <c r="Q346" s="378" t="s">
        <v>235</v>
      </c>
      <c r="R346" s="383" t="str">
        <f t="shared" si="289"/>
        <v>1002551</v>
      </c>
      <c r="S346" s="380">
        <v>1</v>
      </c>
      <c r="T346" s="378" t="s">
        <v>141</v>
      </c>
      <c r="U346" s="377">
        <v>80000</v>
      </c>
      <c r="V346" s="377">
        <f t="shared" si="290"/>
        <v>14400</v>
      </c>
      <c r="W346" s="377">
        <v>0</v>
      </c>
      <c r="X346" s="384">
        <v>344</v>
      </c>
      <c r="Y346" s="385" t="s">
        <v>47</v>
      </c>
      <c r="Z346" s="386">
        <f t="shared" si="291"/>
        <v>65600</v>
      </c>
      <c r="AA346" s="387"/>
      <c r="AB346" s="396"/>
      <c r="AC346" s="379">
        <f t="shared" si="292"/>
        <v>40000</v>
      </c>
      <c r="AD346" s="377"/>
      <c r="AE346" s="377"/>
      <c r="AF346" s="378" t="s">
        <v>231</v>
      </c>
      <c r="AG346" s="389">
        <v>8</v>
      </c>
      <c r="AH346" s="397">
        <v>20</v>
      </c>
      <c r="AI346" s="391" t="s">
        <v>229</v>
      </c>
      <c r="AJ346" s="378"/>
      <c r="AK346" s="378"/>
      <c r="AL346" s="383">
        <v>0</v>
      </c>
      <c r="AM346" s="380" t="s">
        <v>50</v>
      </c>
      <c r="AN346" s="377" t="s">
        <v>51</v>
      </c>
      <c r="AO346" s="377"/>
      <c r="AP346" s="383"/>
      <c r="AQ346" s="383"/>
      <c r="AR346" s="383"/>
      <c r="AS346" s="383" t="s">
        <v>542</v>
      </c>
      <c r="AU346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100255, 'Б-100255-13',date'2016-03-04',2, 11, 11, 'RUR', 1, 18, date'2016-03-06', date'2016-03-07', 1002551, 1, to_date('2016-03-09 00:00:00','YYYY-MM-DD HH24:MI:SS'), 80000, 14400, 0, 344, 0, 'c1', 8,null);insert into xxxx_oebs_cash_payment_test (ID, INVOICE_ID, OEBS_PAYMENT, DOC_DATE, COMISS_DATE) values (s_xxxx_oebs_cash_payment_test.NEXTVAL, 100255, 40000, to_date('2016-03-09 00:00:00','YYYY-MM-DD HH24:MI:SS'), date'2016-03-31' );insert into xxxx_client_discount_m  (ID,CLIENT_ID,CLIENT_AVG_DISCOUNT,DT) values (s_xxxx_client_discount_m.NEXTVAL,344, 20, date'2016-03-01');</v>
      </c>
    </row>
    <row r="347" spans="1:47" s="329" customFormat="1" ht="15" customHeight="1" x14ac:dyDescent="0.3">
      <c r="A347" s="427">
        <v>32</v>
      </c>
      <c r="B347" s="439"/>
      <c r="C347" s="380" t="str">
        <f t="shared" si="286"/>
        <v>100032</v>
      </c>
      <c r="D347" s="380" t="str">
        <f t="shared" si="287"/>
        <v>100032/13</v>
      </c>
      <c r="E347" s="455" t="s">
        <v>251</v>
      </c>
      <c r="F347" s="455" t="s">
        <v>252</v>
      </c>
      <c r="G347" s="380">
        <v>1</v>
      </c>
      <c r="H347" s="379">
        <v>100256</v>
      </c>
      <c r="I347" s="380" t="str">
        <f t="shared" si="288"/>
        <v>Б-100256-13</v>
      </c>
      <c r="J347" s="456">
        <v>2</v>
      </c>
      <c r="K347" s="457">
        <v>29</v>
      </c>
      <c r="L347" s="380" t="s">
        <v>42</v>
      </c>
      <c r="M347" s="456">
        <v>1</v>
      </c>
      <c r="N347" s="380">
        <v>18</v>
      </c>
      <c r="O347" s="455" t="s">
        <v>170</v>
      </c>
      <c r="P347" s="455" t="s">
        <v>234</v>
      </c>
      <c r="Q347" s="455" t="s">
        <v>235</v>
      </c>
      <c r="R347" s="380" t="str">
        <f t="shared" si="289"/>
        <v>1002561</v>
      </c>
      <c r="S347" s="380">
        <v>1</v>
      </c>
      <c r="T347" s="455" t="s">
        <v>142</v>
      </c>
      <c r="U347" s="380">
        <v>60000</v>
      </c>
      <c r="V347" s="380">
        <f t="shared" si="290"/>
        <v>10800</v>
      </c>
      <c r="W347" s="380">
        <v>0</v>
      </c>
      <c r="X347" s="384">
        <v>345</v>
      </c>
      <c r="Y347" s="458" t="s">
        <v>47</v>
      </c>
      <c r="Z347" s="459">
        <f t="shared" si="291"/>
        <v>49200</v>
      </c>
      <c r="AA347" s="460"/>
      <c r="AB347" s="460"/>
      <c r="AC347" s="415">
        <f t="shared" si="292"/>
        <v>30000</v>
      </c>
      <c r="AD347" s="380"/>
      <c r="AE347" s="380"/>
      <c r="AF347" s="455" t="s">
        <v>231</v>
      </c>
      <c r="AG347" s="461">
        <v>8</v>
      </c>
      <c r="AH347" s="462">
        <v>13</v>
      </c>
      <c r="AI347" s="463" t="s">
        <v>229</v>
      </c>
      <c r="AJ347" s="455"/>
      <c r="AK347" s="455"/>
      <c r="AL347" s="380">
        <v>0</v>
      </c>
      <c r="AM347" s="380" t="s">
        <v>50</v>
      </c>
      <c r="AN347" s="380" t="s">
        <v>51</v>
      </c>
      <c r="AO347" s="380"/>
      <c r="AP347" s="380"/>
      <c r="AQ347" s="380"/>
      <c r="AR347" s="380"/>
      <c r="AS347" s="380" t="s">
        <v>534</v>
      </c>
      <c r="AU347" s="32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100256, 'Б-100256-13',date'2016-03-05',2, 29, 29, 'RUR', 1, 18, date'2016-03-06', date'2016-03-07', 1002561, 1, to_date('2016-03-11 00:00:00','YYYY-MM-DD HH24:MI:SS'), 60000, 10800, 0, 345, 0, 'c1', 8,null);insert into xxxx_oebs_cash_payment_test (ID, INVOICE_ID, OEBS_PAYMENT, DOC_DATE, COMISS_DATE) values (s_xxxx_oebs_cash_payment_test.NEXTVAL, 100256, 30000, to_date('2016-03-11 00:00:00','YYYY-MM-DD HH24:MI:SS'), date'2016-03-31' );insert into xxxx_client_discount_m  (ID,CLIENT_ID,CLIENT_AVG_DISCOUNT,DT) values (s_xxxx_client_discount_m.NEXTVAL,345, 13, date'2016-03-01');</v>
      </c>
    </row>
    <row r="348" spans="1:47" s="330" customFormat="1" ht="15" customHeight="1" x14ac:dyDescent="0.3">
      <c r="A348" s="427">
        <v>32</v>
      </c>
      <c r="B348" s="431"/>
      <c r="C348" s="403" t="str">
        <f t="shared" si="286"/>
        <v>100032</v>
      </c>
      <c r="D348" s="403" t="str">
        <f t="shared" si="287"/>
        <v>100032/13</v>
      </c>
      <c r="E348" s="404" t="s">
        <v>251</v>
      </c>
      <c r="F348" s="404" t="s">
        <v>252</v>
      </c>
      <c r="G348" s="377">
        <v>1</v>
      </c>
      <c r="H348" s="379">
        <v>100257</v>
      </c>
      <c r="I348" s="403" t="str">
        <f t="shared" si="288"/>
        <v>Б-100257-13</v>
      </c>
      <c r="J348" s="381">
        <v>2</v>
      </c>
      <c r="K348" s="454">
        <v>29</v>
      </c>
      <c r="L348" s="403" t="s">
        <v>42</v>
      </c>
      <c r="M348" s="406">
        <v>1</v>
      </c>
      <c r="N348" s="403">
        <v>18</v>
      </c>
      <c r="O348" s="404" t="s">
        <v>170</v>
      </c>
      <c r="P348" s="404" t="s">
        <v>234</v>
      </c>
      <c r="Q348" s="404" t="s">
        <v>235</v>
      </c>
      <c r="R348" s="407" t="str">
        <f t="shared" si="289"/>
        <v>1002571</v>
      </c>
      <c r="S348" s="403">
        <v>1</v>
      </c>
      <c r="T348" s="464" t="s">
        <v>146</v>
      </c>
      <c r="U348" s="403">
        <v>60000</v>
      </c>
      <c r="V348" s="403">
        <f t="shared" si="290"/>
        <v>10800</v>
      </c>
      <c r="W348" s="403">
        <v>0</v>
      </c>
      <c r="X348" s="384">
        <v>346</v>
      </c>
      <c r="Y348" s="408" t="s">
        <v>47</v>
      </c>
      <c r="Z348" s="386">
        <f t="shared" si="291"/>
        <v>49200</v>
      </c>
      <c r="AA348" s="409"/>
      <c r="AB348" s="409"/>
      <c r="AC348" s="410">
        <f t="shared" si="292"/>
        <v>30000</v>
      </c>
      <c r="AD348" s="403"/>
      <c r="AE348" s="403"/>
      <c r="AF348" s="404" t="s">
        <v>231</v>
      </c>
      <c r="AG348" s="411">
        <v>8</v>
      </c>
      <c r="AH348" s="412">
        <v>13</v>
      </c>
      <c r="AI348" s="413" t="s">
        <v>229</v>
      </c>
      <c r="AJ348" s="404"/>
      <c r="AK348" s="404"/>
      <c r="AL348" s="407">
        <v>0</v>
      </c>
      <c r="AM348" s="403" t="s">
        <v>50</v>
      </c>
      <c r="AN348" s="403" t="s">
        <v>51</v>
      </c>
      <c r="AO348" s="403"/>
      <c r="AP348" s="407"/>
      <c r="AQ348" s="407"/>
      <c r="AR348" s="407"/>
      <c r="AS348" s="377">
        <v>29520</v>
      </c>
      <c r="AU348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100257, 'Б-100257-13',date'2016-03-05',2, 29, 29, 'RUR', 1, 18, date'2016-03-06', date'2016-03-07', 1002571, 1, to_date('2016-04-11 00:00:00','YYYY-MM-DD HH24:MI:SS'), 60000, 10800, 0, 346, 0, 'c1', 8,null);insert into xxxx_oebs_cash_payment_test (ID, INVOICE_ID, OEBS_PAYMENT, DOC_DATE, COMISS_DATE) values (s_xxxx_oebs_cash_payment_test.NEXTVAL, 100257, 30000, to_date('2016-04-11 00:00:00','YYYY-MM-DD HH24:MI:SS'), date'2016-03-31' );insert into xxxx_client_discount_m  (ID,CLIENT_ID,CLIENT_AVG_DISCOUNT,DT) values (s_xxxx_client_discount_m.NEXTVAL,346, 13, date'2016-03-01');</v>
      </c>
    </row>
    <row r="349" spans="1:47" ht="15" customHeight="1" x14ac:dyDescent="0.3">
      <c r="A349" s="375">
        <v>33</v>
      </c>
      <c r="B349" s="441"/>
      <c r="C349" s="377" t="str">
        <f>"1000"&amp;A349</f>
        <v>100033</v>
      </c>
      <c r="D349" s="377" t="str">
        <f>"1000"&amp;A349&amp;"/13"</f>
        <v>100033/13</v>
      </c>
      <c r="E349" s="378" t="s">
        <v>251</v>
      </c>
      <c r="F349" s="378" t="s">
        <v>252</v>
      </c>
      <c r="G349" s="377">
        <v>1</v>
      </c>
      <c r="H349" s="379">
        <v>100258</v>
      </c>
      <c r="I349" s="380" t="str">
        <f>"Б-"&amp;H349&amp;"-13"</f>
        <v>Б-100258-13</v>
      </c>
      <c r="J349" s="381">
        <v>2</v>
      </c>
      <c r="K349" s="382">
        <v>2</v>
      </c>
      <c r="L349" s="382" t="s">
        <v>91</v>
      </c>
      <c r="M349" s="381">
        <v>1</v>
      </c>
      <c r="N349" s="377">
        <v>18</v>
      </c>
      <c r="O349" s="378" t="s">
        <v>167</v>
      </c>
      <c r="P349" s="378" t="s">
        <v>234</v>
      </c>
      <c r="Q349" s="378" t="s">
        <v>235</v>
      </c>
      <c r="R349" s="383" t="str">
        <f>H349&amp;"1"</f>
        <v>1002581</v>
      </c>
      <c r="S349" s="380">
        <v>1</v>
      </c>
      <c r="T349" s="378" t="s">
        <v>139</v>
      </c>
      <c r="U349" s="377">
        <v>50000</v>
      </c>
      <c r="V349" s="377">
        <f>U349*0.18</f>
        <v>9000</v>
      </c>
      <c r="W349" s="377">
        <v>0</v>
      </c>
      <c r="X349" s="384">
        <v>347</v>
      </c>
      <c r="Y349" s="385" t="s">
        <v>47</v>
      </c>
      <c r="Z349" s="386">
        <f t="shared" si="291"/>
        <v>41000</v>
      </c>
      <c r="AA349" s="387"/>
      <c r="AB349" s="388"/>
      <c r="AC349" s="379">
        <f>U349*0.5</f>
        <v>25000</v>
      </c>
      <c r="AD349" s="377"/>
      <c r="AE349" s="377"/>
      <c r="AF349" s="378" t="s">
        <v>231</v>
      </c>
      <c r="AG349" s="389">
        <v>8</v>
      </c>
      <c r="AH349" s="390">
        <v>13</v>
      </c>
      <c r="AI349" s="391" t="s">
        <v>229</v>
      </c>
      <c r="AJ349" s="378"/>
      <c r="AK349" s="378"/>
      <c r="AL349" s="383">
        <v>0</v>
      </c>
      <c r="AM349" s="380" t="s">
        <v>50</v>
      </c>
      <c r="AN349" s="377" t="s">
        <v>51</v>
      </c>
      <c r="AO349" s="377"/>
      <c r="AP349" s="383"/>
      <c r="AQ349" s="383"/>
      <c r="AR349" s="383"/>
      <c r="AS349" s="380" t="s">
        <v>99</v>
      </c>
      <c r="AU349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100258, 'Б-100258-13',date'2016-03-02',2, 2, 2, 'USD', 1, 18, date'2016-03-06', date'2016-03-07', 1002581, 1, to_date('2016-03-07 00:00:00','YYYY-MM-DD HH24:MI:SS'), 50000, 9000, 0, 347, 0, 'c1', 8,null);insert into xxxx_oebs_cash_payment_test (ID, INVOICE_ID, OEBS_PAYMENT, DOC_DATE, COMISS_DATE) values (s_xxxx_oebs_cash_payment_test.NEXTVAL, 100258, 25000, to_date('2016-03-07 00:00:00','YYYY-MM-DD HH24:MI:SS'), date'2016-03-31' );insert into xxxx_client_discount_m  (ID,CLIENT_ID,CLIENT_AVG_DISCOUNT,DT) values (s_xxxx_client_discount_m.NEXTVAL,347, 13, date'2016-03-01');</v>
      </c>
    </row>
    <row r="350" spans="1:47" ht="15" customHeight="1" x14ac:dyDescent="0.3">
      <c r="A350" s="375">
        <v>33</v>
      </c>
      <c r="B350" s="441"/>
      <c r="C350" s="377" t="str">
        <f t="shared" ref="C350:C353" si="293">"1000"&amp;A350</f>
        <v>100033</v>
      </c>
      <c r="D350" s="377" t="str">
        <f t="shared" ref="D350:D353" si="294">"1000"&amp;A350&amp;"/13"</f>
        <v>100033/13</v>
      </c>
      <c r="E350" s="378" t="s">
        <v>251</v>
      </c>
      <c r="F350" s="378" t="s">
        <v>252</v>
      </c>
      <c r="G350" s="377">
        <v>1</v>
      </c>
      <c r="H350" s="379">
        <v>100259</v>
      </c>
      <c r="I350" s="380" t="str">
        <f t="shared" ref="I350:I353" si="295">"Б-"&amp;H350&amp;"-13"</f>
        <v>Б-100259-13</v>
      </c>
      <c r="J350" s="381">
        <v>2</v>
      </c>
      <c r="K350" s="377">
        <v>7</v>
      </c>
      <c r="L350" s="382" t="s">
        <v>91</v>
      </c>
      <c r="M350" s="381">
        <v>1</v>
      </c>
      <c r="N350" s="377">
        <v>18</v>
      </c>
      <c r="O350" s="378" t="s">
        <v>168</v>
      </c>
      <c r="P350" s="378" t="s">
        <v>234</v>
      </c>
      <c r="Q350" s="378" t="s">
        <v>235</v>
      </c>
      <c r="R350" s="383" t="str">
        <f t="shared" ref="R350:R353" si="296">H350&amp;"1"</f>
        <v>1002591</v>
      </c>
      <c r="S350" s="380">
        <v>1</v>
      </c>
      <c r="T350" s="378" t="s">
        <v>140</v>
      </c>
      <c r="U350" s="377">
        <v>50000</v>
      </c>
      <c r="V350" s="377">
        <f t="shared" ref="V350:V353" si="297">U350*0.18</f>
        <v>9000</v>
      </c>
      <c r="W350" s="377">
        <v>0</v>
      </c>
      <c r="X350" s="384">
        <v>348</v>
      </c>
      <c r="Y350" s="385" t="s">
        <v>47</v>
      </c>
      <c r="Z350" s="386">
        <f t="shared" si="291"/>
        <v>41000</v>
      </c>
      <c r="AA350" s="387"/>
      <c r="AB350" s="429"/>
      <c r="AC350" s="379">
        <f t="shared" ref="AC350:AC353" si="298">U350*0.5</f>
        <v>25000</v>
      </c>
      <c r="AD350" s="377"/>
      <c r="AE350" s="377"/>
      <c r="AF350" s="378" t="s">
        <v>231</v>
      </c>
      <c r="AG350" s="389">
        <v>8</v>
      </c>
      <c r="AH350" s="395">
        <v>7</v>
      </c>
      <c r="AI350" s="391" t="s">
        <v>229</v>
      </c>
      <c r="AJ350" s="378"/>
      <c r="AK350" s="378"/>
      <c r="AL350" s="383">
        <v>0</v>
      </c>
      <c r="AM350" s="380" t="s">
        <v>50</v>
      </c>
      <c r="AN350" s="377" t="s">
        <v>51</v>
      </c>
      <c r="AO350" s="377"/>
      <c r="AP350" s="383"/>
      <c r="AQ350" s="383"/>
      <c r="AR350" s="383"/>
      <c r="AS350" t="s">
        <v>100</v>
      </c>
      <c r="AU350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100259, 'Б-100259-13',date'2016-03-03',2, 7, 7, 'USD', 1, 18, date'2016-03-06', date'2016-03-07', 1002591, 1, to_date('2016-03-08 00:00:00','YYYY-MM-DD HH24:MI:SS'), 50000, 9000, 0, 348, 0, 'c1', 8,null);insert into xxxx_oebs_cash_payment_test (ID, INVOICE_ID, OEBS_PAYMENT, DOC_DATE, COMISS_DATE) values (s_xxxx_oebs_cash_payment_test.NEXTVAL, 100259, 25000, to_date('2016-03-08 00:00:00','YYYY-MM-DD HH24:MI:SS'), date'2016-03-31' );insert into xxxx_client_discount_m  (ID,CLIENT_ID,CLIENT_AVG_DISCOUNT,DT) values (s_xxxx_client_discount_m.NEXTVAL,348, 7, date'2016-03-01');</v>
      </c>
    </row>
    <row r="351" spans="1:47" ht="15" customHeight="1" x14ac:dyDescent="0.3">
      <c r="A351" s="375">
        <v>33</v>
      </c>
      <c r="B351" s="441"/>
      <c r="C351" s="377" t="str">
        <f t="shared" si="293"/>
        <v>100033</v>
      </c>
      <c r="D351" s="377" t="str">
        <f t="shared" si="294"/>
        <v>100033/13</v>
      </c>
      <c r="E351" s="378" t="s">
        <v>251</v>
      </c>
      <c r="F351" s="378" t="s">
        <v>252</v>
      </c>
      <c r="G351" s="377">
        <v>1</v>
      </c>
      <c r="H351" s="379">
        <v>100260</v>
      </c>
      <c r="I351" s="380" t="str">
        <f t="shared" si="295"/>
        <v>Б-100260-13</v>
      </c>
      <c r="J351" s="381">
        <v>2</v>
      </c>
      <c r="K351" s="377">
        <v>7</v>
      </c>
      <c r="L351" s="382" t="s">
        <v>91</v>
      </c>
      <c r="M351" s="381">
        <v>1</v>
      </c>
      <c r="N351" s="377">
        <v>18</v>
      </c>
      <c r="O351" s="378" t="s">
        <v>168</v>
      </c>
      <c r="P351" s="378" t="s">
        <v>234</v>
      </c>
      <c r="Q351" s="378" t="s">
        <v>235</v>
      </c>
      <c r="R351" s="383" t="str">
        <f t="shared" si="296"/>
        <v>1002601</v>
      </c>
      <c r="S351" s="380">
        <v>1</v>
      </c>
      <c r="T351" s="378" t="s">
        <v>140</v>
      </c>
      <c r="U351" s="377">
        <v>50000</v>
      </c>
      <c r="V351" s="377">
        <f t="shared" si="297"/>
        <v>9000</v>
      </c>
      <c r="W351" s="377">
        <v>0</v>
      </c>
      <c r="X351" s="384">
        <v>349</v>
      </c>
      <c r="Y351" s="385" t="s">
        <v>47</v>
      </c>
      <c r="Z351" s="386">
        <f t="shared" si="291"/>
        <v>41000</v>
      </c>
      <c r="AA351" s="387"/>
      <c r="AB351" s="429"/>
      <c r="AC351" s="379">
        <f t="shared" si="298"/>
        <v>25000</v>
      </c>
      <c r="AD351" s="377"/>
      <c r="AE351" s="377"/>
      <c r="AF351" s="378" t="s">
        <v>231</v>
      </c>
      <c r="AG351" s="389">
        <v>8</v>
      </c>
      <c r="AH351" s="395">
        <v>7</v>
      </c>
      <c r="AI351" s="391" t="s">
        <v>229</v>
      </c>
      <c r="AJ351" s="378"/>
      <c r="AK351" s="378"/>
      <c r="AL351" s="383">
        <v>0</v>
      </c>
      <c r="AM351" s="380" t="s">
        <v>50</v>
      </c>
      <c r="AN351" s="377" t="s">
        <v>51</v>
      </c>
      <c r="AO351" s="377"/>
      <c r="AP351" s="383"/>
      <c r="AQ351" s="383"/>
      <c r="AR351" s="383"/>
      <c r="AS351" t="s">
        <v>89</v>
      </c>
      <c r="AU351" t="str">
        <f t="shared" si="2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100260, 'Б-100260-13',date'2016-03-03',2, 7, 7, 'USD', 1, 18, date'2016-03-06', date'2016-03-07', 1002601, 1, to_date('2016-03-08 00:00:00','YYYY-MM-DD HH24:MI:SS'), 50000, 9000, 0, 349, 0, 'c1', 8,null);insert into xxxx_oebs_cash_payment_test (ID, INVOICE_ID, OEBS_PAYMENT, DOC_DATE, COMISS_DATE) values (s_xxxx_oebs_cash_payment_test.NEXTVAL, 100260, 25000, to_date('2016-03-08 00:00:00','YYYY-MM-DD HH24:MI:SS'), date'2016-03-31' );insert into xxxx_client_discount_m  (ID,CLIENT_ID,CLIENT_AVG_DISCOUNT,DT) values (s_xxxx_client_discount_m.NEXTVAL,349, 7, date'2016-03-01');</v>
      </c>
    </row>
    <row r="352" spans="1:47" ht="15" customHeight="1" x14ac:dyDescent="0.3">
      <c r="A352" s="375">
        <v>33</v>
      </c>
      <c r="B352" s="441"/>
      <c r="C352" s="377" t="str">
        <f t="shared" si="293"/>
        <v>100033</v>
      </c>
      <c r="D352" s="377" t="str">
        <f t="shared" si="294"/>
        <v>100033/13</v>
      </c>
      <c r="E352" s="378" t="s">
        <v>251</v>
      </c>
      <c r="F352" s="378" t="s">
        <v>252</v>
      </c>
      <c r="G352" s="377">
        <v>1</v>
      </c>
      <c r="H352" s="379">
        <v>100261</v>
      </c>
      <c r="I352" s="380" t="str">
        <f t="shared" si="295"/>
        <v>Б-100261-13</v>
      </c>
      <c r="J352" s="381">
        <v>2</v>
      </c>
      <c r="K352" s="382">
        <v>11</v>
      </c>
      <c r="L352" s="382" t="s">
        <v>91</v>
      </c>
      <c r="M352" s="381">
        <v>1</v>
      </c>
      <c r="N352" s="377">
        <v>18</v>
      </c>
      <c r="O352" s="378" t="s">
        <v>169</v>
      </c>
      <c r="P352" s="378" t="s">
        <v>234</v>
      </c>
      <c r="Q352" s="378" t="s">
        <v>235</v>
      </c>
      <c r="R352" s="383" t="str">
        <f t="shared" si="296"/>
        <v>1002611</v>
      </c>
      <c r="S352" s="380">
        <v>1</v>
      </c>
      <c r="T352" s="378" t="s">
        <v>141</v>
      </c>
      <c r="U352" s="377">
        <v>50000</v>
      </c>
      <c r="V352" s="377">
        <f t="shared" si="297"/>
        <v>9000</v>
      </c>
      <c r="W352" s="377">
        <v>0</v>
      </c>
      <c r="X352" s="384">
        <v>350</v>
      </c>
      <c r="Y352" s="385" t="s">
        <v>47</v>
      </c>
      <c r="Z352" s="386">
        <f t="shared" si="291"/>
        <v>41000</v>
      </c>
      <c r="AA352" s="387"/>
      <c r="AB352" s="396"/>
      <c r="AC352" s="379">
        <f t="shared" si="298"/>
        <v>25000</v>
      </c>
      <c r="AD352" s="377"/>
      <c r="AE352" s="377"/>
      <c r="AF352" s="378" t="s">
        <v>231</v>
      </c>
      <c r="AG352" s="389">
        <v>8</v>
      </c>
      <c r="AH352" s="397">
        <v>20</v>
      </c>
      <c r="AI352" s="391" t="s">
        <v>229</v>
      </c>
      <c r="AJ352" s="378"/>
      <c r="AK352" s="378"/>
      <c r="AL352" s="383">
        <v>0</v>
      </c>
      <c r="AM352" s="380" t="s">
        <v>50</v>
      </c>
      <c r="AN352" s="377" t="s">
        <v>51</v>
      </c>
      <c r="AO352" s="377"/>
      <c r="AP352" s="383"/>
      <c r="AQ352" s="383"/>
      <c r="AR352" s="383"/>
      <c r="AS352" t="s">
        <v>90</v>
      </c>
      <c r="AU352" t="str">
        <f t="shared" ref="AU352:AU369" si="29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"&amp;A352&amp;", "&amp;C352&amp;", '"&amp;D352&amp;"', date'"&amp;E352&amp;"', date'"&amp;F352&amp;"', "&amp;G352&amp;", "&amp;H352&amp;", '"&amp;I352&amp;"',date'"&amp;O352&amp;"',"&amp;J352&amp;", "&amp;K352&amp;", "&amp;K352&amp;", '"&amp;L352&amp;"', "&amp;M352&amp;", "&amp;N352&amp;", date'"&amp;P352&amp;"', date'"&amp;Q352&amp;"', "&amp;R352&amp;", "&amp;S352&amp;", to_date('"&amp;T352&amp;"','YYYY-MM-DD HH24:MI:SS'), "&amp;U352&amp;", "&amp;V352&amp;", "&amp;W352&amp;", "&amp;X352&amp;", "&amp;AL352&amp;", '"&amp;AN352&amp;"', "&amp;AG352&amp;","&amp;AM352&amp;");"&amp;
IF(LEN(AC352)&gt;0,"insert into xxxx_oebs_cash_payment_test (ID, INVOICE_ID, OEBS_PAYMENT, DOC_DATE, COMISS_DATE) values (s_xxxx_oebs_cash_payment_test.NEXTVAL, "&amp;H352&amp;", "&amp;AC352&amp;", to_date('"&amp;T352&amp;"','YYYY-MM-DD HH24:MI:SS'), "&amp;AF352&amp;" );","")&amp;
IF(LEN(AD352)&gt;0,"insert into xxxx_oebs_cash_payment_test (ID, INVOICE_ID, OEBS_PAYMENT, DOC_DATE, COMISS_DATE) values (s_xxxx_oebs_cash_payment_test.NEXTVAL, "&amp;H352&amp;", "&amp;AD352&amp;", to_date('"&amp;T352&amp;"','YYYY-MM-DD HH24:MI:SS'), "&amp;AF352&amp;" );","")&amp;
IF(LEN(AE352)&gt;0,"insert into xxxx_oebs_cash_payment_test (ID, INVOICE_ID, OEBS_PAYMENT, DOC_DATE, COMISS_DATE) values (s_xxxx_oebs_cash_payment_test.NEXTVAL, "&amp;H352&amp;", "&amp;AE352&amp;", to_date('"&amp;T352&amp;"','YYYY-MM-DD HH24:MI:SS'), "&amp;AF352&amp;" );","")&amp;
IF(LEN(AH352)&gt;0,"insert into xxxx_client_discount_m  (ID,CLIENT_ID,CLIENT_AVG_DISCOUNT,DT) values (s_xxxx_client_discount_m.NEXTVAL,"&amp;X352&amp;", "&amp;AH352&amp;", "&amp;AI352&amp;");","")&amp;
IF(LEN(AJ352)&gt;0,"insert into xxxx_client_discount_m  (ID,CLIENT_ID,CLIENT_AVG_DISCOUNT,DT) values (s_xxxx_client_discount_m.NEXTVAL,"&amp;X352&amp;", "&amp;AJ352&amp;", "&amp;AK352&amp;");","")&amp;
IF(LEN(AO352)&gt;0,"insert into xxxx_contract_signed_attr (ID, CONTRACT_ID, CODE, KEY_NUM) values (s_xxxx_contract_signed_attr.NEXTVAL, "&amp;C352&amp;", 'SUPERCOMMISSION_BONUS' , "&amp;AO352&amp;" );","")&amp;
IF(LEN(AP352)&gt;0,"insert into xxxx_loyal_clients_contr_attr (ID, CONTRACT_ID, CLIENT_ID, LC_TURNOVER, COLLATERAL_FIRST_DT, COLLATERAL_END_DT) values (s_xxxx_loyal_clients_contr_atr.NEXTVAL, "&amp;C352&amp;", "&amp;X352&amp;", "&amp;AP352&amp;", "&amp;AQ352&amp;", "&amp;AR352&amp;"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100261, 'Б-100261-13',date'2016-03-04',2, 11, 11, 'USD', 1, 18, date'2016-03-06', date'2016-03-07', 1002611, 1, to_date('2016-03-09 00:00:00','YYYY-MM-DD HH24:MI:SS'), 50000, 9000, 0, 350, 0, 'c1', 8,null);insert into xxxx_oebs_cash_payment_test (ID, INVOICE_ID, OEBS_PAYMENT, DOC_DATE, COMISS_DATE) values (s_xxxx_oebs_cash_payment_test.NEXTVAL, 100261, 25000, to_date('2016-03-09 00:00:00','YYYY-MM-DD HH24:MI:SS'), date'2016-03-31' );insert into xxxx_client_discount_m  (ID,CLIENT_ID,CLIENT_AVG_DISCOUNT,DT) values (s_xxxx_client_discount_m.NEXTVAL,350, 20, date'2016-03-01');</v>
      </c>
    </row>
    <row r="353" spans="1:47" ht="15" customHeight="1" x14ac:dyDescent="0.3">
      <c r="A353" s="375">
        <v>33</v>
      </c>
      <c r="B353" s="441"/>
      <c r="C353" s="377" t="str">
        <f t="shared" si="293"/>
        <v>100033</v>
      </c>
      <c r="D353" s="377" t="str">
        <f t="shared" si="294"/>
        <v>100033/13</v>
      </c>
      <c r="E353" s="378" t="s">
        <v>251</v>
      </c>
      <c r="F353" s="378" t="s">
        <v>252</v>
      </c>
      <c r="G353" s="377">
        <v>1</v>
      </c>
      <c r="H353" s="379">
        <v>100262</v>
      </c>
      <c r="I353" s="380" t="str">
        <f t="shared" si="295"/>
        <v>Б-100262-13</v>
      </c>
      <c r="J353" s="381">
        <v>2</v>
      </c>
      <c r="K353" s="398">
        <v>1</v>
      </c>
      <c r="L353" s="382" t="s">
        <v>91</v>
      </c>
      <c r="M353" s="381">
        <v>1</v>
      </c>
      <c r="N353" s="377">
        <v>18</v>
      </c>
      <c r="O353" s="378" t="s">
        <v>170</v>
      </c>
      <c r="P353" s="378" t="s">
        <v>234</v>
      </c>
      <c r="Q353" s="378" t="s">
        <v>235</v>
      </c>
      <c r="R353" s="383" t="str">
        <f t="shared" si="296"/>
        <v>1002621</v>
      </c>
      <c r="S353" s="380">
        <v>1</v>
      </c>
      <c r="T353" s="378" t="s">
        <v>142</v>
      </c>
      <c r="U353" s="377">
        <v>50000</v>
      </c>
      <c r="V353" s="377">
        <f t="shared" si="297"/>
        <v>9000</v>
      </c>
      <c r="W353" s="377">
        <v>0</v>
      </c>
      <c r="X353" s="384">
        <v>351</v>
      </c>
      <c r="Y353" s="385" t="s">
        <v>47</v>
      </c>
      <c r="Z353" s="386">
        <f t="shared" si="291"/>
        <v>41000</v>
      </c>
      <c r="AA353" s="387"/>
      <c r="AB353" s="396"/>
      <c r="AC353" s="379">
        <f t="shared" si="298"/>
        <v>25000</v>
      </c>
      <c r="AD353" s="377"/>
      <c r="AE353" s="377"/>
      <c r="AF353" s="378" t="s">
        <v>231</v>
      </c>
      <c r="AG353" s="389">
        <v>8</v>
      </c>
      <c r="AH353" s="397">
        <v>13</v>
      </c>
      <c r="AI353" s="391" t="s">
        <v>229</v>
      </c>
      <c r="AJ353" s="378"/>
      <c r="AK353" s="378"/>
      <c r="AL353" s="383">
        <v>0</v>
      </c>
      <c r="AM353" s="380" t="s">
        <v>50</v>
      </c>
      <c r="AN353" s="377" t="s">
        <v>51</v>
      </c>
      <c r="AO353" s="377"/>
      <c r="AP353" s="383"/>
      <c r="AQ353" s="383"/>
      <c r="AR353" s="383"/>
      <c r="AU353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100262, 'Б-100262-13',date'2016-03-05',2, 1, 1, 'USD', 1, 18, date'2016-03-06', date'2016-03-07', 1002621, 1, to_date('2016-03-11 00:00:00','YYYY-MM-DD HH24:MI:SS'), 50000, 9000, 0, 351, 0, 'c1', 8,null);insert into xxxx_oebs_cash_payment_test (ID, INVOICE_ID, OEBS_PAYMENT, DOC_DATE, COMISS_DATE) values (s_xxxx_oebs_cash_payment_test.NEXTVAL, 100262, 25000, to_date('2016-03-11 00:00:00','YYYY-MM-DD HH24:MI:SS'), date'2016-03-31' );insert into xxxx_client_discount_m  (ID,CLIENT_ID,CLIENT_AVG_DISCOUNT,DT) values (s_xxxx_client_discount_m.NEXTVAL,351, 13, date'2016-03-01');</v>
      </c>
    </row>
    <row r="354" spans="1:47" ht="15" customHeight="1" x14ac:dyDescent="0.3">
      <c r="A354" s="375">
        <v>33</v>
      </c>
      <c r="B354" s="441"/>
      <c r="C354" s="377" t="str">
        <f>"1000"&amp;A354</f>
        <v>100033</v>
      </c>
      <c r="D354" s="377" t="str">
        <f>"1000"&amp;A354&amp;"/13"</f>
        <v>100033/13</v>
      </c>
      <c r="E354" s="378" t="s">
        <v>251</v>
      </c>
      <c r="F354" s="378" t="s">
        <v>252</v>
      </c>
      <c r="G354" s="377">
        <v>1</v>
      </c>
      <c r="H354" s="379">
        <v>100263</v>
      </c>
      <c r="I354" s="380" t="str">
        <f>"Б-"&amp;H354&amp;"-13"</f>
        <v>Б-100263-13</v>
      </c>
      <c r="J354" s="381">
        <v>2</v>
      </c>
      <c r="K354" s="377">
        <v>7</v>
      </c>
      <c r="L354" s="377" t="s">
        <v>42</v>
      </c>
      <c r="M354" s="381">
        <v>1</v>
      </c>
      <c r="N354" s="377">
        <v>18</v>
      </c>
      <c r="O354" s="378" t="s">
        <v>167</v>
      </c>
      <c r="P354" s="378" t="s">
        <v>234</v>
      </c>
      <c r="Q354" s="378" t="s">
        <v>235</v>
      </c>
      <c r="R354" s="383" t="str">
        <f>H354&amp;"1"</f>
        <v>1002631</v>
      </c>
      <c r="S354" s="380">
        <v>1</v>
      </c>
      <c r="T354" s="394" t="s">
        <v>143</v>
      </c>
      <c r="U354" s="377">
        <v>50000</v>
      </c>
      <c r="V354" s="377">
        <f>U354*0.18</f>
        <v>9000</v>
      </c>
      <c r="W354" s="377">
        <v>0</v>
      </c>
      <c r="X354" s="384">
        <v>352</v>
      </c>
      <c r="Y354" s="385" t="s">
        <v>47</v>
      </c>
      <c r="Z354" s="386">
        <f t="shared" si="291"/>
        <v>41000</v>
      </c>
      <c r="AA354" s="387"/>
      <c r="AB354" s="388"/>
      <c r="AC354" s="379">
        <f>U354*0.5</f>
        <v>25000</v>
      </c>
      <c r="AD354" s="377"/>
      <c r="AE354" s="377"/>
      <c r="AF354" s="394" t="s">
        <v>232</v>
      </c>
      <c r="AG354" s="389">
        <v>8</v>
      </c>
      <c r="AH354" s="390">
        <v>13</v>
      </c>
      <c r="AI354" s="391" t="s">
        <v>229</v>
      </c>
      <c r="AJ354" s="378"/>
      <c r="AK354" s="378"/>
      <c r="AL354" s="383">
        <v>0</v>
      </c>
      <c r="AM354" s="380" t="s">
        <v>50</v>
      </c>
      <c r="AN354" s="377" t="s">
        <v>51</v>
      </c>
      <c r="AO354" s="377"/>
      <c r="AP354" s="383"/>
      <c r="AQ354" s="383"/>
      <c r="AR354" s="383"/>
      <c r="AU354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100263, 'Б-100263-13',date'2016-03-02',2, 7, 7, 'RUR', 1, 18, date'2016-03-06', date'2016-03-07', 1002631, 1, to_date('2016-04-07 00:00:00','YYYY-MM-DD HH24:MI:SS'), 50000, 9000, 0, 352, 0, 'c1', 8,null);insert into xxxx_oebs_cash_payment_test (ID, INVOICE_ID, OEBS_PAYMENT, DOC_DATE, COMISS_DATE) values (s_xxxx_oebs_cash_payment_test.NEXTVAL, 100263, 25000, to_date('2016-04-07 00:00:00','YYYY-MM-DD HH24:MI:SS'), date'2016-04-30' );insert into xxxx_client_discount_m  (ID,CLIENT_ID,CLIENT_AVG_DISCOUNT,DT) values (s_xxxx_client_discount_m.NEXTVAL,352, 13, date'2016-03-01');</v>
      </c>
    </row>
    <row r="355" spans="1:47" ht="15" customHeight="1" x14ac:dyDescent="0.3">
      <c r="A355" s="375">
        <v>33</v>
      </c>
      <c r="B355" s="441"/>
      <c r="C355" s="377" t="str">
        <f t="shared" ref="C355:C358" si="300">"1000"&amp;A355</f>
        <v>100033</v>
      </c>
      <c r="D355" s="377" t="str">
        <f t="shared" ref="D355:D358" si="301">"1000"&amp;A355&amp;"/13"</f>
        <v>100033/13</v>
      </c>
      <c r="E355" s="378" t="s">
        <v>251</v>
      </c>
      <c r="F355" s="378" t="s">
        <v>252</v>
      </c>
      <c r="G355" s="377">
        <v>1</v>
      </c>
      <c r="H355" s="379">
        <v>100264</v>
      </c>
      <c r="I355" s="380" t="str">
        <f t="shared" ref="I355:I358" si="302">"Б-"&amp;H355&amp;"-13"</f>
        <v>Б-100264-13</v>
      </c>
      <c r="J355" s="381">
        <v>2</v>
      </c>
      <c r="K355" s="398">
        <v>12</v>
      </c>
      <c r="L355" s="377" t="s">
        <v>42</v>
      </c>
      <c r="M355" s="381">
        <v>1</v>
      </c>
      <c r="N355" s="377">
        <v>18</v>
      </c>
      <c r="O355" s="378" t="s">
        <v>168</v>
      </c>
      <c r="P355" s="378" t="s">
        <v>234</v>
      </c>
      <c r="Q355" s="378" t="s">
        <v>235</v>
      </c>
      <c r="R355" s="383" t="str">
        <f t="shared" ref="R355:R358" si="303">H355&amp;"1"</f>
        <v>1002641</v>
      </c>
      <c r="S355" s="380">
        <v>1</v>
      </c>
      <c r="T355" s="394" t="s">
        <v>144</v>
      </c>
      <c r="U355" s="377">
        <v>50000</v>
      </c>
      <c r="V355" s="377">
        <f t="shared" ref="V355:V358" si="304">U355*0.18</f>
        <v>9000</v>
      </c>
      <c r="W355" s="377">
        <v>0</v>
      </c>
      <c r="X355" s="384">
        <v>353</v>
      </c>
      <c r="Y355" s="385" t="s">
        <v>47</v>
      </c>
      <c r="Z355" s="386">
        <f t="shared" si="291"/>
        <v>41000</v>
      </c>
      <c r="AA355" s="387"/>
      <c r="AB355" s="429"/>
      <c r="AC355" s="379">
        <f t="shared" ref="AC355:AC358" si="305">U355*0.5</f>
        <v>25000</v>
      </c>
      <c r="AD355" s="377"/>
      <c r="AE355" s="377"/>
      <c r="AF355" s="394" t="s">
        <v>232</v>
      </c>
      <c r="AG355" s="389">
        <v>8</v>
      </c>
      <c r="AH355" s="395">
        <v>7</v>
      </c>
      <c r="AI355" s="391" t="s">
        <v>229</v>
      </c>
      <c r="AJ355" s="378"/>
      <c r="AK355" s="378"/>
      <c r="AL355" s="383">
        <v>0</v>
      </c>
      <c r="AM355" s="380" t="s">
        <v>50</v>
      </c>
      <c r="AN355" s="377" t="s">
        <v>51</v>
      </c>
      <c r="AO355" s="377"/>
      <c r="AP355" s="383"/>
      <c r="AQ355" s="383"/>
      <c r="AR355" s="383"/>
      <c r="AU355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100264, 'Б-100264-13',date'2016-03-03',2, 12, 12, 'RUR', 1, 18, date'2016-03-06', date'2016-03-07', 1002641, 1, to_date('2016-04-08 00:00:00','YYYY-MM-DD HH24:MI:SS'), 50000, 9000, 0, 353, 0, 'c1', 8,null);insert into xxxx_oebs_cash_payment_test (ID, INVOICE_ID, OEBS_PAYMENT, DOC_DATE, COMISS_DATE) values (s_xxxx_oebs_cash_payment_test.NEXTVAL, 100264, 25000, to_date('2016-04-08 00:00:00','YYYY-MM-DD HH24:MI:SS'), date'2016-04-30' );insert into xxxx_client_discount_m  (ID,CLIENT_ID,CLIENT_AVG_DISCOUNT,DT) values (s_xxxx_client_discount_m.NEXTVAL,353, 7, date'2016-03-01');</v>
      </c>
    </row>
    <row r="356" spans="1:47" ht="15" customHeight="1" x14ac:dyDescent="0.3">
      <c r="A356" s="375">
        <v>33</v>
      </c>
      <c r="B356" s="441"/>
      <c r="C356" s="377" t="str">
        <f t="shared" si="300"/>
        <v>100033</v>
      </c>
      <c r="D356" s="377" t="str">
        <f t="shared" si="301"/>
        <v>100033/13</v>
      </c>
      <c r="E356" s="378" t="s">
        <v>251</v>
      </c>
      <c r="F356" s="378" t="s">
        <v>252</v>
      </c>
      <c r="G356" s="377">
        <v>1</v>
      </c>
      <c r="H356" s="379">
        <v>100265</v>
      </c>
      <c r="I356" s="380" t="str">
        <f t="shared" si="302"/>
        <v>Б-100265-13</v>
      </c>
      <c r="J356" s="381">
        <v>2</v>
      </c>
      <c r="K356" s="377">
        <v>7</v>
      </c>
      <c r="L356" s="377" t="s">
        <v>42</v>
      </c>
      <c r="M356" s="450">
        <v>0</v>
      </c>
      <c r="N356" s="377">
        <v>18</v>
      </c>
      <c r="O356" s="378" t="s">
        <v>168</v>
      </c>
      <c r="P356" s="378" t="s">
        <v>234</v>
      </c>
      <c r="Q356" s="378" t="s">
        <v>235</v>
      </c>
      <c r="R356" s="383" t="str">
        <f t="shared" si="303"/>
        <v>1002651</v>
      </c>
      <c r="S356" s="380">
        <v>1</v>
      </c>
      <c r="T356" s="394" t="s">
        <v>144</v>
      </c>
      <c r="U356" s="377">
        <v>50000</v>
      </c>
      <c r="V356" s="377">
        <f t="shared" si="304"/>
        <v>9000</v>
      </c>
      <c r="W356" s="377">
        <v>0</v>
      </c>
      <c r="X356" s="384">
        <v>354</v>
      </c>
      <c r="Y356" s="385" t="s">
        <v>47</v>
      </c>
      <c r="Z356" s="386">
        <f t="shared" si="291"/>
        <v>41000</v>
      </c>
      <c r="AA356" s="387"/>
      <c r="AB356" s="429"/>
      <c r="AC356" s="379">
        <f t="shared" si="305"/>
        <v>25000</v>
      </c>
      <c r="AD356" s="377"/>
      <c r="AE356" s="377"/>
      <c r="AF356" s="394" t="s">
        <v>232</v>
      </c>
      <c r="AG356" s="389">
        <v>8</v>
      </c>
      <c r="AH356" s="395">
        <v>7</v>
      </c>
      <c r="AI356" s="391" t="s">
        <v>229</v>
      </c>
      <c r="AJ356" s="378"/>
      <c r="AK356" s="378"/>
      <c r="AL356" s="383">
        <v>0</v>
      </c>
      <c r="AM356" s="380" t="s">
        <v>50</v>
      </c>
      <c r="AN356" s="377" t="s">
        <v>51</v>
      </c>
      <c r="AO356" s="377"/>
      <c r="AP356" s="383"/>
      <c r="AQ356" s="383"/>
      <c r="AR356" s="383"/>
      <c r="AU356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100265, 'Б-100265-13',date'2016-03-03',2, 7, 7, 'RUR', 0, 18, date'2016-03-06', date'2016-03-07', 1002651, 1, to_date('2016-04-08 00:00:00','YYYY-MM-DD HH24:MI:SS'), 50000, 9000, 0, 354, 0, 'c1', 8,null);insert into xxxx_oebs_cash_payment_test (ID, INVOICE_ID, OEBS_PAYMENT, DOC_DATE, COMISS_DATE) values (s_xxxx_oebs_cash_payment_test.NEXTVAL, 100265, 25000, to_date('2016-04-08 00:00:00','YYYY-MM-DD HH24:MI:SS'), date'2016-04-30' );insert into xxxx_client_discount_m  (ID,CLIENT_ID,CLIENT_AVG_DISCOUNT,DT) values (s_xxxx_client_discount_m.NEXTVAL,354, 7, date'2016-03-01');</v>
      </c>
    </row>
    <row r="357" spans="1:47" ht="15" customHeight="1" x14ac:dyDescent="0.3">
      <c r="A357" s="375">
        <v>33</v>
      </c>
      <c r="B357" s="441"/>
      <c r="C357" s="377" t="str">
        <f t="shared" si="300"/>
        <v>100033</v>
      </c>
      <c r="D357" s="377" t="str">
        <f t="shared" si="301"/>
        <v>100033/13</v>
      </c>
      <c r="E357" s="378" t="s">
        <v>251</v>
      </c>
      <c r="F357" s="378" t="s">
        <v>252</v>
      </c>
      <c r="G357" s="377">
        <v>1</v>
      </c>
      <c r="H357" s="379">
        <v>100266</v>
      </c>
      <c r="I357" s="380" t="str">
        <f t="shared" si="302"/>
        <v>Б-100266-13</v>
      </c>
      <c r="J357" s="381">
        <v>2</v>
      </c>
      <c r="K357" s="398">
        <v>11</v>
      </c>
      <c r="L357" s="377" t="s">
        <v>42</v>
      </c>
      <c r="M357" s="381">
        <v>1</v>
      </c>
      <c r="N357" s="377">
        <v>18</v>
      </c>
      <c r="O357" s="378" t="s">
        <v>169</v>
      </c>
      <c r="P357" s="378" t="s">
        <v>234</v>
      </c>
      <c r="Q357" s="378" t="s">
        <v>235</v>
      </c>
      <c r="R357" s="383" t="str">
        <f t="shared" si="303"/>
        <v>1002661</v>
      </c>
      <c r="S357" s="380">
        <v>1</v>
      </c>
      <c r="T357" s="394" t="s">
        <v>145</v>
      </c>
      <c r="U357" s="377">
        <v>50000</v>
      </c>
      <c r="V357" s="377">
        <f t="shared" si="304"/>
        <v>9000</v>
      </c>
      <c r="W357" s="377">
        <v>0</v>
      </c>
      <c r="X357" s="384">
        <v>355</v>
      </c>
      <c r="Y357" s="385" t="s">
        <v>47</v>
      </c>
      <c r="Z357" s="386">
        <f t="shared" si="291"/>
        <v>41000</v>
      </c>
      <c r="AA357" s="387"/>
      <c r="AB357" s="396"/>
      <c r="AC357" s="379">
        <f t="shared" si="305"/>
        <v>25000</v>
      </c>
      <c r="AD357" s="377"/>
      <c r="AE357" s="377"/>
      <c r="AF357" s="394" t="s">
        <v>232</v>
      </c>
      <c r="AG357" s="389">
        <v>8</v>
      </c>
      <c r="AH357" s="397">
        <v>20</v>
      </c>
      <c r="AI357" s="391" t="s">
        <v>229</v>
      </c>
      <c r="AJ357" s="378"/>
      <c r="AK357" s="378"/>
      <c r="AL357" s="383">
        <v>0</v>
      </c>
      <c r="AM357" s="380" t="s">
        <v>50</v>
      </c>
      <c r="AN357" s="377" t="s">
        <v>51</v>
      </c>
      <c r="AO357" s="377"/>
      <c r="AP357" s="383"/>
      <c r="AQ357" s="383"/>
      <c r="AR357" s="383"/>
      <c r="AU357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100266, 'Б-100266-13',date'2016-03-04',2, 11, 11, 'RUR', 1, 18, date'2016-03-06', date'2016-03-07', 1002661, 1, to_date('2016-04-09 00:00:00','YYYY-MM-DD HH24:MI:SS'), 50000, 9000, 0, 355, 0, 'c1', 8,null);insert into xxxx_oebs_cash_payment_test (ID, INVOICE_ID, OEBS_PAYMENT, DOC_DATE, COMISS_DATE) values (s_xxxx_oebs_cash_payment_test.NEXTVAL, 100266, 25000, to_date('2016-04-09 00:00:00','YYYY-MM-DD HH24:MI:SS'), date'2016-04-30' );insert into xxxx_client_discount_m  (ID,CLIENT_ID,CLIENT_AVG_DISCOUNT,DT) values (s_xxxx_client_discount_m.NEXTVAL,355, 20, date'2016-03-01');</v>
      </c>
    </row>
    <row r="358" spans="1:47" ht="15" customHeight="1" x14ac:dyDescent="0.3">
      <c r="A358" s="375">
        <v>33</v>
      </c>
      <c r="B358" s="441"/>
      <c r="C358" s="377" t="str">
        <f t="shared" si="300"/>
        <v>100033</v>
      </c>
      <c r="D358" s="377" t="str">
        <f t="shared" si="301"/>
        <v>100033/13</v>
      </c>
      <c r="E358" s="378" t="s">
        <v>251</v>
      </c>
      <c r="F358" s="378" t="s">
        <v>252</v>
      </c>
      <c r="G358" s="377">
        <v>1</v>
      </c>
      <c r="H358" s="379">
        <v>100267</v>
      </c>
      <c r="I358" s="380" t="str">
        <f t="shared" si="302"/>
        <v>Б-100267-13</v>
      </c>
      <c r="J358" s="381">
        <v>2</v>
      </c>
      <c r="K358" s="398">
        <v>1</v>
      </c>
      <c r="L358" s="377" t="s">
        <v>42</v>
      </c>
      <c r="M358" s="381">
        <v>1</v>
      </c>
      <c r="N358" s="377">
        <v>18</v>
      </c>
      <c r="O358" s="378" t="s">
        <v>170</v>
      </c>
      <c r="P358" s="378" t="s">
        <v>234</v>
      </c>
      <c r="Q358" s="378" t="s">
        <v>235</v>
      </c>
      <c r="R358" s="383" t="str">
        <f t="shared" si="303"/>
        <v>1002671</v>
      </c>
      <c r="S358" s="380">
        <v>1</v>
      </c>
      <c r="T358" s="394" t="s">
        <v>146</v>
      </c>
      <c r="U358" s="377">
        <v>50000</v>
      </c>
      <c r="V358" s="377">
        <f t="shared" si="304"/>
        <v>9000</v>
      </c>
      <c r="W358" s="377">
        <v>0</v>
      </c>
      <c r="X358" s="384">
        <v>356</v>
      </c>
      <c r="Y358" s="385" t="s">
        <v>47</v>
      </c>
      <c r="Z358" s="386">
        <f t="shared" si="291"/>
        <v>41000</v>
      </c>
      <c r="AA358" s="387"/>
      <c r="AB358" s="396"/>
      <c r="AC358" s="379">
        <f t="shared" si="305"/>
        <v>25000</v>
      </c>
      <c r="AD358" s="377"/>
      <c r="AE358" s="377"/>
      <c r="AF358" s="394" t="s">
        <v>232</v>
      </c>
      <c r="AG358" s="389">
        <v>8</v>
      </c>
      <c r="AH358" s="397">
        <v>13</v>
      </c>
      <c r="AI358" s="391" t="s">
        <v>229</v>
      </c>
      <c r="AJ358" s="378"/>
      <c r="AK358" s="378"/>
      <c r="AL358" s="383">
        <v>0</v>
      </c>
      <c r="AM358" s="380" t="s">
        <v>50</v>
      </c>
      <c r="AN358" s="377" t="s">
        <v>51</v>
      </c>
      <c r="AO358" s="377"/>
      <c r="AP358" s="383"/>
      <c r="AQ358" s="383"/>
      <c r="AR358" s="383"/>
      <c r="AU358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100267, 'Б-100267-13',date'2016-03-05',2, 1, 1, 'RUR', 1, 18, date'2016-03-06', date'2016-03-07', 1002671, 1, to_date('2016-04-11 00:00:00','YYYY-MM-DD HH24:MI:SS'), 50000, 9000, 0, 356, 0, 'c1', 8,null);insert into xxxx_oebs_cash_payment_test (ID, INVOICE_ID, OEBS_PAYMENT, DOC_DATE, COMISS_DATE) values (s_xxxx_oebs_cash_payment_test.NEXTVAL, 100267, 25000, to_date('2016-04-11 00:00:00','YYYY-MM-DD HH24:MI:SS'), date'2016-04-30' );insert into xxxx_client_discount_m  (ID,CLIENT_ID,CLIENT_AVG_DISCOUNT,DT) values (s_xxxx_client_discount_m.NEXTVAL,356, 13, date'2016-03-01');</v>
      </c>
    </row>
    <row r="359" spans="1:47" ht="15" customHeight="1" x14ac:dyDescent="0.3">
      <c r="A359" s="375">
        <v>33</v>
      </c>
      <c r="B359" s="441"/>
      <c r="C359" s="377" t="str">
        <f>"1000"&amp;A359</f>
        <v>100033</v>
      </c>
      <c r="D359" s="377" t="str">
        <f>"1000"&amp;A359&amp;"/13"</f>
        <v>100033/13</v>
      </c>
      <c r="E359" s="378" t="s">
        <v>251</v>
      </c>
      <c r="F359" s="378" t="s">
        <v>252</v>
      </c>
      <c r="G359" s="377">
        <v>1</v>
      </c>
      <c r="H359" s="379">
        <v>100268</v>
      </c>
      <c r="I359" s="380" t="str">
        <f>"Б-"&amp;H359&amp;"-13"</f>
        <v>Б-100268-13</v>
      </c>
      <c r="J359" s="381">
        <v>2</v>
      </c>
      <c r="K359" s="377">
        <v>7</v>
      </c>
      <c r="L359" s="377" t="s">
        <v>42</v>
      </c>
      <c r="M359" s="381">
        <v>1</v>
      </c>
      <c r="N359" s="377">
        <v>18</v>
      </c>
      <c r="O359" s="378" t="s">
        <v>167</v>
      </c>
      <c r="P359" s="378" t="s">
        <v>234</v>
      </c>
      <c r="Q359" s="378" t="s">
        <v>235</v>
      </c>
      <c r="R359" s="383" t="str">
        <f>H359&amp;"1"</f>
        <v>1002681</v>
      </c>
      <c r="S359" s="380">
        <v>1</v>
      </c>
      <c r="T359" s="399" t="s">
        <v>147</v>
      </c>
      <c r="U359" s="377">
        <v>50000</v>
      </c>
      <c r="V359" s="377">
        <f>U359*0.18</f>
        <v>9000</v>
      </c>
      <c r="W359" s="377">
        <v>0</v>
      </c>
      <c r="X359" s="384">
        <v>357</v>
      </c>
      <c r="Y359" s="385" t="s">
        <v>47</v>
      </c>
      <c r="Z359" s="386">
        <f t="shared" si="291"/>
        <v>41000</v>
      </c>
      <c r="AA359" s="387"/>
      <c r="AB359" s="388"/>
      <c r="AC359" s="379">
        <f>U359*0.5</f>
        <v>25000</v>
      </c>
      <c r="AD359" s="377"/>
      <c r="AE359" s="377"/>
      <c r="AF359" s="399" t="s">
        <v>422</v>
      </c>
      <c r="AG359" s="389">
        <v>8</v>
      </c>
      <c r="AH359" s="390">
        <v>13</v>
      </c>
      <c r="AI359" s="391" t="s">
        <v>229</v>
      </c>
      <c r="AJ359" s="378"/>
      <c r="AK359" s="378"/>
      <c r="AL359" s="383">
        <v>0</v>
      </c>
      <c r="AM359" s="380" t="s">
        <v>50</v>
      </c>
      <c r="AN359" s="377" t="s">
        <v>51</v>
      </c>
      <c r="AO359" s="377"/>
      <c r="AP359" s="383"/>
      <c r="AQ359" s="383"/>
      <c r="AR359" s="383"/>
      <c r="AU359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100268, 'Б-100268-13',date'2016-03-02',2, 7, 7, 'RUR', 1, 18, date'2016-03-06', date'2016-03-07', 1002681, 1, to_date('2016-05-07 00:00:00','YYYY-MM-DD HH24:MI:SS'), 50000, 9000, 0, 357, 0, 'c1', 8,null);insert into xxxx_oebs_cash_payment_test (ID, INVOICE_ID, OEBS_PAYMENT, DOC_DATE, COMISS_DATE) values (s_xxxx_oebs_cash_payment_test.NEXTVAL, 100268, 25000, to_date('2016-05-07 00:00:00','YYYY-MM-DD HH24:MI:SS'), date'2016-05-31' );insert into xxxx_client_discount_m  (ID,CLIENT_ID,CLIENT_AVG_DISCOUNT,DT) values (s_xxxx_client_discount_m.NEXTVAL,357, 13, date'2016-03-01');</v>
      </c>
    </row>
    <row r="360" spans="1:47" ht="15" customHeight="1" x14ac:dyDescent="0.3">
      <c r="A360" s="375">
        <v>33</v>
      </c>
      <c r="B360" s="441"/>
      <c r="C360" s="377" t="str">
        <f t="shared" ref="C360:C363" si="306">"1000"&amp;A360</f>
        <v>100033</v>
      </c>
      <c r="D360" s="377" t="str">
        <f t="shared" ref="D360:D363" si="307">"1000"&amp;A360&amp;"/13"</f>
        <v>100033/13</v>
      </c>
      <c r="E360" s="378" t="s">
        <v>251</v>
      </c>
      <c r="F360" s="378" t="s">
        <v>252</v>
      </c>
      <c r="G360" s="377">
        <v>1</v>
      </c>
      <c r="H360" s="379">
        <v>100269</v>
      </c>
      <c r="I360" s="380" t="str">
        <f t="shared" ref="I360:I363" si="308">"Б-"&amp;H360&amp;"-13"</f>
        <v>Б-100269-13</v>
      </c>
      <c r="J360" s="381">
        <v>2</v>
      </c>
      <c r="K360" s="382">
        <v>3</v>
      </c>
      <c r="L360" s="377" t="s">
        <v>42</v>
      </c>
      <c r="M360" s="381">
        <v>1</v>
      </c>
      <c r="N360" s="377">
        <v>18</v>
      </c>
      <c r="O360" s="378" t="s">
        <v>168</v>
      </c>
      <c r="P360" s="378" t="s">
        <v>234</v>
      </c>
      <c r="Q360" s="378" t="s">
        <v>235</v>
      </c>
      <c r="R360" s="383" t="str">
        <f t="shared" ref="R360:R363" si="309">H360&amp;"1"</f>
        <v>1002691</v>
      </c>
      <c r="S360" s="380">
        <v>1</v>
      </c>
      <c r="T360" s="399" t="s">
        <v>148</v>
      </c>
      <c r="U360" s="377">
        <v>50000</v>
      </c>
      <c r="V360" s="377">
        <f t="shared" ref="V360:V363" si="310">U360*0.18</f>
        <v>9000</v>
      </c>
      <c r="W360" s="377">
        <v>0</v>
      </c>
      <c r="X360" s="384">
        <v>358</v>
      </c>
      <c r="Y360" s="385" t="s">
        <v>47</v>
      </c>
      <c r="Z360" s="386">
        <f t="shared" si="291"/>
        <v>41000</v>
      </c>
      <c r="AA360" s="387"/>
      <c r="AB360" s="429"/>
      <c r="AC360" s="379">
        <f t="shared" ref="AC360:AC363" si="311">U360*0.5</f>
        <v>25000</v>
      </c>
      <c r="AD360" s="377"/>
      <c r="AE360" s="377"/>
      <c r="AF360" s="399" t="s">
        <v>422</v>
      </c>
      <c r="AG360" s="389">
        <v>8</v>
      </c>
      <c r="AH360" s="395">
        <v>7</v>
      </c>
      <c r="AI360" s="391" t="s">
        <v>229</v>
      </c>
      <c r="AJ360" s="378"/>
      <c r="AK360" s="378"/>
      <c r="AL360" s="383">
        <v>0</v>
      </c>
      <c r="AM360" s="380" t="s">
        <v>50</v>
      </c>
      <c r="AN360" s="377" t="s">
        <v>51</v>
      </c>
      <c r="AO360" s="377"/>
      <c r="AP360" s="383"/>
      <c r="AQ360" s="383"/>
      <c r="AR360" s="383"/>
      <c r="AU360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100269, 'Б-100269-13',date'2016-03-03',2, 3, 3, 'RUR', 1, 18, date'2016-03-06', date'2016-03-07', 1002691, 1, to_date('2016-05-08 00:00:00','YYYY-MM-DD HH24:MI:SS'), 50000, 9000, 0, 358, 0, 'c1', 8,null);insert into xxxx_oebs_cash_payment_test (ID, INVOICE_ID, OEBS_PAYMENT, DOC_DATE, COMISS_DATE) values (s_xxxx_oebs_cash_payment_test.NEXTVAL, 100269, 25000, to_date('2016-05-08 00:00:00','YYYY-MM-DD HH24:MI:SS'), date'2016-05-31' );insert into xxxx_client_discount_m  (ID,CLIENT_ID,CLIENT_AVG_DISCOUNT,DT) values (s_xxxx_client_discount_m.NEXTVAL,358, 7, date'2016-03-01');</v>
      </c>
    </row>
    <row r="361" spans="1:47" ht="15" customHeight="1" x14ac:dyDescent="0.3">
      <c r="A361" s="375">
        <v>33</v>
      </c>
      <c r="B361" s="441"/>
      <c r="C361" s="377" t="str">
        <f t="shared" si="306"/>
        <v>100033</v>
      </c>
      <c r="D361" s="377" t="str">
        <f t="shared" si="307"/>
        <v>100033/13</v>
      </c>
      <c r="E361" s="378" t="s">
        <v>251</v>
      </c>
      <c r="F361" s="378" t="s">
        <v>252</v>
      </c>
      <c r="G361" s="377">
        <v>1</v>
      </c>
      <c r="H361" s="379">
        <v>100270</v>
      </c>
      <c r="I361" s="380" t="str">
        <f t="shared" si="308"/>
        <v>Б-100270-13</v>
      </c>
      <c r="J361" s="381">
        <v>2</v>
      </c>
      <c r="K361" s="377">
        <v>7</v>
      </c>
      <c r="L361" s="377" t="s">
        <v>42</v>
      </c>
      <c r="M361" s="381">
        <v>1</v>
      </c>
      <c r="N361" s="377">
        <v>18</v>
      </c>
      <c r="O361" s="378" t="s">
        <v>168</v>
      </c>
      <c r="P361" s="378" t="s">
        <v>234</v>
      </c>
      <c r="Q361" s="378" t="s">
        <v>235</v>
      </c>
      <c r="R361" s="383" t="str">
        <f t="shared" si="309"/>
        <v>1002701</v>
      </c>
      <c r="S361" s="380">
        <v>1</v>
      </c>
      <c r="T361" s="399" t="s">
        <v>148</v>
      </c>
      <c r="U361" s="377">
        <v>50000</v>
      </c>
      <c r="V361" s="377">
        <f t="shared" si="310"/>
        <v>9000</v>
      </c>
      <c r="W361" s="377">
        <v>0</v>
      </c>
      <c r="X361" s="384">
        <v>359</v>
      </c>
      <c r="Y361" s="385" t="s">
        <v>47</v>
      </c>
      <c r="Z361" s="386">
        <f t="shared" si="291"/>
        <v>41000</v>
      </c>
      <c r="AA361" s="387"/>
      <c r="AB361" s="429"/>
      <c r="AC361" s="379">
        <f t="shared" si="311"/>
        <v>25000</v>
      </c>
      <c r="AD361" s="377"/>
      <c r="AE361" s="377"/>
      <c r="AF361" s="399" t="s">
        <v>422</v>
      </c>
      <c r="AG361" s="389">
        <v>8</v>
      </c>
      <c r="AH361" s="395">
        <v>7</v>
      </c>
      <c r="AI361" s="391" t="s">
        <v>229</v>
      </c>
      <c r="AJ361" s="378"/>
      <c r="AK361" s="378"/>
      <c r="AL361" s="383">
        <v>0</v>
      </c>
      <c r="AM361" s="380" t="s">
        <v>50</v>
      </c>
      <c r="AN361" s="377" t="s">
        <v>51</v>
      </c>
      <c r="AO361" s="377"/>
      <c r="AP361" s="383"/>
      <c r="AQ361" s="383"/>
      <c r="AR361" s="383"/>
      <c r="AU361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100270, 'Б-100270-13',date'2016-03-03',2, 7, 7, 'RUR', 1, 18, date'2016-03-06', date'2016-03-07', 1002701, 1, to_date('2016-05-08 00:00:00','YYYY-MM-DD HH24:MI:SS'), 50000, 9000, 0, 359, 0, 'c1', 8,null);insert into xxxx_oebs_cash_payment_test (ID, INVOICE_ID, OEBS_PAYMENT, DOC_DATE, COMISS_DATE) values (s_xxxx_oebs_cash_payment_test.NEXTVAL, 100270, 25000, to_date('2016-05-08 00:00:00','YYYY-MM-DD HH24:MI:SS'), date'2016-05-31' );insert into xxxx_client_discount_m  (ID,CLIENT_ID,CLIENT_AVG_DISCOUNT,DT) values (s_xxxx_client_discount_m.NEXTVAL,359, 7, date'2016-03-01');</v>
      </c>
    </row>
    <row r="362" spans="1:47" ht="15" customHeight="1" x14ac:dyDescent="0.3">
      <c r="A362" s="375">
        <v>33</v>
      </c>
      <c r="B362" s="441"/>
      <c r="C362" s="377" t="str">
        <f t="shared" si="306"/>
        <v>100033</v>
      </c>
      <c r="D362" s="377" t="str">
        <f t="shared" si="307"/>
        <v>100033/13</v>
      </c>
      <c r="E362" s="378" t="s">
        <v>251</v>
      </c>
      <c r="F362" s="378" t="s">
        <v>252</v>
      </c>
      <c r="G362" s="377">
        <v>1</v>
      </c>
      <c r="H362" s="379">
        <v>100271</v>
      </c>
      <c r="I362" s="380" t="str">
        <f t="shared" si="308"/>
        <v>Б-100271-13</v>
      </c>
      <c r="J362" s="381">
        <v>2</v>
      </c>
      <c r="K362" s="465">
        <v>29</v>
      </c>
      <c r="L362" s="377" t="s">
        <v>42</v>
      </c>
      <c r="M362" s="381">
        <v>1</v>
      </c>
      <c r="N362" s="377">
        <v>18</v>
      </c>
      <c r="O362" s="378" t="s">
        <v>169</v>
      </c>
      <c r="P362" s="378" t="s">
        <v>234</v>
      </c>
      <c r="Q362" s="378" t="s">
        <v>235</v>
      </c>
      <c r="R362" s="383" t="str">
        <f t="shared" si="309"/>
        <v>1002711</v>
      </c>
      <c r="S362" s="380">
        <v>1</v>
      </c>
      <c r="T362" s="399" t="s">
        <v>149</v>
      </c>
      <c r="U362" s="377">
        <v>50000</v>
      </c>
      <c r="V362" s="377">
        <f t="shared" si="310"/>
        <v>9000</v>
      </c>
      <c r="W362" s="377">
        <v>0</v>
      </c>
      <c r="X362" s="384">
        <v>360</v>
      </c>
      <c r="Y362" s="385" t="s">
        <v>47</v>
      </c>
      <c r="Z362" s="386">
        <f t="shared" si="291"/>
        <v>41000</v>
      </c>
      <c r="AA362" s="387"/>
      <c r="AB362" s="396"/>
      <c r="AC362" s="379">
        <f t="shared" si="311"/>
        <v>25000</v>
      </c>
      <c r="AD362" s="377"/>
      <c r="AE362" s="377"/>
      <c r="AF362" s="399" t="s">
        <v>422</v>
      </c>
      <c r="AG362" s="389">
        <v>8</v>
      </c>
      <c r="AH362" s="397">
        <v>20</v>
      </c>
      <c r="AI362" s="391" t="s">
        <v>229</v>
      </c>
      <c r="AJ362" s="378"/>
      <c r="AK362" s="378"/>
      <c r="AL362" s="383">
        <v>0</v>
      </c>
      <c r="AM362" s="380" t="s">
        <v>50</v>
      </c>
      <c r="AN362" s="377" t="s">
        <v>51</v>
      </c>
      <c r="AO362" s="377"/>
      <c r="AP362" s="383"/>
      <c r="AQ362" s="383"/>
      <c r="AR362" s="383"/>
      <c r="AU362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100271, 'Б-100271-13',date'2016-03-04',2, 29, 29, 'RUR', 1, 18, date'2016-03-06', date'2016-03-07', 1002711, 1, to_date('2016-05-09 00:00:00','YYYY-MM-DD HH24:MI:SS'), 50000, 9000, 0, 360, 0, 'c1', 8,null);insert into xxxx_oebs_cash_payment_test (ID, INVOICE_ID, OEBS_PAYMENT, DOC_DATE, COMISS_DATE) values (s_xxxx_oebs_cash_payment_test.NEXTVAL, 100271, 25000, to_date('2016-05-09 00:00:00','YYYY-MM-DD HH24:MI:SS'), date'2016-05-31' );insert into xxxx_client_discount_m  (ID,CLIENT_ID,CLIENT_AVG_DISCOUNT,DT) values (s_xxxx_client_discount_m.NEXTVAL,360, 20, date'2016-03-01');</v>
      </c>
    </row>
    <row r="363" spans="1:47" ht="15" customHeight="1" x14ac:dyDescent="0.3">
      <c r="A363" s="375">
        <v>33</v>
      </c>
      <c r="B363" s="441"/>
      <c r="C363" s="403" t="str">
        <f t="shared" si="306"/>
        <v>100033</v>
      </c>
      <c r="D363" s="403" t="str">
        <f t="shared" si="307"/>
        <v>100033/13</v>
      </c>
      <c r="E363" s="404" t="s">
        <v>251</v>
      </c>
      <c r="F363" s="404" t="s">
        <v>252</v>
      </c>
      <c r="G363" s="377">
        <v>1</v>
      </c>
      <c r="H363" s="379">
        <v>100272</v>
      </c>
      <c r="I363" s="403" t="str">
        <f t="shared" si="308"/>
        <v>Б-100272-13</v>
      </c>
      <c r="J363" s="381">
        <v>2</v>
      </c>
      <c r="K363" s="405">
        <v>1</v>
      </c>
      <c r="L363" s="403" t="s">
        <v>42</v>
      </c>
      <c r="M363" s="406">
        <v>1</v>
      </c>
      <c r="N363" s="403">
        <v>18</v>
      </c>
      <c r="O363" s="404" t="s">
        <v>170</v>
      </c>
      <c r="P363" s="404" t="s">
        <v>234</v>
      </c>
      <c r="Q363" s="404" t="s">
        <v>235</v>
      </c>
      <c r="R363" s="407" t="str">
        <f t="shared" si="309"/>
        <v>1002721</v>
      </c>
      <c r="S363" s="403">
        <v>1</v>
      </c>
      <c r="T363" s="401" t="s">
        <v>150</v>
      </c>
      <c r="U363" s="377">
        <v>50000</v>
      </c>
      <c r="V363" s="403">
        <f t="shared" si="310"/>
        <v>9000</v>
      </c>
      <c r="W363" s="403">
        <v>0</v>
      </c>
      <c r="X363" s="384">
        <v>361</v>
      </c>
      <c r="Y363" s="408" t="s">
        <v>47</v>
      </c>
      <c r="Z363" s="386">
        <f t="shared" si="291"/>
        <v>41000</v>
      </c>
      <c r="AA363" s="409"/>
      <c r="AB363" s="409"/>
      <c r="AC363" s="410">
        <f t="shared" si="311"/>
        <v>25000</v>
      </c>
      <c r="AD363" s="403"/>
      <c r="AE363" s="403"/>
      <c r="AF363" s="401" t="s">
        <v>422</v>
      </c>
      <c r="AG363" s="411">
        <v>8</v>
      </c>
      <c r="AH363" s="412">
        <v>13</v>
      </c>
      <c r="AI363" s="413" t="s">
        <v>229</v>
      </c>
      <c r="AJ363" s="404"/>
      <c r="AK363" s="404"/>
      <c r="AL363" s="407">
        <v>0</v>
      </c>
      <c r="AM363" s="403" t="s">
        <v>50</v>
      </c>
      <c r="AN363" s="403" t="s">
        <v>51</v>
      </c>
      <c r="AO363" s="403"/>
      <c r="AP363" s="407"/>
      <c r="AQ363" s="407"/>
      <c r="AR363" s="407"/>
      <c r="AS363" s="330"/>
      <c r="AU363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100272, 'Б-100272-13',date'2016-03-05',2, 1, 1, 'RUR', 1, 18, date'2016-03-06', date'2016-03-07', 1002721, 1, to_date('2016-05-11 00:00:00','YYYY-MM-DD HH24:MI:SS'), 50000, 9000, 0, 361, 0, 'c1', 8,null);insert into xxxx_oebs_cash_payment_test (ID, INVOICE_ID, OEBS_PAYMENT, DOC_DATE, COMISS_DATE) values (s_xxxx_oebs_cash_payment_test.NEXTVAL, 100272, 25000, to_date('2016-05-11 00:00:00','YYYY-MM-DD HH24:MI:SS'), date'2016-05-31' );insert into xxxx_client_discount_m  (ID,CLIENT_ID,CLIENT_AVG_DISCOUNT,DT) values (s_xxxx_client_discount_m.NEXTVAL,361, 13, date'2016-03-01');</v>
      </c>
    </row>
    <row r="364" spans="1:47" ht="15" customHeight="1" x14ac:dyDescent="0.3">
      <c r="A364" s="375">
        <v>34</v>
      </c>
      <c r="B364" s="376"/>
      <c r="C364" s="377" t="str">
        <f>"1000"&amp;A364</f>
        <v>100034</v>
      </c>
      <c r="D364" s="377" t="str">
        <f>"1000"&amp;A364&amp;"/13"</f>
        <v>100034/13</v>
      </c>
      <c r="E364" s="378" t="s">
        <v>251</v>
      </c>
      <c r="F364" s="378" t="s">
        <v>252</v>
      </c>
      <c r="G364" s="377">
        <v>1</v>
      </c>
      <c r="H364" s="379">
        <v>100273</v>
      </c>
      <c r="I364" s="380" t="str">
        <f>"Б-"&amp;H364&amp;"-13"</f>
        <v>Б-100273-13</v>
      </c>
      <c r="J364" s="381">
        <v>2</v>
      </c>
      <c r="K364" s="377">
        <v>7</v>
      </c>
      <c r="L364" s="377" t="s">
        <v>42</v>
      </c>
      <c r="M364" s="381">
        <v>1</v>
      </c>
      <c r="N364" s="377">
        <v>18</v>
      </c>
      <c r="O364" s="378" t="s">
        <v>167</v>
      </c>
      <c r="P364" s="378" t="s">
        <v>234</v>
      </c>
      <c r="Q364" s="378" t="s">
        <v>235</v>
      </c>
      <c r="R364" s="383" t="str">
        <f>H364&amp;"1"</f>
        <v>1002731</v>
      </c>
      <c r="S364" s="380">
        <v>1</v>
      </c>
      <c r="T364" s="378" t="s">
        <v>139</v>
      </c>
      <c r="U364" s="377">
        <v>60976</v>
      </c>
      <c r="V364" s="377">
        <v>10976</v>
      </c>
      <c r="W364" s="377">
        <v>0</v>
      </c>
      <c r="X364" s="384">
        <v>362</v>
      </c>
      <c r="Y364" s="385" t="s">
        <v>47</v>
      </c>
      <c r="Z364" s="386">
        <f t="shared" si="291"/>
        <v>50000</v>
      </c>
      <c r="AA364" s="387"/>
      <c r="AB364" s="388"/>
      <c r="AC364" s="379">
        <f>U364*0.5</f>
        <v>30488</v>
      </c>
      <c r="AD364" s="377"/>
      <c r="AE364" s="377"/>
      <c r="AF364" s="378" t="s">
        <v>231</v>
      </c>
      <c r="AG364" s="389">
        <v>8</v>
      </c>
      <c r="AH364" s="390">
        <v>13</v>
      </c>
      <c r="AI364" s="391" t="s">
        <v>229</v>
      </c>
      <c r="AJ364" s="378"/>
      <c r="AK364" s="378"/>
      <c r="AL364" s="383">
        <v>0</v>
      </c>
      <c r="AM364" s="438">
        <v>1</v>
      </c>
      <c r="AN364" s="377" t="s">
        <v>51</v>
      </c>
      <c r="AO364" s="377"/>
      <c r="AP364" s="444">
        <v>10000</v>
      </c>
      <c r="AQ364" s="445" t="s">
        <v>83</v>
      </c>
      <c r="AR364" s="446" t="s">
        <v>84</v>
      </c>
      <c r="AS364" s="383" t="s">
        <v>94</v>
      </c>
      <c r="AU364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100273, 'Б-100273-13',date'2016-03-02',2, 7, 7, 'RUR', 1, 18, date'2016-03-06', date'2016-03-07', 1002731, 1, to_date('2016-03-07 00:00:00','YYYY-MM-DD HH24:MI:SS'), 60976, 10976, 0, 362, 0, 'c1', 8,1);insert into xxxx_oebs_cash_payment_test (ID, INVOICE_ID, OEBS_PAYMENT, DOC_DATE, COMISS_DATE) values (s_xxxx_oebs_cash_payment_test.NEXTVAL, 100273, 30488, to_date('2016-03-07 00:00:00','YYYY-MM-DD HH24:MI:SS'), date'2016-03-31' );insert into xxxx_client_discount_m  (ID,CLIENT_ID,CLIENT_AVG_DISCOUNT,DT) values (s_xxxx_client_discount_m.NEXTVAL,362, 13, date'2016-03-01');insert into xxxx_loyal_clients_contr_attr (ID, CONTRACT_ID, CLIENT_ID, LC_TURNOVER, COLLATERAL_FIRST_DT, COLLATERAL_END_DT) values (s_xxxx_loyal_clients_contr_atr.NEXTVAL, 100034, 362, 10000, date'2015-03-01', date'2015-09-30' );</v>
      </c>
    </row>
    <row r="365" spans="1:47" ht="15" customHeight="1" x14ac:dyDescent="0.3">
      <c r="A365" s="375">
        <v>34</v>
      </c>
      <c r="B365" s="376"/>
      <c r="C365" s="377" t="str">
        <f t="shared" ref="C365:C369" si="312">"1000"&amp;A365</f>
        <v>100034</v>
      </c>
      <c r="D365" s="377" t="str">
        <f t="shared" ref="D365:D369" si="313">"1000"&amp;A365&amp;"/13"</f>
        <v>100034/13</v>
      </c>
      <c r="E365" s="378" t="s">
        <v>251</v>
      </c>
      <c r="F365" s="378" t="s">
        <v>252</v>
      </c>
      <c r="G365" s="377">
        <v>1</v>
      </c>
      <c r="H365" s="379">
        <v>100274</v>
      </c>
      <c r="I365" s="380" t="str">
        <f t="shared" ref="I365:I369" si="314">"Б-"&amp;H365&amp;"-13"</f>
        <v>Б-100274-13</v>
      </c>
      <c r="J365" s="381">
        <v>2</v>
      </c>
      <c r="K365" s="377">
        <v>7</v>
      </c>
      <c r="L365" s="377" t="s">
        <v>42</v>
      </c>
      <c r="M365" s="381">
        <v>1</v>
      </c>
      <c r="N365" s="377">
        <v>18</v>
      </c>
      <c r="O365" s="378" t="s">
        <v>168</v>
      </c>
      <c r="P365" s="378" t="s">
        <v>234</v>
      </c>
      <c r="Q365" s="378" t="s">
        <v>235</v>
      </c>
      <c r="R365" s="383" t="str">
        <f t="shared" ref="R365:R369" si="315">H365&amp;"1"</f>
        <v>1002741</v>
      </c>
      <c r="S365" s="380">
        <v>1</v>
      </c>
      <c r="T365" s="378" t="s">
        <v>140</v>
      </c>
      <c r="U365" s="377">
        <v>90000</v>
      </c>
      <c r="V365" s="377">
        <f t="shared" ref="V365:V369" si="316">U365*0.18</f>
        <v>16200</v>
      </c>
      <c r="W365" s="377">
        <v>0</v>
      </c>
      <c r="X365" s="384">
        <v>363</v>
      </c>
      <c r="Y365" s="385" t="s">
        <v>47</v>
      </c>
      <c r="Z365" s="386">
        <f t="shared" si="291"/>
        <v>73800</v>
      </c>
      <c r="AA365" s="387"/>
      <c r="AB365" s="429"/>
      <c r="AC365" s="379">
        <f t="shared" ref="AC365:AC369" si="317">U365*0.5</f>
        <v>45000</v>
      </c>
      <c r="AD365" s="377"/>
      <c r="AE365" s="377"/>
      <c r="AF365" s="378" t="s">
        <v>231</v>
      </c>
      <c r="AG365" s="389">
        <v>8</v>
      </c>
      <c r="AH365" s="395">
        <v>7</v>
      </c>
      <c r="AI365" s="391" t="s">
        <v>229</v>
      </c>
      <c r="AJ365" s="378"/>
      <c r="AK365" s="378"/>
      <c r="AL365" s="383">
        <v>0</v>
      </c>
      <c r="AM365" s="380" t="s">
        <v>50</v>
      </c>
      <c r="AN365" s="377" t="s">
        <v>51</v>
      </c>
      <c r="AO365" s="377"/>
      <c r="AP365" s="383"/>
      <c r="AQ365" s="383"/>
      <c r="AR365" s="383"/>
      <c r="AS365" s="383">
        <v>50000</v>
      </c>
      <c r="AU365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100274, 'Б-100274-13',date'2016-03-03',2, 7, 7, 'RUR', 1, 18, date'2016-03-06', date'2016-03-07', 1002741, 1, to_date('2016-03-08 00:00:00','YYYY-MM-DD HH24:MI:SS'), 90000, 16200, 0, 363, 0, 'c1', 8,null);insert into xxxx_oebs_cash_payment_test (ID, INVOICE_ID, OEBS_PAYMENT, DOC_DATE, COMISS_DATE) values (s_xxxx_oebs_cash_payment_test.NEXTVAL, 100274, 45000, to_date('2016-03-08 00:00:00','YYYY-MM-DD HH24:MI:SS'), date'2016-03-31' );insert into xxxx_client_discount_m  (ID,CLIENT_ID,CLIENT_AVG_DISCOUNT,DT) values (s_xxxx_client_discount_m.NEXTVAL,363, 7, date'2016-03-01');</v>
      </c>
    </row>
    <row r="366" spans="1:47" ht="15" customHeight="1" x14ac:dyDescent="0.3">
      <c r="A366" s="375">
        <v>34</v>
      </c>
      <c r="B366" s="376"/>
      <c r="C366" s="377" t="str">
        <f t="shared" si="312"/>
        <v>100034</v>
      </c>
      <c r="D366" s="377" t="str">
        <f t="shared" si="313"/>
        <v>100034/13</v>
      </c>
      <c r="E366" s="378" t="s">
        <v>251</v>
      </c>
      <c r="F366" s="378" t="s">
        <v>252</v>
      </c>
      <c r="G366" s="377">
        <v>1</v>
      </c>
      <c r="H366" s="379">
        <v>100275</v>
      </c>
      <c r="I366" s="380" t="str">
        <f t="shared" si="314"/>
        <v>Б-100275-13</v>
      </c>
      <c r="J366" s="381">
        <v>2</v>
      </c>
      <c r="K366" s="377">
        <v>7</v>
      </c>
      <c r="L366" s="377" t="s">
        <v>42</v>
      </c>
      <c r="M366" s="381">
        <v>1</v>
      </c>
      <c r="N366" s="377">
        <v>18</v>
      </c>
      <c r="O366" s="378" t="s">
        <v>168</v>
      </c>
      <c r="P366" s="378" t="s">
        <v>234</v>
      </c>
      <c r="Q366" s="378" t="s">
        <v>235</v>
      </c>
      <c r="R366" s="383" t="str">
        <f t="shared" si="315"/>
        <v>1002751</v>
      </c>
      <c r="S366" s="380">
        <v>1</v>
      </c>
      <c r="T366" s="378" t="s">
        <v>140</v>
      </c>
      <c r="U366" s="377">
        <v>90000</v>
      </c>
      <c r="V366" s="377">
        <f t="shared" si="316"/>
        <v>16200</v>
      </c>
      <c r="W366" s="377">
        <v>0</v>
      </c>
      <c r="X366" s="384">
        <v>364</v>
      </c>
      <c r="Y366" s="385" t="s">
        <v>47</v>
      </c>
      <c r="Z366" s="386">
        <f t="shared" si="291"/>
        <v>73800</v>
      </c>
      <c r="AA366" s="387"/>
      <c r="AB366" s="429"/>
      <c r="AC366" s="379">
        <f t="shared" si="317"/>
        <v>45000</v>
      </c>
      <c r="AD366" s="377"/>
      <c r="AE366" s="377"/>
      <c r="AF366" s="378" t="s">
        <v>231</v>
      </c>
      <c r="AG366" s="389">
        <v>8</v>
      </c>
      <c r="AH366" s="395">
        <v>7</v>
      </c>
      <c r="AI366" s="391" t="s">
        <v>229</v>
      </c>
      <c r="AJ366" s="378"/>
      <c r="AK366" s="378"/>
      <c r="AL366" s="383">
        <v>0</v>
      </c>
      <c r="AM366" s="380" t="s">
        <v>50</v>
      </c>
      <c r="AN366" s="377" t="s">
        <v>51</v>
      </c>
      <c r="AO366" s="377"/>
      <c r="AP366" s="383"/>
      <c r="AQ366" s="383"/>
      <c r="AR366" s="383"/>
      <c r="AS366" s="383" t="s">
        <v>95</v>
      </c>
      <c r="AU366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100275, 'Б-100275-13',date'2016-03-03',2, 7, 7, 'RUR', 1, 18, date'2016-03-06', date'2016-03-07', 1002751, 1, to_date('2016-03-08 00:00:00','YYYY-MM-DD HH24:MI:SS'), 90000, 16200, 0, 364, 0, 'c1', 8,null);insert into xxxx_oebs_cash_payment_test (ID, INVOICE_ID, OEBS_PAYMENT, DOC_DATE, COMISS_DATE) values (s_xxxx_oebs_cash_payment_test.NEXTVAL, 100275, 45000, to_date('2016-03-08 00:00:00','YYYY-MM-DD HH24:MI:SS'), date'2016-03-31' );insert into xxxx_client_discount_m  (ID,CLIENT_ID,CLIENT_AVG_DISCOUNT,DT) values (s_xxxx_client_discount_m.NEXTVAL,364, 7, date'2016-03-01');</v>
      </c>
    </row>
    <row r="367" spans="1:47" ht="15" customHeight="1" x14ac:dyDescent="0.3">
      <c r="A367" s="375">
        <v>34</v>
      </c>
      <c r="B367" s="376"/>
      <c r="C367" s="377" t="str">
        <f t="shared" si="312"/>
        <v>100034</v>
      </c>
      <c r="D367" s="377" t="str">
        <f t="shared" si="313"/>
        <v>100034/13</v>
      </c>
      <c r="E367" s="378" t="s">
        <v>251</v>
      </c>
      <c r="F367" s="378" t="s">
        <v>252</v>
      </c>
      <c r="G367" s="377">
        <v>1</v>
      </c>
      <c r="H367" s="379">
        <v>100276</v>
      </c>
      <c r="I367" s="380" t="str">
        <f t="shared" si="314"/>
        <v>Б-100276-13</v>
      </c>
      <c r="J367" s="381">
        <v>2</v>
      </c>
      <c r="K367" s="377">
        <v>7</v>
      </c>
      <c r="L367" s="377" t="s">
        <v>42</v>
      </c>
      <c r="M367" s="381">
        <v>1</v>
      </c>
      <c r="N367" s="377">
        <v>18</v>
      </c>
      <c r="O367" s="378" t="s">
        <v>169</v>
      </c>
      <c r="P367" s="378" t="s">
        <v>234</v>
      </c>
      <c r="Q367" s="378" t="s">
        <v>235</v>
      </c>
      <c r="R367" s="383" t="str">
        <f t="shared" si="315"/>
        <v>1002761</v>
      </c>
      <c r="S367" s="380">
        <v>1</v>
      </c>
      <c r="T367" s="378" t="s">
        <v>141</v>
      </c>
      <c r="U367" s="377">
        <v>80000</v>
      </c>
      <c r="V367" s="377">
        <f t="shared" si="316"/>
        <v>14400</v>
      </c>
      <c r="W367" s="377">
        <v>0</v>
      </c>
      <c r="X367" s="384">
        <v>365</v>
      </c>
      <c r="Y367" s="385" t="s">
        <v>47</v>
      </c>
      <c r="Z367" s="386">
        <f t="shared" si="291"/>
        <v>65600</v>
      </c>
      <c r="AA367" s="387"/>
      <c r="AB367" s="396"/>
      <c r="AC367" s="379">
        <f t="shared" si="317"/>
        <v>40000</v>
      </c>
      <c r="AD367" s="377"/>
      <c r="AE367" s="377"/>
      <c r="AF367" s="378" t="s">
        <v>231</v>
      </c>
      <c r="AG367" s="389">
        <v>8</v>
      </c>
      <c r="AH367" s="397">
        <v>20</v>
      </c>
      <c r="AI367" s="391" t="s">
        <v>229</v>
      </c>
      <c r="AJ367" s="378"/>
      <c r="AK367" s="378"/>
      <c r="AL367" s="383">
        <v>0</v>
      </c>
      <c r="AM367" s="380" t="s">
        <v>50</v>
      </c>
      <c r="AN367" s="377" t="s">
        <v>51</v>
      </c>
      <c r="AO367" s="377"/>
      <c r="AP367" s="383"/>
      <c r="AQ367" s="383"/>
      <c r="AR367" s="383"/>
      <c r="AS367" s="383"/>
      <c r="AU367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100276, 'Б-100276-13',date'2016-03-04',2, 7, 7, 'RUR', 1, 18, date'2016-03-06', date'2016-03-07', 1002761, 1, to_date('2016-03-09 00:00:00','YYYY-MM-DD HH24:MI:SS'), 80000, 14400, 0, 365, 0, 'c1', 8,null);insert into xxxx_oebs_cash_payment_test (ID, INVOICE_ID, OEBS_PAYMENT, DOC_DATE, COMISS_DATE) values (s_xxxx_oebs_cash_payment_test.NEXTVAL, 100276, 40000, to_date('2016-03-09 00:00:00','YYYY-MM-DD HH24:MI:SS'), date'2016-03-31' );insert into xxxx_client_discount_m  (ID,CLIENT_ID,CLIENT_AVG_DISCOUNT,DT) values (s_xxxx_client_discount_m.NEXTVAL,365, 20, date'2016-03-01');</v>
      </c>
    </row>
    <row r="368" spans="1:47" s="329" customFormat="1" ht="15" customHeight="1" x14ac:dyDescent="0.3">
      <c r="A368" s="375">
        <v>34</v>
      </c>
      <c r="B368" s="439"/>
      <c r="C368" s="380" t="str">
        <f t="shared" si="312"/>
        <v>100034</v>
      </c>
      <c r="D368" s="380" t="str">
        <f t="shared" si="313"/>
        <v>100034/13</v>
      </c>
      <c r="E368" s="455" t="s">
        <v>251</v>
      </c>
      <c r="F368" s="455" t="s">
        <v>252</v>
      </c>
      <c r="G368" s="380">
        <v>1</v>
      </c>
      <c r="H368" s="415">
        <v>100277</v>
      </c>
      <c r="I368" s="380" t="str">
        <f t="shared" si="314"/>
        <v>Б-100277-13</v>
      </c>
      <c r="J368" s="456">
        <v>2</v>
      </c>
      <c r="K368" s="466">
        <v>11</v>
      </c>
      <c r="L368" s="380" t="s">
        <v>42</v>
      </c>
      <c r="M368" s="456">
        <v>1</v>
      </c>
      <c r="N368" s="380">
        <v>18</v>
      </c>
      <c r="O368" s="455" t="s">
        <v>170</v>
      </c>
      <c r="P368" s="455" t="s">
        <v>234</v>
      </c>
      <c r="Q368" s="455" t="s">
        <v>235</v>
      </c>
      <c r="R368" s="380" t="str">
        <f t="shared" si="315"/>
        <v>1002771</v>
      </c>
      <c r="S368" s="380">
        <v>1</v>
      </c>
      <c r="T368" s="455" t="s">
        <v>142</v>
      </c>
      <c r="U368" s="380">
        <v>60000</v>
      </c>
      <c r="V368" s="380">
        <f t="shared" si="316"/>
        <v>10800</v>
      </c>
      <c r="W368" s="380">
        <v>0</v>
      </c>
      <c r="X368" s="415">
        <v>366</v>
      </c>
      <c r="Y368" s="458" t="s">
        <v>47</v>
      </c>
      <c r="Z368" s="459">
        <f t="shared" si="291"/>
        <v>49200</v>
      </c>
      <c r="AA368" s="460"/>
      <c r="AB368" s="460"/>
      <c r="AC368" s="415">
        <f t="shared" si="317"/>
        <v>30000</v>
      </c>
      <c r="AD368" s="380"/>
      <c r="AE368" s="380"/>
      <c r="AF368" s="455" t="s">
        <v>231</v>
      </c>
      <c r="AG368" s="461">
        <v>8</v>
      </c>
      <c r="AH368" s="462">
        <v>13</v>
      </c>
      <c r="AI368" s="463" t="s">
        <v>229</v>
      </c>
      <c r="AJ368" s="455"/>
      <c r="AK368" s="455"/>
      <c r="AL368" s="380">
        <v>0</v>
      </c>
      <c r="AM368" s="380" t="s">
        <v>50</v>
      </c>
      <c r="AN368" s="380" t="s">
        <v>51</v>
      </c>
      <c r="AO368" s="380"/>
      <c r="AP368" s="380"/>
      <c r="AQ368" s="380"/>
      <c r="AR368" s="380"/>
      <c r="AS368" s="380"/>
      <c r="AU368" s="329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100277, 'Б-100277-13',date'2016-03-05',2, 11, 11, 'RUR', 1, 18, date'2016-03-06', date'2016-03-07', 1002771, 1, to_date('2016-03-11 00:00:00','YYYY-MM-DD HH24:MI:SS'), 60000, 10800, 0, 366, 0, 'c1', 8,null);insert into xxxx_oebs_cash_payment_test (ID, INVOICE_ID, OEBS_PAYMENT, DOC_DATE, COMISS_DATE) values (s_xxxx_oebs_cash_payment_test.NEXTVAL, 100277, 30000, to_date('2016-03-11 00:00:00','YYYY-MM-DD HH24:MI:SS'), date'2016-03-31' );insert into xxxx_client_discount_m  (ID,CLIENT_ID,CLIENT_AVG_DISCOUNT,DT) values (s_xxxx_client_discount_m.NEXTVAL,366, 13, date'2016-03-01');</v>
      </c>
    </row>
    <row r="369" spans="1:47" s="330" customFormat="1" ht="15" customHeight="1" x14ac:dyDescent="0.3">
      <c r="A369" s="375">
        <v>34</v>
      </c>
      <c r="B369" s="440"/>
      <c r="C369" s="403" t="str">
        <f t="shared" si="312"/>
        <v>100034</v>
      </c>
      <c r="D369" s="403" t="str">
        <f t="shared" si="313"/>
        <v>100034/13</v>
      </c>
      <c r="E369" s="404" t="s">
        <v>251</v>
      </c>
      <c r="F369" s="404" t="s">
        <v>252</v>
      </c>
      <c r="G369" s="377">
        <v>1</v>
      </c>
      <c r="H369" s="379">
        <v>100278</v>
      </c>
      <c r="I369" s="403" t="str">
        <f t="shared" si="314"/>
        <v>Б-100278-13</v>
      </c>
      <c r="J369" s="381">
        <v>2</v>
      </c>
      <c r="K369" s="454">
        <v>29</v>
      </c>
      <c r="L369" s="403" t="s">
        <v>42</v>
      </c>
      <c r="M369" s="406">
        <v>1</v>
      </c>
      <c r="N369" s="403">
        <v>18</v>
      </c>
      <c r="O369" s="404" t="s">
        <v>170</v>
      </c>
      <c r="P369" s="404" t="s">
        <v>234</v>
      </c>
      <c r="Q369" s="404" t="s">
        <v>235</v>
      </c>
      <c r="R369" s="407" t="str">
        <f t="shared" si="315"/>
        <v>1002781</v>
      </c>
      <c r="S369" s="403">
        <v>1</v>
      </c>
      <c r="T369" s="404" t="s">
        <v>142</v>
      </c>
      <c r="U369" s="403">
        <v>60000</v>
      </c>
      <c r="V369" s="403">
        <f t="shared" si="316"/>
        <v>10800</v>
      </c>
      <c r="W369" s="403">
        <v>0</v>
      </c>
      <c r="X369" s="384">
        <v>367</v>
      </c>
      <c r="Y369" s="408" t="s">
        <v>47</v>
      </c>
      <c r="Z369" s="386">
        <f t="shared" si="291"/>
        <v>49200</v>
      </c>
      <c r="AA369" s="409"/>
      <c r="AB369" s="409"/>
      <c r="AC369" s="410">
        <f t="shared" si="317"/>
        <v>30000</v>
      </c>
      <c r="AD369" s="403"/>
      <c r="AE369" s="403"/>
      <c r="AF369" s="404" t="s">
        <v>231</v>
      </c>
      <c r="AG369" s="411">
        <v>8</v>
      </c>
      <c r="AH369" s="412">
        <v>13</v>
      </c>
      <c r="AI369" s="413" t="s">
        <v>229</v>
      </c>
      <c r="AJ369" s="404"/>
      <c r="AK369" s="404"/>
      <c r="AL369" s="407">
        <v>0</v>
      </c>
      <c r="AM369" s="403" t="s">
        <v>50</v>
      </c>
      <c r="AN369" s="403" t="s">
        <v>51</v>
      </c>
      <c r="AO369" s="403"/>
      <c r="AP369" s="407"/>
      <c r="AQ369" s="407"/>
      <c r="AR369" s="407"/>
      <c r="AS369" s="407"/>
      <c r="AU369" t="str">
        <f t="shared" si="29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100278, 'Б-100278-13',date'2016-03-05',2, 29, 29, 'RUR', 1, 18, date'2016-03-06', date'2016-03-07', 1002781, 1, to_date('2016-03-11 00:00:00','YYYY-MM-DD HH24:MI:SS'), 60000, 10800, 0, 367, 0, 'c1', 8,null);insert into xxxx_oebs_cash_payment_test (ID, INVOICE_ID, OEBS_PAYMENT, DOC_DATE, COMISS_DATE) values (s_xxxx_oebs_cash_payment_test.NEXTVAL, 100278, 30000, to_date('2016-03-11 00:00:00','YYYY-MM-DD HH24:MI:SS'), date'2016-03-31' );insert into xxxx_client_discount_m  (ID,CLIENT_ID,CLIENT_AVG_DISCOUNT,DT) values (s_xxxx_client_discount_m.NEXTVAL,367, 13, date'2016-03-01');</v>
      </c>
    </row>
    <row r="370" spans="1:47" x14ac:dyDescent="0.3">
      <c r="H370" s="415">
        <v>100279</v>
      </c>
      <c r="X370" s="415">
        <v>368</v>
      </c>
    </row>
    <row r="371" spans="1:47" s="329" customFormat="1" ht="15" customHeight="1" x14ac:dyDescent="0.3">
      <c r="AU371" t="str">
        <f t="shared" ref="AU371:AU386" si="31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"&amp;A56&amp;", "&amp;C56&amp;", '"&amp;D56&amp;"', date'"&amp;E56&amp;"', date'"&amp;F56&amp;"', "&amp;G56&amp;", "&amp;H56&amp;", '"&amp;I56&amp;"',date'"&amp;O56&amp;"',"&amp;J56&amp;", "&amp;K56&amp;", "&amp;K56&amp;", '"&amp;L56&amp;"', "&amp;M56&amp;", "&amp;N56&amp;", date'"&amp;P56&amp;"', date'"&amp;Q56&amp;"', "&amp;R56&amp;", "&amp;S56&amp;", to_date('"&amp;T56&amp;"','YYYY-MM-DD HH24:MI:SS'), "&amp;U56&amp;", "&amp;V56&amp;", "&amp;W56&amp;", "&amp;X56&amp;", "&amp;AL56&amp;", '"&amp;AN56&amp;"', "&amp;AG56&amp;","&amp;AM56&amp;");"&amp;
IF(LEN(AC56)&gt;0,"insert into xxxx_oebs_cash_payment_test (ID, INVOICE_ID, OEBS_PAYMENT, DOC_DATE, COMISS_DATE) values (s_xxxx_oebs_cash_payment_test.NEXTVAL, "&amp;H56&amp;", "&amp;AC56&amp;", to_date('"&amp;T56&amp;"','YYYY-MM-DD HH24:MI:SS'), "&amp;AF56&amp;" );","")&amp;
IF(LEN(AD56)&gt;0,"insert into xxxx_oebs_cash_payment_test (ID, INVOICE_ID, OEBS_PAYMENT, DOC_DATE, COMISS_DATE) values (s_xxxx_oebs_cash_payment_test.NEXTVAL, "&amp;H56&amp;", "&amp;AD56&amp;", to_date('"&amp;T56&amp;"','YYYY-MM-DD HH24:MI:SS'), "&amp;AF56&amp;" );","")&amp;
IF(LEN(AE56)&gt;0,"insert into xxxx_oebs_cash_payment_test (ID, INVOICE_ID, OEBS_PAYMENT, DOC_DATE, COMISS_DATE) values (s_xxxx_oebs_cash_payment_test.NEXTVAL, "&amp;H56&amp;", "&amp;AE56&amp;", to_date('"&amp;T56&amp;"','YYYY-MM-DD HH24:MI:SS'), "&amp;AF56&amp;" );","")&amp;
IF(LEN(AH56)&gt;0,"insert into xxxx_client_discount_m  (ID,CLIENT_ID,CLIENT_AVG_DISCOUNT,DT) values (s_xxxx_client_discount_m.NEXTVAL,"&amp;X56&amp;", "&amp;AH56&amp;", "&amp;AI56&amp;");","")&amp;
IF(LEN(AJ56)&gt;0,"insert into xxxx_client_discount_m  (ID,CLIENT_ID,CLIENT_AVG_DISCOUNT,DT) values (s_xxxx_client_discount_m.NEXTVAL,"&amp;X56&amp;", "&amp;AJ56&amp;", "&amp;AK56&amp;");","")&amp;
IF(LEN(AO56)&gt;0,"insert into xxxx_contract_signed_attr (ID, CONTRACT_ID, CODE, KEY_NUM) values (s_xxxx_contract_signed_attr.NEXTVAL, "&amp;C56&amp;", 'SUPERCOMMISSION_BONUS' , "&amp;AO56&amp;" );","")&amp;
IF(LEN(AP56)&gt;0,"insert into xxxx_loyal_clients_contr_attr (ID, CONTRACT_ID, CLIENT_ID, LC_TURNOVER, COLLATERAL_FIRST_DT, COLLATERAL_END_DT) values (s_xxxx_loyal_clients_contr_atr.NEXTVAL, "&amp;C56&amp;", "&amp;X56&amp;", "&amp;AP56&amp;", "&amp;AQ56&amp;", "&amp;AR56&amp;"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100065, 'Б-100065-13',date'2016-04-02',2,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372" spans="1:47" s="329" customFormat="1" ht="15" customHeight="1" x14ac:dyDescent="0.3">
      <c r="AU372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100066, 'Б-100066-13',date'2016-04-03',2,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373" spans="1:47" s="329" customFormat="1" ht="15" customHeight="1" x14ac:dyDescent="0.3">
      <c r="AU373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100067, 'Б-100067-13',date'2016-04-03',2,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374" spans="1:47" s="329" customFormat="1" ht="15" customHeight="1" x14ac:dyDescent="0.3">
      <c r="AU374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100068, 'Б-100068-13',date'2016-04-04',2,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375" spans="1:47" s="329" customFormat="1" ht="15" customHeight="1" x14ac:dyDescent="0.3">
      <c r="AU375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100069, 'Б-100069-13',date'2016-04-05',2,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376" spans="1:47" x14ac:dyDescent="0.3">
      <c r="AU376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100070, 'Б-100070-13',date'2016-03-02',2,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377" spans="1:47" x14ac:dyDescent="0.3">
      <c r="AU377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100071, 'Б-100071-13',date'2016-03-03',2,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378" spans="1:47" x14ac:dyDescent="0.3">
      <c r="AU378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100072, 'Б-100072-13',date'2016-03-03',2,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379" spans="1:47" x14ac:dyDescent="0.3">
      <c r="AU379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100073, 'Б-100073-13',date'2016-03-04',2,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380" spans="1:47" x14ac:dyDescent="0.3">
      <c r="AU380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100074, 'Б-100074-13',date'2016-03-05',2,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381" spans="1:47" x14ac:dyDescent="0.3">
      <c r="AU381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100075, 'Б-100075-13',date'2016-03-02',2, 7, 7, 'RUR', 1, 18, date'2016-03-06', date'2016-03-07', 1000751, 1, to_date('2016-03-07 00:00:00','YYYY-MM-DD HH24:MI:SS'), 60000, 10800, 0, 164, 0, 'c1', 8,null);insert into xxxx_oebs_cash_payment_test (ID, INVOICE_ID, OEBS_PAYMENT, DOC_DATE, COMISS_DATE) values (s_xxxx_oebs_cash_payment_test.NEXTVAL, 100075, 30000, to_date('2016-03-07 00:00:00','YYYY-MM-DD HH24:MI:SS'), date'2016-03-31' );insert into xxxx_client_discount_m  (ID,CLIENT_ID,CLIENT_AVG_DISCOUNT,DT) values (s_xxxx_client_discount_m.NEXTVAL,164, 13, date'2016-03-01');</v>
      </c>
    </row>
    <row r="382" spans="1:47" x14ac:dyDescent="0.3">
      <c r="AU382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100076, 'Б-100076-13',date'2016-03-03',2, 7, 7, 'RUR', 1, 18, date'2016-03-06', date'2016-03-07', 1000761, 1, to_date('2016-03-08 00:00:00','YYYY-MM-DD HH24:MI:SS'), 30000, 5400, 0, 165, 0, 'c1', 8,null);insert into xxxx_oebs_cash_payment_test (ID, INVOICE_ID, OEBS_PAYMENT, DOC_DATE, COMISS_DATE) values (s_xxxx_oebs_cash_payment_test.NEXTVAL, 100076, 15000, to_date('2016-03-08 00:00:00','YYYY-MM-DD HH24:MI:SS'), date'2016-03-31' );insert into xxxx_client_discount_m  (ID,CLIENT_ID,CLIENT_AVG_DISCOUNT,DT) values (s_xxxx_client_discount_m.NEXTVAL,165, 7, date'2016-03-01');</v>
      </c>
    </row>
    <row r="383" spans="1:47" x14ac:dyDescent="0.3">
      <c r="AU383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100077, 'Б-100077-13',date'2016-03-03',2,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384" spans="1:47" x14ac:dyDescent="0.3">
      <c r="AU384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100078, 'Б-100078-13',date'2016-03-04',2, 3, 3, 'RUR', 1, 18, date'2016-03-06', date'2016-03-07', 1000781, 1, to_date('2016-03-09 00:00:00','YYYY-MM-DD HH24:MI:SS'), 70000, 12600, 0, 167, 0, 'c1', 8,null);insert into xxxx_oebs_cash_payment_test (ID, INVOICE_ID, OEBS_PAYMENT, DOC_DATE, COMISS_DATE) values (s_xxxx_oebs_cash_payment_test.NEXTVAL, 100078, 35000, to_date('2016-03-09 00:00:00','YYYY-MM-DD HH24:MI:SS'), date'2016-03-31' );insert into xxxx_client_discount_m  (ID,CLIENT_ID,CLIENT_AVG_DISCOUNT,DT) values (s_xxxx_client_discount_m.NEXTVAL,167, 20, date'2016-03-01');</v>
      </c>
    </row>
    <row r="385" spans="1:47" x14ac:dyDescent="0.3">
      <c r="AU385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100079, 'Б-100079-13',date'2016-03-04',2, 1, 1, 'RUR', 1, 18, date'2016-03-06', date'2016-03-07', 1000791, 1, to_date('2016-03-09 00:00:00','YYYY-MM-DD HH24:MI:SS'), 23902, 4302.36, 0, 168, 0, 'c1', 8,null);insert into xxxx_oebs_cash_payment_test (ID, INVOICE_ID, OEBS_PAYMENT, DOC_DATE, COMISS_DATE) values (s_xxxx_oebs_cash_payment_test.NEXTVAL, 100079, 11951, to_date('2016-03-09 00:00:00','YYYY-MM-DD HH24:MI:SS'), date'2016-03-31' );insert into xxxx_client_discount_m  (ID,CLIENT_ID,CLIENT_AVG_DISCOUNT,DT) values (s_xxxx_client_discount_m.NEXTVAL,168, 20, date'2016-03-01');</v>
      </c>
    </row>
    <row r="386" spans="1:47" x14ac:dyDescent="0.3">
      <c r="AU386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100080, 'Б-100080-13',date'2016-03-05',2,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387" spans="1:47" x14ac:dyDescent="0.3">
      <c r="A387" s="375"/>
      <c r="C387" s="380"/>
      <c r="D387" s="380"/>
      <c r="E387" s="455"/>
      <c r="F387" s="455"/>
      <c r="G387" s="377"/>
      <c r="H387" s="415"/>
      <c r="I387" s="380"/>
      <c r="J387" s="381"/>
      <c r="K387" s="466"/>
      <c r="L387" s="380"/>
      <c r="M387" s="456"/>
      <c r="N387" s="380"/>
      <c r="O387" s="455"/>
      <c r="P387" s="455"/>
      <c r="Q387" s="455"/>
      <c r="R387" s="380"/>
      <c r="S387" s="380"/>
      <c r="T387" s="455"/>
      <c r="U387" s="380"/>
      <c r="V387" s="380"/>
      <c r="W387" s="380"/>
      <c r="X387" s="415"/>
      <c r="Y387" s="458"/>
      <c r="Z387" s="459"/>
      <c r="AA387" s="460"/>
      <c r="AB387" s="460"/>
      <c r="AC387" s="415"/>
      <c r="AD387" s="380"/>
      <c r="AE387" s="380"/>
      <c r="AF387" s="455"/>
      <c r="AG387" s="461"/>
      <c r="AH387" s="462"/>
      <c r="AI387" s="463"/>
      <c r="AJ387" s="455"/>
      <c r="AK387" s="455"/>
      <c r="AL387" s="380"/>
      <c r="AM387" s="380"/>
      <c r="AN387" s="380"/>
      <c r="AO387" s="380"/>
      <c r="AP387" s="380"/>
      <c r="AQ387" s="380"/>
      <c r="AR387" s="380"/>
      <c r="AS387" s="380"/>
    </row>
    <row r="388" spans="1:47" x14ac:dyDescent="0.3">
      <c r="A388" s="375"/>
      <c r="C388" s="380"/>
      <c r="D388" s="380"/>
      <c r="E388" s="455"/>
      <c r="F388" s="455"/>
      <c r="G388" s="377"/>
      <c r="H388" s="415"/>
      <c r="I388" s="380"/>
      <c r="J388" s="381"/>
      <c r="K388" s="466"/>
      <c r="L388" s="380"/>
      <c r="M388" s="456"/>
      <c r="N388" s="380"/>
      <c r="O388" s="455"/>
      <c r="P388" s="455"/>
      <c r="Q388" s="455"/>
      <c r="R388" s="380"/>
      <c r="S388" s="380"/>
      <c r="T388" s="455"/>
      <c r="U388" s="380"/>
      <c r="V388" s="380"/>
      <c r="W388" s="380"/>
      <c r="X388" s="415"/>
      <c r="Y388" s="458"/>
      <c r="Z388" s="459"/>
      <c r="AA388" s="460"/>
      <c r="AB388" s="460"/>
      <c r="AC388" s="415"/>
      <c r="AD388" s="380"/>
      <c r="AE388" s="380"/>
      <c r="AF388" s="455"/>
      <c r="AG388" s="461"/>
      <c r="AH388" s="462"/>
      <c r="AI388" s="463"/>
      <c r="AJ388" s="455"/>
      <c r="AK388" s="455"/>
      <c r="AL388" s="380"/>
      <c r="AM388" s="380"/>
      <c r="AN388" s="380"/>
      <c r="AO388" s="380"/>
      <c r="AP388" s="380"/>
      <c r="AQ388" s="380"/>
      <c r="AR388" s="380"/>
      <c r="AS388" s="380"/>
    </row>
    <row r="389" spans="1:47" x14ac:dyDescent="0.3">
      <c r="A389" s="375"/>
      <c r="C389" s="380"/>
      <c r="D389" s="380"/>
      <c r="E389" s="455"/>
      <c r="F389" s="455"/>
      <c r="G389" s="377"/>
      <c r="H389" s="415"/>
      <c r="I389" s="380"/>
      <c r="J389" s="381"/>
      <c r="K389" s="466"/>
      <c r="L389" s="380"/>
      <c r="M389" s="456"/>
      <c r="N389" s="380"/>
      <c r="O389" s="455"/>
      <c r="P389" s="455"/>
      <c r="Q389" s="455"/>
      <c r="R389" s="380"/>
      <c r="S389" s="380"/>
      <c r="T389" s="455"/>
      <c r="U389" s="380"/>
      <c r="V389" s="380"/>
      <c r="W389" s="380"/>
      <c r="X389" s="415"/>
      <c r="Y389" s="458"/>
      <c r="Z389" s="459"/>
      <c r="AA389" s="460"/>
      <c r="AB389" s="460"/>
      <c r="AC389" s="415"/>
      <c r="AD389" s="380"/>
      <c r="AE389" s="380"/>
      <c r="AF389" s="455"/>
      <c r="AG389" s="461"/>
      <c r="AH389" s="462"/>
      <c r="AI389" s="463"/>
      <c r="AJ389" s="455"/>
      <c r="AK389" s="455"/>
      <c r="AL389" s="380"/>
      <c r="AM389" s="380"/>
      <c r="AN389" s="380"/>
      <c r="AO389" s="380"/>
      <c r="AP389" s="380"/>
      <c r="AQ389" s="380"/>
      <c r="AR389" s="380"/>
      <c r="AS389" s="380"/>
    </row>
    <row r="390" spans="1:47" x14ac:dyDescent="0.3">
      <c r="A390" s="375"/>
      <c r="C390" s="380"/>
      <c r="D390" s="380"/>
      <c r="E390" s="455"/>
      <c r="F390" s="455"/>
      <c r="G390" s="377"/>
      <c r="H390" s="415"/>
      <c r="I390" s="380"/>
      <c r="J390" s="381"/>
      <c r="K390" s="466"/>
      <c r="L390" s="380"/>
      <c r="M390" s="456"/>
      <c r="N390" s="380"/>
      <c r="O390" s="455"/>
      <c r="P390" s="455"/>
      <c r="Q390" s="455"/>
      <c r="R390" s="380"/>
      <c r="S390" s="380"/>
      <c r="T390" s="455"/>
      <c r="U390" s="380"/>
      <c r="V390" s="380"/>
      <c r="W390" s="380"/>
      <c r="X390" s="415"/>
      <c r="Y390" s="458"/>
      <c r="Z390" s="459"/>
      <c r="AA390" s="460"/>
      <c r="AB390" s="460"/>
      <c r="AC390" s="415"/>
      <c r="AD390" s="380"/>
      <c r="AE390" s="380"/>
      <c r="AF390" s="455"/>
      <c r="AG390" s="461"/>
      <c r="AH390" s="462"/>
      <c r="AI390" s="463"/>
      <c r="AJ390" s="455"/>
      <c r="AK390" s="455"/>
      <c r="AL390" s="380"/>
      <c r="AM390" s="380"/>
      <c r="AN390" s="380"/>
      <c r="AO390" s="380"/>
      <c r="AP390" s="380"/>
      <c r="AQ390" s="380"/>
      <c r="AR390" s="380"/>
      <c r="AS390" s="380"/>
    </row>
    <row r="391" spans="1:47" x14ac:dyDescent="0.3">
      <c r="A391" s="375"/>
      <c r="C391" s="380"/>
      <c r="D391" s="380"/>
      <c r="E391" s="455"/>
      <c r="F391" s="455"/>
      <c r="G391" s="377"/>
      <c r="H391" s="415"/>
      <c r="I391" s="380"/>
      <c r="J391" s="381"/>
      <c r="K391" s="466"/>
      <c r="L391" s="380"/>
      <c r="M391" s="456"/>
      <c r="N391" s="380"/>
      <c r="O391" s="455"/>
      <c r="P391" s="455"/>
      <c r="Q391" s="455"/>
      <c r="R391" s="380"/>
      <c r="S391" s="380"/>
      <c r="T391" s="455"/>
      <c r="U391" s="380"/>
      <c r="V391" s="380"/>
      <c r="W391" s="380"/>
      <c r="X391" s="415"/>
      <c r="Y391" s="458"/>
      <c r="Z391" s="459"/>
      <c r="AA391" s="460"/>
      <c r="AB391" s="460"/>
      <c r="AC391" s="415"/>
      <c r="AD391" s="380"/>
      <c r="AE391" s="380"/>
      <c r="AF391" s="455"/>
      <c r="AG391" s="461"/>
      <c r="AH391" s="462"/>
      <c r="AI391" s="463"/>
      <c r="AJ391" s="455"/>
      <c r="AK391" s="455"/>
      <c r="AL391" s="380"/>
      <c r="AM391" s="380"/>
      <c r="AN391" s="380"/>
      <c r="AO391" s="380"/>
      <c r="AP391" s="380"/>
      <c r="AQ391" s="380"/>
      <c r="AR391" s="380"/>
      <c r="AS391" s="380"/>
    </row>
    <row r="392" spans="1:47" x14ac:dyDescent="0.3">
      <c r="A392" s="375"/>
      <c r="C392" s="380"/>
      <c r="D392" s="380"/>
      <c r="E392" s="455"/>
      <c r="F392" s="455"/>
      <c r="G392" s="377"/>
      <c r="H392" s="415"/>
      <c r="I392" s="380"/>
      <c r="J392" s="381"/>
      <c r="K392" s="466"/>
      <c r="L392" s="380"/>
      <c r="M392" s="456"/>
      <c r="N392" s="380"/>
      <c r="O392" s="455"/>
      <c r="P392" s="455"/>
      <c r="Q392" s="455"/>
      <c r="R392" s="380"/>
      <c r="S392" s="380"/>
      <c r="T392" s="455"/>
      <c r="U392" s="380"/>
      <c r="V392" s="380"/>
      <c r="W392" s="380"/>
      <c r="X392" s="415"/>
      <c r="Y392" s="458"/>
      <c r="Z392" s="459"/>
      <c r="AA392" s="460"/>
      <c r="AB392" s="460"/>
      <c r="AC392" s="415"/>
      <c r="AD392" s="380"/>
      <c r="AE392" s="380"/>
      <c r="AF392" s="455"/>
      <c r="AG392" s="461"/>
      <c r="AH392" s="462"/>
      <c r="AI392" s="463"/>
      <c r="AJ392" s="455"/>
      <c r="AK392" s="455"/>
      <c r="AL392" s="380"/>
      <c r="AM392" s="380"/>
      <c r="AN392" s="380"/>
      <c r="AO392" s="380"/>
      <c r="AP392" s="380"/>
      <c r="AQ392" s="380"/>
      <c r="AR392" s="380"/>
      <c r="AS392" s="380"/>
    </row>
    <row r="393" spans="1:47" x14ac:dyDescent="0.3">
      <c r="A393" s="375"/>
      <c r="C393" s="380"/>
      <c r="D393" s="380"/>
      <c r="E393" s="455"/>
      <c r="F393" s="455"/>
      <c r="G393" s="377"/>
      <c r="H393" s="415"/>
      <c r="I393" s="380"/>
      <c r="J393" s="381"/>
      <c r="K393" s="466"/>
      <c r="L393" s="380"/>
      <c r="M393" s="456"/>
      <c r="N393" s="380"/>
      <c r="O393" s="455"/>
      <c r="P393" s="455"/>
      <c r="Q393" s="455"/>
      <c r="R393" s="380"/>
      <c r="S393" s="380"/>
      <c r="T393" s="455"/>
      <c r="U393" s="380"/>
      <c r="V393" s="380"/>
      <c r="W393" s="380"/>
      <c r="X393" s="415"/>
      <c r="Y393" s="458"/>
      <c r="Z393" s="459"/>
      <c r="AA393" s="460"/>
      <c r="AB393" s="460"/>
      <c r="AC393" s="415"/>
      <c r="AD393" s="380"/>
      <c r="AE393" s="380"/>
      <c r="AF393" s="455"/>
      <c r="AG393" s="461"/>
      <c r="AH393" s="462"/>
      <c r="AI393" s="463"/>
      <c r="AJ393" s="455"/>
      <c r="AK393" s="455"/>
      <c r="AL393" s="380"/>
      <c r="AM393" s="380"/>
      <c r="AN393" s="380"/>
      <c r="AO393" s="380"/>
      <c r="AP393" s="380"/>
      <c r="AQ393" s="380"/>
      <c r="AR393" s="380"/>
      <c r="AS393" s="380"/>
    </row>
    <row r="394" spans="1:47" x14ac:dyDescent="0.3">
      <c r="A394" s="375"/>
      <c r="C394" s="380"/>
      <c r="D394" s="380"/>
      <c r="E394" s="455"/>
      <c r="F394" s="455"/>
      <c r="G394" s="377"/>
      <c r="H394" s="415"/>
      <c r="I394" s="380"/>
      <c r="J394" s="381"/>
      <c r="K394" s="466"/>
      <c r="L394" s="380"/>
      <c r="M394" s="456"/>
      <c r="N394" s="380"/>
      <c r="O394" s="455"/>
      <c r="P394" s="455"/>
      <c r="Q394" s="455"/>
      <c r="R394" s="380"/>
      <c r="S394" s="380"/>
      <c r="T394" s="455"/>
      <c r="U394" s="380"/>
      <c r="V394" s="380"/>
      <c r="W394" s="380"/>
      <c r="X394" s="415"/>
      <c r="Y394" s="458"/>
      <c r="Z394" s="459"/>
      <c r="AA394" s="460"/>
      <c r="AB394" s="460"/>
      <c r="AC394" s="415"/>
      <c r="AD394" s="380"/>
      <c r="AE394" s="380"/>
      <c r="AF394" s="455"/>
      <c r="AG394" s="461"/>
      <c r="AH394" s="462"/>
      <c r="AI394" s="463"/>
      <c r="AJ394" s="455"/>
      <c r="AK394" s="455"/>
      <c r="AL394" s="380"/>
      <c r="AM394" s="380"/>
      <c r="AN394" s="380"/>
      <c r="AO394" s="380"/>
      <c r="AP394" s="380"/>
      <c r="AQ394" s="380"/>
      <c r="AR394" s="380"/>
      <c r="AS394" s="380"/>
    </row>
    <row r="395" spans="1:47" x14ac:dyDescent="0.3">
      <c r="A395" s="375"/>
      <c r="C395" s="380"/>
      <c r="D395" s="380"/>
      <c r="E395" s="455"/>
      <c r="F395" s="455"/>
      <c r="G395" s="377"/>
      <c r="H395" s="415"/>
      <c r="I395" s="380"/>
      <c r="J395" s="381"/>
      <c r="K395" s="466"/>
      <c r="L395" s="380"/>
      <c r="M395" s="456"/>
      <c r="N395" s="380"/>
      <c r="O395" s="455"/>
      <c r="P395" s="455"/>
      <c r="Q395" s="455"/>
      <c r="R395" s="380"/>
      <c r="S395" s="380"/>
      <c r="T395" s="455"/>
      <c r="U395" s="380"/>
      <c r="V395" s="380"/>
      <c r="W395" s="380"/>
      <c r="X395" s="415"/>
      <c r="Y395" s="458"/>
      <c r="Z395" s="459"/>
      <c r="AA395" s="460"/>
      <c r="AB395" s="460"/>
      <c r="AC395" s="415"/>
      <c r="AD395" s="380"/>
      <c r="AE395" s="380"/>
      <c r="AF395" s="455"/>
      <c r="AG395" s="461"/>
      <c r="AH395" s="462"/>
      <c r="AI395" s="463"/>
      <c r="AJ395" s="455"/>
      <c r="AK395" s="455"/>
      <c r="AL395" s="380"/>
      <c r="AM395" s="380"/>
      <c r="AN395" s="380"/>
      <c r="AO395" s="380"/>
      <c r="AP395" s="380"/>
      <c r="AQ395" s="380"/>
      <c r="AR395" s="380"/>
      <c r="AS395" s="380"/>
    </row>
    <row r="396" spans="1:47" x14ac:dyDescent="0.3">
      <c r="A396" s="375"/>
      <c r="C396" s="380"/>
      <c r="D396" s="380"/>
      <c r="E396" s="455"/>
      <c r="F396" s="455"/>
      <c r="G396" s="377"/>
      <c r="H396" s="415"/>
      <c r="I396" s="380"/>
      <c r="J396" s="381"/>
      <c r="K396" s="466"/>
      <c r="L396" s="380"/>
      <c r="M396" s="456"/>
      <c r="N396" s="380"/>
      <c r="O396" s="455"/>
      <c r="P396" s="455"/>
      <c r="Q396" s="455"/>
      <c r="R396" s="380"/>
      <c r="S396" s="380"/>
      <c r="T396" s="455"/>
      <c r="U396" s="380"/>
      <c r="V396" s="380"/>
      <c r="W396" s="380"/>
      <c r="X396" s="415"/>
      <c r="Y396" s="458"/>
      <c r="Z396" s="459"/>
      <c r="AA396" s="460"/>
      <c r="AB396" s="460"/>
      <c r="AC396" s="415"/>
      <c r="AD396" s="380"/>
      <c r="AE396" s="380"/>
      <c r="AF396" s="455"/>
      <c r="AG396" s="461"/>
      <c r="AH396" s="462"/>
      <c r="AI396" s="463"/>
      <c r="AJ396" s="455"/>
      <c r="AK396" s="455"/>
      <c r="AL396" s="380"/>
      <c r="AM396" s="380"/>
      <c r="AN396" s="380"/>
      <c r="AO396" s="380"/>
      <c r="AP396" s="380"/>
      <c r="AQ396" s="380"/>
      <c r="AR396" s="380"/>
      <c r="AS396" s="380"/>
    </row>
    <row r="397" spans="1:47" x14ac:dyDescent="0.3">
      <c r="A397" s="375"/>
      <c r="C397" s="380"/>
      <c r="D397" s="380"/>
      <c r="E397" s="455"/>
      <c r="F397" s="455"/>
      <c r="G397" s="377"/>
      <c r="H397" s="415"/>
      <c r="I397" s="380"/>
      <c r="J397" s="381"/>
      <c r="K397" s="466"/>
      <c r="L397" s="380"/>
      <c r="M397" s="456"/>
      <c r="N397" s="380"/>
      <c r="O397" s="455"/>
      <c r="P397" s="455"/>
      <c r="Q397" s="455"/>
      <c r="R397" s="380"/>
      <c r="S397" s="380"/>
      <c r="T397" s="455"/>
      <c r="U397" s="380"/>
      <c r="V397" s="380"/>
      <c r="W397" s="380"/>
      <c r="X397" s="415"/>
      <c r="Y397" s="458"/>
      <c r="Z397" s="459"/>
      <c r="AA397" s="460"/>
      <c r="AB397" s="460"/>
      <c r="AC397" s="415"/>
      <c r="AD397" s="380"/>
      <c r="AE397" s="380"/>
      <c r="AF397" s="455"/>
      <c r="AG397" s="461"/>
      <c r="AH397" s="462"/>
      <c r="AI397" s="463"/>
      <c r="AJ397" s="455"/>
      <c r="AK397" s="455"/>
      <c r="AL397" s="380"/>
      <c r="AM397" s="380"/>
      <c r="AN397" s="380"/>
      <c r="AO397" s="380"/>
      <c r="AP397" s="380"/>
      <c r="AQ397" s="380"/>
      <c r="AR397" s="380"/>
      <c r="AS397" s="380"/>
    </row>
    <row r="398" spans="1:47" x14ac:dyDescent="0.3">
      <c r="A398" s="375"/>
      <c r="C398" s="380"/>
      <c r="D398" s="380"/>
      <c r="E398" s="455"/>
      <c r="F398" s="455"/>
      <c r="G398" s="377"/>
      <c r="H398" s="415"/>
      <c r="I398" s="380"/>
      <c r="J398" s="381"/>
      <c r="K398" s="466"/>
      <c r="L398" s="380"/>
      <c r="M398" s="456"/>
      <c r="N398" s="380"/>
      <c r="O398" s="455"/>
      <c r="P398" s="455"/>
      <c r="Q398" s="455"/>
      <c r="R398" s="380"/>
      <c r="S398" s="380"/>
      <c r="T398" s="455"/>
      <c r="U398" s="380"/>
      <c r="V398" s="380"/>
      <c r="W398" s="380"/>
      <c r="X398" s="415"/>
      <c r="Y398" s="458"/>
      <c r="Z398" s="459"/>
      <c r="AA398" s="460"/>
      <c r="AB398" s="460"/>
      <c r="AC398" s="415"/>
      <c r="AD398" s="380"/>
      <c r="AE398" s="380"/>
      <c r="AF398" s="455"/>
      <c r="AG398" s="461"/>
      <c r="AH398" s="462"/>
      <c r="AI398" s="463"/>
      <c r="AJ398" s="455"/>
      <c r="AK398" s="455"/>
      <c r="AL398" s="380"/>
      <c r="AM398" s="380"/>
      <c r="AN398" s="380"/>
      <c r="AO398" s="380"/>
      <c r="AP398" s="380"/>
      <c r="AQ398" s="380"/>
      <c r="AR398" s="380"/>
      <c r="AS398" s="380"/>
    </row>
    <row r="399" spans="1:47" x14ac:dyDescent="0.3">
      <c r="A399" s="375"/>
      <c r="C399" s="380"/>
      <c r="D399" s="380"/>
      <c r="E399" s="455"/>
      <c r="F399" s="455"/>
      <c r="G399" s="377"/>
      <c r="H399" s="415"/>
      <c r="I399" s="380"/>
      <c r="J399" s="381"/>
      <c r="K399" s="466"/>
      <c r="L399" s="380"/>
      <c r="M399" s="456"/>
      <c r="N399" s="380"/>
      <c r="O399" s="455"/>
      <c r="P399" s="455"/>
      <c r="Q399" s="455"/>
      <c r="R399" s="380"/>
      <c r="S399" s="380"/>
      <c r="T399" s="455"/>
      <c r="U399" s="380"/>
      <c r="V399" s="380"/>
      <c r="W399" s="380"/>
      <c r="X399" s="415"/>
      <c r="Y399" s="458"/>
      <c r="Z399" s="459"/>
      <c r="AA399" s="460"/>
      <c r="AB399" s="460"/>
      <c r="AC399" s="415"/>
      <c r="AD399" s="380"/>
      <c r="AE399" s="380"/>
      <c r="AF399" s="455"/>
      <c r="AG399" s="461"/>
      <c r="AH399" s="462"/>
      <c r="AI399" s="463"/>
      <c r="AJ399" s="455"/>
      <c r="AK399" s="455"/>
      <c r="AL399" s="380"/>
      <c r="AM399" s="380"/>
      <c r="AN399" s="380"/>
      <c r="AO399" s="380"/>
      <c r="AP399" s="380"/>
      <c r="AQ399" s="380"/>
      <c r="AR399" s="380"/>
      <c r="AS399" s="380"/>
    </row>
    <row r="400" spans="1:47" x14ac:dyDescent="0.3">
      <c r="A400" s="375"/>
      <c r="C400" s="380"/>
      <c r="D400" s="380"/>
      <c r="E400" s="455"/>
      <c r="F400" s="455"/>
      <c r="G400" s="377"/>
      <c r="H400" s="415"/>
      <c r="I400" s="380"/>
      <c r="J400" s="381"/>
      <c r="K400" s="466"/>
      <c r="L400" s="380"/>
      <c r="M400" s="456"/>
      <c r="N400" s="380"/>
      <c r="O400" s="455"/>
      <c r="P400" s="455"/>
      <c r="Q400" s="455"/>
      <c r="R400" s="380"/>
      <c r="S400" s="380"/>
      <c r="T400" s="455"/>
      <c r="U400" s="380"/>
      <c r="V400" s="380"/>
      <c r="W400" s="380"/>
      <c r="X400" s="415"/>
      <c r="Y400" s="458"/>
      <c r="Z400" s="459"/>
      <c r="AA400" s="460"/>
      <c r="AB400" s="460"/>
      <c r="AC400" s="415"/>
      <c r="AD400" s="380"/>
      <c r="AE400" s="380"/>
      <c r="AF400" s="455"/>
      <c r="AG400" s="461"/>
      <c r="AH400" s="462"/>
      <c r="AI400" s="463"/>
      <c r="AJ400" s="455"/>
      <c r="AK400" s="455"/>
      <c r="AL400" s="380"/>
      <c r="AM400" s="380"/>
      <c r="AN400" s="380"/>
      <c r="AO400" s="380"/>
      <c r="AP400" s="380"/>
      <c r="AQ400" s="380"/>
      <c r="AR400" s="380"/>
      <c r="AS400" s="380"/>
    </row>
    <row r="401" spans="1:47" x14ac:dyDescent="0.3">
      <c r="A401" s="375"/>
      <c r="C401" s="380"/>
      <c r="D401" s="380"/>
      <c r="E401" s="455"/>
      <c r="F401" s="455"/>
      <c r="G401" s="377"/>
      <c r="H401" s="415"/>
      <c r="I401" s="380"/>
      <c r="J401" s="381"/>
      <c r="K401" s="466"/>
      <c r="L401" s="380"/>
      <c r="M401" s="456"/>
      <c r="N401" s="380"/>
      <c r="O401" s="455"/>
      <c r="P401" s="455"/>
      <c r="Q401" s="455"/>
      <c r="R401" s="380"/>
      <c r="S401" s="380"/>
      <c r="T401" s="455"/>
      <c r="U401" s="380"/>
      <c r="V401" s="380"/>
      <c r="W401" s="380"/>
      <c r="X401" s="415"/>
      <c r="Y401" s="458"/>
      <c r="Z401" s="459"/>
      <c r="AA401" s="460"/>
      <c r="AB401" s="460"/>
      <c r="AC401" s="415"/>
      <c r="AD401" s="380"/>
      <c r="AE401" s="380"/>
      <c r="AF401" s="455"/>
      <c r="AG401" s="461"/>
      <c r="AH401" s="462"/>
      <c r="AI401" s="463"/>
      <c r="AJ401" s="455"/>
      <c r="AK401" s="455"/>
      <c r="AL401" s="380"/>
      <c r="AM401" s="380"/>
      <c r="AN401" s="380"/>
      <c r="AO401" s="380"/>
      <c r="AP401" s="380"/>
      <c r="AQ401" s="380"/>
      <c r="AR401" s="380"/>
      <c r="AS401" s="380"/>
    </row>
    <row r="402" spans="1:47" x14ac:dyDescent="0.3">
      <c r="A402" s="375"/>
      <c r="C402" s="380"/>
      <c r="D402" s="380"/>
      <c r="E402" s="455"/>
      <c r="F402" s="455"/>
      <c r="G402" s="377"/>
      <c r="H402" s="415"/>
      <c r="I402" s="380"/>
      <c r="J402" s="381"/>
      <c r="K402" s="466"/>
      <c r="L402" s="380"/>
      <c r="M402" s="456"/>
      <c r="N402" s="380"/>
      <c r="O402" s="455"/>
      <c r="P402" s="455"/>
      <c r="Q402" s="455"/>
      <c r="R402" s="380"/>
      <c r="S402" s="380"/>
      <c r="T402" s="455"/>
      <c r="U402" s="380"/>
      <c r="V402" s="380"/>
      <c r="W402" s="380"/>
      <c r="X402" s="415"/>
      <c r="Y402" s="458"/>
      <c r="Z402" s="459"/>
      <c r="AA402" s="460"/>
      <c r="AB402" s="460"/>
      <c r="AC402" s="415"/>
      <c r="AD402" s="380"/>
      <c r="AE402" s="380"/>
      <c r="AF402" s="455"/>
      <c r="AG402" s="461"/>
      <c r="AH402" s="462"/>
      <c r="AI402" s="463"/>
      <c r="AJ402" s="455"/>
      <c r="AK402" s="455"/>
      <c r="AL402" s="380"/>
      <c r="AM402" s="380"/>
      <c r="AN402" s="380"/>
      <c r="AO402" s="380"/>
      <c r="AP402" s="380"/>
      <c r="AQ402" s="380"/>
      <c r="AR402" s="380"/>
      <c r="AS402" s="380"/>
    </row>
    <row r="403" spans="1:47" x14ac:dyDescent="0.3">
      <c r="A403" s="375"/>
      <c r="C403" s="380"/>
      <c r="D403" s="380"/>
      <c r="E403" s="455"/>
      <c r="F403" s="455"/>
      <c r="G403" s="377"/>
      <c r="H403" s="415"/>
      <c r="I403" s="380"/>
      <c r="J403" s="381"/>
      <c r="K403" s="466"/>
      <c r="L403" s="380"/>
      <c r="M403" s="456"/>
      <c r="N403" s="380"/>
      <c r="O403" s="455"/>
      <c r="P403" s="455"/>
      <c r="Q403" s="455"/>
      <c r="R403" s="380"/>
      <c r="S403" s="380"/>
      <c r="T403" s="455"/>
      <c r="U403" s="380"/>
      <c r="V403" s="380"/>
      <c r="W403" s="380"/>
      <c r="X403" s="415"/>
      <c r="Y403" s="458"/>
      <c r="Z403" s="459"/>
      <c r="AA403" s="460"/>
      <c r="AB403" s="460"/>
      <c r="AC403" s="415"/>
      <c r="AD403" s="380"/>
      <c r="AE403" s="380"/>
      <c r="AF403" s="455"/>
      <c r="AG403" s="461"/>
      <c r="AH403" s="462"/>
      <c r="AI403" s="463"/>
      <c r="AJ403" s="455"/>
      <c r="AK403" s="455"/>
      <c r="AL403" s="380"/>
      <c r="AM403" s="380"/>
      <c r="AN403" s="380"/>
      <c r="AO403" s="380"/>
      <c r="AP403" s="380"/>
      <c r="AQ403" s="380"/>
      <c r="AR403" s="380"/>
      <c r="AS403" s="380"/>
    </row>
    <row r="404" spans="1:47" x14ac:dyDescent="0.3">
      <c r="A404" s="375"/>
      <c r="C404" s="380"/>
      <c r="D404" s="380"/>
      <c r="E404" s="455"/>
      <c r="F404" s="455"/>
      <c r="G404" s="377"/>
      <c r="H404" s="415"/>
      <c r="I404" s="380"/>
      <c r="J404" s="381"/>
      <c r="K404" s="466"/>
      <c r="L404" s="380"/>
      <c r="M404" s="456"/>
      <c r="N404" s="380"/>
      <c r="O404" s="455"/>
      <c r="P404" s="455"/>
      <c r="Q404" s="455"/>
      <c r="R404" s="380"/>
      <c r="S404" s="380"/>
      <c r="T404" s="455"/>
      <c r="U404" s="380"/>
      <c r="V404" s="380"/>
      <c r="W404" s="380"/>
      <c r="X404" s="415"/>
      <c r="Y404" s="458"/>
      <c r="Z404" s="459"/>
      <c r="AA404" s="460"/>
      <c r="AB404" s="460"/>
      <c r="AC404" s="415"/>
      <c r="AD404" s="380"/>
      <c r="AE404" s="380"/>
      <c r="AF404" s="455"/>
      <c r="AG404" s="461"/>
      <c r="AH404" s="462"/>
      <c r="AI404" s="463"/>
      <c r="AJ404" s="455"/>
      <c r="AK404" s="455"/>
      <c r="AL404" s="380"/>
      <c r="AM404" s="380"/>
      <c r="AN404" s="380"/>
      <c r="AO404" s="380"/>
      <c r="AP404" s="380"/>
      <c r="AQ404" s="380"/>
      <c r="AR404" s="380"/>
      <c r="AS404" s="380"/>
    </row>
    <row r="405" spans="1:47" x14ac:dyDescent="0.3">
      <c r="A405" s="375"/>
      <c r="C405" s="380"/>
      <c r="D405" s="380"/>
      <c r="E405" s="455"/>
      <c r="F405" s="455"/>
      <c r="G405" s="377"/>
      <c r="H405" s="415"/>
      <c r="I405" s="380"/>
      <c r="J405" s="381"/>
      <c r="K405" s="466"/>
      <c r="L405" s="380"/>
      <c r="M405" s="456"/>
      <c r="N405" s="380"/>
      <c r="O405" s="455"/>
      <c r="P405" s="455"/>
      <c r="Q405" s="455"/>
      <c r="R405" s="380"/>
      <c r="S405" s="380"/>
      <c r="T405" s="455"/>
      <c r="U405" s="380"/>
      <c r="V405" s="380"/>
      <c r="W405" s="380"/>
      <c r="X405" s="415"/>
      <c r="Y405" s="458"/>
      <c r="Z405" s="459"/>
      <c r="AA405" s="460"/>
      <c r="AB405" s="460"/>
      <c r="AC405" s="415"/>
      <c r="AD405" s="380"/>
      <c r="AE405" s="380"/>
      <c r="AF405" s="455"/>
      <c r="AG405" s="461"/>
      <c r="AH405" s="462"/>
      <c r="AI405" s="463"/>
      <c r="AJ405" s="455"/>
      <c r="AK405" s="455"/>
      <c r="AL405" s="380"/>
      <c r="AM405" s="380"/>
      <c r="AN405" s="380"/>
      <c r="AO405" s="380"/>
      <c r="AP405" s="380"/>
      <c r="AQ405" s="380"/>
      <c r="AR405" s="380"/>
      <c r="AS405" s="380"/>
    </row>
    <row r="406" spans="1:47" x14ac:dyDescent="0.3">
      <c r="A406" s="375"/>
      <c r="C406" s="380"/>
      <c r="D406" s="380"/>
      <c r="E406" s="455"/>
      <c r="F406" s="455"/>
      <c r="G406" s="377"/>
      <c r="H406" s="415"/>
      <c r="I406" s="380"/>
      <c r="J406" s="381"/>
      <c r="K406" s="466"/>
      <c r="L406" s="380"/>
      <c r="M406" s="456"/>
      <c r="N406" s="380"/>
      <c r="O406" s="455"/>
      <c r="P406" s="455"/>
      <c r="Q406" s="455"/>
      <c r="R406" s="380"/>
      <c r="S406" s="380"/>
      <c r="T406" s="455"/>
      <c r="U406" s="380"/>
      <c r="V406" s="380"/>
      <c r="W406" s="380"/>
      <c r="X406" s="415"/>
      <c r="Y406" s="458"/>
      <c r="Z406" s="459"/>
      <c r="AA406" s="460"/>
      <c r="AB406" s="460"/>
      <c r="AC406" s="415"/>
      <c r="AD406" s="380"/>
      <c r="AE406" s="380"/>
      <c r="AF406" s="455"/>
      <c r="AG406" s="461"/>
      <c r="AH406" s="462"/>
      <c r="AI406" s="463"/>
      <c r="AJ406" s="455"/>
      <c r="AK406" s="455"/>
      <c r="AL406" s="380"/>
      <c r="AM406" s="380"/>
      <c r="AN406" s="380"/>
      <c r="AO406" s="380"/>
      <c r="AP406" s="380"/>
      <c r="AQ406" s="380"/>
      <c r="AR406" s="380"/>
      <c r="AS406" s="380"/>
    </row>
    <row r="407" spans="1:47" x14ac:dyDescent="0.3">
      <c r="A407" s="375"/>
      <c r="C407" s="380"/>
      <c r="D407" s="380"/>
      <c r="E407" s="455"/>
      <c r="F407" s="455"/>
      <c r="G407" s="377"/>
      <c r="H407" s="415"/>
      <c r="I407" s="380"/>
      <c r="J407" s="381"/>
      <c r="K407" s="466"/>
      <c r="L407" s="380"/>
      <c r="M407" s="456"/>
      <c r="N407" s="380"/>
      <c r="O407" s="455"/>
      <c r="P407" s="455"/>
      <c r="Q407" s="455"/>
      <c r="R407" s="380"/>
      <c r="S407" s="380"/>
      <c r="T407" s="455"/>
      <c r="U407" s="380"/>
      <c r="V407" s="380"/>
      <c r="W407" s="380"/>
      <c r="X407" s="415"/>
      <c r="Y407" s="458"/>
      <c r="Z407" s="459"/>
      <c r="AA407" s="460"/>
      <c r="AB407" s="460"/>
      <c r="AC407" s="415"/>
      <c r="AD407" s="380"/>
      <c r="AE407" s="380"/>
      <c r="AF407" s="455"/>
      <c r="AG407" s="461"/>
      <c r="AH407" s="462"/>
      <c r="AI407" s="463"/>
      <c r="AJ407" s="455"/>
      <c r="AK407" s="455"/>
      <c r="AL407" s="380"/>
      <c r="AM407" s="380"/>
      <c r="AN407" s="380"/>
      <c r="AO407" s="380"/>
      <c r="AP407" s="380"/>
      <c r="AQ407" s="380"/>
      <c r="AR407" s="380"/>
      <c r="AS407" s="380"/>
    </row>
    <row r="408" spans="1:47" x14ac:dyDescent="0.3">
      <c r="A408" s="375"/>
      <c r="C408" s="380"/>
      <c r="D408" s="380"/>
      <c r="E408" s="455"/>
      <c r="F408" s="455"/>
      <c r="G408" s="377"/>
      <c r="H408" s="415"/>
      <c r="I408" s="380"/>
      <c r="J408" s="381"/>
      <c r="K408" s="466"/>
      <c r="L408" s="380"/>
      <c r="M408" s="456"/>
      <c r="N408" s="380"/>
      <c r="O408" s="455"/>
      <c r="P408" s="455"/>
      <c r="Q408" s="455"/>
      <c r="R408" s="380"/>
      <c r="S408" s="380"/>
      <c r="T408" s="455"/>
      <c r="U408" s="380"/>
      <c r="V408" s="380"/>
      <c r="W408" s="380"/>
      <c r="X408" s="415"/>
      <c r="Y408" s="458"/>
      <c r="Z408" s="459"/>
      <c r="AA408" s="460"/>
      <c r="AB408" s="460"/>
      <c r="AC408" s="415"/>
      <c r="AD408" s="380"/>
      <c r="AE408" s="380"/>
      <c r="AF408" s="455"/>
      <c r="AG408" s="461"/>
      <c r="AH408" s="462"/>
      <c r="AI408" s="463"/>
      <c r="AJ408" s="455"/>
      <c r="AK408" s="455"/>
      <c r="AL408" s="380"/>
      <c r="AM408" s="380"/>
      <c r="AN408" s="380"/>
      <c r="AO408" s="380"/>
      <c r="AP408" s="380"/>
      <c r="AQ408" s="380"/>
      <c r="AR408" s="380"/>
      <c r="AS408" s="380"/>
    </row>
    <row r="409" spans="1:47" x14ac:dyDescent="0.3">
      <c r="A409" s="375"/>
      <c r="C409" s="380"/>
      <c r="D409" s="380"/>
      <c r="E409" s="455"/>
      <c r="F409" s="455"/>
      <c r="G409" s="377"/>
      <c r="H409" s="415"/>
      <c r="I409" s="380"/>
      <c r="J409" s="381"/>
      <c r="K409" s="466"/>
      <c r="L409" s="380"/>
      <c r="M409" s="456"/>
      <c r="N409" s="380"/>
      <c r="O409" s="455"/>
      <c r="P409" s="455"/>
      <c r="Q409" s="455"/>
      <c r="R409" s="380"/>
      <c r="S409" s="380"/>
      <c r="T409" s="455"/>
      <c r="U409" s="380"/>
      <c r="V409" s="380"/>
      <c r="W409" s="380"/>
      <c r="X409" s="415"/>
      <c r="Y409" s="458"/>
      <c r="Z409" s="459"/>
      <c r="AA409" s="460"/>
      <c r="AB409" s="460"/>
      <c r="AC409" s="415"/>
      <c r="AD409" s="380"/>
      <c r="AE409" s="380"/>
      <c r="AF409" s="455"/>
      <c r="AG409" s="461"/>
      <c r="AH409" s="462"/>
      <c r="AI409" s="463"/>
      <c r="AJ409" s="455"/>
      <c r="AK409" s="455"/>
      <c r="AL409" s="380"/>
      <c r="AM409" s="380"/>
      <c r="AN409" s="380"/>
      <c r="AO409" s="380"/>
      <c r="AP409" s="380"/>
      <c r="AQ409" s="380"/>
      <c r="AR409" s="380"/>
      <c r="AS409" s="380"/>
    </row>
    <row r="410" spans="1:47" x14ac:dyDescent="0.3">
      <c r="A410" s="375"/>
      <c r="C410" s="380"/>
      <c r="D410" s="380"/>
      <c r="E410" s="455"/>
      <c r="F410" s="455"/>
      <c r="G410" s="377"/>
      <c r="H410" s="415"/>
      <c r="I410" s="380"/>
      <c r="J410" s="381"/>
      <c r="K410" s="466"/>
      <c r="L410" s="380"/>
      <c r="M410" s="456"/>
      <c r="N410" s="380"/>
      <c r="O410" s="455"/>
      <c r="P410" s="455"/>
      <c r="Q410" s="455"/>
      <c r="R410" s="380"/>
      <c r="S410" s="380"/>
      <c r="T410" s="455"/>
      <c r="U410" s="380"/>
      <c r="V410" s="380"/>
      <c r="W410" s="380"/>
      <c r="X410" s="415"/>
      <c r="Y410" s="458"/>
      <c r="Z410" s="459"/>
      <c r="AA410" s="460"/>
      <c r="AB410" s="460"/>
      <c r="AC410" s="415"/>
      <c r="AD410" s="380"/>
      <c r="AE410" s="380"/>
      <c r="AF410" s="455"/>
      <c r="AG410" s="461"/>
      <c r="AH410" s="462"/>
      <c r="AI410" s="463"/>
      <c r="AJ410" s="455"/>
      <c r="AK410" s="455"/>
      <c r="AL410" s="380"/>
      <c r="AM410" s="380"/>
      <c r="AN410" s="380"/>
      <c r="AO410" s="380"/>
      <c r="AP410" s="380"/>
      <c r="AQ410" s="380"/>
      <c r="AR410" s="380"/>
      <c r="AS410" s="380"/>
    </row>
    <row r="411" spans="1:47" x14ac:dyDescent="0.3">
      <c r="A411" s="375"/>
      <c r="C411" s="380"/>
      <c r="D411" s="380"/>
      <c r="E411" s="455"/>
      <c r="F411" s="455"/>
      <c r="G411" s="377"/>
      <c r="H411" s="415"/>
      <c r="I411" s="380"/>
      <c r="J411" s="381"/>
      <c r="K411" s="466"/>
      <c r="L411" s="380"/>
      <c r="M411" s="456"/>
      <c r="N411" s="380"/>
      <c r="O411" s="455"/>
      <c r="P411" s="455"/>
      <c r="Q411" s="455"/>
      <c r="R411" s="380"/>
      <c r="S411" s="380"/>
      <c r="T411" s="455"/>
      <c r="U411" s="380"/>
      <c r="V411" s="380"/>
      <c r="W411" s="380"/>
      <c r="X411" s="415"/>
      <c r="Y411" s="458"/>
      <c r="Z411" s="459"/>
      <c r="AA411" s="460"/>
      <c r="AB411" s="460"/>
      <c r="AC411" s="415"/>
      <c r="AD411" s="380"/>
      <c r="AE411" s="380"/>
      <c r="AF411" s="455"/>
      <c r="AG411" s="461"/>
      <c r="AH411" s="462"/>
      <c r="AI411" s="463"/>
      <c r="AJ411" s="455"/>
      <c r="AK411" s="455"/>
      <c r="AL411" s="380"/>
      <c r="AM411" s="380"/>
      <c r="AN411" s="380"/>
      <c r="AO411" s="380"/>
      <c r="AP411" s="380"/>
      <c r="AQ411" s="380"/>
      <c r="AR411" s="380"/>
      <c r="AS411" s="380"/>
    </row>
    <row r="412" spans="1:47" x14ac:dyDescent="0.3">
      <c r="AU412" t="s">
        <v>546</v>
      </c>
    </row>
    <row r="413" spans="1:47" ht="27" customHeight="1" x14ac:dyDescent="0.3">
      <c r="U413" s="377"/>
      <c r="V413" s="377"/>
      <c r="AU413" s="468" t="str">
        <f>"insert into xxxx_currency_rate (id, cc, rate, rate_dt) select s_xxxx_currency_rate.NEXTVAL, cr.cc, cr.rate, dates.rate_dt from ((select 'RUR' as cc, 1 as rate from dual) cr cross join"&amp;" (select distinct trunc(act_dt) as rate_dt from XXXX_NEW_COMM_CONTRACT_BASIC)dates);"</f>
        <v>insert into xxxx_currency_rate (id, cc, rate, rate_dt) select s_xxxx_currency_rate.NEXTVAL, cr.cc, cr.rate, dates.rate_dt from ((select 'RUR' as cc, 1 as rate from dual) cr cross join (select distinct trunc(act_dt) as rate_dt from XXXX_NEW_COMM_CONTRACT_BASIC)dates);</v>
      </c>
    </row>
    <row r="414" spans="1:47" ht="27" customHeight="1" x14ac:dyDescent="0.3">
      <c r="AU414" s="469" t="str">
        <f>"insert into xxxx_currency_rate (id, cc, rate, rate_dt) select s_xxxx_currency_rate.NEXTVAL, cr.cc, cr.rate, dates.rate_dt from ((select 'USD' as cc, 30 as rate from dual) cr cross join"&amp;" (select distinct trunc(act_dt) as rate_dt from XXXX_NEW_COMM_CONTRACT_BASIC)dates);"</f>
        <v>insert into xxxx_currency_rate (id, cc, rate, rate_dt) select s_xxxx_currency_rate.NEXTVAL, cr.cc, cr.rate, dates.rate_dt from ((select 'USD' as cc, 30 as rate from dual) cr cross join (select distinct trunc(act_dt) as rate_dt from XXXX_NEW_COMM_CONTRACT_BASIC)dates);</v>
      </c>
    </row>
    <row r="415" spans="1:47" ht="27" customHeight="1" x14ac:dyDescent="0.3">
      <c r="AU415" s="470" t="str">
        <f>"insert into xxxx_currency_rate (id, cc, rate, rate_dt) select s_xxxx_currency_rate.NEXTVAL, cr.cc, cr.rate, dates.rate_dt from ((select 'EUR' as cc, 40 as rate from dual) cr cross join"&amp;" (select distinct trunc(act_dt) as rate_dt from XXXX_NEW_COMM_CONTRACT_BASIC)dates);"</f>
        <v>insert into xxxx_currency_rate (id, cc, rate, rate_dt) select s_xxxx_currency_rate.NEXTVAL, cr.cc, cr.rate, dates.rate_dt from ((select 'EUR' as cc, 40 as rate from dual) cr cross join (select distinct trunc(act_dt) as rate_dt from XXXX_NEW_COMM_CONTRACT_BASIC)dates);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4"/>
  <sheetViews>
    <sheetView tabSelected="1" topLeftCell="P189" zoomScale="70" zoomScaleNormal="70" workbookViewId="0">
      <selection activeCell="AG211" sqref="AG211"/>
    </sheetView>
  </sheetViews>
  <sheetFormatPr defaultRowHeight="14.4" x14ac:dyDescent="0.3"/>
  <cols>
    <col min="1" max="1" width="4" customWidth="1"/>
    <col min="2" max="2" width="2.5546875" customWidth="1"/>
    <col min="5" max="5" width="10.77734375" customWidth="1"/>
    <col min="6" max="6" width="9.109375" customWidth="1"/>
    <col min="7" max="7" width="3.44140625" customWidth="1"/>
    <col min="10" max="10" width="4.33203125" customWidth="1"/>
    <col min="11" max="11" width="3.77734375" customWidth="1"/>
    <col min="12" max="12" width="4.88671875" customWidth="1"/>
    <col min="13" max="13" width="3.5546875" customWidth="1"/>
    <col min="14" max="14" width="4" customWidth="1"/>
    <col min="15" max="15" width="11.6640625" customWidth="1"/>
    <col min="16" max="16" width="10.33203125" customWidth="1"/>
    <col min="17" max="17" width="9.33203125" customWidth="1"/>
    <col min="19" max="19" width="4" customWidth="1"/>
    <col min="20" max="20" width="10" customWidth="1"/>
    <col min="23" max="23" width="3.33203125" customWidth="1"/>
    <col min="32" max="32" width="13.21875" customWidth="1"/>
    <col min="46" max="46" width="13.21875" customWidth="1"/>
  </cols>
  <sheetData>
    <row r="1" spans="1:47" ht="15.75" customHeight="1" x14ac:dyDescent="0.3">
      <c r="A1" s="419" t="s">
        <v>0</v>
      </c>
      <c r="B1" s="420"/>
      <c r="C1" s="419" t="s">
        <v>1</v>
      </c>
      <c r="D1" s="419" t="s">
        <v>2</v>
      </c>
      <c r="E1" s="419" t="s">
        <v>3</v>
      </c>
      <c r="F1" s="419" t="s">
        <v>4</v>
      </c>
      <c r="G1" s="419" t="s">
        <v>5</v>
      </c>
      <c r="H1" s="421" t="s">
        <v>6</v>
      </c>
      <c r="I1" s="419" t="s">
        <v>7</v>
      </c>
      <c r="J1" s="422" t="s">
        <v>8</v>
      </c>
      <c r="K1" s="419" t="s">
        <v>9</v>
      </c>
      <c r="L1" s="419" t="s">
        <v>10</v>
      </c>
      <c r="M1" s="419" t="s">
        <v>11</v>
      </c>
      <c r="N1" s="419" t="s">
        <v>12</v>
      </c>
      <c r="O1" s="419" t="s">
        <v>13</v>
      </c>
      <c r="P1" s="419" t="s">
        <v>14</v>
      </c>
      <c r="Q1" s="419" t="s">
        <v>15</v>
      </c>
      <c r="R1" s="421" t="s">
        <v>16</v>
      </c>
      <c r="S1" s="419" t="s">
        <v>17</v>
      </c>
      <c r="T1" s="419" t="s">
        <v>18</v>
      </c>
      <c r="U1" s="419" t="s">
        <v>19</v>
      </c>
      <c r="V1" s="419" t="s">
        <v>20</v>
      </c>
      <c r="W1" s="419" t="s">
        <v>21</v>
      </c>
      <c r="X1" s="419" t="s">
        <v>22</v>
      </c>
      <c r="Y1" s="423" t="s">
        <v>23</v>
      </c>
      <c r="Z1" s="424" t="s">
        <v>24</v>
      </c>
      <c r="AA1" s="424" t="s">
        <v>25</v>
      </c>
      <c r="AB1" s="424" t="s">
        <v>26</v>
      </c>
      <c r="AC1" s="421"/>
      <c r="AD1" s="419"/>
      <c r="AE1" s="419"/>
      <c r="AF1" s="419" t="s">
        <v>27</v>
      </c>
      <c r="AG1" s="421" t="s">
        <v>28</v>
      </c>
      <c r="AH1" s="421" t="s">
        <v>29</v>
      </c>
      <c r="AI1" s="419" t="s">
        <v>30</v>
      </c>
      <c r="AJ1" s="419" t="s">
        <v>29</v>
      </c>
      <c r="AK1" s="419" t="s">
        <v>30</v>
      </c>
      <c r="AL1" s="421" t="s">
        <v>31</v>
      </c>
      <c r="AM1" s="419" t="s">
        <v>32</v>
      </c>
      <c r="AN1" s="419" t="s">
        <v>33</v>
      </c>
      <c r="AO1" s="419" t="s">
        <v>34</v>
      </c>
      <c r="AP1" s="421" t="s">
        <v>35</v>
      </c>
      <c r="AQ1" s="421" t="s">
        <v>36</v>
      </c>
      <c r="AR1" s="421" t="s">
        <v>37</v>
      </c>
      <c r="AS1" s="421" t="s">
        <v>38</v>
      </c>
      <c r="AT1" s="425"/>
      <c r="AU1" s="426" t="s">
        <v>39</v>
      </c>
    </row>
    <row r="2" spans="1:47" x14ac:dyDescent="0.3">
      <c r="A2" s="427">
        <v>1</v>
      </c>
      <c r="B2" s="428"/>
      <c r="C2" s="377" t="str">
        <f>"1000"&amp;A2</f>
        <v>10001</v>
      </c>
      <c r="D2" s="377" t="str">
        <f>"1000"&amp;A2&amp;"/13"</f>
        <v>10001/13</v>
      </c>
      <c r="E2" s="378" t="s">
        <v>251</v>
      </c>
      <c r="F2" s="378" t="s">
        <v>252</v>
      </c>
      <c r="G2" s="377">
        <v>1</v>
      </c>
      <c r="H2" s="379">
        <v>100011</v>
      </c>
      <c r="I2" s="380" t="str">
        <f>"Б-"&amp;H2&amp;"-13"</f>
        <v>Б-100011-13</v>
      </c>
      <c r="J2" s="381">
        <v>3</v>
      </c>
      <c r="K2" s="377">
        <v>7</v>
      </c>
      <c r="L2" s="377" t="s">
        <v>42</v>
      </c>
      <c r="M2" s="381">
        <v>1</v>
      </c>
      <c r="N2" s="377">
        <v>18</v>
      </c>
      <c r="O2" s="378" t="s">
        <v>167</v>
      </c>
      <c r="P2" s="378" t="s">
        <v>234</v>
      </c>
      <c r="Q2" s="378" t="s">
        <v>235</v>
      </c>
      <c r="R2" s="383" t="str">
        <f>H2&amp;"1"</f>
        <v>1000111</v>
      </c>
      <c r="S2" s="380">
        <v>1</v>
      </c>
      <c r="T2" s="378" t="s">
        <v>139</v>
      </c>
      <c r="U2" s="377">
        <v>100000</v>
      </c>
      <c r="V2" s="377">
        <f>U2*0.18</f>
        <v>18000</v>
      </c>
      <c r="W2" s="377">
        <v>0</v>
      </c>
      <c r="X2" s="384">
        <v>100</v>
      </c>
      <c r="Y2" s="385" t="s">
        <v>47</v>
      </c>
      <c r="Z2" s="386">
        <f>U2-V2</f>
        <v>82000</v>
      </c>
      <c r="AA2" s="387"/>
      <c r="AB2" s="388"/>
      <c r="AC2" s="379">
        <f>U2*0.5</f>
        <v>50000</v>
      </c>
      <c r="AD2" s="377"/>
      <c r="AE2" s="377"/>
      <c r="AF2" s="378" t="s">
        <v>231</v>
      </c>
      <c r="AG2" s="389">
        <v>8</v>
      </c>
      <c r="AH2" s="390">
        <v>13</v>
      </c>
      <c r="AI2" s="391" t="s">
        <v>229</v>
      </c>
      <c r="AJ2" s="378"/>
      <c r="AK2" s="378"/>
      <c r="AL2" s="383">
        <v>0</v>
      </c>
      <c r="AM2" s="380" t="s">
        <v>50</v>
      </c>
      <c r="AN2" s="377" t="s">
        <v>51</v>
      </c>
      <c r="AO2" s="377"/>
      <c r="AP2" s="383"/>
      <c r="AQ2" s="383"/>
      <c r="AR2" s="383"/>
      <c r="AS2" s="383" t="s">
        <v>52</v>
      </c>
      <c r="AU2" t="str">
        <f t="shared" ref="AU2:AU36" si="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"&amp;A2&amp;", "&amp;C2&amp;", '"&amp;D2&amp;"', date'"&amp;E2&amp;"', date'"&amp;F2&amp;"', "&amp;G2&amp;", "&amp;H2&amp;", '"&amp;I2&amp;"',date'"&amp;O2&amp;"',"&amp;J2&amp;", "&amp;K2&amp;", "&amp;K2&amp;", '"&amp;L2&amp;"', "&amp;M2&amp;", "&amp;N2&amp;", date'"&amp;P2&amp;"', date'"&amp;Q2&amp;"', "&amp;R2&amp;", "&amp;S2&amp;", to_date('"&amp;T2&amp;"','YYYY-MM-DD HH24:MI:SS'), "&amp;U2&amp;", "&amp;V2&amp;", "&amp;W2&amp;", "&amp;X2&amp;", "&amp;AL2&amp;", '"&amp;AN2&amp;"', "&amp;AG2&amp;","&amp;AM2&amp;");"&amp;
IF(LEN(AC2)&gt;0,"insert into xxxx_oebs_cash_payment_test (ID, INVOICE_ID, OEBS_PAYMENT, DOC_DATE, COMISS_DATE) values (s_xxxx_oebs_cash_payment_test.NEXTVAL, "&amp;H2&amp;", "&amp;AC2&amp;", to_date('"&amp;T2&amp;"','YYYY-MM-DD HH24:MI:SS'), "&amp;AF2&amp;" );","")&amp;
IF(LEN(AD2)&gt;0,"insert into xxxx_oebs_cash_payment_test (ID, INVOICE_ID, OEBS_PAYMENT, DOC_DATE, COMISS_DATE) values (s_xxxx_oebs_cash_payment_test.NEXTVAL, "&amp;H2&amp;", "&amp;AD2&amp;", to_date('"&amp;T2&amp;"','YYYY-MM-DD HH24:MI:SS'), "&amp;AF2&amp;" );","")&amp;
IF(LEN(AE2)&gt;0,"insert into xxxx_oebs_cash_payment_test (ID, INVOICE_ID, OEBS_PAYMENT, DOC_DATE, COMISS_DATE) values (s_xxxx_oebs_cash_payment_test.NEXTVAL, "&amp;H2&amp;", "&amp;AE2&amp;", to_date('"&amp;T2&amp;"','YYYY-MM-DD HH24:MI:SS'), "&amp;AF2&amp;" );","")&amp;
IF(LEN(AH2)&gt;0,"insert into xxxx_client_discount_m  (ID,CLIENT_ID,CLIENT_AVG_DISCOUNT,DT) values (s_xxxx_client_discount_m.NEXTVAL,"&amp;X2&amp;", "&amp;AH2&amp;", "&amp;AI2&amp;");","")&amp;
IF(LEN(AJ2)&gt;0,"insert into xxxx_client_discount_m  (ID,CLIENT_ID,CLIENT_AVG_DISCOUNT,DT) values (s_xxxx_client_discount_m.NEXTVAL,"&amp;X2&amp;", "&amp;AJ2&amp;", "&amp;AK2&amp;");","")&amp;
IF(LEN(AO2)&gt;0,"insert into xxxx_contract_signed_attr (ID, CONTRACT_ID, CODE, KEY_NUM) values (s_xxxx_contract_signed_attr.NEXTVAL, "&amp;C2&amp;", 'SUPERCOMMISSION_BONUS' , "&amp;AO2&amp;" );","")&amp;
IF(LEN(AP2)&gt;0,"insert into xxxx_loyal_clients_contr_attr (ID, CONTRACT_ID, CLIENT_ID, LC_TURNOVER, COLLATERAL_FIRST_DT, COLLATERAL_END_DT) values (s_xxxx_loyal_clients_contr_atr.NEXTVAL, "&amp;C2&amp;", "&amp;X2&amp;", "&amp;AP2&amp;", "&amp;AQ2&amp;", "&amp;AR2&amp;"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100011, 'Б-100011-13',date'2016-03-02',3, 7, 7,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date'2016-03-01');</v>
      </c>
    </row>
    <row r="3" spans="1:47" ht="15" customHeight="1" x14ac:dyDescent="0.3">
      <c r="A3" s="427">
        <v>1</v>
      </c>
      <c r="B3" s="428"/>
      <c r="C3" s="377" t="str">
        <f t="shared" ref="C3:C11" si="1">"1000"&amp;A3</f>
        <v>10001</v>
      </c>
      <c r="D3" s="377" t="str">
        <f t="shared" ref="D3:D11" si="2">"1000"&amp;A3&amp;"/13"</f>
        <v>10001/13</v>
      </c>
      <c r="E3" s="378" t="s">
        <v>251</v>
      </c>
      <c r="F3" s="378" t="s">
        <v>252</v>
      </c>
      <c r="G3" s="377">
        <v>1</v>
      </c>
      <c r="H3" s="379">
        <v>100012</v>
      </c>
      <c r="I3" s="380" t="str">
        <f t="shared" ref="I3:I90" si="3">"Б-"&amp;H3&amp;"-13"</f>
        <v>Б-100012-13</v>
      </c>
      <c r="J3" s="381">
        <v>3</v>
      </c>
      <c r="K3" s="377">
        <v>7</v>
      </c>
      <c r="L3" s="377" t="s">
        <v>42</v>
      </c>
      <c r="M3" s="381">
        <v>1</v>
      </c>
      <c r="N3" s="377">
        <v>18</v>
      </c>
      <c r="O3" s="378" t="s">
        <v>168</v>
      </c>
      <c r="P3" s="378" t="s">
        <v>234</v>
      </c>
      <c r="Q3" s="378" t="s">
        <v>235</v>
      </c>
      <c r="R3" s="383" t="str">
        <f t="shared" ref="R3:R11" si="4">H3&amp;"1"</f>
        <v>1000121</v>
      </c>
      <c r="S3" s="380">
        <v>1</v>
      </c>
      <c r="T3" s="378" t="s">
        <v>140</v>
      </c>
      <c r="U3" s="377">
        <v>90000</v>
      </c>
      <c r="V3" s="377">
        <f t="shared" ref="V3:V90" si="5">U3*0.18</f>
        <v>16200</v>
      </c>
      <c r="W3" s="377">
        <v>0</v>
      </c>
      <c r="X3" s="384">
        <v>101</v>
      </c>
      <c r="Y3" s="385" t="s">
        <v>47</v>
      </c>
      <c r="Z3" s="386">
        <f t="shared" ref="Z3:Z55" si="6">U3-V3</f>
        <v>73800</v>
      </c>
      <c r="AA3" s="387"/>
      <c r="AB3" s="429"/>
      <c r="AC3" s="379">
        <f t="shared" ref="AC3:AC6" si="7">U3*0.5</f>
        <v>45000</v>
      </c>
      <c r="AD3" s="377"/>
      <c r="AE3" s="377"/>
      <c r="AF3" s="378" t="s">
        <v>231</v>
      </c>
      <c r="AG3" s="389">
        <v>8</v>
      </c>
      <c r="AH3" s="395">
        <v>7</v>
      </c>
      <c r="AI3" s="391" t="s">
        <v>229</v>
      </c>
      <c r="AJ3" s="378"/>
      <c r="AK3" s="378"/>
      <c r="AL3" s="383">
        <v>0</v>
      </c>
      <c r="AM3" s="380" t="s">
        <v>50</v>
      </c>
      <c r="AN3" s="377" t="s">
        <v>51</v>
      </c>
      <c r="AO3" s="377"/>
      <c r="AP3" s="383"/>
      <c r="AQ3" s="383"/>
      <c r="AR3" s="383"/>
      <c r="AS3" s="383"/>
      <c r="AU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100012, 'Б-100012-13',date'2016-03-03',3, 7, 7,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date'2016-03-01');</v>
      </c>
    </row>
    <row r="4" spans="1:47" ht="15" customHeight="1" x14ac:dyDescent="0.3">
      <c r="A4" s="427">
        <v>1</v>
      </c>
      <c r="B4" s="428"/>
      <c r="C4" s="377" t="str">
        <f t="shared" si="1"/>
        <v>10001</v>
      </c>
      <c r="D4" s="377" t="str">
        <f t="shared" si="2"/>
        <v>10001/13</v>
      </c>
      <c r="E4" s="378" t="s">
        <v>251</v>
      </c>
      <c r="F4" s="378" t="s">
        <v>252</v>
      </c>
      <c r="G4" s="377">
        <v>1</v>
      </c>
      <c r="H4" s="379">
        <v>100013</v>
      </c>
      <c r="I4" s="380" t="str">
        <f t="shared" si="3"/>
        <v>Б-100013-13</v>
      </c>
      <c r="J4" s="381">
        <v>3</v>
      </c>
      <c r="K4" s="377">
        <v>7</v>
      </c>
      <c r="L4" s="377" t="s">
        <v>42</v>
      </c>
      <c r="M4" s="381">
        <v>1</v>
      </c>
      <c r="N4" s="377">
        <v>18</v>
      </c>
      <c r="O4" s="378" t="s">
        <v>168</v>
      </c>
      <c r="P4" s="378" t="s">
        <v>234</v>
      </c>
      <c r="Q4" s="378" t="s">
        <v>235</v>
      </c>
      <c r="R4" s="383" t="str">
        <f t="shared" si="4"/>
        <v>1000131</v>
      </c>
      <c r="S4" s="380">
        <v>1</v>
      </c>
      <c r="T4" s="378" t="s">
        <v>140</v>
      </c>
      <c r="U4" s="377">
        <v>90000</v>
      </c>
      <c r="V4" s="377">
        <f t="shared" si="5"/>
        <v>16200</v>
      </c>
      <c r="W4" s="377">
        <v>0</v>
      </c>
      <c r="X4" s="384">
        <v>102</v>
      </c>
      <c r="Y4" s="385" t="s">
        <v>47</v>
      </c>
      <c r="Z4" s="386">
        <f t="shared" si="6"/>
        <v>73800</v>
      </c>
      <c r="AA4" s="387"/>
      <c r="AB4" s="429"/>
      <c r="AC4" s="379">
        <f t="shared" si="7"/>
        <v>45000</v>
      </c>
      <c r="AD4" s="377"/>
      <c r="AE4" s="377"/>
      <c r="AF4" s="378" t="s">
        <v>231</v>
      </c>
      <c r="AG4" s="389">
        <v>8</v>
      </c>
      <c r="AH4" s="395">
        <v>7</v>
      </c>
      <c r="AI4" s="391" t="s">
        <v>229</v>
      </c>
      <c r="AJ4" s="378"/>
      <c r="AK4" s="378"/>
      <c r="AL4" s="383">
        <v>0</v>
      </c>
      <c r="AM4" s="380" t="s">
        <v>50</v>
      </c>
      <c r="AN4" s="377" t="s">
        <v>51</v>
      </c>
      <c r="AO4" s="377"/>
      <c r="AP4" s="383"/>
      <c r="AQ4" s="383"/>
      <c r="AR4" s="383"/>
      <c r="AS4" s="383"/>
      <c r="AU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100013, 'Б-100013-13',date'2016-03-03',3,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date'2016-03-01');</v>
      </c>
    </row>
    <row r="5" spans="1:47" ht="15" customHeight="1" x14ac:dyDescent="0.3">
      <c r="A5" s="427">
        <v>1</v>
      </c>
      <c r="B5" s="428"/>
      <c r="C5" s="377" t="str">
        <f t="shared" si="1"/>
        <v>10001</v>
      </c>
      <c r="D5" s="377" t="str">
        <f t="shared" si="2"/>
        <v>10001/13</v>
      </c>
      <c r="E5" s="378" t="s">
        <v>251</v>
      </c>
      <c r="F5" s="378" t="s">
        <v>252</v>
      </c>
      <c r="G5" s="377">
        <v>1</v>
      </c>
      <c r="H5" s="379">
        <v>100014</v>
      </c>
      <c r="I5" s="380" t="str">
        <f t="shared" si="3"/>
        <v>Б-100014-13</v>
      </c>
      <c r="J5" s="381">
        <v>3</v>
      </c>
      <c r="K5" s="398">
        <v>2</v>
      </c>
      <c r="L5" s="377" t="s">
        <v>42</v>
      </c>
      <c r="M5" s="381">
        <v>1</v>
      </c>
      <c r="N5" s="377">
        <v>18</v>
      </c>
      <c r="O5" s="378" t="s">
        <v>169</v>
      </c>
      <c r="P5" s="378" t="s">
        <v>234</v>
      </c>
      <c r="Q5" s="378" t="s">
        <v>235</v>
      </c>
      <c r="R5" s="383" t="str">
        <f t="shared" si="4"/>
        <v>1000141</v>
      </c>
      <c r="S5" s="380">
        <v>1</v>
      </c>
      <c r="T5" s="378" t="s">
        <v>141</v>
      </c>
      <c r="U5" s="377">
        <v>80000</v>
      </c>
      <c r="V5" s="377">
        <f t="shared" si="5"/>
        <v>14400</v>
      </c>
      <c r="W5" s="377">
        <v>0</v>
      </c>
      <c r="X5" s="384">
        <v>103</v>
      </c>
      <c r="Y5" s="385" t="s">
        <v>47</v>
      </c>
      <c r="Z5" s="386">
        <f t="shared" si="6"/>
        <v>65600</v>
      </c>
      <c r="AA5" s="387"/>
      <c r="AB5" s="396"/>
      <c r="AC5" s="379">
        <f t="shared" si="7"/>
        <v>40000</v>
      </c>
      <c r="AD5" s="377"/>
      <c r="AE5" s="377"/>
      <c r="AF5" s="378" t="s">
        <v>231</v>
      </c>
      <c r="AG5" s="389">
        <v>8</v>
      </c>
      <c r="AH5" s="397">
        <v>20</v>
      </c>
      <c r="AI5" s="391" t="s">
        <v>229</v>
      </c>
      <c r="AJ5" s="378"/>
      <c r="AK5" s="378"/>
      <c r="AL5" s="383">
        <v>0</v>
      </c>
      <c r="AM5" s="380" t="s">
        <v>50</v>
      </c>
      <c r="AN5" s="377" t="s">
        <v>51</v>
      </c>
      <c r="AO5" s="377"/>
      <c r="AP5" s="383"/>
      <c r="AQ5" s="383"/>
      <c r="AR5" s="383"/>
      <c r="AS5" s="383"/>
      <c r="AU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100014, 'Б-100014-13',date'2016-03-04',3, 2, 2,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date'2016-03-01');</v>
      </c>
    </row>
    <row r="6" spans="1:47" s="330" customFormat="1" ht="15" customHeight="1" x14ac:dyDescent="0.3">
      <c r="A6" s="430">
        <v>1</v>
      </c>
      <c r="B6" s="431"/>
      <c r="C6" s="403" t="str">
        <f t="shared" si="1"/>
        <v>10001</v>
      </c>
      <c r="D6" s="403" t="str">
        <f t="shared" si="2"/>
        <v>10001/13</v>
      </c>
      <c r="E6" s="378" t="s">
        <v>251</v>
      </c>
      <c r="F6" s="378" t="s">
        <v>252</v>
      </c>
      <c r="G6" s="377">
        <v>1</v>
      </c>
      <c r="H6" s="379">
        <v>100015</v>
      </c>
      <c r="I6" s="403" t="str">
        <f t="shared" si="3"/>
        <v>Б-100015-13</v>
      </c>
      <c r="J6" s="381">
        <v>3</v>
      </c>
      <c r="K6" s="405">
        <v>1</v>
      </c>
      <c r="L6" s="403" t="s">
        <v>42</v>
      </c>
      <c r="M6" s="406">
        <v>1</v>
      </c>
      <c r="N6" s="403">
        <v>18</v>
      </c>
      <c r="O6" s="404" t="s">
        <v>170</v>
      </c>
      <c r="P6" s="404" t="s">
        <v>234</v>
      </c>
      <c r="Q6" s="404" t="s">
        <v>235</v>
      </c>
      <c r="R6" s="407" t="str">
        <f t="shared" si="4"/>
        <v>1000151</v>
      </c>
      <c r="S6" s="403">
        <v>1</v>
      </c>
      <c r="T6" s="404" t="s">
        <v>142</v>
      </c>
      <c r="U6" s="403">
        <v>60000</v>
      </c>
      <c r="V6" s="403">
        <f t="shared" si="5"/>
        <v>10800</v>
      </c>
      <c r="W6" s="403">
        <v>0</v>
      </c>
      <c r="X6" s="384">
        <v>104</v>
      </c>
      <c r="Y6" s="408" t="s">
        <v>47</v>
      </c>
      <c r="Z6" s="386">
        <f t="shared" si="6"/>
        <v>49200</v>
      </c>
      <c r="AA6" s="409">
        <f>SUM(Z2:Z6)</f>
        <v>344400</v>
      </c>
      <c r="AB6" s="409"/>
      <c r="AC6" s="410">
        <f t="shared" si="7"/>
        <v>30000</v>
      </c>
      <c r="AD6" s="403"/>
      <c r="AE6" s="403"/>
      <c r="AF6" s="404" t="s">
        <v>231</v>
      </c>
      <c r="AG6" s="411">
        <v>8</v>
      </c>
      <c r="AH6" s="412">
        <v>13</v>
      </c>
      <c r="AI6" s="413" t="s">
        <v>229</v>
      </c>
      <c r="AJ6" s="404"/>
      <c r="AK6" s="404"/>
      <c r="AL6" s="407">
        <v>0</v>
      </c>
      <c r="AM6" s="403" t="s">
        <v>50</v>
      </c>
      <c r="AN6" s="403" t="s">
        <v>51</v>
      </c>
      <c r="AO6" s="403"/>
      <c r="AP6" s="407"/>
      <c r="AQ6" s="407"/>
      <c r="AR6" s="407"/>
      <c r="AS6" s="407"/>
      <c r="AU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1, 100015, 'Б-100015-13',date'2016-03-05',3, 1, 1,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date'2016-03-01');</v>
      </c>
    </row>
    <row r="7" spans="1:47" ht="15" customHeight="1" x14ac:dyDescent="0.3">
      <c r="A7" s="375">
        <v>2</v>
      </c>
      <c r="B7" s="432"/>
      <c r="C7" s="377" t="str">
        <f t="shared" si="1"/>
        <v>10002</v>
      </c>
      <c r="D7" s="377" t="str">
        <f t="shared" si="2"/>
        <v>10002/13</v>
      </c>
      <c r="E7" s="378" t="s">
        <v>251</v>
      </c>
      <c r="F7" s="378" t="s">
        <v>252</v>
      </c>
      <c r="G7" s="377">
        <v>2</v>
      </c>
      <c r="H7" s="379">
        <v>100016</v>
      </c>
      <c r="I7" s="380" t="str">
        <f t="shared" si="3"/>
        <v>Б-100016-13</v>
      </c>
      <c r="J7" s="381">
        <v>3</v>
      </c>
      <c r="K7" s="377">
        <v>7</v>
      </c>
      <c r="L7" s="377" t="s">
        <v>42</v>
      </c>
      <c r="M7" s="381">
        <v>1</v>
      </c>
      <c r="N7" s="377">
        <v>18</v>
      </c>
      <c r="O7" s="378" t="s">
        <v>167</v>
      </c>
      <c r="P7" s="378" t="s">
        <v>234</v>
      </c>
      <c r="Q7" s="378" t="s">
        <v>235</v>
      </c>
      <c r="R7" s="383" t="str">
        <f t="shared" si="4"/>
        <v>1000161</v>
      </c>
      <c r="S7" s="380">
        <v>1</v>
      </c>
      <c r="T7" s="378" t="s">
        <v>139</v>
      </c>
      <c r="U7" s="377">
        <v>100000</v>
      </c>
      <c r="V7" s="377">
        <f>U7*0.18</f>
        <v>18000</v>
      </c>
      <c r="W7" s="377">
        <v>0</v>
      </c>
      <c r="X7" s="384">
        <v>105</v>
      </c>
      <c r="Y7" s="385" t="s">
        <v>47</v>
      </c>
      <c r="Z7" s="386">
        <f t="shared" si="6"/>
        <v>82000</v>
      </c>
      <c r="AA7" s="387"/>
      <c r="AB7" s="388"/>
      <c r="AC7" s="379">
        <f>U7*0.5</f>
        <v>50000</v>
      </c>
      <c r="AD7" s="377"/>
      <c r="AE7" s="377"/>
      <c r="AF7" s="378" t="s">
        <v>231</v>
      </c>
      <c r="AG7" s="389">
        <v>8</v>
      </c>
      <c r="AH7" s="390">
        <v>13</v>
      </c>
      <c r="AI7" s="391" t="s">
        <v>229</v>
      </c>
      <c r="AJ7" s="378"/>
      <c r="AK7" s="378"/>
      <c r="AL7" s="383">
        <v>0</v>
      </c>
      <c r="AM7" s="380" t="s">
        <v>50</v>
      </c>
      <c r="AN7" s="377" t="s">
        <v>51</v>
      </c>
      <c r="AO7" s="377"/>
      <c r="AP7" s="383"/>
      <c r="AQ7" s="383"/>
      <c r="AR7" s="383"/>
      <c r="AS7" s="383" t="s">
        <v>59</v>
      </c>
      <c r="AT7" s="329"/>
      <c r="AU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'Б-100016-13',date'2016-03-02',3, 7, 7, 'RUR', 1, 18, date'2016-03-06', date'2016-03-07',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date'2016-03-31' );insert into xxxx_client_discount_m  (ID,CLIENT_ID,CLIENT_AVG_DISCOUNT,DT) values (s_xxxx_client_discount_m.NEXTVAL,105, 13, date'2016-03-01');</v>
      </c>
    </row>
    <row r="8" spans="1:47" ht="15" customHeight="1" x14ac:dyDescent="0.3">
      <c r="A8" s="375">
        <v>2</v>
      </c>
      <c r="B8" s="432"/>
      <c r="C8" s="377" t="str">
        <f t="shared" si="1"/>
        <v>10002</v>
      </c>
      <c r="D8" s="377" t="str">
        <f t="shared" si="2"/>
        <v>10002/13</v>
      </c>
      <c r="E8" s="378" t="s">
        <v>251</v>
      </c>
      <c r="F8" s="378" t="s">
        <v>252</v>
      </c>
      <c r="G8" s="377">
        <v>2</v>
      </c>
      <c r="H8" s="379">
        <v>100017</v>
      </c>
      <c r="I8" s="380" t="str">
        <f t="shared" si="3"/>
        <v>Б-100017-13</v>
      </c>
      <c r="J8" s="381">
        <v>3</v>
      </c>
      <c r="K8" s="377">
        <v>7</v>
      </c>
      <c r="L8" s="377" t="s">
        <v>42</v>
      </c>
      <c r="M8" s="381">
        <v>1</v>
      </c>
      <c r="N8" s="377">
        <v>18</v>
      </c>
      <c r="O8" s="378" t="s">
        <v>168</v>
      </c>
      <c r="P8" s="378" t="s">
        <v>234</v>
      </c>
      <c r="Q8" s="378" t="s">
        <v>235</v>
      </c>
      <c r="R8" s="383" t="str">
        <f t="shared" si="4"/>
        <v>1000171</v>
      </c>
      <c r="S8" s="380">
        <v>1</v>
      </c>
      <c r="T8" s="378" t="s">
        <v>140</v>
      </c>
      <c r="U8" s="377">
        <v>90000</v>
      </c>
      <c r="V8" s="377">
        <f t="shared" si="5"/>
        <v>16200</v>
      </c>
      <c r="W8" s="377">
        <v>0</v>
      </c>
      <c r="X8" s="384">
        <v>106</v>
      </c>
      <c r="Y8" s="385" t="s">
        <v>47</v>
      </c>
      <c r="Z8" s="386">
        <f t="shared" si="6"/>
        <v>73800</v>
      </c>
      <c r="AA8" s="387"/>
      <c r="AB8" s="429"/>
      <c r="AC8" s="379">
        <f t="shared" ref="AC8:AC11" si="8">U8*0.5</f>
        <v>45000</v>
      </c>
      <c r="AD8" s="377"/>
      <c r="AE8" s="377"/>
      <c r="AF8" s="378" t="s">
        <v>231</v>
      </c>
      <c r="AG8" s="389">
        <v>8</v>
      </c>
      <c r="AH8" s="395">
        <v>7</v>
      </c>
      <c r="AI8" s="391" t="s">
        <v>229</v>
      </c>
      <c r="AJ8" s="378"/>
      <c r="AK8" s="378"/>
      <c r="AL8" s="383">
        <v>0</v>
      </c>
      <c r="AM8" s="380" t="s">
        <v>50</v>
      </c>
      <c r="AN8" s="377" t="s">
        <v>51</v>
      </c>
      <c r="AO8" s="377"/>
      <c r="AP8" s="383"/>
      <c r="AQ8" s="383"/>
      <c r="AR8" s="383"/>
      <c r="AS8" s="383"/>
      <c r="AT8" s="329"/>
      <c r="AU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'Б-100017-13',date'2016-03-03',3, 7, 7, 'RUR', 1, 18, date'2016-03-06', date'2016-03-07',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date'2016-03-31' );insert into xxxx_client_discount_m  (ID,CLIENT_ID,CLIENT_AVG_DISCOUNT,DT) values (s_xxxx_client_discount_m.NEXTVAL,106, 7, date'2016-03-01');</v>
      </c>
    </row>
    <row r="9" spans="1:47" ht="15" customHeight="1" x14ac:dyDescent="0.3">
      <c r="A9" s="375">
        <v>2</v>
      </c>
      <c r="B9" s="432"/>
      <c r="C9" s="377" t="str">
        <f t="shared" si="1"/>
        <v>10002</v>
      </c>
      <c r="D9" s="377" t="str">
        <f t="shared" si="2"/>
        <v>10002/13</v>
      </c>
      <c r="E9" s="378" t="s">
        <v>251</v>
      </c>
      <c r="F9" s="378" t="s">
        <v>252</v>
      </c>
      <c r="G9" s="377">
        <v>2</v>
      </c>
      <c r="H9" s="379">
        <v>100018</v>
      </c>
      <c r="I9" s="380" t="str">
        <f t="shared" si="3"/>
        <v>Б-100018-13</v>
      </c>
      <c r="J9" s="381">
        <v>3</v>
      </c>
      <c r="K9" s="377">
        <v>7</v>
      </c>
      <c r="L9" s="377" t="s">
        <v>42</v>
      </c>
      <c r="M9" s="381">
        <v>1</v>
      </c>
      <c r="N9" s="377">
        <v>18</v>
      </c>
      <c r="O9" s="378" t="s">
        <v>168</v>
      </c>
      <c r="P9" s="378" t="s">
        <v>234</v>
      </c>
      <c r="Q9" s="378" t="s">
        <v>235</v>
      </c>
      <c r="R9" s="383" t="str">
        <f t="shared" si="4"/>
        <v>1000181</v>
      </c>
      <c r="S9" s="380">
        <v>1</v>
      </c>
      <c r="T9" s="378" t="s">
        <v>140</v>
      </c>
      <c r="U9" s="377">
        <v>90000</v>
      </c>
      <c r="V9" s="377">
        <f t="shared" si="5"/>
        <v>16200</v>
      </c>
      <c r="W9" s="377">
        <v>0</v>
      </c>
      <c r="X9" s="384">
        <v>107</v>
      </c>
      <c r="Y9" s="385" t="s">
        <v>47</v>
      </c>
      <c r="Z9" s="386">
        <f t="shared" si="6"/>
        <v>73800</v>
      </c>
      <c r="AA9" s="387"/>
      <c r="AB9" s="429"/>
      <c r="AC9" s="379">
        <f t="shared" si="8"/>
        <v>45000</v>
      </c>
      <c r="AD9" s="377"/>
      <c r="AE9" s="377"/>
      <c r="AF9" s="378" t="s">
        <v>231</v>
      </c>
      <c r="AG9" s="389">
        <v>8</v>
      </c>
      <c r="AH9" s="395">
        <v>7</v>
      </c>
      <c r="AI9" s="391" t="s">
        <v>229</v>
      </c>
      <c r="AJ9" s="378"/>
      <c r="AK9" s="378"/>
      <c r="AL9" s="383">
        <v>0</v>
      </c>
      <c r="AM9" s="380" t="s">
        <v>50</v>
      </c>
      <c r="AN9" s="377" t="s">
        <v>51</v>
      </c>
      <c r="AO9" s="377"/>
      <c r="AP9" s="383"/>
      <c r="AQ9" s="383"/>
      <c r="AR9" s="383"/>
      <c r="AS9" s="383"/>
      <c r="AT9" s="329"/>
      <c r="AU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'Б-100018-13',date'2016-03-03',3, 7, 7, 'RUR', 1, 18, date'2016-03-06', date'2016-03-07',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date'2016-03-31' );insert into xxxx_client_discount_m  (ID,CLIENT_ID,CLIENT_AVG_DISCOUNT,DT) values (s_xxxx_client_discount_m.NEXTVAL,107, 7, date'2016-03-01');</v>
      </c>
    </row>
    <row r="10" spans="1:47" ht="15" customHeight="1" x14ac:dyDescent="0.3">
      <c r="A10" s="375">
        <v>2</v>
      </c>
      <c r="B10" s="432"/>
      <c r="C10" s="377" t="str">
        <f t="shared" si="1"/>
        <v>10002</v>
      </c>
      <c r="D10" s="377" t="str">
        <f t="shared" si="2"/>
        <v>10002/13</v>
      </c>
      <c r="E10" s="378" t="s">
        <v>251</v>
      </c>
      <c r="F10" s="378" t="s">
        <v>252</v>
      </c>
      <c r="G10" s="377">
        <v>2</v>
      </c>
      <c r="H10" s="379">
        <v>100019</v>
      </c>
      <c r="I10" s="380" t="str">
        <f t="shared" si="3"/>
        <v>Б-100019-13</v>
      </c>
      <c r="J10" s="381">
        <v>3</v>
      </c>
      <c r="K10" s="398">
        <v>2</v>
      </c>
      <c r="L10" s="377" t="s">
        <v>42</v>
      </c>
      <c r="M10" s="381">
        <v>1</v>
      </c>
      <c r="N10" s="377">
        <v>18</v>
      </c>
      <c r="O10" s="378" t="s">
        <v>169</v>
      </c>
      <c r="P10" s="378" t="s">
        <v>234</v>
      </c>
      <c r="Q10" s="378" t="s">
        <v>235</v>
      </c>
      <c r="R10" s="383" t="str">
        <f t="shared" si="4"/>
        <v>1000191</v>
      </c>
      <c r="S10" s="380">
        <v>1</v>
      </c>
      <c r="T10" s="378" t="s">
        <v>141</v>
      </c>
      <c r="U10" s="377">
        <v>80000</v>
      </c>
      <c r="V10" s="377">
        <f t="shared" si="5"/>
        <v>14400</v>
      </c>
      <c r="W10" s="377">
        <v>0</v>
      </c>
      <c r="X10" s="384">
        <v>108</v>
      </c>
      <c r="Y10" s="385" t="s">
        <v>47</v>
      </c>
      <c r="Z10" s="386">
        <f t="shared" si="6"/>
        <v>65600</v>
      </c>
      <c r="AA10" s="387"/>
      <c r="AB10" s="396"/>
      <c r="AC10" s="379">
        <f t="shared" si="8"/>
        <v>40000</v>
      </c>
      <c r="AD10" s="377"/>
      <c r="AE10" s="377"/>
      <c r="AF10" s="378" t="s">
        <v>231</v>
      </c>
      <c r="AG10" s="389">
        <v>8</v>
      </c>
      <c r="AH10" s="397">
        <v>20</v>
      </c>
      <c r="AI10" s="391" t="s">
        <v>229</v>
      </c>
      <c r="AJ10" s="378"/>
      <c r="AK10" s="378"/>
      <c r="AL10" s="383">
        <v>0</v>
      </c>
      <c r="AM10" s="380" t="s">
        <v>50</v>
      </c>
      <c r="AN10" s="377" t="s">
        <v>51</v>
      </c>
      <c r="AO10" s="377"/>
      <c r="AP10" s="383"/>
      <c r="AQ10" s="383"/>
      <c r="AR10" s="383"/>
      <c r="AS10" s="383"/>
      <c r="AT10" s="329"/>
      <c r="AU1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'Б-100019-13',date'2016-03-04',3, 2, 2, 'RUR', 1, 18, date'2016-03-06', date'2016-03-07',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date'2016-03-31' );insert into xxxx_client_discount_m  (ID,CLIENT_ID,CLIENT_AVG_DISCOUNT,DT) values (s_xxxx_client_discount_m.NEXTVAL,108, 20, date'2016-03-01');</v>
      </c>
    </row>
    <row r="11" spans="1:47" s="330" customFormat="1" ht="15" customHeight="1" x14ac:dyDescent="0.3">
      <c r="A11" s="430">
        <v>2</v>
      </c>
      <c r="B11" s="433"/>
      <c r="C11" s="403" t="str">
        <f t="shared" si="1"/>
        <v>10002</v>
      </c>
      <c r="D11" s="403" t="str">
        <f t="shared" si="2"/>
        <v>10002/13</v>
      </c>
      <c r="E11" s="404" t="s">
        <v>251</v>
      </c>
      <c r="F11" s="404" t="s">
        <v>252</v>
      </c>
      <c r="G11" s="377">
        <v>2</v>
      </c>
      <c r="H11" s="379">
        <v>100020</v>
      </c>
      <c r="I11" s="403" t="str">
        <f t="shared" si="3"/>
        <v>Б-100020-13</v>
      </c>
      <c r="J11" s="381">
        <v>3</v>
      </c>
      <c r="K11" s="405">
        <v>1</v>
      </c>
      <c r="L11" s="403" t="s">
        <v>42</v>
      </c>
      <c r="M11" s="406">
        <v>1</v>
      </c>
      <c r="N11" s="403">
        <v>18</v>
      </c>
      <c r="O11" s="404" t="s">
        <v>170</v>
      </c>
      <c r="P11" s="404" t="s">
        <v>234</v>
      </c>
      <c r="Q11" s="404" t="s">
        <v>235</v>
      </c>
      <c r="R11" s="407" t="str">
        <f t="shared" si="4"/>
        <v>1000201</v>
      </c>
      <c r="S11" s="403">
        <v>1</v>
      </c>
      <c r="T11" s="404" t="s">
        <v>142</v>
      </c>
      <c r="U11" s="403">
        <v>60000</v>
      </c>
      <c r="V11" s="403">
        <f t="shared" si="5"/>
        <v>10800</v>
      </c>
      <c r="W11" s="403">
        <v>0</v>
      </c>
      <c r="X11" s="384">
        <v>109</v>
      </c>
      <c r="Y11" s="408" t="s">
        <v>47</v>
      </c>
      <c r="Z11" s="386">
        <f t="shared" si="6"/>
        <v>49200</v>
      </c>
      <c r="AA11" s="409"/>
      <c r="AB11" s="409"/>
      <c r="AC11" s="410">
        <f t="shared" si="8"/>
        <v>30000</v>
      </c>
      <c r="AD11" s="403"/>
      <c r="AE11" s="403"/>
      <c r="AF11" s="404" t="s">
        <v>231</v>
      </c>
      <c r="AG11" s="411">
        <v>8</v>
      </c>
      <c r="AH11" s="412">
        <v>13</v>
      </c>
      <c r="AI11" s="413" t="s">
        <v>229</v>
      </c>
      <c r="AJ11" s="404"/>
      <c r="AK11" s="404"/>
      <c r="AL11" s="407">
        <v>0</v>
      </c>
      <c r="AM11" s="403" t="s">
        <v>50</v>
      </c>
      <c r="AN11" s="403" t="s">
        <v>51</v>
      </c>
      <c r="AO11" s="403"/>
      <c r="AP11" s="407"/>
      <c r="AQ11" s="407"/>
      <c r="AR11" s="407"/>
      <c r="AS11" s="407"/>
      <c r="AU1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'Б-100020-13',date'2016-03-05',3, 1, 1, 'RUR', 1, 18, date'2016-03-06', date'2016-03-07',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date'2016-03-31' );insert into xxxx_client_discount_m  (ID,CLIENT_ID,CLIENT_AVG_DISCOUNT,DT) values (s_xxxx_client_discount_m.NEXTVAL,109, 13, date'2016-03-01');</v>
      </c>
    </row>
    <row r="12" spans="1:47" ht="15" customHeight="1" x14ac:dyDescent="0.3">
      <c r="A12" s="427">
        <v>3</v>
      </c>
      <c r="B12" s="434"/>
      <c r="C12" s="377" t="str">
        <f>"1000"&amp;A12</f>
        <v>10003</v>
      </c>
      <c r="D12" s="377" t="str">
        <f>"1000"&amp;A12&amp;"/13"</f>
        <v>10003/13</v>
      </c>
      <c r="E12" s="378" t="s">
        <v>251</v>
      </c>
      <c r="F12" s="378" t="s">
        <v>252</v>
      </c>
      <c r="G12" s="377">
        <v>1</v>
      </c>
      <c r="H12" s="379">
        <v>100021</v>
      </c>
      <c r="I12" s="380" t="str">
        <f>"Б-"&amp;H12&amp;"-13"</f>
        <v>Б-100021-13</v>
      </c>
      <c r="J12" s="381">
        <v>3</v>
      </c>
      <c r="K12" s="377">
        <v>7</v>
      </c>
      <c r="L12" s="377" t="s">
        <v>42</v>
      </c>
      <c r="M12" s="381">
        <v>1</v>
      </c>
      <c r="N12" s="377">
        <v>18</v>
      </c>
      <c r="O12" s="378" t="s">
        <v>167</v>
      </c>
      <c r="P12" s="378" t="s">
        <v>234</v>
      </c>
      <c r="Q12" s="378" t="s">
        <v>235</v>
      </c>
      <c r="R12" s="383" t="str">
        <f>H12&amp;"1"</f>
        <v>1000211</v>
      </c>
      <c r="S12" s="380">
        <v>1</v>
      </c>
      <c r="T12" s="378" t="s">
        <v>139</v>
      </c>
      <c r="U12" s="377">
        <v>100000</v>
      </c>
      <c r="V12" s="377">
        <f>U12*0.18</f>
        <v>18000</v>
      </c>
      <c r="W12" s="377">
        <v>0</v>
      </c>
      <c r="X12" s="384">
        <v>110</v>
      </c>
      <c r="Y12" s="385" t="s">
        <v>47</v>
      </c>
      <c r="Z12" s="386">
        <f t="shared" si="6"/>
        <v>82000</v>
      </c>
      <c r="AA12" s="387"/>
      <c r="AB12" s="388"/>
      <c r="AC12" s="379">
        <f>U12*0.5</f>
        <v>50000</v>
      </c>
      <c r="AD12" s="377"/>
      <c r="AE12" s="377"/>
      <c r="AF12" s="378" t="s">
        <v>231</v>
      </c>
      <c r="AG12" s="389">
        <v>8</v>
      </c>
      <c r="AH12" s="390">
        <v>13</v>
      </c>
      <c r="AI12" s="391" t="s">
        <v>229</v>
      </c>
      <c r="AJ12" s="378"/>
      <c r="AK12" s="378"/>
      <c r="AL12" s="383">
        <v>0</v>
      </c>
      <c r="AM12" s="380" t="s">
        <v>50</v>
      </c>
      <c r="AN12" s="377" t="s">
        <v>51</v>
      </c>
      <c r="AO12" s="377"/>
      <c r="AP12" s="383"/>
      <c r="AQ12" s="383"/>
      <c r="AR12" s="383"/>
      <c r="AS12" s="383" t="s">
        <v>60</v>
      </c>
      <c r="AT12" s="329"/>
      <c r="AU1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100021, 'Б-100021-13',date'2016-03-02',3, 7, 7,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date'2016-03-01');</v>
      </c>
    </row>
    <row r="13" spans="1:47" ht="15" customHeight="1" x14ac:dyDescent="0.3">
      <c r="A13" s="427">
        <v>3</v>
      </c>
      <c r="B13" s="434"/>
      <c r="C13" s="377" t="str">
        <f t="shared" ref="C13:C15" si="9">"1000"&amp;A13</f>
        <v>10003</v>
      </c>
      <c r="D13" s="377" t="str">
        <f t="shared" ref="D13:D15" si="10">"1000"&amp;A13&amp;"/13"</f>
        <v>10003/13</v>
      </c>
      <c r="E13" s="378" t="s">
        <v>251</v>
      </c>
      <c r="F13" s="378" t="s">
        <v>252</v>
      </c>
      <c r="G13" s="377">
        <v>1</v>
      </c>
      <c r="H13" s="379">
        <v>100022</v>
      </c>
      <c r="I13" s="380" t="str">
        <f t="shared" si="3"/>
        <v>Б-100022-13</v>
      </c>
      <c r="J13" s="381">
        <v>3</v>
      </c>
      <c r="K13" s="377">
        <v>7</v>
      </c>
      <c r="L13" s="377" t="s">
        <v>42</v>
      </c>
      <c r="M13" s="381">
        <v>1</v>
      </c>
      <c r="N13" s="377">
        <v>18</v>
      </c>
      <c r="O13" s="378" t="s">
        <v>168</v>
      </c>
      <c r="P13" s="378" t="s">
        <v>234</v>
      </c>
      <c r="Q13" s="378" t="s">
        <v>235</v>
      </c>
      <c r="R13" s="383" t="str">
        <f t="shared" ref="R13:R15" si="11">H13&amp;"1"</f>
        <v>1000221</v>
      </c>
      <c r="S13" s="380">
        <v>1</v>
      </c>
      <c r="T13" s="378" t="s">
        <v>140</v>
      </c>
      <c r="U13" s="377">
        <v>90000</v>
      </c>
      <c r="V13" s="377">
        <f t="shared" si="5"/>
        <v>16200</v>
      </c>
      <c r="W13" s="377">
        <v>0</v>
      </c>
      <c r="X13" s="384">
        <v>111</v>
      </c>
      <c r="Y13" s="385" t="s">
        <v>47</v>
      </c>
      <c r="Z13" s="386">
        <f t="shared" si="6"/>
        <v>73800</v>
      </c>
      <c r="AA13" s="387"/>
      <c r="AB13" s="429"/>
      <c r="AC13" s="379">
        <f t="shared" ref="AC13:AC15" si="12">U13*0.5</f>
        <v>45000</v>
      </c>
      <c r="AD13" s="377"/>
      <c r="AE13" s="377"/>
      <c r="AF13" s="378" t="s">
        <v>231</v>
      </c>
      <c r="AG13" s="389">
        <v>8</v>
      </c>
      <c r="AH13" s="395">
        <v>7</v>
      </c>
      <c r="AI13" s="391" t="s">
        <v>229</v>
      </c>
      <c r="AJ13" s="378"/>
      <c r="AK13" s="378"/>
      <c r="AL13" s="383">
        <v>0</v>
      </c>
      <c r="AM13" s="380" t="s">
        <v>50</v>
      </c>
      <c r="AN13" s="377" t="s">
        <v>51</v>
      </c>
      <c r="AO13" s="377"/>
      <c r="AP13" s="383"/>
      <c r="AQ13" s="383"/>
      <c r="AR13" s="383"/>
      <c r="AS13" s="383"/>
      <c r="AT13" s="329"/>
      <c r="AU1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100022, 'Б-100022-13',date'2016-03-03',3, 7, 7,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date'2016-03-01');</v>
      </c>
    </row>
    <row r="14" spans="1:47" ht="15" customHeight="1" x14ac:dyDescent="0.3">
      <c r="A14" s="427">
        <v>3</v>
      </c>
      <c r="B14" s="434"/>
      <c r="C14" s="377" t="str">
        <f t="shared" si="9"/>
        <v>10003</v>
      </c>
      <c r="D14" s="377" t="str">
        <f t="shared" si="10"/>
        <v>10003/13</v>
      </c>
      <c r="E14" s="378" t="s">
        <v>251</v>
      </c>
      <c r="F14" s="378" t="s">
        <v>252</v>
      </c>
      <c r="G14" s="377">
        <v>1</v>
      </c>
      <c r="H14" s="379">
        <v>100023</v>
      </c>
      <c r="I14" s="380" t="str">
        <f t="shared" si="3"/>
        <v>Б-100023-13</v>
      </c>
      <c r="J14" s="381">
        <v>3</v>
      </c>
      <c r="K14" s="377">
        <v>7</v>
      </c>
      <c r="L14" s="377" t="s">
        <v>42</v>
      </c>
      <c r="M14" s="381">
        <v>1</v>
      </c>
      <c r="N14" s="377">
        <v>18</v>
      </c>
      <c r="O14" s="378" t="s">
        <v>168</v>
      </c>
      <c r="P14" s="378" t="s">
        <v>234</v>
      </c>
      <c r="Q14" s="378" t="s">
        <v>235</v>
      </c>
      <c r="R14" s="383" t="str">
        <f t="shared" si="11"/>
        <v>1000231</v>
      </c>
      <c r="S14" s="380">
        <v>1</v>
      </c>
      <c r="T14" s="378" t="s">
        <v>140</v>
      </c>
      <c r="U14" s="377">
        <v>90000</v>
      </c>
      <c r="V14" s="377">
        <f t="shared" si="5"/>
        <v>16200</v>
      </c>
      <c r="W14" s="377">
        <v>0</v>
      </c>
      <c r="X14" s="384">
        <v>112</v>
      </c>
      <c r="Y14" s="385" t="s">
        <v>47</v>
      </c>
      <c r="Z14" s="386">
        <f t="shared" si="6"/>
        <v>73800</v>
      </c>
      <c r="AA14" s="387"/>
      <c r="AB14" s="429"/>
      <c r="AC14" s="379">
        <f t="shared" si="12"/>
        <v>45000</v>
      </c>
      <c r="AD14" s="377"/>
      <c r="AE14" s="377"/>
      <c r="AF14" s="378" t="s">
        <v>231</v>
      </c>
      <c r="AG14" s="389">
        <v>8</v>
      </c>
      <c r="AH14" s="395">
        <v>7</v>
      </c>
      <c r="AI14" s="391" t="s">
        <v>229</v>
      </c>
      <c r="AJ14" s="378"/>
      <c r="AK14" s="378"/>
      <c r="AL14" s="383">
        <v>0</v>
      </c>
      <c r="AM14" s="380" t="s">
        <v>50</v>
      </c>
      <c r="AN14" s="377" t="s">
        <v>51</v>
      </c>
      <c r="AO14" s="377"/>
      <c r="AP14" s="383"/>
      <c r="AQ14" s="383"/>
      <c r="AR14" s="383"/>
      <c r="AS14" s="383"/>
      <c r="AT14" s="329"/>
      <c r="AU1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100023, 'Б-100023-13',date'2016-03-03',3,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date'2016-03-01');</v>
      </c>
    </row>
    <row r="15" spans="1:47" s="330" customFormat="1" ht="15" customHeight="1" x14ac:dyDescent="0.3">
      <c r="A15" s="430">
        <v>3</v>
      </c>
      <c r="B15" s="435"/>
      <c r="C15" s="403" t="str">
        <f t="shared" si="9"/>
        <v>10003</v>
      </c>
      <c r="D15" s="403" t="str">
        <f t="shared" si="10"/>
        <v>10003/13</v>
      </c>
      <c r="E15" s="404" t="s">
        <v>251</v>
      </c>
      <c r="F15" s="404" t="s">
        <v>252</v>
      </c>
      <c r="G15" s="377">
        <v>1</v>
      </c>
      <c r="H15" s="379">
        <v>100024</v>
      </c>
      <c r="I15" s="403" t="str">
        <f t="shared" si="3"/>
        <v>Б-100024-13</v>
      </c>
      <c r="J15" s="381">
        <v>3</v>
      </c>
      <c r="K15" s="436">
        <v>2</v>
      </c>
      <c r="L15" s="403" t="s">
        <v>42</v>
      </c>
      <c r="M15" s="406">
        <v>1</v>
      </c>
      <c r="N15" s="403">
        <v>18</v>
      </c>
      <c r="O15" s="404" t="s">
        <v>169</v>
      </c>
      <c r="P15" s="404" t="s">
        <v>234</v>
      </c>
      <c r="Q15" s="404" t="s">
        <v>235</v>
      </c>
      <c r="R15" s="407" t="str">
        <f t="shared" si="11"/>
        <v>1000241</v>
      </c>
      <c r="S15" s="403">
        <v>1</v>
      </c>
      <c r="T15" s="404" t="s">
        <v>141</v>
      </c>
      <c r="U15" s="403">
        <v>80000</v>
      </c>
      <c r="V15" s="403">
        <f t="shared" si="5"/>
        <v>14400</v>
      </c>
      <c r="W15" s="403">
        <v>0</v>
      </c>
      <c r="X15" s="384">
        <v>113</v>
      </c>
      <c r="Y15" s="408" t="s">
        <v>47</v>
      </c>
      <c r="Z15" s="386">
        <f t="shared" si="6"/>
        <v>65600</v>
      </c>
      <c r="AA15" s="409">
        <f>SUM(Z11:Z15)</f>
        <v>344400</v>
      </c>
      <c r="AB15" s="409"/>
      <c r="AC15" s="410">
        <f t="shared" si="12"/>
        <v>40000</v>
      </c>
      <c r="AD15" s="403"/>
      <c r="AE15" s="403"/>
      <c r="AF15" s="404" t="s">
        <v>231</v>
      </c>
      <c r="AG15" s="411">
        <v>8</v>
      </c>
      <c r="AH15" s="437">
        <v>20</v>
      </c>
      <c r="AI15" s="413" t="s">
        <v>229</v>
      </c>
      <c r="AJ15" s="404"/>
      <c r="AK15" s="404"/>
      <c r="AL15" s="407">
        <v>0</v>
      </c>
      <c r="AM15" s="403" t="s">
        <v>50</v>
      </c>
      <c r="AN15" s="403" t="s">
        <v>51</v>
      </c>
      <c r="AO15" s="403"/>
      <c r="AP15" s="407"/>
      <c r="AQ15" s="407"/>
      <c r="AR15" s="407"/>
      <c r="AS15" s="407"/>
      <c r="AU1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1, 100024, 'Б-100024-13',date'2016-03-04',3, 2, 2,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date'2016-03-01');</v>
      </c>
    </row>
    <row r="16" spans="1:47" ht="15" customHeight="1" x14ac:dyDescent="0.3">
      <c r="A16" s="375">
        <v>4</v>
      </c>
      <c r="B16" s="432"/>
      <c r="C16" s="377" t="str">
        <f>"1000"&amp;A16</f>
        <v>10004</v>
      </c>
      <c r="D16" s="377" t="str">
        <f>"1000"&amp;A16&amp;"/13"</f>
        <v>10004/13</v>
      </c>
      <c r="E16" s="378" t="s">
        <v>251</v>
      </c>
      <c r="F16" s="378" t="s">
        <v>252</v>
      </c>
      <c r="G16" s="377">
        <v>1</v>
      </c>
      <c r="H16" s="379">
        <v>100025</v>
      </c>
      <c r="I16" s="380" t="str">
        <f>"Б-"&amp;H16&amp;"-13"</f>
        <v>Б-100025-13</v>
      </c>
      <c r="J16" s="381">
        <v>3</v>
      </c>
      <c r="K16" s="377">
        <v>7</v>
      </c>
      <c r="L16" s="377" t="s">
        <v>42</v>
      </c>
      <c r="M16" s="381">
        <v>1</v>
      </c>
      <c r="N16" s="377">
        <v>18</v>
      </c>
      <c r="O16" s="378" t="s">
        <v>167</v>
      </c>
      <c r="P16" s="378" t="s">
        <v>234</v>
      </c>
      <c r="Q16" s="378" t="s">
        <v>235</v>
      </c>
      <c r="R16" s="383" t="str">
        <f>H16&amp;"1"</f>
        <v>1000251</v>
      </c>
      <c r="S16" s="438">
        <v>4</v>
      </c>
      <c r="T16" s="378" t="s">
        <v>139</v>
      </c>
      <c r="U16" s="377">
        <v>100000</v>
      </c>
      <c r="V16" s="377">
        <f>U16*0.18</f>
        <v>18000</v>
      </c>
      <c r="W16" s="377">
        <v>0</v>
      </c>
      <c r="X16" s="384">
        <v>114</v>
      </c>
      <c r="Y16" s="385" t="s">
        <v>47</v>
      </c>
      <c r="Z16" s="386">
        <f t="shared" si="6"/>
        <v>82000</v>
      </c>
      <c r="AA16" s="387"/>
      <c r="AB16" s="388"/>
      <c r="AC16" s="379"/>
      <c r="AD16" s="377"/>
      <c r="AE16" s="377"/>
      <c r="AF16" s="378"/>
      <c r="AG16" s="389">
        <v>8</v>
      </c>
      <c r="AH16" s="390">
        <v>13</v>
      </c>
      <c r="AI16" s="391" t="s">
        <v>229</v>
      </c>
      <c r="AJ16" s="378"/>
      <c r="AK16" s="378"/>
      <c r="AL16" s="383">
        <v>0</v>
      </c>
      <c r="AM16" s="380" t="s">
        <v>50</v>
      </c>
      <c r="AN16" s="377" t="s">
        <v>51</v>
      </c>
      <c r="AO16" s="377"/>
      <c r="AP16" s="383"/>
      <c r="AQ16" s="383"/>
      <c r="AR16" s="383"/>
      <c r="AS16" s="383" t="s">
        <v>61</v>
      </c>
      <c r="AT16" s="329"/>
      <c r="AU1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100025, 'Б-100025-13',date'2016-03-02',3, 7, 7, 'RUR', 1, 18, date'2016-03-06', date'2016-03-07', 1000251, 4, to_date('2016-03-07 00:00:00','YYYY-MM-DD HH24:MI:SS'), 100000, 18000, 0, 114, 0, 'c1', 8,null);insert into xxxx_client_discount_m  (ID,CLIENT_ID,CLIENT_AVG_DISCOUNT,DT) values (s_xxxx_client_discount_m.NEXTVAL,114, 13, date'2016-03-01');</v>
      </c>
    </row>
    <row r="17" spans="1:47" ht="15" customHeight="1" x14ac:dyDescent="0.3">
      <c r="A17" s="375">
        <v>4</v>
      </c>
      <c r="B17" s="432"/>
      <c r="C17" s="377" t="str">
        <f t="shared" ref="C17:C20" si="13">"1000"&amp;A17</f>
        <v>10004</v>
      </c>
      <c r="D17" s="377" t="str">
        <f t="shared" ref="D17:D20" si="14">"1000"&amp;A17&amp;"/13"</f>
        <v>10004/13</v>
      </c>
      <c r="E17" s="378" t="s">
        <v>251</v>
      </c>
      <c r="F17" s="378" t="s">
        <v>252</v>
      </c>
      <c r="G17" s="377">
        <v>1</v>
      </c>
      <c r="H17" s="379">
        <v>100026</v>
      </c>
      <c r="I17" s="380" t="str">
        <f t="shared" si="3"/>
        <v>Б-100026-13</v>
      </c>
      <c r="J17" s="381">
        <v>3</v>
      </c>
      <c r="K17" s="377">
        <v>7</v>
      </c>
      <c r="L17" s="377" t="s">
        <v>42</v>
      </c>
      <c r="M17" s="381">
        <v>1</v>
      </c>
      <c r="N17" s="377">
        <v>18</v>
      </c>
      <c r="O17" s="378" t="s">
        <v>168</v>
      </c>
      <c r="P17" s="378" t="s">
        <v>234</v>
      </c>
      <c r="Q17" s="378" t="s">
        <v>235</v>
      </c>
      <c r="R17" s="383" t="str">
        <f t="shared" ref="R17:R20" si="15">H17&amp;"1"</f>
        <v>1000261</v>
      </c>
      <c r="S17" s="380">
        <v>1</v>
      </c>
      <c r="T17" s="378" t="s">
        <v>140</v>
      </c>
      <c r="U17" s="377">
        <v>90000</v>
      </c>
      <c r="V17" s="377">
        <f t="shared" si="5"/>
        <v>16200</v>
      </c>
      <c r="W17" s="377">
        <v>0</v>
      </c>
      <c r="X17" s="384">
        <v>115</v>
      </c>
      <c r="Y17" s="385" t="s">
        <v>47</v>
      </c>
      <c r="Z17" s="386">
        <f t="shared" si="6"/>
        <v>73800</v>
      </c>
      <c r="AA17" s="387"/>
      <c r="AB17" s="429"/>
      <c r="AC17" s="379">
        <f t="shared" ref="AC17:AC20" si="16">U17*0.5</f>
        <v>45000</v>
      </c>
      <c r="AD17" s="377"/>
      <c r="AE17" s="377"/>
      <c r="AF17" s="378" t="s">
        <v>231</v>
      </c>
      <c r="AG17" s="389">
        <v>8</v>
      </c>
      <c r="AH17" s="395">
        <v>7</v>
      </c>
      <c r="AI17" s="391" t="s">
        <v>229</v>
      </c>
      <c r="AJ17" s="378"/>
      <c r="AK17" s="378"/>
      <c r="AL17" s="383">
        <v>0</v>
      </c>
      <c r="AM17" s="380" t="s">
        <v>50</v>
      </c>
      <c r="AN17" s="377" t="s">
        <v>51</v>
      </c>
      <c r="AO17" s="377"/>
      <c r="AP17" s="383"/>
      <c r="AQ17" s="383"/>
      <c r="AR17" s="383"/>
      <c r="AS17" s="383" t="s">
        <v>62</v>
      </c>
      <c r="AT17" s="329"/>
      <c r="AU1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100026, 'Б-100026-13',date'2016-03-03',3, 7, 7, 'RUR', 1, 18, date'2016-03-06', date'2016-03-07',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date'2016-03-31' );insert into xxxx_client_discount_m  (ID,CLIENT_ID,CLIENT_AVG_DISCOUNT,DT) values (s_xxxx_client_discount_m.NEXTVAL,115, 7, date'2016-03-01');</v>
      </c>
    </row>
    <row r="18" spans="1:47" ht="15" customHeight="1" x14ac:dyDescent="0.3">
      <c r="A18" s="375">
        <v>4</v>
      </c>
      <c r="B18" s="432"/>
      <c r="C18" s="377" t="str">
        <f t="shared" si="13"/>
        <v>10004</v>
      </c>
      <c r="D18" s="377" t="str">
        <f t="shared" si="14"/>
        <v>10004/13</v>
      </c>
      <c r="E18" s="378" t="s">
        <v>251</v>
      </c>
      <c r="F18" s="378" t="s">
        <v>252</v>
      </c>
      <c r="G18" s="377">
        <v>1</v>
      </c>
      <c r="H18" s="379">
        <v>100027</v>
      </c>
      <c r="I18" s="380" t="str">
        <f t="shared" si="3"/>
        <v>Б-100027-13</v>
      </c>
      <c r="J18" s="381">
        <v>3</v>
      </c>
      <c r="K18" s="377">
        <v>7</v>
      </c>
      <c r="L18" s="377" t="s">
        <v>42</v>
      </c>
      <c r="M18" s="381">
        <v>1</v>
      </c>
      <c r="N18" s="377">
        <v>18</v>
      </c>
      <c r="O18" s="378" t="s">
        <v>168</v>
      </c>
      <c r="P18" s="378" t="s">
        <v>234</v>
      </c>
      <c r="Q18" s="378" t="s">
        <v>235</v>
      </c>
      <c r="R18" s="383" t="str">
        <f t="shared" si="15"/>
        <v>1000271</v>
      </c>
      <c r="S18" s="380">
        <v>1</v>
      </c>
      <c r="T18" s="378" t="s">
        <v>140</v>
      </c>
      <c r="U18" s="377">
        <v>90000</v>
      </c>
      <c r="V18" s="377">
        <f t="shared" si="5"/>
        <v>16200</v>
      </c>
      <c r="W18" s="377">
        <v>0</v>
      </c>
      <c r="X18" s="384">
        <v>116</v>
      </c>
      <c r="Y18" s="385" t="s">
        <v>47</v>
      </c>
      <c r="Z18" s="386">
        <f t="shared" si="6"/>
        <v>73800</v>
      </c>
      <c r="AA18" s="387"/>
      <c r="AB18" s="429"/>
      <c r="AC18" s="379">
        <f t="shared" si="16"/>
        <v>45000</v>
      </c>
      <c r="AD18" s="377"/>
      <c r="AE18" s="377"/>
      <c r="AF18" s="378" t="s">
        <v>231</v>
      </c>
      <c r="AG18" s="389">
        <v>8</v>
      </c>
      <c r="AH18" s="395">
        <v>7</v>
      </c>
      <c r="AI18" s="391" t="s">
        <v>229</v>
      </c>
      <c r="AJ18" s="378"/>
      <c r="AK18" s="378"/>
      <c r="AL18" s="383">
        <v>0</v>
      </c>
      <c r="AM18" s="380" t="s">
        <v>50</v>
      </c>
      <c r="AN18" s="377" t="s">
        <v>51</v>
      </c>
      <c r="AO18" s="377"/>
      <c r="AP18" s="383"/>
      <c r="AQ18" s="383"/>
      <c r="AR18" s="383"/>
      <c r="AS18" s="383"/>
      <c r="AT18" s="329"/>
      <c r="AU1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100027, 'Б-100027-13',date'2016-03-03',3,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date'2016-03-01');</v>
      </c>
    </row>
    <row r="19" spans="1:47" ht="15" customHeight="1" x14ac:dyDescent="0.3">
      <c r="A19" s="375">
        <v>4</v>
      </c>
      <c r="B19" s="432"/>
      <c r="C19" s="377" t="str">
        <f t="shared" si="13"/>
        <v>10004</v>
      </c>
      <c r="D19" s="377" t="str">
        <f t="shared" si="14"/>
        <v>10004/13</v>
      </c>
      <c r="E19" s="378" t="s">
        <v>251</v>
      </c>
      <c r="F19" s="378" t="s">
        <v>252</v>
      </c>
      <c r="G19" s="377">
        <v>1</v>
      </c>
      <c r="H19" s="379">
        <v>100028</v>
      </c>
      <c r="I19" s="380" t="str">
        <f t="shared" si="3"/>
        <v>Б-100028-13</v>
      </c>
      <c r="J19" s="381">
        <v>3</v>
      </c>
      <c r="K19" s="398">
        <v>2</v>
      </c>
      <c r="L19" s="377" t="s">
        <v>42</v>
      </c>
      <c r="M19" s="381">
        <v>1</v>
      </c>
      <c r="N19" s="377">
        <v>18</v>
      </c>
      <c r="O19" s="378" t="s">
        <v>169</v>
      </c>
      <c r="P19" s="378" t="s">
        <v>234</v>
      </c>
      <c r="Q19" s="378" t="s">
        <v>235</v>
      </c>
      <c r="R19" s="383" t="str">
        <f t="shared" si="15"/>
        <v>1000281</v>
      </c>
      <c r="S19" s="380">
        <v>1</v>
      </c>
      <c r="T19" s="378" t="s">
        <v>141</v>
      </c>
      <c r="U19" s="377">
        <v>80000</v>
      </c>
      <c r="V19" s="377">
        <f t="shared" si="5"/>
        <v>14400</v>
      </c>
      <c r="W19" s="377">
        <v>0</v>
      </c>
      <c r="X19" s="384">
        <v>117</v>
      </c>
      <c r="Y19" s="385" t="s">
        <v>47</v>
      </c>
      <c r="Z19" s="386">
        <f t="shared" si="6"/>
        <v>65600</v>
      </c>
      <c r="AA19" s="387"/>
      <c r="AB19" s="396"/>
      <c r="AC19" s="379">
        <f t="shared" si="16"/>
        <v>40000</v>
      </c>
      <c r="AD19" s="377"/>
      <c r="AE19" s="377"/>
      <c r="AF19" s="378" t="s">
        <v>231</v>
      </c>
      <c r="AG19" s="389">
        <v>8</v>
      </c>
      <c r="AH19" s="397">
        <v>20</v>
      </c>
      <c r="AI19" s="391" t="s">
        <v>229</v>
      </c>
      <c r="AJ19" s="378"/>
      <c r="AK19" s="378"/>
      <c r="AL19" s="383">
        <v>0</v>
      </c>
      <c r="AM19" s="380" t="s">
        <v>50</v>
      </c>
      <c r="AN19" s="377" t="s">
        <v>51</v>
      </c>
      <c r="AO19" s="377"/>
      <c r="AP19" s="383"/>
      <c r="AQ19" s="383"/>
      <c r="AR19" s="383"/>
      <c r="AS19" s="383"/>
      <c r="AT19" s="329"/>
      <c r="AU1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100028, 'Б-100028-13',date'2016-03-04',3, 2, 2, 'RUR', 1, 18, date'2016-03-06', date'2016-03-07',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date'2016-03-31' );insert into xxxx_client_discount_m  (ID,CLIENT_ID,CLIENT_AVG_DISCOUNT,DT) values (s_xxxx_client_discount_m.NEXTVAL,117, 20, date'2016-03-01');</v>
      </c>
    </row>
    <row r="20" spans="1:47" s="330" customFormat="1" ht="15" customHeight="1" x14ac:dyDescent="0.3">
      <c r="A20" s="430">
        <v>4</v>
      </c>
      <c r="B20" s="433"/>
      <c r="C20" s="403" t="str">
        <f t="shared" si="13"/>
        <v>10004</v>
      </c>
      <c r="D20" s="403" t="str">
        <f t="shared" si="14"/>
        <v>10004/13</v>
      </c>
      <c r="E20" s="404" t="s">
        <v>251</v>
      </c>
      <c r="F20" s="404" t="s">
        <v>252</v>
      </c>
      <c r="G20" s="377">
        <v>1</v>
      </c>
      <c r="H20" s="379">
        <v>100029</v>
      </c>
      <c r="I20" s="403" t="str">
        <f t="shared" si="3"/>
        <v>Б-100029-13</v>
      </c>
      <c r="J20" s="381">
        <v>3</v>
      </c>
      <c r="K20" s="405">
        <v>1</v>
      </c>
      <c r="L20" s="403" t="s">
        <v>42</v>
      </c>
      <c r="M20" s="406">
        <v>1</v>
      </c>
      <c r="N20" s="403">
        <v>18</v>
      </c>
      <c r="O20" s="404" t="s">
        <v>170</v>
      </c>
      <c r="P20" s="404" t="s">
        <v>234</v>
      </c>
      <c r="Q20" s="404" t="s">
        <v>235</v>
      </c>
      <c r="R20" s="407" t="str">
        <f t="shared" si="15"/>
        <v>1000291</v>
      </c>
      <c r="S20" s="403">
        <v>1</v>
      </c>
      <c r="T20" s="404" t="s">
        <v>142</v>
      </c>
      <c r="U20" s="403">
        <v>60000</v>
      </c>
      <c r="V20" s="403">
        <f t="shared" si="5"/>
        <v>10800</v>
      </c>
      <c r="W20" s="403">
        <v>0</v>
      </c>
      <c r="X20" s="384">
        <v>118</v>
      </c>
      <c r="Y20" s="408" t="s">
        <v>47</v>
      </c>
      <c r="Z20" s="386">
        <f t="shared" si="6"/>
        <v>49200</v>
      </c>
      <c r="AA20" s="409"/>
      <c r="AB20" s="409"/>
      <c r="AC20" s="410">
        <f t="shared" si="16"/>
        <v>30000</v>
      </c>
      <c r="AD20" s="403"/>
      <c r="AE20" s="403"/>
      <c r="AF20" s="404" t="s">
        <v>231</v>
      </c>
      <c r="AG20" s="411">
        <v>8</v>
      </c>
      <c r="AH20" s="412">
        <v>13</v>
      </c>
      <c r="AI20" s="413" t="s">
        <v>229</v>
      </c>
      <c r="AJ20" s="404"/>
      <c r="AK20" s="404"/>
      <c r="AL20" s="407">
        <v>0</v>
      </c>
      <c r="AM20" s="403" t="s">
        <v>50</v>
      </c>
      <c r="AN20" s="403" t="s">
        <v>51</v>
      </c>
      <c r="AO20" s="403"/>
      <c r="AP20" s="407"/>
      <c r="AQ20" s="407"/>
      <c r="AR20" s="407"/>
      <c r="AS20" s="407"/>
      <c r="AU2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1, 100029, 'Б-100029-13',date'2016-03-05',3, 1, 1, 'RUR', 1, 18, date'2016-03-06', date'2016-03-07',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date'2016-03-31' );insert into xxxx_client_discount_m  (ID,CLIENT_ID,CLIENT_AVG_DISCOUNT,DT) values (s_xxxx_client_discount_m.NEXTVAL,118, 13, date'2016-03-01');</v>
      </c>
    </row>
    <row r="21" spans="1:47" ht="15" customHeight="1" x14ac:dyDescent="0.3">
      <c r="A21" s="375">
        <v>5</v>
      </c>
      <c r="B21" s="432"/>
      <c r="C21" s="377" t="str">
        <f>"1000"&amp;A21</f>
        <v>10005</v>
      </c>
      <c r="D21" s="377" t="str">
        <f>"1000"&amp;A21&amp;"/13"</f>
        <v>10005/13</v>
      </c>
      <c r="E21" s="378" t="s">
        <v>251</v>
      </c>
      <c r="F21" s="378" t="s">
        <v>252</v>
      </c>
      <c r="G21" s="377">
        <v>1</v>
      </c>
      <c r="H21" s="379">
        <v>100030</v>
      </c>
      <c r="I21" s="380" t="str">
        <f>"Б-"&amp;H21&amp;"-13"</f>
        <v>Б-100030-13</v>
      </c>
      <c r="J21" s="381">
        <v>3</v>
      </c>
      <c r="K21" s="377">
        <v>7</v>
      </c>
      <c r="L21" s="377" t="s">
        <v>42</v>
      </c>
      <c r="M21" s="381">
        <v>1</v>
      </c>
      <c r="N21" s="377">
        <v>18</v>
      </c>
      <c r="O21" s="378" t="s">
        <v>167</v>
      </c>
      <c r="P21" s="378" t="s">
        <v>234</v>
      </c>
      <c r="Q21" s="378" t="s">
        <v>235</v>
      </c>
      <c r="R21" s="383" t="str">
        <f>H21&amp;"1"</f>
        <v>1000301</v>
      </c>
      <c r="S21" s="438">
        <v>4</v>
      </c>
      <c r="T21" s="378" t="s">
        <v>139</v>
      </c>
      <c r="U21" s="377">
        <v>100000</v>
      </c>
      <c r="V21" s="377">
        <f>U21*0.18</f>
        <v>18000</v>
      </c>
      <c r="W21" s="377">
        <v>0</v>
      </c>
      <c r="X21" s="384">
        <v>119</v>
      </c>
      <c r="Y21" s="385" t="s">
        <v>47</v>
      </c>
      <c r="Z21" s="386">
        <f t="shared" si="6"/>
        <v>82000</v>
      </c>
      <c r="AA21" s="387"/>
      <c r="AB21" s="388"/>
      <c r="AC21" s="379">
        <f>U21*0.5</f>
        <v>50000</v>
      </c>
      <c r="AD21" s="377"/>
      <c r="AE21" s="377"/>
      <c r="AF21" s="378" t="s">
        <v>231</v>
      </c>
      <c r="AG21" s="389">
        <v>8</v>
      </c>
      <c r="AH21" s="390">
        <v>13</v>
      </c>
      <c r="AI21" s="391" t="s">
        <v>229</v>
      </c>
      <c r="AJ21" s="378"/>
      <c r="AK21" s="378"/>
      <c r="AL21" s="383">
        <v>0</v>
      </c>
      <c r="AM21" s="380" t="s">
        <v>50</v>
      </c>
      <c r="AN21" s="377" t="s">
        <v>51</v>
      </c>
      <c r="AO21" s="377"/>
      <c r="AP21" s="383"/>
      <c r="AQ21" s="383"/>
      <c r="AR21" s="383"/>
      <c r="AS21" s="383" t="s">
        <v>63</v>
      </c>
      <c r="AT21" s="329"/>
      <c r="AU2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100030, 'Б-100030-13',date'2016-03-02',3, 7, 7, 'RUR', 1, 18, date'2016-03-06', date'2016-03-07',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date'2016-03-31' );insert into xxxx_client_discount_m  (ID,CLIENT_ID,CLIENT_AVG_DISCOUNT,DT) values (s_xxxx_client_discount_m.NEXTVAL,119, 13, date'2016-03-01');</v>
      </c>
    </row>
    <row r="22" spans="1:47" ht="15" customHeight="1" x14ac:dyDescent="0.3">
      <c r="A22" s="375">
        <v>5</v>
      </c>
      <c r="B22" s="432"/>
      <c r="C22" s="377" t="str">
        <f t="shared" ref="C22:C25" si="17">"1000"&amp;A22</f>
        <v>10005</v>
      </c>
      <c r="D22" s="377" t="str">
        <f t="shared" ref="D22:D25" si="18">"1000"&amp;A22&amp;"/13"</f>
        <v>10005/13</v>
      </c>
      <c r="E22" s="378" t="s">
        <v>251</v>
      </c>
      <c r="F22" s="378" t="s">
        <v>252</v>
      </c>
      <c r="G22" s="377">
        <v>1</v>
      </c>
      <c r="H22" s="379">
        <v>100031</v>
      </c>
      <c r="I22" s="380" t="str">
        <f t="shared" si="3"/>
        <v>Б-100031-13</v>
      </c>
      <c r="J22" s="381">
        <v>3</v>
      </c>
      <c r="K22" s="377">
        <v>7</v>
      </c>
      <c r="L22" s="377" t="s">
        <v>42</v>
      </c>
      <c r="M22" s="381">
        <v>1</v>
      </c>
      <c r="N22" s="377">
        <v>18</v>
      </c>
      <c r="O22" s="378" t="s">
        <v>168</v>
      </c>
      <c r="P22" s="378" t="s">
        <v>234</v>
      </c>
      <c r="Q22" s="378" t="s">
        <v>235</v>
      </c>
      <c r="R22" s="383" t="str">
        <f t="shared" ref="R22:R25" si="19">H22&amp;"1"</f>
        <v>1000311</v>
      </c>
      <c r="S22" s="380">
        <v>1</v>
      </c>
      <c r="T22" s="378" t="s">
        <v>140</v>
      </c>
      <c r="U22" s="377">
        <v>90000</v>
      </c>
      <c r="V22" s="377">
        <f t="shared" si="5"/>
        <v>16200</v>
      </c>
      <c r="W22" s="377">
        <v>0</v>
      </c>
      <c r="X22" s="384">
        <v>120</v>
      </c>
      <c r="Y22" s="385" t="s">
        <v>47</v>
      </c>
      <c r="Z22" s="386">
        <f t="shared" si="6"/>
        <v>73800</v>
      </c>
      <c r="AA22" s="387"/>
      <c r="AB22" s="429"/>
      <c r="AC22" s="379">
        <f t="shared" ref="AC22:AC25" si="20">U22*0.5</f>
        <v>45000</v>
      </c>
      <c r="AD22" s="377"/>
      <c r="AE22" s="377"/>
      <c r="AF22" s="378" t="s">
        <v>231</v>
      </c>
      <c r="AG22" s="389">
        <v>8</v>
      </c>
      <c r="AH22" s="395">
        <v>7</v>
      </c>
      <c r="AI22" s="391" t="s">
        <v>229</v>
      </c>
      <c r="AJ22" s="378"/>
      <c r="AK22" s="378"/>
      <c r="AL22" s="383">
        <v>0</v>
      </c>
      <c r="AM22" s="380" t="s">
        <v>50</v>
      </c>
      <c r="AN22" s="377" t="s">
        <v>51</v>
      </c>
      <c r="AO22" s="377"/>
      <c r="AP22" s="383"/>
      <c r="AQ22" s="383"/>
      <c r="AR22" s="383"/>
      <c r="AS22" s="383" t="s">
        <v>64</v>
      </c>
      <c r="AT22" s="329"/>
      <c r="AU2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100031, 'Б-100031-13',date'2016-03-03',3, 7, 7, 'RUR', 1, 18, date'2016-03-06', date'2016-03-07',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date'2016-03-31' );insert into xxxx_client_discount_m  (ID,CLIENT_ID,CLIENT_AVG_DISCOUNT,DT) values (s_xxxx_client_discount_m.NEXTVAL,120, 7, date'2016-03-01');</v>
      </c>
    </row>
    <row r="23" spans="1:47" ht="15" customHeight="1" x14ac:dyDescent="0.3">
      <c r="A23" s="375">
        <v>5</v>
      </c>
      <c r="B23" s="432"/>
      <c r="C23" s="377" t="str">
        <f t="shared" si="17"/>
        <v>10005</v>
      </c>
      <c r="D23" s="377" t="str">
        <f t="shared" si="18"/>
        <v>10005/13</v>
      </c>
      <c r="E23" s="378" t="s">
        <v>251</v>
      </c>
      <c r="F23" s="378" t="s">
        <v>252</v>
      </c>
      <c r="G23" s="377">
        <v>1</v>
      </c>
      <c r="H23" s="379">
        <v>100032</v>
      </c>
      <c r="I23" s="380" t="str">
        <f t="shared" si="3"/>
        <v>Б-100032-13</v>
      </c>
      <c r="J23" s="381">
        <v>3</v>
      </c>
      <c r="K23" s="377">
        <v>7</v>
      </c>
      <c r="L23" s="377" t="s">
        <v>42</v>
      </c>
      <c r="M23" s="381">
        <v>1</v>
      </c>
      <c r="N23" s="377">
        <v>18</v>
      </c>
      <c r="O23" s="378" t="s">
        <v>168</v>
      </c>
      <c r="P23" s="378" t="s">
        <v>234</v>
      </c>
      <c r="Q23" s="378" t="s">
        <v>235</v>
      </c>
      <c r="R23" s="383" t="str">
        <f t="shared" si="19"/>
        <v>1000321</v>
      </c>
      <c r="S23" s="380">
        <v>1</v>
      </c>
      <c r="T23" s="378" t="s">
        <v>140</v>
      </c>
      <c r="U23" s="377">
        <v>90000</v>
      </c>
      <c r="V23" s="377">
        <f t="shared" si="5"/>
        <v>16200</v>
      </c>
      <c r="W23" s="377">
        <v>0</v>
      </c>
      <c r="X23" s="384">
        <v>121</v>
      </c>
      <c r="Y23" s="385" t="s">
        <v>47</v>
      </c>
      <c r="Z23" s="386">
        <f t="shared" si="6"/>
        <v>73800</v>
      </c>
      <c r="AA23" s="387"/>
      <c r="AB23" s="429"/>
      <c r="AC23" s="379">
        <f t="shared" si="20"/>
        <v>45000</v>
      </c>
      <c r="AD23" s="377"/>
      <c r="AE23" s="377"/>
      <c r="AF23" s="378" t="s">
        <v>231</v>
      </c>
      <c r="AG23" s="389">
        <v>8</v>
      </c>
      <c r="AH23" s="395">
        <v>7</v>
      </c>
      <c r="AI23" s="391" t="s">
        <v>229</v>
      </c>
      <c r="AJ23" s="378"/>
      <c r="AK23" s="378"/>
      <c r="AL23" s="383">
        <v>0</v>
      </c>
      <c r="AM23" s="380" t="s">
        <v>50</v>
      </c>
      <c r="AN23" s="377" t="s">
        <v>51</v>
      </c>
      <c r="AO23" s="377"/>
      <c r="AP23" s="383"/>
      <c r="AQ23" s="383"/>
      <c r="AR23" s="383"/>
      <c r="AS23" s="383"/>
      <c r="AT23" s="329"/>
      <c r="AU2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100032, 'Б-100032-13',date'2016-03-03',3, 7, 7, 'RUR', 1, 18, date'2016-03-06', date'2016-03-07', 1000321, 1, to_date('2016-03-08 00:00:00','YYYY-MM-DD HH24:MI:SS'), 90000, 16200, 0, 121, 0, 'c1', 8,null);insert into xxxx_oebs_cash_payment_test (ID, INVOICE_ID, OEBS_PAYMENT, DOC_DATE, COMISS_DATE) values (s_xxxx_oebs_cash_payment_test.NEXTVAL, 100032, 45000, to_date('2016-03-08 00:00:00','YYYY-MM-DD HH24:MI:SS'), date'2016-03-31' );insert into xxxx_client_discount_m  (ID,CLIENT_ID,CLIENT_AVG_DISCOUNT,DT) values (s_xxxx_client_discount_m.NEXTVAL,121, 7, date'2016-03-01');</v>
      </c>
    </row>
    <row r="24" spans="1:47" ht="15" customHeight="1" x14ac:dyDescent="0.3">
      <c r="A24" s="375">
        <v>5</v>
      </c>
      <c r="B24" s="432"/>
      <c r="C24" s="377" t="str">
        <f t="shared" si="17"/>
        <v>10005</v>
      </c>
      <c r="D24" s="377" t="str">
        <f t="shared" si="18"/>
        <v>10005/13</v>
      </c>
      <c r="E24" s="378" t="s">
        <v>251</v>
      </c>
      <c r="F24" s="378" t="s">
        <v>252</v>
      </c>
      <c r="G24" s="377">
        <v>1</v>
      </c>
      <c r="H24" s="379">
        <v>100033</v>
      </c>
      <c r="I24" s="380" t="str">
        <f t="shared" si="3"/>
        <v>Б-100033-13</v>
      </c>
      <c r="J24" s="381">
        <v>3</v>
      </c>
      <c r="K24" s="398">
        <v>2</v>
      </c>
      <c r="L24" s="377" t="s">
        <v>42</v>
      </c>
      <c r="M24" s="381">
        <v>1</v>
      </c>
      <c r="N24" s="377">
        <v>18</v>
      </c>
      <c r="O24" s="378" t="s">
        <v>169</v>
      </c>
      <c r="P24" s="378" t="s">
        <v>234</v>
      </c>
      <c r="Q24" s="378" t="s">
        <v>235</v>
      </c>
      <c r="R24" s="383" t="str">
        <f t="shared" si="19"/>
        <v>1000331</v>
      </c>
      <c r="S24" s="380">
        <v>1</v>
      </c>
      <c r="T24" s="378" t="s">
        <v>141</v>
      </c>
      <c r="U24" s="377">
        <v>80000</v>
      </c>
      <c r="V24" s="377">
        <f t="shared" si="5"/>
        <v>14400</v>
      </c>
      <c r="W24" s="377">
        <v>0</v>
      </c>
      <c r="X24" s="384">
        <v>122</v>
      </c>
      <c r="Y24" s="385" t="s">
        <v>47</v>
      </c>
      <c r="Z24" s="386">
        <f t="shared" si="6"/>
        <v>65600</v>
      </c>
      <c r="AA24" s="387"/>
      <c r="AB24" s="396"/>
      <c r="AC24" s="379">
        <f t="shared" si="20"/>
        <v>40000</v>
      </c>
      <c r="AD24" s="377"/>
      <c r="AE24" s="377"/>
      <c r="AF24" s="378" t="s">
        <v>231</v>
      </c>
      <c r="AG24" s="389">
        <v>8</v>
      </c>
      <c r="AH24" s="397">
        <v>20</v>
      </c>
      <c r="AI24" s="391" t="s">
        <v>229</v>
      </c>
      <c r="AJ24" s="378"/>
      <c r="AK24" s="378"/>
      <c r="AL24" s="383">
        <v>0</v>
      </c>
      <c r="AM24" s="380" t="s">
        <v>50</v>
      </c>
      <c r="AN24" s="377" t="s">
        <v>51</v>
      </c>
      <c r="AO24" s="377"/>
      <c r="AP24" s="383"/>
      <c r="AQ24" s="383"/>
      <c r="AR24" s="383"/>
      <c r="AS24" s="383"/>
      <c r="AT24" s="329"/>
      <c r="AU2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100033, 'Б-100033-13',date'2016-03-04',3, 2, 2, 'RUR', 1, 18, date'2016-03-06', date'2016-03-07',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date'2016-03-31' );insert into xxxx_client_discount_m  (ID,CLIENT_ID,CLIENT_AVG_DISCOUNT,DT) values (s_xxxx_client_discount_m.NEXTVAL,122, 20, date'2016-03-01');</v>
      </c>
    </row>
    <row r="25" spans="1:47" ht="15" customHeight="1" x14ac:dyDescent="0.3">
      <c r="A25" s="375">
        <v>5</v>
      </c>
      <c r="B25" s="432"/>
      <c r="C25" s="403" t="str">
        <f t="shared" si="17"/>
        <v>10005</v>
      </c>
      <c r="D25" s="403" t="str">
        <f t="shared" si="18"/>
        <v>10005/13</v>
      </c>
      <c r="E25" s="404" t="s">
        <v>251</v>
      </c>
      <c r="F25" s="404" t="s">
        <v>252</v>
      </c>
      <c r="G25" s="377">
        <v>1</v>
      </c>
      <c r="H25" s="379">
        <v>100034</v>
      </c>
      <c r="I25" s="403" t="str">
        <f t="shared" si="3"/>
        <v>Б-100034-13</v>
      </c>
      <c r="J25" s="381">
        <v>3</v>
      </c>
      <c r="K25" s="405">
        <v>1</v>
      </c>
      <c r="L25" s="403" t="s">
        <v>42</v>
      </c>
      <c r="M25" s="406">
        <v>1</v>
      </c>
      <c r="N25" s="403">
        <v>18</v>
      </c>
      <c r="O25" s="404" t="s">
        <v>170</v>
      </c>
      <c r="P25" s="404" t="s">
        <v>234</v>
      </c>
      <c r="Q25" s="404" t="s">
        <v>235</v>
      </c>
      <c r="R25" s="407" t="str">
        <f t="shared" si="19"/>
        <v>1000341</v>
      </c>
      <c r="S25" s="403">
        <v>1</v>
      </c>
      <c r="T25" s="404" t="s">
        <v>142</v>
      </c>
      <c r="U25" s="403">
        <v>60000</v>
      </c>
      <c r="V25" s="403">
        <f t="shared" si="5"/>
        <v>10800</v>
      </c>
      <c r="W25" s="403">
        <v>0</v>
      </c>
      <c r="X25" s="384">
        <v>123</v>
      </c>
      <c r="Y25" s="408" t="s">
        <v>47</v>
      </c>
      <c r="Z25" s="386">
        <f t="shared" si="6"/>
        <v>49200</v>
      </c>
      <c r="AA25" s="409"/>
      <c r="AB25" s="409"/>
      <c r="AC25" s="410">
        <f t="shared" si="20"/>
        <v>30000</v>
      </c>
      <c r="AD25" s="403"/>
      <c r="AE25" s="403"/>
      <c r="AF25" s="404" t="s">
        <v>231</v>
      </c>
      <c r="AG25" s="411">
        <v>8</v>
      </c>
      <c r="AH25" s="412">
        <v>13</v>
      </c>
      <c r="AI25" s="413" t="s">
        <v>229</v>
      </c>
      <c r="AJ25" s="404"/>
      <c r="AK25" s="404"/>
      <c r="AL25" s="407">
        <v>0</v>
      </c>
      <c r="AM25" s="403" t="s">
        <v>50</v>
      </c>
      <c r="AN25" s="403" t="s">
        <v>51</v>
      </c>
      <c r="AO25" s="403"/>
      <c r="AP25" s="407"/>
      <c r="AQ25" s="407"/>
      <c r="AR25" s="407"/>
      <c r="AS25" s="407"/>
      <c r="AT25" s="330"/>
      <c r="AU2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1, 100034, 'Б-100034-13',date'2016-03-05',3, 1, 1, 'RUR', 1, 18, date'2016-03-06', date'2016-03-07',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date'2016-03-31' );insert into xxxx_client_discount_m  (ID,CLIENT_ID,CLIENT_AVG_DISCOUNT,DT) values (s_xxxx_client_discount_m.NEXTVAL,123, 13, date'2016-03-01');</v>
      </c>
    </row>
    <row r="26" spans="1:47" ht="15" customHeight="1" x14ac:dyDescent="0.3">
      <c r="A26" s="375">
        <v>6</v>
      </c>
      <c r="B26" s="439"/>
      <c r="C26" s="377" t="str">
        <f>"1000"&amp;A26</f>
        <v>10006</v>
      </c>
      <c r="D26" s="377" t="str">
        <f>"1000"&amp;A26&amp;"/13"</f>
        <v>10006/13</v>
      </c>
      <c r="E26" s="378" t="s">
        <v>251</v>
      </c>
      <c r="F26" s="378" t="s">
        <v>252</v>
      </c>
      <c r="G26" s="377">
        <v>1</v>
      </c>
      <c r="H26" s="379">
        <v>100035</v>
      </c>
      <c r="I26" s="380" t="str">
        <f>"Б-"&amp;H26&amp;"-13"</f>
        <v>Б-100035-13</v>
      </c>
      <c r="J26" s="381">
        <v>3</v>
      </c>
      <c r="K26" s="382">
        <v>2</v>
      </c>
      <c r="L26" s="377" t="s">
        <v>42</v>
      </c>
      <c r="M26" s="381">
        <v>1</v>
      </c>
      <c r="N26" s="377">
        <v>18</v>
      </c>
      <c r="O26" s="378" t="s">
        <v>167</v>
      </c>
      <c r="P26" s="378" t="s">
        <v>234</v>
      </c>
      <c r="Q26" s="378" t="s">
        <v>235</v>
      </c>
      <c r="R26" s="383" t="str">
        <f>H26&amp;"1"</f>
        <v>1000351</v>
      </c>
      <c r="S26" s="380">
        <v>1</v>
      </c>
      <c r="T26" s="378" t="s">
        <v>139</v>
      </c>
      <c r="U26" s="377">
        <v>100000</v>
      </c>
      <c r="V26" s="377">
        <f>U26*0.18</f>
        <v>18000</v>
      </c>
      <c r="W26" s="377">
        <v>0</v>
      </c>
      <c r="X26" s="384">
        <v>124</v>
      </c>
      <c r="Y26" s="385" t="s">
        <v>47</v>
      </c>
      <c r="Z26" s="386">
        <f t="shared" si="6"/>
        <v>82000</v>
      </c>
      <c r="AA26" s="387"/>
      <c r="AB26" s="388"/>
      <c r="AC26" s="379">
        <f>U26*0.5</f>
        <v>50000</v>
      </c>
      <c r="AD26" s="377"/>
      <c r="AE26" s="377"/>
      <c r="AF26" s="378" t="s">
        <v>231</v>
      </c>
      <c r="AG26" s="389">
        <v>8</v>
      </c>
      <c r="AH26" s="390">
        <v>13</v>
      </c>
      <c r="AI26" s="391" t="s">
        <v>229</v>
      </c>
      <c r="AJ26" s="378"/>
      <c r="AK26" s="378"/>
      <c r="AL26" s="383">
        <v>0</v>
      </c>
      <c r="AM26" s="380" t="s">
        <v>50</v>
      </c>
      <c r="AN26" s="377" t="s">
        <v>51</v>
      </c>
      <c r="AO26" s="377"/>
      <c r="AP26" s="383"/>
      <c r="AQ26" s="383"/>
      <c r="AR26" s="383"/>
      <c r="AS26" s="380" t="s">
        <v>65</v>
      </c>
      <c r="AT26" s="329"/>
      <c r="AU2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100035, 'Б-100035-13',date'2016-03-02',3, 2, 2, 'RUR', 1, 18, date'2016-03-06', date'2016-03-07',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date'2016-03-31' );insert into xxxx_client_discount_m  (ID,CLIENT_ID,CLIENT_AVG_DISCOUNT,DT) values (s_xxxx_client_discount_m.NEXTVAL,124, 13, date'2016-03-01');</v>
      </c>
    </row>
    <row r="27" spans="1:47" ht="15" customHeight="1" x14ac:dyDescent="0.3">
      <c r="A27" s="375">
        <v>6</v>
      </c>
      <c r="B27" s="376"/>
      <c r="C27" s="377" t="str">
        <f t="shared" ref="C27:C30" si="21">"1000"&amp;A27</f>
        <v>10006</v>
      </c>
      <c r="D27" s="377" t="str">
        <f t="shared" ref="D27:D30" si="22">"1000"&amp;A27&amp;"/13"</f>
        <v>10006/13</v>
      </c>
      <c r="E27" s="378" t="s">
        <v>251</v>
      </c>
      <c r="F27" s="378" t="s">
        <v>252</v>
      </c>
      <c r="G27" s="377">
        <v>1</v>
      </c>
      <c r="H27" s="379">
        <v>100036</v>
      </c>
      <c r="I27" s="380" t="str">
        <f t="shared" si="3"/>
        <v>Б-100036-13</v>
      </c>
      <c r="J27" s="381">
        <v>3</v>
      </c>
      <c r="K27" s="377">
        <v>7</v>
      </c>
      <c r="L27" s="377" t="s">
        <v>42</v>
      </c>
      <c r="M27" s="381">
        <v>1</v>
      </c>
      <c r="N27" s="377">
        <v>18</v>
      </c>
      <c r="O27" s="378" t="s">
        <v>168</v>
      </c>
      <c r="P27" s="378" t="s">
        <v>234</v>
      </c>
      <c r="Q27" s="378" t="s">
        <v>235</v>
      </c>
      <c r="R27" s="383" t="str">
        <f t="shared" ref="R27:R30" si="23">H27&amp;"1"</f>
        <v>1000361</v>
      </c>
      <c r="S27" s="380">
        <v>1</v>
      </c>
      <c r="T27" s="378" t="s">
        <v>140</v>
      </c>
      <c r="U27" s="377">
        <v>90000</v>
      </c>
      <c r="V27" s="377">
        <f t="shared" si="5"/>
        <v>16200</v>
      </c>
      <c r="W27" s="377">
        <v>0</v>
      </c>
      <c r="X27" s="384">
        <v>125</v>
      </c>
      <c r="Y27" s="385" t="s">
        <v>47</v>
      </c>
      <c r="Z27" s="386">
        <f t="shared" si="6"/>
        <v>73800</v>
      </c>
      <c r="AA27" s="387"/>
      <c r="AB27" s="429"/>
      <c r="AC27" s="379">
        <f t="shared" ref="AC27:AC30" si="24">U27*0.5</f>
        <v>45000</v>
      </c>
      <c r="AD27" s="377"/>
      <c r="AE27" s="377"/>
      <c r="AF27" s="378" t="s">
        <v>231</v>
      </c>
      <c r="AG27" s="389">
        <v>8</v>
      </c>
      <c r="AH27" s="395">
        <v>7</v>
      </c>
      <c r="AI27" s="391" t="s">
        <v>229</v>
      </c>
      <c r="AJ27" s="378"/>
      <c r="AK27" s="378"/>
      <c r="AL27" s="383">
        <v>0</v>
      </c>
      <c r="AM27" s="380" t="s">
        <v>50</v>
      </c>
      <c r="AN27" s="377" t="s">
        <v>51</v>
      </c>
      <c r="AO27" s="377"/>
      <c r="AP27" s="383"/>
      <c r="AQ27" s="383"/>
      <c r="AR27" s="383"/>
      <c r="AU2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100036, 'Б-100036-13',date'2016-03-03',3, 7, 7, 'RUR', 1, 18, date'2016-03-06', date'2016-03-07',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date'2016-03-31' );insert into xxxx_client_discount_m  (ID,CLIENT_ID,CLIENT_AVG_DISCOUNT,DT) values (s_xxxx_client_discount_m.NEXTVAL,125, 7, date'2016-03-01');</v>
      </c>
    </row>
    <row r="28" spans="1:47" ht="15" customHeight="1" x14ac:dyDescent="0.3">
      <c r="A28" s="375">
        <v>6</v>
      </c>
      <c r="B28" s="376"/>
      <c r="C28" s="377" t="str">
        <f t="shared" si="21"/>
        <v>10006</v>
      </c>
      <c r="D28" s="377" t="str">
        <f t="shared" si="22"/>
        <v>10006/13</v>
      </c>
      <c r="E28" s="378" t="s">
        <v>251</v>
      </c>
      <c r="F28" s="378" t="s">
        <v>252</v>
      </c>
      <c r="G28" s="377">
        <v>1</v>
      </c>
      <c r="H28" s="379">
        <v>100037</v>
      </c>
      <c r="I28" s="380" t="str">
        <f t="shared" si="3"/>
        <v>Б-100037-13</v>
      </c>
      <c r="J28" s="381">
        <v>3</v>
      </c>
      <c r="K28" s="377">
        <v>7</v>
      </c>
      <c r="L28" s="377" t="s">
        <v>42</v>
      </c>
      <c r="M28" s="381">
        <v>1</v>
      </c>
      <c r="N28" s="377">
        <v>18</v>
      </c>
      <c r="O28" s="378" t="s">
        <v>168</v>
      </c>
      <c r="P28" s="378" t="s">
        <v>234</v>
      </c>
      <c r="Q28" s="378" t="s">
        <v>235</v>
      </c>
      <c r="R28" s="383" t="str">
        <f t="shared" si="23"/>
        <v>1000371</v>
      </c>
      <c r="S28" s="380">
        <v>1</v>
      </c>
      <c r="T28" s="378" t="s">
        <v>140</v>
      </c>
      <c r="U28" s="377">
        <v>90000</v>
      </c>
      <c r="V28" s="377">
        <f t="shared" si="5"/>
        <v>16200</v>
      </c>
      <c r="W28" s="377">
        <v>0</v>
      </c>
      <c r="X28" s="384">
        <v>126</v>
      </c>
      <c r="Y28" s="385" t="s">
        <v>47</v>
      </c>
      <c r="Z28" s="386">
        <f t="shared" si="6"/>
        <v>73800</v>
      </c>
      <c r="AA28" s="387"/>
      <c r="AB28" s="429"/>
      <c r="AC28" s="379">
        <f t="shared" si="24"/>
        <v>45000</v>
      </c>
      <c r="AD28" s="377"/>
      <c r="AE28" s="377"/>
      <c r="AF28" s="378" t="s">
        <v>231</v>
      </c>
      <c r="AG28" s="389">
        <v>8</v>
      </c>
      <c r="AH28" s="395">
        <v>7</v>
      </c>
      <c r="AI28" s="391" t="s">
        <v>229</v>
      </c>
      <c r="AJ28" s="378"/>
      <c r="AK28" s="378"/>
      <c r="AL28" s="383">
        <v>0</v>
      </c>
      <c r="AM28" s="380" t="s">
        <v>50</v>
      </c>
      <c r="AN28" s="377" t="s">
        <v>51</v>
      </c>
      <c r="AO28" s="377"/>
      <c r="AP28" s="383"/>
      <c r="AQ28" s="383"/>
      <c r="AR28" s="383"/>
      <c r="AU2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100037, 'Б-100037-13',date'2016-03-03',3, 7, 7,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date'2016-03-01');</v>
      </c>
    </row>
    <row r="29" spans="1:47" ht="15" customHeight="1" x14ac:dyDescent="0.3">
      <c r="A29" s="375">
        <v>6</v>
      </c>
      <c r="B29" s="376"/>
      <c r="C29" s="377" t="str">
        <f t="shared" si="21"/>
        <v>10006</v>
      </c>
      <c r="D29" s="377" t="str">
        <f t="shared" si="22"/>
        <v>10006/13</v>
      </c>
      <c r="E29" s="378" t="s">
        <v>251</v>
      </c>
      <c r="F29" s="378" t="s">
        <v>252</v>
      </c>
      <c r="G29" s="377">
        <v>1</v>
      </c>
      <c r="H29" s="379">
        <v>100038</v>
      </c>
      <c r="I29" s="380" t="str">
        <f t="shared" si="3"/>
        <v>Б-100038-13</v>
      </c>
      <c r="J29" s="381">
        <v>3</v>
      </c>
      <c r="K29" s="382">
        <v>2</v>
      </c>
      <c r="L29" s="377" t="s">
        <v>42</v>
      </c>
      <c r="M29" s="381">
        <v>1</v>
      </c>
      <c r="N29" s="377">
        <v>18</v>
      </c>
      <c r="O29" s="378" t="s">
        <v>169</v>
      </c>
      <c r="P29" s="378" t="s">
        <v>234</v>
      </c>
      <c r="Q29" s="378" t="s">
        <v>235</v>
      </c>
      <c r="R29" s="383" t="str">
        <f t="shared" si="23"/>
        <v>1000381</v>
      </c>
      <c r="S29" s="380">
        <v>1</v>
      </c>
      <c r="T29" s="378" t="s">
        <v>141</v>
      </c>
      <c r="U29" s="377">
        <v>80000</v>
      </c>
      <c r="V29" s="377">
        <f t="shared" si="5"/>
        <v>14400</v>
      </c>
      <c r="W29" s="377">
        <v>0</v>
      </c>
      <c r="X29" s="384">
        <v>127</v>
      </c>
      <c r="Y29" s="385" t="s">
        <v>47</v>
      </c>
      <c r="Z29" s="386">
        <f t="shared" si="6"/>
        <v>65600</v>
      </c>
      <c r="AA29" s="387"/>
      <c r="AB29" s="396"/>
      <c r="AC29" s="379">
        <f t="shared" si="24"/>
        <v>40000</v>
      </c>
      <c r="AD29" s="377"/>
      <c r="AE29" s="377"/>
      <c r="AF29" s="378" t="s">
        <v>231</v>
      </c>
      <c r="AG29" s="389">
        <v>8</v>
      </c>
      <c r="AH29" s="397">
        <v>20</v>
      </c>
      <c r="AI29" s="391" t="s">
        <v>229</v>
      </c>
      <c r="AJ29" s="378"/>
      <c r="AK29" s="378"/>
      <c r="AL29" s="383">
        <v>0</v>
      </c>
      <c r="AM29" s="380" t="s">
        <v>50</v>
      </c>
      <c r="AN29" s="377" t="s">
        <v>51</v>
      </c>
      <c r="AO29" s="377"/>
      <c r="AP29" s="383"/>
      <c r="AQ29" s="383"/>
      <c r="AR29" s="383"/>
      <c r="AU2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100038, 'Б-100038-13',date'2016-03-04',3, 2, 2, 'RUR', 1, 18, date'2016-03-06', date'2016-03-07',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date'2016-03-31' );insert into xxxx_client_discount_m  (ID,CLIENT_ID,CLIENT_AVG_DISCOUNT,DT) values (s_xxxx_client_discount_m.NEXTVAL,127, 20, date'2016-03-01');</v>
      </c>
    </row>
    <row r="30" spans="1:47" ht="15" customHeight="1" x14ac:dyDescent="0.3">
      <c r="A30" s="375">
        <v>6</v>
      </c>
      <c r="B30" s="376"/>
      <c r="C30" s="377" t="str">
        <f t="shared" si="21"/>
        <v>10006</v>
      </c>
      <c r="D30" s="377" t="str">
        <f t="shared" si="22"/>
        <v>10006/13</v>
      </c>
      <c r="E30" s="378" t="s">
        <v>251</v>
      </c>
      <c r="F30" s="378" t="s">
        <v>252</v>
      </c>
      <c r="G30" s="377">
        <v>1</v>
      </c>
      <c r="H30" s="379">
        <v>100039</v>
      </c>
      <c r="I30" s="380" t="str">
        <f t="shared" si="3"/>
        <v>Б-100039-13</v>
      </c>
      <c r="J30" s="381">
        <v>3</v>
      </c>
      <c r="K30" s="398">
        <v>1</v>
      </c>
      <c r="L30" s="377" t="s">
        <v>42</v>
      </c>
      <c r="M30" s="381">
        <v>1</v>
      </c>
      <c r="N30" s="377">
        <v>18</v>
      </c>
      <c r="O30" s="378" t="s">
        <v>170</v>
      </c>
      <c r="P30" s="378" t="s">
        <v>234</v>
      </c>
      <c r="Q30" s="378" t="s">
        <v>235</v>
      </c>
      <c r="R30" s="383" t="str">
        <f t="shared" si="23"/>
        <v>1000391</v>
      </c>
      <c r="S30" s="380">
        <v>1</v>
      </c>
      <c r="T30" s="378" t="s">
        <v>142</v>
      </c>
      <c r="U30" s="377">
        <v>60000</v>
      </c>
      <c r="V30" s="377">
        <f t="shared" si="5"/>
        <v>10800</v>
      </c>
      <c r="W30" s="377">
        <v>0</v>
      </c>
      <c r="X30" s="384">
        <v>128</v>
      </c>
      <c r="Y30" s="385" t="s">
        <v>47</v>
      </c>
      <c r="Z30" s="386">
        <f t="shared" si="6"/>
        <v>49200</v>
      </c>
      <c r="AA30" s="387"/>
      <c r="AB30" s="396"/>
      <c r="AC30" s="379">
        <f t="shared" si="24"/>
        <v>30000</v>
      </c>
      <c r="AD30" s="377"/>
      <c r="AE30" s="377"/>
      <c r="AF30" s="378" t="s">
        <v>231</v>
      </c>
      <c r="AG30" s="389">
        <v>8</v>
      </c>
      <c r="AH30" s="397">
        <v>13</v>
      </c>
      <c r="AI30" s="391" t="s">
        <v>229</v>
      </c>
      <c r="AJ30" s="378"/>
      <c r="AK30" s="378"/>
      <c r="AL30" s="383">
        <v>0</v>
      </c>
      <c r="AM30" s="380" t="s">
        <v>50</v>
      </c>
      <c r="AN30" s="377" t="s">
        <v>51</v>
      </c>
      <c r="AO30" s="377"/>
      <c r="AP30" s="383"/>
      <c r="AQ30" s="383"/>
      <c r="AR30" s="383"/>
      <c r="AU3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100039, 'Б-100039-13',date'2016-03-05',3, 1, 1, 'RUR', 1, 18, date'2016-03-06', date'2016-03-07',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date'2016-03-31' );insert into xxxx_client_discount_m  (ID,CLIENT_ID,CLIENT_AVG_DISCOUNT,DT) values (s_xxxx_client_discount_m.NEXTVAL,128, 13, date'2016-03-01');</v>
      </c>
    </row>
    <row r="31" spans="1:47" ht="15" customHeight="1" x14ac:dyDescent="0.3">
      <c r="A31" s="375">
        <v>6</v>
      </c>
      <c r="B31" s="376"/>
      <c r="C31" s="377" t="str">
        <f>"1000"&amp;A31</f>
        <v>10006</v>
      </c>
      <c r="D31" s="377" t="str">
        <f>"1000"&amp;A31&amp;"/13"</f>
        <v>10006/13</v>
      </c>
      <c r="E31" s="378" t="s">
        <v>251</v>
      </c>
      <c r="F31" s="378" t="s">
        <v>252</v>
      </c>
      <c r="G31" s="377">
        <v>1</v>
      </c>
      <c r="H31" s="379">
        <v>100040</v>
      </c>
      <c r="I31" s="380" t="str">
        <f>"Б-"&amp;H31&amp;"-13"</f>
        <v>Б-100040-13</v>
      </c>
      <c r="J31" s="381">
        <v>3</v>
      </c>
      <c r="K31" s="377">
        <v>7</v>
      </c>
      <c r="L31" s="377" t="s">
        <v>42</v>
      </c>
      <c r="M31" s="381">
        <v>1</v>
      </c>
      <c r="N31" s="377">
        <v>18</v>
      </c>
      <c r="O31" s="378" t="s">
        <v>167</v>
      </c>
      <c r="P31" s="378" t="s">
        <v>234</v>
      </c>
      <c r="Q31" s="378" t="s">
        <v>235</v>
      </c>
      <c r="R31" s="383" t="str">
        <f>H31&amp;"1"</f>
        <v>1000401</v>
      </c>
      <c r="S31" s="380">
        <v>1</v>
      </c>
      <c r="T31" s="394" t="s">
        <v>143</v>
      </c>
      <c r="U31" s="377">
        <v>100000</v>
      </c>
      <c r="V31" s="377">
        <f>U31*0.18</f>
        <v>18000</v>
      </c>
      <c r="W31" s="377">
        <v>0</v>
      </c>
      <c r="X31" s="384">
        <v>129</v>
      </c>
      <c r="Y31" s="385" t="s">
        <v>47</v>
      </c>
      <c r="Z31" s="386">
        <f t="shared" si="6"/>
        <v>82000</v>
      </c>
      <c r="AA31" s="387"/>
      <c r="AB31" s="388"/>
      <c r="AC31" s="379">
        <f>U31*0.5</f>
        <v>50000</v>
      </c>
      <c r="AD31" s="377"/>
      <c r="AE31" s="377"/>
      <c r="AF31" s="394" t="s">
        <v>232</v>
      </c>
      <c r="AG31" s="389">
        <v>8</v>
      </c>
      <c r="AH31" s="390">
        <v>13</v>
      </c>
      <c r="AI31" s="391" t="s">
        <v>229</v>
      </c>
      <c r="AJ31" s="378"/>
      <c r="AK31" s="378"/>
      <c r="AL31" s="383">
        <v>0</v>
      </c>
      <c r="AM31" s="380" t="s">
        <v>50</v>
      </c>
      <c r="AN31" s="377" t="s">
        <v>51</v>
      </c>
      <c r="AO31" s="377"/>
      <c r="AP31" s="383"/>
      <c r="AQ31" s="383"/>
      <c r="AR31" s="383"/>
      <c r="AU3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100040, 'Б-100040-13',date'2016-03-02',3, 7, 7, 'RUR', 1, 18, date'2016-03-06', date'2016-03-07',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date'2016-04-30' );insert into xxxx_client_discount_m  (ID,CLIENT_ID,CLIENT_AVG_DISCOUNT,DT) values (s_xxxx_client_discount_m.NEXTVAL,129, 13, date'2016-03-01');</v>
      </c>
    </row>
    <row r="32" spans="1:47" ht="15" customHeight="1" x14ac:dyDescent="0.3">
      <c r="A32" s="375">
        <v>6</v>
      </c>
      <c r="B32" s="376"/>
      <c r="C32" s="377" t="str">
        <f t="shared" ref="C32:C35" si="25">"1000"&amp;A32</f>
        <v>10006</v>
      </c>
      <c r="D32" s="377" t="str">
        <f t="shared" ref="D32:D35" si="26">"1000"&amp;A32&amp;"/13"</f>
        <v>10006/13</v>
      </c>
      <c r="E32" s="378" t="s">
        <v>251</v>
      </c>
      <c r="F32" s="378" t="s">
        <v>252</v>
      </c>
      <c r="G32" s="377">
        <v>1</v>
      </c>
      <c r="H32" s="379">
        <v>100041</v>
      </c>
      <c r="I32" s="380" t="str">
        <f t="shared" si="3"/>
        <v>Б-100041-13</v>
      </c>
      <c r="J32" s="381">
        <v>3</v>
      </c>
      <c r="K32" s="398">
        <v>12</v>
      </c>
      <c r="L32" s="377" t="s">
        <v>42</v>
      </c>
      <c r="M32" s="381">
        <v>1</v>
      </c>
      <c r="N32" s="377">
        <v>18</v>
      </c>
      <c r="O32" s="378" t="s">
        <v>168</v>
      </c>
      <c r="P32" s="378" t="s">
        <v>234</v>
      </c>
      <c r="Q32" s="378" t="s">
        <v>235</v>
      </c>
      <c r="R32" s="383" t="str">
        <f t="shared" ref="R32:R35" si="27">H32&amp;"1"</f>
        <v>1000411</v>
      </c>
      <c r="S32" s="380">
        <v>1</v>
      </c>
      <c r="T32" s="394" t="s">
        <v>144</v>
      </c>
      <c r="U32" s="377">
        <v>90000</v>
      </c>
      <c r="V32" s="377">
        <f t="shared" si="5"/>
        <v>16200</v>
      </c>
      <c r="W32" s="377">
        <v>0</v>
      </c>
      <c r="X32" s="384">
        <v>130</v>
      </c>
      <c r="Y32" s="385" t="s">
        <v>47</v>
      </c>
      <c r="Z32" s="386">
        <f t="shared" si="6"/>
        <v>73800</v>
      </c>
      <c r="AA32" s="387"/>
      <c r="AB32" s="429"/>
      <c r="AC32" s="379">
        <f t="shared" ref="AC32:AC35" si="28">U32*0.5</f>
        <v>45000</v>
      </c>
      <c r="AD32" s="377"/>
      <c r="AE32" s="377"/>
      <c r="AF32" s="394" t="s">
        <v>232</v>
      </c>
      <c r="AG32" s="389">
        <v>8</v>
      </c>
      <c r="AH32" s="395">
        <v>7</v>
      </c>
      <c r="AI32" s="391" t="s">
        <v>229</v>
      </c>
      <c r="AJ32" s="378"/>
      <c r="AK32" s="378"/>
      <c r="AL32" s="383">
        <v>0</v>
      </c>
      <c r="AM32" s="380" t="s">
        <v>50</v>
      </c>
      <c r="AN32" s="377" t="s">
        <v>51</v>
      </c>
      <c r="AO32" s="377"/>
      <c r="AP32" s="383"/>
      <c r="AQ32" s="383"/>
      <c r="AR32" s="383"/>
      <c r="AU3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100041, 'Б-100041-13',date'2016-03-03',3, 12, 12, 'RUR', 1, 18, date'2016-03-06', date'2016-03-07',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date'2016-04-30' );insert into xxxx_client_discount_m  (ID,CLIENT_ID,CLIENT_AVG_DISCOUNT,DT) values (s_xxxx_client_discount_m.NEXTVAL,130, 7, date'2016-03-01');</v>
      </c>
    </row>
    <row r="33" spans="1:47" ht="15" customHeight="1" x14ac:dyDescent="0.3">
      <c r="A33" s="375">
        <v>6</v>
      </c>
      <c r="B33" s="376"/>
      <c r="C33" s="377" t="str">
        <f t="shared" si="25"/>
        <v>10006</v>
      </c>
      <c r="D33" s="377" t="str">
        <f t="shared" si="26"/>
        <v>10006/13</v>
      </c>
      <c r="E33" s="378" t="s">
        <v>251</v>
      </c>
      <c r="F33" s="378" t="s">
        <v>252</v>
      </c>
      <c r="G33" s="377">
        <v>1</v>
      </c>
      <c r="H33" s="379">
        <v>100042</v>
      </c>
      <c r="I33" s="380" t="str">
        <f t="shared" si="3"/>
        <v>Б-100042-13</v>
      </c>
      <c r="J33" s="381">
        <v>3</v>
      </c>
      <c r="K33" s="377">
        <v>7</v>
      </c>
      <c r="L33" s="377" t="s">
        <v>42</v>
      </c>
      <c r="M33" s="381">
        <v>1</v>
      </c>
      <c r="N33" s="377">
        <v>18</v>
      </c>
      <c r="O33" s="378" t="s">
        <v>168</v>
      </c>
      <c r="P33" s="378" t="s">
        <v>234</v>
      </c>
      <c r="Q33" s="378" t="s">
        <v>235</v>
      </c>
      <c r="R33" s="383" t="str">
        <f t="shared" si="27"/>
        <v>1000421</v>
      </c>
      <c r="S33" s="380">
        <v>1</v>
      </c>
      <c r="T33" s="394" t="s">
        <v>144</v>
      </c>
      <c r="U33" s="377">
        <v>90000</v>
      </c>
      <c r="V33" s="377">
        <f t="shared" si="5"/>
        <v>16200</v>
      </c>
      <c r="W33" s="377">
        <v>0</v>
      </c>
      <c r="X33" s="384">
        <v>131</v>
      </c>
      <c r="Y33" s="385" t="s">
        <v>47</v>
      </c>
      <c r="Z33" s="386">
        <f t="shared" si="6"/>
        <v>73800</v>
      </c>
      <c r="AA33" s="387"/>
      <c r="AB33" s="429"/>
      <c r="AC33" s="379">
        <f t="shared" si="28"/>
        <v>45000</v>
      </c>
      <c r="AD33" s="377"/>
      <c r="AE33" s="377"/>
      <c r="AF33" s="394" t="s">
        <v>232</v>
      </c>
      <c r="AG33" s="389">
        <v>8</v>
      </c>
      <c r="AH33" s="395">
        <v>7</v>
      </c>
      <c r="AI33" s="391" t="s">
        <v>229</v>
      </c>
      <c r="AJ33" s="378"/>
      <c r="AK33" s="378"/>
      <c r="AL33" s="383">
        <v>0</v>
      </c>
      <c r="AM33" s="380" t="s">
        <v>50</v>
      </c>
      <c r="AN33" s="377" t="s">
        <v>51</v>
      </c>
      <c r="AO33" s="377"/>
      <c r="AP33" s="383"/>
      <c r="AQ33" s="383"/>
      <c r="AR33" s="383"/>
      <c r="AU3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100042, 'Б-100042-13',date'2016-03-03',3, 7, 7, 'RUR', 1, 18, date'2016-03-06', date'2016-03-07',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date'2016-04-30' );insert into xxxx_client_discount_m  (ID,CLIENT_ID,CLIENT_AVG_DISCOUNT,DT) values (s_xxxx_client_discount_m.NEXTVAL,131, 7, date'2016-03-01');</v>
      </c>
    </row>
    <row r="34" spans="1:47" ht="15" customHeight="1" x14ac:dyDescent="0.3">
      <c r="A34" s="375">
        <v>6</v>
      </c>
      <c r="B34" s="376"/>
      <c r="C34" s="377" t="str">
        <f t="shared" si="25"/>
        <v>10006</v>
      </c>
      <c r="D34" s="377" t="str">
        <f t="shared" si="26"/>
        <v>10006/13</v>
      </c>
      <c r="E34" s="378" t="s">
        <v>251</v>
      </c>
      <c r="F34" s="378" t="s">
        <v>252</v>
      </c>
      <c r="G34" s="377">
        <v>1</v>
      </c>
      <c r="H34" s="379">
        <v>100043</v>
      </c>
      <c r="I34" s="380" t="str">
        <f t="shared" si="3"/>
        <v>Б-100043-13</v>
      </c>
      <c r="J34" s="381">
        <v>3</v>
      </c>
      <c r="K34" s="398">
        <v>2</v>
      </c>
      <c r="L34" s="377" t="s">
        <v>42</v>
      </c>
      <c r="M34" s="381">
        <v>1</v>
      </c>
      <c r="N34" s="377">
        <v>18</v>
      </c>
      <c r="O34" s="378" t="s">
        <v>169</v>
      </c>
      <c r="P34" s="378" t="s">
        <v>234</v>
      </c>
      <c r="Q34" s="378" t="s">
        <v>235</v>
      </c>
      <c r="R34" s="383" t="str">
        <f t="shared" si="27"/>
        <v>1000431</v>
      </c>
      <c r="S34" s="380">
        <v>1</v>
      </c>
      <c r="T34" s="394" t="s">
        <v>145</v>
      </c>
      <c r="U34" s="377">
        <v>80000</v>
      </c>
      <c r="V34" s="377">
        <f t="shared" si="5"/>
        <v>14400</v>
      </c>
      <c r="W34" s="377">
        <v>0</v>
      </c>
      <c r="X34" s="384">
        <v>132</v>
      </c>
      <c r="Y34" s="385" t="s">
        <v>47</v>
      </c>
      <c r="Z34" s="386">
        <f t="shared" si="6"/>
        <v>65600</v>
      </c>
      <c r="AA34" s="387"/>
      <c r="AB34" s="396"/>
      <c r="AC34" s="379">
        <f t="shared" si="28"/>
        <v>40000</v>
      </c>
      <c r="AD34" s="377"/>
      <c r="AE34" s="377"/>
      <c r="AF34" s="394" t="s">
        <v>232</v>
      </c>
      <c r="AG34" s="389">
        <v>8</v>
      </c>
      <c r="AH34" s="397">
        <v>20</v>
      </c>
      <c r="AI34" s="391" t="s">
        <v>229</v>
      </c>
      <c r="AJ34" s="378"/>
      <c r="AK34" s="378"/>
      <c r="AL34" s="383">
        <v>0</v>
      </c>
      <c r="AM34" s="380" t="s">
        <v>50</v>
      </c>
      <c r="AN34" s="377" t="s">
        <v>51</v>
      </c>
      <c r="AO34" s="377"/>
      <c r="AP34" s="383"/>
      <c r="AQ34" s="383"/>
      <c r="AR34" s="383"/>
      <c r="AU3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100043, 'Б-100043-13',date'2016-03-04',3, 2, 2, 'RUR', 1, 18, date'2016-03-06', date'2016-03-07',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date'2016-04-30' );insert into xxxx_client_discount_m  (ID,CLIENT_ID,CLIENT_AVG_DISCOUNT,DT) values (s_xxxx_client_discount_m.NEXTVAL,132, 20, date'2016-03-01');</v>
      </c>
    </row>
    <row r="35" spans="1:47" ht="15.75" customHeight="1" x14ac:dyDescent="0.3">
      <c r="A35" s="375">
        <v>6</v>
      </c>
      <c r="B35" s="376"/>
      <c r="C35" s="377" t="str">
        <f t="shared" si="25"/>
        <v>10006</v>
      </c>
      <c r="D35" s="377" t="str">
        <f t="shared" si="26"/>
        <v>10006/13</v>
      </c>
      <c r="E35" s="378" t="s">
        <v>251</v>
      </c>
      <c r="F35" s="378" t="s">
        <v>252</v>
      </c>
      <c r="G35" s="377">
        <v>1</v>
      </c>
      <c r="H35" s="379">
        <v>100044</v>
      </c>
      <c r="I35" s="380" t="str">
        <f t="shared" si="3"/>
        <v>Б-100044-13</v>
      </c>
      <c r="J35" s="381">
        <v>3</v>
      </c>
      <c r="K35" s="398">
        <v>1</v>
      </c>
      <c r="L35" s="377" t="s">
        <v>42</v>
      </c>
      <c r="M35" s="381">
        <v>1</v>
      </c>
      <c r="N35" s="377">
        <v>18</v>
      </c>
      <c r="O35" s="378" t="s">
        <v>170</v>
      </c>
      <c r="P35" s="378" t="s">
        <v>234</v>
      </c>
      <c r="Q35" s="378" t="s">
        <v>235</v>
      </c>
      <c r="R35" s="383" t="str">
        <f t="shared" si="27"/>
        <v>1000441</v>
      </c>
      <c r="S35" s="380">
        <v>1</v>
      </c>
      <c r="T35" s="394" t="s">
        <v>146</v>
      </c>
      <c r="U35" s="377">
        <v>60000</v>
      </c>
      <c r="V35" s="377">
        <f t="shared" si="5"/>
        <v>10800</v>
      </c>
      <c r="W35" s="377">
        <v>0</v>
      </c>
      <c r="X35" s="384">
        <v>133</v>
      </c>
      <c r="Y35" s="385" t="s">
        <v>47</v>
      </c>
      <c r="Z35" s="386">
        <f t="shared" si="6"/>
        <v>49200</v>
      </c>
      <c r="AA35" s="387"/>
      <c r="AB35" s="396"/>
      <c r="AC35" s="379">
        <f t="shared" si="28"/>
        <v>30000</v>
      </c>
      <c r="AD35" s="377"/>
      <c r="AE35" s="377"/>
      <c r="AF35" s="394" t="s">
        <v>232</v>
      </c>
      <c r="AG35" s="389">
        <v>8</v>
      </c>
      <c r="AH35" s="397">
        <v>13</v>
      </c>
      <c r="AI35" s="391" t="s">
        <v>229</v>
      </c>
      <c r="AJ35" s="378"/>
      <c r="AK35" s="378"/>
      <c r="AL35" s="383">
        <v>0</v>
      </c>
      <c r="AM35" s="380" t="s">
        <v>50</v>
      </c>
      <c r="AN35" s="377" t="s">
        <v>51</v>
      </c>
      <c r="AO35" s="377"/>
      <c r="AP35" s="383"/>
      <c r="AQ35" s="383"/>
      <c r="AR35" s="383"/>
      <c r="AU3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100044, 'Б-100044-13',date'2016-03-05',3, 1, 1, 'RUR', 1, 18, date'2016-03-06', date'2016-03-07',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date'2016-04-30' );insert into xxxx_client_discount_m  (ID,CLIENT_ID,CLIENT_AVG_DISCOUNT,DT) values (s_xxxx_client_discount_m.NEXTVAL,133, 13, date'2016-03-01');</v>
      </c>
    </row>
    <row r="36" spans="1:47" ht="15" customHeight="1" x14ac:dyDescent="0.3">
      <c r="A36" s="375">
        <v>6</v>
      </c>
      <c r="B36" s="376"/>
      <c r="C36" s="377" t="str">
        <f>"1000"&amp;A36</f>
        <v>10006</v>
      </c>
      <c r="D36" s="377" t="str">
        <f>"1000"&amp;A36&amp;"/13"</f>
        <v>10006/13</v>
      </c>
      <c r="E36" s="378" t="s">
        <v>251</v>
      </c>
      <c r="F36" s="378" t="s">
        <v>252</v>
      </c>
      <c r="G36" s="377">
        <v>1</v>
      </c>
      <c r="H36" s="379">
        <v>100045</v>
      </c>
      <c r="I36" s="380" t="str">
        <f>"Б-"&amp;H36&amp;"-13"</f>
        <v>Б-100045-13</v>
      </c>
      <c r="J36" s="381">
        <v>3</v>
      </c>
      <c r="K36" s="377">
        <v>7</v>
      </c>
      <c r="L36" s="377" t="s">
        <v>42</v>
      </c>
      <c r="M36" s="381">
        <v>1</v>
      </c>
      <c r="N36" s="377">
        <v>18</v>
      </c>
      <c r="O36" s="378" t="s">
        <v>167</v>
      </c>
      <c r="P36" s="378" t="s">
        <v>234</v>
      </c>
      <c r="Q36" s="378" t="s">
        <v>235</v>
      </c>
      <c r="R36" s="383" t="str">
        <f>H36&amp;"1"</f>
        <v>1000451</v>
      </c>
      <c r="S36" s="380">
        <v>1</v>
      </c>
      <c r="T36" s="399" t="s">
        <v>147</v>
      </c>
      <c r="U36" s="377">
        <v>100000</v>
      </c>
      <c r="V36" s="377">
        <f>U36*0.18</f>
        <v>18000</v>
      </c>
      <c r="W36" s="377">
        <v>0</v>
      </c>
      <c r="X36" s="384">
        <v>134</v>
      </c>
      <c r="Y36" s="385" t="s">
        <v>47</v>
      </c>
      <c r="Z36" s="386">
        <f t="shared" si="6"/>
        <v>82000</v>
      </c>
      <c r="AA36" s="387"/>
      <c r="AB36" s="388"/>
      <c r="AC36" s="379">
        <f>U36*0.5</f>
        <v>50000</v>
      </c>
      <c r="AD36" s="377"/>
      <c r="AE36" s="377"/>
      <c r="AF36" s="399" t="s">
        <v>422</v>
      </c>
      <c r="AG36" s="389">
        <v>8</v>
      </c>
      <c r="AH36" s="390">
        <v>13</v>
      </c>
      <c r="AI36" s="391" t="s">
        <v>229</v>
      </c>
      <c r="AJ36" s="378"/>
      <c r="AK36" s="378"/>
      <c r="AL36" s="383">
        <v>0</v>
      </c>
      <c r="AM36" s="380" t="s">
        <v>50</v>
      </c>
      <c r="AN36" s="377" t="s">
        <v>51</v>
      </c>
      <c r="AO36" s="377"/>
      <c r="AP36" s="383"/>
      <c r="AQ36" s="383"/>
      <c r="AR36" s="383"/>
      <c r="AU3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100045, 'Б-100045-13',date'2016-03-02',3, 7, 7, 'RUR', 1, 18, date'2016-03-06', date'2016-03-07',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date'2016-05-31' );insert into xxxx_client_discount_m  (ID,CLIENT_ID,CLIENT_AVG_DISCOUNT,DT) values (s_xxxx_client_discount_m.NEXTVAL,134, 13, date'2016-03-01');</v>
      </c>
    </row>
    <row r="37" spans="1:47" ht="15" customHeight="1" x14ac:dyDescent="0.3">
      <c r="A37" s="375">
        <v>6</v>
      </c>
      <c r="B37" s="376"/>
      <c r="C37" s="377" t="str">
        <f t="shared" ref="C37:C40" si="29">"1000"&amp;A37</f>
        <v>10006</v>
      </c>
      <c r="D37" s="377" t="str">
        <f t="shared" ref="D37:D40" si="30">"1000"&amp;A37&amp;"/13"</f>
        <v>10006/13</v>
      </c>
      <c r="E37" s="378" t="s">
        <v>251</v>
      </c>
      <c r="F37" s="378" t="s">
        <v>252</v>
      </c>
      <c r="G37" s="377">
        <v>1</v>
      </c>
      <c r="H37" s="379">
        <v>100046</v>
      </c>
      <c r="I37" s="380" t="str">
        <f t="shared" si="3"/>
        <v>Б-100046-13</v>
      </c>
      <c r="J37" s="381">
        <v>3</v>
      </c>
      <c r="K37" s="382">
        <v>3</v>
      </c>
      <c r="L37" s="377" t="s">
        <v>42</v>
      </c>
      <c r="M37" s="381">
        <v>1</v>
      </c>
      <c r="N37" s="377">
        <v>18</v>
      </c>
      <c r="O37" s="378" t="s">
        <v>168</v>
      </c>
      <c r="P37" s="378" t="s">
        <v>234</v>
      </c>
      <c r="Q37" s="378" t="s">
        <v>235</v>
      </c>
      <c r="R37" s="383" t="str">
        <f t="shared" ref="R37:R40" si="31">H37&amp;"1"</f>
        <v>1000461</v>
      </c>
      <c r="S37" s="380">
        <v>1</v>
      </c>
      <c r="T37" s="399" t="s">
        <v>148</v>
      </c>
      <c r="U37" s="377">
        <v>90000</v>
      </c>
      <c r="V37" s="377">
        <f t="shared" si="5"/>
        <v>16200</v>
      </c>
      <c r="W37" s="377">
        <v>0</v>
      </c>
      <c r="X37" s="384">
        <v>135</v>
      </c>
      <c r="Y37" s="385" t="s">
        <v>47</v>
      </c>
      <c r="Z37" s="386">
        <f t="shared" si="6"/>
        <v>73800</v>
      </c>
      <c r="AA37" s="387"/>
      <c r="AB37" s="429"/>
      <c r="AC37" s="379">
        <f t="shared" ref="AC37:AC40" si="32">U37*0.5</f>
        <v>45000</v>
      </c>
      <c r="AD37" s="377"/>
      <c r="AE37" s="377"/>
      <c r="AF37" s="399" t="s">
        <v>422</v>
      </c>
      <c r="AG37" s="389">
        <v>8</v>
      </c>
      <c r="AH37" s="395">
        <v>7</v>
      </c>
      <c r="AI37" s="391" t="s">
        <v>229</v>
      </c>
      <c r="AJ37" s="378"/>
      <c r="AK37" s="378"/>
      <c r="AL37" s="383">
        <v>0</v>
      </c>
      <c r="AM37" s="380" t="s">
        <v>50</v>
      </c>
      <c r="AN37" s="377" t="s">
        <v>51</v>
      </c>
      <c r="AO37" s="377"/>
      <c r="AP37" s="383"/>
      <c r="AQ37" s="383"/>
      <c r="AR37" s="383"/>
      <c r="AU37" t="str">
        <f t="shared" ref="AU37:AU83" si="3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"&amp;A37&amp;", "&amp;C37&amp;", '"&amp;D37&amp;"', date'"&amp;E37&amp;"', date'"&amp;F37&amp;"', "&amp;G37&amp;", "&amp;H37&amp;", '"&amp;I37&amp;"',date'"&amp;O37&amp;"',"&amp;J37&amp;", "&amp;K37&amp;", "&amp;K37&amp;", '"&amp;L37&amp;"', "&amp;M37&amp;", "&amp;N37&amp;", date'"&amp;P37&amp;"', date'"&amp;Q37&amp;"', "&amp;R37&amp;", "&amp;S37&amp;", to_date('"&amp;T37&amp;"','YYYY-MM-DD HH24:MI:SS'), "&amp;U37&amp;", "&amp;V37&amp;", "&amp;W37&amp;", "&amp;X37&amp;", "&amp;AL37&amp;", '"&amp;AN37&amp;"', "&amp;AG37&amp;","&amp;AM37&amp;");"&amp;
IF(LEN(AC37)&gt;0,"insert into xxxx_oebs_cash_payment_test (ID, INVOICE_ID, OEBS_PAYMENT, DOC_DATE, COMISS_DATE) values (s_xxxx_oebs_cash_payment_test.NEXTVAL, "&amp;H37&amp;", "&amp;AC37&amp;", to_date('"&amp;T37&amp;"','YYYY-MM-DD HH24:MI:SS'), "&amp;AF37&amp;" );","")&amp;
IF(LEN(AD37)&gt;0,"insert into xxxx_oebs_cash_payment_test (ID, INVOICE_ID, OEBS_PAYMENT, DOC_DATE, COMISS_DATE) values (s_xxxx_oebs_cash_payment_test.NEXTVAL, "&amp;H37&amp;", "&amp;AD37&amp;", to_date('"&amp;T37&amp;"','YYYY-MM-DD HH24:MI:SS'), "&amp;AF37&amp;" );","")&amp;
IF(LEN(AE37)&gt;0,"insert into xxxx_oebs_cash_payment_test (ID, INVOICE_ID, OEBS_PAYMENT, DOC_DATE, COMISS_DATE) values (s_xxxx_oebs_cash_payment_test.NEXTVAL, "&amp;H37&amp;", "&amp;AE37&amp;", to_date('"&amp;T37&amp;"','YYYY-MM-DD HH24:MI:SS'), "&amp;AF37&amp;" );","")&amp;
IF(LEN(AH37)&gt;0,"insert into xxxx_client_discount_m  (ID,CLIENT_ID,CLIENT_AVG_DISCOUNT,DT) values (s_xxxx_client_discount_m.NEXTVAL,"&amp;X37&amp;", "&amp;AH37&amp;", "&amp;AI37&amp;");","")&amp;
IF(LEN(AJ37)&gt;0,"insert into xxxx_client_discount_m  (ID,CLIENT_ID,CLIENT_AVG_DISCOUNT,DT) values (s_xxxx_client_discount_m.NEXTVAL,"&amp;X37&amp;", "&amp;AJ37&amp;", "&amp;AK37&amp;");","")&amp;
IF(LEN(AO37)&gt;0,"insert into xxxx_contract_signed_attr (ID, CONTRACT_ID, CODE, KEY_NUM) values (s_xxxx_contract_signed_attr.NEXTVAL, "&amp;C37&amp;", 'SUPERCOMMISSION_BONUS' , "&amp;AO37&amp;" );","")&amp;
IF(LEN(AP37)&gt;0,"insert into xxxx_loyal_clients_contr_attr (ID, CONTRACT_ID, CLIENT_ID, LC_TURNOVER, COLLATERAL_FIRST_DT, COLLATERAL_END_DT) values (s_xxxx_loyal_clients_contr_atr.NEXTVAL, "&amp;C37&amp;", "&amp;X37&amp;", "&amp;AP37&amp;", "&amp;AQ37&amp;", "&amp;AR37&amp;"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100046, 'Б-100046-13',date'2016-03-03',3, 3, 3, 'RUR', 1, 18, date'2016-03-06', date'2016-03-07',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date'2016-05-31' );insert into xxxx_client_discount_m  (ID,CLIENT_ID,CLIENT_AVG_DISCOUNT,DT) values (s_xxxx_client_discount_m.NEXTVAL,135, 7, date'2016-03-01');</v>
      </c>
    </row>
    <row r="38" spans="1:47" ht="15" customHeight="1" x14ac:dyDescent="0.3">
      <c r="A38" s="375">
        <v>6</v>
      </c>
      <c r="B38" s="376"/>
      <c r="C38" s="377" t="str">
        <f t="shared" si="29"/>
        <v>10006</v>
      </c>
      <c r="D38" s="377" t="str">
        <f t="shared" si="30"/>
        <v>10006/13</v>
      </c>
      <c r="E38" s="378" t="s">
        <v>251</v>
      </c>
      <c r="F38" s="378" t="s">
        <v>252</v>
      </c>
      <c r="G38" s="377">
        <v>1</v>
      </c>
      <c r="H38" s="379">
        <v>100047</v>
      </c>
      <c r="I38" s="380" t="str">
        <f t="shared" si="3"/>
        <v>Б-100047-13</v>
      </c>
      <c r="J38" s="381">
        <v>3</v>
      </c>
      <c r="K38" s="377">
        <v>7</v>
      </c>
      <c r="L38" s="377" t="s">
        <v>42</v>
      </c>
      <c r="M38" s="381">
        <v>1</v>
      </c>
      <c r="N38" s="377">
        <v>18</v>
      </c>
      <c r="O38" s="378" t="s">
        <v>168</v>
      </c>
      <c r="P38" s="378" t="s">
        <v>234</v>
      </c>
      <c r="Q38" s="378" t="s">
        <v>235</v>
      </c>
      <c r="R38" s="383" t="str">
        <f t="shared" si="31"/>
        <v>1000471</v>
      </c>
      <c r="S38" s="380">
        <v>1</v>
      </c>
      <c r="T38" s="399" t="s">
        <v>148</v>
      </c>
      <c r="U38" s="377">
        <v>90000</v>
      </c>
      <c r="V38" s="377">
        <f t="shared" si="5"/>
        <v>16200</v>
      </c>
      <c r="W38" s="377">
        <v>0</v>
      </c>
      <c r="X38" s="384">
        <v>136</v>
      </c>
      <c r="Y38" s="385" t="s">
        <v>47</v>
      </c>
      <c r="Z38" s="386">
        <f t="shared" si="6"/>
        <v>73800</v>
      </c>
      <c r="AA38" s="387"/>
      <c r="AB38" s="429"/>
      <c r="AC38" s="379">
        <f t="shared" si="32"/>
        <v>45000</v>
      </c>
      <c r="AD38" s="377"/>
      <c r="AE38" s="377"/>
      <c r="AF38" s="399" t="s">
        <v>422</v>
      </c>
      <c r="AG38" s="389">
        <v>8</v>
      </c>
      <c r="AH38" s="395">
        <v>7</v>
      </c>
      <c r="AI38" s="391" t="s">
        <v>229</v>
      </c>
      <c r="AJ38" s="378"/>
      <c r="AK38" s="378"/>
      <c r="AL38" s="383">
        <v>0</v>
      </c>
      <c r="AM38" s="380" t="s">
        <v>50</v>
      </c>
      <c r="AN38" s="377" t="s">
        <v>51</v>
      </c>
      <c r="AO38" s="377"/>
      <c r="AP38" s="383"/>
      <c r="AQ38" s="383"/>
      <c r="AR38" s="383"/>
      <c r="AU3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100047, 'Б-100047-13',date'2016-03-03',3, 7, 7, 'RUR', 1, 18, date'2016-03-06', date'2016-03-07',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date'2016-05-31' );insert into xxxx_client_discount_m  (ID,CLIENT_ID,CLIENT_AVG_DISCOUNT,DT) values (s_xxxx_client_discount_m.NEXTVAL,136, 7, date'2016-03-01');</v>
      </c>
    </row>
    <row r="39" spans="1:47" ht="15" customHeight="1" x14ac:dyDescent="0.3">
      <c r="A39" s="375">
        <v>6</v>
      </c>
      <c r="B39" s="376"/>
      <c r="C39" s="377" t="str">
        <f t="shared" si="29"/>
        <v>10006</v>
      </c>
      <c r="D39" s="377" t="str">
        <f t="shared" si="30"/>
        <v>10006/13</v>
      </c>
      <c r="E39" s="378" t="s">
        <v>251</v>
      </c>
      <c r="F39" s="378" t="s">
        <v>252</v>
      </c>
      <c r="G39" s="377">
        <v>1</v>
      </c>
      <c r="H39" s="379">
        <v>100048</v>
      </c>
      <c r="I39" s="380" t="str">
        <f t="shared" si="3"/>
        <v>Б-100048-13</v>
      </c>
      <c r="J39" s="381">
        <v>3</v>
      </c>
      <c r="K39" s="398">
        <v>2</v>
      </c>
      <c r="L39" s="377" t="s">
        <v>42</v>
      </c>
      <c r="M39" s="381">
        <v>1</v>
      </c>
      <c r="N39" s="377">
        <v>18</v>
      </c>
      <c r="O39" s="378" t="s">
        <v>169</v>
      </c>
      <c r="P39" s="378" t="s">
        <v>234</v>
      </c>
      <c r="Q39" s="378" t="s">
        <v>235</v>
      </c>
      <c r="R39" s="383" t="str">
        <f t="shared" si="31"/>
        <v>1000481</v>
      </c>
      <c r="S39" s="380">
        <v>1</v>
      </c>
      <c r="T39" s="399" t="s">
        <v>149</v>
      </c>
      <c r="U39" s="377">
        <v>80000</v>
      </c>
      <c r="V39" s="377">
        <f t="shared" si="5"/>
        <v>14400</v>
      </c>
      <c r="W39" s="377">
        <v>0</v>
      </c>
      <c r="X39" s="384">
        <v>137</v>
      </c>
      <c r="Y39" s="385" t="s">
        <v>47</v>
      </c>
      <c r="Z39" s="386">
        <f t="shared" si="6"/>
        <v>65600</v>
      </c>
      <c r="AA39" s="387"/>
      <c r="AB39" s="396"/>
      <c r="AC39" s="379">
        <f t="shared" si="32"/>
        <v>40000</v>
      </c>
      <c r="AD39" s="377"/>
      <c r="AE39" s="377"/>
      <c r="AF39" s="399" t="s">
        <v>422</v>
      </c>
      <c r="AG39" s="389">
        <v>8</v>
      </c>
      <c r="AH39" s="397">
        <v>20</v>
      </c>
      <c r="AI39" s="391" t="s">
        <v>229</v>
      </c>
      <c r="AJ39" s="378"/>
      <c r="AK39" s="378"/>
      <c r="AL39" s="383">
        <v>0</v>
      </c>
      <c r="AM39" s="380" t="s">
        <v>50</v>
      </c>
      <c r="AN39" s="377" t="s">
        <v>51</v>
      </c>
      <c r="AO39" s="377"/>
      <c r="AP39" s="383"/>
      <c r="AQ39" s="383"/>
      <c r="AR39" s="383"/>
      <c r="AU3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100048, 'Б-100048-13',date'2016-03-04',3, 2, 2, 'RUR', 1, 18, date'2016-03-06', date'2016-03-07',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date'2016-05-31' );insert into xxxx_client_discount_m  (ID,CLIENT_ID,CLIENT_AVG_DISCOUNT,DT) values (s_xxxx_client_discount_m.NEXTVAL,137, 20, date'2016-03-01');</v>
      </c>
    </row>
    <row r="40" spans="1:47" s="330" customFormat="1" ht="15" customHeight="1" x14ac:dyDescent="0.3">
      <c r="A40" s="430">
        <v>6</v>
      </c>
      <c r="B40" s="440"/>
      <c r="C40" s="403" t="str">
        <f t="shared" si="29"/>
        <v>10006</v>
      </c>
      <c r="D40" s="403" t="str">
        <f t="shared" si="30"/>
        <v>10006/13</v>
      </c>
      <c r="E40" s="404" t="s">
        <v>251</v>
      </c>
      <c r="F40" s="404" t="s">
        <v>252</v>
      </c>
      <c r="G40" s="377">
        <v>1</v>
      </c>
      <c r="H40" s="379">
        <v>100049</v>
      </c>
      <c r="I40" s="403" t="str">
        <f t="shared" si="3"/>
        <v>Б-100049-13</v>
      </c>
      <c r="J40" s="381">
        <v>3</v>
      </c>
      <c r="K40" s="405">
        <v>1</v>
      </c>
      <c r="L40" s="403" t="s">
        <v>42</v>
      </c>
      <c r="M40" s="406">
        <v>1</v>
      </c>
      <c r="N40" s="403">
        <v>18</v>
      </c>
      <c r="O40" s="404" t="s">
        <v>170</v>
      </c>
      <c r="P40" s="404" t="s">
        <v>234</v>
      </c>
      <c r="Q40" s="404" t="s">
        <v>235</v>
      </c>
      <c r="R40" s="407" t="str">
        <f t="shared" si="31"/>
        <v>1000491</v>
      </c>
      <c r="S40" s="403">
        <v>1</v>
      </c>
      <c r="T40" s="401" t="s">
        <v>150</v>
      </c>
      <c r="U40" s="403">
        <v>60000</v>
      </c>
      <c r="V40" s="403">
        <f t="shared" si="5"/>
        <v>10800</v>
      </c>
      <c r="W40" s="403">
        <v>0</v>
      </c>
      <c r="X40" s="384">
        <v>138</v>
      </c>
      <c r="Y40" s="408" t="s">
        <v>47</v>
      </c>
      <c r="Z40" s="386">
        <f t="shared" si="6"/>
        <v>49200</v>
      </c>
      <c r="AA40" s="409"/>
      <c r="AB40" s="409"/>
      <c r="AC40" s="410">
        <f t="shared" si="32"/>
        <v>30000</v>
      </c>
      <c r="AD40" s="403"/>
      <c r="AE40" s="403"/>
      <c r="AF40" s="401" t="s">
        <v>422</v>
      </c>
      <c r="AG40" s="411">
        <v>8</v>
      </c>
      <c r="AH40" s="412">
        <v>13</v>
      </c>
      <c r="AI40" s="413" t="s">
        <v>229</v>
      </c>
      <c r="AJ40" s="404"/>
      <c r="AK40" s="404"/>
      <c r="AL40" s="407">
        <v>0</v>
      </c>
      <c r="AM40" s="403" t="s">
        <v>50</v>
      </c>
      <c r="AN40" s="403" t="s">
        <v>51</v>
      </c>
      <c r="AO40" s="403"/>
      <c r="AP40" s="407"/>
      <c r="AQ40" s="407"/>
      <c r="AR40" s="407"/>
      <c r="AU4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1, 100049, 'Б-100049-13',date'2016-03-05',3, 1, 1, 'RUR', 1, 18, date'2016-03-06', date'2016-03-07',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date'2016-05-31' );insert into xxxx_client_discount_m  (ID,CLIENT_ID,CLIENT_AVG_DISCOUNT,DT) values (s_xxxx_client_discount_m.NEXTVAL,138, 13, date'2016-03-01');</v>
      </c>
    </row>
    <row r="41" spans="1:47" ht="15" customHeight="1" x14ac:dyDescent="0.3">
      <c r="A41" s="375">
        <v>7</v>
      </c>
      <c r="B41" s="441"/>
      <c r="C41" s="377" t="str">
        <f>"1000"&amp;A41</f>
        <v>10007</v>
      </c>
      <c r="D41" s="377" t="str">
        <f>"1000"&amp;A41&amp;"/13"</f>
        <v>10007/13</v>
      </c>
      <c r="E41" s="378" t="s">
        <v>251</v>
      </c>
      <c r="F41" s="378" t="s">
        <v>252</v>
      </c>
      <c r="G41" s="377">
        <v>1</v>
      </c>
      <c r="H41" s="379">
        <v>100050</v>
      </c>
      <c r="I41" s="380" t="str">
        <f>"Б-"&amp;H41&amp;"-13"</f>
        <v>Б-100050-13</v>
      </c>
      <c r="J41" s="381">
        <v>3</v>
      </c>
      <c r="K41" s="377">
        <v>7</v>
      </c>
      <c r="L41" s="377" t="s">
        <v>42</v>
      </c>
      <c r="M41" s="381">
        <v>1</v>
      </c>
      <c r="N41" s="377">
        <v>18</v>
      </c>
      <c r="O41" s="378" t="s">
        <v>167</v>
      </c>
      <c r="P41" s="378" t="s">
        <v>234</v>
      </c>
      <c r="Q41" s="378" t="s">
        <v>235</v>
      </c>
      <c r="R41" s="383" t="str">
        <f>H41&amp;"1"</f>
        <v>1000501</v>
      </c>
      <c r="S41" s="380">
        <v>1</v>
      </c>
      <c r="T41" s="378" t="s">
        <v>139</v>
      </c>
      <c r="U41" s="377">
        <v>100000</v>
      </c>
      <c r="V41" s="377">
        <f>U41*0.18</f>
        <v>18000</v>
      </c>
      <c r="W41" s="377">
        <v>0</v>
      </c>
      <c r="X41" s="384">
        <v>139</v>
      </c>
      <c r="Y41" s="385" t="s">
        <v>47</v>
      </c>
      <c r="Z41" s="386">
        <f>U41-V41</f>
        <v>82000</v>
      </c>
      <c r="AA41" s="387"/>
      <c r="AB41" s="388"/>
      <c r="AC41" s="379">
        <f>U41*0.5</f>
        <v>50000</v>
      </c>
      <c r="AD41" s="377"/>
      <c r="AE41" s="377"/>
      <c r="AF41" s="378" t="s">
        <v>231</v>
      </c>
      <c r="AG41" s="389">
        <v>8</v>
      </c>
      <c r="AH41" s="390">
        <v>13</v>
      </c>
      <c r="AI41" s="391" t="s">
        <v>229</v>
      </c>
      <c r="AJ41" s="378"/>
      <c r="AK41" s="378"/>
      <c r="AL41" s="383">
        <v>0</v>
      </c>
      <c r="AM41" s="380" t="s">
        <v>50</v>
      </c>
      <c r="AN41" s="377" t="s">
        <v>51</v>
      </c>
      <c r="AO41" s="377"/>
      <c r="AP41" s="383"/>
      <c r="AQ41" s="383"/>
      <c r="AR41" s="383"/>
      <c r="AS41" s="383" t="s">
        <v>547</v>
      </c>
      <c r="AU4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100050, 'Б-100050-13',date'2016-03-02',3, 7, 7, 'RUR', 1, 18, date'2016-03-06', date'2016-03-07',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date'2016-03-31' );insert into xxxx_client_discount_m  (ID,CLIENT_ID,CLIENT_AVG_DISCOUNT,DT) values (s_xxxx_client_discount_m.NEXTVAL,139, 13, date'2016-03-01');</v>
      </c>
    </row>
    <row r="42" spans="1:47" ht="15" customHeight="1" x14ac:dyDescent="0.3">
      <c r="A42" s="375">
        <v>7</v>
      </c>
      <c r="B42" s="441"/>
      <c r="C42" s="377" t="str">
        <f t="shared" ref="C42:C45" si="34">"1000"&amp;A42</f>
        <v>10007</v>
      </c>
      <c r="D42" s="377" t="str">
        <f t="shared" ref="D42:D45" si="35">"1000"&amp;A42&amp;"/13"</f>
        <v>10007/13</v>
      </c>
      <c r="E42" s="378" t="s">
        <v>251</v>
      </c>
      <c r="F42" s="378" t="s">
        <v>252</v>
      </c>
      <c r="G42" s="377">
        <v>1</v>
      </c>
      <c r="H42" s="379">
        <v>100051</v>
      </c>
      <c r="I42" s="380" t="str">
        <f t="shared" ref="I42:I45" si="36">"Б-"&amp;H42&amp;"-13"</f>
        <v>Б-100051-13</v>
      </c>
      <c r="J42" s="381">
        <v>3</v>
      </c>
      <c r="K42" s="377">
        <v>7</v>
      </c>
      <c r="L42" s="377" t="s">
        <v>42</v>
      </c>
      <c r="M42" s="381">
        <v>1</v>
      </c>
      <c r="N42" s="377">
        <v>18</v>
      </c>
      <c r="O42" s="378" t="s">
        <v>168</v>
      </c>
      <c r="P42" s="378" t="s">
        <v>234</v>
      </c>
      <c r="Q42" s="378" t="s">
        <v>235</v>
      </c>
      <c r="R42" s="383" t="str">
        <f t="shared" ref="R42:R45" si="37">H42&amp;"1"</f>
        <v>1000511</v>
      </c>
      <c r="S42" s="380">
        <v>1</v>
      </c>
      <c r="T42" s="378" t="s">
        <v>140</v>
      </c>
      <c r="U42" s="377">
        <v>90000</v>
      </c>
      <c r="V42" s="377">
        <f t="shared" ref="V42:V45" si="38">U42*0.18</f>
        <v>16200</v>
      </c>
      <c r="W42" s="377">
        <v>0</v>
      </c>
      <c r="X42" s="384">
        <v>140</v>
      </c>
      <c r="Y42" s="385" t="s">
        <v>47</v>
      </c>
      <c r="Z42" s="386">
        <f t="shared" ref="Z42:Z45" si="39">U42-V42</f>
        <v>73800</v>
      </c>
      <c r="AA42" s="387"/>
      <c r="AB42" s="429"/>
      <c r="AC42" s="379">
        <f t="shared" ref="AC42:AC45" si="40">U42*0.5</f>
        <v>45000</v>
      </c>
      <c r="AD42" s="377"/>
      <c r="AE42" s="377"/>
      <c r="AF42" s="378" t="s">
        <v>231</v>
      </c>
      <c r="AG42" s="389">
        <v>8</v>
      </c>
      <c r="AH42" s="395">
        <v>7</v>
      </c>
      <c r="AI42" s="391" t="s">
        <v>229</v>
      </c>
      <c r="AJ42" s="378"/>
      <c r="AK42" s="378"/>
      <c r="AL42" s="383">
        <v>0</v>
      </c>
      <c r="AM42" s="380" t="s">
        <v>50</v>
      </c>
      <c r="AN42" s="377" t="s">
        <v>51</v>
      </c>
      <c r="AO42" s="377"/>
      <c r="AP42" s="383"/>
      <c r="AQ42" s="383"/>
      <c r="AR42" s="383"/>
      <c r="AS42" s="383"/>
      <c r="AU4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100051, 'Б-100051-13',date'2016-03-03',3, 7, 7, 'RUR', 1, 18, date'2016-03-06', date'2016-03-07',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date'2016-03-31' );insert into xxxx_client_discount_m  (ID,CLIENT_ID,CLIENT_AVG_DISCOUNT,DT) values (s_xxxx_client_discount_m.NEXTVAL,140, 7, date'2016-03-01');</v>
      </c>
    </row>
    <row r="43" spans="1:47" ht="15" customHeight="1" x14ac:dyDescent="0.3">
      <c r="A43" s="375">
        <v>7</v>
      </c>
      <c r="B43" s="441"/>
      <c r="C43" s="377" t="str">
        <f t="shared" si="34"/>
        <v>10007</v>
      </c>
      <c r="D43" s="377" t="str">
        <f t="shared" si="35"/>
        <v>10007/13</v>
      </c>
      <c r="E43" s="378" t="s">
        <v>251</v>
      </c>
      <c r="F43" s="378" t="s">
        <v>252</v>
      </c>
      <c r="G43" s="377">
        <v>1</v>
      </c>
      <c r="H43" s="379">
        <v>100052</v>
      </c>
      <c r="I43" s="380" t="str">
        <f t="shared" si="36"/>
        <v>Б-100052-13</v>
      </c>
      <c r="J43" s="381">
        <v>3</v>
      </c>
      <c r="K43" s="377">
        <v>7</v>
      </c>
      <c r="L43" s="377" t="s">
        <v>42</v>
      </c>
      <c r="M43" s="381">
        <v>1</v>
      </c>
      <c r="N43" s="377">
        <v>18</v>
      </c>
      <c r="O43" s="378" t="s">
        <v>168</v>
      </c>
      <c r="P43" s="378" t="s">
        <v>234</v>
      </c>
      <c r="Q43" s="378" t="s">
        <v>235</v>
      </c>
      <c r="R43" s="383" t="str">
        <f t="shared" si="37"/>
        <v>1000521</v>
      </c>
      <c r="S43" s="380">
        <v>1</v>
      </c>
      <c r="T43" s="378" t="s">
        <v>140</v>
      </c>
      <c r="U43" s="377">
        <v>90000</v>
      </c>
      <c r="V43" s="377">
        <f t="shared" si="38"/>
        <v>16200</v>
      </c>
      <c r="W43" s="377">
        <v>0</v>
      </c>
      <c r="X43" s="384">
        <v>141</v>
      </c>
      <c r="Y43" s="385" t="s">
        <v>47</v>
      </c>
      <c r="Z43" s="386">
        <f t="shared" si="39"/>
        <v>73800</v>
      </c>
      <c r="AA43" s="387"/>
      <c r="AB43" s="429"/>
      <c r="AC43" s="379">
        <f t="shared" si="40"/>
        <v>45000</v>
      </c>
      <c r="AD43" s="377"/>
      <c r="AE43" s="377"/>
      <c r="AF43" s="378" t="s">
        <v>231</v>
      </c>
      <c r="AG43" s="389">
        <v>8</v>
      </c>
      <c r="AH43" s="395">
        <v>7</v>
      </c>
      <c r="AI43" s="391" t="s">
        <v>229</v>
      </c>
      <c r="AJ43" s="378"/>
      <c r="AK43" s="378"/>
      <c r="AL43" s="383">
        <v>0</v>
      </c>
      <c r="AM43" s="380" t="s">
        <v>50</v>
      </c>
      <c r="AN43" s="377" t="s">
        <v>51</v>
      </c>
      <c r="AO43" s="377"/>
      <c r="AP43" s="383"/>
      <c r="AQ43" s="383"/>
      <c r="AR43" s="383"/>
      <c r="AS43" s="383"/>
      <c r="AU4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100052, 'Б-100052-13',date'2016-03-03',3, 7, 7, 'RUR', 1, 18, date'2016-03-06', date'2016-03-07',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date'2016-03-31' );insert into xxxx_client_discount_m  (ID,CLIENT_ID,CLIENT_AVG_DISCOUNT,DT) values (s_xxxx_client_discount_m.NEXTVAL,141, 7, date'2016-03-01');</v>
      </c>
    </row>
    <row r="44" spans="1:47" ht="15" customHeight="1" x14ac:dyDescent="0.3">
      <c r="A44" s="375">
        <v>7</v>
      </c>
      <c r="B44" s="441"/>
      <c r="C44" s="377" t="str">
        <f t="shared" si="34"/>
        <v>10007</v>
      </c>
      <c r="D44" s="377" t="str">
        <f t="shared" si="35"/>
        <v>10007/13</v>
      </c>
      <c r="E44" s="378" t="s">
        <v>251</v>
      </c>
      <c r="F44" s="378" t="s">
        <v>252</v>
      </c>
      <c r="G44" s="377">
        <v>1</v>
      </c>
      <c r="H44" s="379">
        <v>100053</v>
      </c>
      <c r="I44" s="380" t="str">
        <f t="shared" si="36"/>
        <v>Б-100053-13</v>
      </c>
      <c r="J44" s="381">
        <v>3</v>
      </c>
      <c r="K44" s="398">
        <v>2</v>
      </c>
      <c r="L44" s="377" t="s">
        <v>42</v>
      </c>
      <c r="M44" s="381">
        <v>1</v>
      </c>
      <c r="N44" s="377">
        <v>18</v>
      </c>
      <c r="O44" s="378" t="s">
        <v>169</v>
      </c>
      <c r="P44" s="378" t="s">
        <v>234</v>
      </c>
      <c r="Q44" s="378" t="s">
        <v>235</v>
      </c>
      <c r="R44" s="383" t="str">
        <f t="shared" si="37"/>
        <v>1000531</v>
      </c>
      <c r="S44" s="380">
        <v>1</v>
      </c>
      <c r="T44" s="378" t="s">
        <v>141</v>
      </c>
      <c r="U44" s="377">
        <v>80000</v>
      </c>
      <c r="V44" s="377">
        <f t="shared" si="38"/>
        <v>14400</v>
      </c>
      <c r="W44" s="377">
        <v>0</v>
      </c>
      <c r="X44" s="384">
        <v>142</v>
      </c>
      <c r="Y44" s="385" t="s">
        <v>47</v>
      </c>
      <c r="Z44" s="386">
        <f t="shared" si="39"/>
        <v>65600</v>
      </c>
      <c r="AA44" s="387"/>
      <c r="AB44" s="396"/>
      <c r="AC44" s="379">
        <f t="shared" si="40"/>
        <v>40000</v>
      </c>
      <c r="AD44" s="377"/>
      <c r="AE44" s="377"/>
      <c r="AF44" s="378" t="s">
        <v>231</v>
      </c>
      <c r="AG44" s="389">
        <v>8</v>
      </c>
      <c r="AH44" s="397">
        <v>20</v>
      </c>
      <c r="AI44" s="391" t="s">
        <v>229</v>
      </c>
      <c r="AJ44" s="378"/>
      <c r="AK44" s="378"/>
      <c r="AL44" s="383">
        <v>0</v>
      </c>
      <c r="AM44" s="380" t="s">
        <v>50</v>
      </c>
      <c r="AN44" s="377" t="s">
        <v>51</v>
      </c>
      <c r="AO44" s="377"/>
      <c r="AP44" s="383"/>
      <c r="AQ44" s="383"/>
      <c r="AR44" s="383"/>
      <c r="AS44" s="383"/>
      <c r="AU4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100053, 'Б-100053-13',date'2016-03-04',3, 2, 2, 'RUR', 1, 18, date'2016-03-06', date'2016-03-07',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date'2016-03-31' );insert into xxxx_client_discount_m  (ID,CLIENT_ID,CLIENT_AVG_DISCOUNT,DT) values (s_xxxx_client_discount_m.NEXTVAL,142, 20, date'2016-03-01');</v>
      </c>
    </row>
    <row r="45" spans="1:47" ht="15" customHeight="1" x14ac:dyDescent="0.3">
      <c r="A45" s="375">
        <v>7</v>
      </c>
      <c r="B45" s="441"/>
      <c r="C45" s="403" t="str">
        <f t="shared" si="34"/>
        <v>10007</v>
      </c>
      <c r="D45" s="403" t="str">
        <f t="shared" si="35"/>
        <v>10007/13</v>
      </c>
      <c r="E45" s="378" t="s">
        <v>251</v>
      </c>
      <c r="F45" s="378" t="s">
        <v>252</v>
      </c>
      <c r="G45" s="377">
        <v>1</v>
      </c>
      <c r="H45" s="379">
        <v>100054</v>
      </c>
      <c r="I45" s="403" t="str">
        <f t="shared" si="36"/>
        <v>Б-100054-13</v>
      </c>
      <c r="J45" s="381">
        <v>3</v>
      </c>
      <c r="K45" s="405">
        <v>25</v>
      </c>
      <c r="L45" s="403" t="s">
        <v>42</v>
      </c>
      <c r="M45" s="406">
        <v>1</v>
      </c>
      <c r="N45" s="403">
        <v>18</v>
      </c>
      <c r="O45" s="404" t="s">
        <v>170</v>
      </c>
      <c r="P45" s="404" t="s">
        <v>234</v>
      </c>
      <c r="Q45" s="404" t="s">
        <v>235</v>
      </c>
      <c r="R45" s="407" t="str">
        <f t="shared" si="37"/>
        <v>1000541</v>
      </c>
      <c r="S45" s="403">
        <v>1</v>
      </c>
      <c r="T45" s="404" t="s">
        <v>142</v>
      </c>
      <c r="U45" s="403">
        <v>60000</v>
      </c>
      <c r="V45" s="403">
        <f t="shared" si="38"/>
        <v>10800</v>
      </c>
      <c r="W45" s="403">
        <v>0</v>
      </c>
      <c r="X45" s="384">
        <v>143</v>
      </c>
      <c r="Y45" s="408" t="s">
        <v>47</v>
      </c>
      <c r="Z45" s="386">
        <f t="shared" si="39"/>
        <v>49200</v>
      </c>
      <c r="AA45" s="409">
        <f>SUM(Z41:Z45)</f>
        <v>344400</v>
      </c>
      <c r="AB45" s="409"/>
      <c r="AC45" s="410">
        <f t="shared" si="40"/>
        <v>30000</v>
      </c>
      <c r="AD45" s="403"/>
      <c r="AE45" s="403"/>
      <c r="AF45" s="404" t="s">
        <v>231</v>
      </c>
      <c r="AG45" s="411">
        <v>8</v>
      </c>
      <c r="AH45" s="412">
        <v>13</v>
      </c>
      <c r="AI45" s="413" t="s">
        <v>229</v>
      </c>
      <c r="AJ45" s="404"/>
      <c r="AK45" s="404"/>
      <c r="AL45" s="407">
        <v>0</v>
      </c>
      <c r="AM45" s="403" t="s">
        <v>50</v>
      </c>
      <c r="AN45" s="403" t="s">
        <v>51</v>
      </c>
      <c r="AO45" s="403"/>
      <c r="AP45" s="407"/>
      <c r="AQ45" s="407"/>
      <c r="AR45" s="407"/>
      <c r="AS45" s="383"/>
      <c r="AU4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1, 100054, 'Б-100054-13',date'2016-03-05',3, 25, 25, 'RUR', 1, 18, date'2016-03-06', date'2016-03-07', 1000541, 1, to_date('2016-03-11 00:00:00','YYYY-MM-DD HH24:MI:SS'), 60000, 10800, 0, 143, 0, 'c1', 8,null);insert into xxxx_oebs_cash_payment_test (ID, INVOICE_ID, OEBS_PAYMENT, DOC_DATE, COMISS_DATE) values (s_xxxx_oebs_cash_payment_test.NEXTVAL, 100054, 30000, to_date('2016-03-11 00:00:00','YYYY-MM-DD HH24:MI:SS'), date'2016-03-31' );insert into xxxx_client_discount_m  (ID,CLIENT_ID,CLIENT_AVG_DISCOUNT,DT) values (s_xxxx_client_discount_m.NEXTVAL,143, 13, date'2016-03-01');</v>
      </c>
    </row>
    <row r="46" spans="1:47" ht="15" customHeight="1" x14ac:dyDescent="0.3">
      <c r="A46" s="375">
        <v>8</v>
      </c>
      <c r="B46" s="441"/>
      <c r="C46" s="377" t="str">
        <f>"1000"&amp;A46</f>
        <v>10008</v>
      </c>
      <c r="D46" s="377" t="str">
        <f>"1000"&amp;A46&amp;"/13"</f>
        <v>10008/13</v>
      </c>
      <c r="E46" s="378" t="s">
        <v>251</v>
      </c>
      <c r="F46" s="378" t="s">
        <v>252</v>
      </c>
      <c r="G46" s="377">
        <v>1</v>
      </c>
      <c r="H46" s="379">
        <v>100055</v>
      </c>
      <c r="I46" s="380" t="str">
        <f>"Б-"&amp;H46&amp;"-13"</f>
        <v>Б-100055-13</v>
      </c>
      <c r="J46" s="381">
        <v>3</v>
      </c>
      <c r="K46" s="377">
        <v>7</v>
      </c>
      <c r="L46" s="377" t="s">
        <v>42</v>
      </c>
      <c r="M46" s="381">
        <v>1</v>
      </c>
      <c r="N46" s="377">
        <v>18</v>
      </c>
      <c r="O46" s="378" t="s">
        <v>167</v>
      </c>
      <c r="P46" s="378" t="s">
        <v>234</v>
      </c>
      <c r="Q46" s="378" t="s">
        <v>235</v>
      </c>
      <c r="R46" s="383" t="str">
        <f>H46&amp;"1"</f>
        <v>1000551</v>
      </c>
      <c r="S46" s="380">
        <v>1</v>
      </c>
      <c r="T46" s="378" t="s">
        <v>139</v>
      </c>
      <c r="U46" s="377">
        <v>60000</v>
      </c>
      <c r="V46" s="377">
        <f>U46*0.18</f>
        <v>10800</v>
      </c>
      <c r="W46" s="377">
        <v>0</v>
      </c>
      <c r="X46" s="384">
        <v>144</v>
      </c>
      <c r="Y46" s="385" t="s">
        <v>47</v>
      </c>
      <c r="Z46" s="386">
        <f t="shared" si="6"/>
        <v>49200</v>
      </c>
      <c r="AA46" s="387"/>
      <c r="AB46" s="388"/>
      <c r="AC46" s="379">
        <f>U46*0.5</f>
        <v>30000</v>
      </c>
      <c r="AD46" s="377"/>
      <c r="AE46" s="377"/>
      <c r="AF46" s="378" t="s">
        <v>231</v>
      </c>
      <c r="AG46" s="389">
        <v>8</v>
      </c>
      <c r="AH46" s="390">
        <v>13</v>
      </c>
      <c r="AI46" s="391" t="s">
        <v>229</v>
      </c>
      <c r="AJ46" s="378"/>
      <c r="AK46" s="378"/>
      <c r="AL46" s="383">
        <v>0</v>
      </c>
      <c r="AM46" s="380" t="s">
        <v>50</v>
      </c>
      <c r="AN46" s="377" t="s">
        <v>51</v>
      </c>
      <c r="AO46" s="377"/>
      <c r="AP46" s="383"/>
      <c r="AQ46" s="383"/>
      <c r="AR46" s="383"/>
      <c r="AS46" s="416">
        <v>199999.64</v>
      </c>
      <c r="AU4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100055, 'Б-100055-13',date'2016-03-02',3, 7, 7, 'RUR', 1, 18, date'2016-03-06', date'2016-03-07', 1000551, 1, to_date('2016-03-07 00:00:00','YYYY-MM-DD HH24:MI:SS'), 60000, 10800, 0, 144, 0, 'c1', 8,null);insert into xxxx_oebs_cash_payment_test (ID, INVOICE_ID, OEBS_PAYMENT, DOC_DATE, COMISS_DATE) values (s_xxxx_oebs_cash_payment_test.NEXTVAL, 100055, 30000, to_date('2016-03-07 00:00:00','YYYY-MM-DD HH24:MI:SS'), date'2016-03-31' );insert into xxxx_client_discount_m  (ID,CLIENT_ID,CLIENT_AVG_DISCOUNT,DT) values (s_xxxx_client_discount_m.NEXTVAL,144, 13, date'2016-03-01');</v>
      </c>
    </row>
    <row r="47" spans="1:47" ht="15" customHeight="1" x14ac:dyDescent="0.3">
      <c r="A47" s="375">
        <v>8</v>
      </c>
      <c r="B47" s="441"/>
      <c r="C47" s="377" t="str">
        <f t="shared" ref="C47:C50" si="41">"1000"&amp;A47</f>
        <v>10008</v>
      </c>
      <c r="D47" s="377" t="str">
        <f t="shared" ref="D47:D50" si="42">"1000"&amp;A47&amp;"/13"</f>
        <v>10008/13</v>
      </c>
      <c r="E47" s="378" t="s">
        <v>251</v>
      </c>
      <c r="F47" s="378" t="s">
        <v>252</v>
      </c>
      <c r="G47" s="377">
        <v>1</v>
      </c>
      <c r="H47" s="379">
        <v>100056</v>
      </c>
      <c r="I47" s="380" t="str">
        <f t="shared" si="3"/>
        <v>Б-100056-13</v>
      </c>
      <c r="J47" s="381">
        <v>3</v>
      </c>
      <c r="K47" s="377">
        <v>7</v>
      </c>
      <c r="L47" s="377" t="s">
        <v>42</v>
      </c>
      <c r="M47" s="381">
        <v>1</v>
      </c>
      <c r="N47" s="377">
        <v>18</v>
      </c>
      <c r="O47" s="378" t="s">
        <v>168</v>
      </c>
      <c r="P47" s="378" t="s">
        <v>234</v>
      </c>
      <c r="Q47" s="378" t="s">
        <v>235</v>
      </c>
      <c r="R47" s="383" t="str">
        <f t="shared" ref="R47:R50" si="43">H47&amp;"1"</f>
        <v>1000561</v>
      </c>
      <c r="S47" s="380">
        <v>1</v>
      </c>
      <c r="T47" s="378" t="s">
        <v>140</v>
      </c>
      <c r="U47" s="377">
        <v>30000</v>
      </c>
      <c r="V47" s="377">
        <f t="shared" si="5"/>
        <v>5400</v>
      </c>
      <c r="W47" s="377">
        <v>0</v>
      </c>
      <c r="X47" s="384">
        <v>145</v>
      </c>
      <c r="Y47" s="385" t="s">
        <v>47</v>
      </c>
      <c r="Z47" s="386">
        <f t="shared" si="6"/>
        <v>24600</v>
      </c>
      <c r="AA47" s="387"/>
      <c r="AB47" s="429"/>
      <c r="AC47" s="379">
        <f t="shared" ref="AC47:AC50" si="44">U47*0.5</f>
        <v>15000</v>
      </c>
      <c r="AD47" s="377"/>
      <c r="AE47" s="377"/>
      <c r="AF47" s="378" t="s">
        <v>231</v>
      </c>
      <c r="AG47" s="389">
        <v>8</v>
      </c>
      <c r="AH47" s="395">
        <v>7</v>
      </c>
      <c r="AI47" s="391" t="s">
        <v>229</v>
      </c>
      <c r="AJ47" s="378"/>
      <c r="AK47" s="378"/>
      <c r="AL47" s="383">
        <v>0</v>
      </c>
      <c r="AM47" s="380" t="s">
        <v>50</v>
      </c>
      <c r="AN47" s="377" t="s">
        <v>51</v>
      </c>
      <c r="AO47" s="377"/>
      <c r="AP47" s="383"/>
      <c r="AQ47" s="383"/>
      <c r="AR47" s="383"/>
      <c r="AU4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100056, 'Б-100056-13',date'2016-03-03',3, 7, 7, 'RUR', 1, 18, date'2016-03-06', date'2016-03-07', 1000561, 1, to_date('2016-03-08 00:00:00','YYYY-MM-DD HH24:MI:SS'), 30000, 5400, 0, 145, 0, 'c1', 8,null);insert into xxxx_oebs_cash_payment_test (ID, INVOICE_ID, OEBS_PAYMENT, DOC_DATE, COMISS_DATE) values (s_xxxx_oebs_cash_payment_test.NEXTVAL, 100056, 15000, to_date('2016-03-08 00:00:00','YYYY-MM-DD HH24:MI:SS'), date'2016-03-31' );insert into xxxx_client_discount_m  (ID,CLIENT_ID,CLIENT_AVG_DISCOUNT,DT) values (s_xxxx_client_discount_m.NEXTVAL,145, 7, date'2016-03-01');</v>
      </c>
    </row>
    <row r="48" spans="1:47" ht="15" customHeight="1" x14ac:dyDescent="0.3">
      <c r="A48" s="375">
        <v>8</v>
      </c>
      <c r="B48" s="441"/>
      <c r="C48" s="377" t="str">
        <f t="shared" si="41"/>
        <v>10008</v>
      </c>
      <c r="D48" s="377" t="str">
        <f t="shared" si="42"/>
        <v>10008/13</v>
      </c>
      <c r="E48" s="378" t="s">
        <v>251</v>
      </c>
      <c r="F48" s="378" t="s">
        <v>252</v>
      </c>
      <c r="G48" s="377">
        <v>1</v>
      </c>
      <c r="H48" s="379">
        <v>100057</v>
      </c>
      <c r="I48" s="380" t="str">
        <f t="shared" si="3"/>
        <v>Б-100057-13</v>
      </c>
      <c r="J48" s="381">
        <v>3</v>
      </c>
      <c r="K48" s="377">
        <v>7</v>
      </c>
      <c r="L48" s="377" t="s">
        <v>42</v>
      </c>
      <c r="M48" s="381">
        <v>1</v>
      </c>
      <c r="N48" s="377">
        <v>18</v>
      </c>
      <c r="O48" s="378" t="s">
        <v>168</v>
      </c>
      <c r="P48" s="378" t="s">
        <v>234</v>
      </c>
      <c r="Q48" s="378" t="s">
        <v>235</v>
      </c>
      <c r="R48" s="383" t="str">
        <f t="shared" si="43"/>
        <v>1000571</v>
      </c>
      <c r="S48" s="380">
        <v>1</v>
      </c>
      <c r="T48" s="378" t="s">
        <v>140</v>
      </c>
      <c r="U48" s="377">
        <v>60000</v>
      </c>
      <c r="V48" s="377">
        <f t="shared" si="5"/>
        <v>10800</v>
      </c>
      <c r="W48" s="377">
        <v>0</v>
      </c>
      <c r="X48" s="384">
        <v>146</v>
      </c>
      <c r="Y48" s="385" t="s">
        <v>47</v>
      </c>
      <c r="Z48" s="386">
        <f t="shared" si="6"/>
        <v>49200</v>
      </c>
      <c r="AA48" s="387"/>
      <c r="AB48" s="429"/>
      <c r="AC48" s="379">
        <f t="shared" si="44"/>
        <v>30000</v>
      </c>
      <c r="AD48" s="377"/>
      <c r="AE48" s="377"/>
      <c r="AF48" s="378" t="s">
        <v>231</v>
      </c>
      <c r="AG48" s="389">
        <v>8</v>
      </c>
      <c r="AH48" s="395">
        <v>7</v>
      </c>
      <c r="AI48" s="391" t="s">
        <v>229</v>
      </c>
      <c r="AJ48" s="378"/>
      <c r="AK48" s="378"/>
      <c r="AL48" s="383">
        <v>0</v>
      </c>
      <c r="AM48" s="380" t="s">
        <v>50</v>
      </c>
      <c r="AN48" s="377" t="s">
        <v>51</v>
      </c>
      <c r="AO48" s="377"/>
      <c r="AP48" s="383"/>
      <c r="AQ48" s="383"/>
      <c r="AR48" s="383"/>
      <c r="AS48" s="383"/>
      <c r="AU4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100057, 'Б-100057-13',date'2016-03-03',3, 7, 7, 'RUR', 1, 18, date'2016-03-06', date'2016-03-07', 1000571, 1, to_date('2016-03-08 00:00:00','YYYY-MM-DD HH24:MI:SS'), 60000, 10800, 0, 146, 0, 'c1', 8,null);insert into xxxx_oebs_cash_payment_test (ID, INVOICE_ID, OEBS_PAYMENT, DOC_DATE, COMISS_DATE) values (s_xxxx_oebs_cash_payment_test.NEXTVAL, 100057, 30000, to_date('2016-03-08 00:00:00','YYYY-MM-DD HH24:MI:SS'), date'2016-03-31' );insert into xxxx_client_discount_m  (ID,CLIENT_ID,CLIENT_AVG_DISCOUNT,DT) values (s_xxxx_client_discount_m.NEXTVAL,146, 7, date'2016-03-01');</v>
      </c>
    </row>
    <row r="49" spans="1:47" ht="15" customHeight="1" x14ac:dyDescent="0.3">
      <c r="A49" s="375">
        <v>8</v>
      </c>
      <c r="B49" s="441"/>
      <c r="C49" s="377" t="str">
        <f t="shared" si="41"/>
        <v>10008</v>
      </c>
      <c r="D49" s="377" t="str">
        <f t="shared" si="42"/>
        <v>10008/13</v>
      </c>
      <c r="E49" s="378" t="s">
        <v>251</v>
      </c>
      <c r="F49" s="378" t="s">
        <v>252</v>
      </c>
      <c r="G49" s="377">
        <v>1</v>
      </c>
      <c r="H49" s="379">
        <v>100058</v>
      </c>
      <c r="I49" s="380" t="str">
        <f t="shared" si="3"/>
        <v>Б-100058-13</v>
      </c>
      <c r="J49" s="381">
        <v>3</v>
      </c>
      <c r="K49" s="398">
        <v>3</v>
      </c>
      <c r="L49" s="377" t="s">
        <v>42</v>
      </c>
      <c r="M49" s="381">
        <v>1</v>
      </c>
      <c r="N49" s="377">
        <v>18</v>
      </c>
      <c r="O49" s="378" t="s">
        <v>169</v>
      </c>
      <c r="P49" s="378" t="s">
        <v>234</v>
      </c>
      <c r="Q49" s="378" t="s">
        <v>235</v>
      </c>
      <c r="R49" s="383" t="str">
        <f t="shared" si="43"/>
        <v>1000581</v>
      </c>
      <c r="S49" s="380">
        <v>1</v>
      </c>
      <c r="T49" s="378" t="s">
        <v>141</v>
      </c>
      <c r="U49" s="377">
        <v>70000</v>
      </c>
      <c r="V49" s="377">
        <f t="shared" si="5"/>
        <v>12600</v>
      </c>
      <c r="W49" s="377">
        <v>0</v>
      </c>
      <c r="X49" s="384">
        <v>147</v>
      </c>
      <c r="Y49" s="385" t="s">
        <v>47</v>
      </c>
      <c r="Z49" s="386">
        <f t="shared" si="6"/>
        <v>57400</v>
      </c>
      <c r="AA49" s="387"/>
      <c r="AB49" s="396"/>
      <c r="AC49" s="379">
        <f t="shared" si="44"/>
        <v>35000</v>
      </c>
      <c r="AD49" s="377"/>
      <c r="AE49" s="377"/>
      <c r="AF49" s="378" t="s">
        <v>231</v>
      </c>
      <c r="AG49" s="389">
        <v>8</v>
      </c>
      <c r="AH49" s="397">
        <v>20</v>
      </c>
      <c r="AI49" s="391" t="s">
        <v>229</v>
      </c>
      <c r="AJ49" s="378"/>
      <c r="AK49" s="378"/>
      <c r="AL49" s="383">
        <v>0</v>
      </c>
      <c r="AM49" s="380" t="s">
        <v>50</v>
      </c>
      <c r="AN49" s="377" t="s">
        <v>51</v>
      </c>
      <c r="AO49" s="377"/>
      <c r="AP49" s="383"/>
      <c r="AQ49" s="383"/>
      <c r="AR49" s="383"/>
      <c r="AS49" s="383"/>
      <c r="AU4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100058, 'Б-100058-13',date'2016-03-04',3, 3, 3, 'RUR', 1, 18, date'2016-03-06', date'2016-03-07', 1000581, 1, to_date('2016-03-09 00:00:00','YYYY-MM-DD HH24:MI:SS'), 70000, 12600, 0, 147, 0, 'c1', 8,null);insert into xxxx_oebs_cash_payment_test (ID, INVOICE_ID, OEBS_PAYMENT, DOC_DATE, COMISS_DATE) values (s_xxxx_oebs_cash_payment_test.NEXTVAL, 100058, 35000, to_date('2016-03-09 00:00:00','YYYY-MM-DD HH24:MI:SS'), date'2016-03-31' );insert into xxxx_client_discount_m  (ID,CLIENT_ID,CLIENT_AVG_DISCOUNT,DT) values (s_xxxx_client_discount_m.NEXTVAL,147, 20, date'2016-03-01');</v>
      </c>
    </row>
    <row r="50" spans="1:47" s="330" customFormat="1" ht="15" customHeight="1" x14ac:dyDescent="0.3">
      <c r="A50" s="430">
        <v>8</v>
      </c>
      <c r="B50" s="433"/>
      <c r="C50" s="403" t="str">
        <f t="shared" si="41"/>
        <v>10008</v>
      </c>
      <c r="D50" s="403" t="str">
        <f t="shared" si="42"/>
        <v>10008/13</v>
      </c>
      <c r="E50" s="404" t="s">
        <v>251</v>
      </c>
      <c r="F50" s="404" t="s">
        <v>252</v>
      </c>
      <c r="G50" s="377">
        <v>1</v>
      </c>
      <c r="H50" s="379">
        <v>100059</v>
      </c>
      <c r="I50" s="403" t="str">
        <f t="shared" si="3"/>
        <v>Б-100059-13</v>
      </c>
      <c r="J50" s="381">
        <v>3</v>
      </c>
      <c r="K50" s="405">
        <v>1</v>
      </c>
      <c r="L50" s="403" t="s">
        <v>42</v>
      </c>
      <c r="M50" s="406">
        <v>1</v>
      </c>
      <c r="N50" s="403">
        <v>18</v>
      </c>
      <c r="O50" s="404" t="s">
        <v>170</v>
      </c>
      <c r="P50" s="404" t="s">
        <v>234</v>
      </c>
      <c r="Q50" s="404" t="s">
        <v>235</v>
      </c>
      <c r="R50" s="407" t="str">
        <f t="shared" si="43"/>
        <v>1000591</v>
      </c>
      <c r="S50" s="403">
        <v>1</v>
      </c>
      <c r="T50" s="404" t="s">
        <v>142</v>
      </c>
      <c r="U50" s="403">
        <v>23902</v>
      </c>
      <c r="V50" s="403">
        <f t="shared" si="5"/>
        <v>4302.3599999999997</v>
      </c>
      <c r="W50" s="403">
        <v>0</v>
      </c>
      <c r="X50" s="384">
        <v>148</v>
      </c>
      <c r="Y50" s="408" t="s">
        <v>47</v>
      </c>
      <c r="Z50" s="386">
        <f t="shared" si="6"/>
        <v>19599.64</v>
      </c>
      <c r="AA50" s="409">
        <f>SUM(Z46:Z50)</f>
        <v>199999.64</v>
      </c>
      <c r="AB50" s="409"/>
      <c r="AC50" s="410">
        <f t="shared" si="44"/>
        <v>11951</v>
      </c>
      <c r="AD50" s="403"/>
      <c r="AE50" s="403"/>
      <c r="AF50" s="404" t="s">
        <v>231</v>
      </c>
      <c r="AG50" s="411">
        <v>8</v>
      </c>
      <c r="AH50" s="412">
        <v>13</v>
      </c>
      <c r="AI50" s="413" t="s">
        <v>229</v>
      </c>
      <c r="AJ50" s="404"/>
      <c r="AK50" s="404"/>
      <c r="AL50" s="407">
        <v>0</v>
      </c>
      <c r="AM50" s="403" t="s">
        <v>50</v>
      </c>
      <c r="AN50" s="403" t="s">
        <v>51</v>
      </c>
      <c r="AO50" s="403"/>
      <c r="AP50" s="407"/>
      <c r="AQ50" s="407"/>
      <c r="AR50" s="407"/>
      <c r="AS50" s="407"/>
      <c r="AU5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1, 100059, 'Б-100059-13',date'2016-03-05',3, 1, 1, 'RUR', 1, 18, date'2016-03-06', date'2016-03-07', 1000591, 1, to_date('2016-03-11 00:00:00','YYYY-MM-DD HH24:MI:SS'), 23902, 4302.36, 0, 148, 0, 'c1', 8,null);insert into xxxx_oebs_cash_payment_test (ID, INVOICE_ID, OEBS_PAYMENT, DOC_DATE, COMISS_DATE) values (s_xxxx_oebs_cash_payment_test.NEXTVAL, 100059, 11951, to_date('2016-03-11 00:00:00','YYYY-MM-DD HH24:MI:SS'), date'2016-03-31' );insert into xxxx_client_discount_m  (ID,CLIENT_ID,CLIENT_AVG_DISCOUNT,DT) values (s_xxxx_client_discount_m.NEXTVAL,148, 13, date'2016-03-01');</v>
      </c>
    </row>
    <row r="51" spans="1:47" ht="15" customHeight="1" x14ac:dyDescent="0.3">
      <c r="A51" s="375">
        <v>9</v>
      </c>
      <c r="B51" s="376"/>
      <c r="C51" s="377" t="str">
        <f>"1000"&amp;A51</f>
        <v>10009</v>
      </c>
      <c r="D51" s="377" t="str">
        <f>"1000"&amp;A51&amp;"/13"</f>
        <v>10009/13</v>
      </c>
      <c r="E51" s="378" t="s">
        <v>251</v>
      </c>
      <c r="F51" s="378" t="s">
        <v>252</v>
      </c>
      <c r="G51" s="377">
        <v>1</v>
      </c>
      <c r="H51" s="379">
        <v>100060</v>
      </c>
      <c r="I51" s="380" t="str">
        <f>"Б-"&amp;H51&amp;"-13"</f>
        <v>Б-100060-13</v>
      </c>
      <c r="J51" s="381">
        <v>3</v>
      </c>
      <c r="K51" s="377">
        <v>7</v>
      </c>
      <c r="L51" s="377" t="s">
        <v>42</v>
      </c>
      <c r="M51" s="381">
        <v>1</v>
      </c>
      <c r="N51" s="377">
        <v>18</v>
      </c>
      <c r="O51" s="378" t="s">
        <v>167</v>
      </c>
      <c r="P51" s="378" t="s">
        <v>234</v>
      </c>
      <c r="Q51" s="378" t="s">
        <v>235</v>
      </c>
      <c r="R51" s="383" t="str">
        <f>H51&amp;"1"</f>
        <v>1000601</v>
      </c>
      <c r="S51" s="380">
        <v>1</v>
      </c>
      <c r="T51" s="378" t="s">
        <v>139</v>
      </c>
      <c r="U51" s="377">
        <v>60000</v>
      </c>
      <c r="V51" s="377">
        <f>U51*0.18</f>
        <v>10800</v>
      </c>
      <c r="W51" s="377">
        <v>0</v>
      </c>
      <c r="X51" s="384">
        <v>149</v>
      </c>
      <c r="Y51" s="385" t="s">
        <v>47</v>
      </c>
      <c r="Z51" s="386">
        <f t="shared" si="6"/>
        <v>49200</v>
      </c>
      <c r="AA51" s="387"/>
      <c r="AB51" s="388"/>
      <c r="AC51" s="379">
        <f>U51*0.5</f>
        <v>30000</v>
      </c>
      <c r="AD51" s="377"/>
      <c r="AE51" s="377"/>
      <c r="AF51" s="378" t="s">
        <v>231</v>
      </c>
      <c r="AG51" s="389">
        <v>8</v>
      </c>
      <c r="AH51" s="390">
        <v>13</v>
      </c>
      <c r="AI51" s="391" t="s">
        <v>229</v>
      </c>
      <c r="AJ51" s="378"/>
      <c r="AK51" s="378"/>
      <c r="AL51" s="383">
        <v>0</v>
      </c>
      <c r="AM51" s="380" t="s">
        <v>50</v>
      </c>
      <c r="AN51" s="377" t="s">
        <v>51</v>
      </c>
      <c r="AO51" s="377"/>
      <c r="AP51" s="383"/>
      <c r="AQ51" s="383"/>
      <c r="AR51" s="383"/>
      <c r="AS51" s="383">
        <v>200000.46</v>
      </c>
      <c r="AU5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100060, 'Б-100060-13',date'2016-03-02',3, 7, 7, 'RUR', 1, 18, date'2016-03-06', date'2016-03-07', 1000601, 1, to_date('2016-03-07 00:00:00','YYYY-MM-DD HH24:MI:SS'), 60000, 10800, 0, 149, 0, 'c1', 8,null);insert into xxxx_oebs_cash_payment_test (ID, INVOICE_ID, OEBS_PAYMENT, DOC_DATE, COMISS_DATE) values (s_xxxx_oebs_cash_payment_test.NEXTVAL, 100060, 30000, to_date('2016-03-07 00:00:00','YYYY-MM-DD HH24:MI:SS'), date'2016-03-31' );insert into xxxx_client_discount_m  (ID,CLIENT_ID,CLIENT_AVG_DISCOUNT,DT) values (s_xxxx_client_discount_m.NEXTVAL,149, 13, date'2016-03-01');</v>
      </c>
    </row>
    <row r="52" spans="1:47" ht="15" customHeight="1" x14ac:dyDescent="0.3">
      <c r="A52" s="375">
        <v>9</v>
      </c>
      <c r="B52" s="376"/>
      <c r="C52" s="377" t="str">
        <f t="shared" ref="C52:C55" si="45">"1000"&amp;A52</f>
        <v>10009</v>
      </c>
      <c r="D52" s="377" t="str">
        <f t="shared" ref="D52:D55" si="46">"1000"&amp;A52&amp;"/13"</f>
        <v>10009/13</v>
      </c>
      <c r="E52" s="378" t="s">
        <v>251</v>
      </c>
      <c r="F52" s="378" t="s">
        <v>252</v>
      </c>
      <c r="G52" s="377">
        <v>1</v>
      </c>
      <c r="H52" s="379">
        <v>100061</v>
      </c>
      <c r="I52" s="380" t="str">
        <f t="shared" si="3"/>
        <v>Б-100061-13</v>
      </c>
      <c r="J52" s="381">
        <v>3</v>
      </c>
      <c r="K52" s="377">
        <v>7</v>
      </c>
      <c r="L52" s="377" t="s">
        <v>42</v>
      </c>
      <c r="M52" s="381">
        <v>1</v>
      </c>
      <c r="N52" s="377">
        <v>18</v>
      </c>
      <c r="O52" s="378" t="s">
        <v>168</v>
      </c>
      <c r="P52" s="378" t="s">
        <v>234</v>
      </c>
      <c r="Q52" s="378" t="s">
        <v>235</v>
      </c>
      <c r="R52" s="383" t="str">
        <f t="shared" ref="R52:R55" si="47">H52&amp;"1"</f>
        <v>1000611</v>
      </c>
      <c r="S52" s="380">
        <v>1</v>
      </c>
      <c r="T52" s="378" t="s">
        <v>140</v>
      </c>
      <c r="U52" s="377">
        <v>30000</v>
      </c>
      <c r="V52" s="377">
        <f t="shared" si="5"/>
        <v>5400</v>
      </c>
      <c r="W52" s="377">
        <v>0</v>
      </c>
      <c r="X52" s="384">
        <v>150</v>
      </c>
      <c r="Y52" s="385" t="s">
        <v>47</v>
      </c>
      <c r="Z52" s="386">
        <f t="shared" si="6"/>
        <v>24600</v>
      </c>
      <c r="AA52" s="387"/>
      <c r="AB52" s="429"/>
      <c r="AC52" s="379">
        <f t="shared" ref="AC52:AC55" si="48">U52*0.5</f>
        <v>15000</v>
      </c>
      <c r="AD52" s="377"/>
      <c r="AE52" s="377"/>
      <c r="AF52" s="378" t="s">
        <v>231</v>
      </c>
      <c r="AG52" s="389">
        <v>8</v>
      </c>
      <c r="AH52" s="395">
        <v>7</v>
      </c>
      <c r="AI52" s="391" t="s">
        <v>229</v>
      </c>
      <c r="AJ52" s="378"/>
      <c r="AK52" s="378"/>
      <c r="AL52" s="383">
        <v>0</v>
      </c>
      <c r="AM52" s="380" t="s">
        <v>50</v>
      </c>
      <c r="AN52" s="377" t="s">
        <v>51</v>
      </c>
      <c r="AO52" s="377"/>
      <c r="AP52" s="383"/>
      <c r="AQ52" s="383"/>
      <c r="AR52" s="383"/>
      <c r="AS52" s="383"/>
      <c r="AU5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100061, 'Б-100061-13',date'2016-03-03',3, 7, 7, 'RUR', 1, 18, date'2016-03-06', date'2016-03-07', 1000611, 1, to_date('2016-03-08 00:00:00','YYYY-MM-DD HH24:MI:SS'), 30000, 5400, 0, 150, 0, 'c1', 8,null);insert into xxxx_oebs_cash_payment_test (ID, INVOICE_ID, OEBS_PAYMENT, DOC_DATE, COMISS_DATE) values (s_xxxx_oebs_cash_payment_test.NEXTVAL, 100061, 15000, to_date('2016-03-08 00:00:00','YYYY-MM-DD HH24:MI:SS'), date'2016-03-31' );insert into xxxx_client_discount_m  (ID,CLIENT_ID,CLIENT_AVG_DISCOUNT,DT) values (s_xxxx_client_discount_m.NEXTVAL,150, 7, date'2016-03-01');</v>
      </c>
    </row>
    <row r="53" spans="1:47" ht="15" customHeight="1" x14ac:dyDescent="0.3">
      <c r="A53" s="375">
        <v>9</v>
      </c>
      <c r="B53" s="376"/>
      <c r="C53" s="377" t="str">
        <f t="shared" si="45"/>
        <v>10009</v>
      </c>
      <c r="D53" s="377" t="str">
        <f t="shared" si="46"/>
        <v>10009/13</v>
      </c>
      <c r="E53" s="378" t="s">
        <v>251</v>
      </c>
      <c r="F53" s="378" t="s">
        <v>252</v>
      </c>
      <c r="G53" s="377">
        <v>1</v>
      </c>
      <c r="H53" s="379">
        <v>100062</v>
      </c>
      <c r="I53" s="380" t="str">
        <f t="shared" si="3"/>
        <v>Б-100062-13</v>
      </c>
      <c r="J53" s="381">
        <v>3</v>
      </c>
      <c r="K53" s="377">
        <v>7</v>
      </c>
      <c r="L53" s="377" t="s">
        <v>42</v>
      </c>
      <c r="M53" s="381">
        <v>1</v>
      </c>
      <c r="N53" s="377">
        <v>18</v>
      </c>
      <c r="O53" s="378" t="s">
        <v>168</v>
      </c>
      <c r="P53" s="378" t="s">
        <v>234</v>
      </c>
      <c r="Q53" s="378" t="s">
        <v>235</v>
      </c>
      <c r="R53" s="383" t="str">
        <f t="shared" si="47"/>
        <v>1000621</v>
      </c>
      <c r="S53" s="380">
        <v>1</v>
      </c>
      <c r="T53" s="378" t="s">
        <v>140</v>
      </c>
      <c r="U53" s="377">
        <v>60000</v>
      </c>
      <c r="V53" s="377">
        <f t="shared" si="5"/>
        <v>10800</v>
      </c>
      <c r="W53" s="377">
        <v>0</v>
      </c>
      <c r="X53" s="384">
        <v>151</v>
      </c>
      <c r="Y53" s="385" t="s">
        <v>47</v>
      </c>
      <c r="Z53" s="386">
        <f t="shared" si="6"/>
        <v>49200</v>
      </c>
      <c r="AA53" s="387"/>
      <c r="AB53" s="429"/>
      <c r="AC53" s="379">
        <f t="shared" si="48"/>
        <v>30000</v>
      </c>
      <c r="AD53" s="377"/>
      <c r="AE53" s="377"/>
      <c r="AF53" s="378" t="s">
        <v>231</v>
      </c>
      <c r="AG53" s="389">
        <v>8</v>
      </c>
      <c r="AH53" s="395">
        <v>7</v>
      </c>
      <c r="AI53" s="391" t="s">
        <v>229</v>
      </c>
      <c r="AJ53" s="378"/>
      <c r="AK53" s="378"/>
      <c r="AL53" s="383">
        <v>0</v>
      </c>
      <c r="AM53" s="380" t="s">
        <v>50</v>
      </c>
      <c r="AN53" s="377" t="s">
        <v>51</v>
      </c>
      <c r="AO53" s="377"/>
      <c r="AP53" s="383"/>
      <c r="AQ53" s="383"/>
      <c r="AR53" s="383"/>
      <c r="AS53" s="383"/>
      <c r="AU5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100062, 'Б-100062-13',date'2016-03-03',3, 7, 7, 'RUR', 1, 18, date'2016-03-06', date'2016-03-07', 1000621, 1, to_date('2016-03-08 00:00:00','YYYY-MM-DD HH24:MI:SS'), 60000, 10800, 0, 151, 0, 'c1', 8,null);insert into xxxx_oebs_cash_payment_test (ID, INVOICE_ID, OEBS_PAYMENT, DOC_DATE, COMISS_DATE) values (s_xxxx_oebs_cash_payment_test.NEXTVAL, 100062, 30000, to_date('2016-03-08 00:00:00','YYYY-MM-DD HH24:MI:SS'), date'2016-03-31' );insert into xxxx_client_discount_m  (ID,CLIENT_ID,CLIENT_AVG_DISCOUNT,DT) values (s_xxxx_client_discount_m.NEXTVAL,151, 7, date'2016-03-01');</v>
      </c>
    </row>
    <row r="54" spans="1:47" ht="15" customHeight="1" x14ac:dyDescent="0.3">
      <c r="A54" s="375">
        <v>9</v>
      </c>
      <c r="B54" s="376"/>
      <c r="C54" s="377" t="str">
        <f t="shared" si="45"/>
        <v>10009</v>
      </c>
      <c r="D54" s="377" t="str">
        <f t="shared" si="46"/>
        <v>10009/13</v>
      </c>
      <c r="E54" s="378" t="s">
        <v>251</v>
      </c>
      <c r="F54" s="378" t="s">
        <v>252</v>
      </c>
      <c r="G54" s="377">
        <v>1</v>
      </c>
      <c r="H54" s="379">
        <v>100063</v>
      </c>
      <c r="I54" s="380" t="str">
        <f t="shared" si="3"/>
        <v>Б-100063-13</v>
      </c>
      <c r="J54" s="381">
        <v>3</v>
      </c>
      <c r="K54" s="398">
        <v>3</v>
      </c>
      <c r="L54" s="377" t="s">
        <v>42</v>
      </c>
      <c r="M54" s="381">
        <v>1</v>
      </c>
      <c r="N54" s="377">
        <v>18</v>
      </c>
      <c r="O54" s="378" t="s">
        <v>169</v>
      </c>
      <c r="P54" s="378" t="s">
        <v>234</v>
      </c>
      <c r="Q54" s="378" t="s">
        <v>235</v>
      </c>
      <c r="R54" s="383" t="str">
        <f t="shared" si="47"/>
        <v>1000631</v>
      </c>
      <c r="S54" s="380">
        <v>1</v>
      </c>
      <c r="T54" s="378" t="s">
        <v>141</v>
      </c>
      <c r="U54" s="377">
        <v>70000</v>
      </c>
      <c r="V54" s="377">
        <f t="shared" si="5"/>
        <v>12600</v>
      </c>
      <c r="W54" s="377">
        <v>0</v>
      </c>
      <c r="X54" s="384">
        <v>152</v>
      </c>
      <c r="Y54" s="385" t="s">
        <v>47</v>
      </c>
      <c r="Z54" s="386">
        <f t="shared" si="6"/>
        <v>57400</v>
      </c>
      <c r="AA54" s="387"/>
      <c r="AB54" s="396"/>
      <c r="AC54" s="379">
        <f t="shared" si="48"/>
        <v>35000</v>
      </c>
      <c r="AD54" s="377"/>
      <c r="AE54" s="377"/>
      <c r="AF54" s="378" t="s">
        <v>231</v>
      </c>
      <c r="AG54" s="389">
        <v>8</v>
      </c>
      <c r="AH54" s="397">
        <v>20</v>
      </c>
      <c r="AI54" s="391" t="s">
        <v>229</v>
      </c>
      <c r="AJ54" s="378"/>
      <c r="AK54" s="378"/>
      <c r="AL54" s="383">
        <v>0</v>
      </c>
      <c r="AM54" s="380" t="s">
        <v>50</v>
      </c>
      <c r="AN54" s="377" t="s">
        <v>51</v>
      </c>
      <c r="AO54" s="377"/>
      <c r="AP54" s="383"/>
      <c r="AQ54" s="383"/>
      <c r="AR54" s="383"/>
      <c r="AS54" s="383"/>
      <c r="AU5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100063, 'Б-100063-13',date'2016-03-04',3, 3, 3, 'RUR', 1, 18, date'2016-03-06', date'2016-03-07', 1000631, 1, to_date('2016-03-09 00:00:00','YYYY-MM-DD HH24:MI:SS'), 70000, 12600, 0, 152, 0, 'c1', 8,null);insert into xxxx_oebs_cash_payment_test (ID, INVOICE_ID, OEBS_PAYMENT, DOC_DATE, COMISS_DATE) values (s_xxxx_oebs_cash_payment_test.NEXTVAL, 100063, 35000, to_date('2016-03-09 00:00:00','YYYY-MM-DD HH24:MI:SS'), date'2016-03-31' );insert into xxxx_client_discount_m  (ID,CLIENT_ID,CLIENT_AVG_DISCOUNT,DT) values (s_xxxx_client_discount_m.NEXTVAL,152, 20, date'2016-03-01');</v>
      </c>
    </row>
    <row r="55" spans="1:47" s="330" customFormat="1" ht="15" customHeight="1" x14ac:dyDescent="0.3">
      <c r="A55" s="430">
        <v>9</v>
      </c>
      <c r="B55" s="440"/>
      <c r="C55" s="403" t="str">
        <f t="shared" si="45"/>
        <v>10009</v>
      </c>
      <c r="D55" s="403" t="str">
        <f t="shared" si="46"/>
        <v>10009/13</v>
      </c>
      <c r="E55" s="404" t="s">
        <v>251</v>
      </c>
      <c r="F55" s="404" t="s">
        <v>252</v>
      </c>
      <c r="G55" s="377">
        <v>1</v>
      </c>
      <c r="H55" s="379">
        <v>100064</v>
      </c>
      <c r="I55" s="403" t="str">
        <f t="shared" si="3"/>
        <v>Б-100064-13</v>
      </c>
      <c r="J55" s="381">
        <v>3</v>
      </c>
      <c r="K55" s="405">
        <v>1</v>
      </c>
      <c r="L55" s="403" t="s">
        <v>42</v>
      </c>
      <c r="M55" s="406">
        <v>1</v>
      </c>
      <c r="N55" s="403">
        <v>18</v>
      </c>
      <c r="O55" s="404" t="s">
        <v>170</v>
      </c>
      <c r="P55" s="404" t="s">
        <v>234</v>
      </c>
      <c r="Q55" s="404" t="s">
        <v>235</v>
      </c>
      <c r="R55" s="407" t="str">
        <f t="shared" si="47"/>
        <v>1000641</v>
      </c>
      <c r="S55" s="403">
        <v>1</v>
      </c>
      <c r="T55" s="404" t="s">
        <v>142</v>
      </c>
      <c r="U55" s="403">
        <v>23903</v>
      </c>
      <c r="V55" s="403">
        <f t="shared" si="5"/>
        <v>4302.54</v>
      </c>
      <c r="W55" s="403">
        <v>0</v>
      </c>
      <c r="X55" s="384">
        <v>153</v>
      </c>
      <c r="Y55" s="408" t="s">
        <v>47</v>
      </c>
      <c r="Z55" s="386">
        <f t="shared" si="6"/>
        <v>19600.46</v>
      </c>
      <c r="AA55" s="409">
        <f>SUM(Z51:Z55)</f>
        <v>200000.46</v>
      </c>
      <c r="AB55" s="409"/>
      <c r="AC55" s="410">
        <f t="shared" si="48"/>
        <v>11951.5</v>
      </c>
      <c r="AD55" s="403"/>
      <c r="AE55" s="403"/>
      <c r="AF55" s="404" t="s">
        <v>231</v>
      </c>
      <c r="AG55" s="411">
        <v>8</v>
      </c>
      <c r="AH55" s="412">
        <v>13</v>
      </c>
      <c r="AI55" s="413" t="s">
        <v>229</v>
      </c>
      <c r="AJ55" s="404"/>
      <c r="AK55" s="404"/>
      <c r="AL55" s="407">
        <v>0</v>
      </c>
      <c r="AM55" s="403" t="s">
        <v>50</v>
      </c>
      <c r="AN55" s="403" t="s">
        <v>51</v>
      </c>
      <c r="AO55" s="403"/>
      <c r="AP55" s="407"/>
      <c r="AQ55" s="407"/>
      <c r="AR55" s="407"/>
      <c r="AS55" s="407"/>
      <c r="AU5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1, 100064, 'Б-100064-13',date'2016-03-05',3, 1, 1, 'RUR', 1, 18, date'2016-03-06', date'2016-03-07', 1000641, 1, to_date('2016-03-11 00:00:00','YYYY-MM-DD HH24:MI:SS'), 23903, 4302.54, 0, 153, 0, 'c1', 8,null);insert into xxxx_oebs_cash_payment_test (ID, INVOICE_ID, OEBS_PAYMENT, DOC_DATE, COMISS_DATE) values (s_xxxx_oebs_cash_payment_test.NEXTVAL, 100064, 11951.5, to_date('2016-03-11 00:00:00','YYYY-MM-DD HH24:MI:SS'), date'2016-03-31' );insert into xxxx_client_discount_m  (ID,CLIENT_ID,CLIENT_AVG_DISCOUNT,DT) values (s_xxxx_client_discount_m.NEXTVAL,153, 13, date'2016-03-01');</v>
      </c>
    </row>
    <row r="56" spans="1:47" s="329" customFormat="1" ht="15" customHeight="1" x14ac:dyDescent="0.3">
      <c r="A56" s="375">
        <v>10</v>
      </c>
      <c r="B56" s="439"/>
      <c r="C56" s="12" t="str">
        <f t="shared" ref="C56:C71" si="49">"1000"&amp;A56</f>
        <v>100010</v>
      </c>
      <c r="D56" s="12" t="str">
        <f t="shared" ref="D56:D71" si="50">"1000"&amp;A56&amp;"/13"</f>
        <v>100010/13</v>
      </c>
      <c r="E56" s="158" t="s">
        <v>251</v>
      </c>
      <c r="F56" s="158" t="s">
        <v>252</v>
      </c>
      <c r="G56" s="12">
        <v>1</v>
      </c>
      <c r="H56" s="379">
        <v>100065</v>
      </c>
      <c r="I56" s="15" t="str">
        <f t="shared" ref="I56:I71" si="51">"Б-"&amp;H56&amp;"-13"</f>
        <v>Б-100065-13</v>
      </c>
      <c r="J56" s="381">
        <v>3</v>
      </c>
      <c r="K56" s="12">
        <v>1</v>
      </c>
      <c r="L56" s="12" t="s">
        <v>42</v>
      </c>
      <c r="M56" s="16">
        <v>1</v>
      </c>
      <c r="N56" s="12">
        <v>18</v>
      </c>
      <c r="O56" s="13" t="s">
        <v>240</v>
      </c>
      <c r="P56" s="13" t="s">
        <v>244</v>
      </c>
      <c r="Q56" s="13" t="s">
        <v>245</v>
      </c>
      <c r="R56" s="17" t="str">
        <f t="shared" ref="R56:R71" si="52">H56&amp;"1"</f>
        <v>1000651</v>
      </c>
      <c r="S56" s="15">
        <v>1</v>
      </c>
      <c r="T56" s="13" t="s">
        <v>143</v>
      </c>
      <c r="U56" s="12">
        <v>100000</v>
      </c>
      <c r="V56" s="12">
        <f t="shared" ref="V56:V69" si="53">U56*0.18</f>
        <v>18000</v>
      </c>
      <c r="W56" s="12">
        <v>0</v>
      </c>
      <c r="X56" s="384">
        <v>154</v>
      </c>
      <c r="Y56" s="19" t="s">
        <v>47</v>
      </c>
      <c r="Z56" s="20">
        <f t="shared" ref="Z56:Z71" si="54">U56-V56</f>
        <v>82000</v>
      </c>
      <c r="AA56" s="21"/>
      <c r="AB56" s="22"/>
      <c r="AC56" s="14">
        <f t="shared" ref="AC56:AC71" si="55">U56*0.5</f>
        <v>50000</v>
      </c>
      <c r="AD56" s="12"/>
      <c r="AE56" s="12"/>
      <c r="AF56" s="78" t="s">
        <v>231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U5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100065, 'Б-100065-13',date'2016-04-02',3,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57" spans="1:47" s="329" customFormat="1" ht="15" customHeight="1" x14ac:dyDescent="0.3">
      <c r="A57" s="375">
        <v>10</v>
      </c>
      <c r="B57" s="439"/>
      <c r="C57" s="12" t="str">
        <f t="shared" si="49"/>
        <v>100010</v>
      </c>
      <c r="D57" s="12" t="str">
        <f t="shared" si="50"/>
        <v>100010/13</v>
      </c>
      <c r="E57" s="158" t="s">
        <v>251</v>
      </c>
      <c r="F57" s="158" t="s">
        <v>252</v>
      </c>
      <c r="G57" s="12">
        <v>1</v>
      </c>
      <c r="H57" s="379">
        <v>100066</v>
      </c>
      <c r="I57" s="15" t="str">
        <f t="shared" si="51"/>
        <v>Б-100066-13</v>
      </c>
      <c r="J57" s="381">
        <v>3</v>
      </c>
      <c r="K57" s="12">
        <v>2</v>
      </c>
      <c r="L57" s="12" t="s">
        <v>42</v>
      </c>
      <c r="M57" s="16">
        <v>1</v>
      </c>
      <c r="N57" s="12">
        <v>18</v>
      </c>
      <c r="O57" s="13" t="s">
        <v>241</v>
      </c>
      <c r="P57" s="13" t="s">
        <v>244</v>
      </c>
      <c r="Q57" s="13" t="s">
        <v>245</v>
      </c>
      <c r="R57" s="17" t="str">
        <f t="shared" si="52"/>
        <v>1000661</v>
      </c>
      <c r="S57" s="15">
        <v>1</v>
      </c>
      <c r="T57" s="13" t="s">
        <v>144</v>
      </c>
      <c r="U57" s="12">
        <v>90000</v>
      </c>
      <c r="V57" s="12">
        <f t="shared" si="53"/>
        <v>16200</v>
      </c>
      <c r="W57" s="12">
        <v>0</v>
      </c>
      <c r="X57" s="384">
        <v>155</v>
      </c>
      <c r="Y57" s="19" t="s">
        <v>47</v>
      </c>
      <c r="Z57" s="20">
        <f t="shared" si="54"/>
        <v>73800</v>
      </c>
      <c r="AA57" s="21"/>
      <c r="AB57" s="26"/>
      <c r="AC57" s="14">
        <f t="shared" si="55"/>
        <v>45000</v>
      </c>
      <c r="AD57" s="12"/>
      <c r="AE57" s="12"/>
      <c r="AF57" s="78" t="s">
        <v>231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U5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100066, 'Б-100066-13',date'2016-04-03',3,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58" spans="1:47" s="329" customFormat="1" ht="15" customHeight="1" x14ac:dyDescent="0.3">
      <c r="A58" s="375">
        <v>10</v>
      </c>
      <c r="B58" s="439"/>
      <c r="C58" s="12" t="str">
        <f t="shared" si="49"/>
        <v>100010</v>
      </c>
      <c r="D58" s="12" t="str">
        <f t="shared" si="50"/>
        <v>100010/13</v>
      </c>
      <c r="E58" s="158" t="s">
        <v>251</v>
      </c>
      <c r="F58" s="158" t="s">
        <v>252</v>
      </c>
      <c r="G58" s="12">
        <v>1</v>
      </c>
      <c r="H58" s="379">
        <v>100067</v>
      </c>
      <c r="I58" s="15" t="str">
        <f t="shared" si="51"/>
        <v>Б-100067-13</v>
      </c>
      <c r="J58" s="381">
        <v>3</v>
      </c>
      <c r="K58" s="12">
        <v>7</v>
      </c>
      <c r="L58" s="12" t="s">
        <v>42</v>
      </c>
      <c r="M58" s="16">
        <v>1</v>
      </c>
      <c r="N58" s="12">
        <v>18</v>
      </c>
      <c r="O58" s="13" t="s">
        <v>241</v>
      </c>
      <c r="P58" s="13" t="s">
        <v>244</v>
      </c>
      <c r="Q58" s="13" t="s">
        <v>245</v>
      </c>
      <c r="R58" s="17" t="str">
        <f t="shared" si="52"/>
        <v>1000671</v>
      </c>
      <c r="S58" s="15">
        <v>1</v>
      </c>
      <c r="T58" s="13" t="s">
        <v>144</v>
      </c>
      <c r="U58" s="12">
        <v>90000</v>
      </c>
      <c r="V58" s="12">
        <f t="shared" si="53"/>
        <v>16200</v>
      </c>
      <c r="W58" s="12">
        <v>0</v>
      </c>
      <c r="X58" s="384">
        <v>156</v>
      </c>
      <c r="Y58" s="19" t="s">
        <v>47</v>
      </c>
      <c r="Z58" s="20">
        <f t="shared" si="54"/>
        <v>73800</v>
      </c>
      <c r="AA58" s="21"/>
      <c r="AB58" s="26"/>
      <c r="AC58" s="14">
        <f t="shared" si="55"/>
        <v>45000</v>
      </c>
      <c r="AD58" s="12"/>
      <c r="AE58" s="12"/>
      <c r="AF58" s="78" t="s">
        <v>231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U5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100067, 'Б-100067-13',date'2016-04-03',3,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59" spans="1:47" s="329" customFormat="1" ht="15" customHeight="1" x14ac:dyDescent="0.3">
      <c r="A59" s="375">
        <v>10</v>
      </c>
      <c r="B59" s="439"/>
      <c r="C59" s="12" t="str">
        <f t="shared" si="49"/>
        <v>100010</v>
      </c>
      <c r="D59" s="12" t="str">
        <f t="shared" si="50"/>
        <v>100010/13</v>
      </c>
      <c r="E59" s="158" t="s">
        <v>251</v>
      </c>
      <c r="F59" s="158" t="s">
        <v>252</v>
      </c>
      <c r="G59" s="12">
        <v>1</v>
      </c>
      <c r="H59" s="379">
        <v>100068</v>
      </c>
      <c r="I59" s="15" t="str">
        <f t="shared" si="51"/>
        <v>Б-100068-13</v>
      </c>
      <c r="J59" s="381">
        <v>3</v>
      </c>
      <c r="K59" s="28">
        <v>7</v>
      </c>
      <c r="L59" s="12" t="s">
        <v>42</v>
      </c>
      <c r="M59" s="16">
        <v>1</v>
      </c>
      <c r="N59" s="12">
        <v>18</v>
      </c>
      <c r="O59" s="13" t="s">
        <v>242</v>
      </c>
      <c r="P59" s="13" t="s">
        <v>244</v>
      </c>
      <c r="Q59" s="13" t="s">
        <v>245</v>
      </c>
      <c r="R59" s="17" t="str">
        <f t="shared" si="52"/>
        <v>1000681</v>
      </c>
      <c r="S59" s="15">
        <v>1</v>
      </c>
      <c r="T59" s="13" t="s">
        <v>145</v>
      </c>
      <c r="U59" s="12">
        <v>80000</v>
      </c>
      <c r="V59" s="12">
        <f t="shared" si="53"/>
        <v>14400</v>
      </c>
      <c r="W59" s="12">
        <v>0</v>
      </c>
      <c r="X59" s="384">
        <v>157</v>
      </c>
      <c r="Y59" s="19" t="s">
        <v>47</v>
      </c>
      <c r="Z59" s="20">
        <f t="shared" si="54"/>
        <v>65600</v>
      </c>
      <c r="AA59" s="21"/>
      <c r="AB59" s="29"/>
      <c r="AC59" s="14">
        <f t="shared" si="55"/>
        <v>40000</v>
      </c>
      <c r="AD59" s="12"/>
      <c r="AE59" s="12"/>
      <c r="AF59" s="78" t="s">
        <v>231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U5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100068, 'Б-100068-13',date'2016-04-04',3,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60" spans="1:47" s="329" customFormat="1" ht="15" customHeight="1" x14ac:dyDescent="0.3">
      <c r="A60" s="375">
        <v>10</v>
      </c>
      <c r="B60" s="439"/>
      <c r="C60" s="33" t="str">
        <f t="shared" si="49"/>
        <v>100010</v>
      </c>
      <c r="D60" s="33" t="str">
        <f t="shared" si="50"/>
        <v>100010/13</v>
      </c>
      <c r="E60" s="159" t="s">
        <v>251</v>
      </c>
      <c r="F60" s="159" t="s">
        <v>252</v>
      </c>
      <c r="G60" s="33">
        <v>1</v>
      </c>
      <c r="H60" s="379">
        <v>100069</v>
      </c>
      <c r="I60" s="33" t="str">
        <f t="shared" si="51"/>
        <v>Б-100069-13</v>
      </c>
      <c r="J60" s="381">
        <v>3</v>
      </c>
      <c r="K60" s="35">
        <v>3</v>
      </c>
      <c r="L60" s="33" t="s">
        <v>42</v>
      </c>
      <c r="M60" s="36">
        <v>1</v>
      </c>
      <c r="N60" s="33">
        <v>18</v>
      </c>
      <c r="O60" s="34" t="s">
        <v>243</v>
      </c>
      <c r="P60" s="34" t="s">
        <v>244</v>
      </c>
      <c r="Q60" s="34" t="s">
        <v>245</v>
      </c>
      <c r="R60" s="37" t="str">
        <f t="shared" si="52"/>
        <v>1000691</v>
      </c>
      <c r="S60" s="33">
        <v>1</v>
      </c>
      <c r="T60" s="34" t="s">
        <v>146</v>
      </c>
      <c r="U60" s="33">
        <v>60000</v>
      </c>
      <c r="V60" s="33">
        <f t="shared" si="53"/>
        <v>10800</v>
      </c>
      <c r="W60" s="33">
        <v>0</v>
      </c>
      <c r="X60" s="384">
        <v>158</v>
      </c>
      <c r="Y60" s="38" t="s">
        <v>47</v>
      </c>
      <c r="Z60" s="106">
        <f t="shared" si="54"/>
        <v>49200</v>
      </c>
      <c r="AA60" s="39"/>
      <c r="AB60" s="39"/>
      <c r="AC60" s="40">
        <f t="shared" si="55"/>
        <v>30000</v>
      </c>
      <c r="AD60" s="33"/>
      <c r="AE60" s="33"/>
      <c r="AF60" s="96" t="s">
        <v>231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U6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100069, 'Б-100069-13',date'2016-04-05',3,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61" spans="1:47" s="329" customFormat="1" ht="15" customHeight="1" x14ac:dyDescent="0.3">
      <c r="A61" s="375">
        <v>11</v>
      </c>
      <c r="B61" s="432"/>
      <c r="C61" s="377" t="str">
        <f t="shared" si="49"/>
        <v>100011</v>
      </c>
      <c r="D61" s="377" t="str">
        <f t="shared" si="50"/>
        <v>100011/13</v>
      </c>
      <c r="E61" s="378" t="s">
        <v>251</v>
      </c>
      <c r="F61" s="378" t="s">
        <v>252</v>
      </c>
      <c r="G61" s="377">
        <v>1</v>
      </c>
      <c r="H61" s="379">
        <v>100070</v>
      </c>
      <c r="I61" s="380" t="str">
        <f t="shared" si="51"/>
        <v>Б-100070-13</v>
      </c>
      <c r="J61" s="381">
        <v>3</v>
      </c>
      <c r="K61" s="377">
        <v>7</v>
      </c>
      <c r="L61" s="377" t="s">
        <v>42</v>
      </c>
      <c r="M61" s="381">
        <v>1</v>
      </c>
      <c r="N61" s="377">
        <v>18</v>
      </c>
      <c r="O61" s="378" t="s">
        <v>167</v>
      </c>
      <c r="P61" s="378" t="s">
        <v>234</v>
      </c>
      <c r="Q61" s="378" t="s">
        <v>235</v>
      </c>
      <c r="R61" s="383" t="str">
        <f t="shared" si="52"/>
        <v>1000701</v>
      </c>
      <c r="S61" s="380">
        <v>1</v>
      </c>
      <c r="T61" s="378" t="s">
        <v>139</v>
      </c>
      <c r="U61" s="377">
        <v>100000</v>
      </c>
      <c r="V61" s="377">
        <f t="shared" si="53"/>
        <v>18000</v>
      </c>
      <c r="W61" s="377">
        <v>0</v>
      </c>
      <c r="X61" s="384">
        <v>159</v>
      </c>
      <c r="Y61" s="385" t="s">
        <v>47</v>
      </c>
      <c r="Z61" s="386">
        <f t="shared" si="54"/>
        <v>82000</v>
      </c>
      <c r="AA61" s="387"/>
      <c r="AB61" s="388"/>
      <c r="AC61" s="379">
        <f t="shared" si="55"/>
        <v>50000</v>
      </c>
      <c r="AD61" s="377"/>
      <c r="AE61" s="377"/>
      <c r="AF61" s="378" t="s">
        <v>231</v>
      </c>
      <c r="AG61" s="389">
        <v>8</v>
      </c>
      <c r="AH61" s="390">
        <v>13</v>
      </c>
      <c r="AI61" s="391" t="s">
        <v>229</v>
      </c>
      <c r="AJ61" s="378"/>
      <c r="AK61" s="378"/>
      <c r="AL61" s="383">
        <v>0</v>
      </c>
      <c r="AM61" s="380" t="s">
        <v>50</v>
      </c>
      <c r="AN61" s="377" t="s">
        <v>51</v>
      </c>
      <c r="AO61" s="377"/>
      <c r="AP61" s="383"/>
      <c r="AQ61" s="383"/>
      <c r="AR61" s="383"/>
      <c r="AS61" s="383" t="s">
        <v>52</v>
      </c>
      <c r="AU6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100070, 'Б-100070-13',date'2016-03-02',3,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62" spans="1:47" s="329" customFormat="1" ht="15" customHeight="1" x14ac:dyDescent="0.3">
      <c r="A62" s="375">
        <v>11</v>
      </c>
      <c r="B62" s="432"/>
      <c r="C62" s="377" t="str">
        <f t="shared" si="49"/>
        <v>100011</v>
      </c>
      <c r="D62" s="377" t="str">
        <f t="shared" si="50"/>
        <v>100011/13</v>
      </c>
      <c r="E62" s="378" t="s">
        <v>251</v>
      </c>
      <c r="F62" s="378" t="s">
        <v>252</v>
      </c>
      <c r="G62" s="377">
        <v>1</v>
      </c>
      <c r="H62" s="379">
        <v>100071</v>
      </c>
      <c r="I62" s="380" t="str">
        <f t="shared" si="51"/>
        <v>Б-100071-13</v>
      </c>
      <c r="J62" s="381">
        <v>3</v>
      </c>
      <c r="K62" s="377">
        <v>7</v>
      </c>
      <c r="L62" s="377" t="s">
        <v>42</v>
      </c>
      <c r="M62" s="381">
        <v>1</v>
      </c>
      <c r="N62" s="377">
        <v>18</v>
      </c>
      <c r="O62" s="378" t="s">
        <v>168</v>
      </c>
      <c r="P62" s="378" t="s">
        <v>234</v>
      </c>
      <c r="Q62" s="378" t="s">
        <v>235</v>
      </c>
      <c r="R62" s="383" t="str">
        <f t="shared" si="52"/>
        <v>1000711</v>
      </c>
      <c r="S62" s="380">
        <v>1</v>
      </c>
      <c r="T62" s="378" t="s">
        <v>140</v>
      </c>
      <c r="U62" s="377">
        <v>90000</v>
      </c>
      <c r="V62" s="377">
        <f t="shared" si="53"/>
        <v>16200</v>
      </c>
      <c r="W62" s="377">
        <v>0</v>
      </c>
      <c r="X62" s="384">
        <v>160</v>
      </c>
      <c r="Y62" s="385" t="s">
        <v>47</v>
      </c>
      <c r="Z62" s="386">
        <f t="shared" si="54"/>
        <v>73800</v>
      </c>
      <c r="AA62" s="387"/>
      <c r="AB62" s="429"/>
      <c r="AC62" s="379">
        <f t="shared" si="55"/>
        <v>45000</v>
      </c>
      <c r="AD62" s="377"/>
      <c r="AE62" s="377"/>
      <c r="AF62" s="378" t="s">
        <v>231</v>
      </c>
      <c r="AG62" s="389">
        <v>8</v>
      </c>
      <c r="AH62" s="395">
        <v>7</v>
      </c>
      <c r="AI62" s="391" t="s">
        <v>229</v>
      </c>
      <c r="AJ62" s="378"/>
      <c r="AK62" s="378"/>
      <c r="AL62" s="383">
        <v>0</v>
      </c>
      <c r="AM62" s="380" t="s">
        <v>50</v>
      </c>
      <c r="AN62" s="377" t="s">
        <v>51</v>
      </c>
      <c r="AO62" s="377"/>
      <c r="AP62" s="383"/>
      <c r="AQ62" s="383"/>
      <c r="AR62" s="383"/>
      <c r="AS62" s="383"/>
      <c r="AU6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100071, 'Б-100071-13',date'2016-03-03',3,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63" spans="1:47" s="329" customFormat="1" ht="15" customHeight="1" x14ac:dyDescent="0.3">
      <c r="A63" s="375">
        <v>11</v>
      </c>
      <c r="B63" s="432"/>
      <c r="C63" s="377" t="str">
        <f t="shared" si="49"/>
        <v>100011</v>
      </c>
      <c r="D63" s="377" t="str">
        <f t="shared" si="50"/>
        <v>100011/13</v>
      </c>
      <c r="E63" s="378" t="s">
        <v>251</v>
      </c>
      <c r="F63" s="378" t="s">
        <v>252</v>
      </c>
      <c r="G63" s="377">
        <v>1</v>
      </c>
      <c r="H63" s="379">
        <v>100072</v>
      </c>
      <c r="I63" s="380" t="str">
        <f t="shared" si="51"/>
        <v>Б-100072-13</v>
      </c>
      <c r="J63" s="381">
        <v>3</v>
      </c>
      <c r="K63" s="377">
        <v>7</v>
      </c>
      <c r="L63" s="377" t="s">
        <v>42</v>
      </c>
      <c r="M63" s="381">
        <v>1</v>
      </c>
      <c r="N63" s="377">
        <v>18</v>
      </c>
      <c r="O63" s="378" t="s">
        <v>168</v>
      </c>
      <c r="P63" s="378" t="s">
        <v>234</v>
      </c>
      <c r="Q63" s="378" t="s">
        <v>235</v>
      </c>
      <c r="R63" s="383" t="str">
        <f t="shared" si="52"/>
        <v>1000721</v>
      </c>
      <c r="S63" s="380">
        <v>1</v>
      </c>
      <c r="T63" s="378" t="s">
        <v>140</v>
      </c>
      <c r="U63" s="377">
        <v>90000</v>
      </c>
      <c r="V63" s="377">
        <f t="shared" si="53"/>
        <v>16200</v>
      </c>
      <c r="W63" s="377">
        <v>0</v>
      </c>
      <c r="X63" s="384">
        <v>161</v>
      </c>
      <c r="Y63" s="385" t="s">
        <v>47</v>
      </c>
      <c r="Z63" s="386">
        <f t="shared" si="54"/>
        <v>73800</v>
      </c>
      <c r="AA63" s="387"/>
      <c r="AB63" s="429"/>
      <c r="AC63" s="379">
        <f t="shared" si="55"/>
        <v>45000</v>
      </c>
      <c r="AD63" s="377"/>
      <c r="AE63" s="377"/>
      <c r="AF63" s="378" t="s">
        <v>231</v>
      </c>
      <c r="AG63" s="389">
        <v>8</v>
      </c>
      <c r="AH63" s="395">
        <v>7</v>
      </c>
      <c r="AI63" s="391" t="s">
        <v>229</v>
      </c>
      <c r="AJ63" s="378"/>
      <c r="AK63" s="378"/>
      <c r="AL63" s="383">
        <v>0</v>
      </c>
      <c r="AM63" s="380" t="s">
        <v>50</v>
      </c>
      <c r="AN63" s="377" t="s">
        <v>51</v>
      </c>
      <c r="AO63" s="377"/>
      <c r="AP63" s="383"/>
      <c r="AQ63" s="383"/>
      <c r="AR63" s="383"/>
      <c r="AS63" s="383"/>
      <c r="AU6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100072, 'Б-100072-13',date'2016-03-03',3,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64" spans="1:47" s="329" customFormat="1" ht="15" customHeight="1" x14ac:dyDescent="0.3">
      <c r="A64" s="375">
        <v>11</v>
      </c>
      <c r="B64" s="432"/>
      <c r="C64" s="377" t="str">
        <f t="shared" si="49"/>
        <v>100011</v>
      </c>
      <c r="D64" s="377" t="str">
        <f t="shared" si="50"/>
        <v>100011/13</v>
      </c>
      <c r="E64" s="378" t="s">
        <v>251</v>
      </c>
      <c r="F64" s="378" t="s">
        <v>252</v>
      </c>
      <c r="G64" s="377">
        <v>1</v>
      </c>
      <c r="H64" s="379">
        <v>100073</v>
      </c>
      <c r="I64" s="380" t="str">
        <f t="shared" si="51"/>
        <v>Б-100073-13</v>
      </c>
      <c r="J64" s="381">
        <v>3</v>
      </c>
      <c r="K64" s="398">
        <v>19</v>
      </c>
      <c r="L64" s="377" t="s">
        <v>42</v>
      </c>
      <c r="M64" s="381">
        <v>1</v>
      </c>
      <c r="N64" s="377">
        <v>18</v>
      </c>
      <c r="O64" s="378" t="s">
        <v>169</v>
      </c>
      <c r="P64" s="378" t="s">
        <v>234</v>
      </c>
      <c r="Q64" s="378" t="s">
        <v>235</v>
      </c>
      <c r="R64" s="383" t="str">
        <f t="shared" si="52"/>
        <v>1000731</v>
      </c>
      <c r="S64" s="380">
        <v>1</v>
      </c>
      <c r="T64" s="378" t="s">
        <v>141</v>
      </c>
      <c r="U64" s="377">
        <v>80000</v>
      </c>
      <c r="V64" s="377">
        <f t="shared" si="53"/>
        <v>14400</v>
      </c>
      <c r="W64" s="377">
        <v>0</v>
      </c>
      <c r="X64" s="384">
        <v>162</v>
      </c>
      <c r="Y64" s="385" t="s">
        <v>47</v>
      </c>
      <c r="Z64" s="386">
        <f t="shared" si="54"/>
        <v>65600</v>
      </c>
      <c r="AA64" s="387"/>
      <c r="AB64" s="396"/>
      <c r="AC64" s="379">
        <f t="shared" si="55"/>
        <v>40000</v>
      </c>
      <c r="AD64" s="377"/>
      <c r="AE64" s="377"/>
      <c r="AF64" s="378" t="s">
        <v>231</v>
      </c>
      <c r="AG64" s="389">
        <v>8</v>
      </c>
      <c r="AH64" s="397">
        <v>20</v>
      </c>
      <c r="AI64" s="391" t="s">
        <v>229</v>
      </c>
      <c r="AJ64" s="378"/>
      <c r="AK64" s="378"/>
      <c r="AL64" s="383">
        <v>0</v>
      </c>
      <c r="AM64" s="380" t="s">
        <v>50</v>
      </c>
      <c r="AN64" s="377" t="s">
        <v>51</v>
      </c>
      <c r="AO64" s="377"/>
      <c r="AP64" s="383"/>
      <c r="AQ64" s="383"/>
      <c r="AR64" s="383"/>
      <c r="AS64" s="383"/>
      <c r="AU6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100073, 'Б-100073-13',date'2016-03-04',3,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65" spans="1:47" s="329" customFormat="1" ht="15" customHeight="1" x14ac:dyDescent="0.3">
      <c r="A65" s="375">
        <v>11</v>
      </c>
      <c r="B65" s="432"/>
      <c r="C65" s="403" t="str">
        <f t="shared" si="49"/>
        <v>100011</v>
      </c>
      <c r="D65" s="403" t="str">
        <f t="shared" si="50"/>
        <v>100011/13</v>
      </c>
      <c r="E65" s="378" t="s">
        <v>251</v>
      </c>
      <c r="F65" s="378" t="s">
        <v>252</v>
      </c>
      <c r="G65" s="377">
        <v>1</v>
      </c>
      <c r="H65" s="379">
        <v>100074</v>
      </c>
      <c r="I65" s="403" t="str">
        <f t="shared" si="51"/>
        <v>Б-100074-13</v>
      </c>
      <c r="J65" s="381">
        <v>3</v>
      </c>
      <c r="K65" s="405">
        <v>1</v>
      </c>
      <c r="L65" s="403" t="s">
        <v>42</v>
      </c>
      <c r="M65" s="406">
        <v>1</v>
      </c>
      <c r="N65" s="403">
        <v>18</v>
      </c>
      <c r="O65" s="404" t="s">
        <v>170</v>
      </c>
      <c r="P65" s="404" t="s">
        <v>234</v>
      </c>
      <c r="Q65" s="404" t="s">
        <v>235</v>
      </c>
      <c r="R65" s="407" t="str">
        <f t="shared" si="52"/>
        <v>1000741</v>
      </c>
      <c r="S65" s="403">
        <v>1</v>
      </c>
      <c r="T65" s="404" t="s">
        <v>142</v>
      </c>
      <c r="U65" s="403">
        <v>60000</v>
      </c>
      <c r="V65" s="403">
        <f t="shared" si="53"/>
        <v>10800</v>
      </c>
      <c r="W65" s="403">
        <v>0</v>
      </c>
      <c r="X65" s="384">
        <v>163</v>
      </c>
      <c r="Y65" s="408" t="s">
        <v>47</v>
      </c>
      <c r="Z65" s="386">
        <f t="shared" si="54"/>
        <v>49200</v>
      </c>
      <c r="AA65" s="409">
        <f>SUM(Z61:Z65)</f>
        <v>344400</v>
      </c>
      <c r="AB65" s="409"/>
      <c r="AC65" s="410">
        <f t="shared" si="55"/>
        <v>30000</v>
      </c>
      <c r="AD65" s="403"/>
      <c r="AE65" s="403"/>
      <c r="AF65" s="404" t="s">
        <v>231</v>
      </c>
      <c r="AG65" s="411">
        <v>8</v>
      </c>
      <c r="AH65" s="412">
        <v>13</v>
      </c>
      <c r="AI65" s="413" t="s">
        <v>229</v>
      </c>
      <c r="AJ65" s="404"/>
      <c r="AK65" s="404"/>
      <c r="AL65" s="407">
        <v>0</v>
      </c>
      <c r="AM65" s="403" t="s">
        <v>50</v>
      </c>
      <c r="AN65" s="403" t="s">
        <v>51</v>
      </c>
      <c r="AO65" s="403"/>
      <c r="AP65" s="407"/>
      <c r="AQ65" s="407"/>
      <c r="AR65" s="407"/>
      <c r="AS65" s="407"/>
      <c r="AU6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100074, 'Б-100074-13',date'2016-03-05',3,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66" spans="1:47" s="329" customFormat="1" ht="15" customHeight="1" x14ac:dyDescent="0.3">
      <c r="A66" s="375">
        <v>12</v>
      </c>
      <c r="B66" s="441"/>
      <c r="C66" s="377" t="str">
        <f t="shared" si="49"/>
        <v>100012</v>
      </c>
      <c r="D66" s="377" t="str">
        <f t="shared" si="50"/>
        <v>100012/13</v>
      </c>
      <c r="E66" s="378" t="s">
        <v>251</v>
      </c>
      <c r="F66" s="378" t="s">
        <v>252</v>
      </c>
      <c r="G66" s="377">
        <v>1</v>
      </c>
      <c r="H66" s="379">
        <v>100075</v>
      </c>
      <c r="I66" s="380" t="str">
        <f t="shared" si="51"/>
        <v>Б-100075-13</v>
      </c>
      <c r="J66" s="381">
        <v>3</v>
      </c>
      <c r="K66" s="377">
        <v>7</v>
      </c>
      <c r="L66" s="377" t="s">
        <v>42</v>
      </c>
      <c r="M66" s="381">
        <v>1</v>
      </c>
      <c r="N66" s="377">
        <v>18</v>
      </c>
      <c r="O66" s="378" t="s">
        <v>167</v>
      </c>
      <c r="P66" s="378" t="s">
        <v>234</v>
      </c>
      <c r="Q66" s="378" t="s">
        <v>235</v>
      </c>
      <c r="R66" s="383" t="str">
        <f t="shared" si="52"/>
        <v>1000751</v>
      </c>
      <c r="S66" s="380">
        <v>1</v>
      </c>
      <c r="T66" s="378" t="s">
        <v>139</v>
      </c>
      <c r="U66" s="377">
        <v>60000</v>
      </c>
      <c r="V66" s="377">
        <f t="shared" si="53"/>
        <v>10800</v>
      </c>
      <c r="W66" s="377">
        <v>0</v>
      </c>
      <c r="X66" s="384">
        <v>164</v>
      </c>
      <c r="Y66" s="385" t="s">
        <v>47</v>
      </c>
      <c r="Z66" s="386">
        <f t="shared" si="54"/>
        <v>49200</v>
      </c>
      <c r="AA66" s="387"/>
      <c r="AB66" s="388"/>
      <c r="AC66" s="379">
        <f t="shared" si="55"/>
        <v>30000</v>
      </c>
      <c r="AD66" s="377"/>
      <c r="AE66" s="377"/>
      <c r="AF66" s="378" t="s">
        <v>231</v>
      </c>
      <c r="AG66" s="389">
        <v>8</v>
      </c>
      <c r="AH66" s="390">
        <v>13</v>
      </c>
      <c r="AI66" s="391" t="s">
        <v>229</v>
      </c>
      <c r="AJ66" s="378"/>
      <c r="AK66" s="378"/>
      <c r="AL66" s="383">
        <v>0</v>
      </c>
      <c r="AM66" s="380" t="s">
        <v>50</v>
      </c>
      <c r="AN66" s="377" t="s">
        <v>51</v>
      </c>
      <c r="AO66" s="377"/>
      <c r="AP66" s="383"/>
      <c r="AQ66" s="383"/>
      <c r="AR66" s="383"/>
      <c r="AS66" s="416">
        <v>199999.64</v>
      </c>
      <c r="AU6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100075, 'Б-100075-13',date'2016-03-02',3, 7, 7, 'RUR', 1, 18, date'2016-03-06', date'2016-03-07', 1000751, 1, to_date('2016-03-07 00:00:00','YYYY-MM-DD HH24:MI:SS'), 60000, 10800, 0, 164, 0, 'c1', 8,null);insert into xxxx_oebs_cash_payment_test (ID, INVOICE_ID, OEBS_PAYMENT, DOC_DATE, COMISS_DATE) values (s_xxxx_oebs_cash_payment_test.NEXTVAL, 100075, 30000, to_date('2016-03-07 00:00:00','YYYY-MM-DD HH24:MI:SS'), date'2016-03-31' );insert into xxxx_client_discount_m  (ID,CLIENT_ID,CLIENT_AVG_DISCOUNT,DT) values (s_xxxx_client_discount_m.NEXTVAL,164, 13, date'2016-03-01');</v>
      </c>
    </row>
    <row r="67" spans="1:47" s="329" customFormat="1" ht="15" customHeight="1" x14ac:dyDescent="0.3">
      <c r="A67" s="375">
        <v>12</v>
      </c>
      <c r="B67" s="441"/>
      <c r="C67" s="377" t="str">
        <f t="shared" si="49"/>
        <v>100012</v>
      </c>
      <c r="D67" s="377" t="str">
        <f t="shared" si="50"/>
        <v>100012/13</v>
      </c>
      <c r="E67" s="378" t="s">
        <v>251</v>
      </c>
      <c r="F67" s="378" t="s">
        <v>252</v>
      </c>
      <c r="G67" s="377">
        <v>1</v>
      </c>
      <c r="H67" s="379">
        <v>100076</v>
      </c>
      <c r="I67" s="380" t="str">
        <f t="shared" si="51"/>
        <v>Б-100076-13</v>
      </c>
      <c r="J67" s="381">
        <v>3</v>
      </c>
      <c r="K67" s="377">
        <v>7</v>
      </c>
      <c r="L67" s="377" t="s">
        <v>42</v>
      </c>
      <c r="M67" s="381">
        <v>1</v>
      </c>
      <c r="N67" s="377">
        <v>18</v>
      </c>
      <c r="O67" s="378" t="s">
        <v>168</v>
      </c>
      <c r="P67" s="378" t="s">
        <v>234</v>
      </c>
      <c r="Q67" s="378" t="s">
        <v>235</v>
      </c>
      <c r="R67" s="383" t="str">
        <f t="shared" si="52"/>
        <v>1000761</v>
      </c>
      <c r="S67" s="380">
        <v>1</v>
      </c>
      <c r="T67" s="378" t="s">
        <v>140</v>
      </c>
      <c r="U67" s="377">
        <v>30000</v>
      </c>
      <c r="V67" s="377">
        <f t="shared" si="53"/>
        <v>5400</v>
      </c>
      <c r="W67" s="377">
        <v>0</v>
      </c>
      <c r="X67" s="384">
        <v>165</v>
      </c>
      <c r="Y67" s="385" t="s">
        <v>47</v>
      </c>
      <c r="Z67" s="386">
        <f t="shared" si="54"/>
        <v>24600</v>
      </c>
      <c r="AA67" s="387"/>
      <c r="AB67" s="429"/>
      <c r="AC67" s="379">
        <f t="shared" si="55"/>
        <v>15000</v>
      </c>
      <c r="AD67" s="377"/>
      <c r="AE67" s="377"/>
      <c r="AF67" s="378" t="s">
        <v>231</v>
      </c>
      <c r="AG67" s="389">
        <v>8</v>
      </c>
      <c r="AH67" s="395">
        <v>7</v>
      </c>
      <c r="AI67" s="391" t="s">
        <v>229</v>
      </c>
      <c r="AJ67" s="378"/>
      <c r="AK67" s="378"/>
      <c r="AL67" s="383">
        <v>0</v>
      </c>
      <c r="AM67" s="380" t="s">
        <v>50</v>
      </c>
      <c r="AN67" s="377" t="s">
        <v>51</v>
      </c>
      <c r="AO67" s="377"/>
      <c r="AP67" s="383"/>
      <c r="AQ67" s="383"/>
      <c r="AR67" s="383"/>
      <c r="AS67"/>
      <c r="AU6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100076, 'Б-100076-13',date'2016-03-03',3, 7, 7, 'RUR', 1, 18, date'2016-03-06', date'2016-03-07', 1000761, 1, to_date('2016-03-08 00:00:00','YYYY-MM-DD HH24:MI:SS'), 30000, 5400, 0, 165, 0, 'c1', 8,null);insert into xxxx_oebs_cash_payment_test (ID, INVOICE_ID, OEBS_PAYMENT, DOC_DATE, COMISS_DATE) values (s_xxxx_oebs_cash_payment_test.NEXTVAL, 100076, 15000, to_date('2016-03-08 00:00:00','YYYY-MM-DD HH24:MI:SS'), date'2016-03-31' );insert into xxxx_client_discount_m  (ID,CLIENT_ID,CLIENT_AVG_DISCOUNT,DT) values (s_xxxx_client_discount_m.NEXTVAL,165, 7, date'2016-03-01');</v>
      </c>
    </row>
    <row r="68" spans="1:47" s="329" customFormat="1" ht="15" customHeight="1" x14ac:dyDescent="0.3">
      <c r="A68" s="375">
        <v>12</v>
      </c>
      <c r="B68" s="441"/>
      <c r="C68" s="377" t="str">
        <f t="shared" si="49"/>
        <v>100012</v>
      </c>
      <c r="D68" s="377" t="str">
        <f t="shared" si="50"/>
        <v>100012/13</v>
      </c>
      <c r="E68" s="378" t="s">
        <v>251</v>
      </c>
      <c r="F68" s="378" t="s">
        <v>252</v>
      </c>
      <c r="G68" s="377">
        <v>1</v>
      </c>
      <c r="H68" s="379">
        <v>100077</v>
      </c>
      <c r="I68" s="380" t="str">
        <f t="shared" si="51"/>
        <v>Б-100077-13</v>
      </c>
      <c r="J68" s="381">
        <v>3</v>
      </c>
      <c r="K68" s="377">
        <v>7</v>
      </c>
      <c r="L68" s="377" t="s">
        <v>42</v>
      </c>
      <c r="M68" s="381">
        <v>1</v>
      </c>
      <c r="N68" s="377">
        <v>18</v>
      </c>
      <c r="O68" s="378" t="s">
        <v>168</v>
      </c>
      <c r="P68" s="378" t="s">
        <v>234</v>
      </c>
      <c r="Q68" s="378" t="s">
        <v>235</v>
      </c>
      <c r="R68" s="383" t="str">
        <f t="shared" si="52"/>
        <v>1000771</v>
      </c>
      <c r="S68" s="380">
        <v>1</v>
      </c>
      <c r="T68" s="378" t="s">
        <v>140</v>
      </c>
      <c r="U68" s="377">
        <v>60000</v>
      </c>
      <c r="V68" s="377">
        <f t="shared" si="53"/>
        <v>10800</v>
      </c>
      <c r="W68" s="377">
        <v>0</v>
      </c>
      <c r="X68" s="384">
        <v>166</v>
      </c>
      <c r="Y68" s="385" t="s">
        <v>47</v>
      </c>
      <c r="Z68" s="386">
        <f t="shared" si="54"/>
        <v>49200</v>
      </c>
      <c r="AA68" s="387"/>
      <c r="AB68" s="429"/>
      <c r="AC68" s="379">
        <f t="shared" si="55"/>
        <v>30000</v>
      </c>
      <c r="AD68" s="377"/>
      <c r="AE68" s="377"/>
      <c r="AF68" s="378" t="s">
        <v>231</v>
      </c>
      <c r="AG68" s="389">
        <v>8</v>
      </c>
      <c r="AH68" s="395">
        <v>7</v>
      </c>
      <c r="AI68" s="391" t="s">
        <v>229</v>
      </c>
      <c r="AJ68" s="378"/>
      <c r="AK68" s="378"/>
      <c r="AL68" s="383">
        <v>0</v>
      </c>
      <c r="AM68" s="380" t="s">
        <v>50</v>
      </c>
      <c r="AN68" s="377" t="s">
        <v>51</v>
      </c>
      <c r="AO68" s="377"/>
      <c r="AP68" s="383"/>
      <c r="AQ68" s="383"/>
      <c r="AR68" s="383"/>
      <c r="AS68" s="383"/>
      <c r="AU6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100077, 'Б-100077-13',date'2016-03-03',3,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69" spans="1:47" s="329" customFormat="1" ht="15" customHeight="1" x14ac:dyDescent="0.3">
      <c r="A69" s="375">
        <v>12</v>
      </c>
      <c r="B69" s="441"/>
      <c r="C69" s="377" t="str">
        <f t="shared" si="49"/>
        <v>100012</v>
      </c>
      <c r="D69" s="377" t="str">
        <f t="shared" si="50"/>
        <v>100012/13</v>
      </c>
      <c r="E69" s="378" t="s">
        <v>251</v>
      </c>
      <c r="F69" s="378" t="s">
        <v>252</v>
      </c>
      <c r="G69" s="377">
        <v>1</v>
      </c>
      <c r="H69" s="379">
        <v>100078</v>
      </c>
      <c r="I69" s="380" t="str">
        <f t="shared" si="51"/>
        <v>Б-100078-13</v>
      </c>
      <c r="J69" s="381">
        <v>3</v>
      </c>
      <c r="K69" s="398">
        <v>3</v>
      </c>
      <c r="L69" s="377" t="s">
        <v>42</v>
      </c>
      <c r="M69" s="381">
        <v>1</v>
      </c>
      <c r="N69" s="377">
        <v>18</v>
      </c>
      <c r="O69" s="378" t="s">
        <v>169</v>
      </c>
      <c r="P69" s="378" t="s">
        <v>234</v>
      </c>
      <c r="Q69" s="378" t="s">
        <v>235</v>
      </c>
      <c r="R69" s="383" t="str">
        <f t="shared" si="52"/>
        <v>1000781</v>
      </c>
      <c r="S69" s="380">
        <v>1</v>
      </c>
      <c r="T69" s="378" t="s">
        <v>141</v>
      </c>
      <c r="U69" s="377">
        <v>70000</v>
      </c>
      <c r="V69" s="377">
        <f t="shared" si="53"/>
        <v>12600</v>
      </c>
      <c r="W69" s="377">
        <v>0</v>
      </c>
      <c r="X69" s="384">
        <v>167</v>
      </c>
      <c r="Y69" s="385" t="s">
        <v>47</v>
      </c>
      <c r="Z69" s="386">
        <f t="shared" si="54"/>
        <v>57400</v>
      </c>
      <c r="AA69" s="387"/>
      <c r="AB69" s="396"/>
      <c r="AC69" s="379">
        <f t="shared" si="55"/>
        <v>35000</v>
      </c>
      <c r="AD69" s="377"/>
      <c r="AE69" s="377"/>
      <c r="AF69" s="378" t="s">
        <v>231</v>
      </c>
      <c r="AG69" s="389">
        <v>8</v>
      </c>
      <c r="AH69" s="397">
        <v>20</v>
      </c>
      <c r="AI69" s="391" t="s">
        <v>229</v>
      </c>
      <c r="AJ69" s="378"/>
      <c r="AK69" s="378"/>
      <c r="AL69" s="383">
        <v>0</v>
      </c>
      <c r="AM69" s="380" t="s">
        <v>50</v>
      </c>
      <c r="AN69" s="377" t="s">
        <v>51</v>
      </c>
      <c r="AO69" s="377"/>
      <c r="AP69" s="383"/>
      <c r="AQ69" s="383"/>
      <c r="AR69" s="383"/>
      <c r="AS69" s="383"/>
      <c r="AU6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100078, 'Б-100078-13',date'2016-03-04',3, 3, 3, 'RUR', 1, 18, date'2016-03-06', date'2016-03-07', 1000781, 1, to_date('2016-03-09 00:00:00','YYYY-MM-DD HH24:MI:SS'), 70000, 12600, 0, 167, 0, 'c1', 8,null);insert into xxxx_oebs_cash_payment_test (ID, INVOICE_ID, OEBS_PAYMENT, DOC_DATE, COMISS_DATE) values (s_xxxx_oebs_cash_payment_test.NEXTVAL, 100078, 35000, to_date('2016-03-09 00:00:00','YYYY-MM-DD HH24:MI:SS'), date'2016-03-31' );insert into xxxx_client_discount_m  (ID,CLIENT_ID,CLIENT_AVG_DISCOUNT,DT) values (s_xxxx_client_discount_m.NEXTVAL,167, 20, date'2016-03-01');</v>
      </c>
    </row>
    <row r="70" spans="1:47" s="329" customFormat="1" ht="15" customHeight="1" x14ac:dyDescent="0.3">
      <c r="A70" s="375">
        <v>12</v>
      </c>
      <c r="B70" s="441"/>
      <c r="C70" s="377" t="str">
        <f t="shared" si="49"/>
        <v>100012</v>
      </c>
      <c r="D70" s="377" t="str">
        <f t="shared" si="50"/>
        <v>100012/13</v>
      </c>
      <c r="E70" s="378" t="s">
        <v>251</v>
      </c>
      <c r="F70" s="378" t="s">
        <v>252</v>
      </c>
      <c r="G70" s="377">
        <v>1</v>
      </c>
      <c r="H70" s="379">
        <v>100079</v>
      </c>
      <c r="I70" s="380" t="str">
        <f t="shared" si="51"/>
        <v>Б-100079-13</v>
      </c>
      <c r="J70" s="381">
        <v>3</v>
      </c>
      <c r="K70" s="398">
        <v>1</v>
      </c>
      <c r="L70" s="377" t="s">
        <v>42</v>
      </c>
      <c r="M70" s="381">
        <v>1</v>
      </c>
      <c r="N70" s="377">
        <v>18</v>
      </c>
      <c r="O70" s="378" t="s">
        <v>169</v>
      </c>
      <c r="P70" s="378" t="s">
        <v>234</v>
      </c>
      <c r="Q70" s="378" t="s">
        <v>235</v>
      </c>
      <c r="R70" s="383" t="str">
        <f t="shared" si="52"/>
        <v>1000791</v>
      </c>
      <c r="S70" s="380">
        <v>1</v>
      </c>
      <c r="T70" s="378" t="s">
        <v>141</v>
      </c>
      <c r="U70">
        <v>23902</v>
      </c>
      <c r="V70">
        <v>4302.3599999999997</v>
      </c>
      <c r="W70" s="377">
        <v>0</v>
      </c>
      <c r="X70" s="384">
        <v>168</v>
      </c>
      <c r="Y70" s="385" t="s">
        <v>47</v>
      </c>
      <c r="Z70" s="386">
        <f t="shared" si="54"/>
        <v>19599.64</v>
      </c>
      <c r="AA70" s="387"/>
      <c r="AB70" s="396"/>
      <c r="AC70" s="379">
        <f t="shared" si="55"/>
        <v>11951</v>
      </c>
      <c r="AD70" s="377"/>
      <c r="AE70" s="377"/>
      <c r="AF70" s="378" t="s">
        <v>231</v>
      </c>
      <c r="AG70" s="389">
        <v>8</v>
      </c>
      <c r="AH70" s="397">
        <v>20</v>
      </c>
      <c r="AI70" s="391" t="s">
        <v>229</v>
      </c>
      <c r="AJ70" s="378"/>
      <c r="AK70" s="378"/>
      <c r="AL70" s="383">
        <v>0</v>
      </c>
      <c r="AM70" s="380" t="s">
        <v>50</v>
      </c>
      <c r="AN70" s="377" t="s">
        <v>51</v>
      </c>
      <c r="AO70" s="377"/>
      <c r="AP70" s="383"/>
      <c r="AQ70" s="383"/>
      <c r="AR70" s="383"/>
      <c r="AS70" s="383"/>
      <c r="AU7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100079, 'Б-100079-13',date'2016-03-04',3, 1, 1, 'RUR', 1, 18, date'2016-03-06', date'2016-03-07', 1000791, 1, to_date('2016-03-09 00:00:00','YYYY-MM-DD HH24:MI:SS'), 23902, 4302.36, 0, 168, 0, 'c1', 8,null);insert into xxxx_oebs_cash_payment_test (ID, INVOICE_ID, OEBS_PAYMENT, DOC_DATE, COMISS_DATE) values (s_xxxx_oebs_cash_payment_test.NEXTVAL, 100079, 11951, to_date('2016-03-09 00:00:00','YYYY-MM-DD HH24:MI:SS'), date'2016-03-31' );insert into xxxx_client_discount_m  (ID,CLIENT_ID,CLIENT_AVG_DISCOUNT,DT) values (s_xxxx_client_discount_m.NEXTVAL,168, 20, date'2016-03-01');</v>
      </c>
    </row>
    <row r="71" spans="1:47" s="329" customFormat="1" ht="15" customHeight="1" x14ac:dyDescent="0.3">
      <c r="A71" s="375">
        <v>12</v>
      </c>
      <c r="B71" s="441"/>
      <c r="C71" s="403" t="str">
        <f t="shared" si="49"/>
        <v>100012</v>
      </c>
      <c r="D71" s="403" t="str">
        <f t="shared" si="50"/>
        <v>100012/13</v>
      </c>
      <c r="E71" s="404" t="s">
        <v>251</v>
      </c>
      <c r="F71" s="404" t="s">
        <v>252</v>
      </c>
      <c r="G71" s="377">
        <v>1</v>
      </c>
      <c r="H71" s="379">
        <v>100080</v>
      </c>
      <c r="I71" s="403" t="str">
        <f t="shared" si="51"/>
        <v>Б-100080-13</v>
      </c>
      <c r="J71" s="381">
        <v>3</v>
      </c>
      <c r="K71" s="405">
        <v>25</v>
      </c>
      <c r="L71" s="403" t="s">
        <v>42</v>
      </c>
      <c r="M71" s="406">
        <v>1</v>
      </c>
      <c r="N71" s="403">
        <v>18</v>
      </c>
      <c r="O71" s="404" t="s">
        <v>170</v>
      </c>
      <c r="P71" s="404" t="s">
        <v>234</v>
      </c>
      <c r="Q71" s="404" t="s">
        <v>235</v>
      </c>
      <c r="R71" s="407" t="str">
        <f t="shared" si="52"/>
        <v>1000801</v>
      </c>
      <c r="S71" s="403">
        <v>1</v>
      </c>
      <c r="T71" s="404" t="s">
        <v>142</v>
      </c>
      <c r="U71" s="403">
        <v>30000</v>
      </c>
      <c r="V71" s="403">
        <v>5400</v>
      </c>
      <c r="W71" s="403">
        <v>0</v>
      </c>
      <c r="X71" s="384">
        <v>169</v>
      </c>
      <c r="Y71" s="408" t="s">
        <v>47</v>
      </c>
      <c r="Z71" s="386">
        <f t="shared" si="54"/>
        <v>24600</v>
      </c>
      <c r="AA71" s="409">
        <f>SUM(Z66:Z70)</f>
        <v>199999.64</v>
      </c>
      <c r="AB71" s="409"/>
      <c r="AC71" s="379">
        <f t="shared" si="55"/>
        <v>15000</v>
      </c>
      <c r="AD71" s="403"/>
      <c r="AE71" s="403"/>
      <c r="AF71" s="404" t="s">
        <v>231</v>
      </c>
      <c r="AG71" s="411">
        <v>8</v>
      </c>
      <c r="AH71" s="412">
        <v>13</v>
      </c>
      <c r="AI71" s="413" t="s">
        <v>229</v>
      </c>
      <c r="AJ71" s="404"/>
      <c r="AK71" s="404"/>
      <c r="AL71" s="407">
        <v>0</v>
      </c>
      <c r="AM71" s="403" t="s">
        <v>50</v>
      </c>
      <c r="AN71" s="403" t="s">
        <v>51</v>
      </c>
      <c r="AO71" s="403"/>
      <c r="AP71" s="407"/>
      <c r="AQ71" s="407"/>
      <c r="AR71" s="407"/>
      <c r="AS71" s="407"/>
      <c r="AU7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100080, 'Б-100080-13',date'2016-03-05',3,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72" spans="1:47" s="329" customFormat="1" ht="15" customHeight="1" x14ac:dyDescent="0.3">
      <c r="A72" s="375">
        <v>13</v>
      </c>
      <c r="B72" s="439"/>
      <c r="C72" s="12" t="str">
        <f t="shared" ref="C72:C83" si="56">"1000"&amp;A72</f>
        <v>100013</v>
      </c>
      <c r="D72" s="12" t="str">
        <f t="shared" ref="D72:D83" si="57">"1000"&amp;A72&amp;"/13"</f>
        <v>100013/13</v>
      </c>
      <c r="E72" s="158" t="s">
        <v>251</v>
      </c>
      <c r="F72" s="158" t="s">
        <v>252</v>
      </c>
      <c r="G72" s="377">
        <v>1</v>
      </c>
      <c r="H72" s="379">
        <v>100081</v>
      </c>
      <c r="I72" s="15" t="str">
        <f t="shared" ref="I72:I83" si="58">"Б-"&amp;H72&amp;"-13"</f>
        <v>Б-100081-13</v>
      </c>
      <c r="J72" s="381">
        <v>3</v>
      </c>
      <c r="K72" s="12">
        <v>1</v>
      </c>
      <c r="L72" s="12" t="s">
        <v>42</v>
      </c>
      <c r="M72" s="16">
        <v>1</v>
      </c>
      <c r="N72" s="12">
        <v>18</v>
      </c>
      <c r="O72" s="13" t="s">
        <v>167</v>
      </c>
      <c r="P72" s="13" t="s">
        <v>234</v>
      </c>
      <c r="Q72" s="13" t="s">
        <v>235</v>
      </c>
      <c r="R72" s="17" t="str">
        <f t="shared" ref="R72:R83" si="59">H72&amp;"1"</f>
        <v>1000811</v>
      </c>
      <c r="S72" s="54">
        <v>4</v>
      </c>
      <c r="T72" s="13" t="s">
        <v>139</v>
      </c>
      <c r="U72" s="12">
        <v>100000</v>
      </c>
      <c r="V72" s="12">
        <f t="shared" ref="V72:V83" si="60">U72*0.18</f>
        <v>18000</v>
      </c>
      <c r="W72" s="12">
        <v>0</v>
      </c>
      <c r="X72" s="384">
        <v>170</v>
      </c>
      <c r="Y72" s="19" t="s">
        <v>47</v>
      </c>
      <c r="Z72" s="20">
        <f t="shared" ref="Z72:Z135" si="61">U72-V72</f>
        <v>82000</v>
      </c>
      <c r="AA72" s="21"/>
      <c r="AB72" s="22"/>
      <c r="AC72" s="14"/>
      <c r="AD72" s="12"/>
      <c r="AE72" s="12"/>
      <c r="AF72" s="59"/>
      <c r="AG72" s="23">
        <v>8</v>
      </c>
      <c r="AH72" s="24">
        <v>13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S72" s="17" t="s">
        <v>285</v>
      </c>
      <c r="AU7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100081, 'Б-100081-13',date'2016-03-02',3, 1, 1, 'RUR', 1, 18, date'2016-03-06', date'2016-03-07', 1000811, 4, to_date('2016-03-07 00:00:00','YYYY-MM-DD HH24:MI:SS'), 100000, 18000, 0, 170, 0, 'c1', 8,null);insert into xxxx_client_discount_m  (ID,CLIENT_ID,CLIENT_AVG_DISCOUNT,DT) values (s_xxxx_client_discount_m.NEXTVAL,170, 13, date'2014-03-01');</v>
      </c>
    </row>
    <row r="73" spans="1:47" s="329" customFormat="1" ht="15" customHeight="1" x14ac:dyDescent="0.3">
      <c r="A73" s="375">
        <v>13</v>
      </c>
      <c r="B73" s="439"/>
      <c r="C73" s="12" t="str">
        <f t="shared" si="56"/>
        <v>100013</v>
      </c>
      <c r="D73" s="12" t="str">
        <f t="shared" si="57"/>
        <v>100013/13</v>
      </c>
      <c r="E73" s="158" t="s">
        <v>251</v>
      </c>
      <c r="F73" s="158" t="s">
        <v>252</v>
      </c>
      <c r="G73" s="377">
        <v>1</v>
      </c>
      <c r="H73" s="379">
        <v>100082</v>
      </c>
      <c r="I73" s="15" t="str">
        <f t="shared" si="58"/>
        <v>Б-100082-13</v>
      </c>
      <c r="J73" s="381">
        <v>3</v>
      </c>
      <c r="K73" s="12">
        <v>2</v>
      </c>
      <c r="L73" s="12" t="s">
        <v>42</v>
      </c>
      <c r="M73" s="16">
        <v>1</v>
      </c>
      <c r="N73" s="12">
        <v>18</v>
      </c>
      <c r="O73" s="13" t="s">
        <v>168</v>
      </c>
      <c r="P73" s="13" t="s">
        <v>234</v>
      </c>
      <c r="Q73" s="13" t="s">
        <v>235</v>
      </c>
      <c r="R73" s="17" t="str">
        <f t="shared" si="59"/>
        <v>1000821</v>
      </c>
      <c r="S73" s="15">
        <v>1</v>
      </c>
      <c r="T73" s="13" t="s">
        <v>140</v>
      </c>
      <c r="U73" s="12">
        <v>90000</v>
      </c>
      <c r="V73" s="12">
        <f t="shared" si="60"/>
        <v>16200</v>
      </c>
      <c r="W73" s="12">
        <v>0</v>
      </c>
      <c r="X73" s="384">
        <v>171</v>
      </c>
      <c r="Y73" s="19" t="s">
        <v>47</v>
      </c>
      <c r="Z73" s="20">
        <f t="shared" si="61"/>
        <v>73800</v>
      </c>
      <c r="AA73" s="21"/>
      <c r="AB73" s="26"/>
      <c r="AC73" s="14">
        <f t="shared" ref="AC73:AC83" si="62">U73*0.5</f>
        <v>45000</v>
      </c>
      <c r="AD73" s="12"/>
      <c r="AE73" s="12"/>
      <c r="AF73" s="13" t="s">
        <v>231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17" t="s">
        <v>284</v>
      </c>
      <c r="AU7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100082, 'Б-100082-13',date'2016-03-03',3, 2, 2, 'RUR', 1, 18, date'2016-03-06', date'2016-03-07', 1000821, 1, to_date('2016-03-08 00:00:00','YYYY-MM-DD HH24:MI:SS'), 90000, 16200, 0, 171, 0, 'c1', 8,null);insert into xxxx_oebs_cash_payment_test (ID, INVOICE_ID, OEBS_PAYMENT, DOC_DATE, COMISS_DATE) values (s_xxxx_oebs_cash_payment_test.NEXTVAL, 100082, 45000, to_date('2016-03-08 00:00:00','YYYY-MM-DD HH24:MI:SS'), date'2016-03-31' );insert into xxxx_client_discount_m  (ID,CLIENT_ID,CLIENT_AVG_DISCOUNT,DT) values (s_xxxx_client_discount_m.NEXTVAL,171, 7, date'2014-03-01');</v>
      </c>
    </row>
    <row r="74" spans="1:47" s="329" customFormat="1" ht="15" customHeight="1" x14ac:dyDescent="0.3">
      <c r="A74" s="375">
        <v>13</v>
      </c>
      <c r="B74" s="439"/>
      <c r="C74" s="12" t="str">
        <f t="shared" si="56"/>
        <v>100013</v>
      </c>
      <c r="D74" s="12" t="str">
        <f t="shared" si="57"/>
        <v>100013/13</v>
      </c>
      <c r="E74" s="158" t="s">
        <v>251</v>
      </c>
      <c r="F74" s="158" t="s">
        <v>252</v>
      </c>
      <c r="G74" s="377">
        <v>1</v>
      </c>
      <c r="H74" s="379">
        <v>100083</v>
      </c>
      <c r="I74" s="15" t="str">
        <f t="shared" si="58"/>
        <v>Б-100083-13</v>
      </c>
      <c r="J74" s="381">
        <v>3</v>
      </c>
      <c r="K74" s="12">
        <v>2</v>
      </c>
      <c r="L74" s="12" t="s">
        <v>42</v>
      </c>
      <c r="M74" s="16">
        <v>1</v>
      </c>
      <c r="N74" s="12">
        <v>18</v>
      </c>
      <c r="O74" s="13" t="s">
        <v>168</v>
      </c>
      <c r="P74" s="13" t="s">
        <v>234</v>
      </c>
      <c r="Q74" s="13" t="s">
        <v>235</v>
      </c>
      <c r="R74" s="17" t="str">
        <f t="shared" si="59"/>
        <v>1000831</v>
      </c>
      <c r="S74" s="15">
        <v>1</v>
      </c>
      <c r="T74" s="13" t="s">
        <v>140</v>
      </c>
      <c r="U74" s="12">
        <v>90000</v>
      </c>
      <c r="V74" s="12">
        <f t="shared" si="60"/>
        <v>16200</v>
      </c>
      <c r="W74" s="12">
        <v>0</v>
      </c>
      <c r="X74" s="384">
        <v>172</v>
      </c>
      <c r="Y74" s="19" t="s">
        <v>47</v>
      </c>
      <c r="Z74" s="20">
        <f t="shared" si="61"/>
        <v>73800</v>
      </c>
      <c r="AA74" s="21"/>
      <c r="AB74" s="26"/>
      <c r="AC74" s="14">
        <f>U74*0.5</f>
        <v>45000</v>
      </c>
      <c r="AD74" s="12"/>
      <c r="AE74" s="12"/>
      <c r="AF74" s="13" t="s">
        <v>231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/>
      <c r="AU74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100083, 'Б-100083-13',date'2016-03-03',3, 2, 2, 'RUR', 1, 18, date'2016-03-06', date'2016-03-07', 1000831, 1, to_date('2016-03-08 00:00:00','YYYY-MM-DD HH24:MI:SS'), 90000, 16200, 0, 172,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(s_xxxx_client_discount_m.NEXTVAL,172, 7, date'2014-03-01');</v>
      </c>
    </row>
    <row r="75" spans="1:47" s="329" customFormat="1" ht="15" customHeight="1" x14ac:dyDescent="0.3">
      <c r="A75" s="375">
        <v>13</v>
      </c>
      <c r="B75" s="439"/>
      <c r="C75" s="12" t="str">
        <f t="shared" si="56"/>
        <v>100013</v>
      </c>
      <c r="D75" s="12" t="str">
        <f t="shared" si="57"/>
        <v>100013/13</v>
      </c>
      <c r="E75" s="158" t="s">
        <v>251</v>
      </c>
      <c r="F75" s="158" t="s">
        <v>252</v>
      </c>
      <c r="G75" s="377">
        <v>1</v>
      </c>
      <c r="H75" s="379">
        <v>100084</v>
      </c>
      <c r="I75" s="15" t="str">
        <f t="shared" si="58"/>
        <v>Б-100084-13</v>
      </c>
      <c r="J75" s="381">
        <v>3</v>
      </c>
      <c r="K75" s="12">
        <v>7</v>
      </c>
      <c r="L75" s="12" t="s">
        <v>42</v>
      </c>
      <c r="M75" s="16">
        <v>1</v>
      </c>
      <c r="N75" s="12">
        <v>18</v>
      </c>
      <c r="O75" s="13" t="s">
        <v>168</v>
      </c>
      <c r="P75" s="13" t="s">
        <v>234</v>
      </c>
      <c r="Q75" s="13" t="s">
        <v>235</v>
      </c>
      <c r="R75" s="17" t="str">
        <f t="shared" si="59"/>
        <v>1000841</v>
      </c>
      <c r="S75" s="15">
        <v>1</v>
      </c>
      <c r="T75" s="13" t="s">
        <v>140</v>
      </c>
      <c r="U75" s="12">
        <v>90000</v>
      </c>
      <c r="V75" s="12">
        <f t="shared" si="60"/>
        <v>16200</v>
      </c>
      <c r="W75" s="12">
        <v>0</v>
      </c>
      <c r="X75" s="384">
        <v>173</v>
      </c>
      <c r="Y75" s="19" t="s">
        <v>47</v>
      </c>
      <c r="Z75" s="20">
        <f t="shared" si="61"/>
        <v>73800</v>
      </c>
      <c r="AA75" s="21"/>
      <c r="AB75" s="26"/>
      <c r="AC75" s="14">
        <f t="shared" si="62"/>
        <v>45000</v>
      </c>
      <c r="AD75" s="12"/>
      <c r="AE75" s="12"/>
      <c r="AF75" s="13" t="s">
        <v>231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1"/>
      <c r="AU75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100084, 'Б-100084-13',date'2016-03-03',3, 7, 7, 'RUR', 1, 18, date'2016-03-06', date'2016-03-07', 1000841, 1, to_date('2016-03-08 00:00:00','YYYY-MM-DD HH24:MI:SS'), 90000, 16200, 0, 173,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(s_xxxx_client_discount_m.NEXTVAL,173, 7, date'2014-03-01');</v>
      </c>
    </row>
    <row r="76" spans="1:47" s="329" customFormat="1" ht="15" customHeight="1" x14ac:dyDescent="0.3">
      <c r="A76" s="375">
        <v>13</v>
      </c>
      <c r="B76" s="439"/>
      <c r="C76" s="12" t="str">
        <f t="shared" si="56"/>
        <v>100013</v>
      </c>
      <c r="D76" s="12" t="str">
        <f t="shared" si="57"/>
        <v>100013/13</v>
      </c>
      <c r="E76" s="158" t="s">
        <v>251</v>
      </c>
      <c r="F76" s="158" t="s">
        <v>252</v>
      </c>
      <c r="G76" s="377">
        <v>1</v>
      </c>
      <c r="H76" s="379">
        <v>100085</v>
      </c>
      <c r="I76" s="15" t="str">
        <f t="shared" si="58"/>
        <v>Б-100085-13</v>
      </c>
      <c r="J76" s="381">
        <v>3</v>
      </c>
      <c r="K76" s="28">
        <v>7</v>
      </c>
      <c r="L76" s="12" t="s">
        <v>42</v>
      </c>
      <c r="M76" s="16">
        <v>1</v>
      </c>
      <c r="N76" s="12">
        <v>18</v>
      </c>
      <c r="O76" s="13" t="s">
        <v>169</v>
      </c>
      <c r="P76" s="13" t="s">
        <v>234</v>
      </c>
      <c r="Q76" s="13" t="s">
        <v>235</v>
      </c>
      <c r="R76" s="17" t="str">
        <f t="shared" si="59"/>
        <v>1000851</v>
      </c>
      <c r="S76" s="15">
        <v>1</v>
      </c>
      <c r="T76" s="13" t="s">
        <v>141</v>
      </c>
      <c r="U76" s="12">
        <v>80000</v>
      </c>
      <c r="V76" s="12">
        <f t="shared" si="60"/>
        <v>14400</v>
      </c>
      <c r="W76" s="12">
        <v>0</v>
      </c>
      <c r="X76" s="384">
        <v>174</v>
      </c>
      <c r="Y76" s="19" t="s">
        <v>47</v>
      </c>
      <c r="Z76" s="20">
        <f t="shared" si="61"/>
        <v>65600</v>
      </c>
      <c r="AA76" s="21"/>
      <c r="AB76" s="29"/>
      <c r="AC76" s="14">
        <f t="shared" si="62"/>
        <v>40000</v>
      </c>
      <c r="AD76" s="12"/>
      <c r="AE76" s="12"/>
      <c r="AF76" s="13" t="s">
        <v>231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100085, 'Б-100085-13',date'2016-03-04',3, 7, 7, 'RUR', 1, 18, date'2016-03-06', date'2016-03-07', 1000851, 1, to_date('2016-03-09 00:00:00','YYYY-MM-DD HH24:MI:SS'), 80000, 14400, 0, 174,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(s_xxxx_client_discount_m.NEXTVAL,174, 20, date'2014-03-01');</v>
      </c>
    </row>
    <row r="77" spans="1:47" s="329" customFormat="1" ht="15" customHeight="1" x14ac:dyDescent="0.3">
      <c r="A77" s="375">
        <v>13</v>
      </c>
      <c r="B77" s="439"/>
      <c r="C77" s="33" t="str">
        <f t="shared" si="56"/>
        <v>100013</v>
      </c>
      <c r="D77" s="33" t="str">
        <f t="shared" si="57"/>
        <v>100013/13</v>
      </c>
      <c r="E77" s="159" t="s">
        <v>251</v>
      </c>
      <c r="F77" s="159" t="s">
        <v>252</v>
      </c>
      <c r="G77" s="377">
        <v>1</v>
      </c>
      <c r="H77" s="379">
        <v>100086</v>
      </c>
      <c r="I77" s="33" t="str">
        <f t="shared" si="58"/>
        <v>Б-100086-13</v>
      </c>
      <c r="J77" s="381">
        <v>3</v>
      </c>
      <c r="K77" s="35">
        <v>12</v>
      </c>
      <c r="L77" s="33" t="s">
        <v>42</v>
      </c>
      <c r="M77" s="36">
        <v>1</v>
      </c>
      <c r="N77" s="33">
        <v>18</v>
      </c>
      <c r="O77" s="34" t="s">
        <v>170</v>
      </c>
      <c r="P77" s="34" t="s">
        <v>234</v>
      </c>
      <c r="Q77" s="34" t="s">
        <v>235</v>
      </c>
      <c r="R77" s="17" t="str">
        <f t="shared" si="59"/>
        <v>1000861</v>
      </c>
      <c r="S77" s="33">
        <v>1</v>
      </c>
      <c r="T77" s="34" t="s">
        <v>142</v>
      </c>
      <c r="U77" s="33">
        <v>60000</v>
      </c>
      <c r="V77" s="33">
        <f t="shared" si="60"/>
        <v>10800</v>
      </c>
      <c r="W77" s="33">
        <v>0</v>
      </c>
      <c r="X77" s="384">
        <v>175</v>
      </c>
      <c r="Y77" s="38" t="s">
        <v>47</v>
      </c>
      <c r="Z77" s="20">
        <f t="shared" si="61"/>
        <v>49200</v>
      </c>
      <c r="AA77" s="39"/>
      <c r="AB77" s="39"/>
      <c r="AC77" s="40">
        <f t="shared" si="62"/>
        <v>30000</v>
      </c>
      <c r="AD77" s="33"/>
      <c r="AE77" s="33"/>
      <c r="AF77" s="34" t="s">
        <v>231</v>
      </c>
      <c r="AG77" s="41">
        <v>8</v>
      </c>
      <c r="AH77" s="42">
        <v>13</v>
      </c>
      <c r="AI77" s="43" t="s">
        <v>49</v>
      </c>
      <c r="AJ77" s="34"/>
      <c r="AK77" s="34"/>
      <c r="AL77" s="37">
        <v>0</v>
      </c>
      <c r="AM77" s="33" t="s">
        <v>50</v>
      </c>
      <c r="AN77" s="33" t="s">
        <v>51</v>
      </c>
      <c r="AO77" s="33"/>
      <c r="AP77" s="37"/>
      <c r="AQ77" s="37"/>
      <c r="AR77" s="37"/>
      <c r="AS77" s="37" t="s">
        <v>250</v>
      </c>
      <c r="AU77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1, 100086, 'Б-100086-13',date'2016-03-05',3, 12, 12, 'RUR', 1, 18, date'2016-03-06', date'2016-03-07', 1000861, 1, to_date('2016-03-11 00:00:00','YYYY-MM-DD HH24:MI:SS'), 60000, 10800, 0, 175,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(s_xxxx_client_discount_m.NEXTVAL,175, 13, date'2014-03-01');</v>
      </c>
    </row>
    <row r="78" spans="1:47" s="329" customFormat="1" ht="15" customHeight="1" x14ac:dyDescent="0.3">
      <c r="A78" s="375">
        <v>14</v>
      </c>
      <c r="B78" s="439"/>
      <c r="C78" s="12" t="str">
        <f t="shared" si="56"/>
        <v>100014</v>
      </c>
      <c r="D78" s="12" t="str">
        <f t="shared" si="57"/>
        <v>100014/13</v>
      </c>
      <c r="E78" s="158" t="s">
        <v>251</v>
      </c>
      <c r="F78" s="158" t="s">
        <v>252</v>
      </c>
      <c r="G78" s="377">
        <v>1</v>
      </c>
      <c r="H78" s="379">
        <v>100087</v>
      </c>
      <c r="I78" s="15" t="str">
        <f t="shared" si="58"/>
        <v>Б-100087-13</v>
      </c>
      <c r="J78" s="381">
        <v>3</v>
      </c>
      <c r="K78" s="12">
        <v>1</v>
      </c>
      <c r="L78" s="12" t="s">
        <v>42</v>
      </c>
      <c r="M78" s="16">
        <v>1</v>
      </c>
      <c r="N78" s="12">
        <v>18</v>
      </c>
      <c r="O78" s="13" t="s">
        <v>167</v>
      </c>
      <c r="P78" s="13" t="s">
        <v>234</v>
      </c>
      <c r="Q78" s="13" t="s">
        <v>235</v>
      </c>
      <c r="R78" s="17" t="str">
        <f t="shared" si="59"/>
        <v>1000871</v>
      </c>
      <c r="S78" s="54">
        <v>4</v>
      </c>
      <c r="T78" s="13" t="s">
        <v>139</v>
      </c>
      <c r="U78" s="12">
        <v>100000</v>
      </c>
      <c r="V78" s="12">
        <f t="shared" si="60"/>
        <v>18000</v>
      </c>
      <c r="W78" s="12">
        <v>0</v>
      </c>
      <c r="X78" s="384">
        <v>176</v>
      </c>
      <c r="Y78" s="19" t="s">
        <v>47</v>
      </c>
      <c r="Z78" s="20">
        <f t="shared" si="61"/>
        <v>82000</v>
      </c>
      <c r="AA78" s="21"/>
      <c r="AB78" s="22"/>
      <c r="AC78" s="14">
        <f t="shared" si="62"/>
        <v>50000</v>
      </c>
      <c r="AD78" s="12"/>
      <c r="AE78" s="12"/>
      <c r="AF78" s="59" t="s">
        <v>231</v>
      </c>
      <c r="AG78" s="23">
        <v>8</v>
      </c>
      <c r="AH78" s="24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 t="s">
        <v>286</v>
      </c>
      <c r="AU78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100087, 'Б-100087-13',date'2016-03-02',3, 1, 1, 'RUR', 1, 18, date'2016-03-06', date'2016-03-07', 1000871, 4, to_date('2016-03-07 00:00:00','YYYY-MM-DD HH24:MI:SS'), 100000, 18000, 0, 176, 0, 'c1', 8,null);insert into xxxx_oebs_cash_payment_test (ID, INVOICE_ID, OEBS_PAYMENT, DOC_DATE, COMISS_DATE) values (s_xxxx_oebs_cash_payment_test.NEXTVAL, 100087, 50000, to_date('2016-03-07 00:00:00','YYYY-MM-DD HH24:MI:SS'), date'2016-03-31' );insert into xxxx_client_discount_m  (ID,CLIENT_ID,CLIENT_AVG_DISCOUNT,DT) values (s_xxxx_client_discount_m.NEXTVAL,176, 13, date'2014-03-01');</v>
      </c>
    </row>
    <row r="79" spans="1:47" s="329" customFormat="1" ht="15" customHeight="1" x14ac:dyDescent="0.3">
      <c r="A79" s="375">
        <v>14</v>
      </c>
      <c r="B79" s="439"/>
      <c r="C79" s="12" t="str">
        <f t="shared" si="56"/>
        <v>100014</v>
      </c>
      <c r="D79" s="12" t="str">
        <f t="shared" si="57"/>
        <v>100014/13</v>
      </c>
      <c r="E79" s="158" t="s">
        <v>251</v>
      </c>
      <c r="F79" s="158" t="s">
        <v>252</v>
      </c>
      <c r="G79" s="377">
        <v>1</v>
      </c>
      <c r="H79" s="379">
        <v>100088</v>
      </c>
      <c r="I79" s="15" t="str">
        <f t="shared" si="58"/>
        <v>Б-100088-13</v>
      </c>
      <c r="J79" s="381">
        <v>3</v>
      </c>
      <c r="K79" s="12">
        <v>2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59"/>
        <v>1000881</v>
      </c>
      <c r="S79" s="15">
        <v>1</v>
      </c>
      <c r="T79" s="13" t="s">
        <v>140</v>
      </c>
      <c r="U79" s="12">
        <v>90000</v>
      </c>
      <c r="V79" s="12">
        <f t="shared" si="60"/>
        <v>16200</v>
      </c>
      <c r="W79" s="12">
        <v>0</v>
      </c>
      <c r="X79" s="384">
        <v>177</v>
      </c>
      <c r="Y79" s="19" t="s">
        <v>47</v>
      </c>
      <c r="Z79" s="20">
        <f t="shared" si="61"/>
        <v>73800</v>
      </c>
      <c r="AA79" s="21"/>
      <c r="AB79" s="26"/>
      <c r="AC79" s="14">
        <f t="shared" si="62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" t="s">
        <v>284</v>
      </c>
      <c r="AU79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100088, 'Б-100088-13',date'2016-03-03',3, 2, 2, 'RUR', 1, 18, date'2016-03-06', date'2016-03-07', 1000881, 1, to_date('2016-03-08 00:00:00','YYYY-MM-DD HH24:MI:SS'), 90000, 16200, 0, 177, 0, 'c1', 8,null);insert into xxxx_oebs_cash_payment_test (ID, INVOICE_ID, OEBS_PAYMENT, DOC_DATE, COMISS_DATE) values (s_xxxx_oebs_cash_payment_test.NEXTVAL, 100088, 45000, to_date('2016-03-08 00:00:00','YYYY-MM-DD HH24:MI:SS'), date'2016-03-31' );insert into xxxx_client_discount_m  (ID,CLIENT_ID,CLIENT_AVG_DISCOUNT,DT) values (s_xxxx_client_discount_m.NEXTVAL,177, 7, date'2014-03-01');</v>
      </c>
    </row>
    <row r="80" spans="1:47" s="329" customFormat="1" ht="15" customHeight="1" x14ac:dyDescent="0.3">
      <c r="A80" s="375">
        <v>14</v>
      </c>
      <c r="B80" s="439"/>
      <c r="C80" s="12" t="str">
        <f t="shared" si="56"/>
        <v>100014</v>
      </c>
      <c r="D80" s="12" t="str">
        <f t="shared" si="57"/>
        <v>100014/13</v>
      </c>
      <c r="E80" s="158" t="s">
        <v>251</v>
      </c>
      <c r="F80" s="158" t="s">
        <v>252</v>
      </c>
      <c r="G80" s="377">
        <v>1</v>
      </c>
      <c r="H80" s="379">
        <v>100089</v>
      </c>
      <c r="I80" s="15" t="str">
        <f t="shared" si="58"/>
        <v>Б-100089-13</v>
      </c>
      <c r="J80" s="381">
        <v>3</v>
      </c>
      <c r="K80" s="12">
        <v>2</v>
      </c>
      <c r="L80" s="12" t="s">
        <v>42</v>
      </c>
      <c r="M80" s="16">
        <v>1</v>
      </c>
      <c r="N80" s="12">
        <v>18</v>
      </c>
      <c r="O80" s="13" t="s">
        <v>168</v>
      </c>
      <c r="P80" s="13" t="s">
        <v>234</v>
      </c>
      <c r="Q80" s="13" t="s">
        <v>235</v>
      </c>
      <c r="R80" s="17" t="str">
        <f t="shared" si="59"/>
        <v>1000891</v>
      </c>
      <c r="S80" s="15">
        <v>1</v>
      </c>
      <c r="T80" s="13" t="s">
        <v>140</v>
      </c>
      <c r="U80" s="12">
        <v>90000</v>
      </c>
      <c r="V80" s="12">
        <f t="shared" si="60"/>
        <v>16200</v>
      </c>
      <c r="W80" s="12">
        <v>0</v>
      </c>
      <c r="X80" s="384">
        <v>178</v>
      </c>
      <c r="Y80" s="19" t="s">
        <v>47</v>
      </c>
      <c r="Z80" s="20">
        <f t="shared" si="61"/>
        <v>73800</v>
      </c>
      <c r="AA80" s="21"/>
      <c r="AB80" s="26"/>
      <c r="AC80" s="14">
        <f t="shared" si="62"/>
        <v>45000</v>
      </c>
      <c r="AD80" s="12"/>
      <c r="AE80" s="12"/>
      <c r="AF80" s="13" t="s">
        <v>231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/>
      <c r="AU80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100089, 'Б-100089-13',date'2016-03-03',3, 2, 2, 'RUR', 1, 18, date'2016-03-06', date'2016-03-07', 1000891, 1, to_date('2016-03-08 00:00:00','YYYY-MM-DD HH24:MI:SS'), 90000, 16200, 0, 178, 0, 'c1', 8,null);insert into xxxx_oebs_cash_payment_test (ID, INVOICE_ID, OEBS_PAYMENT, DOC_DATE, COMISS_DATE) values (s_xxxx_oebs_cash_payment_test.NEXTVAL, 100089, 45000, to_date('2016-03-08 00:00:00','YYYY-MM-DD HH24:MI:SS'), date'2016-03-31' );insert into xxxx_client_discount_m  (ID,CLIENT_ID,CLIENT_AVG_DISCOUNT,DT) values (s_xxxx_client_discount_m.NEXTVAL,178, 7, date'2014-03-01');</v>
      </c>
    </row>
    <row r="81" spans="1:47" s="329" customFormat="1" ht="15" customHeight="1" x14ac:dyDescent="0.3">
      <c r="A81" s="375">
        <v>14</v>
      </c>
      <c r="B81" s="439"/>
      <c r="C81" s="12" t="str">
        <f t="shared" si="56"/>
        <v>100014</v>
      </c>
      <c r="D81" s="12" t="str">
        <f t="shared" si="57"/>
        <v>100014/13</v>
      </c>
      <c r="E81" s="158" t="s">
        <v>251</v>
      </c>
      <c r="F81" s="158" t="s">
        <v>252</v>
      </c>
      <c r="G81" s="377">
        <v>1</v>
      </c>
      <c r="H81" s="379">
        <v>100090</v>
      </c>
      <c r="I81" s="15" t="str">
        <f t="shared" si="58"/>
        <v>Б-100090-13</v>
      </c>
      <c r="J81" s="381">
        <v>3</v>
      </c>
      <c r="K81" s="12">
        <v>7</v>
      </c>
      <c r="L81" s="12" t="s">
        <v>42</v>
      </c>
      <c r="M81" s="16">
        <v>1</v>
      </c>
      <c r="N81" s="12">
        <v>18</v>
      </c>
      <c r="O81" s="13" t="s">
        <v>168</v>
      </c>
      <c r="P81" s="13" t="s">
        <v>234</v>
      </c>
      <c r="Q81" s="13" t="s">
        <v>235</v>
      </c>
      <c r="R81" s="17" t="str">
        <f t="shared" si="59"/>
        <v>1000901</v>
      </c>
      <c r="S81" s="15">
        <v>1</v>
      </c>
      <c r="T81" s="13" t="s">
        <v>140</v>
      </c>
      <c r="U81" s="12">
        <v>90000</v>
      </c>
      <c r="V81" s="12">
        <f t="shared" si="60"/>
        <v>16200</v>
      </c>
      <c r="W81" s="12">
        <v>0</v>
      </c>
      <c r="X81" s="384">
        <v>179</v>
      </c>
      <c r="Y81" s="19" t="s">
        <v>47</v>
      </c>
      <c r="Z81" s="20">
        <f t="shared" si="61"/>
        <v>73800</v>
      </c>
      <c r="AA81" s="21"/>
      <c r="AB81" s="26"/>
      <c r="AC81" s="14">
        <f t="shared" si="62"/>
        <v>45000</v>
      </c>
      <c r="AD81" s="12"/>
      <c r="AE81" s="12"/>
      <c r="AF81" s="13" t="s">
        <v>231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1"/>
      <c r="AU81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100090, 'Б-100090-13',date'2016-03-03',3, 7, 7, 'RUR', 1, 18, date'2016-03-06', date'2016-03-07', 1000901, 1, to_date('2016-03-08 00:00:00','YYYY-MM-DD HH24:MI:SS'), 90000, 16200, 0, 179, 0, 'c1', 8,null);insert into xxxx_oebs_cash_payment_test (ID, INVOICE_ID, OEBS_PAYMENT, DOC_DATE, COMISS_DATE) values (s_xxxx_oebs_cash_payment_test.NEXTVAL, 100090, 45000, to_date('2016-03-08 00:00:00','YYYY-MM-DD HH24:MI:SS'), date'2016-03-31' );insert into xxxx_client_discount_m  (ID,CLIENT_ID,CLIENT_AVG_DISCOUNT,DT) values (s_xxxx_client_discount_m.NEXTVAL,179, 7, date'2014-03-01');</v>
      </c>
    </row>
    <row r="82" spans="1:47" s="329" customFormat="1" ht="15" customHeight="1" x14ac:dyDescent="0.3">
      <c r="A82" s="375">
        <v>14</v>
      </c>
      <c r="B82" s="439"/>
      <c r="C82" s="12" t="str">
        <f t="shared" si="56"/>
        <v>100014</v>
      </c>
      <c r="D82" s="12" t="str">
        <f t="shared" si="57"/>
        <v>100014/13</v>
      </c>
      <c r="E82" s="158" t="s">
        <v>251</v>
      </c>
      <c r="F82" s="158" t="s">
        <v>252</v>
      </c>
      <c r="G82" s="377">
        <v>1</v>
      </c>
      <c r="H82" s="379">
        <v>100091</v>
      </c>
      <c r="I82" s="15" t="str">
        <f t="shared" si="58"/>
        <v>Б-100091-13</v>
      </c>
      <c r="J82" s="381">
        <v>3</v>
      </c>
      <c r="K82" s="28">
        <v>7</v>
      </c>
      <c r="L82" s="12" t="s">
        <v>42</v>
      </c>
      <c r="M82" s="16">
        <v>1</v>
      </c>
      <c r="N82" s="12">
        <v>18</v>
      </c>
      <c r="O82" s="13" t="s">
        <v>169</v>
      </c>
      <c r="P82" s="13" t="s">
        <v>234</v>
      </c>
      <c r="Q82" s="13" t="s">
        <v>235</v>
      </c>
      <c r="R82" s="17" t="str">
        <f t="shared" si="59"/>
        <v>1000911</v>
      </c>
      <c r="S82" s="15">
        <v>1</v>
      </c>
      <c r="T82" s="13" t="s">
        <v>141</v>
      </c>
      <c r="U82" s="12">
        <v>80000</v>
      </c>
      <c r="V82" s="12">
        <f t="shared" si="60"/>
        <v>14400</v>
      </c>
      <c r="W82" s="12">
        <v>0</v>
      </c>
      <c r="X82" s="384">
        <v>180</v>
      </c>
      <c r="Y82" s="19" t="s">
        <v>47</v>
      </c>
      <c r="Z82" s="20">
        <f t="shared" si="61"/>
        <v>65600</v>
      </c>
      <c r="AA82" s="21"/>
      <c r="AB82" s="29"/>
      <c r="AC82" s="14">
        <f t="shared" si="62"/>
        <v>40000</v>
      </c>
      <c r="AD82" s="12"/>
      <c r="AE82" s="12"/>
      <c r="AF82" s="13" t="s">
        <v>231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100091, 'Б-100091-13',date'2016-03-04',3, 7, 7, 'RUR', 1, 18, date'2016-03-06', date'2016-03-07', 1000911, 1, to_date('2016-03-09 00:00:00','YYYY-MM-DD HH24:MI:SS'), 80000, 14400, 0, 180, 0, 'c1', 8,null);insert into xxxx_oebs_cash_payment_test (ID, INVOICE_ID, OEBS_PAYMENT, DOC_DATE, COMISS_DATE) values (s_xxxx_oebs_cash_payment_test.NEXTVAL, 100091, 40000, to_date('2016-03-09 00:00:00','YYYY-MM-DD HH24:MI:SS'), date'2016-03-31' );insert into xxxx_client_discount_m  (ID,CLIENT_ID,CLIENT_AVG_DISCOUNT,DT) values (s_xxxx_client_discount_m.NEXTVAL,180, 20, date'2014-03-01');</v>
      </c>
    </row>
    <row r="83" spans="1:47" s="329" customFormat="1" ht="15" customHeight="1" x14ac:dyDescent="0.3">
      <c r="A83" s="375">
        <v>14</v>
      </c>
      <c r="B83" s="439"/>
      <c r="C83" s="33" t="str">
        <f t="shared" si="56"/>
        <v>100014</v>
      </c>
      <c r="D83" s="33" t="str">
        <f t="shared" si="57"/>
        <v>100014/13</v>
      </c>
      <c r="E83" s="159" t="s">
        <v>251</v>
      </c>
      <c r="F83" s="159" t="s">
        <v>252</v>
      </c>
      <c r="G83" s="377">
        <v>1</v>
      </c>
      <c r="H83" s="379">
        <v>100092</v>
      </c>
      <c r="I83" s="33" t="str">
        <f t="shared" si="58"/>
        <v>Б-100092-13</v>
      </c>
      <c r="J83" s="381">
        <v>3</v>
      </c>
      <c r="K83" s="35">
        <v>12</v>
      </c>
      <c r="L83" s="33" t="s">
        <v>42</v>
      </c>
      <c r="M83" s="36">
        <v>1</v>
      </c>
      <c r="N83" s="33">
        <v>18</v>
      </c>
      <c r="O83" s="34" t="s">
        <v>170</v>
      </c>
      <c r="P83" s="34" t="s">
        <v>234</v>
      </c>
      <c r="Q83" s="34" t="s">
        <v>235</v>
      </c>
      <c r="R83" s="17" t="str">
        <f t="shared" si="59"/>
        <v>1000921</v>
      </c>
      <c r="S83" s="33">
        <v>1</v>
      </c>
      <c r="T83" s="34" t="s">
        <v>142</v>
      </c>
      <c r="U83" s="33">
        <v>60000</v>
      </c>
      <c r="V83" s="33">
        <f t="shared" si="60"/>
        <v>10800</v>
      </c>
      <c r="W83" s="33">
        <v>0</v>
      </c>
      <c r="X83" s="384">
        <v>181</v>
      </c>
      <c r="Y83" s="38" t="s">
        <v>47</v>
      </c>
      <c r="Z83" s="20">
        <f t="shared" si="61"/>
        <v>49200</v>
      </c>
      <c r="AA83" s="39"/>
      <c r="AB83" s="39"/>
      <c r="AC83" s="40">
        <f t="shared" si="62"/>
        <v>30000</v>
      </c>
      <c r="AD83" s="33"/>
      <c r="AE83" s="33"/>
      <c r="AF83" s="34" t="s">
        <v>231</v>
      </c>
      <c r="AG83" s="41">
        <v>8</v>
      </c>
      <c r="AH83" s="42">
        <v>13</v>
      </c>
      <c r="AI83" s="43" t="s">
        <v>49</v>
      </c>
      <c r="AJ83" s="34"/>
      <c r="AK83" s="34"/>
      <c r="AL83" s="37">
        <v>0</v>
      </c>
      <c r="AM83" s="33" t="s">
        <v>50</v>
      </c>
      <c r="AN83" s="33" t="s">
        <v>51</v>
      </c>
      <c r="AO83" s="33"/>
      <c r="AP83" s="37"/>
      <c r="AQ83" s="37"/>
      <c r="AR83" s="37"/>
      <c r="AS83" s="37" t="s">
        <v>250</v>
      </c>
      <c r="AU83" t="str">
        <f t="shared" si="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1, 100092, 'Б-100092-13',date'2016-03-05',3, 12, 12, 'RUR', 1, 18, date'2016-03-06', date'2016-03-07', 1000921, 1, to_date('2016-03-11 00:00:00','YYYY-MM-DD HH24:MI:SS'), 60000, 10800, 0, 181, 0, 'c1', 8,null);insert into xxxx_oebs_cash_payment_test (ID, INVOICE_ID, OEBS_PAYMENT, DOC_DATE, COMISS_DATE) values (s_xxxx_oebs_cash_payment_test.NEXTVAL, 100092, 30000, to_date('2016-03-11 00:00:00','YYYY-MM-DD HH24:MI:SS'), date'2016-03-31' );insert into xxxx_client_discount_m  (ID,CLIENT_ID,CLIENT_AVG_DISCOUNT,DT) values (s_xxxx_client_discount_m.NEXTVAL,181, 13, date'2014-03-01');</v>
      </c>
    </row>
    <row r="84" spans="1:47" ht="15" customHeight="1" x14ac:dyDescent="0.3">
      <c r="A84" s="375">
        <v>15</v>
      </c>
      <c r="B84" s="376"/>
      <c r="C84" s="377" t="str">
        <f>"1000"&amp;A84</f>
        <v>100015</v>
      </c>
      <c r="D84" s="377" t="str">
        <f>"1000"&amp;A84&amp;"/13"</f>
        <v>100015/13</v>
      </c>
      <c r="E84" s="378" t="s">
        <v>251</v>
      </c>
      <c r="F84" s="378" t="s">
        <v>252</v>
      </c>
      <c r="G84" s="377">
        <v>1</v>
      </c>
      <c r="H84" s="379">
        <v>100093</v>
      </c>
      <c r="I84" s="380" t="str">
        <f>"Б-"&amp;H84&amp;"-13"</f>
        <v>Б-100093-13</v>
      </c>
      <c r="J84" s="381">
        <v>3</v>
      </c>
      <c r="K84" s="377">
        <v>7</v>
      </c>
      <c r="L84" s="377" t="s">
        <v>42</v>
      </c>
      <c r="M84" s="381">
        <v>1</v>
      </c>
      <c r="N84" s="377">
        <v>18</v>
      </c>
      <c r="O84" s="378" t="s">
        <v>167</v>
      </c>
      <c r="P84" s="378" t="s">
        <v>234</v>
      </c>
      <c r="Q84" s="378" t="s">
        <v>235</v>
      </c>
      <c r="R84" s="383" t="str">
        <f>H84&amp;"1"</f>
        <v>1000931</v>
      </c>
      <c r="S84" s="380">
        <v>1</v>
      </c>
      <c r="T84" s="378" t="s">
        <v>139</v>
      </c>
      <c r="U84" s="377">
        <v>60000</v>
      </c>
      <c r="V84" s="377">
        <f>U84*0.18</f>
        <v>10800</v>
      </c>
      <c r="W84" s="377">
        <v>0</v>
      </c>
      <c r="X84" s="384">
        <v>182</v>
      </c>
      <c r="Y84" s="385" t="s">
        <v>47</v>
      </c>
      <c r="Z84" s="386">
        <f t="shared" si="61"/>
        <v>49200</v>
      </c>
      <c r="AA84" s="387"/>
      <c r="AB84" s="386">
        <f>U86/(U84+U86)</f>
        <v>0.7</v>
      </c>
      <c r="AC84" s="379">
        <f>U84*0.5</f>
        <v>30000</v>
      </c>
      <c r="AD84" s="377"/>
      <c r="AE84" s="377"/>
      <c r="AF84" s="378" t="s">
        <v>231</v>
      </c>
      <c r="AG84" s="389">
        <v>8</v>
      </c>
      <c r="AH84" s="390">
        <v>13</v>
      </c>
      <c r="AI84" s="391" t="s">
        <v>229</v>
      </c>
      <c r="AJ84" s="378"/>
      <c r="AK84" s="378"/>
      <c r="AL84" s="383">
        <v>0</v>
      </c>
      <c r="AM84" s="380" t="s">
        <v>50</v>
      </c>
      <c r="AN84" s="377" t="s">
        <v>51</v>
      </c>
      <c r="AO84" s="377"/>
      <c r="AP84" s="383"/>
      <c r="AQ84" s="383"/>
      <c r="AR84" s="383"/>
      <c r="AS84" s="442">
        <v>0.7</v>
      </c>
      <c r="AU84" t="str">
        <f t="shared" ref="AU84:AU102" si="6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"&amp;A84&amp;", "&amp;C84&amp;", '"&amp;D84&amp;"', date'"&amp;E84&amp;"', date'"&amp;F84&amp;"', "&amp;G84&amp;", "&amp;H84&amp;", '"&amp;I84&amp;"',date'"&amp;O84&amp;"',"&amp;J84&amp;", "&amp;K84&amp;", "&amp;K84&amp;", '"&amp;L84&amp;"', "&amp;M84&amp;", "&amp;N84&amp;", date'"&amp;P84&amp;"', date'"&amp;Q84&amp;"', "&amp;R84&amp;", "&amp;S84&amp;", to_date('"&amp;T84&amp;"','YYYY-MM-DD HH24:MI:SS'), "&amp;U84&amp;", "&amp;V84&amp;", "&amp;W84&amp;", "&amp;X84&amp;", "&amp;AL84&amp;", '"&amp;AN84&amp;"', "&amp;AG84&amp;","&amp;AM84&amp;");"&amp;
IF(LEN(AC84)&gt;0,"insert into xxxx_oebs_cash_payment_test (ID, INVOICE_ID, OEBS_PAYMENT, DOC_DATE, COMISS_DATE) values (s_xxxx_oebs_cash_payment_test.NEXTVAL, "&amp;H84&amp;", "&amp;AC84&amp;", to_date('"&amp;T84&amp;"','YYYY-MM-DD HH24:MI:SS'), "&amp;AF84&amp;" );","")&amp;
IF(LEN(AD84)&gt;0,"insert into xxxx_oebs_cash_payment_test (ID, INVOICE_ID, OEBS_PAYMENT, DOC_DATE, COMISS_DATE) values (s_xxxx_oebs_cash_payment_test.NEXTVAL, "&amp;H84&amp;", "&amp;AD84&amp;", to_date('"&amp;T84&amp;"','YYYY-MM-DD HH24:MI:SS'), "&amp;AF84&amp;" );","")&amp;
IF(LEN(AE84)&gt;0,"insert into xxxx_oebs_cash_payment_test (ID, INVOICE_ID, OEBS_PAYMENT, DOC_DATE, COMISS_DATE) values (s_xxxx_oebs_cash_payment_test.NEXTVAL, "&amp;H84&amp;", "&amp;AE84&amp;", to_date('"&amp;T84&amp;"','YYYY-MM-DD HH24:MI:SS'), "&amp;AF84&amp;" );","")&amp;
IF(LEN(AH84)&gt;0,"insert into xxxx_client_discount_m  (ID,CLIENT_ID,CLIENT_AVG_DISCOUNT,DT) values (s_xxxx_client_discount_m.NEXTVAL,"&amp;X84&amp;", "&amp;AH84&amp;", "&amp;AI84&amp;");","")&amp;
IF(LEN(AJ84)&gt;0,"insert into xxxx_client_discount_m  (ID,CLIENT_ID,CLIENT_AVG_DISCOUNT,DT) values (s_xxxx_client_discount_m.NEXTVAL,"&amp;X84&amp;", "&amp;AJ84&amp;", "&amp;AK84&amp;");","")&amp;
IF(LEN(AO84)&gt;0,"insert into xxxx_contract_signed_attr (ID, CONTRACT_ID, CODE, KEY_NUM) values (s_xxxx_contract_signed_attr.NEXTVAL, "&amp;C84&amp;", 'SUPERCOMMISSION_BONUS' , "&amp;AO84&amp;" );","")&amp;
IF(LEN(AP84)&gt;0,"insert into xxxx_loyal_clients_contr_attr (ID, CONTRACT_ID, CLIENT_ID, LC_TURNOVER, COLLATERAL_FIRST_DT, COLLATERAL_END_DT) values (s_xxxx_loyal_clients_contr_atr.NEXTVAL, "&amp;C84&amp;", "&amp;X84&amp;", "&amp;AP84&amp;", "&amp;AQ84&amp;", "&amp;AR84&amp;"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100093, 'Б-100093-13',date'2016-03-02',3, 7, 7, 'RUR', 1, 18, date'2016-03-06', date'2016-03-07', 1000931, 1, to_date('2016-03-07 00:00:00','YYYY-MM-DD HH24:MI:SS'), 60000, 10800, 0, 182, 0, 'c1', 8,null);insert into xxxx_oebs_cash_payment_test (ID, INVOICE_ID, OEBS_PAYMENT, DOC_DATE, COMISS_DATE) values (s_xxxx_oebs_cash_payment_test.NEXTVAL, 100093, 30000, to_date('2016-03-07 00:00:00','YYYY-MM-DD HH24:MI:SS'), date'2016-03-31' );insert into xxxx_client_discount_m  (ID,CLIENT_ID,CLIENT_AVG_DISCOUNT,DT) values (s_xxxx_client_discount_m.NEXTVAL,182, 13, date'2016-03-01');</v>
      </c>
    </row>
    <row r="85" spans="1:47" ht="15" customHeight="1" x14ac:dyDescent="0.3">
      <c r="A85" s="375">
        <v>15</v>
      </c>
      <c r="B85" s="376"/>
      <c r="C85" s="377" t="str">
        <f t="shared" ref="C85:C88" si="64">"1000"&amp;A85</f>
        <v>100015</v>
      </c>
      <c r="D85" s="377" t="str">
        <f t="shared" ref="D85:D88" si="65">"1000"&amp;A85&amp;"/13"</f>
        <v>100015/13</v>
      </c>
      <c r="E85" s="378" t="s">
        <v>251</v>
      </c>
      <c r="F85" s="378" t="s">
        <v>252</v>
      </c>
      <c r="G85" s="377">
        <v>1</v>
      </c>
      <c r="H85" s="379">
        <v>100094</v>
      </c>
      <c r="I85" s="380" t="str">
        <f t="shared" si="3"/>
        <v>Б-100094-13</v>
      </c>
      <c r="J85" s="381">
        <v>3</v>
      </c>
      <c r="K85" s="382">
        <v>3</v>
      </c>
      <c r="L85" s="377" t="s">
        <v>42</v>
      </c>
      <c r="M85" s="381">
        <v>1</v>
      </c>
      <c r="N85" s="377">
        <v>18</v>
      </c>
      <c r="O85" s="378" t="s">
        <v>168</v>
      </c>
      <c r="P85" s="378" t="s">
        <v>234</v>
      </c>
      <c r="Q85" s="378" t="s">
        <v>235</v>
      </c>
      <c r="R85" s="383" t="str">
        <f t="shared" ref="R85:R88" si="66">H85&amp;"1"</f>
        <v>1000941</v>
      </c>
      <c r="S85" s="380">
        <v>1</v>
      </c>
      <c r="T85" s="378" t="s">
        <v>140</v>
      </c>
      <c r="U85" s="377">
        <v>80000</v>
      </c>
      <c r="V85" s="377">
        <f t="shared" si="5"/>
        <v>14400</v>
      </c>
      <c r="W85" s="377">
        <v>0</v>
      </c>
      <c r="X85" s="384">
        <v>183</v>
      </c>
      <c r="Y85" s="385" t="s">
        <v>47</v>
      </c>
      <c r="Z85" s="386">
        <f t="shared" si="61"/>
        <v>65600</v>
      </c>
      <c r="AA85" s="387"/>
      <c r="AB85" s="388"/>
      <c r="AC85" s="379">
        <f t="shared" ref="AC85:AC88" si="67">U85*0.5</f>
        <v>40000</v>
      </c>
      <c r="AD85" s="377"/>
      <c r="AE85" s="377"/>
      <c r="AF85" s="378" t="s">
        <v>231</v>
      </c>
      <c r="AG85" s="389">
        <v>8</v>
      </c>
      <c r="AH85" s="395">
        <v>7</v>
      </c>
      <c r="AI85" s="391" t="s">
        <v>229</v>
      </c>
      <c r="AJ85" s="378"/>
      <c r="AK85" s="378"/>
      <c r="AL85" s="383">
        <v>0</v>
      </c>
      <c r="AM85" s="380" t="s">
        <v>50</v>
      </c>
      <c r="AN85" s="377" t="s">
        <v>51</v>
      </c>
      <c r="AO85" s="377"/>
      <c r="AP85" s="383"/>
      <c r="AQ85" s="383"/>
      <c r="AR85" s="383"/>
      <c r="AS85" s="383" t="s">
        <v>80</v>
      </c>
      <c r="AU85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100094, 'Б-100094-13',date'2016-03-03',3, 3, 3, 'RUR', 1, 18, date'2016-03-06', date'2016-03-07', 1000941, 1, to_date('2016-03-08 00:00:00','YYYY-MM-DD HH24:MI:SS'), 80000, 14400, 0, 183, 0, 'c1', 8,null);insert into xxxx_oebs_cash_payment_test (ID, INVOICE_ID, OEBS_PAYMENT, DOC_DATE, COMISS_DATE) values (s_xxxx_oebs_cash_payment_test.NEXTVAL, 100094, 40000, to_date('2016-03-08 00:00:00','YYYY-MM-DD HH24:MI:SS'), date'2016-03-31' );insert into xxxx_client_discount_m  (ID,CLIENT_ID,CLIENT_AVG_DISCOUNT,DT) values (s_xxxx_client_discount_m.NEXTVAL,183, 7, date'2016-03-01');</v>
      </c>
    </row>
    <row r="86" spans="1:47" ht="15" customHeight="1" x14ac:dyDescent="0.3">
      <c r="A86" s="375">
        <v>15</v>
      </c>
      <c r="B86" s="376"/>
      <c r="C86" s="377" t="str">
        <f t="shared" si="64"/>
        <v>100015</v>
      </c>
      <c r="D86" s="377" t="str">
        <f t="shared" si="65"/>
        <v>100015/13</v>
      </c>
      <c r="E86" s="378" t="s">
        <v>251</v>
      </c>
      <c r="F86" s="378" t="s">
        <v>252</v>
      </c>
      <c r="G86" s="377">
        <v>1</v>
      </c>
      <c r="H86" s="379">
        <v>100095</v>
      </c>
      <c r="I86" s="380" t="str">
        <f t="shared" si="3"/>
        <v>Б-100095-13</v>
      </c>
      <c r="J86" s="381">
        <v>3</v>
      </c>
      <c r="K86" s="377">
        <v>7</v>
      </c>
      <c r="L86" s="377" t="s">
        <v>42</v>
      </c>
      <c r="M86" s="381">
        <v>1</v>
      </c>
      <c r="N86" s="377">
        <v>18</v>
      </c>
      <c r="O86" s="378" t="s">
        <v>168</v>
      </c>
      <c r="P86" s="378" t="s">
        <v>234</v>
      </c>
      <c r="Q86" s="378" t="s">
        <v>235</v>
      </c>
      <c r="R86" s="383" t="str">
        <f t="shared" si="66"/>
        <v>1000951</v>
      </c>
      <c r="S86" s="380">
        <v>1</v>
      </c>
      <c r="T86" s="378" t="s">
        <v>140</v>
      </c>
      <c r="U86" s="377">
        <v>140000</v>
      </c>
      <c r="V86" s="377">
        <f t="shared" si="5"/>
        <v>25200</v>
      </c>
      <c r="W86" s="377">
        <v>0</v>
      </c>
      <c r="X86" s="384">
        <v>184</v>
      </c>
      <c r="Y86" s="385" t="s">
        <v>47</v>
      </c>
      <c r="Z86" s="386">
        <f t="shared" si="61"/>
        <v>114800</v>
      </c>
      <c r="AA86" s="387"/>
      <c r="AB86" s="388"/>
      <c r="AC86" s="379">
        <f t="shared" si="67"/>
        <v>70000</v>
      </c>
      <c r="AD86" s="377"/>
      <c r="AE86" s="377"/>
      <c r="AF86" s="378" t="s">
        <v>231</v>
      </c>
      <c r="AG86" s="389">
        <v>8</v>
      </c>
      <c r="AH86" s="395">
        <v>7</v>
      </c>
      <c r="AI86" s="391" t="s">
        <v>229</v>
      </c>
      <c r="AJ86" s="378"/>
      <c r="AK86" s="378"/>
      <c r="AL86" s="383">
        <v>0</v>
      </c>
      <c r="AM86" s="380" t="s">
        <v>50</v>
      </c>
      <c r="AN86" s="377" t="s">
        <v>51</v>
      </c>
      <c r="AO86" s="377"/>
      <c r="AP86" s="383"/>
      <c r="AQ86" s="383"/>
      <c r="AR86" s="383"/>
      <c r="AS86" s="383"/>
      <c r="AU86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100095, 'Б-100095-13',date'2016-03-03',3, 7, 7, 'RUR', 1, 18, date'2016-03-06', date'2016-03-07', 1000951, 1, to_date('2016-03-08 00:00:00','YYYY-MM-DD HH24:MI:SS'), 140000, 25200, 0, 184, 0, 'c1', 8,null);insert into xxxx_oebs_cash_payment_test (ID, INVOICE_ID, OEBS_PAYMENT, DOC_DATE, COMISS_DATE) values (s_xxxx_oebs_cash_payment_test.NEXTVAL, 100095, 70000, to_date('2016-03-08 00:00:00','YYYY-MM-DD HH24:MI:SS'), date'2016-03-31' );insert into xxxx_client_discount_m  (ID,CLIENT_ID,CLIENT_AVG_DISCOUNT,DT) values (s_xxxx_client_discount_m.NEXTVAL,184, 7, date'2016-03-01');</v>
      </c>
    </row>
    <row r="87" spans="1:47" ht="15" customHeight="1" x14ac:dyDescent="0.3">
      <c r="A87" s="375">
        <v>15</v>
      </c>
      <c r="B87" s="376"/>
      <c r="C87" s="377" t="str">
        <f t="shared" si="64"/>
        <v>100015</v>
      </c>
      <c r="D87" s="377" t="str">
        <f t="shared" si="65"/>
        <v>100015/13</v>
      </c>
      <c r="E87" s="378" t="s">
        <v>251</v>
      </c>
      <c r="F87" s="378" t="s">
        <v>252</v>
      </c>
      <c r="G87" s="377">
        <v>1</v>
      </c>
      <c r="H87" s="379">
        <v>100096</v>
      </c>
      <c r="I87" s="380" t="str">
        <f t="shared" si="3"/>
        <v>Б-100096-13</v>
      </c>
      <c r="J87" s="381">
        <v>3</v>
      </c>
      <c r="K87" s="398">
        <v>2</v>
      </c>
      <c r="L87" s="377" t="s">
        <v>42</v>
      </c>
      <c r="M87" s="381">
        <v>1</v>
      </c>
      <c r="N87" s="377">
        <v>18</v>
      </c>
      <c r="O87" s="378" t="s">
        <v>169</v>
      </c>
      <c r="P87" s="378" t="s">
        <v>234</v>
      </c>
      <c r="Q87" s="378" t="s">
        <v>235</v>
      </c>
      <c r="R87" s="383" t="str">
        <f t="shared" si="66"/>
        <v>1000961</v>
      </c>
      <c r="S87" s="380">
        <v>1</v>
      </c>
      <c r="T87" s="378" t="s">
        <v>141</v>
      </c>
      <c r="U87" s="377">
        <v>60000</v>
      </c>
      <c r="V87" s="377">
        <f t="shared" si="5"/>
        <v>10800</v>
      </c>
      <c r="W87" s="377">
        <v>0</v>
      </c>
      <c r="X87" s="384">
        <v>185</v>
      </c>
      <c r="Y87" s="385" t="s">
        <v>47</v>
      </c>
      <c r="Z87" s="386">
        <f t="shared" si="61"/>
        <v>49200</v>
      </c>
      <c r="AA87" s="387"/>
      <c r="AB87" s="388"/>
      <c r="AC87" s="379">
        <f t="shared" si="67"/>
        <v>30000</v>
      </c>
      <c r="AD87" s="377"/>
      <c r="AE87" s="377"/>
      <c r="AF87" s="378" t="s">
        <v>231</v>
      </c>
      <c r="AG87" s="389">
        <v>8</v>
      </c>
      <c r="AH87" s="397">
        <v>20</v>
      </c>
      <c r="AI87" s="391" t="s">
        <v>229</v>
      </c>
      <c r="AJ87" s="378"/>
      <c r="AK87" s="378"/>
      <c r="AL87" s="383">
        <v>0</v>
      </c>
      <c r="AM87" s="380" t="s">
        <v>50</v>
      </c>
      <c r="AN87" s="377" t="s">
        <v>51</v>
      </c>
      <c r="AO87" s="377"/>
      <c r="AP87" s="383"/>
      <c r="AQ87" s="383"/>
      <c r="AR87" s="383"/>
      <c r="AS87" s="383"/>
      <c r="AU87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100096, 'Б-100096-13',date'2016-03-04',3, 2, 2, 'RUR', 1, 18, date'2016-03-06', date'2016-03-07', 1000961, 1, to_date('2016-03-09 00:00:00','YYYY-MM-DD HH24:MI:SS'), 60000, 10800, 0, 185, 0, 'c1', 8,null);insert into xxxx_oebs_cash_payment_test (ID, INVOICE_ID, OEBS_PAYMENT, DOC_DATE, COMISS_DATE) values (s_xxxx_oebs_cash_payment_test.NEXTVAL, 100096, 30000, to_date('2016-03-09 00:00:00','YYYY-MM-DD HH24:MI:SS'), date'2016-03-31' );insert into xxxx_client_discount_m  (ID,CLIENT_ID,CLIENT_AVG_DISCOUNT,DT) values (s_xxxx_client_discount_m.NEXTVAL,185, 20, date'2016-03-01');</v>
      </c>
    </row>
    <row r="88" spans="1:47" ht="15" customHeight="1" x14ac:dyDescent="0.3">
      <c r="A88" s="375">
        <v>15</v>
      </c>
      <c r="B88" s="376"/>
      <c r="C88" s="377" t="str">
        <f t="shared" si="64"/>
        <v>100015</v>
      </c>
      <c r="D88" s="377" t="str">
        <f t="shared" si="65"/>
        <v>100015/13</v>
      </c>
      <c r="E88" s="378" t="s">
        <v>251</v>
      </c>
      <c r="F88" s="378" t="s">
        <v>252</v>
      </c>
      <c r="G88" s="377">
        <v>1</v>
      </c>
      <c r="H88" s="379">
        <v>100097</v>
      </c>
      <c r="I88" s="380" t="str">
        <f t="shared" si="3"/>
        <v>Б-100097-13</v>
      </c>
      <c r="J88" s="381">
        <v>3</v>
      </c>
      <c r="K88" s="398">
        <v>1</v>
      </c>
      <c r="L88" s="377" t="s">
        <v>42</v>
      </c>
      <c r="M88" s="381">
        <v>1</v>
      </c>
      <c r="N88" s="377">
        <v>18</v>
      </c>
      <c r="O88" s="378" t="s">
        <v>170</v>
      </c>
      <c r="P88" s="378" t="s">
        <v>234</v>
      </c>
      <c r="Q88" s="378" t="s">
        <v>235</v>
      </c>
      <c r="R88" s="383" t="str">
        <f t="shared" si="66"/>
        <v>1000971</v>
      </c>
      <c r="S88" s="380">
        <v>1</v>
      </c>
      <c r="T88" s="378" t="s">
        <v>142</v>
      </c>
      <c r="U88" s="377">
        <v>23904</v>
      </c>
      <c r="V88" s="377">
        <f t="shared" si="5"/>
        <v>4302.72</v>
      </c>
      <c r="W88" s="377">
        <v>0</v>
      </c>
      <c r="X88" s="384">
        <v>186</v>
      </c>
      <c r="Y88" s="385" t="s">
        <v>47</v>
      </c>
      <c r="Z88" s="386">
        <f t="shared" si="61"/>
        <v>19601.28</v>
      </c>
      <c r="AA88" s="409">
        <f>SUM(Z84:Z88)</f>
        <v>298401.28000000003</v>
      </c>
      <c r="AB88" s="388"/>
      <c r="AC88" s="379">
        <f t="shared" si="67"/>
        <v>11952</v>
      </c>
      <c r="AD88" s="377"/>
      <c r="AE88" s="377"/>
      <c r="AF88" s="378" t="s">
        <v>231</v>
      </c>
      <c r="AG88" s="389">
        <v>8</v>
      </c>
      <c r="AH88" s="397">
        <v>13</v>
      </c>
      <c r="AI88" s="391" t="s">
        <v>229</v>
      </c>
      <c r="AJ88" s="378"/>
      <c r="AK88" s="378"/>
      <c r="AL88" s="383">
        <v>0</v>
      </c>
      <c r="AM88" s="380" t="s">
        <v>50</v>
      </c>
      <c r="AN88" s="377" t="s">
        <v>51</v>
      </c>
      <c r="AO88" s="377"/>
      <c r="AP88" s="383"/>
      <c r="AQ88" s="383"/>
      <c r="AR88" s="383"/>
      <c r="AS88" s="383"/>
      <c r="AU88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100097, 'Б-100097-13',date'2016-03-05',3, 1, 1, 'RUR', 1, 18, date'2016-03-06', date'2016-03-07', 1000971, 1, to_date('2016-03-11 00:00:00','YYYY-MM-DD HH24:MI:SS'), 23904, 4302.72, 0, 186, 0, 'c1', 8,null);insert into xxxx_oebs_cash_payment_test (ID, INVOICE_ID, OEBS_PAYMENT, DOC_DATE, COMISS_DATE) values (s_xxxx_oebs_cash_payment_test.NEXTVAL, 100097, 11952, to_date('2016-03-11 00:00:00','YYYY-MM-DD HH24:MI:SS'), date'2016-03-31' );insert into xxxx_client_discount_m  (ID,CLIENT_ID,CLIENT_AVG_DISCOUNT,DT) values (s_xxxx_client_discount_m.NEXTVAL,186, 13, date'2016-03-01');</v>
      </c>
    </row>
    <row r="89" spans="1:47" ht="15" customHeight="1" x14ac:dyDescent="0.3">
      <c r="A89" s="375">
        <v>15</v>
      </c>
      <c r="B89" s="376"/>
      <c r="C89" s="377" t="str">
        <f>"1000"&amp;A89</f>
        <v>100015</v>
      </c>
      <c r="D89" s="377" t="str">
        <f>"1000"&amp;A89&amp;"/13"</f>
        <v>100015/13</v>
      </c>
      <c r="E89" s="378" t="s">
        <v>251</v>
      </c>
      <c r="F89" s="378" t="s">
        <v>252</v>
      </c>
      <c r="G89" s="377">
        <v>1</v>
      </c>
      <c r="H89" s="379">
        <v>100098</v>
      </c>
      <c r="I89" s="380" t="str">
        <f>"Б-"&amp;H89&amp;"-13"</f>
        <v>Б-100098-13</v>
      </c>
      <c r="J89" s="381">
        <v>3</v>
      </c>
      <c r="K89" s="377">
        <v>7</v>
      </c>
      <c r="L89" s="377" t="s">
        <v>42</v>
      </c>
      <c r="M89" s="381">
        <v>1</v>
      </c>
      <c r="N89" s="377">
        <v>18</v>
      </c>
      <c r="O89" s="378" t="s">
        <v>167</v>
      </c>
      <c r="P89" s="378" t="s">
        <v>234</v>
      </c>
      <c r="Q89" s="378" t="s">
        <v>235</v>
      </c>
      <c r="R89" s="383" t="str">
        <f>H89&amp;"1"</f>
        <v>1000981</v>
      </c>
      <c r="S89" s="380">
        <v>1</v>
      </c>
      <c r="T89" s="394" t="s">
        <v>143</v>
      </c>
      <c r="U89" s="377">
        <v>139000</v>
      </c>
      <c r="V89" s="377">
        <f>U89*0.18</f>
        <v>25020</v>
      </c>
      <c r="W89" s="377">
        <v>0</v>
      </c>
      <c r="X89" s="384">
        <v>187</v>
      </c>
      <c r="Y89" s="385" t="s">
        <v>47</v>
      </c>
      <c r="Z89" s="386">
        <f t="shared" si="61"/>
        <v>113980</v>
      </c>
      <c r="AA89" s="387"/>
      <c r="AB89" s="386">
        <f>U89/(U89+U91)</f>
        <v>0.69499999999999995</v>
      </c>
      <c r="AC89" s="379">
        <f>U89*0.5</f>
        <v>69500</v>
      </c>
      <c r="AD89" s="377"/>
      <c r="AE89" s="377"/>
      <c r="AF89" s="394" t="s">
        <v>232</v>
      </c>
      <c r="AG89" s="389">
        <v>8</v>
      </c>
      <c r="AH89" s="390">
        <v>13</v>
      </c>
      <c r="AI89" s="391" t="s">
        <v>229</v>
      </c>
      <c r="AJ89" s="378"/>
      <c r="AK89" s="378"/>
      <c r="AL89" s="383">
        <v>0</v>
      </c>
      <c r="AM89" s="380" t="s">
        <v>50</v>
      </c>
      <c r="AN89" s="377" t="s">
        <v>51</v>
      </c>
      <c r="AO89" s="377"/>
      <c r="AP89" s="383"/>
      <c r="AQ89" s="383"/>
      <c r="AR89" s="383"/>
      <c r="AS89" s="416">
        <v>0.69499999999999995</v>
      </c>
      <c r="AU89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100098, 'Б-100098-13',date'2016-03-02',3, 7, 7, 'RUR', 1, 18, date'2016-03-06', date'2016-03-07', 1000981, 1, to_date('2016-04-07 00:00:00','YYYY-MM-DD HH24:MI:SS'), 139000, 25020, 0, 187, 0, 'c1', 8,null);insert into xxxx_oebs_cash_payment_test (ID, INVOICE_ID, OEBS_PAYMENT, DOC_DATE, COMISS_DATE) values (s_xxxx_oebs_cash_payment_test.NEXTVAL, 100098, 69500, to_date('2016-04-07 00:00:00','YYYY-MM-DD HH24:MI:SS'), date'2016-04-30' );insert into xxxx_client_discount_m  (ID,CLIENT_ID,CLIENT_AVG_DISCOUNT,DT) values (s_xxxx_client_discount_m.NEXTVAL,187, 13, date'2016-03-01');</v>
      </c>
    </row>
    <row r="90" spans="1:47" ht="15" customHeight="1" x14ac:dyDescent="0.3">
      <c r="A90" s="375">
        <v>15</v>
      </c>
      <c r="B90" s="376"/>
      <c r="C90" s="377" t="str">
        <f t="shared" ref="C90:C93" si="68">"1000"&amp;A90</f>
        <v>100015</v>
      </c>
      <c r="D90" s="377" t="str">
        <f t="shared" ref="D90:D93" si="69">"1000"&amp;A90&amp;"/13"</f>
        <v>100015/13</v>
      </c>
      <c r="E90" s="378" t="s">
        <v>251</v>
      </c>
      <c r="F90" s="378" t="s">
        <v>252</v>
      </c>
      <c r="G90" s="377">
        <v>1</v>
      </c>
      <c r="H90" s="379">
        <v>100099</v>
      </c>
      <c r="I90" s="380" t="str">
        <f t="shared" si="3"/>
        <v>Б-100099-13</v>
      </c>
      <c r="J90" s="381">
        <v>3</v>
      </c>
      <c r="K90" s="382">
        <v>3</v>
      </c>
      <c r="L90" s="377" t="s">
        <v>42</v>
      </c>
      <c r="M90" s="381">
        <v>1</v>
      </c>
      <c r="N90" s="377">
        <v>18</v>
      </c>
      <c r="O90" s="378" t="s">
        <v>168</v>
      </c>
      <c r="P90" s="378" t="s">
        <v>234</v>
      </c>
      <c r="Q90" s="378" t="s">
        <v>235</v>
      </c>
      <c r="R90" s="383" t="str">
        <f t="shared" ref="R90:R93" si="70">H90&amp;"1"</f>
        <v>1000991</v>
      </c>
      <c r="S90" s="380">
        <v>1</v>
      </c>
      <c r="T90" s="394" t="s">
        <v>144</v>
      </c>
      <c r="U90" s="377">
        <v>80000</v>
      </c>
      <c r="V90" s="377">
        <f t="shared" si="5"/>
        <v>14400</v>
      </c>
      <c r="W90" s="377">
        <v>0</v>
      </c>
      <c r="X90" s="384">
        <v>188</v>
      </c>
      <c r="Y90" s="385" t="s">
        <v>47</v>
      </c>
      <c r="Z90" s="386">
        <f t="shared" si="61"/>
        <v>65600</v>
      </c>
      <c r="AA90" s="387"/>
      <c r="AB90" s="388"/>
      <c r="AC90" s="379">
        <f t="shared" ref="AC90:AC93" si="71">U90*0.5</f>
        <v>40000</v>
      </c>
      <c r="AD90" s="377"/>
      <c r="AE90" s="377"/>
      <c r="AF90" s="394" t="s">
        <v>232</v>
      </c>
      <c r="AG90" s="389">
        <v>8</v>
      </c>
      <c r="AH90" s="395">
        <v>7</v>
      </c>
      <c r="AI90" s="391" t="s">
        <v>229</v>
      </c>
      <c r="AJ90" s="378"/>
      <c r="AK90" s="378"/>
      <c r="AL90" s="383">
        <v>0</v>
      </c>
      <c r="AM90" s="380" t="s">
        <v>50</v>
      </c>
      <c r="AN90" s="377" t="s">
        <v>51</v>
      </c>
      <c r="AO90" s="377"/>
      <c r="AP90" s="383"/>
      <c r="AQ90" s="383"/>
      <c r="AR90" s="383"/>
      <c r="AS90" s="383" t="s">
        <v>80</v>
      </c>
      <c r="AU90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100099, 'Б-100099-13',date'2016-03-03',3, 3, 3, 'RUR', 1, 18, date'2016-03-06', date'2016-03-07', 1000991, 1, to_date('2016-04-08 00:00:00','YYYY-MM-DD HH24:MI:SS'), 80000, 14400, 0, 188, 0, 'c1', 8,null);insert into xxxx_oebs_cash_payment_test (ID, INVOICE_ID, OEBS_PAYMENT, DOC_DATE, COMISS_DATE) values (s_xxxx_oebs_cash_payment_test.NEXTVAL, 100099, 40000, to_date('2016-04-08 00:00:00','YYYY-MM-DD HH24:MI:SS'), date'2016-04-30' );insert into xxxx_client_discount_m  (ID,CLIENT_ID,CLIENT_AVG_DISCOUNT,DT) values (s_xxxx_client_discount_m.NEXTVAL,188, 7, date'2016-03-01');</v>
      </c>
    </row>
    <row r="91" spans="1:47" ht="15" customHeight="1" x14ac:dyDescent="0.3">
      <c r="A91" s="375">
        <v>15</v>
      </c>
      <c r="B91" s="376"/>
      <c r="C91" s="377" t="str">
        <f t="shared" si="68"/>
        <v>100015</v>
      </c>
      <c r="D91" s="377" t="str">
        <f t="shared" si="69"/>
        <v>100015/13</v>
      </c>
      <c r="E91" s="378" t="s">
        <v>251</v>
      </c>
      <c r="F91" s="378" t="s">
        <v>252</v>
      </c>
      <c r="G91" s="377">
        <v>1</v>
      </c>
      <c r="H91" s="379">
        <v>100100</v>
      </c>
      <c r="I91" s="380" t="str">
        <f t="shared" ref="I91:I93" si="72">"Б-"&amp;H91&amp;"-13"</f>
        <v>Б-100100-13</v>
      </c>
      <c r="J91" s="381">
        <v>3</v>
      </c>
      <c r="K91" s="377">
        <v>7</v>
      </c>
      <c r="L91" s="377" t="s">
        <v>42</v>
      </c>
      <c r="M91" s="381">
        <v>1</v>
      </c>
      <c r="N91" s="377">
        <v>18</v>
      </c>
      <c r="O91" s="378" t="s">
        <v>168</v>
      </c>
      <c r="P91" s="378" t="s">
        <v>234</v>
      </c>
      <c r="Q91" s="378" t="s">
        <v>235</v>
      </c>
      <c r="R91" s="383" t="str">
        <f t="shared" si="70"/>
        <v>1001001</v>
      </c>
      <c r="S91" s="380">
        <v>1</v>
      </c>
      <c r="T91" s="394" t="s">
        <v>144</v>
      </c>
      <c r="U91" s="377">
        <v>61000</v>
      </c>
      <c r="V91" s="377">
        <f t="shared" ref="V91:V93" si="73">U91*0.18</f>
        <v>10980</v>
      </c>
      <c r="W91" s="377">
        <v>0</v>
      </c>
      <c r="X91" s="384">
        <v>189</v>
      </c>
      <c r="Y91" s="385" t="s">
        <v>47</v>
      </c>
      <c r="Z91" s="386">
        <f t="shared" si="61"/>
        <v>50020</v>
      </c>
      <c r="AA91" s="387"/>
      <c r="AB91" s="388"/>
      <c r="AC91" s="379">
        <f t="shared" si="71"/>
        <v>30500</v>
      </c>
      <c r="AD91" s="377"/>
      <c r="AE91" s="377"/>
      <c r="AF91" s="394" t="s">
        <v>232</v>
      </c>
      <c r="AG91" s="389">
        <v>8</v>
      </c>
      <c r="AH91" s="395">
        <v>7</v>
      </c>
      <c r="AI91" s="391" t="s">
        <v>229</v>
      </c>
      <c r="AJ91" s="378"/>
      <c r="AK91" s="378"/>
      <c r="AL91" s="383">
        <v>0</v>
      </c>
      <c r="AM91" s="380" t="s">
        <v>50</v>
      </c>
      <c r="AN91" s="377" t="s">
        <v>51</v>
      </c>
      <c r="AO91" s="377"/>
      <c r="AP91" s="383"/>
      <c r="AQ91" s="383"/>
      <c r="AR91" s="383"/>
      <c r="AS91" s="383"/>
      <c r="AU91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100100, 'Б-100100-13',date'2016-03-03',3, 7, 7, 'RUR', 1, 18, date'2016-03-06', date'2016-03-07', 1001001, 1, to_date('2016-04-08 00:00:00','YYYY-MM-DD HH24:MI:SS'), 61000, 10980, 0, 189, 0, 'c1', 8,null);insert into xxxx_oebs_cash_payment_test (ID, INVOICE_ID, OEBS_PAYMENT, DOC_DATE, COMISS_DATE) values (s_xxxx_oebs_cash_payment_test.NEXTVAL, 100100, 30500, to_date('2016-04-08 00:00:00','YYYY-MM-DD HH24:MI:SS'), date'2016-04-30' );insert into xxxx_client_discount_m  (ID,CLIENT_ID,CLIENT_AVG_DISCOUNT,DT) values (s_xxxx_client_discount_m.NEXTVAL,189, 7, date'2016-03-01');</v>
      </c>
    </row>
    <row r="92" spans="1:47" ht="15" customHeight="1" x14ac:dyDescent="0.3">
      <c r="A92" s="375">
        <v>15</v>
      </c>
      <c r="B92" s="376"/>
      <c r="C92" s="377" t="str">
        <f t="shared" si="68"/>
        <v>100015</v>
      </c>
      <c r="D92" s="377" t="str">
        <f t="shared" si="69"/>
        <v>100015/13</v>
      </c>
      <c r="E92" s="378" t="s">
        <v>251</v>
      </c>
      <c r="F92" s="378" t="s">
        <v>252</v>
      </c>
      <c r="G92" s="377">
        <v>1</v>
      </c>
      <c r="H92" s="379">
        <v>100101</v>
      </c>
      <c r="I92" s="380" t="str">
        <f t="shared" si="72"/>
        <v>Б-100101-13</v>
      </c>
      <c r="J92" s="381">
        <v>3</v>
      </c>
      <c r="K92" s="398">
        <v>2</v>
      </c>
      <c r="L92" s="377" t="s">
        <v>42</v>
      </c>
      <c r="M92" s="381">
        <v>1</v>
      </c>
      <c r="N92" s="377">
        <v>18</v>
      </c>
      <c r="O92" s="378" t="s">
        <v>169</v>
      </c>
      <c r="P92" s="378" t="s">
        <v>234</v>
      </c>
      <c r="Q92" s="378" t="s">
        <v>235</v>
      </c>
      <c r="R92" s="383" t="str">
        <f t="shared" si="70"/>
        <v>1001011</v>
      </c>
      <c r="S92" s="380">
        <v>1</v>
      </c>
      <c r="T92" s="394" t="s">
        <v>145</v>
      </c>
      <c r="U92" s="377">
        <v>60000</v>
      </c>
      <c r="V92" s="377">
        <f t="shared" si="73"/>
        <v>10800</v>
      </c>
      <c r="W92" s="377">
        <v>0</v>
      </c>
      <c r="X92" s="384">
        <v>190</v>
      </c>
      <c r="Y92" s="385" t="s">
        <v>47</v>
      </c>
      <c r="Z92" s="386">
        <f t="shared" si="61"/>
        <v>49200</v>
      </c>
      <c r="AA92" s="387"/>
      <c r="AB92" s="388"/>
      <c r="AC92" s="379">
        <f t="shared" si="71"/>
        <v>30000</v>
      </c>
      <c r="AD92" s="377"/>
      <c r="AE92" s="377"/>
      <c r="AF92" s="394" t="s">
        <v>232</v>
      </c>
      <c r="AG92" s="389">
        <v>8</v>
      </c>
      <c r="AH92" s="397">
        <v>20</v>
      </c>
      <c r="AI92" s="391" t="s">
        <v>229</v>
      </c>
      <c r="AJ92" s="378"/>
      <c r="AK92" s="378"/>
      <c r="AL92" s="383">
        <v>0</v>
      </c>
      <c r="AM92" s="380" t="s">
        <v>50</v>
      </c>
      <c r="AN92" s="377" t="s">
        <v>51</v>
      </c>
      <c r="AO92" s="377"/>
      <c r="AP92" s="383"/>
      <c r="AQ92" s="383"/>
      <c r="AR92" s="383"/>
      <c r="AS92" s="383"/>
      <c r="AU92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100101, 'Б-100101-13',date'2016-03-04',3, 2, 2, 'RUR', 1, 18, date'2016-03-06', date'2016-03-07', 1001011, 1, to_date('2016-04-09 00:00:00','YYYY-MM-DD HH24:MI:SS'), 60000, 10800, 0, 190, 0, 'c1', 8,null);insert into xxxx_oebs_cash_payment_test (ID, INVOICE_ID, OEBS_PAYMENT, DOC_DATE, COMISS_DATE) values (s_xxxx_oebs_cash_payment_test.NEXTVAL, 100101, 30000, to_date('2016-04-09 00:00:00','YYYY-MM-DD HH24:MI:SS'), date'2016-04-30' );insert into xxxx_client_discount_m  (ID,CLIENT_ID,CLIENT_AVG_DISCOUNT,DT) values (s_xxxx_client_discount_m.NEXTVAL,190, 20, date'2016-03-01');</v>
      </c>
    </row>
    <row r="93" spans="1:47" ht="15" customHeight="1" x14ac:dyDescent="0.3">
      <c r="A93" s="375">
        <v>15</v>
      </c>
      <c r="B93" s="376"/>
      <c r="C93" s="377" t="str">
        <f t="shared" si="68"/>
        <v>100015</v>
      </c>
      <c r="D93" s="377" t="str">
        <f t="shared" si="69"/>
        <v>100015/13</v>
      </c>
      <c r="E93" s="378" t="s">
        <v>251</v>
      </c>
      <c r="F93" s="378" t="s">
        <v>252</v>
      </c>
      <c r="G93" s="377">
        <v>1</v>
      </c>
      <c r="H93" s="379">
        <v>100102</v>
      </c>
      <c r="I93" s="380" t="str">
        <f t="shared" si="72"/>
        <v>Б-100102-13</v>
      </c>
      <c r="J93" s="381">
        <v>3</v>
      </c>
      <c r="K93" s="382">
        <v>1</v>
      </c>
      <c r="L93" s="377" t="s">
        <v>42</v>
      </c>
      <c r="M93" s="381">
        <v>1</v>
      </c>
      <c r="N93" s="377">
        <v>18</v>
      </c>
      <c r="O93" s="378" t="s">
        <v>170</v>
      </c>
      <c r="P93" s="378" t="s">
        <v>234</v>
      </c>
      <c r="Q93" s="378" t="s">
        <v>235</v>
      </c>
      <c r="R93" s="383" t="str">
        <f t="shared" si="70"/>
        <v>1001021</v>
      </c>
      <c r="S93" s="380">
        <v>1</v>
      </c>
      <c r="T93" s="394" t="s">
        <v>146</v>
      </c>
      <c r="U93" s="377">
        <v>23902</v>
      </c>
      <c r="V93" s="377">
        <f t="shared" si="73"/>
        <v>4302.3599999999997</v>
      </c>
      <c r="W93" s="377">
        <v>0</v>
      </c>
      <c r="X93" s="384">
        <v>191</v>
      </c>
      <c r="Y93" s="385" t="s">
        <v>47</v>
      </c>
      <c r="Z93" s="386">
        <f t="shared" si="61"/>
        <v>19599.64</v>
      </c>
      <c r="AA93" s="409">
        <f>SUM(Z89:Z93)</f>
        <v>298399.64</v>
      </c>
      <c r="AB93" s="388"/>
      <c r="AC93" s="379">
        <f t="shared" si="71"/>
        <v>11951</v>
      </c>
      <c r="AD93" s="377"/>
      <c r="AE93" s="377"/>
      <c r="AF93" s="394" t="s">
        <v>232</v>
      </c>
      <c r="AG93" s="389">
        <v>8</v>
      </c>
      <c r="AH93" s="395">
        <v>13</v>
      </c>
      <c r="AI93" s="391" t="s">
        <v>229</v>
      </c>
      <c r="AJ93" s="378"/>
      <c r="AK93" s="378"/>
      <c r="AL93" s="383">
        <v>0</v>
      </c>
      <c r="AM93" s="380" t="s">
        <v>50</v>
      </c>
      <c r="AN93" s="377" t="s">
        <v>51</v>
      </c>
      <c r="AO93" s="377"/>
      <c r="AP93" s="383"/>
      <c r="AQ93" s="383"/>
      <c r="AR93" s="383"/>
      <c r="AS93" s="443"/>
      <c r="AU9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100102, 'Б-100102-13',date'2016-03-05',3, 1, 1, 'RUR', 1, 18, date'2016-03-06', date'2016-03-07', 1001021, 1, to_date('2016-04-11 00:00:00','YYYY-MM-DD HH24:MI:SS'), 23902, 4302.36, 0, 191, 0, 'c1', 8,null);insert into xxxx_oebs_cash_payment_test (ID, INVOICE_ID, OEBS_PAYMENT, DOC_DATE, COMISS_DATE) values (s_xxxx_oebs_cash_payment_test.NEXTVAL, 100102, 11951, to_date('2016-04-11 00:00:00','YYYY-MM-DD HH24:MI:SS'), date'2016-04-30' );insert into xxxx_client_discount_m  (ID,CLIENT_ID,CLIENT_AVG_DISCOUNT,DT) values (s_xxxx_client_discount_m.NEXTVAL,191, 13, date'2016-03-01');</v>
      </c>
    </row>
    <row r="94" spans="1:47" ht="15" customHeight="1" x14ac:dyDescent="0.3">
      <c r="A94" s="375">
        <v>15</v>
      </c>
      <c r="B94" s="376"/>
      <c r="C94" s="377" t="str">
        <f>"1000"&amp;A94</f>
        <v>100015</v>
      </c>
      <c r="D94" s="377" t="str">
        <f>"1000"&amp;A94&amp;"/13"</f>
        <v>100015/13</v>
      </c>
      <c r="E94" s="378" t="s">
        <v>251</v>
      </c>
      <c r="F94" s="378" t="s">
        <v>252</v>
      </c>
      <c r="G94" s="377">
        <v>1</v>
      </c>
      <c r="H94" s="379">
        <v>100103</v>
      </c>
      <c r="I94" s="380" t="str">
        <f>"Б-"&amp;H94&amp;"-13"</f>
        <v>Б-100103-13</v>
      </c>
      <c r="J94" s="381">
        <v>3</v>
      </c>
      <c r="K94" s="377">
        <v>7</v>
      </c>
      <c r="L94" s="377" t="s">
        <v>42</v>
      </c>
      <c r="M94" s="381">
        <v>1</v>
      </c>
      <c r="N94" s="377">
        <v>18</v>
      </c>
      <c r="O94" s="378" t="s">
        <v>167</v>
      </c>
      <c r="P94" s="378" t="s">
        <v>234</v>
      </c>
      <c r="Q94" s="378" t="s">
        <v>235</v>
      </c>
      <c r="R94" s="383" t="str">
        <f>H94&amp;"1"</f>
        <v>1001031</v>
      </c>
      <c r="S94" s="380">
        <v>1</v>
      </c>
      <c r="T94" s="399" t="s">
        <v>147</v>
      </c>
      <c r="U94" s="377">
        <v>139000</v>
      </c>
      <c r="V94" s="377">
        <f>U94*0.18</f>
        <v>25020</v>
      </c>
      <c r="W94" s="377">
        <v>0</v>
      </c>
      <c r="X94" s="384">
        <v>192</v>
      </c>
      <c r="Y94" s="385" t="s">
        <v>47</v>
      </c>
      <c r="Z94" s="386">
        <f t="shared" si="61"/>
        <v>113980</v>
      </c>
      <c r="AA94" s="387"/>
      <c r="AB94" s="386">
        <f>U94/(U94+U96)</f>
        <v>0.6949930500694993</v>
      </c>
      <c r="AC94" s="379">
        <f>U94*0.5</f>
        <v>69500</v>
      </c>
      <c r="AD94" s="377"/>
      <c r="AE94" s="377"/>
      <c r="AF94" s="399" t="s">
        <v>422</v>
      </c>
      <c r="AG94" s="389">
        <v>8</v>
      </c>
      <c r="AH94" s="390">
        <v>13</v>
      </c>
      <c r="AI94" s="391" t="s">
        <v>229</v>
      </c>
      <c r="AJ94" s="378"/>
      <c r="AK94" s="378"/>
      <c r="AL94" s="383">
        <v>0</v>
      </c>
      <c r="AM94" s="380" t="s">
        <v>50</v>
      </c>
      <c r="AN94" s="377" t="s">
        <v>51</v>
      </c>
      <c r="AO94" s="377"/>
      <c r="AP94" s="383"/>
      <c r="AQ94" s="383"/>
      <c r="AR94" s="383"/>
      <c r="AS94" s="416">
        <v>0.6949930500694993</v>
      </c>
      <c r="AU94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100103, 'Б-100103-13',date'2016-03-02',3, 7, 7, 'RUR', 1, 18, date'2016-03-06', date'2016-03-07', 1001031, 1, to_date('2016-05-07 00:00:00','YYYY-MM-DD HH24:MI:SS'), 139000, 25020, 0, 192, 0, 'c1', 8,null);insert into xxxx_oebs_cash_payment_test (ID, INVOICE_ID, OEBS_PAYMENT, DOC_DATE, COMISS_DATE) values (s_xxxx_oebs_cash_payment_test.NEXTVAL, 100103, 69500, to_date('2016-05-07 00:00:00','YYYY-MM-DD HH24:MI:SS'), date'2016-05-31' );insert into xxxx_client_discount_m  (ID,CLIENT_ID,CLIENT_AVG_DISCOUNT,DT) values (s_xxxx_client_discount_m.NEXTVAL,192, 13, date'2016-03-01');</v>
      </c>
    </row>
    <row r="95" spans="1:47" ht="15" customHeight="1" x14ac:dyDescent="0.3">
      <c r="A95" s="375">
        <v>15</v>
      </c>
      <c r="B95" s="376"/>
      <c r="C95" s="377" t="str">
        <f t="shared" ref="C95:C98" si="74">"1000"&amp;A95</f>
        <v>100015</v>
      </c>
      <c r="D95" s="377" t="str">
        <f t="shared" ref="D95:D98" si="75">"1000"&amp;A95&amp;"/13"</f>
        <v>100015/13</v>
      </c>
      <c r="E95" s="378" t="s">
        <v>251</v>
      </c>
      <c r="F95" s="378" t="s">
        <v>252</v>
      </c>
      <c r="G95" s="377">
        <v>1</v>
      </c>
      <c r="H95" s="379">
        <v>100104</v>
      </c>
      <c r="I95" s="380" t="str">
        <f t="shared" ref="I95:I98" si="76">"Б-"&amp;H95&amp;"-13"</f>
        <v>Б-100104-13</v>
      </c>
      <c r="J95" s="381">
        <v>3</v>
      </c>
      <c r="K95" s="382">
        <v>3</v>
      </c>
      <c r="L95" s="377" t="s">
        <v>42</v>
      </c>
      <c r="M95" s="381">
        <v>1</v>
      </c>
      <c r="N95" s="377">
        <v>18</v>
      </c>
      <c r="O95" s="378" t="s">
        <v>168</v>
      </c>
      <c r="P95" s="378" t="s">
        <v>234</v>
      </c>
      <c r="Q95" s="378" t="s">
        <v>235</v>
      </c>
      <c r="R95" s="383" t="str">
        <f t="shared" ref="R95:R98" si="77">H95&amp;"1"</f>
        <v>1001041</v>
      </c>
      <c r="S95" s="380">
        <v>1</v>
      </c>
      <c r="T95" s="399" t="s">
        <v>148</v>
      </c>
      <c r="U95" s="377">
        <v>80000</v>
      </c>
      <c r="V95" s="377">
        <f t="shared" ref="V95:V98" si="78">U95*0.18</f>
        <v>14400</v>
      </c>
      <c r="W95" s="377">
        <v>0</v>
      </c>
      <c r="X95" s="384">
        <v>193</v>
      </c>
      <c r="Y95" s="385" t="s">
        <v>47</v>
      </c>
      <c r="Z95" s="386">
        <f t="shared" si="61"/>
        <v>65600</v>
      </c>
      <c r="AA95" s="387"/>
      <c r="AB95" s="388"/>
      <c r="AC95" s="379">
        <f t="shared" ref="AC95:AC98" si="79">U95*0.5</f>
        <v>40000</v>
      </c>
      <c r="AD95" s="377"/>
      <c r="AE95" s="377"/>
      <c r="AF95" s="399" t="s">
        <v>422</v>
      </c>
      <c r="AG95" s="389">
        <v>8</v>
      </c>
      <c r="AH95" s="395">
        <v>7</v>
      </c>
      <c r="AI95" s="391" t="s">
        <v>229</v>
      </c>
      <c r="AJ95" s="378"/>
      <c r="AK95" s="378"/>
      <c r="AL95" s="383">
        <v>0</v>
      </c>
      <c r="AM95" s="380" t="s">
        <v>50</v>
      </c>
      <c r="AN95" s="377" t="s">
        <v>51</v>
      </c>
      <c r="AO95" s="377"/>
      <c r="AP95" s="490"/>
      <c r="AQ95" s="383"/>
      <c r="AR95" s="383"/>
      <c r="AS95" s="443" t="s">
        <v>81</v>
      </c>
      <c r="AU95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100104, 'Б-100104-13',date'2016-03-03',3, 3, 3, 'RUR', 1, 18, date'2016-03-06', date'2016-03-07', 1001041, 1, to_date('2016-05-08 00:00:00','YYYY-MM-DD HH24:MI:SS'), 80000, 14400, 0, 193, 0, 'c1', 8,null);insert into xxxx_oebs_cash_payment_test (ID, INVOICE_ID, OEBS_PAYMENT, DOC_DATE, COMISS_DATE) values (s_xxxx_oebs_cash_payment_test.NEXTVAL, 100104, 40000, to_date('2016-05-08 00:00:00','YYYY-MM-DD HH24:MI:SS'), date'2016-05-31' );insert into xxxx_client_discount_m  (ID,CLIENT_ID,CLIENT_AVG_DISCOUNT,DT) values (s_xxxx_client_discount_m.NEXTVAL,193, 7, date'2016-03-01');</v>
      </c>
    </row>
    <row r="96" spans="1:47" ht="15" customHeight="1" x14ac:dyDescent="0.3">
      <c r="A96" s="375">
        <v>15</v>
      </c>
      <c r="B96" s="376"/>
      <c r="C96" s="377" t="str">
        <f t="shared" si="74"/>
        <v>100015</v>
      </c>
      <c r="D96" s="377" t="str">
        <f t="shared" si="75"/>
        <v>100015/13</v>
      </c>
      <c r="E96" s="378" t="s">
        <v>251</v>
      </c>
      <c r="F96" s="378" t="s">
        <v>252</v>
      </c>
      <c r="G96" s="377">
        <v>1</v>
      </c>
      <c r="H96" s="379">
        <v>100105</v>
      </c>
      <c r="I96" s="380" t="str">
        <f t="shared" si="76"/>
        <v>Б-100105-13</v>
      </c>
      <c r="J96" s="381">
        <v>3</v>
      </c>
      <c r="K96" s="377">
        <v>7</v>
      </c>
      <c r="L96" s="377" t="s">
        <v>42</v>
      </c>
      <c r="M96" s="381">
        <v>1</v>
      </c>
      <c r="N96" s="377">
        <v>18</v>
      </c>
      <c r="O96" s="378" t="s">
        <v>168</v>
      </c>
      <c r="P96" s="378" t="s">
        <v>234</v>
      </c>
      <c r="Q96" s="378" t="s">
        <v>235</v>
      </c>
      <c r="R96" s="383" t="str">
        <f t="shared" si="77"/>
        <v>1001051</v>
      </c>
      <c r="S96" s="380">
        <v>1</v>
      </c>
      <c r="T96" s="399" t="s">
        <v>148</v>
      </c>
      <c r="U96" s="377">
        <v>61002</v>
      </c>
      <c r="V96" s="377">
        <f t="shared" si="78"/>
        <v>10980.359999999999</v>
      </c>
      <c r="W96" s="377">
        <v>0</v>
      </c>
      <c r="X96" s="384">
        <v>194</v>
      </c>
      <c r="Y96" s="385" t="s">
        <v>47</v>
      </c>
      <c r="Z96" s="386">
        <f t="shared" si="61"/>
        <v>50021.64</v>
      </c>
      <c r="AA96" s="387"/>
      <c r="AB96" s="388"/>
      <c r="AC96" s="379">
        <f t="shared" si="79"/>
        <v>30501</v>
      </c>
      <c r="AD96" s="377"/>
      <c r="AE96" s="377"/>
      <c r="AF96" s="399" t="s">
        <v>422</v>
      </c>
      <c r="AG96" s="389">
        <v>8</v>
      </c>
      <c r="AH96" s="395">
        <v>7</v>
      </c>
      <c r="AI96" s="391" t="s">
        <v>229</v>
      </c>
      <c r="AJ96" s="378"/>
      <c r="AK96" s="378"/>
      <c r="AL96" s="383">
        <v>0</v>
      </c>
      <c r="AM96" s="380" t="s">
        <v>50</v>
      </c>
      <c r="AN96" s="377" t="s">
        <v>51</v>
      </c>
      <c r="AO96" s="377"/>
      <c r="AP96" s="383"/>
      <c r="AQ96" s="383"/>
      <c r="AR96" s="383"/>
      <c r="AS96" s="383"/>
      <c r="AU96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100105, 'Б-100105-13',date'2016-03-03',3, 7, 7, 'RUR', 1, 18, date'2016-03-06', date'2016-03-07', 1001051, 1, to_date('2016-05-08 00:00:00','YYYY-MM-DD HH24:MI:SS'), 61002, 10980.36, 0, 194, 0, 'c1', 8,null);insert into xxxx_oebs_cash_payment_test (ID, INVOICE_ID, OEBS_PAYMENT, DOC_DATE, COMISS_DATE) values (s_xxxx_oebs_cash_payment_test.NEXTVAL, 100105, 30501, to_date('2016-05-08 00:00:00','YYYY-MM-DD HH24:MI:SS'), date'2016-05-31' );insert into xxxx_client_discount_m  (ID,CLIENT_ID,CLIENT_AVG_DISCOUNT,DT) values (s_xxxx_client_discount_m.NEXTVAL,194, 7, date'2016-03-01');</v>
      </c>
    </row>
    <row r="97" spans="1:47" ht="15" customHeight="1" x14ac:dyDescent="0.3">
      <c r="A97" s="375">
        <v>15</v>
      </c>
      <c r="B97" s="376"/>
      <c r="C97" s="377" t="str">
        <f t="shared" si="74"/>
        <v>100015</v>
      </c>
      <c r="D97" s="377" t="str">
        <f t="shared" si="75"/>
        <v>100015/13</v>
      </c>
      <c r="E97" s="378" t="s">
        <v>251</v>
      </c>
      <c r="F97" s="378" t="s">
        <v>252</v>
      </c>
      <c r="G97" s="377">
        <v>1</v>
      </c>
      <c r="H97" s="379">
        <v>100106</v>
      </c>
      <c r="I97" s="380" t="str">
        <f t="shared" si="76"/>
        <v>Б-100106-13</v>
      </c>
      <c r="J97" s="381">
        <v>3</v>
      </c>
      <c r="K97" s="398">
        <v>2</v>
      </c>
      <c r="L97" s="377" t="s">
        <v>42</v>
      </c>
      <c r="M97" s="381">
        <v>1</v>
      </c>
      <c r="N97" s="377">
        <v>18</v>
      </c>
      <c r="O97" s="378" t="s">
        <v>169</v>
      </c>
      <c r="P97" s="378" t="s">
        <v>234</v>
      </c>
      <c r="Q97" s="378" t="s">
        <v>235</v>
      </c>
      <c r="R97" s="383" t="str">
        <f t="shared" si="77"/>
        <v>1001061</v>
      </c>
      <c r="S97" s="380">
        <v>1</v>
      </c>
      <c r="T97" s="399" t="s">
        <v>149</v>
      </c>
      <c r="U97" s="377">
        <v>6000000</v>
      </c>
      <c r="V97" s="377">
        <f t="shared" si="78"/>
        <v>1080000</v>
      </c>
      <c r="W97" s="377">
        <v>0</v>
      </c>
      <c r="X97" s="384">
        <v>195</v>
      </c>
      <c r="Y97" s="385" t="s">
        <v>47</v>
      </c>
      <c r="Z97" s="386">
        <f t="shared" si="61"/>
        <v>4920000</v>
      </c>
      <c r="AA97" s="387"/>
      <c r="AB97" s="388"/>
      <c r="AC97" s="379">
        <f t="shared" si="79"/>
        <v>3000000</v>
      </c>
      <c r="AD97" s="377"/>
      <c r="AE97" s="377"/>
      <c r="AF97" s="399" t="s">
        <v>422</v>
      </c>
      <c r="AG97" s="389">
        <v>8</v>
      </c>
      <c r="AH97" s="397">
        <v>20</v>
      </c>
      <c r="AI97" s="391" t="s">
        <v>229</v>
      </c>
      <c r="AJ97" s="378"/>
      <c r="AK97" s="378"/>
      <c r="AL97" s="383">
        <v>0</v>
      </c>
      <c r="AM97" s="380" t="s">
        <v>50</v>
      </c>
      <c r="AN97" s="377" t="s">
        <v>51</v>
      </c>
      <c r="AO97" s="377"/>
      <c r="AP97" s="383"/>
      <c r="AQ97" s="383"/>
      <c r="AR97" s="383"/>
      <c r="AS97" s="383"/>
      <c r="AU97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100106, 'Б-100106-13',date'2016-03-04',3, 2, 2, 'RUR', 1, 18, date'2016-03-06', date'2016-03-07', 1001061, 1, to_date('2016-05-09 00:00:00','YYYY-MM-DD HH24:MI:SS'), 6000000, 1080000, 0, 195, 0, 'c1', 8,null);insert into xxxx_oebs_cash_payment_test (ID, INVOICE_ID, OEBS_PAYMENT, DOC_DATE, COMISS_DATE) values (s_xxxx_oebs_cash_payment_test.NEXTVAL, 100106, 3000000, to_date('2016-05-09 00:00:00','YYYY-MM-DD HH24:MI:SS'), date'2016-05-31' );insert into xxxx_client_discount_m  (ID,CLIENT_ID,CLIENT_AVG_DISCOUNT,DT) values (s_xxxx_client_discount_m.NEXTVAL,195, 20, date'2016-03-01');</v>
      </c>
    </row>
    <row r="98" spans="1:47" s="330" customFormat="1" ht="15" customHeight="1" x14ac:dyDescent="0.3">
      <c r="A98" s="375">
        <v>15</v>
      </c>
      <c r="B98" s="440"/>
      <c r="C98" s="403" t="str">
        <f t="shared" si="74"/>
        <v>100015</v>
      </c>
      <c r="D98" s="403" t="str">
        <f t="shared" si="75"/>
        <v>100015/13</v>
      </c>
      <c r="E98" s="404" t="s">
        <v>251</v>
      </c>
      <c r="F98" s="404" t="s">
        <v>252</v>
      </c>
      <c r="G98" s="377">
        <v>1</v>
      </c>
      <c r="H98" s="379">
        <v>100107</v>
      </c>
      <c r="I98" s="403" t="str">
        <f t="shared" si="76"/>
        <v>Б-100107-13</v>
      </c>
      <c r="J98" s="381">
        <v>3</v>
      </c>
      <c r="K98" s="405">
        <v>1</v>
      </c>
      <c r="L98" s="403" t="s">
        <v>42</v>
      </c>
      <c r="M98" s="406">
        <v>1</v>
      </c>
      <c r="N98" s="403">
        <v>18</v>
      </c>
      <c r="O98" s="404" t="s">
        <v>170</v>
      </c>
      <c r="P98" s="404" t="s">
        <v>234</v>
      </c>
      <c r="Q98" s="404" t="s">
        <v>235</v>
      </c>
      <c r="R98" s="407" t="str">
        <f t="shared" si="77"/>
        <v>1001071</v>
      </c>
      <c r="S98" s="403">
        <v>1</v>
      </c>
      <c r="T98" s="401" t="s">
        <v>150</v>
      </c>
      <c r="U98" s="403">
        <v>23902</v>
      </c>
      <c r="V98" s="403">
        <f t="shared" si="78"/>
        <v>4302.3599999999997</v>
      </c>
      <c r="W98" s="403">
        <v>0</v>
      </c>
      <c r="X98" s="384">
        <v>196</v>
      </c>
      <c r="Y98" s="408" t="s">
        <v>47</v>
      </c>
      <c r="Z98" s="386">
        <f t="shared" si="61"/>
        <v>19599.64</v>
      </c>
      <c r="AA98" s="409">
        <f>SUM(Z94:Z98)</f>
        <v>5169201.2799999993</v>
      </c>
      <c r="AB98" s="388"/>
      <c r="AC98" s="410">
        <f t="shared" si="79"/>
        <v>11951</v>
      </c>
      <c r="AD98" s="403"/>
      <c r="AE98" s="403"/>
      <c r="AF98" s="401" t="s">
        <v>422</v>
      </c>
      <c r="AG98" s="411">
        <v>8</v>
      </c>
      <c r="AH98" s="412">
        <v>13</v>
      </c>
      <c r="AI98" s="413" t="s">
        <v>229</v>
      </c>
      <c r="AJ98" s="404"/>
      <c r="AK98" s="404"/>
      <c r="AL98" s="407">
        <v>0</v>
      </c>
      <c r="AM98" s="403" t="s">
        <v>50</v>
      </c>
      <c r="AN98" s="403" t="s">
        <v>51</v>
      </c>
      <c r="AO98" s="403"/>
      <c r="AP98" s="407"/>
      <c r="AQ98" s="407"/>
      <c r="AR98" s="407"/>
      <c r="AS98" s="407"/>
      <c r="AU98" s="330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1, 100107, 'Б-100107-13',date'2016-03-05',3, 1, 1, 'RUR', 1, 18, date'2016-03-06', date'2016-03-07', 1001071, 1, to_date('2016-05-11 00:00:00','YYYY-MM-DD HH24:MI:SS'), 23902, 4302.36, 0, 196, 0, 'c1', 8,null);insert into xxxx_oebs_cash_payment_test (ID, INVOICE_ID, OEBS_PAYMENT, DOC_DATE, COMISS_DATE) values (s_xxxx_oebs_cash_payment_test.NEXTVAL, 100107, 11951, to_date('2016-05-11 00:00:00','YYYY-MM-DD HH24:MI:SS'), date'2016-05-31' );insert into xxxx_client_discount_m  (ID,CLIENT_ID,CLIENT_AVG_DISCOUNT,DT) values (s_xxxx_client_discount_m.NEXTVAL,196, 13, date'2016-03-01');</v>
      </c>
    </row>
    <row r="99" spans="1:47" ht="15" customHeight="1" x14ac:dyDescent="0.3">
      <c r="A99" s="375">
        <v>16</v>
      </c>
      <c r="B99" s="376"/>
      <c r="C99" s="377" t="str">
        <f>"1000"&amp;A99</f>
        <v>100016</v>
      </c>
      <c r="D99" s="377" t="str">
        <f>"1000"&amp;A99&amp;"/13"</f>
        <v>100016/13</v>
      </c>
      <c r="E99" s="378" t="s">
        <v>251</v>
      </c>
      <c r="F99" s="378" t="s">
        <v>252</v>
      </c>
      <c r="G99" s="377">
        <v>1</v>
      </c>
      <c r="H99" s="379">
        <v>100108</v>
      </c>
      <c r="I99" s="380" t="str">
        <f>"Б-"&amp;H99&amp;"-13"</f>
        <v>Б-100108-13</v>
      </c>
      <c r="J99" s="381">
        <v>3</v>
      </c>
      <c r="K99" s="382">
        <v>1</v>
      </c>
      <c r="L99" s="377" t="s">
        <v>42</v>
      </c>
      <c r="M99" s="381">
        <v>1</v>
      </c>
      <c r="N99" s="377">
        <v>18</v>
      </c>
      <c r="O99" s="378" t="s">
        <v>167</v>
      </c>
      <c r="P99" s="378" t="s">
        <v>234</v>
      </c>
      <c r="Q99" s="378" t="s">
        <v>235</v>
      </c>
      <c r="R99" s="383" t="str">
        <f>H99&amp;"1"</f>
        <v>1001081</v>
      </c>
      <c r="S99" s="380">
        <v>1</v>
      </c>
      <c r="T99" s="378" t="s">
        <v>139</v>
      </c>
      <c r="U99" s="377">
        <v>100000</v>
      </c>
      <c r="V99" s="377">
        <f>U99*0.18</f>
        <v>18000</v>
      </c>
      <c r="W99" s="377">
        <v>0</v>
      </c>
      <c r="X99" s="384">
        <v>197</v>
      </c>
      <c r="Y99" s="385" t="s">
        <v>47</v>
      </c>
      <c r="Z99" s="386">
        <f t="shared" si="61"/>
        <v>82000</v>
      </c>
      <c r="AA99" s="387"/>
      <c r="AB99" s="388"/>
      <c r="AC99" s="379">
        <f>U99*0.5</f>
        <v>50000</v>
      </c>
      <c r="AD99" s="377"/>
      <c r="AE99" s="377"/>
      <c r="AF99" s="378" t="s">
        <v>231</v>
      </c>
      <c r="AG99" s="389">
        <v>8</v>
      </c>
      <c r="AH99" s="390">
        <v>13</v>
      </c>
      <c r="AI99" s="391" t="s">
        <v>229</v>
      </c>
      <c r="AJ99" s="378"/>
      <c r="AK99" s="378"/>
      <c r="AL99" s="383">
        <v>0</v>
      </c>
      <c r="AM99" s="380" t="s">
        <v>50</v>
      </c>
      <c r="AN99" s="377" t="s">
        <v>51</v>
      </c>
      <c r="AO99" s="377"/>
      <c r="AP99" s="383"/>
      <c r="AQ99" s="383"/>
      <c r="AR99" s="383"/>
      <c r="AS99" s="383" t="s">
        <v>82</v>
      </c>
      <c r="AU99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100108, 'Б-100108-13',date'2016-03-02',3, 1, 1, 'RUR', 1, 18, date'2016-03-06', date'2016-03-07', 1001081, 1, to_date('2016-03-07 00:00:00','YYYY-MM-DD HH24:MI:SS'), 100000, 18000, 0, 197, 0, 'c1', 8,null);insert into xxxx_oebs_cash_payment_test (ID, INVOICE_ID, OEBS_PAYMENT, DOC_DATE, COMISS_DATE) values (s_xxxx_oebs_cash_payment_test.NEXTVAL, 100108, 50000, to_date('2016-03-07 00:00:00','YYYY-MM-DD HH24:MI:SS'), date'2016-03-31' );insert into xxxx_client_discount_m  (ID,CLIENT_ID,CLIENT_AVG_DISCOUNT,DT) values (s_xxxx_client_discount_m.NEXTVAL,197, 13, date'2016-03-01');</v>
      </c>
    </row>
    <row r="100" spans="1:47" ht="15" customHeight="1" x14ac:dyDescent="0.3">
      <c r="A100" s="375">
        <v>16</v>
      </c>
      <c r="B100" s="376"/>
      <c r="C100" s="377" t="str">
        <f t="shared" ref="C100:C103" si="80">"1000"&amp;A100</f>
        <v>100016</v>
      </c>
      <c r="D100" s="377" t="str">
        <f t="shared" ref="D100:D103" si="81">"1000"&amp;A100&amp;"/13"</f>
        <v>100016/13</v>
      </c>
      <c r="E100" s="378" t="s">
        <v>251</v>
      </c>
      <c r="F100" s="378" t="s">
        <v>252</v>
      </c>
      <c r="G100" s="377">
        <v>1</v>
      </c>
      <c r="H100" s="379">
        <v>100109</v>
      </c>
      <c r="I100" s="380" t="str">
        <f t="shared" ref="I100:I113" si="82">"Б-"&amp;H100&amp;"-13"</f>
        <v>Б-100109-13</v>
      </c>
      <c r="J100" s="381">
        <v>3</v>
      </c>
      <c r="K100" s="398">
        <v>2</v>
      </c>
      <c r="L100" s="377" t="s">
        <v>42</v>
      </c>
      <c r="M100" s="381">
        <v>1</v>
      </c>
      <c r="N100" s="377">
        <v>18</v>
      </c>
      <c r="O100" s="378" t="s">
        <v>168</v>
      </c>
      <c r="P100" s="378" t="s">
        <v>234</v>
      </c>
      <c r="Q100" s="378" t="s">
        <v>235</v>
      </c>
      <c r="R100" s="383" t="str">
        <f t="shared" ref="R100:R103" si="83">H100&amp;"1"</f>
        <v>1001091</v>
      </c>
      <c r="S100" s="380">
        <v>1</v>
      </c>
      <c r="T100" s="378" t="s">
        <v>140</v>
      </c>
      <c r="U100" s="377">
        <v>90000</v>
      </c>
      <c r="V100" s="377">
        <f t="shared" ref="V100:V113" si="84">U100*0.18</f>
        <v>16200</v>
      </c>
      <c r="W100" s="377">
        <v>0</v>
      </c>
      <c r="X100" s="384">
        <v>198</v>
      </c>
      <c r="Y100" s="385" t="s">
        <v>47</v>
      </c>
      <c r="Z100" s="386">
        <f t="shared" si="61"/>
        <v>73800</v>
      </c>
      <c r="AA100" s="387"/>
      <c r="AB100" s="429"/>
      <c r="AC100" s="379">
        <f t="shared" ref="AC100:AC103" si="85">U100*0.5</f>
        <v>45000</v>
      </c>
      <c r="AD100" s="377"/>
      <c r="AE100" s="377"/>
      <c r="AF100" s="378" t="s">
        <v>231</v>
      </c>
      <c r="AG100" s="389">
        <v>8</v>
      </c>
      <c r="AH100" s="395">
        <v>7</v>
      </c>
      <c r="AI100" s="391" t="s">
        <v>229</v>
      </c>
      <c r="AJ100" s="378"/>
      <c r="AK100" s="378"/>
      <c r="AL100" s="383">
        <v>0</v>
      </c>
      <c r="AM100" s="380" t="s">
        <v>50</v>
      </c>
      <c r="AN100" s="377" t="s">
        <v>51</v>
      </c>
      <c r="AO100" s="377"/>
      <c r="AP100" s="383"/>
      <c r="AQ100" s="383"/>
      <c r="AR100" s="383"/>
      <c r="AS100" s="383"/>
      <c r="AU100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100109, 'Б-100109-13',date'2016-03-03',3, 2, 2, 'RUR', 1, 18, date'2016-03-06', date'2016-03-07', 1001091, 1, to_date('2016-03-08 00:00:00','YYYY-MM-DD HH24:MI:SS'), 90000, 16200, 0, 198, 0, 'c1', 8,null);insert into xxxx_oebs_cash_payment_test (ID, INVOICE_ID, OEBS_PAYMENT, DOC_DATE, COMISS_DATE) values (s_xxxx_oebs_cash_payment_test.NEXTVAL, 100109, 45000, to_date('2016-03-08 00:00:00','YYYY-MM-DD HH24:MI:SS'), date'2016-03-31' );insert into xxxx_client_discount_m  (ID,CLIENT_ID,CLIENT_AVG_DISCOUNT,DT) values (s_xxxx_client_discount_m.NEXTVAL,198, 7, date'2016-03-01');</v>
      </c>
    </row>
    <row r="101" spans="1:47" ht="15" customHeight="1" x14ac:dyDescent="0.3">
      <c r="A101" s="375">
        <v>16</v>
      </c>
      <c r="B101" s="376"/>
      <c r="C101" s="377" t="str">
        <f t="shared" si="80"/>
        <v>100016</v>
      </c>
      <c r="D101" s="377" t="str">
        <f t="shared" si="81"/>
        <v>100016/13</v>
      </c>
      <c r="E101" s="378" t="s">
        <v>251</v>
      </c>
      <c r="F101" s="378" t="s">
        <v>252</v>
      </c>
      <c r="G101" s="377">
        <v>1</v>
      </c>
      <c r="H101" s="379">
        <v>100110</v>
      </c>
      <c r="I101" s="380" t="str">
        <f t="shared" si="82"/>
        <v>Б-100110-13</v>
      </c>
      <c r="J101" s="381">
        <v>3</v>
      </c>
      <c r="K101" s="382">
        <v>3</v>
      </c>
      <c r="L101" s="377" t="s">
        <v>42</v>
      </c>
      <c r="M101" s="381">
        <v>1</v>
      </c>
      <c r="N101" s="377">
        <v>18</v>
      </c>
      <c r="O101" s="378" t="s">
        <v>168</v>
      </c>
      <c r="P101" s="378" t="s">
        <v>234</v>
      </c>
      <c r="Q101" s="378" t="s">
        <v>235</v>
      </c>
      <c r="R101" s="383" t="str">
        <f t="shared" si="83"/>
        <v>1001101</v>
      </c>
      <c r="S101" s="380">
        <v>1</v>
      </c>
      <c r="T101" s="378" t="s">
        <v>140</v>
      </c>
      <c r="U101" s="377">
        <v>90000</v>
      </c>
      <c r="V101" s="377">
        <f t="shared" si="84"/>
        <v>16200</v>
      </c>
      <c r="W101" s="377">
        <v>0</v>
      </c>
      <c r="X101" s="384">
        <v>199</v>
      </c>
      <c r="Y101" s="385" t="s">
        <v>47</v>
      </c>
      <c r="Z101" s="386">
        <f t="shared" si="61"/>
        <v>73800</v>
      </c>
      <c r="AA101" s="387"/>
      <c r="AB101" s="429"/>
      <c r="AC101" s="379">
        <f t="shared" si="85"/>
        <v>45000</v>
      </c>
      <c r="AD101" s="377"/>
      <c r="AE101" s="377"/>
      <c r="AF101" s="378" t="s">
        <v>231</v>
      </c>
      <c r="AG101" s="389">
        <v>8</v>
      </c>
      <c r="AH101" s="395">
        <v>7</v>
      </c>
      <c r="AI101" s="391" t="s">
        <v>229</v>
      </c>
      <c r="AJ101" s="378"/>
      <c r="AK101" s="378"/>
      <c r="AL101" s="383">
        <v>0</v>
      </c>
      <c r="AM101" s="380" t="s">
        <v>50</v>
      </c>
      <c r="AN101" s="377" t="s">
        <v>51</v>
      </c>
      <c r="AO101" s="377"/>
      <c r="AP101" s="383"/>
      <c r="AQ101" s="383"/>
      <c r="AR101" s="383"/>
      <c r="AS101" s="383"/>
      <c r="AU101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100110, 'Б-100110-13',date'2016-03-03',3, 3, 3, 'RUR', 1, 18, date'2016-03-06', date'2016-03-07',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date'2016-03-31' );insert into xxxx_client_discount_m  (ID,CLIENT_ID,CLIENT_AVG_DISCOUNT,DT) values (s_xxxx_client_discount_m.NEXTVAL,199, 7, date'2016-03-01');</v>
      </c>
    </row>
    <row r="102" spans="1:47" ht="15" customHeight="1" x14ac:dyDescent="0.3">
      <c r="A102" s="375">
        <v>16</v>
      </c>
      <c r="B102" s="376"/>
      <c r="C102" s="377" t="str">
        <f t="shared" si="80"/>
        <v>100016</v>
      </c>
      <c r="D102" s="377" t="str">
        <f t="shared" si="81"/>
        <v>100016/13</v>
      </c>
      <c r="E102" s="378" t="s">
        <v>251</v>
      </c>
      <c r="F102" s="378" t="s">
        <v>252</v>
      </c>
      <c r="G102" s="377">
        <v>1</v>
      </c>
      <c r="H102" s="379">
        <v>100111</v>
      </c>
      <c r="I102" s="380" t="str">
        <f t="shared" si="82"/>
        <v>Б-100111-13</v>
      </c>
      <c r="J102" s="381">
        <v>3</v>
      </c>
      <c r="K102" s="398">
        <v>2</v>
      </c>
      <c r="L102" s="377" t="s">
        <v>42</v>
      </c>
      <c r="M102" s="381">
        <v>1</v>
      </c>
      <c r="N102" s="377">
        <v>18</v>
      </c>
      <c r="O102" s="378" t="s">
        <v>169</v>
      </c>
      <c r="P102" s="378" t="s">
        <v>234</v>
      </c>
      <c r="Q102" s="378" t="s">
        <v>235</v>
      </c>
      <c r="R102" s="383" t="str">
        <f t="shared" si="83"/>
        <v>1001111</v>
      </c>
      <c r="S102" s="380">
        <v>1</v>
      </c>
      <c r="T102" s="378" t="s">
        <v>141</v>
      </c>
      <c r="U102" s="377">
        <v>80000</v>
      </c>
      <c r="V102" s="377">
        <f t="shared" si="84"/>
        <v>14400</v>
      </c>
      <c r="W102" s="377">
        <v>0</v>
      </c>
      <c r="X102" s="384">
        <v>200</v>
      </c>
      <c r="Y102" s="385" t="s">
        <v>47</v>
      </c>
      <c r="Z102" s="386">
        <f t="shared" si="61"/>
        <v>65600</v>
      </c>
      <c r="AA102" s="387"/>
      <c r="AB102" s="396"/>
      <c r="AC102" s="379">
        <f t="shared" si="85"/>
        <v>40000</v>
      </c>
      <c r="AD102" s="377"/>
      <c r="AE102" s="377"/>
      <c r="AF102" s="378" t="s">
        <v>231</v>
      </c>
      <c r="AG102" s="389">
        <v>8</v>
      </c>
      <c r="AH102" s="397">
        <v>20</v>
      </c>
      <c r="AI102" s="391" t="s">
        <v>229</v>
      </c>
      <c r="AJ102" s="378"/>
      <c r="AK102" s="378"/>
      <c r="AL102" s="383">
        <v>0</v>
      </c>
      <c r="AM102" s="380" t="s">
        <v>50</v>
      </c>
      <c r="AN102" s="377" t="s">
        <v>51</v>
      </c>
      <c r="AO102" s="377"/>
      <c r="AP102" s="383"/>
      <c r="AQ102" s="383"/>
      <c r="AR102" s="383"/>
      <c r="AS102" s="383"/>
      <c r="AU102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100111, 'Б-100111-13',date'2016-03-04',3, 2, 2, 'RUR', 1, 18, date'2016-03-06', date'2016-03-07', 1001111, 1, to_date('2016-03-09 00:00:00','YYYY-MM-DD HH24:MI:SS'), 80000, 14400, 0, 200,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(s_xxxx_client_discount_m.NEXTVAL,200, 20, date'2016-03-01');</v>
      </c>
    </row>
    <row r="103" spans="1:47" s="330" customFormat="1" ht="15" customHeight="1" x14ac:dyDescent="0.3">
      <c r="A103" s="375">
        <v>16</v>
      </c>
      <c r="B103" s="440"/>
      <c r="C103" s="403" t="str">
        <f t="shared" si="80"/>
        <v>100016</v>
      </c>
      <c r="D103" s="403" t="str">
        <f t="shared" si="81"/>
        <v>100016/13</v>
      </c>
      <c r="E103" s="404" t="s">
        <v>251</v>
      </c>
      <c r="F103" s="404" t="s">
        <v>252</v>
      </c>
      <c r="G103" s="377">
        <v>1</v>
      </c>
      <c r="H103" s="379">
        <v>100112</v>
      </c>
      <c r="I103" s="403" t="str">
        <f t="shared" si="82"/>
        <v>Б-100112-13</v>
      </c>
      <c r="J103" s="381">
        <v>3</v>
      </c>
      <c r="K103" s="405">
        <v>1</v>
      </c>
      <c r="L103" s="403" t="s">
        <v>42</v>
      </c>
      <c r="M103" s="406">
        <v>1</v>
      </c>
      <c r="N103" s="403">
        <v>18</v>
      </c>
      <c r="O103" s="404" t="s">
        <v>170</v>
      </c>
      <c r="P103" s="404" t="s">
        <v>234</v>
      </c>
      <c r="Q103" s="404" t="s">
        <v>235</v>
      </c>
      <c r="R103" s="407" t="str">
        <f t="shared" si="83"/>
        <v>1001121</v>
      </c>
      <c r="S103" s="403">
        <v>1</v>
      </c>
      <c r="T103" s="404" t="s">
        <v>142</v>
      </c>
      <c r="U103" s="403">
        <v>60000</v>
      </c>
      <c r="V103" s="403">
        <f t="shared" si="84"/>
        <v>10800</v>
      </c>
      <c r="W103" s="403">
        <v>0</v>
      </c>
      <c r="X103" s="384">
        <v>201</v>
      </c>
      <c r="Y103" s="408" t="s">
        <v>47</v>
      </c>
      <c r="Z103" s="386">
        <f t="shared" si="61"/>
        <v>49200</v>
      </c>
      <c r="AA103" s="409"/>
      <c r="AB103" s="409"/>
      <c r="AC103" s="410">
        <f t="shared" si="85"/>
        <v>30000</v>
      </c>
      <c r="AD103" s="403"/>
      <c r="AE103" s="403"/>
      <c r="AF103" s="404" t="s">
        <v>231</v>
      </c>
      <c r="AG103" s="411">
        <v>8</v>
      </c>
      <c r="AH103" s="412">
        <v>13</v>
      </c>
      <c r="AI103" s="413" t="s">
        <v>229</v>
      </c>
      <c r="AJ103" s="404"/>
      <c r="AK103" s="404"/>
      <c r="AL103" s="407">
        <v>0</v>
      </c>
      <c r="AM103" s="403" t="s">
        <v>50</v>
      </c>
      <c r="AN103" s="403" t="s">
        <v>51</v>
      </c>
      <c r="AO103" s="403"/>
      <c r="AP103" s="407"/>
      <c r="AQ103" s="407"/>
      <c r="AR103" s="407"/>
      <c r="AS103" s="407"/>
      <c r="AU103" t="str">
        <f t="shared" ref="AU103:AU108" si="8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"&amp;A103&amp;", "&amp;C103&amp;", '"&amp;D103&amp;"', date'"&amp;E103&amp;"', date'"&amp;F103&amp;"', "&amp;G103&amp;", "&amp;H103&amp;", '"&amp;I103&amp;"',date'"&amp;O103&amp;"',"&amp;J103&amp;", "&amp;K103&amp;", "&amp;K103&amp;", '"&amp;L103&amp;"', "&amp;M103&amp;", "&amp;N103&amp;", date'"&amp;P103&amp;"', date'"&amp;Q103&amp;"', "&amp;R103&amp;", "&amp;S103&amp;", to_date('"&amp;T103&amp;"','YYYY-MM-DD HH24:MI:SS'), "&amp;U103&amp;", "&amp;V103&amp;", "&amp;W103&amp;", "&amp;X103&amp;", "&amp;AL103&amp;", '"&amp;AN103&amp;"', "&amp;AG103&amp;","&amp;AM103&amp;");"&amp;
IF(LEN(AC103)&gt;0,"insert into xxxx_oebs_cash_payment_test (ID, INVOICE_ID, OEBS_PAYMENT, DOC_DATE, COMISS_DATE) values (s_xxxx_oebs_cash_payment_test.NEXTVAL, "&amp;H103&amp;", "&amp;AC103&amp;", to_date('"&amp;T103&amp;"','YYYY-MM-DD HH24:MI:SS'), "&amp;AF103&amp;" );","")&amp;
IF(LEN(AD103)&gt;0,"insert into xxxx_oebs_cash_payment_test (ID, INVOICE_ID, OEBS_PAYMENT, DOC_DATE, COMISS_DATE) values (s_xxxx_oebs_cash_payment_test.NEXTVAL, "&amp;H103&amp;", "&amp;AD103&amp;", to_date('"&amp;T103&amp;"','YYYY-MM-DD HH24:MI:SS'), "&amp;AF103&amp;" );","")&amp;
IF(LEN(AE103)&gt;0,"insert into xxxx_oebs_cash_payment_test (ID, INVOICE_ID, OEBS_PAYMENT, DOC_DATE, COMISS_DATE) values (s_xxxx_oebs_cash_payment_test.NEXTVAL, "&amp;H103&amp;", "&amp;AE103&amp;", to_date('"&amp;T103&amp;"','YYYY-MM-DD HH24:MI:SS'), "&amp;AF103&amp;" );","")&amp;
IF(LEN(AH103)&gt;0,"insert into xxxx_client_discount_m  (ID,CLIENT_ID,CLIENT_AVG_DISCOUNT,DT) values (s_xxxx_client_discount_m.NEXTVAL,"&amp;X103&amp;", "&amp;AH103&amp;", "&amp;AI103&amp;");","")&amp;
IF(LEN(AJ103)&gt;0,"insert into xxxx_client_discount_m  (ID,CLIENT_ID,CLIENT_AVG_DISCOUNT,DT) values (s_xxxx_client_discount_m.NEXTVAL,"&amp;X103&amp;", "&amp;AJ103&amp;", "&amp;AK103&amp;");","")&amp;
IF(LEN(AO103)&gt;0,"insert into xxxx_contract_signed_attr (ID, CONTRACT_ID, CODE, KEY_NUM) values (s_xxxx_contract_signed_attr.NEXTVAL, "&amp;C103&amp;", 'SUPERCOMMISSION_BONUS' , "&amp;AO103&amp;" );","")&amp;
IF(LEN(AP103)&gt;0,"insert into xxxx_loyal_clients_contr_attr (ID, CONTRACT_ID, CLIENT_ID, LC_TURNOVER, COLLATERAL_FIRST_DT, COLLATERAL_END_DT) values (s_xxxx_loyal_clients_contr_atr.NEXTVAL, "&amp;C103&amp;", "&amp;X103&amp;", "&amp;AP103&amp;", "&amp;AQ103&amp;", "&amp;AR103&amp;"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1, 100112, 'Б-100112-13',date'2016-03-05',3, 1, 1, 'RUR', 1, 18, date'2016-03-06', date'2016-03-07', 1001121, 1, to_date('2016-03-11 00:00:00','YYYY-MM-DD HH24:MI:SS'), 60000, 10800, 0, 201, 0, 'c1', 8,null);insert into xxxx_oebs_cash_payment_test (ID, INVOICE_ID, OEBS_PAYMENT, DOC_DATE, COMISS_DATE) values (s_xxxx_oebs_cash_payment_test.NEXTVAL, 100112, 30000, to_date('2016-03-11 00:00:00','YYYY-MM-DD HH24:MI:SS'), date'2016-03-31' );insert into xxxx_client_discount_m  (ID,CLIENT_ID,CLIENT_AVG_DISCOUNT,DT) values (s_xxxx_client_discount_m.NEXTVAL,201, 13, date'2016-03-01');</v>
      </c>
    </row>
    <row r="104" spans="1:47" ht="15" customHeight="1" x14ac:dyDescent="0.3">
      <c r="A104" s="375">
        <v>17</v>
      </c>
      <c r="B104" s="376"/>
      <c r="C104" s="377" t="str">
        <f>"1000"&amp;A104</f>
        <v>100017</v>
      </c>
      <c r="D104" s="377" t="str">
        <f>"1000"&amp;A104&amp;"/13"</f>
        <v>100017/13</v>
      </c>
      <c r="E104" s="378" t="s">
        <v>251</v>
      </c>
      <c r="F104" s="378" t="s">
        <v>252</v>
      </c>
      <c r="G104" s="377">
        <v>1</v>
      </c>
      <c r="H104" s="379">
        <v>100113</v>
      </c>
      <c r="I104" s="380" t="str">
        <f>"Б-"&amp;H104&amp;"-13"</f>
        <v>Б-100113-13</v>
      </c>
      <c r="J104" s="381">
        <v>3</v>
      </c>
      <c r="K104" s="382">
        <v>1</v>
      </c>
      <c r="L104" s="377" t="s">
        <v>42</v>
      </c>
      <c r="M104" s="381">
        <v>1</v>
      </c>
      <c r="N104" s="377">
        <v>18</v>
      </c>
      <c r="O104" s="378" t="s">
        <v>167</v>
      </c>
      <c r="P104" s="378" t="s">
        <v>234</v>
      </c>
      <c r="Q104" s="378" t="s">
        <v>235</v>
      </c>
      <c r="R104" s="383" t="str">
        <f>H104&amp;"1"</f>
        <v>1001131</v>
      </c>
      <c r="S104" s="380">
        <v>1</v>
      </c>
      <c r="T104" s="378" t="s">
        <v>139</v>
      </c>
      <c r="U104" s="377">
        <v>100000</v>
      </c>
      <c r="V104" s="377">
        <f>U104*0.18</f>
        <v>18000</v>
      </c>
      <c r="W104" s="377">
        <v>0</v>
      </c>
      <c r="X104" s="384">
        <v>202</v>
      </c>
      <c r="Y104" s="385" t="s">
        <v>47</v>
      </c>
      <c r="Z104" s="386">
        <f t="shared" si="61"/>
        <v>82000</v>
      </c>
      <c r="AA104" s="387"/>
      <c r="AB104" s="388"/>
      <c r="AC104" s="379">
        <f>U104*0.5</f>
        <v>50000</v>
      </c>
      <c r="AD104" s="377"/>
      <c r="AE104" s="377"/>
      <c r="AF104" s="378" t="s">
        <v>231</v>
      </c>
      <c r="AG104" s="389">
        <v>8</v>
      </c>
      <c r="AH104" s="390">
        <v>13</v>
      </c>
      <c r="AI104" s="391" t="s">
        <v>229</v>
      </c>
      <c r="AJ104" s="378"/>
      <c r="AK104" s="378"/>
      <c r="AL104" s="383">
        <v>0</v>
      </c>
      <c r="AM104" s="438">
        <v>1</v>
      </c>
      <c r="AN104" s="377" t="s">
        <v>51</v>
      </c>
      <c r="AO104" s="377"/>
      <c r="AP104" s="444">
        <v>10000</v>
      </c>
      <c r="AQ104" s="445" t="s">
        <v>83</v>
      </c>
      <c r="AR104" s="446" t="s">
        <v>84</v>
      </c>
      <c r="AS104" s="383" t="s">
        <v>82</v>
      </c>
      <c r="AU104" t="str">
        <f t="shared" si="8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100113, 'Б-100113-13',date'2016-03-02',3, 1, 1, 'RUR', 1, 18, date'2016-03-06', date'2016-03-07', 1001131, 1, to_date('2016-03-07 00:00:00','YYYY-MM-DD HH24:MI:SS'), 100000, 18000, 0, 202, 0, 'c1', 8,1);insert into xxxx_oebs_cash_payment_test (ID, INVOICE_ID, OEBS_PAYMENT, DOC_DATE, COMISS_DATE) values (s_xxxx_oebs_cash_payment_test.NEXTVAL, 100113, 50000, to_date('2016-03-07 00:00:00','YYYY-MM-DD HH24:MI:SS'), date'2016-03-31' );insert into xxxx_client_discount_m  (ID,CLIENT_ID,CLIENT_AVG_DISCOUNT,DT) values (s_xxxx_client_discount_m.NEXTVAL,202, 13, date'2016-03-01');insert into xxxx_loyal_clients_contr_attr (ID, CONTRACT_ID, CLIENT_ID, LC_TURNOVER, COLLATERAL_FIRST_DT, COLLATERAL_END_DT) values (s_xxxx_loyal_clients_contr_atr.NEXTVAL, 100017, 202, 10000, date'2015-03-01', date'2015-09-30' );</v>
      </c>
    </row>
    <row r="105" spans="1:47" ht="15" customHeight="1" x14ac:dyDescent="0.3">
      <c r="A105" s="375">
        <v>17</v>
      </c>
      <c r="B105" s="376"/>
      <c r="C105" s="377" t="str">
        <f t="shared" ref="C105:C108" si="87">"1000"&amp;A105</f>
        <v>100017</v>
      </c>
      <c r="D105" s="377" t="str">
        <f t="shared" ref="D105:D108" si="88">"1000"&amp;A105&amp;"/13"</f>
        <v>100017/13</v>
      </c>
      <c r="E105" s="378" t="s">
        <v>251</v>
      </c>
      <c r="F105" s="378" t="s">
        <v>252</v>
      </c>
      <c r="G105" s="377">
        <v>1</v>
      </c>
      <c r="H105" s="379">
        <v>100114</v>
      </c>
      <c r="I105" s="380" t="str">
        <f t="shared" si="82"/>
        <v>Б-100114-13</v>
      </c>
      <c r="J105" s="381">
        <v>3</v>
      </c>
      <c r="K105" s="398">
        <v>2</v>
      </c>
      <c r="L105" s="377" t="s">
        <v>42</v>
      </c>
      <c r="M105" s="381">
        <v>1</v>
      </c>
      <c r="N105" s="377">
        <v>18</v>
      </c>
      <c r="O105" s="378" t="s">
        <v>168</v>
      </c>
      <c r="P105" s="378" t="s">
        <v>234</v>
      </c>
      <c r="Q105" s="378" t="s">
        <v>235</v>
      </c>
      <c r="R105" s="383" t="str">
        <f t="shared" ref="R105:R108" si="89">H105&amp;"1"</f>
        <v>1001141</v>
      </c>
      <c r="S105" s="380">
        <v>1</v>
      </c>
      <c r="T105" s="378" t="s">
        <v>140</v>
      </c>
      <c r="U105" s="377">
        <v>90000</v>
      </c>
      <c r="V105" s="377">
        <f t="shared" si="84"/>
        <v>16200</v>
      </c>
      <c r="W105" s="377">
        <v>0</v>
      </c>
      <c r="X105" s="384">
        <v>203</v>
      </c>
      <c r="Y105" s="385" t="s">
        <v>47</v>
      </c>
      <c r="Z105" s="386">
        <f t="shared" si="61"/>
        <v>73800</v>
      </c>
      <c r="AA105" s="387"/>
      <c r="AB105" s="429"/>
      <c r="AC105" s="379">
        <f t="shared" ref="AC105:AC108" si="90">U105*0.5</f>
        <v>45000</v>
      </c>
      <c r="AD105" s="377"/>
      <c r="AE105" s="377"/>
      <c r="AF105" s="378" t="s">
        <v>231</v>
      </c>
      <c r="AG105" s="389">
        <v>8</v>
      </c>
      <c r="AH105" s="395">
        <v>7</v>
      </c>
      <c r="AI105" s="391" t="s">
        <v>229</v>
      </c>
      <c r="AJ105" s="378"/>
      <c r="AK105" s="378"/>
      <c r="AL105" s="383">
        <v>0</v>
      </c>
      <c r="AM105" s="438">
        <v>1</v>
      </c>
      <c r="AN105" s="377" t="s">
        <v>51</v>
      </c>
      <c r="AO105" s="377"/>
      <c r="AP105" s="444">
        <v>10000</v>
      </c>
      <c r="AQ105" s="445" t="s">
        <v>83</v>
      </c>
      <c r="AR105" s="446" t="s">
        <v>84</v>
      </c>
      <c r="AS105" s="383"/>
      <c r="AU105" t="str">
        <f t="shared" si="8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100114, 'Б-100114-13',date'2016-03-03',3, 2, 2, 'RUR', 1, 18, date'2016-03-06', date'2016-03-07', 1001141, 1, to_date('2016-03-08 00:00:00','YYYY-MM-DD HH24:MI:SS'), 90000, 16200, 0, 203, 0, 'c1', 8,1);insert into xxxx_oebs_cash_payment_test (ID, INVOICE_ID, OEBS_PAYMENT, DOC_DATE, COMISS_DATE) values (s_xxxx_oebs_cash_payment_test.NEXTVAL, 100114, 45000, to_date('2016-03-08 00:00:00','YYYY-MM-DD HH24:MI:SS'), date'2016-03-31' );insert into xxxx_client_discount_m  (ID,CLIENT_ID,CLIENT_AVG_DISCOUNT,DT) values (s_xxxx_client_discount_m.NEXTVAL,203, 7, date'2016-03-01');insert into xxxx_loyal_clients_contr_attr (ID, CONTRACT_ID, CLIENT_ID, LC_TURNOVER, COLLATERAL_FIRST_DT, COLLATERAL_END_DT) values (s_xxxx_loyal_clients_contr_atr.NEXTVAL, 100017, 203, 10000, date'2015-03-01', date'2015-09-30' );</v>
      </c>
    </row>
    <row r="106" spans="1:47" ht="15" customHeight="1" x14ac:dyDescent="0.3">
      <c r="A106" s="375">
        <v>17</v>
      </c>
      <c r="B106" s="376"/>
      <c r="C106" s="377" t="str">
        <f t="shared" si="87"/>
        <v>100017</v>
      </c>
      <c r="D106" s="377" t="str">
        <f t="shared" si="88"/>
        <v>100017/13</v>
      </c>
      <c r="E106" s="378" t="s">
        <v>251</v>
      </c>
      <c r="F106" s="378" t="s">
        <v>252</v>
      </c>
      <c r="G106" s="377">
        <v>1</v>
      </c>
      <c r="H106" s="379">
        <v>100115</v>
      </c>
      <c r="I106" s="380" t="str">
        <f t="shared" si="82"/>
        <v>Б-100115-13</v>
      </c>
      <c r="J106" s="381">
        <v>3</v>
      </c>
      <c r="K106" s="382">
        <v>3</v>
      </c>
      <c r="L106" s="377" t="s">
        <v>42</v>
      </c>
      <c r="M106" s="381">
        <v>1</v>
      </c>
      <c r="N106" s="377">
        <v>18</v>
      </c>
      <c r="O106" s="378" t="s">
        <v>168</v>
      </c>
      <c r="P106" s="378" t="s">
        <v>234</v>
      </c>
      <c r="Q106" s="378" t="s">
        <v>235</v>
      </c>
      <c r="R106" s="383" t="str">
        <f t="shared" si="89"/>
        <v>1001151</v>
      </c>
      <c r="S106" s="380">
        <v>1</v>
      </c>
      <c r="T106" s="378" t="s">
        <v>140</v>
      </c>
      <c r="U106" s="377">
        <v>90000</v>
      </c>
      <c r="V106" s="377">
        <f t="shared" si="84"/>
        <v>16200</v>
      </c>
      <c r="W106" s="377">
        <v>0</v>
      </c>
      <c r="X106" s="384">
        <v>204</v>
      </c>
      <c r="Y106" s="385" t="s">
        <v>47</v>
      </c>
      <c r="Z106" s="386">
        <f t="shared" si="61"/>
        <v>73800</v>
      </c>
      <c r="AA106" s="387"/>
      <c r="AB106" s="429"/>
      <c r="AC106" s="379">
        <f t="shared" si="90"/>
        <v>45000</v>
      </c>
      <c r="AD106" s="377"/>
      <c r="AE106" s="377"/>
      <c r="AF106" s="378" t="s">
        <v>231</v>
      </c>
      <c r="AG106" s="389">
        <v>8</v>
      </c>
      <c r="AH106" s="395">
        <v>7</v>
      </c>
      <c r="AI106" s="391" t="s">
        <v>229</v>
      </c>
      <c r="AJ106" s="378"/>
      <c r="AK106" s="378"/>
      <c r="AL106" s="383">
        <v>0</v>
      </c>
      <c r="AM106" s="438">
        <v>1</v>
      </c>
      <c r="AN106" s="377" t="s">
        <v>51</v>
      </c>
      <c r="AO106" s="377"/>
      <c r="AP106" s="444">
        <v>10000</v>
      </c>
      <c r="AQ106" s="445" t="s">
        <v>83</v>
      </c>
      <c r="AR106" s="446" t="s">
        <v>84</v>
      </c>
      <c r="AS106" s="383"/>
      <c r="AU106" t="str">
        <f t="shared" si="8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100115, 'Б-100115-13',date'2016-03-03',3, 3, 3, 'RUR', 1, 18, date'2016-03-06', date'2016-03-07', 1001151, 1, to_date('2016-03-08 00:00:00','YYYY-MM-DD HH24:MI:SS'), 90000, 16200, 0, 204, 0, 'c1', 8,1);insert into xxxx_oebs_cash_payment_test (ID, INVOICE_ID, OEBS_PAYMENT, DOC_DATE, COMISS_DATE) values (s_xxxx_oebs_cash_payment_test.NEXTVAL, 100115, 45000, to_date('2016-03-08 00:00:00','YYYY-MM-DD HH24:MI:SS'), date'2016-03-31' );insert into xxxx_client_discount_m  (ID,CLIENT_ID,CLIENT_AVG_DISCOUNT,DT) values (s_xxxx_client_discount_m.NEXTVAL,204, 7, date'2016-03-01');insert into xxxx_loyal_clients_contr_attr (ID, CONTRACT_ID, CLIENT_ID, LC_TURNOVER, COLLATERAL_FIRST_DT, COLLATERAL_END_DT) values (s_xxxx_loyal_clients_contr_atr.NEXTVAL, 100017, 204, 10000, date'2015-03-01', date'2015-09-30' );</v>
      </c>
    </row>
    <row r="107" spans="1:47" ht="15" customHeight="1" x14ac:dyDescent="0.3">
      <c r="A107" s="375">
        <v>17</v>
      </c>
      <c r="B107" s="376"/>
      <c r="C107" s="377" t="str">
        <f t="shared" si="87"/>
        <v>100017</v>
      </c>
      <c r="D107" s="377" t="str">
        <f t="shared" si="88"/>
        <v>100017/13</v>
      </c>
      <c r="E107" s="378" t="s">
        <v>251</v>
      </c>
      <c r="F107" s="378" t="s">
        <v>252</v>
      </c>
      <c r="G107" s="377">
        <v>1</v>
      </c>
      <c r="H107" s="379">
        <v>100116</v>
      </c>
      <c r="I107" s="380" t="str">
        <f t="shared" si="82"/>
        <v>Б-100116-13</v>
      </c>
      <c r="J107" s="381">
        <v>3</v>
      </c>
      <c r="K107" s="398">
        <v>2</v>
      </c>
      <c r="L107" s="377" t="s">
        <v>42</v>
      </c>
      <c r="M107" s="381">
        <v>1</v>
      </c>
      <c r="N107" s="377">
        <v>18</v>
      </c>
      <c r="O107" s="378" t="s">
        <v>169</v>
      </c>
      <c r="P107" s="378" t="s">
        <v>234</v>
      </c>
      <c r="Q107" s="378" t="s">
        <v>235</v>
      </c>
      <c r="R107" s="383" t="str">
        <f t="shared" si="89"/>
        <v>1001161</v>
      </c>
      <c r="S107" s="380">
        <v>1</v>
      </c>
      <c r="T107" s="378" t="s">
        <v>141</v>
      </c>
      <c r="U107" s="377">
        <v>80000</v>
      </c>
      <c r="V107" s="377">
        <f t="shared" si="84"/>
        <v>14400</v>
      </c>
      <c r="W107" s="377">
        <v>0</v>
      </c>
      <c r="X107" s="384">
        <v>205</v>
      </c>
      <c r="Y107" s="385" t="s">
        <v>47</v>
      </c>
      <c r="Z107" s="386">
        <f t="shared" si="61"/>
        <v>65600</v>
      </c>
      <c r="AA107" s="387"/>
      <c r="AB107" s="396"/>
      <c r="AC107" s="379">
        <f t="shared" si="90"/>
        <v>40000</v>
      </c>
      <c r="AD107" s="377"/>
      <c r="AE107" s="377"/>
      <c r="AF107" s="378" t="s">
        <v>231</v>
      </c>
      <c r="AG107" s="389">
        <v>8</v>
      </c>
      <c r="AH107" s="397">
        <v>20</v>
      </c>
      <c r="AI107" s="391" t="s">
        <v>229</v>
      </c>
      <c r="AJ107" s="378"/>
      <c r="AK107" s="378"/>
      <c r="AL107" s="383">
        <v>0</v>
      </c>
      <c r="AM107" s="438">
        <v>1</v>
      </c>
      <c r="AN107" s="377" t="s">
        <v>51</v>
      </c>
      <c r="AO107" s="377"/>
      <c r="AP107" s="444">
        <v>10000</v>
      </c>
      <c r="AQ107" s="445" t="s">
        <v>83</v>
      </c>
      <c r="AR107" s="446" t="s">
        <v>84</v>
      </c>
      <c r="AS107" s="383"/>
      <c r="AU107" t="str">
        <f t="shared" si="8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100116, 'Б-100116-13',date'2016-03-04',3, 2, 2, 'RUR', 1, 18, date'2016-03-06', date'2016-03-07', 1001161, 1, to_date('2016-03-09 00:00:00','YYYY-MM-DD HH24:MI:SS'), 80000, 14400, 0, 205, 0, 'c1', 8,1);insert into xxxx_oebs_cash_payment_test (ID, INVOICE_ID, OEBS_PAYMENT, DOC_DATE, COMISS_DATE) values (s_xxxx_oebs_cash_payment_test.NEXTVAL, 100116, 40000, to_date('2016-03-09 00:00:00','YYYY-MM-DD HH24:MI:SS'), date'2016-03-31' );insert into xxxx_client_discount_m  (ID,CLIENT_ID,CLIENT_AVG_DISCOUNT,DT) values (s_xxxx_client_discount_m.NEXTVAL,205, 20, date'2016-03-01');insert into xxxx_loyal_clients_contr_attr (ID, CONTRACT_ID, CLIENT_ID, LC_TURNOVER, COLLATERAL_FIRST_DT, COLLATERAL_END_DT) values (s_xxxx_loyal_clients_contr_atr.NEXTVAL, 100017, 205, 10000, date'2015-03-01', date'2015-09-30' );</v>
      </c>
    </row>
    <row r="108" spans="1:47" s="330" customFormat="1" ht="15" customHeight="1" x14ac:dyDescent="0.3">
      <c r="A108" s="375">
        <v>17</v>
      </c>
      <c r="B108" s="440"/>
      <c r="C108" s="403" t="str">
        <f t="shared" si="87"/>
        <v>100017</v>
      </c>
      <c r="D108" s="403" t="str">
        <f t="shared" si="88"/>
        <v>100017/13</v>
      </c>
      <c r="E108" s="404" t="s">
        <v>251</v>
      </c>
      <c r="F108" s="404" t="s">
        <v>252</v>
      </c>
      <c r="G108" s="377">
        <v>1</v>
      </c>
      <c r="H108" s="379">
        <v>100117</v>
      </c>
      <c r="I108" s="403" t="str">
        <f t="shared" si="82"/>
        <v>Б-100117-13</v>
      </c>
      <c r="J108" s="381">
        <v>3</v>
      </c>
      <c r="K108" s="405">
        <v>1</v>
      </c>
      <c r="L108" s="403" t="s">
        <v>42</v>
      </c>
      <c r="M108" s="406">
        <v>1</v>
      </c>
      <c r="N108" s="403">
        <v>18</v>
      </c>
      <c r="O108" s="404" t="s">
        <v>170</v>
      </c>
      <c r="P108" s="404" t="s">
        <v>234</v>
      </c>
      <c r="Q108" s="404" t="s">
        <v>235</v>
      </c>
      <c r="R108" s="407" t="str">
        <f t="shared" si="89"/>
        <v>1001171</v>
      </c>
      <c r="S108" s="403">
        <v>1</v>
      </c>
      <c r="T108" s="404" t="s">
        <v>142</v>
      </c>
      <c r="U108" s="403">
        <v>60000</v>
      </c>
      <c r="V108" s="403">
        <f t="shared" si="84"/>
        <v>10800</v>
      </c>
      <c r="W108" s="403">
        <v>0</v>
      </c>
      <c r="X108" s="384">
        <v>206</v>
      </c>
      <c r="Y108" s="408" t="s">
        <v>47</v>
      </c>
      <c r="Z108" s="386">
        <f t="shared" si="61"/>
        <v>49200</v>
      </c>
      <c r="AA108" s="409"/>
      <c r="AB108" s="409"/>
      <c r="AC108" s="410">
        <f t="shared" si="90"/>
        <v>30000</v>
      </c>
      <c r="AD108" s="403"/>
      <c r="AE108" s="403"/>
      <c r="AF108" s="404" t="s">
        <v>231</v>
      </c>
      <c r="AG108" s="411">
        <v>8</v>
      </c>
      <c r="AH108" s="412">
        <v>13</v>
      </c>
      <c r="AI108" s="413" t="s">
        <v>229</v>
      </c>
      <c r="AJ108" s="404"/>
      <c r="AK108" s="404"/>
      <c r="AL108" s="407">
        <v>0</v>
      </c>
      <c r="AM108" s="436">
        <v>1</v>
      </c>
      <c r="AN108" s="403" t="s">
        <v>51</v>
      </c>
      <c r="AO108" s="403"/>
      <c r="AP108" s="447">
        <v>10000</v>
      </c>
      <c r="AQ108" s="448" t="s">
        <v>83</v>
      </c>
      <c r="AR108" s="449" t="s">
        <v>84</v>
      </c>
      <c r="AS108" s="407"/>
      <c r="AU108" t="str">
        <f t="shared" si="8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1, 100117, 'Б-100117-13',date'2016-03-05',3, 1, 1, 'RUR', 1, 18, date'2016-03-06', date'2016-03-07', 1001171, 1, to_date('2016-03-11 00:00:00','YYYY-MM-DD HH24:MI:SS'), 60000, 10800, 0, 206, 0, 'c1', 8,1);insert into xxxx_oebs_cash_payment_test (ID, INVOICE_ID, OEBS_PAYMENT, DOC_DATE, COMISS_DATE) values (s_xxxx_oebs_cash_payment_test.NEXTVAL, 100117, 30000, to_date('2016-03-11 00:00:00','YYYY-MM-DD HH24:MI:SS'), date'2016-03-31' );insert into xxxx_client_discount_m  (ID,CLIENT_ID,CLIENT_AVG_DISCOUNT,DT) values (s_xxxx_client_discount_m.NEXTVAL,206, 13, date'2016-03-01');insert into xxxx_loyal_clients_contr_attr (ID, CONTRACT_ID, CLIENT_ID, LC_TURNOVER, COLLATERAL_FIRST_DT, COLLATERAL_END_DT) values (s_xxxx_loyal_clients_contr_atr.NEXTVAL, 100017, 206, 10000, date'2015-03-01', date'2015-09-30' );</v>
      </c>
    </row>
    <row r="109" spans="1:47" ht="15" customHeight="1" x14ac:dyDescent="0.3">
      <c r="A109" s="375">
        <v>18</v>
      </c>
      <c r="B109" s="441"/>
      <c r="C109" s="377" t="str">
        <f>"1000"&amp;A109</f>
        <v>100018</v>
      </c>
      <c r="D109" s="377" t="str">
        <f>"1000"&amp;A109&amp;"/13"</f>
        <v>100018/13</v>
      </c>
      <c r="E109" s="378" t="s">
        <v>251</v>
      </c>
      <c r="F109" s="378" t="s">
        <v>252</v>
      </c>
      <c r="G109" s="377">
        <v>1</v>
      </c>
      <c r="H109" s="379">
        <v>100118</v>
      </c>
      <c r="I109" s="380" t="str">
        <f>"Б-"&amp;H109&amp;"-13"</f>
        <v>Б-100118-13</v>
      </c>
      <c r="J109" s="381">
        <v>3</v>
      </c>
      <c r="K109" s="382">
        <v>1</v>
      </c>
      <c r="L109" s="377" t="s">
        <v>42</v>
      </c>
      <c r="M109" s="381">
        <v>1</v>
      </c>
      <c r="N109" s="377">
        <v>18</v>
      </c>
      <c r="O109" s="399" t="s">
        <v>171</v>
      </c>
      <c r="P109" s="399" t="s">
        <v>543</v>
      </c>
      <c r="Q109" s="399" t="s">
        <v>544</v>
      </c>
      <c r="R109" s="383" t="str">
        <f>H109&amp;"1"</f>
        <v>1001181</v>
      </c>
      <c r="S109" s="380">
        <v>1</v>
      </c>
      <c r="T109" s="399" t="s">
        <v>151</v>
      </c>
      <c r="U109" s="377">
        <v>100000</v>
      </c>
      <c r="V109" s="377">
        <f>U109*0.18</f>
        <v>18000</v>
      </c>
      <c r="W109" s="377">
        <v>0</v>
      </c>
      <c r="X109" s="384">
        <v>207</v>
      </c>
      <c r="Y109" s="385" t="s">
        <v>47</v>
      </c>
      <c r="Z109" s="386">
        <f t="shared" si="61"/>
        <v>82000</v>
      </c>
      <c r="AA109" s="387"/>
      <c r="AB109" s="388"/>
      <c r="AC109" s="379">
        <f>U109*0.5</f>
        <v>50000</v>
      </c>
      <c r="AD109" s="377"/>
      <c r="AE109" s="377"/>
      <c r="AF109" s="378" t="s">
        <v>231</v>
      </c>
      <c r="AG109" s="389">
        <v>8</v>
      </c>
      <c r="AH109" s="390">
        <v>13</v>
      </c>
      <c r="AI109" s="391" t="s">
        <v>229</v>
      </c>
      <c r="AJ109" s="378"/>
      <c r="AK109" s="378"/>
      <c r="AL109" s="383">
        <v>0</v>
      </c>
      <c r="AM109" s="380" t="s">
        <v>50</v>
      </c>
      <c r="AN109" s="377" t="s">
        <v>51</v>
      </c>
      <c r="AO109" s="377"/>
      <c r="AP109" s="383"/>
      <c r="AQ109" s="383"/>
      <c r="AR109" s="383"/>
      <c r="AS109" s="383" t="s">
        <v>82</v>
      </c>
      <c r="AU109" t="str">
        <f t="shared" ref="AU109:AU116" si="9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"&amp;A109&amp;", "&amp;C109&amp;", '"&amp;D109&amp;"', date'"&amp;E109&amp;"', date'"&amp;F109&amp;"', "&amp;G109&amp;", "&amp;H109&amp;", '"&amp;I109&amp;"',date'"&amp;O109&amp;"',"&amp;J109&amp;", "&amp;K109&amp;", "&amp;K109&amp;", '"&amp;L109&amp;"', "&amp;M109&amp;", "&amp;N109&amp;", date'"&amp;P109&amp;"', date'"&amp;Q109&amp;"', "&amp;R109&amp;", "&amp;S109&amp;", to_date('"&amp;T109&amp;"','YYYY-MM-DD HH24:MI:SS'), "&amp;U109&amp;", "&amp;V109&amp;", "&amp;W109&amp;", "&amp;X109&amp;", "&amp;AL109&amp;", '"&amp;AN109&amp;"', "&amp;AG109&amp;","&amp;AM109&amp;");"&amp;
IF(LEN(AC109)&gt;0,"insert into xxxx_oebs_cash_payment_test (ID, INVOICE_ID, OEBS_PAYMENT, DOC_DATE, COMISS_DATE) values (s_xxxx_oebs_cash_payment_test.NEXTVAL, "&amp;H109&amp;", "&amp;AC109&amp;", to_date('"&amp;T109&amp;"','YYYY-MM-DD HH24:MI:SS'), "&amp;AF109&amp;" );","")&amp;
IF(LEN(AD109)&gt;0,"insert into xxxx_oebs_cash_payment_test (ID, INVOICE_ID, OEBS_PAYMENT, DOC_DATE, COMISS_DATE) values (s_xxxx_oebs_cash_payment_test.NEXTVAL, "&amp;H109&amp;", "&amp;AD109&amp;", to_date('"&amp;T109&amp;"','YYYY-MM-DD HH24:MI:SS'), "&amp;AF109&amp;" );","")&amp;
IF(LEN(AE109)&gt;0,"insert into xxxx_oebs_cash_payment_test (ID, INVOICE_ID, OEBS_PAYMENT, DOC_DATE, COMISS_DATE) values (s_xxxx_oebs_cash_payment_test.NEXTVAL, "&amp;H109&amp;", "&amp;AE109&amp;", to_date('"&amp;T109&amp;"','YYYY-MM-DD HH24:MI:SS'), "&amp;AF109&amp;" );","")&amp;
IF(LEN(AH109)&gt;0,"insert into xxxx_client_discount_m  (ID,CLIENT_ID,CLIENT_AVG_DISCOUNT,DT) values (s_xxxx_client_discount_m.NEXTVAL,"&amp;X109&amp;", "&amp;AH109&amp;", "&amp;AI109&amp;");","")&amp;
IF(LEN(AJ109)&gt;0,"insert into xxxx_client_discount_m  (ID,CLIENT_ID,CLIENT_AVG_DISCOUNT,DT) values (s_xxxx_client_discount_m.NEXTVAL,"&amp;X109&amp;", "&amp;AJ109&amp;", "&amp;AK109&amp;");","")&amp;
IF(LEN(AO109)&gt;0,"insert into xxxx_contract_signed_attr (ID, CONTRACT_ID, CODE, KEY_NUM) values (s_xxxx_contract_signed_attr.NEXTVAL, "&amp;C109&amp;", 'SUPERCOMMISSION_BONUS' , "&amp;AO109&amp;" );","")&amp;
IF(LEN(AP109)&gt;0,"insert into xxxx_loyal_clients_contr_attr (ID, CONTRACT_ID, CLIENT_ID, LC_TURNOVER, COLLATERAL_FIRST_DT, COLLATERAL_END_DT) values (s_xxxx_loyal_clients_contr_atr.NEXTVAL, "&amp;C109&amp;", "&amp;X109&amp;", "&amp;AP109&amp;", "&amp;AQ109&amp;", "&amp;AR109&amp;"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100118, 'Б-100118-13',date'2016-02-02',3, 1, 1, 'RUR', 1, 18, date'2016-02-06', date'2016-02-07', 1001181, 1, to_date('2016-02-07 00:00:00','YYYY-MM-DD HH24:MI:SS'), 100000, 18000, 0, 207, 0, 'c1', 8,null);insert into xxxx_oebs_cash_payment_test (ID, INVOICE_ID, OEBS_PAYMENT, DOC_DATE, COMISS_DATE) values (s_xxxx_oebs_cash_payment_test.NEXTVAL, 100118, 50000, to_date('2016-02-07 00:00:00','YYYY-MM-DD HH24:MI:SS'), date'2016-03-31' );insert into xxxx_client_discount_m  (ID,CLIENT_ID,CLIENT_AVG_DISCOUNT,DT) values (s_xxxx_client_discount_m.NEXTVAL,207, 13, date'2016-03-01');</v>
      </c>
    </row>
    <row r="110" spans="1:47" ht="15" customHeight="1" x14ac:dyDescent="0.3">
      <c r="A110" s="375">
        <v>18</v>
      </c>
      <c r="B110" s="441"/>
      <c r="C110" s="377" t="str">
        <f t="shared" ref="C110:C113" si="92">"1000"&amp;A110</f>
        <v>100018</v>
      </c>
      <c r="D110" s="377" t="str">
        <f t="shared" ref="D110:D113" si="93">"1000"&amp;A110&amp;"/13"</f>
        <v>100018/13</v>
      </c>
      <c r="E110" s="378" t="s">
        <v>251</v>
      </c>
      <c r="F110" s="378" t="s">
        <v>252</v>
      </c>
      <c r="G110" s="377">
        <v>1</v>
      </c>
      <c r="H110" s="379">
        <v>100119</v>
      </c>
      <c r="I110" s="380" t="str">
        <f t="shared" si="82"/>
        <v>Б-100119-13</v>
      </c>
      <c r="J110" s="381">
        <v>3</v>
      </c>
      <c r="K110" s="398">
        <v>2</v>
      </c>
      <c r="L110" s="377" t="s">
        <v>42</v>
      </c>
      <c r="M110" s="381">
        <v>1</v>
      </c>
      <c r="N110" s="377">
        <v>18</v>
      </c>
      <c r="O110" s="378" t="s">
        <v>168</v>
      </c>
      <c r="P110" s="378" t="s">
        <v>234</v>
      </c>
      <c r="Q110" s="378" t="s">
        <v>235</v>
      </c>
      <c r="R110" s="383" t="str">
        <f t="shared" ref="R110:R113" si="94">H110&amp;"1"</f>
        <v>1001191</v>
      </c>
      <c r="S110" s="380">
        <v>1</v>
      </c>
      <c r="T110" s="378" t="s">
        <v>140</v>
      </c>
      <c r="U110" s="377">
        <v>90000</v>
      </c>
      <c r="V110" s="377">
        <f t="shared" si="84"/>
        <v>16200</v>
      </c>
      <c r="W110" s="377">
        <v>0</v>
      </c>
      <c r="X110" s="384">
        <v>208</v>
      </c>
      <c r="Y110" s="385" t="s">
        <v>47</v>
      </c>
      <c r="Z110" s="386">
        <f t="shared" si="61"/>
        <v>73800</v>
      </c>
      <c r="AA110" s="387"/>
      <c r="AB110" s="429"/>
      <c r="AC110" s="379">
        <f t="shared" ref="AC110:AC113" si="95">U110*0.5</f>
        <v>45000</v>
      </c>
      <c r="AD110" s="377"/>
      <c r="AE110" s="377"/>
      <c r="AF110" s="378" t="s">
        <v>231</v>
      </c>
      <c r="AG110" s="389">
        <v>8</v>
      </c>
      <c r="AH110" s="395">
        <v>7</v>
      </c>
      <c r="AI110" s="391" t="s">
        <v>229</v>
      </c>
      <c r="AJ110" s="378"/>
      <c r="AK110" s="378"/>
      <c r="AL110" s="383">
        <v>0</v>
      </c>
      <c r="AM110" s="380" t="s">
        <v>50</v>
      </c>
      <c r="AN110" s="377" t="s">
        <v>51</v>
      </c>
      <c r="AO110" s="377"/>
      <c r="AP110" s="383"/>
      <c r="AQ110" s="383"/>
      <c r="AR110" s="383"/>
      <c r="AS110" s="383"/>
      <c r="AU110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100119, 'Б-100119-13',date'2016-03-03',3, 2, 2, 'RUR', 1, 18, date'2016-03-06', date'2016-03-07', 1001191, 1, to_date('2016-03-08 00:00:00','YYYY-MM-DD HH24:MI:SS'), 90000, 16200, 0, 208,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(s_xxxx_client_discount_m.NEXTVAL,208, 7, date'2016-03-01');</v>
      </c>
    </row>
    <row r="111" spans="1:47" ht="15" customHeight="1" x14ac:dyDescent="0.3">
      <c r="A111" s="375">
        <v>18</v>
      </c>
      <c r="B111" s="441"/>
      <c r="C111" s="377" t="str">
        <f t="shared" si="92"/>
        <v>100018</v>
      </c>
      <c r="D111" s="377" t="str">
        <f t="shared" si="93"/>
        <v>100018/13</v>
      </c>
      <c r="E111" s="378" t="s">
        <v>251</v>
      </c>
      <c r="F111" s="378" t="s">
        <v>252</v>
      </c>
      <c r="G111" s="377">
        <v>1</v>
      </c>
      <c r="H111" s="379">
        <v>100120</v>
      </c>
      <c r="I111" s="380" t="str">
        <f t="shared" si="82"/>
        <v>Б-100120-13</v>
      </c>
      <c r="J111" s="381">
        <v>3</v>
      </c>
      <c r="K111" s="382">
        <v>3</v>
      </c>
      <c r="L111" s="377" t="s">
        <v>42</v>
      </c>
      <c r="M111" s="381">
        <v>1</v>
      </c>
      <c r="N111" s="377">
        <v>18</v>
      </c>
      <c r="O111" s="378" t="s">
        <v>168</v>
      </c>
      <c r="P111" s="378" t="s">
        <v>234</v>
      </c>
      <c r="Q111" s="378" t="s">
        <v>235</v>
      </c>
      <c r="R111" s="383" t="str">
        <f t="shared" si="94"/>
        <v>1001201</v>
      </c>
      <c r="S111" s="380">
        <v>1</v>
      </c>
      <c r="T111" s="378" t="s">
        <v>140</v>
      </c>
      <c r="U111" s="377">
        <v>90000</v>
      </c>
      <c r="V111" s="377">
        <f t="shared" si="84"/>
        <v>16200</v>
      </c>
      <c r="W111" s="377">
        <v>0</v>
      </c>
      <c r="X111" s="384">
        <v>209</v>
      </c>
      <c r="Y111" s="385" t="s">
        <v>47</v>
      </c>
      <c r="Z111" s="386">
        <f t="shared" si="61"/>
        <v>73800</v>
      </c>
      <c r="AA111" s="387"/>
      <c r="AB111" s="429"/>
      <c r="AC111" s="379">
        <f t="shared" si="95"/>
        <v>45000</v>
      </c>
      <c r="AD111" s="377"/>
      <c r="AE111" s="377"/>
      <c r="AF111" s="378" t="s">
        <v>231</v>
      </c>
      <c r="AG111" s="389">
        <v>8</v>
      </c>
      <c r="AH111" s="395">
        <v>7</v>
      </c>
      <c r="AI111" s="391" t="s">
        <v>229</v>
      </c>
      <c r="AJ111" s="378"/>
      <c r="AK111" s="378"/>
      <c r="AL111" s="383">
        <v>0</v>
      </c>
      <c r="AM111" s="380" t="s">
        <v>50</v>
      </c>
      <c r="AN111" s="377" t="s">
        <v>51</v>
      </c>
      <c r="AO111" s="377"/>
      <c r="AP111" s="383"/>
      <c r="AQ111" s="383"/>
      <c r="AR111" s="383"/>
      <c r="AS111" s="383"/>
      <c r="AU111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100120, 'Б-100120-13',date'2016-03-03',3, 3, 3, 'RUR', 1, 18, date'2016-03-06', date'2016-03-07', 1001201, 1, to_date('2016-03-08 00:00:00','YYYY-MM-DD HH24:MI:SS'), 90000, 16200, 0, 209,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(s_xxxx_client_discount_m.NEXTVAL,209, 7, date'2016-03-01');</v>
      </c>
    </row>
    <row r="112" spans="1:47" ht="15" customHeight="1" x14ac:dyDescent="0.3">
      <c r="A112" s="375">
        <v>18</v>
      </c>
      <c r="B112" s="441"/>
      <c r="C112" s="377" t="str">
        <f t="shared" si="92"/>
        <v>100018</v>
      </c>
      <c r="D112" s="377" t="str">
        <f t="shared" si="93"/>
        <v>100018/13</v>
      </c>
      <c r="E112" s="378" t="s">
        <v>251</v>
      </c>
      <c r="F112" s="378" t="s">
        <v>252</v>
      </c>
      <c r="G112" s="377">
        <v>1</v>
      </c>
      <c r="H112" s="379">
        <v>100121</v>
      </c>
      <c r="I112" s="380" t="str">
        <f t="shared" si="82"/>
        <v>Б-100121-13</v>
      </c>
      <c r="J112" s="381">
        <v>3</v>
      </c>
      <c r="K112" s="398">
        <v>2</v>
      </c>
      <c r="L112" s="377" t="s">
        <v>42</v>
      </c>
      <c r="M112" s="381">
        <v>1</v>
      </c>
      <c r="N112" s="377">
        <v>18</v>
      </c>
      <c r="O112" s="378" t="s">
        <v>169</v>
      </c>
      <c r="P112" s="378" t="s">
        <v>234</v>
      </c>
      <c r="Q112" s="378" t="s">
        <v>235</v>
      </c>
      <c r="R112" s="383" t="str">
        <f t="shared" si="94"/>
        <v>1001211</v>
      </c>
      <c r="S112" s="380">
        <v>1</v>
      </c>
      <c r="T112" s="378" t="s">
        <v>141</v>
      </c>
      <c r="U112" s="377">
        <v>80000</v>
      </c>
      <c r="V112" s="377">
        <f t="shared" si="84"/>
        <v>14400</v>
      </c>
      <c r="W112" s="377">
        <v>0</v>
      </c>
      <c r="X112" s="384">
        <v>210</v>
      </c>
      <c r="Y112" s="385" t="s">
        <v>47</v>
      </c>
      <c r="Z112" s="386">
        <f t="shared" si="61"/>
        <v>65600</v>
      </c>
      <c r="AA112" s="387"/>
      <c r="AB112" s="396"/>
      <c r="AC112" s="379">
        <f t="shared" si="95"/>
        <v>40000</v>
      </c>
      <c r="AD112" s="377"/>
      <c r="AE112" s="377"/>
      <c r="AF112" s="378" t="s">
        <v>231</v>
      </c>
      <c r="AG112" s="389">
        <v>8</v>
      </c>
      <c r="AH112" s="397">
        <v>20</v>
      </c>
      <c r="AI112" s="391" t="s">
        <v>229</v>
      </c>
      <c r="AJ112" s="378"/>
      <c r="AK112" s="378"/>
      <c r="AL112" s="383">
        <v>0</v>
      </c>
      <c r="AM112" s="380" t="s">
        <v>50</v>
      </c>
      <c r="AN112" s="377" t="s">
        <v>51</v>
      </c>
      <c r="AO112" s="377"/>
      <c r="AP112" s="383"/>
      <c r="AQ112" s="383"/>
      <c r="AR112" s="383"/>
      <c r="AS112" s="383"/>
      <c r="AU112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100121, 'Б-100121-13',date'2016-03-04',3, 2, 2, 'RUR', 1, 18, date'2016-03-06', date'2016-03-07', 1001211, 1, to_date('2016-03-09 00:00:00','YYYY-MM-DD HH24:MI:SS'), 80000, 14400, 0, 210,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(s_xxxx_client_discount_m.NEXTVAL,210, 20, date'2016-03-01');</v>
      </c>
    </row>
    <row r="113" spans="1:47" s="330" customFormat="1" ht="15" customHeight="1" x14ac:dyDescent="0.3">
      <c r="A113" s="375">
        <v>18</v>
      </c>
      <c r="B113" s="433"/>
      <c r="C113" s="403" t="str">
        <f t="shared" si="92"/>
        <v>100018</v>
      </c>
      <c r="D113" s="403" t="str">
        <f t="shared" si="93"/>
        <v>100018/13</v>
      </c>
      <c r="E113" s="404" t="s">
        <v>251</v>
      </c>
      <c r="F113" s="404" t="s">
        <v>252</v>
      </c>
      <c r="G113" s="377">
        <v>1</v>
      </c>
      <c r="H113" s="379">
        <v>100122</v>
      </c>
      <c r="I113" s="403" t="str">
        <f t="shared" si="82"/>
        <v>Б-100122-13</v>
      </c>
      <c r="J113" s="381">
        <v>3</v>
      </c>
      <c r="K113" s="405">
        <v>1</v>
      </c>
      <c r="L113" s="403" t="s">
        <v>42</v>
      </c>
      <c r="M113" s="406">
        <v>1</v>
      </c>
      <c r="N113" s="403">
        <v>18</v>
      </c>
      <c r="O113" s="404" t="s">
        <v>170</v>
      </c>
      <c r="P113" s="404" t="s">
        <v>234</v>
      </c>
      <c r="Q113" s="404" t="s">
        <v>235</v>
      </c>
      <c r="R113" s="407" t="str">
        <f t="shared" si="94"/>
        <v>1001221</v>
      </c>
      <c r="S113" s="403">
        <v>1</v>
      </c>
      <c r="T113" s="404" t="s">
        <v>142</v>
      </c>
      <c r="U113" s="403">
        <v>60000</v>
      </c>
      <c r="V113" s="403">
        <f t="shared" si="84"/>
        <v>10800</v>
      </c>
      <c r="W113" s="403">
        <v>0</v>
      </c>
      <c r="X113" s="384">
        <v>211</v>
      </c>
      <c r="Y113" s="408" t="s">
        <v>47</v>
      </c>
      <c r="Z113" s="386">
        <f t="shared" si="61"/>
        <v>49200</v>
      </c>
      <c r="AA113" s="409"/>
      <c r="AB113" s="409"/>
      <c r="AC113" s="410">
        <f t="shared" si="95"/>
        <v>30000</v>
      </c>
      <c r="AD113" s="403"/>
      <c r="AE113" s="403"/>
      <c r="AF113" s="404" t="s">
        <v>231</v>
      </c>
      <c r="AG113" s="411">
        <v>8</v>
      </c>
      <c r="AH113" s="412">
        <v>13</v>
      </c>
      <c r="AI113" s="413" t="s">
        <v>229</v>
      </c>
      <c r="AJ113" s="404"/>
      <c r="AK113" s="404"/>
      <c r="AL113" s="407">
        <v>0</v>
      </c>
      <c r="AM113" s="403" t="s">
        <v>50</v>
      </c>
      <c r="AN113" s="403" t="s">
        <v>51</v>
      </c>
      <c r="AO113" s="403"/>
      <c r="AP113" s="407"/>
      <c r="AQ113" s="407"/>
      <c r="AR113" s="407"/>
      <c r="AS113" s="407"/>
      <c r="AU113" s="330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1, 100122, 'Б-100122-13',date'2016-03-05',3, 1, 1, 'RUR', 1, 18, date'2016-03-06', date'2016-03-07', 1001221, 1, to_date('2016-03-11 00:00:00','YYYY-MM-DD HH24:MI:SS'), 60000, 10800, 0, 211,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(s_xxxx_client_discount_m.NEXTVAL,211, 13, date'2016-03-01');</v>
      </c>
    </row>
    <row r="114" spans="1:47" ht="15" customHeight="1" x14ac:dyDescent="0.3">
      <c r="A114" s="375">
        <v>19</v>
      </c>
      <c r="B114" s="441"/>
      <c r="C114" s="377" t="str">
        <f>"1000"&amp;A114</f>
        <v>100019</v>
      </c>
      <c r="D114" s="377" t="str">
        <f>"1000"&amp;A114&amp;"/13"</f>
        <v>100019/13</v>
      </c>
      <c r="E114" s="378" t="s">
        <v>251</v>
      </c>
      <c r="F114" s="378" t="s">
        <v>252</v>
      </c>
      <c r="G114" s="377">
        <v>1</v>
      </c>
      <c r="H114" s="379">
        <v>100123</v>
      </c>
      <c r="I114" s="380" t="str">
        <f>"Б-"&amp;H114&amp;"-13"</f>
        <v>Б-100123-13</v>
      </c>
      <c r="J114" s="381">
        <v>3</v>
      </c>
      <c r="K114" s="377">
        <v>7</v>
      </c>
      <c r="L114" s="377" t="s">
        <v>42</v>
      </c>
      <c r="M114" s="381">
        <v>1</v>
      </c>
      <c r="N114" s="377">
        <v>18</v>
      </c>
      <c r="O114" s="378" t="s">
        <v>167</v>
      </c>
      <c r="P114" s="378" t="s">
        <v>234</v>
      </c>
      <c r="Q114" s="378" t="s">
        <v>235</v>
      </c>
      <c r="R114" s="383" t="str">
        <f>H114&amp;"1"</f>
        <v>1001231</v>
      </c>
      <c r="S114" s="380">
        <v>1</v>
      </c>
      <c r="T114" s="378" t="s">
        <v>139</v>
      </c>
      <c r="U114" s="377">
        <v>100000</v>
      </c>
      <c r="V114" s="377">
        <f>U114*0.18</f>
        <v>18000</v>
      </c>
      <c r="W114" s="377">
        <v>0</v>
      </c>
      <c r="X114" s="384">
        <v>212</v>
      </c>
      <c r="Y114" s="385" t="s">
        <v>47</v>
      </c>
      <c r="Z114" s="386">
        <f t="shared" si="61"/>
        <v>82000</v>
      </c>
      <c r="AA114" s="387"/>
      <c r="AB114" s="388"/>
      <c r="AC114" s="379">
        <f>U114*0.5</f>
        <v>50000</v>
      </c>
      <c r="AD114" s="377"/>
      <c r="AE114" s="377"/>
      <c r="AF114" s="378" t="s">
        <v>231</v>
      </c>
      <c r="AG114" s="389">
        <v>8</v>
      </c>
      <c r="AH114" s="390">
        <v>13</v>
      </c>
      <c r="AI114" s="391" t="s">
        <v>229</v>
      </c>
      <c r="AJ114" s="378"/>
      <c r="AK114" s="378"/>
      <c r="AL114" s="383">
        <v>0</v>
      </c>
      <c r="AM114" s="380" t="s">
        <v>50</v>
      </c>
      <c r="AN114" s="377" t="s">
        <v>51</v>
      </c>
      <c r="AO114" s="377"/>
      <c r="AP114" s="383"/>
      <c r="AQ114" s="383"/>
      <c r="AR114" s="383"/>
      <c r="AS114" t="s">
        <v>89</v>
      </c>
      <c r="AU114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100123, 'Б-100123-13',date'2016-03-02',3, 7, 7, 'RUR', 1, 18, date'2016-03-06', date'2016-03-07', 1001231, 1, to_date('2016-03-07 00:00:00','YYYY-MM-DD HH24:MI:SS'), 100000, 18000, 0, 212,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(s_xxxx_client_discount_m.NEXTVAL,212, 13, date'2016-03-01');</v>
      </c>
    </row>
    <row r="115" spans="1:47" ht="15" customHeight="1" x14ac:dyDescent="0.3">
      <c r="A115" s="375">
        <v>19</v>
      </c>
      <c r="B115" s="441"/>
      <c r="C115" s="377" t="str">
        <f t="shared" ref="C115:C118" si="96">"1000"&amp;A115</f>
        <v>100019</v>
      </c>
      <c r="D115" s="377" t="str">
        <f t="shared" ref="D115:D118" si="97">"1000"&amp;A115&amp;"/13"</f>
        <v>100019/13</v>
      </c>
      <c r="E115" s="378" t="s">
        <v>251</v>
      </c>
      <c r="F115" s="378" t="s">
        <v>252</v>
      </c>
      <c r="G115" s="377">
        <v>1</v>
      </c>
      <c r="H115" s="379">
        <v>100124</v>
      </c>
      <c r="I115" s="380" t="str">
        <f t="shared" ref="I115:I118" si="98">"Б-"&amp;H115&amp;"-13"</f>
        <v>Б-100124-13</v>
      </c>
      <c r="J115" s="381">
        <v>3</v>
      </c>
      <c r="K115" s="377">
        <v>7</v>
      </c>
      <c r="L115" s="377" t="s">
        <v>42</v>
      </c>
      <c r="M115" s="450">
        <v>0</v>
      </c>
      <c r="N115" s="377">
        <v>18</v>
      </c>
      <c r="O115" s="378" t="s">
        <v>168</v>
      </c>
      <c r="P115" s="378" t="s">
        <v>234</v>
      </c>
      <c r="Q115" s="378" t="s">
        <v>235</v>
      </c>
      <c r="R115" s="383" t="str">
        <f t="shared" ref="R115:R118" si="99">H115&amp;"1"</f>
        <v>1001241</v>
      </c>
      <c r="S115" s="380">
        <v>1</v>
      </c>
      <c r="T115" s="378" t="s">
        <v>140</v>
      </c>
      <c r="U115" s="377">
        <v>90000</v>
      </c>
      <c r="V115" s="377">
        <f t="shared" ref="V115:V118" si="100">U115*0.18</f>
        <v>16200</v>
      </c>
      <c r="W115" s="377">
        <v>0</v>
      </c>
      <c r="X115" s="384">
        <v>213</v>
      </c>
      <c r="Y115" s="385" t="s">
        <v>47</v>
      </c>
      <c r="Z115" s="386">
        <f t="shared" si="61"/>
        <v>73800</v>
      </c>
      <c r="AA115" s="387"/>
      <c r="AB115" s="429"/>
      <c r="AC115" s="379">
        <f t="shared" ref="AC115:AC118" si="101">U115*0.5</f>
        <v>45000</v>
      </c>
      <c r="AD115" s="377"/>
      <c r="AE115" s="377"/>
      <c r="AF115" s="378" t="s">
        <v>231</v>
      </c>
      <c r="AG115" s="389">
        <v>8</v>
      </c>
      <c r="AH115" s="395">
        <v>7</v>
      </c>
      <c r="AI115" s="391" t="s">
        <v>229</v>
      </c>
      <c r="AJ115" s="378"/>
      <c r="AK115" s="378"/>
      <c r="AL115" s="383">
        <v>0</v>
      </c>
      <c r="AM115" s="380" t="s">
        <v>50</v>
      </c>
      <c r="AN115" s="377" t="s">
        <v>51</v>
      </c>
      <c r="AO115" s="377"/>
      <c r="AP115" s="383"/>
      <c r="AQ115" s="383"/>
      <c r="AR115" s="383"/>
      <c r="AS115" t="s">
        <v>90</v>
      </c>
      <c r="AU115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100124, 'Б-100124-13',date'2016-03-03',3, 7, 7, 'RUR', 0, 18, date'2016-03-06', date'2016-03-07', 1001241, 1, to_date('2016-03-08 00:00:00','YYYY-MM-DD HH24:MI:SS'), 90000, 16200, 0, 213,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(s_xxxx_client_discount_m.NEXTVAL,213, 7, date'2016-03-01');</v>
      </c>
    </row>
    <row r="116" spans="1:47" ht="15" customHeight="1" x14ac:dyDescent="0.3">
      <c r="A116" s="375">
        <v>19</v>
      </c>
      <c r="B116" s="441"/>
      <c r="C116" s="377" t="str">
        <f t="shared" si="96"/>
        <v>100019</v>
      </c>
      <c r="D116" s="377" t="str">
        <f t="shared" si="97"/>
        <v>100019/13</v>
      </c>
      <c r="E116" s="378" t="s">
        <v>251</v>
      </c>
      <c r="F116" s="378" t="s">
        <v>252</v>
      </c>
      <c r="G116" s="377">
        <v>1</v>
      </c>
      <c r="H116" s="379">
        <v>100125</v>
      </c>
      <c r="I116" s="380" t="str">
        <f t="shared" si="98"/>
        <v>Б-100125-13</v>
      </c>
      <c r="J116" s="381">
        <v>3</v>
      </c>
      <c r="K116" s="377">
        <v>7</v>
      </c>
      <c r="L116" s="382" t="s">
        <v>91</v>
      </c>
      <c r="M116" s="381">
        <v>1</v>
      </c>
      <c r="N116" s="377">
        <v>18</v>
      </c>
      <c r="O116" s="378" t="s">
        <v>168</v>
      </c>
      <c r="P116" s="378" t="s">
        <v>234</v>
      </c>
      <c r="Q116" s="378" t="s">
        <v>235</v>
      </c>
      <c r="R116" s="383" t="str">
        <f t="shared" si="99"/>
        <v>1001251</v>
      </c>
      <c r="S116" s="380">
        <v>1</v>
      </c>
      <c r="T116" s="378" t="s">
        <v>140</v>
      </c>
      <c r="U116" s="377">
        <v>1300</v>
      </c>
      <c r="V116" s="377">
        <f t="shared" si="100"/>
        <v>234</v>
      </c>
      <c r="W116" s="377">
        <v>0</v>
      </c>
      <c r="X116" s="384">
        <v>214</v>
      </c>
      <c r="Y116" s="385" t="s">
        <v>47</v>
      </c>
      <c r="Z116" s="386">
        <f t="shared" si="61"/>
        <v>1066</v>
      </c>
      <c r="AA116" s="387"/>
      <c r="AB116" s="429"/>
      <c r="AC116" s="379">
        <f t="shared" si="101"/>
        <v>650</v>
      </c>
      <c r="AD116" s="377"/>
      <c r="AE116" s="377"/>
      <c r="AF116" s="378" t="s">
        <v>231</v>
      </c>
      <c r="AG116" s="389">
        <v>8</v>
      </c>
      <c r="AH116" s="395">
        <v>7</v>
      </c>
      <c r="AI116" s="391" t="s">
        <v>229</v>
      </c>
      <c r="AJ116" s="378"/>
      <c r="AK116" s="378"/>
      <c r="AL116" s="383">
        <v>0</v>
      </c>
      <c r="AM116" s="380" t="s">
        <v>50</v>
      </c>
      <c r="AN116" s="377" t="s">
        <v>51</v>
      </c>
      <c r="AO116" s="377"/>
      <c r="AP116" s="383"/>
      <c r="AQ116" s="383"/>
      <c r="AR116" s="383"/>
      <c r="AU116" t="str">
        <f t="shared" si="9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100125, 'Б-100125-13',date'2016-03-03',3, 7, 7, 'USD', 1, 18, date'2016-03-06', date'2016-03-07', 1001251, 1, to_date('2016-03-08 00:00:00','YYYY-MM-DD HH24:MI:SS'), 1300, 234, 0, 214, 0, 'c1', 8,null);insert into xxxx_oebs_cash_payment_test (ID, INVOICE_ID, OEBS_PAYMENT, DOC_DATE, COMISS_DATE) values (s_xxxx_oebs_cash_payment_test.NEXTVAL, 100125, 650, to_date('2016-03-08 00:00:00','YYYY-MM-DD HH24:MI:SS'), date'2016-03-31' );insert into xxxx_client_discount_m  (ID,CLIENT_ID,CLIENT_AVG_DISCOUNT,DT) values (s_xxxx_client_discount_m.NEXTVAL,214, 7, date'2016-03-01');</v>
      </c>
    </row>
    <row r="117" spans="1:47" ht="15" customHeight="1" x14ac:dyDescent="0.3">
      <c r="A117" s="375">
        <v>19</v>
      </c>
      <c r="B117" s="441"/>
      <c r="C117" s="377" t="str">
        <f t="shared" si="96"/>
        <v>100019</v>
      </c>
      <c r="D117" s="377" t="str">
        <f t="shared" si="97"/>
        <v>100019/13</v>
      </c>
      <c r="E117" s="378" t="s">
        <v>251</v>
      </c>
      <c r="F117" s="378" t="s">
        <v>252</v>
      </c>
      <c r="G117" s="377">
        <v>1</v>
      </c>
      <c r="H117" s="379">
        <v>100126</v>
      </c>
      <c r="I117" s="380" t="str">
        <f t="shared" si="98"/>
        <v>Б-100126-13</v>
      </c>
      <c r="J117" s="381">
        <v>3</v>
      </c>
      <c r="K117" s="398">
        <v>2</v>
      </c>
      <c r="L117" s="377" t="s">
        <v>42</v>
      </c>
      <c r="M117" s="381">
        <v>1</v>
      </c>
      <c r="N117" s="377">
        <v>18</v>
      </c>
      <c r="O117" s="378" t="s">
        <v>169</v>
      </c>
      <c r="P117" s="378" t="s">
        <v>234</v>
      </c>
      <c r="Q117" s="378" t="s">
        <v>235</v>
      </c>
      <c r="R117" s="383" t="str">
        <f t="shared" si="99"/>
        <v>1001261</v>
      </c>
      <c r="S117" s="380">
        <v>1</v>
      </c>
      <c r="T117" s="378" t="s">
        <v>141</v>
      </c>
      <c r="U117" s="377">
        <v>80000</v>
      </c>
      <c r="V117" s="377">
        <f t="shared" si="100"/>
        <v>14400</v>
      </c>
      <c r="W117" s="377">
        <v>0</v>
      </c>
      <c r="X117" s="384">
        <v>215</v>
      </c>
      <c r="Y117" s="385" t="s">
        <v>47</v>
      </c>
      <c r="Z117" s="386">
        <f t="shared" si="61"/>
        <v>65600</v>
      </c>
      <c r="AA117" s="387"/>
      <c r="AB117" s="396"/>
      <c r="AC117" s="379">
        <f t="shared" si="101"/>
        <v>40000</v>
      </c>
      <c r="AD117" s="377"/>
      <c r="AE117" s="377"/>
      <c r="AF117" s="378" t="s">
        <v>231</v>
      </c>
      <c r="AG117" s="389">
        <v>8</v>
      </c>
      <c r="AH117" s="397">
        <v>20</v>
      </c>
      <c r="AI117" s="391" t="s">
        <v>229</v>
      </c>
      <c r="AJ117" s="378"/>
      <c r="AK117" s="378"/>
      <c r="AL117" s="383">
        <v>0</v>
      </c>
      <c r="AM117" s="380" t="s">
        <v>50</v>
      </c>
      <c r="AN117" s="377" t="s">
        <v>51</v>
      </c>
      <c r="AO117" s="377"/>
      <c r="AP117" s="383"/>
      <c r="AQ117" s="383"/>
      <c r="AR117" s="383"/>
      <c r="AU117" t="str">
        <f t="shared" ref="AU117:AU180" si="102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"&amp;A117&amp;", "&amp;C117&amp;", '"&amp;D117&amp;"', date'"&amp;E117&amp;"', date'"&amp;F117&amp;"', "&amp;G117&amp;", "&amp;H117&amp;", '"&amp;I117&amp;"',date'"&amp;O117&amp;"',"&amp;J117&amp;", "&amp;K117&amp;", "&amp;K117&amp;", '"&amp;L117&amp;"', "&amp;M117&amp;", "&amp;N117&amp;", date'"&amp;P117&amp;"', date'"&amp;Q117&amp;"', "&amp;R117&amp;", "&amp;S117&amp;", to_date('"&amp;T117&amp;"','YYYY-MM-DD HH24:MI:SS'), "&amp;U117&amp;", "&amp;V117&amp;", "&amp;W117&amp;", "&amp;X117&amp;", "&amp;AL117&amp;", '"&amp;AN117&amp;"', "&amp;AG117&amp;","&amp;AM117&amp;");"&amp;
IF(LEN(AC117)&gt;0,"insert into xxxx_oebs_cash_payment_test (ID, INVOICE_ID, OEBS_PAYMENT, DOC_DATE, COMISS_DATE) values (s_xxxx_oebs_cash_payment_test.NEXTVAL, "&amp;H117&amp;", "&amp;AC117&amp;", to_date('"&amp;T117&amp;"','YYYY-MM-DD HH24:MI:SS'), "&amp;AF117&amp;" );","")&amp;
IF(LEN(AD117)&gt;0,"insert into xxxx_oebs_cash_payment_test (ID, INVOICE_ID, OEBS_PAYMENT, DOC_DATE, COMISS_DATE) values (s_xxxx_oebs_cash_payment_test.NEXTVAL, "&amp;H117&amp;", "&amp;AD117&amp;", to_date('"&amp;T117&amp;"','YYYY-MM-DD HH24:MI:SS'), "&amp;AF117&amp;" );","")&amp;
IF(LEN(AE117)&gt;0,"insert into xxxx_oebs_cash_payment_test (ID, INVOICE_ID, OEBS_PAYMENT, DOC_DATE, COMISS_DATE) values (s_xxxx_oebs_cash_payment_test.NEXTVAL, "&amp;H117&amp;", "&amp;AE117&amp;", to_date('"&amp;T117&amp;"','YYYY-MM-DD HH24:MI:SS'), "&amp;AF117&amp;" );","")&amp;
IF(LEN(AH117)&gt;0,"insert into xxxx_client_discount_m  (ID,CLIENT_ID,CLIENT_AVG_DISCOUNT,DT) values (s_xxxx_client_discount_m.NEXTVAL,"&amp;X117&amp;", "&amp;AH117&amp;", "&amp;AI117&amp;");","")&amp;
IF(LEN(AJ117)&gt;0,"insert into xxxx_client_discount_m  (ID,CLIENT_ID,CLIENT_AVG_DISCOUNT,DT) values (s_xxxx_client_discount_m.NEXTVAL,"&amp;X117&amp;", "&amp;AJ117&amp;", "&amp;AK117&amp;");","")&amp;
IF(LEN(AO117)&gt;0,"insert into xxxx_contract_signed_attr (ID, CONTRACT_ID, CODE, KEY_NUM) values (s_xxxx_contract_signed_attr.NEXTVAL, "&amp;C117&amp;", 'SUPERCOMMISSION_BONUS' , "&amp;AO117&amp;" );","")&amp;
IF(LEN(AP117)&gt;0,"insert into xxxx_loyal_clients_contr_attr (ID, CONTRACT_ID, CLIENT_ID, LC_TURNOVER, COLLATERAL_FIRST_DT, COLLATERAL_END_DT) values (s_xxxx_loyal_clients_contr_atr.NEXTVAL, "&amp;C117&amp;", "&amp;X117&amp;", "&amp;AP117&amp;", "&amp;AQ117&amp;", "&amp;AR117&amp;"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100126, 'Б-100126-13',date'2016-03-04',3, 2, 2, 'RUR', 1, 18, date'2016-03-06', date'2016-03-07', 1001261, 1, to_date('2016-03-09 00:00:00','YYYY-MM-DD HH24:MI:SS'), 80000, 14400, 0, 215, 0, 'c1', 8,null);insert into xxxx_oebs_cash_payment_test (ID, INVOICE_ID, OEBS_PAYMENT, DOC_DATE, COMISS_DATE) values (s_xxxx_oebs_cash_payment_test.NEXTVAL, 100126, 40000, to_date('2016-03-09 00:00:00','YYYY-MM-DD HH24:MI:SS'), date'2016-03-31' );insert into xxxx_client_discount_m  (ID,CLIENT_ID,CLIENT_AVG_DISCOUNT,DT) values (s_xxxx_client_discount_m.NEXTVAL,215, 20, date'2016-03-01');</v>
      </c>
    </row>
    <row r="118" spans="1:47" s="330" customFormat="1" ht="15" customHeight="1" x14ac:dyDescent="0.3">
      <c r="A118" s="375">
        <v>19</v>
      </c>
      <c r="B118" s="433"/>
      <c r="C118" s="403" t="str">
        <f t="shared" si="96"/>
        <v>100019</v>
      </c>
      <c r="D118" s="403" t="str">
        <f t="shared" si="97"/>
        <v>100019/13</v>
      </c>
      <c r="E118" s="404" t="s">
        <v>251</v>
      </c>
      <c r="F118" s="404" t="s">
        <v>252</v>
      </c>
      <c r="G118" s="377">
        <v>1</v>
      </c>
      <c r="H118" s="379">
        <v>100127</v>
      </c>
      <c r="I118" s="403" t="str">
        <f t="shared" si="98"/>
        <v>Б-100127-13</v>
      </c>
      <c r="J118" s="381">
        <v>3</v>
      </c>
      <c r="K118" s="405">
        <v>1</v>
      </c>
      <c r="L118" s="403" t="s">
        <v>42</v>
      </c>
      <c r="M118" s="406">
        <v>1</v>
      </c>
      <c r="N118" s="403">
        <v>18</v>
      </c>
      <c r="O118" s="404" t="s">
        <v>170</v>
      </c>
      <c r="P118" s="404" t="s">
        <v>234</v>
      </c>
      <c r="Q118" s="404" t="s">
        <v>235</v>
      </c>
      <c r="R118" s="407" t="str">
        <f t="shared" si="99"/>
        <v>1001271</v>
      </c>
      <c r="S118" s="403">
        <v>1</v>
      </c>
      <c r="T118" s="404" t="s">
        <v>142</v>
      </c>
      <c r="U118" s="403">
        <v>60000</v>
      </c>
      <c r="V118" s="403">
        <f t="shared" si="100"/>
        <v>10800</v>
      </c>
      <c r="W118" s="403">
        <v>0</v>
      </c>
      <c r="X118" s="384">
        <v>216</v>
      </c>
      <c r="Y118" s="408" t="s">
        <v>47</v>
      </c>
      <c r="Z118" s="386">
        <f t="shared" si="61"/>
        <v>49200</v>
      </c>
      <c r="AA118" s="409"/>
      <c r="AB118" s="409"/>
      <c r="AC118" s="410">
        <f t="shared" si="101"/>
        <v>30000</v>
      </c>
      <c r="AD118" s="403"/>
      <c r="AE118" s="403"/>
      <c r="AF118" s="404" t="s">
        <v>231</v>
      </c>
      <c r="AG118" s="411">
        <v>8</v>
      </c>
      <c r="AH118" s="412">
        <v>13</v>
      </c>
      <c r="AI118" s="413" t="s">
        <v>229</v>
      </c>
      <c r="AJ118" s="404"/>
      <c r="AK118" s="404"/>
      <c r="AL118" s="407">
        <v>0</v>
      </c>
      <c r="AM118" s="403" t="s">
        <v>50</v>
      </c>
      <c r="AN118" s="403" t="s">
        <v>51</v>
      </c>
      <c r="AO118" s="403"/>
      <c r="AP118" s="407"/>
      <c r="AQ118" s="407"/>
      <c r="AR118" s="407"/>
      <c r="AU11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1, 100127, 'Б-100127-13',date'2016-03-05',3, 1, 1, 'RUR', 1, 18, date'2016-03-06', date'2016-03-07', 1001271, 1, to_date('2016-03-11 00:00:00','YYYY-MM-DD HH24:MI:SS'), 60000, 10800, 0, 216, 0, 'c1', 8,null);insert into xxxx_oebs_cash_payment_test (ID, INVOICE_ID, OEBS_PAYMENT, DOC_DATE, COMISS_DATE) values (s_xxxx_oebs_cash_payment_test.NEXTVAL, 100127, 30000, to_date('2016-03-11 00:00:00','YYYY-MM-DD HH24:MI:SS'), date'2016-03-31' );insert into xxxx_client_discount_m  (ID,CLIENT_ID,CLIENT_AVG_DISCOUNT,DT) values (s_xxxx_client_discount_m.NEXTVAL,216, 13, date'2016-03-01');</v>
      </c>
    </row>
    <row r="119" spans="1:47" ht="15" customHeight="1" x14ac:dyDescent="0.3">
      <c r="A119" s="375">
        <v>20</v>
      </c>
      <c r="B119" s="376"/>
      <c r="C119" s="377" t="str">
        <f>"1000"&amp;A119</f>
        <v>100020</v>
      </c>
      <c r="D119" s="377" t="str">
        <f>"1000"&amp;A119&amp;"/13"</f>
        <v>100020/13</v>
      </c>
      <c r="E119" s="378" t="s">
        <v>251</v>
      </c>
      <c r="F119" s="378" t="s">
        <v>252</v>
      </c>
      <c r="G119" s="377">
        <v>1</v>
      </c>
      <c r="H119" s="379">
        <v>100128</v>
      </c>
      <c r="I119" s="380" t="str">
        <f>"Б-"&amp;H119&amp;"-13"</f>
        <v>Б-100128-13</v>
      </c>
      <c r="J119" s="381">
        <v>3</v>
      </c>
      <c r="K119" s="377">
        <v>7</v>
      </c>
      <c r="L119" s="382" t="s">
        <v>91</v>
      </c>
      <c r="M119" s="381">
        <v>1</v>
      </c>
      <c r="N119" s="377">
        <v>18</v>
      </c>
      <c r="O119" s="378" t="s">
        <v>167</v>
      </c>
      <c r="P119" s="378" t="s">
        <v>234</v>
      </c>
      <c r="Q119" s="378" t="s">
        <v>235</v>
      </c>
      <c r="R119" s="383" t="str">
        <f>H119&amp;"1"</f>
        <v>1001281</v>
      </c>
      <c r="S119" s="380">
        <v>1</v>
      </c>
      <c r="T119" s="378" t="s">
        <v>139</v>
      </c>
      <c r="U119" s="377">
        <v>10000</v>
      </c>
      <c r="V119" s="377">
        <f>U119*0.18</f>
        <v>1800</v>
      </c>
      <c r="W119" s="377">
        <v>0</v>
      </c>
      <c r="X119" s="384">
        <v>217</v>
      </c>
      <c r="Y119" s="385" t="s">
        <v>47</v>
      </c>
      <c r="Z119" s="386">
        <f t="shared" si="61"/>
        <v>8200</v>
      </c>
      <c r="AA119" s="387"/>
      <c r="AB119" s="388"/>
      <c r="AC119" s="379">
        <f>U119*0.5</f>
        <v>5000</v>
      </c>
      <c r="AD119" s="377"/>
      <c r="AE119" s="377"/>
      <c r="AF119" s="378" t="s">
        <v>231</v>
      </c>
      <c r="AG119" s="389">
        <v>8</v>
      </c>
      <c r="AH119" s="390">
        <v>13</v>
      </c>
      <c r="AI119" s="391" t="s">
        <v>229</v>
      </c>
      <c r="AJ119" s="378"/>
      <c r="AK119" s="378"/>
      <c r="AL119" s="383">
        <v>0</v>
      </c>
      <c r="AM119" s="380" t="s">
        <v>50</v>
      </c>
      <c r="AN119" s="377" t="s">
        <v>51</v>
      </c>
      <c r="AO119" s="377"/>
      <c r="AP119" s="383"/>
      <c r="AQ119" s="383"/>
      <c r="AR119" s="383"/>
      <c r="AS119" s="383" t="s">
        <v>92</v>
      </c>
      <c r="AU11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100128, 'Б-100128-13',date'2016-03-02',3, 7, 7, 'USD', 1, 18, date'2016-03-06', date'2016-03-07', 1001281, 1, to_date('2016-03-07 00:00:00','YYYY-MM-DD HH24:MI:SS'), 10000, 1800, 0, 217, 0, 'c1', 8,null);insert into xxxx_oebs_cash_payment_test (ID, INVOICE_ID, OEBS_PAYMENT, DOC_DATE, COMISS_DATE) values (s_xxxx_oebs_cash_payment_test.NEXTVAL, 100128, 5000, to_date('2016-03-07 00:00:00','YYYY-MM-DD HH24:MI:SS'), date'2016-03-31' );insert into xxxx_client_discount_m  (ID,CLIENT_ID,CLIENT_AVG_DISCOUNT,DT) values (s_xxxx_client_discount_m.NEXTVAL,217, 13, date'2016-03-01');</v>
      </c>
    </row>
    <row r="120" spans="1:47" ht="15" customHeight="1" x14ac:dyDescent="0.3">
      <c r="A120" s="375">
        <v>20</v>
      </c>
      <c r="B120" s="376"/>
      <c r="C120" s="377" t="str">
        <f t="shared" ref="C120:C163" si="103">"1000"&amp;A120</f>
        <v>100020</v>
      </c>
      <c r="D120" s="377" t="str">
        <f t="shared" ref="D120:D163" si="104">"1000"&amp;A120&amp;"/13"</f>
        <v>100020/13</v>
      </c>
      <c r="E120" s="378" t="s">
        <v>251</v>
      </c>
      <c r="F120" s="378" t="s">
        <v>252</v>
      </c>
      <c r="G120" s="377">
        <v>1</v>
      </c>
      <c r="H120" s="379">
        <v>100129</v>
      </c>
      <c r="I120" s="380" t="str">
        <f t="shared" ref="I120:I163" si="105">"Б-"&amp;H120&amp;"-13"</f>
        <v>Б-100129-13</v>
      </c>
      <c r="J120" s="381">
        <v>3</v>
      </c>
      <c r="K120" s="377">
        <v>7</v>
      </c>
      <c r="L120" s="382" t="s">
        <v>91</v>
      </c>
      <c r="M120" s="381">
        <v>1</v>
      </c>
      <c r="N120" s="377">
        <v>18</v>
      </c>
      <c r="O120" s="378" t="s">
        <v>168</v>
      </c>
      <c r="P120" s="378" t="s">
        <v>234</v>
      </c>
      <c r="Q120" s="378" t="s">
        <v>235</v>
      </c>
      <c r="R120" s="383" t="str">
        <f t="shared" ref="R120:R145" si="106">H120&amp;"1"</f>
        <v>1001291</v>
      </c>
      <c r="S120" s="380">
        <v>1</v>
      </c>
      <c r="T120" s="378" t="s">
        <v>140</v>
      </c>
      <c r="U120" s="377">
        <v>9000</v>
      </c>
      <c r="V120" s="377">
        <f t="shared" ref="V120:V145" si="107">U120*0.18</f>
        <v>1620</v>
      </c>
      <c r="W120" s="377">
        <v>0</v>
      </c>
      <c r="X120" s="384">
        <v>218</v>
      </c>
      <c r="Y120" s="385" t="s">
        <v>47</v>
      </c>
      <c r="Z120" s="386">
        <f t="shared" si="61"/>
        <v>7380</v>
      </c>
      <c r="AA120" s="387"/>
      <c r="AB120" s="429"/>
      <c r="AC120" s="379">
        <f t="shared" ref="AC120:AC145" si="108">U120*0.5</f>
        <v>4500</v>
      </c>
      <c r="AD120" s="377"/>
      <c r="AE120" s="377"/>
      <c r="AF120" s="378" t="s">
        <v>231</v>
      </c>
      <c r="AG120" s="389">
        <v>8</v>
      </c>
      <c r="AH120" s="395">
        <v>7</v>
      </c>
      <c r="AI120" s="391" t="s">
        <v>229</v>
      </c>
      <c r="AJ120" s="378"/>
      <c r="AK120" s="378"/>
      <c r="AL120" s="383">
        <v>0</v>
      </c>
      <c r="AM120" s="380" t="s">
        <v>50</v>
      </c>
      <c r="AN120" s="377" t="s">
        <v>51</v>
      </c>
      <c r="AO120" s="377"/>
      <c r="AP120" s="383"/>
      <c r="AQ120" s="383"/>
      <c r="AR120" s="383"/>
      <c r="AS120" s="383" t="s">
        <v>93</v>
      </c>
      <c r="AU12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100129, 'Б-100129-13',date'2016-03-03',3, 7, 7, 'USD', 1, 18, date'2016-03-06', date'2016-03-07', 1001291, 1, to_date('2016-03-08 00:00:00','YYYY-MM-DD HH24:MI:SS'), 9000, 1620, 0, 218, 0, 'c1', 8,null);insert into xxxx_oebs_cash_payment_test (ID, INVOICE_ID, OEBS_PAYMENT, DOC_DATE, COMISS_DATE) values (s_xxxx_oebs_cash_payment_test.NEXTVAL, 100129, 4500, to_date('2016-03-08 00:00:00','YYYY-MM-DD HH24:MI:SS'), date'2016-03-31' );insert into xxxx_client_discount_m  (ID,CLIENT_ID,CLIENT_AVG_DISCOUNT,DT) values (s_xxxx_client_discount_m.NEXTVAL,218, 7, date'2016-03-01');</v>
      </c>
    </row>
    <row r="121" spans="1:47" ht="15" customHeight="1" x14ac:dyDescent="0.3">
      <c r="A121" s="375">
        <v>20</v>
      </c>
      <c r="B121" s="376"/>
      <c r="C121" s="377" t="str">
        <f t="shared" si="103"/>
        <v>100020</v>
      </c>
      <c r="D121" s="377" t="str">
        <f t="shared" si="104"/>
        <v>100020/13</v>
      </c>
      <c r="E121" s="378" t="s">
        <v>251</v>
      </c>
      <c r="F121" s="378" t="s">
        <v>252</v>
      </c>
      <c r="G121" s="377">
        <v>1</v>
      </c>
      <c r="H121" s="379">
        <v>100130</v>
      </c>
      <c r="I121" s="380" t="str">
        <f t="shared" si="105"/>
        <v>Б-100130-13</v>
      </c>
      <c r="J121" s="381">
        <v>3</v>
      </c>
      <c r="K121" s="377">
        <v>7</v>
      </c>
      <c r="L121" s="382" t="s">
        <v>91</v>
      </c>
      <c r="M121" s="381">
        <v>1</v>
      </c>
      <c r="N121" s="377">
        <v>18</v>
      </c>
      <c r="O121" s="378" t="s">
        <v>168</v>
      </c>
      <c r="P121" s="378" t="s">
        <v>234</v>
      </c>
      <c r="Q121" s="378" t="s">
        <v>235</v>
      </c>
      <c r="R121" s="383" t="str">
        <f t="shared" si="106"/>
        <v>1001301</v>
      </c>
      <c r="S121" s="380">
        <v>1</v>
      </c>
      <c r="T121" s="378" t="s">
        <v>140</v>
      </c>
      <c r="U121" s="377">
        <v>9000</v>
      </c>
      <c r="V121" s="377">
        <f t="shared" si="107"/>
        <v>1620</v>
      </c>
      <c r="W121" s="377">
        <v>0</v>
      </c>
      <c r="X121" s="384">
        <v>219</v>
      </c>
      <c r="Y121" s="385" t="s">
        <v>47</v>
      </c>
      <c r="Z121" s="386">
        <f t="shared" si="61"/>
        <v>7380</v>
      </c>
      <c r="AA121" s="387"/>
      <c r="AB121" s="429"/>
      <c r="AC121" s="379">
        <f t="shared" si="108"/>
        <v>4500</v>
      </c>
      <c r="AD121" s="377"/>
      <c r="AE121" s="377"/>
      <c r="AF121" s="378" t="s">
        <v>231</v>
      </c>
      <c r="AG121" s="389">
        <v>8</v>
      </c>
      <c r="AH121" s="395">
        <v>7</v>
      </c>
      <c r="AI121" s="391" t="s">
        <v>229</v>
      </c>
      <c r="AJ121" s="378"/>
      <c r="AK121" s="378"/>
      <c r="AL121" s="383">
        <v>0</v>
      </c>
      <c r="AM121" s="380" t="s">
        <v>50</v>
      </c>
      <c r="AN121" s="377" t="s">
        <v>51</v>
      </c>
      <c r="AO121" s="377"/>
      <c r="AP121" s="383"/>
      <c r="AQ121" s="383"/>
      <c r="AR121" s="383"/>
      <c r="AS121" s="383"/>
      <c r="AU12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100130, 'Б-100130-13',date'2016-03-03',3, 7, 7, 'USD', 1, 18, date'2016-03-06', date'2016-03-07', 1001301, 1, to_date('2016-03-08 00:00:00','YYYY-MM-DD HH24:MI:SS'), 9000, 1620, 0, 219, 0, 'c1', 8,null);insert into xxxx_oebs_cash_payment_test (ID, INVOICE_ID, OEBS_PAYMENT, DOC_DATE, COMISS_DATE) values (s_xxxx_oebs_cash_payment_test.NEXTVAL, 100130, 4500, to_date('2016-03-08 00:00:00','YYYY-MM-DD HH24:MI:SS'), date'2016-03-31' );insert into xxxx_client_discount_m  (ID,CLIENT_ID,CLIENT_AVG_DISCOUNT,DT) values (s_xxxx_client_discount_m.NEXTVAL,219, 7, date'2016-03-01');</v>
      </c>
    </row>
    <row r="122" spans="1:47" ht="15" customHeight="1" x14ac:dyDescent="0.3">
      <c r="A122" s="375">
        <v>20</v>
      </c>
      <c r="B122" s="376"/>
      <c r="C122" s="377" t="str">
        <f t="shared" si="103"/>
        <v>100020</v>
      </c>
      <c r="D122" s="377" t="str">
        <f t="shared" si="104"/>
        <v>100020/13</v>
      </c>
      <c r="E122" s="378" t="s">
        <v>251</v>
      </c>
      <c r="F122" s="378" t="s">
        <v>252</v>
      </c>
      <c r="G122" s="377">
        <v>1</v>
      </c>
      <c r="H122" s="379">
        <v>100131</v>
      </c>
      <c r="I122" s="380" t="str">
        <f t="shared" si="105"/>
        <v>Б-100131-13</v>
      </c>
      <c r="J122" s="381">
        <v>3</v>
      </c>
      <c r="K122" s="377">
        <v>7</v>
      </c>
      <c r="L122" s="382" t="s">
        <v>91</v>
      </c>
      <c r="M122" s="381">
        <v>1</v>
      </c>
      <c r="N122" s="377">
        <v>18</v>
      </c>
      <c r="O122" s="378" t="s">
        <v>169</v>
      </c>
      <c r="P122" s="378" t="s">
        <v>234</v>
      </c>
      <c r="Q122" s="378" t="s">
        <v>235</v>
      </c>
      <c r="R122" s="383" t="str">
        <f t="shared" si="106"/>
        <v>1001311</v>
      </c>
      <c r="S122" s="380">
        <v>1</v>
      </c>
      <c r="T122" s="378" t="s">
        <v>141</v>
      </c>
      <c r="U122" s="377">
        <v>8000</v>
      </c>
      <c r="V122" s="377">
        <f t="shared" si="107"/>
        <v>1440</v>
      </c>
      <c r="W122" s="377">
        <v>0</v>
      </c>
      <c r="X122" s="384">
        <v>220</v>
      </c>
      <c r="Y122" s="385" t="s">
        <v>47</v>
      </c>
      <c r="Z122" s="386">
        <f t="shared" si="61"/>
        <v>6560</v>
      </c>
      <c r="AA122" s="387"/>
      <c r="AB122" s="396"/>
      <c r="AC122" s="379">
        <f t="shared" si="108"/>
        <v>4000</v>
      </c>
      <c r="AD122" s="377"/>
      <c r="AE122" s="377"/>
      <c r="AF122" s="378" t="s">
        <v>231</v>
      </c>
      <c r="AG122" s="389">
        <v>8</v>
      </c>
      <c r="AH122" s="397">
        <v>20</v>
      </c>
      <c r="AI122" s="391" t="s">
        <v>229</v>
      </c>
      <c r="AJ122" s="378"/>
      <c r="AK122" s="378"/>
      <c r="AL122" s="383">
        <v>0</v>
      </c>
      <c r="AM122" s="380" t="s">
        <v>50</v>
      </c>
      <c r="AN122" s="377" t="s">
        <v>51</v>
      </c>
      <c r="AO122" s="377"/>
      <c r="AP122" s="383"/>
      <c r="AQ122" s="383"/>
      <c r="AR122" s="383"/>
      <c r="AS122" s="383"/>
      <c r="AU12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100131, 'Б-100131-13',date'2016-03-04',3, 7, 7, 'USD', 1, 18, date'2016-03-06', date'2016-03-07', 1001311, 1, to_date('2016-03-09 00:00:00','YYYY-MM-DD HH24:MI:SS'), 8000, 1440, 0, 220, 0, 'c1', 8,null);insert into xxxx_oebs_cash_payment_test (ID, INVOICE_ID, OEBS_PAYMENT, DOC_DATE, COMISS_DATE) values (s_xxxx_oebs_cash_payment_test.NEXTVAL, 100131, 4000, to_date('2016-03-09 00:00:00','YYYY-MM-DD HH24:MI:SS'), date'2016-03-31' );insert into xxxx_client_discount_m  (ID,CLIENT_ID,CLIENT_AVG_DISCOUNT,DT) values (s_xxxx_client_discount_m.NEXTVAL,220, 20, date'2016-03-01');</v>
      </c>
    </row>
    <row r="123" spans="1:47" s="330" customFormat="1" ht="15" customHeight="1" x14ac:dyDescent="0.3">
      <c r="A123" s="375">
        <v>20</v>
      </c>
      <c r="B123" s="440"/>
      <c r="C123" s="403" t="str">
        <f t="shared" si="103"/>
        <v>100020</v>
      </c>
      <c r="D123" s="403" t="str">
        <f t="shared" si="104"/>
        <v>100020/13</v>
      </c>
      <c r="E123" s="404" t="s">
        <v>251</v>
      </c>
      <c r="F123" s="404" t="s">
        <v>252</v>
      </c>
      <c r="G123" s="377">
        <v>1</v>
      </c>
      <c r="H123" s="379">
        <v>100132</v>
      </c>
      <c r="I123" s="403" t="str">
        <f t="shared" si="105"/>
        <v>Б-100132-13</v>
      </c>
      <c r="J123" s="381">
        <v>3</v>
      </c>
      <c r="K123" s="403">
        <v>7</v>
      </c>
      <c r="L123" s="405" t="s">
        <v>91</v>
      </c>
      <c r="M123" s="406">
        <v>1</v>
      </c>
      <c r="N123" s="403">
        <v>18</v>
      </c>
      <c r="O123" s="404" t="s">
        <v>170</v>
      </c>
      <c r="P123" s="404" t="s">
        <v>234</v>
      </c>
      <c r="Q123" s="404" t="s">
        <v>235</v>
      </c>
      <c r="R123" s="407" t="str">
        <f t="shared" si="106"/>
        <v>1001321</v>
      </c>
      <c r="S123" s="403">
        <v>1</v>
      </c>
      <c r="T123" s="404" t="s">
        <v>142</v>
      </c>
      <c r="U123" s="403">
        <v>6000</v>
      </c>
      <c r="V123" s="403">
        <f t="shared" si="107"/>
        <v>1080</v>
      </c>
      <c r="W123" s="403">
        <v>0</v>
      </c>
      <c r="X123" s="384">
        <v>221</v>
      </c>
      <c r="Y123" s="408" t="s">
        <v>47</v>
      </c>
      <c r="Z123" s="386">
        <f t="shared" si="61"/>
        <v>4920</v>
      </c>
      <c r="AA123" s="409"/>
      <c r="AB123" s="409"/>
      <c r="AC123" s="410">
        <f t="shared" si="108"/>
        <v>3000</v>
      </c>
      <c r="AD123" s="403"/>
      <c r="AE123" s="403"/>
      <c r="AF123" s="404" t="s">
        <v>231</v>
      </c>
      <c r="AG123" s="411">
        <v>8</v>
      </c>
      <c r="AH123" s="412">
        <v>13</v>
      </c>
      <c r="AI123" s="413" t="s">
        <v>229</v>
      </c>
      <c r="AJ123" s="404"/>
      <c r="AK123" s="404"/>
      <c r="AL123" s="407">
        <v>0</v>
      </c>
      <c r="AM123" s="403" t="s">
        <v>50</v>
      </c>
      <c r="AN123" s="403" t="s">
        <v>51</v>
      </c>
      <c r="AO123" s="403"/>
      <c r="AP123" s="407"/>
      <c r="AQ123" s="407"/>
      <c r="AR123" s="407"/>
      <c r="AS123" s="407"/>
      <c r="AU12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1, 100132, 'Б-100132-13',date'2016-03-05',3, 7, 7, 'USD', 1, 18, date'2016-03-06', date'2016-03-07', 1001321, 1, to_date('2016-03-11 00:00:00','YYYY-MM-DD HH24:MI:SS'), 6000, 1080, 0, 221, 0, 'c1', 8,null);insert into xxxx_oebs_cash_payment_test (ID, INVOICE_ID, OEBS_PAYMENT, DOC_DATE, COMISS_DATE) values (s_xxxx_oebs_cash_payment_test.NEXTVAL, 100132, 3000, to_date('2016-03-11 00:00:00','YYYY-MM-DD HH24:MI:SS'), date'2016-03-31' );insert into xxxx_client_discount_m  (ID,CLIENT_ID,CLIENT_AVG_DISCOUNT,DT) values (s_xxxx_client_discount_m.NEXTVAL,221, 13, date'2016-03-01');</v>
      </c>
    </row>
    <row r="124" spans="1:47" s="329" customFormat="1" ht="15" customHeight="1" x14ac:dyDescent="0.3">
      <c r="A124" s="375">
        <v>21</v>
      </c>
      <c r="B124" s="439"/>
      <c r="C124" s="15" t="str">
        <f t="shared" si="103"/>
        <v>100021</v>
      </c>
      <c r="D124" s="15" t="str">
        <f t="shared" si="104"/>
        <v>100021/13</v>
      </c>
      <c r="E124" s="160" t="s">
        <v>251</v>
      </c>
      <c r="F124" s="160" t="s">
        <v>252</v>
      </c>
      <c r="G124" s="377">
        <v>1</v>
      </c>
      <c r="H124" s="379">
        <v>100133</v>
      </c>
      <c r="I124" s="15" t="str">
        <f t="shared" si="105"/>
        <v>Б-100133-13</v>
      </c>
      <c r="J124" s="381">
        <v>3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106"/>
        <v>1001331</v>
      </c>
      <c r="S124" s="65">
        <v>1</v>
      </c>
      <c r="T124" s="178" t="s">
        <v>143</v>
      </c>
      <c r="U124" s="15">
        <v>100000</v>
      </c>
      <c r="V124" s="15">
        <f t="shared" si="107"/>
        <v>18000</v>
      </c>
      <c r="W124" s="15">
        <v>0</v>
      </c>
      <c r="X124" s="384">
        <v>222</v>
      </c>
      <c r="Y124" s="152" t="s">
        <v>47</v>
      </c>
      <c r="Z124" s="20">
        <f t="shared" si="61"/>
        <v>82000</v>
      </c>
      <c r="AA124" s="21"/>
      <c r="AB124" s="22"/>
      <c r="AC124" s="148">
        <f t="shared" si="108"/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15" t="s">
        <v>344</v>
      </c>
      <c r="AU12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100133, 'Б-100133-13',date'2016-04-02',3, 1, 1, 'RUR', 1, 18, date'2016-04-06', date'2016-04-07', 1001331, 1, to_date('2016-04-07 00:00:00','YYYY-MM-DD HH24:MI:SS'), 100000, 18000, 0, 222, 0, 'c1', 8,null);insert into xxxx_oebs_cash_payment_test (ID, INVOICE_ID, OEBS_PAYMENT, DOC_DATE, COMISS_DATE) values (s_xxxx_oebs_cash_payment_test.NEXTVAL, 100133, 50000, to_date('2016-04-07 00:00:00','YYYY-MM-DD HH24:MI:SS'), date'2016-04-30' );insert into xxxx_client_discount_m  (ID,CLIENT_ID,CLIENT_AVG_DISCOUNT,DT) values (s_xxxx_client_discount_m.NEXTVAL,222, 13, date'2014-03-01');</v>
      </c>
    </row>
    <row r="125" spans="1:47" s="329" customFormat="1" ht="15" customHeight="1" x14ac:dyDescent="0.3">
      <c r="A125" s="375">
        <v>21</v>
      </c>
      <c r="B125" s="439"/>
      <c r="C125" s="15" t="str">
        <f t="shared" si="103"/>
        <v>100021</v>
      </c>
      <c r="D125" s="15" t="str">
        <f t="shared" si="104"/>
        <v>100021/13</v>
      </c>
      <c r="E125" s="160" t="s">
        <v>251</v>
      </c>
      <c r="F125" s="160" t="s">
        <v>252</v>
      </c>
      <c r="G125" s="377">
        <v>1</v>
      </c>
      <c r="H125" s="379">
        <v>100134</v>
      </c>
      <c r="I125" s="15" t="str">
        <f t="shared" si="105"/>
        <v>Б-100134-13</v>
      </c>
      <c r="J125" s="381">
        <v>3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106"/>
        <v>1001341</v>
      </c>
      <c r="S125" s="65">
        <v>1</v>
      </c>
      <c r="T125" s="178" t="s">
        <v>144</v>
      </c>
      <c r="U125" s="15">
        <v>90000</v>
      </c>
      <c r="V125" s="15">
        <f t="shared" si="107"/>
        <v>16200</v>
      </c>
      <c r="W125" s="15">
        <v>0</v>
      </c>
      <c r="X125" s="384">
        <v>223</v>
      </c>
      <c r="Y125" s="152" t="s">
        <v>47</v>
      </c>
      <c r="Z125" s="20">
        <f t="shared" si="61"/>
        <v>73800</v>
      </c>
      <c r="AA125" s="21"/>
      <c r="AB125" s="26"/>
      <c r="AC125" s="148">
        <f t="shared" si="108"/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291" t="s">
        <v>342</v>
      </c>
      <c r="AU12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100134, 'Б-100134-13',date'2016-04-03',3, 2, 2, 'RUR', 1, 18, date'2016-04-06', date'2016-04-07', 1001341, 1, to_date('2016-04-08 00:00:00','YYYY-MM-DD HH24:MI:SS'), 90000, 16200, 0, 223, 0, 'c1', 8,null);insert into xxxx_oebs_cash_payment_test (ID, INVOICE_ID, OEBS_PAYMENT, DOC_DATE, COMISS_DATE) values (s_xxxx_oebs_cash_payment_test.NEXTVAL, 100134, 45000, to_date('2016-04-08 00:00:00','YYYY-MM-DD HH24:MI:SS'), date'2016-04-30' );insert into xxxx_client_discount_m  (ID,CLIENT_ID,CLIENT_AVG_DISCOUNT,DT) values (s_xxxx_client_discount_m.NEXTVAL,223, 7, date'2014-03-01');</v>
      </c>
    </row>
    <row r="126" spans="1:47" s="329" customFormat="1" ht="15" customHeight="1" x14ac:dyDescent="0.3">
      <c r="A126" s="375">
        <v>21</v>
      </c>
      <c r="B126" s="439"/>
      <c r="C126" s="15" t="str">
        <f t="shared" si="103"/>
        <v>100021</v>
      </c>
      <c r="D126" s="15" t="str">
        <f t="shared" si="104"/>
        <v>100021/13</v>
      </c>
      <c r="E126" s="160" t="s">
        <v>251</v>
      </c>
      <c r="F126" s="160" t="s">
        <v>252</v>
      </c>
      <c r="G126" s="377">
        <v>1</v>
      </c>
      <c r="H126" s="379">
        <v>100135</v>
      </c>
      <c r="I126" s="15" t="str">
        <f t="shared" si="105"/>
        <v>Б-100135-13</v>
      </c>
      <c r="J126" s="381">
        <v>3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106"/>
        <v>1001351</v>
      </c>
      <c r="S126" s="65">
        <v>1</v>
      </c>
      <c r="T126" s="178" t="s">
        <v>144</v>
      </c>
      <c r="U126" s="15">
        <v>182700</v>
      </c>
      <c r="V126" s="15">
        <f t="shared" si="107"/>
        <v>32886</v>
      </c>
      <c r="W126" s="15">
        <v>0</v>
      </c>
      <c r="X126" s="384">
        <v>224</v>
      </c>
      <c r="Y126" s="152" t="s">
        <v>47</v>
      </c>
      <c r="Z126" s="20">
        <f t="shared" si="61"/>
        <v>149814</v>
      </c>
      <c r="AA126" s="21">
        <f>Z126/(Z126+Z127)</f>
        <v>0.69547011800532932</v>
      </c>
      <c r="AB126" s="26"/>
      <c r="AC126" s="148">
        <f t="shared" si="108"/>
        <v>91350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172"/>
      <c r="AU12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100135, 'Б-100135-13',date'2016-04-03',3, 7, 7, 'RUR', 1, 18, date'2016-04-06', date'2016-04-07', 1001351, 1, to_date('2016-04-08 00:00:00','YYYY-MM-DD HH24:MI:SS'), 182700, 32886, 0, 224, 0, 'c1', 8,null);insert into xxxx_oebs_cash_payment_test (ID, INVOICE_ID, OEBS_PAYMENT, DOC_DATE, COMISS_DATE) values (s_xxxx_oebs_cash_payment_test.NEXTVAL, 100135, 91350, to_date('2016-04-08 00:00:00','YYYY-MM-DD HH24:MI:SS'), date'2016-04-30' );insert into xxxx_client_discount_m  (ID,CLIENT_ID,CLIENT_AVG_DISCOUNT,DT) values (s_xxxx_client_discount_m.NEXTVAL,224, 7, date'2014-03-01');</v>
      </c>
    </row>
    <row r="127" spans="1:47" s="329" customFormat="1" ht="15" customHeight="1" x14ac:dyDescent="0.3">
      <c r="A127" s="375">
        <v>21</v>
      </c>
      <c r="B127" s="439"/>
      <c r="C127" s="15" t="str">
        <f t="shared" si="103"/>
        <v>100021</v>
      </c>
      <c r="D127" s="15" t="str">
        <f t="shared" si="104"/>
        <v>100021/13</v>
      </c>
      <c r="E127" s="160" t="s">
        <v>251</v>
      </c>
      <c r="F127" s="160" t="s">
        <v>252</v>
      </c>
      <c r="G127" s="377">
        <v>1</v>
      </c>
      <c r="H127" s="379">
        <v>100136</v>
      </c>
      <c r="I127" s="15" t="str">
        <f t="shared" si="105"/>
        <v>Б-100136-13</v>
      </c>
      <c r="J127" s="381">
        <v>3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106"/>
        <v>1001361</v>
      </c>
      <c r="S127" s="65">
        <v>1</v>
      </c>
      <c r="T127" s="178" t="s">
        <v>145</v>
      </c>
      <c r="U127" s="15">
        <v>80000</v>
      </c>
      <c r="V127" s="15">
        <f t="shared" si="107"/>
        <v>14400</v>
      </c>
      <c r="W127" s="15">
        <v>0</v>
      </c>
      <c r="X127" s="384">
        <v>225</v>
      </c>
      <c r="Y127" s="152" t="s">
        <v>47</v>
      </c>
      <c r="Z127" s="20">
        <f t="shared" si="61"/>
        <v>65600</v>
      </c>
      <c r="AA127" s="21"/>
      <c r="AB127" s="29"/>
      <c r="AC127" s="148">
        <f t="shared" si="108"/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S127" s="15">
        <v>0.69547011800532899</v>
      </c>
      <c r="AU12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100136, 'Б-100136-13',date'2016-04-04',3, 7, 7, 'RUR', 1, 18, date'2016-04-06', date'2016-04-07', 1001361, 1, to_date('2016-04-09 00:00:00','YYYY-MM-DD HH24:MI:SS'), 80000, 14400, 0, 225, 0, 'c1', 8,null);insert into xxxx_oebs_cash_payment_test (ID, INVOICE_ID, OEBS_PAYMENT, DOC_DATE, COMISS_DATE) values (s_xxxx_oebs_cash_payment_test.NEXTVAL, 100136, 40000, to_date('2016-04-09 00:00:00','YYYY-MM-DD HH24:MI:SS'), date'2016-04-30' );insert into xxxx_client_discount_m  (ID,CLIENT_ID,CLIENT_AVG_DISCOUNT,DT) values (s_xxxx_client_discount_m.NEXTVAL,225, 20, date'2014-03-01');</v>
      </c>
    </row>
    <row r="128" spans="1:47" s="329" customFormat="1" ht="15" customHeight="1" x14ac:dyDescent="0.3">
      <c r="A128" s="375">
        <v>21</v>
      </c>
      <c r="B128" s="439"/>
      <c r="C128" s="15" t="str">
        <f t="shared" si="103"/>
        <v>100021</v>
      </c>
      <c r="D128" s="15" t="str">
        <f t="shared" si="104"/>
        <v>100021/13</v>
      </c>
      <c r="E128" s="160" t="s">
        <v>251</v>
      </c>
      <c r="F128" s="160" t="s">
        <v>252</v>
      </c>
      <c r="G128" s="377">
        <v>1</v>
      </c>
      <c r="H128" s="379">
        <v>100137</v>
      </c>
      <c r="I128" s="15" t="str">
        <f t="shared" si="105"/>
        <v>Б-100137-13</v>
      </c>
      <c r="J128" s="381">
        <v>3</v>
      </c>
      <c r="K128" s="150">
        <v>3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106"/>
        <v>1001371</v>
      </c>
      <c r="S128" s="65">
        <v>1</v>
      </c>
      <c r="T128" s="178" t="s">
        <v>146</v>
      </c>
      <c r="U128" s="15">
        <v>60000</v>
      </c>
      <c r="V128" s="15">
        <f t="shared" si="107"/>
        <v>10800</v>
      </c>
      <c r="W128" s="15">
        <v>0</v>
      </c>
      <c r="X128" s="384">
        <v>226</v>
      </c>
      <c r="Y128" s="152" t="s">
        <v>47</v>
      </c>
      <c r="Z128" s="20">
        <f t="shared" si="61"/>
        <v>49200</v>
      </c>
      <c r="AA128" s="29"/>
      <c r="AB128" s="29"/>
      <c r="AC128" s="148">
        <f t="shared" si="108"/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15" t="s">
        <v>343</v>
      </c>
      <c r="AU12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100137, 'Б-100137-13',date'2016-04-05',3, 3, 3, 'RUR', 1, 18, date'2016-04-06', date'2016-04-07', 1001371, 1, to_date('2016-04-11 00:00:00','YYYY-MM-DD HH24:MI:SS'), 60000, 10800, 0, 226, 0, 'c1', 8,null);insert into xxxx_oebs_cash_payment_test (ID, INVOICE_ID, OEBS_PAYMENT, DOC_DATE, COMISS_DATE) values (s_xxxx_oebs_cash_payment_test.NEXTVAL, 100137, 30000, to_date('2016-04-11 00:00:00','YYYY-MM-DD HH24:MI:SS'), date'2016-04-30' );insert into xxxx_client_discount_m  (ID,CLIENT_ID,CLIENT_AVG_DISCOUNT,DT) values (s_xxxx_client_discount_m.NEXTVAL,226, 13, date'2014-03-01');</v>
      </c>
    </row>
    <row r="129" spans="1:47" s="329" customFormat="1" ht="15" customHeight="1" x14ac:dyDescent="0.3">
      <c r="A129" s="375">
        <v>21</v>
      </c>
      <c r="B129" s="439"/>
      <c r="C129" s="15" t="str">
        <f t="shared" si="103"/>
        <v>100021</v>
      </c>
      <c r="D129" s="15" t="str">
        <f t="shared" si="104"/>
        <v>100021/13</v>
      </c>
      <c r="E129" s="160" t="s">
        <v>251</v>
      </c>
      <c r="F129" s="160" t="s">
        <v>252</v>
      </c>
      <c r="G129" s="377">
        <v>1</v>
      </c>
      <c r="H129" s="379">
        <v>100138</v>
      </c>
      <c r="I129" s="15" t="str">
        <f t="shared" si="105"/>
        <v>Б-100138-13</v>
      </c>
      <c r="J129" s="381">
        <v>3</v>
      </c>
      <c r="K129" s="15">
        <v>1</v>
      </c>
      <c r="L129" s="15" t="s">
        <v>42</v>
      </c>
      <c r="M129" s="149">
        <v>1</v>
      </c>
      <c r="N129" s="15">
        <v>18</v>
      </c>
      <c r="O129" s="289" t="s">
        <v>319</v>
      </c>
      <c r="P129" s="289" t="s">
        <v>320</v>
      </c>
      <c r="Q129" s="289" t="s">
        <v>321</v>
      </c>
      <c r="R129" s="17" t="str">
        <f t="shared" si="106"/>
        <v>1001381</v>
      </c>
      <c r="S129" s="65">
        <v>1</v>
      </c>
      <c r="T129" s="289" t="s">
        <v>152</v>
      </c>
      <c r="U129" s="15">
        <v>100000</v>
      </c>
      <c r="V129" s="15">
        <f t="shared" si="107"/>
        <v>18000</v>
      </c>
      <c r="W129" s="15">
        <v>0</v>
      </c>
      <c r="X129" s="384">
        <v>227</v>
      </c>
      <c r="Y129" s="152" t="s">
        <v>47</v>
      </c>
      <c r="Z129" s="20">
        <f t="shared" si="61"/>
        <v>82000</v>
      </c>
      <c r="AA129" s="21"/>
      <c r="AB129" s="22"/>
      <c r="AC129" s="148">
        <f t="shared" si="108"/>
        <v>50000</v>
      </c>
      <c r="AD129" s="15"/>
      <c r="AE129" s="15"/>
      <c r="AF129" s="289" t="s">
        <v>233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15"/>
      <c r="AU12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100138, 'Б-100138-13',date'2016-06-02',3, 1, 1, 'RUR', 1, 18, date'2016-06-06', date'2016-06-07', 1001381, 1, to_date('2016-06-07 00:00:00','YYYY-MM-DD HH24:MI:SS'), 100000, 18000, 0, 227, 0, 'c1', 8,null);insert into xxxx_oebs_cash_payment_test (ID, INVOICE_ID, OEBS_PAYMENT, DOC_DATE, COMISS_DATE) values (s_xxxx_oebs_cash_payment_test.NEXTVAL, 100138, 50000, to_date('2016-06-07 00:00:00','YYYY-MM-DD HH24:MI:SS'), date'2016-06-30' );insert into xxxx_client_discount_m  (ID,CLIENT_ID,CLIENT_AVG_DISCOUNT,DT) values (s_xxxx_client_discount_m.NEXTVAL,227, 13, date'2014-03-01');</v>
      </c>
    </row>
    <row r="130" spans="1:47" s="329" customFormat="1" ht="15" customHeight="1" x14ac:dyDescent="0.3">
      <c r="A130" s="375">
        <v>21</v>
      </c>
      <c r="B130" s="439"/>
      <c r="C130" s="15" t="str">
        <f t="shared" si="103"/>
        <v>100021</v>
      </c>
      <c r="D130" s="15" t="str">
        <f t="shared" si="104"/>
        <v>100021/13</v>
      </c>
      <c r="E130" s="160" t="s">
        <v>251</v>
      </c>
      <c r="F130" s="160" t="s">
        <v>252</v>
      </c>
      <c r="G130" s="377">
        <v>1</v>
      </c>
      <c r="H130" s="379">
        <v>100139</v>
      </c>
      <c r="I130" s="15" t="str">
        <f t="shared" si="105"/>
        <v>Б-100139-13</v>
      </c>
      <c r="J130" s="381">
        <v>3</v>
      </c>
      <c r="K130" s="15">
        <v>2</v>
      </c>
      <c r="L130" s="15" t="s">
        <v>42</v>
      </c>
      <c r="M130" s="149">
        <v>1</v>
      </c>
      <c r="N130" s="15">
        <v>18</v>
      </c>
      <c r="O130" s="289" t="s">
        <v>322</v>
      </c>
      <c r="P130" s="289" t="s">
        <v>320</v>
      </c>
      <c r="Q130" s="289" t="s">
        <v>321</v>
      </c>
      <c r="R130" s="17" t="str">
        <f t="shared" si="106"/>
        <v>1001391</v>
      </c>
      <c r="S130" s="65">
        <v>1</v>
      </c>
      <c r="T130" s="289" t="s">
        <v>153</v>
      </c>
      <c r="U130" s="15">
        <v>90000</v>
      </c>
      <c r="V130" s="15">
        <f t="shared" si="107"/>
        <v>16200</v>
      </c>
      <c r="W130" s="15">
        <v>0</v>
      </c>
      <c r="X130" s="384">
        <v>228</v>
      </c>
      <c r="Y130" s="152" t="s">
        <v>47</v>
      </c>
      <c r="Z130" s="20">
        <f t="shared" si="61"/>
        <v>73800</v>
      </c>
      <c r="AA130" s="21"/>
      <c r="AB130" s="26"/>
      <c r="AC130" s="148">
        <f t="shared" si="108"/>
        <v>45000</v>
      </c>
      <c r="AD130" s="15"/>
      <c r="AE130" s="15"/>
      <c r="AF130" s="289" t="s">
        <v>233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15"/>
      <c r="AU13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100139, 'Б-100139-13',date'2016-06-03',3, 2, 2, 'RUR', 1, 18, date'2016-06-06', date'2016-06-07', 1001391, 1, to_date('2016-06-08 00:00:00','YYYY-MM-DD HH24:MI:SS'), 90000, 16200, 0, 228, 0, 'c1', 8,null);insert into xxxx_oebs_cash_payment_test (ID, INVOICE_ID, OEBS_PAYMENT, DOC_DATE, COMISS_DATE) values (s_xxxx_oebs_cash_payment_test.NEXTVAL, 100139, 45000, to_date('2016-06-08 00:00:00','YYYY-MM-DD HH24:MI:SS'), date'2016-06-30' );insert into xxxx_client_discount_m  (ID,CLIENT_ID,CLIENT_AVG_DISCOUNT,DT) values (s_xxxx_client_discount_m.NEXTVAL,228, 7, date'2014-03-01');</v>
      </c>
    </row>
    <row r="131" spans="1:47" s="329" customFormat="1" ht="15" customHeight="1" x14ac:dyDescent="0.3">
      <c r="A131" s="375">
        <v>21</v>
      </c>
      <c r="B131" s="439"/>
      <c r="C131" s="15" t="str">
        <f t="shared" si="103"/>
        <v>100021</v>
      </c>
      <c r="D131" s="15" t="str">
        <f t="shared" si="104"/>
        <v>100021/13</v>
      </c>
      <c r="E131" s="160" t="s">
        <v>251</v>
      </c>
      <c r="F131" s="160" t="s">
        <v>252</v>
      </c>
      <c r="G131" s="377">
        <v>1</v>
      </c>
      <c r="H131" s="379">
        <v>100140</v>
      </c>
      <c r="I131" s="15" t="str">
        <f t="shared" si="105"/>
        <v>Б-100140-13</v>
      </c>
      <c r="J131" s="381">
        <v>3</v>
      </c>
      <c r="K131" s="15">
        <v>7</v>
      </c>
      <c r="L131" s="15" t="s">
        <v>42</v>
      </c>
      <c r="M131" s="149">
        <v>1</v>
      </c>
      <c r="N131" s="15">
        <v>18</v>
      </c>
      <c r="O131" s="289" t="s">
        <v>322</v>
      </c>
      <c r="P131" s="289" t="s">
        <v>320</v>
      </c>
      <c r="Q131" s="289" t="s">
        <v>321</v>
      </c>
      <c r="R131" s="17" t="str">
        <f t="shared" si="106"/>
        <v>1001401</v>
      </c>
      <c r="S131" s="65">
        <v>1</v>
      </c>
      <c r="T131" s="289" t="s">
        <v>153</v>
      </c>
      <c r="U131" s="15">
        <v>182700</v>
      </c>
      <c r="V131" s="15">
        <f t="shared" si="107"/>
        <v>32886</v>
      </c>
      <c r="W131" s="15">
        <v>0</v>
      </c>
      <c r="X131" s="384">
        <v>229</v>
      </c>
      <c r="Y131" s="152" t="s">
        <v>47</v>
      </c>
      <c r="Z131" s="20">
        <f t="shared" si="61"/>
        <v>149814</v>
      </c>
      <c r="AA131" s="21">
        <f>Z131/(Z131+Z132)</f>
        <v>0.69547011800532932</v>
      </c>
      <c r="AB131" s="26"/>
      <c r="AC131" s="148">
        <f t="shared" si="108"/>
        <v>91350</v>
      </c>
      <c r="AD131" s="15"/>
      <c r="AE131" s="15"/>
      <c r="AF131" s="289" t="s">
        <v>233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172"/>
      <c r="AU13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100140, 'Б-100140-13',date'2016-06-03',3, 7, 7, 'RUR', 1, 18, date'2016-06-06', date'2016-06-07', 1001401, 1, to_date('2016-06-08 00:00:00','YYYY-MM-DD HH24:MI:SS'), 182700, 32886, 0, 229, 0, 'c1', 8,null);insert into xxxx_oebs_cash_payment_test (ID, INVOICE_ID, OEBS_PAYMENT, DOC_DATE, COMISS_DATE) values (s_xxxx_oebs_cash_payment_test.NEXTVAL, 100140, 91350, to_date('2016-06-08 00:00:00','YYYY-MM-DD HH24:MI:SS'), date'2016-06-30' );insert into xxxx_client_discount_m  (ID,CLIENT_ID,CLIENT_AVG_DISCOUNT,DT) values (s_xxxx_client_discount_m.NEXTVAL,229, 7, date'2014-03-01');</v>
      </c>
    </row>
    <row r="132" spans="1:47" s="329" customFormat="1" ht="15" customHeight="1" x14ac:dyDescent="0.3">
      <c r="A132" s="375">
        <v>21</v>
      </c>
      <c r="B132" s="439"/>
      <c r="C132" s="15" t="str">
        <f t="shared" si="103"/>
        <v>100021</v>
      </c>
      <c r="D132" s="15" t="str">
        <f t="shared" si="104"/>
        <v>100021/13</v>
      </c>
      <c r="E132" s="160" t="s">
        <v>251</v>
      </c>
      <c r="F132" s="160" t="s">
        <v>252</v>
      </c>
      <c r="G132" s="377">
        <v>1</v>
      </c>
      <c r="H132" s="379">
        <v>100141</v>
      </c>
      <c r="I132" s="15" t="str">
        <f t="shared" si="105"/>
        <v>Б-100141-13</v>
      </c>
      <c r="J132" s="381">
        <v>3</v>
      </c>
      <c r="K132" s="54">
        <v>7</v>
      </c>
      <c r="L132" s="15" t="s">
        <v>42</v>
      </c>
      <c r="M132" s="149">
        <v>1</v>
      </c>
      <c r="N132" s="15">
        <v>18</v>
      </c>
      <c r="O132" s="289" t="s">
        <v>323</v>
      </c>
      <c r="P132" s="289" t="s">
        <v>320</v>
      </c>
      <c r="Q132" s="289" t="s">
        <v>321</v>
      </c>
      <c r="R132" s="17" t="str">
        <f t="shared" si="106"/>
        <v>1001411</v>
      </c>
      <c r="S132" s="65">
        <v>1</v>
      </c>
      <c r="T132" s="289" t="s">
        <v>215</v>
      </c>
      <c r="U132" s="15">
        <v>80000</v>
      </c>
      <c r="V132" s="15">
        <f t="shared" si="107"/>
        <v>14400</v>
      </c>
      <c r="W132" s="15">
        <v>0</v>
      </c>
      <c r="X132" s="384">
        <v>230</v>
      </c>
      <c r="Y132" s="152" t="s">
        <v>47</v>
      </c>
      <c r="Z132" s="20">
        <f t="shared" si="61"/>
        <v>65600</v>
      </c>
      <c r="AA132" s="21"/>
      <c r="AB132" s="29"/>
      <c r="AC132" s="148">
        <f t="shared" si="108"/>
        <v>40000</v>
      </c>
      <c r="AD132" s="15"/>
      <c r="AE132" s="15"/>
      <c r="AF132" s="289" t="s">
        <v>233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S132" s="47"/>
      <c r="AU13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100141, 'Б-100141-13',date'2016-06-04',3, 7, 7, 'RUR', 1, 18, date'2016-06-06', date'2016-06-07', 1001411, 1, to_date('2016-06-09 00:00:00','YYYY-MM-DD HH24:MI:SS'), 80000, 14400, 0, 230, 0, 'c1', 8,null);insert into xxxx_oebs_cash_payment_test (ID, INVOICE_ID, OEBS_PAYMENT, DOC_DATE, COMISS_DATE) values (s_xxxx_oebs_cash_payment_test.NEXTVAL, 100141, 40000, to_date('2016-06-09 00:00:00','YYYY-MM-DD HH24:MI:SS'), date'2016-06-30' );insert into xxxx_client_discount_m  (ID,CLIENT_ID,CLIENT_AVG_DISCOUNT,DT) values (s_xxxx_client_discount_m.NEXTVAL,230, 20, date'2014-03-01');</v>
      </c>
    </row>
    <row r="133" spans="1:47" s="329" customFormat="1" ht="15" customHeight="1" x14ac:dyDescent="0.3">
      <c r="A133" s="375">
        <v>21</v>
      </c>
      <c r="B133" s="439"/>
      <c r="C133" s="33" t="str">
        <f t="shared" si="103"/>
        <v>100021</v>
      </c>
      <c r="D133" s="33" t="str">
        <f t="shared" si="104"/>
        <v>100021/13</v>
      </c>
      <c r="E133" s="159" t="s">
        <v>251</v>
      </c>
      <c r="F133" s="159" t="s">
        <v>252</v>
      </c>
      <c r="G133" s="377">
        <v>1</v>
      </c>
      <c r="H133" s="379">
        <v>100142</v>
      </c>
      <c r="I133" s="33" t="str">
        <f t="shared" si="105"/>
        <v>Б-100142-13</v>
      </c>
      <c r="J133" s="381">
        <v>3</v>
      </c>
      <c r="K133" s="35">
        <v>3</v>
      </c>
      <c r="L133" s="33" t="s">
        <v>42</v>
      </c>
      <c r="M133" s="36">
        <v>1</v>
      </c>
      <c r="N133" s="33">
        <v>18</v>
      </c>
      <c r="O133" s="61" t="s">
        <v>324</v>
      </c>
      <c r="P133" s="61" t="s">
        <v>320</v>
      </c>
      <c r="Q133" s="61" t="s">
        <v>321</v>
      </c>
      <c r="R133" s="17" t="str">
        <f t="shared" si="106"/>
        <v>1001421</v>
      </c>
      <c r="S133" s="201">
        <v>1</v>
      </c>
      <c r="T133" s="61" t="s">
        <v>216</v>
      </c>
      <c r="U133" s="33">
        <v>60000</v>
      </c>
      <c r="V133" s="33">
        <f t="shared" si="107"/>
        <v>10800</v>
      </c>
      <c r="W133" s="33">
        <v>0</v>
      </c>
      <c r="X133" s="384">
        <v>231</v>
      </c>
      <c r="Y133" s="38" t="s">
        <v>47</v>
      </c>
      <c r="Z133" s="106">
        <f t="shared" si="61"/>
        <v>49200</v>
      </c>
      <c r="AA133" s="39"/>
      <c r="AB133" s="39"/>
      <c r="AC133" s="148">
        <f t="shared" si="108"/>
        <v>30000</v>
      </c>
      <c r="AD133" s="33"/>
      <c r="AE133" s="33"/>
      <c r="AF133" s="61" t="s">
        <v>233</v>
      </c>
      <c r="AG133" s="176">
        <v>8</v>
      </c>
      <c r="AH133" s="177">
        <v>13</v>
      </c>
      <c r="AI133" s="157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33"/>
      <c r="AU13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1, 100142, 'Б-100142-13',date'2016-06-05',3, 3, 3, 'RUR', 1, 18, date'2016-06-06', date'2016-06-07', 1001421, 1, to_date('2016-06-11 00:00:00','YYYY-MM-DD HH24:MI:SS'), 60000, 10800, 0, 231, 0, 'c1', 8,null);insert into xxxx_oebs_cash_payment_test (ID, INVOICE_ID, OEBS_PAYMENT, DOC_DATE, COMISS_DATE) values (s_xxxx_oebs_cash_payment_test.NEXTVAL, 100142, 30000, to_date('2016-06-11 00:00:00','YYYY-MM-DD HH24:MI:SS'), date'2016-06-30' );insert into xxxx_client_discount_m  (ID,CLIENT_ID,CLIENT_AVG_DISCOUNT,DT) values (s_xxxx_client_discount_m.NEXTVAL,231, 13, date'2014-03-01');</v>
      </c>
    </row>
    <row r="134" spans="1:47" s="329" customFormat="1" ht="15" customHeight="1" x14ac:dyDescent="0.3">
      <c r="A134" s="375">
        <v>22</v>
      </c>
      <c r="B134" s="439"/>
      <c r="C134" s="220" t="str">
        <f t="shared" si="103"/>
        <v>100022</v>
      </c>
      <c r="D134" s="220" t="str">
        <f t="shared" si="104"/>
        <v>100022/13</v>
      </c>
      <c r="E134" s="221" t="s">
        <v>251</v>
      </c>
      <c r="F134" s="221" t="s">
        <v>252</v>
      </c>
      <c r="G134" s="377">
        <v>1</v>
      </c>
      <c r="H134" s="379">
        <v>100143</v>
      </c>
      <c r="I134" s="222" t="str">
        <f t="shared" si="105"/>
        <v>Б-100143-13</v>
      </c>
      <c r="J134" s="381">
        <v>3</v>
      </c>
      <c r="K134" s="220">
        <v>25</v>
      </c>
      <c r="L134" s="220" t="s">
        <v>42</v>
      </c>
      <c r="M134" s="223">
        <v>1</v>
      </c>
      <c r="N134" s="220">
        <v>18</v>
      </c>
      <c r="O134" s="221" t="s">
        <v>169</v>
      </c>
      <c r="P134" s="221" t="s">
        <v>234</v>
      </c>
      <c r="Q134" s="221" t="s">
        <v>235</v>
      </c>
      <c r="R134" s="224" t="str">
        <f t="shared" si="106"/>
        <v>1001431</v>
      </c>
      <c r="S134" s="222">
        <v>1</v>
      </c>
      <c r="T134" s="221" t="s">
        <v>141</v>
      </c>
      <c r="U134" s="220">
        <v>20000</v>
      </c>
      <c r="V134" s="220">
        <f t="shared" si="107"/>
        <v>3600</v>
      </c>
      <c r="W134" s="220">
        <v>0</v>
      </c>
      <c r="X134" s="384">
        <v>232</v>
      </c>
      <c r="Y134" s="152" t="s">
        <v>47</v>
      </c>
      <c r="Z134" s="20">
        <f t="shared" si="61"/>
        <v>16400</v>
      </c>
      <c r="AA134" s="21"/>
      <c r="AB134" s="29"/>
      <c r="AC134" s="148">
        <f>U134</f>
        <v>20000</v>
      </c>
      <c r="AD134" s="220"/>
      <c r="AE134" s="220"/>
      <c r="AF134" s="221" t="s">
        <v>231</v>
      </c>
      <c r="AG134" s="484">
        <v>8</v>
      </c>
      <c r="AH134" s="485">
        <v>20</v>
      </c>
      <c r="AI134" s="157" t="s">
        <v>49</v>
      </c>
      <c r="AJ134" s="221"/>
      <c r="AK134" s="221"/>
      <c r="AL134" s="224">
        <v>0</v>
      </c>
      <c r="AM134" s="222" t="s">
        <v>50</v>
      </c>
      <c r="AN134" s="220" t="s">
        <v>51</v>
      </c>
      <c r="AO134" s="220"/>
      <c r="AP134" s="224"/>
      <c r="AQ134" s="224"/>
      <c r="AR134" s="224"/>
      <c r="AS134" s="224" t="s">
        <v>265</v>
      </c>
      <c r="AU13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1, 100143, 'Б-100143-13',date'2016-03-04',3, 25, 25, 'RUR', 1, 18, date'2016-03-06', date'2016-03-07', 1001431, 1, to_date('2016-03-09 00:00:00','YYYY-MM-DD HH24:MI:SS'), 20000, 3600, 0, 232, 0, 'c1', 8,null);insert into xxxx_oebs_cash_payment_test (ID, INVOICE_ID, OEBS_PAYMENT, DOC_DATE, COMISS_DATE) values (s_xxxx_oebs_cash_payment_test.NEXTVAL, 100143, 20000, to_date('2016-03-09 00:00:00','YYYY-MM-DD HH24:MI:SS'), date'2016-03-31' );insert into xxxx_client_discount_m  (ID,CLIENT_ID,CLIENT_AVG_DISCOUNT,DT) values (s_xxxx_client_discount_m.NEXTVAL,232, 20, date'2014-03-01');</v>
      </c>
    </row>
    <row r="135" spans="1:47" s="329" customFormat="1" ht="15" customHeight="1" x14ac:dyDescent="0.3">
      <c r="A135" s="375">
        <v>22</v>
      </c>
      <c r="B135" s="439"/>
      <c r="C135" s="229" t="str">
        <f t="shared" si="103"/>
        <v>100022</v>
      </c>
      <c r="D135" s="229" t="str">
        <f t="shared" si="104"/>
        <v>100022/13</v>
      </c>
      <c r="E135" s="230" t="s">
        <v>251</v>
      </c>
      <c r="F135" s="230" t="s">
        <v>252</v>
      </c>
      <c r="G135" s="377">
        <v>1</v>
      </c>
      <c r="H135" s="379">
        <v>100144</v>
      </c>
      <c r="I135" s="229" t="str">
        <f t="shared" si="105"/>
        <v>Б-100144-13</v>
      </c>
      <c r="J135" s="381">
        <v>3</v>
      </c>
      <c r="K135" s="229">
        <v>25</v>
      </c>
      <c r="L135" s="229" t="s">
        <v>42</v>
      </c>
      <c r="M135" s="231">
        <v>1</v>
      </c>
      <c r="N135" s="229">
        <v>18</v>
      </c>
      <c r="O135" s="230" t="s">
        <v>170</v>
      </c>
      <c r="P135" s="230" t="s">
        <v>234</v>
      </c>
      <c r="Q135" s="230" t="s">
        <v>235</v>
      </c>
      <c r="R135" s="232" t="str">
        <f t="shared" si="106"/>
        <v>1001441</v>
      </c>
      <c r="S135" s="229">
        <v>1</v>
      </c>
      <c r="T135" s="230" t="s">
        <v>142</v>
      </c>
      <c r="U135" s="229">
        <v>41000</v>
      </c>
      <c r="V135" s="229">
        <f t="shared" si="107"/>
        <v>7380</v>
      </c>
      <c r="W135" s="229">
        <v>0</v>
      </c>
      <c r="X135" s="384">
        <v>233</v>
      </c>
      <c r="Y135" s="38" t="s">
        <v>47</v>
      </c>
      <c r="Z135" s="106">
        <f t="shared" si="61"/>
        <v>33620</v>
      </c>
      <c r="AA135" s="52"/>
      <c r="AB135" s="483"/>
      <c r="AC135" s="148">
        <f t="shared" ref="AC135:AC145" si="109">U135</f>
        <v>41000</v>
      </c>
      <c r="AD135" s="229"/>
      <c r="AE135" s="229"/>
      <c r="AF135" s="230" t="s">
        <v>231</v>
      </c>
      <c r="AG135" s="486">
        <v>8</v>
      </c>
      <c r="AH135" s="487">
        <v>13</v>
      </c>
      <c r="AI135" s="157" t="s">
        <v>49</v>
      </c>
      <c r="AJ135" s="230"/>
      <c r="AK135" s="230"/>
      <c r="AL135" s="232">
        <v>0</v>
      </c>
      <c r="AM135" s="229" t="s">
        <v>50</v>
      </c>
      <c r="AN135" s="229" t="s">
        <v>51</v>
      </c>
      <c r="AO135" s="229"/>
      <c r="AP135" s="232"/>
      <c r="AQ135" s="232"/>
      <c r="AR135" s="232"/>
      <c r="AS135" s="232" t="s">
        <v>266</v>
      </c>
      <c r="AU13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1, 100144, 'Б-100144-13',date'2016-03-05',3, 25, 25, 'RUR', 1, 18, date'2016-03-06', date'2016-03-07', 1001441, 1, to_date('2016-03-11 00:00:00','YYYY-MM-DD HH24:MI:SS'), 41000, 7380, 0, 233, 0, 'c1', 8,null);insert into xxxx_oebs_cash_payment_test (ID, INVOICE_ID, OEBS_PAYMENT, DOC_DATE, COMISS_DATE) values (s_xxxx_oebs_cash_payment_test.NEXTVAL, 100144, 41000, to_date('2016-03-11 00:00:00','YYYY-MM-DD HH24:MI:SS'), date'2016-03-31' );insert into xxxx_client_discount_m  (ID,CLIENT_ID,CLIENT_AVG_DISCOUNT,DT) values (s_xxxx_client_discount_m.NEXTVAL,233, 13, date'2014-03-01');</v>
      </c>
    </row>
    <row r="136" spans="1:47" s="329" customFormat="1" ht="15" customHeight="1" x14ac:dyDescent="0.3">
      <c r="A136" s="375">
        <v>23</v>
      </c>
      <c r="B136" s="439"/>
      <c r="C136" s="220" t="str">
        <f t="shared" si="103"/>
        <v>100023</v>
      </c>
      <c r="D136" s="220" t="str">
        <f t="shared" si="104"/>
        <v>100023/13</v>
      </c>
      <c r="E136" s="221" t="s">
        <v>251</v>
      </c>
      <c r="F136" s="221" t="s">
        <v>252</v>
      </c>
      <c r="G136" s="377">
        <v>1</v>
      </c>
      <c r="H136" s="379">
        <v>100145</v>
      </c>
      <c r="I136" s="222" t="str">
        <f t="shared" si="105"/>
        <v>Б-100145-13</v>
      </c>
      <c r="J136" s="381">
        <v>3</v>
      </c>
      <c r="K136" s="220">
        <v>25</v>
      </c>
      <c r="L136" s="220" t="s">
        <v>42</v>
      </c>
      <c r="M136" s="223">
        <v>1</v>
      </c>
      <c r="N136" s="220">
        <v>18</v>
      </c>
      <c r="O136" s="221" t="s">
        <v>169</v>
      </c>
      <c r="P136" s="221" t="s">
        <v>234</v>
      </c>
      <c r="Q136" s="221" t="s">
        <v>235</v>
      </c>
      <c r="R136" s="224" t="str">
        <f t="shared" si="106"/>
        <v>1001451</v>
      </c>
      <c r="S136" s="222">
        <v>1</v>
      </c>
      <c r="T136" s="221" t="s">
        <v>141</v>
      </c>
      <c r="U136" s="220">
        <v>600000</v>
      </c>
      <c r="V136" s="220">
        <f t="shared" si="107"/>
        <v>108000</v>
      </c>
      <c r="W136" s="220">
        <v>0</v>
      </c>
      <c r="X136" s="384">
        <v>234</v>
      </c>
      <c r="Y136" s="152" t="s">
        <v>47</v>
      </c>
      <c r="Z136" s="20">
        <f t="shared" ref="Z136:Z255" si="110">U136-V136</f>
        <v>492000</v>
      </c>
      <c r="AA136" s="21"/>
      <c r="AB136" s="29"/>
      <c r="AC136" s="148">
        <f t="shared" si="109"/>
        <v>600000</v>
      </c>
      <c r="AD136" s="220"/>
      <c r="AE136" s="220"/>
      <c r="AF136" s="221" t="s">
        <v>231</v>
      </c>
      <c r="AG136" s="484">
        <v>8</v>
      </c>
      <c r="AH136" s="485">
        <v>20</v>
      </c>
      <c r="AI136" s="157" t="s">
        <v>49</v>
      </c>
      <c r="AJ136" s="221"/>
      <c r="AK136" s="221"/>
      <c r="AL136" s="224">
        <v>0</v>
      </c>
      <c r="AM136" s="222" t="s">
        <v>50</v>
      </c>
      <c r="AN136" s="220" t="s">
        <v>51</v>
      </c>
      <c r="AO136" s="220"/>
      <c r="AP136" s="224"/>
      <c r="AQ136" s="224"/>
      <c r="AR136" s="224"/>
      <c r="AS136" s="224" t="s">
        <v>267</v>
      </c>
      <c r="AU13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1, 100145, 'Б-100145-13',date'2016-03-04',3, 25, 25, 'RUR', 1, 18, date'2016-03-06', date'2016-03-07', 1001451, 1, to_date('2016-03-09 00:00:00','YYYY-MM-DD HH24:MI:SS'), 600000, 108000, 0, 234, 0, 'c1', 8,null);insert into xxxx_oebs_cash_payment_test (ID, INVOICE_ID, OEBS_PAYMENT, DOC_DATE, COMISS_DATE) values (s_xxxx_oebs_cash_payment_test.NEXTVAL, 100145, 600000, to_date('2016-03-09 00:00:00','YYYY-MM-DD HH24:MI:SS'), date'2016-03-31' );insert into xxxx_client_discount_m  (ID,CLIENT_ID,CLIENT_AVG_DISCOUNT,DT) values (s_xxxx_client_discount_m.NEXTVAL,234, 20, date'2014-03-01');</v>
      </c>
    </row>
    <row r="137" spans="1:47" s="329" customFormat="1" ht="15" customHeight="1" x14ac:dyDescent="0.3">
      <c r="A137" s="375">
        <v>23</v>
      </c>
      <c r="B137" s="439"/>
      <c r="C137" s="229" t="str">
        <f t="shared" si="103"/>
        <v>100023</v>
      </c>
      <c r="D137" s="229" t="str">
        <f t="shared" si="104"/>
        <v>100023/13</v>
      </c>
      <c r="E137" s="230" t="s">
        <v>251</v>
      </c>
      <c r="F137" s="230" t="s">
        <v>252</v>
      </c>
      <c r="G137" s="377">
        <v>1</v>
      </c>
      <c r="H137" s="379">
        <v>100146</v>
      </c>
      <c r="I137" s="229" t="str">
        <f t="shared" si="105"/>
        <v>Б-100146-13</v>
      </c>
      <c r="J137" s="381">
        <v>3</v>
      </c>
      <c r="K137" s="229">
        <v>25</v>
      </c>
      <c r="L137" s="229" t="s">
        <v>42</v>
      </c>
      <c r="M137" s="231">
        <v>1</v>
      </c>
      <c r="N137" s="229">
        <v>18</v>
      </c>
      <c r="O137" s="230" t="s">
        <v>170</v>
      </c>
      <c r="P137" s="230" t="s">
        <v>234</v>
      </c>
      <c r="Q137" s="230" t="s">
        <v>235</v>
      </c>
      <c r="R137" s="232" t="str">
        <f t="shared" si="106"/>
        <v>1001461</v>
      </c>
      <c r="S137" s="229">
        <v>1</v>
      </c>
      <c r="T137" s="230" t="s">
        <v>142</v>
      </c>
      <c r="U137" s="229">
        <v>620000</v>
      </c>
      <c r="V137" s="229">
        <f t="shared" si="107"/>
        <v>111600</v>
      </c>
      <c r="W137" s="229">
        <v>0</v>
      </c>
      <c r="X137" s="384">
        <v>235</v>
      </c>
      <c r="Y137" s="38" t="s">
        <v>47</v>
      </c>
      <c r="Z137" s="106">
        <f t="shared" si="110"/>
        <v>508400</v>
      </c>
      <c r="AA137" s="52">
        <f>Z136+Z137</f>
        <v>1000400</v>
      </c>
      <c r="AB137" s="483"/>
      <c r="AC137" s="148">
        <f t="shared" si="109"/>
        <v>620000</v>
      </c>
      <c r="AD137" s="229"/>
      <c r="AE137" s="229"/>
      <c r="AF137" s="230" t="s">
        <v>231</v>
      </c>
      <c r="AG137" s="486">
        <v>8</v>
      </c>
      <c r="AH137" s="487">
        <v>13</v>
      </c>
      <c r="AI137" s="157" t="s">
        <v>49</v>
      </c>
      <c r="AJ137" s="230"/>
      <c r="AK137" s="230"/>
      <c r="AL137" s="232">
        <v>0</v>
      </c>
      <c r="AM137" s="229" t="s">
        <v>50</v>
      </c>
      <c r="AN137" s="229" t="s">
        <v>51</v>
      </c>
      <c r="AO137" s="229"/>
      <c r="AP137" s="232"/>
      <c r="AQ137" s="232"/>
      <c r="AR137" s="232"/>
      <c r="AS137" s="232" t="s">
        <v>263</v>
      </c>
      <c r="AU13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1, 100146, 'Б-100146-13',date'2016-03-05',3, 25, 25, 'RUR', 1, 18, date'2016-03-06', date'2016-03-07', 1001461, 1, to_date('2016-03-11 00:00:00','YYYY-MM-DD HH24:MI:SS'), 620000, 111600, 0, 235, 0, 'c1', 8,null);insert into xxxx_oebs_cash_payment_test (ID, INVOICE_ID, OEBS_PAYMENT, DOC_DATE, COMISS_DATE) values (s_xxxx_oebs_cash_payment_test.NEXTVAL, 100146, 620000, to_date('2016-03-11 00:00:00','YYYY-MM-DD HH24:MI:SS'), date'2016-03-31' );insert into xxxx_client_discount_m  (ID,CLIENT_ID,CLIENT_AVG_DISCOUNT,DT) values (s_xxxx_client_discount_m.NEXTVAL,235, 13, date'2014-03-01');</v>
      </c>
    </row>
    <row r="138" spans="1:47" s="329" customFormat="1" ht="15" customHeight="1" x14ac:dyDescent="0.3">
      <c r="A138" s="375">
        <v>24</v>
      </c>
      <c r="B138" s="439"/>
      <c r="C138" s="220" t="str">
        <f>"1000"&amp;A138</f>
        <v>100024</v>
      </c>
      <c r="D138" s="220" t="str">
        <f>"1000"&amp;A138&amp;"/13"</f>
        <v>100024/13</v>
      </c>
      <c r="E138" s="221" t="s">
        <v>251</v>
      </c>
      <c r="F138" s="221" t="s">
        <v>252</v>
      </c>
      <c r="G138" s="377">
        <v>1</v>
      </c>
      <c r="H138" s="379">
        <v>100147</v>
      </c>
      <c r="I138" s="222" t="str">
        <f>"Б-"&amp;H138&amp;"-13"</f>
        <v>Б-100147-13</v>
      </c>
      <c r="J138" s="381">
        <v>3</v>
      </c>
      <c r="K138" s="220">
        <v>25</v>
      </c>
      <c r="L138" s="220" t="s">
        <v>42</v>
      </c>
      <c r="M138" s="223">
        <v>1</v>
      </c>
      <c r="N138" s="220">
        <v>18</v>
      </c>
      <c r="O138" s="221" t="s">
        <v>169</v>
      </c>
      <c r="P138" s="221" t="s">
        <v>234</v>
      </c>
      <c r="Q138" s="221" t="s">
        <v>235</v>
      </c>
      <c r="R138" s="224" t="str">
        <f>H138&amp;"1"</f>
        <v>1001471</v>
      </c>
      <c r="S138" s="222">
        <v>1</v>
      </c>
      <c r="T138" s="221" t="s">
        <v>141</v>
      </c>
      <c r="U138" s="220">
        <v>1200000</v>
      </c>
      <c r="V138" s="220">
        <f>U138*0.18</f>
        <v>216000</v>
      </c>
      <c r="W138" s="220">
        <v>0</v>
      </c>
      <c r="X138" s="384">
        <v>236</v>
      </c>
      <c r="Y138" s="152" t="s">
        <v>47</v>
      </c>
      <c r="Z138" s="20">
        <f>U138-V138</f>
        <v>984000</v>
      </c>
      <c r="AA138" s="21"/>
      <c r="AB138" s="29"/>
      <c r="AC138" s="148">
        <f t="shared" si="109"/>
        <v>1200000</v>
      </c>
      <c r="AD138" s="220"/>
      <c r="AE138" s="220"/>
      <c r="AF138" s="221" t="s">
        <v>231</v>
      </c>
      <c r="AG138" s="484">
        <v>8</v>
      </c>
      <c r="AH138" s="485">
        <v>20</v>
      </c>
      <c r="AI138" s="157" t="s">
        <v>49</v>
      </c>
      <c r="AJ138" s="221"/>
      <c r="AK138" s="221"/>
      <c r="AL138" s="224">
        <v>0</v>
      </c>
      <c r="AM138" s="222" t="s">
        <v>50</v>
      </c>
      <c r="AN138" s="220" t="s">
        <v>51</v>
      </c>
      <c r="AO138" s="220"/>
      <c r="AP138" s="224"/>
      <c r="AQ138" s="224"/>
      <c r="AR138" s="224"/>
      <c r="AS138" t="s">
        <v>268</v>
      </c>
      <c r="AU13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1, 100147, 'Б-100147-13',date'2016-03-04',3, 25, 25, 'RUR', 1, 18, date'2016-03-06', date'2016-03-07', 1001471, 1, to_date('2016-03-09 00:00:00','YYYY-MM-DD HH24:MI:SS'), 1200000, 216000, 0, 236, 0, 'c1', 8,null);insert into xxxx_oebs_cash_payment_test (ID, INVOICE_ID, OEBS_PAYMENT, DOC_DATE, COMISS_DATE) values (s_xxxx_oebs_cash_payment_test.NEXTVAL, 100147, 1200000, to_date('2016-03-09 00:00:00','YYYY-MM-DD HH24:MI:SS'), date'2016-03-31' );insert into xxxx_client_discount_m  (ID,CLIENT_ID,CLIENT_AVG_DISCOUNT,DT) values (s_xxxx_client_discount_m.NEXTVAL,236, 20, date'2014-03-01');</v>
      </c>
    </row>
    <row r="139" spans="1:47" s="329" customFormat="1" ht="15" customHeight="1" x14ac:dyDescent="0.3">
      <c r="A139" s="375">
        <v>24</v>
      </c>
      <c r="B139" s="439"/>
      <c r="C139" s="229" t="str">
        <f>"1000"&amp;A139</f>
        <v>100024</v>
      </c>
      <c r="D139" s="229" t="str">
        <f>"1000"&amp;A139&amp;"/13"</f>
        <v>100024/13</v>
      </c>
      <c r="E139" s="230" t="s">
        <v>251</v>
      </c>
      <c r="F139" s="230" t="s">
        <v>252</v>
      </c>
      <c r="G139" s="377">
        <v>1</v>
      </c>
      <c r="H139" s="379">
        <v>100148</v>
      </c>
      <c r="I139" s="229" t="str">
        <f>"Б-"&amp;H139&amp;"-13"</f>
        <v>Б-100148-13</v>
      </c>
      <c r="J139" s="381">
        <v>3</v>
      </c>
      <c r="K139" s="229">
        <v>25</v>
      </c>
      <c r="L139" s="229" t="s">
        <v>42</v>
      </c>
      <c r="M139" s="231">
        <v>1</v>
      </c>
      <c r="N139" s="229">
        <v>18</v>
      </c>
      <c r="O139" s="230" t="s">
        <v>170</v>
      </c>
      <c r="P139" s="230" t="s">
        <v>234</v>
      </c>
      <c r="Q139" s="230" t="s">
        <v>235</v>
      </c>
      <c r="R139" s="232" t="str">
        <f>H139&amp;"1"</f>
        <v>1001481</v>
      </c>
      <c r="S139" s="229">
        <v>1</v>
      </c>
      <c r="T139" s="230" t="s">
        <v>142</v>
      </c>
      <c r="U139" s="229">
        <v>1240000</v>
      </c>
      <c r="V139" s="229">
        <f>U139*0.18</f>
        <v>223200</v>
      </c>
      <c r="W139" s="229">
        <v>0</v>
      </c>
      <c r="X139" s="384">
        <v>237</v>
      </c>
      <c r="Y139" s="38" t="s">
        <v>47</v>
      </c>
      <c r="Z139" s="106">
        <f>U139-V139</f>
        <v>1016800</v>
      </c>
      <c r="AA139" s="52">
        <f>Z138+Z139</f>
        <v>2000800</v>
      </c>
      <c r="AB139" s="483"/>
      <c r="AC139" s="148">
        <f t="shared" si="109"/>
        <v>1240000</v>
      </c>
      <c r="AD139" s="229"/>
      <c r="AE139" s="229"/>
      <c r="AF139" s="230" t="s">
        <v>231</v>
      </c>
      <c r="AG139" s="486">
        <v>8</v>
      </c>
      <c r="AH139" s="487">
        <v>13</v>
      </c>
      <c r="AI139" s="157" t="s">
        <v>49</v>
      </c>
      <c r="AJ139" s="230"/>
      <c r="AK139" s="230"/>
      <c r="AL139" s="232">
        <v>0</v>
      </c>
      <c r="AM139" s="229" t="s">
        <v>50</v>
      </c>
      <c r="AN139" s="229" t="s">
        <v>51</v>
      </c>
      <c r="AO139" s="229"/>
      <c r="AP139" s="232"/>
      <c r="AQ139" s="232"/>
      <c r="AR139" s="232"/>
      <c r="AS139" s="232" t="s">
        <v>263</v>
      </c>
      <c r="AU13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1, 100148, 'Б-100148-13',date'2016-03-05',3, 25, 25, 'RUR', 1, 18, date'2016-03-06', date'2016-03-07', 1001481, 1, to_date('2016-03-11 00:00:00','YYYY-MM-DD HH24:MI:SS'), 1240000, 223200, 0, 237, 0, 'c1', 8,null);insert into xxxx_oebs_cash_payment_test (ID, INVOICE_ID, OEBS_PAYMENT, DOC_DATE, COMISS_DATE) values (s_xxxx_oebs_cash_payment_test.NEXTVAL, 100148, 1240000, to_date('2016-03-11 00:00:00','YYYY-MM-DD HH24:MI:SS'), date'2016-03-31' );insert into xxxx_client_discount_m  (ID,CLIENT_ID,CLIENT_AVG_DISCOUNT,DT) values (s_xxxx_client_discount_m.NEXTVAL,237, 13, date'2014-03-01');</v>
      </c>
    </row>
    <row r="140" spans="1:47" s="329" customFormat="1" ht="15" customHeight="1" x14ac:dyDescent="0.3">
      <c r="A140" s="375">
        <v>25</v>
      </c>
      <c r="B140" s="439"/>
      <c r="C140" s="220" t="str">
        <f t="shared" si="103"/>
        <v>100025</v>
      </c>
      <c r="D140" s="220" t="str">
        <f t="shared" si="104"/>
        <v>100025/13</v>
      </c>
      <c r="E140" s="221" t="s">
        <v>251</v>
      </c>
      <c r="F140" s="221" t="s">
        <v>252</v>
      </c>
      <c r="G140" s="377">
        <v>1</v>
      </c>
      <c r="H140" s="379">
        <v>100149</v>
      </c>
      <c r="I140" s="222" t="str">
        <f t="shared" si="105"/>
        <v>Б-100149-13</v>
      </c>
      <c r="J140" s="381">
        <v>3</v>
      </c>
      <c r="K140" s="220">
        <v>25</v>
      </c>
      <c r="L140" s="220" t="s">
        <v>42</v>
      </c>
      <c r="M140" s="223">
        <v>1</v>
      </c>
      <c r="N140" s="220">
        <v>18</v>
      </c>
      <c r="O140" s="221" t="s">
        <v>169</v>
      </c>
      <c r="P140" s="221" t="s">
        <v>234</v>
      </c>
      <c r="Q140" s="221" t="s">
        <v>235</v>
      </c>
      <c r="R140" s="224" t="str">
        <f t="shared" si="106"/>
        <v>1001491</v>
      </c>
      <c r="S140" s="222">
        <v>1</v>
      </c>
      <c r="T140" s="221" t="s">
        <v>141</v>
      </c>
      <c r="U140" s="220">
        <f>U136*3</f>
        <v>1800000</v>
      </c>
      <c r="V140" s="220">
        <f t="shared" si="107"/>
        <v>324000</v>
      </c>
      <c r="W140" s="220">
        <v>0</v>
      </c>
      <c r="X140" s="384">
        <v>238</v>
      </c>
      <c r="Y140" s="152" t="s">
        <v>47</v>
      </c>
      <c r="Z140" s="20">
        <f t="shared" si="110"/>
        <v>1476000</v>
      </c>
      <c r="AA140" s="21"/>
      <c r="AB140" s="29"/>
      <c r="AC140" s="148">
        <f t="shared" si="109"/>
        <v>1800000</v>
      </c>
      <c r="AD140" s="220"/>
      <c r="AE140" s="220"/>
      <c r="AF140" s="221" t="s">
        <v>231</v>
      </c>
      <c r="AG140" s="484">
        <v>8</v>
      </c>
      <c r="AH140" s="485">
        <v>20</v>
      </c>
      <c r="AI140" s="157" t="s">
        <v>49</v>
      </c>
      <c r="AJ140" s="221"/>
      <c r="AK140" s="221"/>
      <c r="AL140" s="224">
        <v>0</v>
      </c>
      <c r="AM140" s="222" t="s">
        <v>50</v>
      </c>
      <c r="AN140" s="220" t="s">
        <v>51</v>
      </c>
      <c r="AO140" s="220"/>
      <c r="AP140" s="224"/>
      <c r="AQ140" s="224"/>
      <c r="AR140" s="224"/>
      <c r="AS140" t="s">
        <v>269</v>
      </c>
      <c r="AU14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1, 100149, 'Б-100149-13',date'2016-03-04',3, 25, 25, 'RUR', 1, 18, date'2016-03-06', date'2016-03-07', 1001491, 1, to_date('2016-03-09 00:00:00','YYYY-MM-DD HH24:MI:SS'), 1800000, 324000, 0, 238, 0, 'c1', 8,null);insert into xxxx_oebs_cash_payment_test (ID, INVOICE_ID, OEBS_PAYMENT, DOC_DATE, COMISS_DATE) values (s_xxxx_oebs_cash_payment_test.NEXTVAL, 100149, 1800000, to_date('2016-03-09 00:00:00','YYYY-MM-DD HH24:MI:SS'), date'2016-03-31' );insert into xxxx_client_discount_m  (ID,CLIENT_ID,CLIENT_AVG_DISCOUNT,DT) values (s_xxxx_client_discount_m.NEXTVAL,238, 20, date'2014-03-01');</v>
      </c>
    </row>
    <row r="141" spans="1:47" s="329" customFormat="1" ht="15" customHeight="1" x14ac:dyDescent="0.3">
      <c r="A141" s="375">
        <v>25</v>
      </c>
      <c r="B141" s="439"/>
      <c r="C141" s="229" t="str">
        <f t="shared" si="103"/>
        <v>100025</v>
      </c>
      <c r="D141" s="229" t="str">
        <f t="shared" si="104"/>
        <v>100025/13</v>
      </c>
      <c r="E141" s="230" t="s">
        <v>251</v>
      </c>
      <c r="F141" s="230" t="s">
        <v>252</v>
      </c>
      <c r="G141" s="377">
        <v>1</v>
      </c>
      <c r="H141" s="379">
        <v>100150</v>
      </c>
      <c r="I141" s="229" t="str">
        <f t="shared" si="105"/>
        <v>Б-100150-13</v>
      </c>
      <c r="J141" s="381">
        <v>3</v>
      </c>
      <c r="K141" s="229">
        <v>25</v>
      </c>
      <c r="L141" s="229" t="s">
        <v>42</v>
      </c>
      <c r="M141" s="231">
        <v>1</v>
      </c>
      <c r="N141" s="229">
        <v>18</v>
      </c>
      <c r="O141" s="230" t="s">
        <v>170</v>
      </c>
      <c r="P141" s="230" t="s">
        <v>234</v>
      </c>
      <c r="Q141" s="230" t="s">
        <v>235</v>
      </c>
      <c r="R141" s="232" t="str">
        <f t="shared" si="106"/>
        <v>1001501</v>
      </c>
      <c r="S141" s="229">
        <v>1</v>
      </c>
      <c r="T141" s="230" t="s">
        <v>142</v>
      </c>
      <c r="U141" s="220">
        <f>U137*3</f>
        <v>1860000</v>
      </c>
      <c r="V141" s="229">
        <f t="shared" si="107"/>
        <v>334800</v>
      </c>
      <c r="W141" s="229">
        <v>0</v>
      </c>
      <c r="X141" s="384">
        <v>239</v>
      </c>
      <c r="Y141" s="38" t="s">
        <v>47</v>
      </c>
      <c r="Z141" s="106">
        <f t="shared" si="110"/>
        <v>1525200</v>
      </c>
      <c r="AA141" s="52">
        <f>Z140+Z141</f>
        <v>3001200</v>
      </c>
      <c r="AB141" s="483"/>
      <c r="AC141" s="148">
        <f t="shared" si="109"/>
        <v>1860000</v>
      </c>
      <c r="AD141" s="229"/>
      <c r="AE141" s="229"/>
      <c r="AF141" s="230" t="s">
        <v>231</v>
      </c>
      <c r="AG141" s="486">
        <v>8</v>
      </c>
      <c r="AH141" s="487">
        <v>13</v>
      </c>
      <c r="AI141" s="157" t="s">
        <v>49</v>
      </c>
      <c r="AJ141" s="230"/>
      <c r="AK141" s="230"/>
      <c r="AL141" s="232">
        <v>0</v>
      </c>
      <c r="AM141" s="229" t="s">
        <v>50</v>
      </c>
      <c r="AN141" s="229" t="s">
        <v>51</v>
      </c>
      <c r="AO141" s="229"/>
      <c r="AP141" s="232"/>
      <c r="AQ141" s="232"/>
      <c r="AR141" s="232"/>
      <c r="AS141" s="232" t="s">
        <v>263</v>
      </c>
      <c r="AU14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1, 100150, 'Б-100150-13',date'2016-03-05',3, 25, 25, 'RUR', 1, 18, date'2016-03-06', date'2016-03-07', 1001501, 1, to_date('2016-03-11 00:00:00','YYYY-MM-DD HH24:MI:SS'), 1860000, 334800, 0, 239, 0, 'c1', 8,null);insert into xxxx_oebs_cash_payment_test (ID, INVOICE_ID, OEBS_PAYMENT, DOC_DATE, COMISS_DATE) values (s_xxxx_oebs_cash_payment_test.NEXTVAL, 100150, 1860000, to_date('2016-03-11 00:00:00','YYYY-MM-DD HH24:MI:SS'), date'2016-03-31' );insert into xxxx_client_discount_m  (ID,CLIENT_ID,CLIENT_AVG_DISCOUNT,DT) values (s_xxxx_client_discount_m.NEXTVAL,239, 13, date'2014-03-01');</v>
      </c>
    </row>
    <row r="142" spans="1:47" s="329" customFormat="1" ht="15" customHeight="1" x14ac:dyDescent="0.3">
      <c r="A142" s="375">
        <v>26</v>
      </c>
      <c r="B142" s="439"/>
      <c r="C142" s="220" t="str">
        <f t="shared" si="103"/>
        <v>100026</v>
      </c>
      <c r="D142" s="220" t="str">
        <f t="shared" si="104"/>
        <v>100026/13</v>
      </c>
      <c r="E142" s="221" t="s">
        <v>251</v>
      </c>
      <c r="F142" s="221" t="s">
        <v>252</v>
      </c>
      <c r="G142" s="377">
        <v>1</v>
      </c>
      <c r="H142" s="379">
        <v>100151</v>
      </c>
      <c r="I142" s="222" t="str">
        <f t="shared" si="105"/>
        <v>Б-100151-13</v>
      </c>
      <c r="J142" s="381">
        <v>3</v>
      </c>
      <c r="K142" s="220">
        <v>25</v>
      </c>
      <c r="L142" s="220" t="s">
        <v>42</v>
      </c>
      <c r="M142" s="223">
        <v>1</v>
      </c>
      <c r="N142" s="220">
        <v>18</v>
      </c>
      <c r="O142" s="221" t="s">
        <v>169</v>
      </c>
      <c r="P142" s="221" t="s">
        <v>234</v>
      </c>
      <c r="Q142" s="221" t="s">
        <v>235</v>
      </c>
      <c r="R142" s="224" t="str">
        <f t="shared" si="106"/>
        <v>1001511</v>
      </c>
      <c r="S142" s="222">
        <v>1</v>
      </c>
      <c r="T142" s="221" t="s">
        <v>141</v>
      </c>
      <c r="U142" s="220">
        <f>U136*4</f>
        <v>2400000</v>
      </c>
      <c r="V142" s="220">
        <f t="shared" si="107"/>
        <v>432000</v>
      </c>
      <c r="W142" s="220">
        <v>0</v>
      </c>
      <c r="X142" s="384">
        <v>240</v>
      </c>
      <c r="Y142" s="152" t="s">
        <v>47</v>
      </c>
      <c r="Z142" s="20">
        <f t="shared" si="110"/>
        <v>1968000</v>
      </c>
      <c r="AA142" s="21"/>
      <c r="AB142" s="29"/>
      <c r="AC142" s="148">
        <f t="shared" si="109"/>
        <v>2400000</v>
      </c>
      <c r="AD142" s="220"/>
      <c r="AE142" s="220"/>
      <c r="AF142" s="221" t="s">
        <v>231</v>
      </c>
      <c r="AG142" s="484">
        <v>8</v>
      </c>
      <c r="AH142" s="485">
        <v>20</v>
      </c>
      <c r="AI142" s="157" t="s">
        <v>49</v>
      </c>
      <c r="AJ142" s="221"/>
      <c r="AK142" s="221"/>
      <c r="AL142" s="224">
        <v>0</v>
      </c>
      <c r="AM142" s="222" t="s">
        <v>50</v>
      </c>
      <c r="AN142" s="220" t="s">
        <v>51</v>
      </c>
      <c r="AO142" s="220"/>
      <c r="AP142" s="224"/>
      <c r="AQ142" s="224"/>
      <c r="AR142" s="224"/>
      <c r="AS142" t="s">
        <v>270</v>
      </c>
      <c r="AU14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1, 100151, 'Б-100151-13',date'2016-03-04',3, 25, 25, 'RUR', 1, 18, date'2016-03-06', date'2016-03-07', 1001511, 1, to_date('2016-03-09 00:00:00','YYYY-MM-DD HH24:MI:SS'), 2400000, 432000, 0, 240, 0, 'c1', 8,null);insert into xxxx_oebs_cash_payment_test (ID, INVOICE_ID, OEBS_PAYMENT, DOC_DATE, COMISS_DATE) values (s_xxxx_oebs_cash_payment_test.NEXTVAL, 100151, 2400000, to_date('2016-03-09 00:00:00','YYYY-MM-DD HH24:MI:SS'), date'2016-03-31' );insert into xxxx_client_discount_m  (ID,CLIENT_ID,CLIENT_AVG_DISCOUNT,DT) values (s_xxxx_client_discount_m.NEXTVAL,240, 20, date'2014-03-01');</v>
      </c>
    </row>
    <row r="143" spans="1:47" s="329" customFormat="1" ht="15" customHeight="1" x14ac:dyDescent="0.3">
      <c r="A143" s="375">
        <v>26</v>
      </c>
      <c r="B143" s="439"/>
      <c r="C143" s="229" t="str">
        <f t="shared" si="103"/>
        <v>100026</v>
      </c>
      <c r="D143" s="229" t="str">
        <f t="shared" si="104"/>
        <v>100026/13</v>
      </c>
      <c r="E143" s="230" t="s">
        <v>251</v>
      </c>
      <c r="F143" s="230" t="s">
        <v>252</v>
      </c>
      <c r="G143" s="377">
        <v>1</v>
      </c>
      <c r="H143" s="379">
        <v>100152</v>
      </c>
      <c r="I143" s="229" t="str">
        <f t="shared" si="105"/>
        <v>Б-100152-13</v>
      </c>
      <c r="J143" s="381">
        <v>3</v>
      </c>
      <c r="K143" s="229">
        <v>25</v>
      </c>
      <c r="L143" s="229" t="s">
        <v>42</v>
      </c>
      <c r="M143" s="231">
        <v>1</v>
      </c>
      <c r="N143" s="229">
        <v>18</v>
      </c>
      <c r="O143" s="230" t="s">
        <v>170</v>
      </c>
      <c r="P143" s="230" t="s">
        <v>234</v>
      </c>
      <c r="Q143" s="230" t="s">
        <v>235</v>
      </c>
      <c r="R143" s="232" t="str">
        <f t="shared" si="106"/>
        <v>1001521</v>
      </c>
      <c r="S143" s="229">
        <v>1</v>
      </c>
      <c r="T143" s="230" t="s">
        <v>142</v>
      </c>
      <c r="U143" s="220">
        <f>U137*4</f>
        <v>2480000</v>
      </c>
      <c r="V143" s="229">
        <f t="shared" si="107"/>
        <v>446400</v>
      </c>
      <c r="W143" s="229">
        <v>0</v>
      </c>
      <c r="X143" s="384">
        <v>241</v>
      </c>
      <c r="Y143" s="38" t="s">
        <v>47</v>
      </c>
      <c r="Z143" s="106">
        <f t="shared" si="110"/>
        <v>2033600</v>
      </c>
      <c r="AA143" s="52">
        <f>Z142+Z143</f>
        <v>4001600</v>
      </c>
      <c r="AB143" s="483"/>
      <c r="AC143" s="148">
        <f t="shared" si="109"/>
        <v>2480000</v>
      </c>
      <c r="AD143" s="229"/>
      <c r="AE143" s="229"/>
      <c r="AF143" s="230" t="s">
        <v>231</v>
      </c>
      <c r="AG143" s="486">
        <v>8</v>
      </c>
      <c r="AH143" s="487">
        <v>13</v>
      </c>
      <c r="AI143" s="157" t="s">
        <v>49</v>
      </c>
      <c r="AJ143" s="230"/>
      <c r="AK143" s="230"/>
      <c r="AL143" s="232">
        <v>0</v>
      </c>
      <c r="AM143" s="229" t="s">
        <v>50</v>
      </c>
      <c r="AN143" s="229" t="s">
        <v>51</v>
      </c>
      <c r="AO143" s="229"/>
      <c r="AP143" s="232"/>
      <c r="AQ143" s="232"/>
      <c r="AR143" s="232"/>
      <c r="AS143" s="232" t="s">
        <v>263</v>
      </c>
      <c r="AU14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1, 100152, 'Б-100152-13',date'2016-03-05',3, 25, 25, 'RUR', 1, 18, date'2016-03-06', date'2016-03-07', 1001521, 1, to_date('2016-03-11 00:00:00','YYYY-MM-DD HH24:MI:SS'), 2480000, 446400, 0, 241, 0, 'c1', 8,null);insert into xxxx_oebs_cash_payment_test (ID, INVOICE_ID, OEBS_PAYMENT, DOC_DATE, COMISS_DATE) values (s_xxxx_oebs_cash_payment_test.NEXTVAL, 100152, 2480000, to_date('2016-03-11 00:00:00','YYYY-MM-DD HH24:MI:SS'), date'2016-03-31' );insert into xxxx_client_discount_m  (ID,CLIENT_ID,CLIENT_AVG_DISCOUNT,DT) values (s_xxxx_client_discount_m.NEXTVAL,241, 13, date'2014-03-01');</v>
      </c>
    </row>
    <row r="144" spans="1:47" s="329" customFormat="1" ht="15" customHeight="1" x14ac:dyDescent="0.3">
      <c r="A144" s="375">
        <v>27</v>
      </c>
      <c r="B144" s="439"/>
      <c r="C144" s="220" t="str">
        <f t="shared" si="103"/>
        <v>100027</v>
      </c>
      <c r="D144" s="220" t="str">
        <f t="shared" si="104"/>
        <v>100027/13</v>
      </c>
      <c r="E144" s="221" t="s">
        <v>251</v>
      </c>
      <c r="F144" s="221" t="s">
        <v>252</v>
      </c>
      <c r="G144" s="377">
        <v>1</v>
      </c>
      <c r="H144" s="379">
        <v>100153</v>
      </c>
      <c r="I144" s="222" t="str">
        <f t="shared" si="105"/>
        <v>Б-100153-13</v>
      </c>
      <c r="J144" s="381">
        <v>3</v>
      </c>
      <c r="K144" s="220">
        <v>25</v>
      </c>
      <c r="L144" s="220" t="s">
        <v>42</v>
      </c>
      <c r="M144" s="223">
        <v>1</v>
      </c>
      <c r="N144" s="220">
        <v>18</v>
      </c>
      <c r="O144" s="221" t="s">
        <v>169</v>
      </c>
      <c r="P144" s="221" t="s">
        <v>234</v>
      </c>
      <c r="Q144" s="221" t="s">
        <v>235</v>
      </c>
      <c r="R144" s="224" t="str">
        <f t="shared" si="106"/>
        <v>1001531</v>
      </c>
      <c r="S144" s="222">
        <v>1</v>
      </c>
      <c r="T144" s="221" t="s">
        <v>141</v>
      </c>
      <c r="U144" s="220">
        <f>U136*5</f>
        <v>3000000</v>
      </c>
      <c r="V144" s="220">
        <f t="shared" si="107"/>
        <v>540000</v>
      </c>
      <c r="W144" s="220">
        <v>0</v>
      </c>
      <c r="X144" s="384">
        <v>242</v>
      </c>
      <c r="Y144" s="152" t="s">
        <v>47</v>
      </c>
      <c r="Z144" s="20">
        <f t="shared" si="110"/>
        <v>2460000</v>
      </c>
      <c r="AA144" s="21"/>
      <c r="AB144" s="29"/>
      <c r="AC144" s="148">
        <f t="shared" si="109"/>
        <v>3000000</v>
      </c>
      <c r="AD144" s="220"/>
      <c r="AE144" s="220"/>
      <c r="AF144" s="221" t="s">
        <v>231</v>
      </c>
      <c r="AG144" s="484">
        <v>8</v>
      </c>
      <c r="AH144" s="485">
        <v>20</v>
      </c>
      <c r="AI144" s="157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t="s">
        <v>271</v>
      </c>
      <c r="AU14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1, 100153, 'Б-100153-13',date'2016-03-04',3, 25, 25, 'RUR', 1, 18, date'2016-03-06', date'2016-03-07', 1001531, 1, to_date('2016-03-09 00:00:00','YYYY-MM-DD HH24:MI:SS'), 3000000, 540000, 0, 242, 0, 'c1', 8,null);insert into xxxx_oebs_cash_payment_test (ID, INVOICE_ID, OEBS_PAYMENT, DOC_DATE, COMISS_DATE) values (s_xxxx_oebs_cash_payment_test.NEXTVAL, 100153, 3000000, to_date('2016-03-09 00:00:00','YYYY-MM-DD HH24:MI:SS'), date'2016-03-31' );insert into xxxx_client_discount_m  (ID,CLIENT_ID,CLIENT_AVG_DISCOUNT,DT) values (s_xxxx_client_discount_m.NEXTVAL,242, 20, date'2014-03-01');</v>
      </c>
    </row>
    <row r="145" spans="1:47" s="329" customFormat="1" ht="15" customHeight="1" x14ac:dyDescent="0.3">
      <c r="A145" s="375">
        <v>27</v>
      </c>
      <c r="B145" s="439"/>
      <c r="C145" s="229" t="str">
        <f t="shared" si="103"/>
        <v>100027</v>
      </c>
      <c r="D145" s="229" t="str">
        <f t="shared" si="104"/>
        <v>100027/13</v>
      </c>
      <c r="E145" s="230" t="s">
        <v>251</v>
      </c>
      <c r="F145" s="230" t="s">
        <v>252</v>
      </c>
      <c r="G145" s="377">
        <v>1</v>
      </c>
      <c r="H145" s="379">
        <v>100154</v>
      </c>
      <c r="I145" s="229" t="str">
        <f t="shared" si="105"/>
        <v>Б-100154-13</v>
      </c>
      <c r="J145" s="381">
        <v>3</v>
      </c>
      <c r="K145" s="229">
        <v>25</v>
      </c>
      <c r="L145" s="229" t="s">
        <v>42</v>
      </c>
      <c r="M145" s="231">
        <v>1</v>
      </c>
      <c r="N145" s="229">
        <v>18</v>
      </c>
      <c r="O145" s="230" t="s">
        <v>170</v>
      </c>
      <c r="P145" s="230" t="s">
        <v>234</v>
      </c>
      <c r="Q145" s="230" t="s">
        <v>235</v>
      </c>
      <c r="R145" s="232" t="str">
        <f t="shared" si="106"/>
        <v>1001541</v>
      </c>
      <c r="S145" s="229">
        <v>1</v>
      </c>
      <c r="T145" s="230" t="s">
        <v>142</v>
      </c>
      <c r="U145" s="220">
        <f>U137*5</f>
        <v>3100000</v>
      </c>
      <c r="V145" s="229">
        <f t="shared" si="107"/>
        <v>558000</v>
      </c>
      <c r="W145" s="229">
        <v>0</v>
      </c>
      <c r="X145" s="384">
        <v>243</v>
      </c>
      <c r="Y145" s="38" t="s">
        <v>47</v>
      </c>
      <c r="Z145" s="106">
        <f t="shared" si="110"/>
        <v>2542000</v>
      </c>
      <c r="AA145" s="52">
        <f>Z144+Z145</f>
        <v>5002000</v>
      </c>
      <c r="AB145" s="483"/>
      <c r="AC145" s="148">
        <f t="shared" si="109"/>
        <v>3100000</v>
      </c>
      <c r="AD145" s="229"/>
      <c r="AE145" s="229"/>
      <c r="AF145" s="230" t="s">
        <v>231</v>
      </c>
      <c r="AG145" s="486">
        <v>8</v>
      </c>
      <c r="AH145" s="487">
        <v>13</v>
      </c>
      <c r="AI145" s="157" t="s">
        <v>49</v>
      </c>
      <c r="AJ145" s="230"/>
      <c r="AK145" s="230"/>
      <c r="AL145" s="232">
        <v>0</v>
      </c>
      <c r="AM145" s="229" t="s">
        <v>50</v>
      </c>
      <c r="AN145" s="229" t="s">
        <v>51</v>
      </c>
      <c r="AO145" s="229"/>
      <c r="AP145" s="232"/>
      <c r="AQ145" s="232"/>
      <c r="AR145" s="232"/>
      <c r="AS145" s="232" t="s">
        <v>263</v>
      </c>
      <c r="AU14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1, 100154, 'Б-100154-13',date'2016-03-05',3, 25, 25, 'RUR', 1, 18, date'2016-03-06', date'2016-03-07', 1001541, 1, to_date('2016-03-11 00:00:00','YYYY-MM-DD HH24:MI:SS'), 3100000, 558000, 0, 243, 0, 'c1', 8,null);insert into xxxx_oebs_cash_payment_test (ID, INVOICE_ID, OEBS_PAYMENT, DOC_DATE, COMISS_DATE) values (s_xxxx_oebs_cash_payment_test.NEXTVAL, 100154, 3100000, to_date('2016-03-11 00:00:00','YYYY-MM-DD HH24:MI:SS'), date'2016-03-31' );insert into xxxx_client_discount_m  (ID,CLIENT_ID,CLIENT_AVG_DISCOUNT,DT) values (s_xxxx_client_discount_m.NEXTVAL,243, 13, date'2014-03-01');</v>
      </c>
    </row>
    <row r="146" spans="1:47" s="329" customFormat="1" ht="15" customHeight="1" x14ac:dyDescent="0.3">
      <c r="A146" s="375">
        <v>28</v>
      </c>
      <c r="B146" s="439"/>
      <c r="C146" s="12" t="str">
        <f t="shared" si="103"/>
        <v>100028</v>
      </c>
      <c r="D146" s="12" t="str">
        <f t="shared" si="104"/>
        <v>100028/13</v>
      </c>
      <c r="E146" s="158" t="s">
        <v>251</v>
      </c>
      <c r="F146" s="158" t="s">
        <v>252</v>
      </c>
      <c r="G146" s="377">
        <v>1</v>
      </c>
      <c r="H146" s="379">
        <v>100155</v>
      </c>
      <c r="I146" s="15" t="str">
        <f t="shared" si="105"/>
        <v>Б-100155-13</v>
      </c>
      <c r="J146" s="381">
        <v>3</v>
      </c>
      <c r="K146" s="12">
        <v>1</v>
      </c>
      <c r="L146" s="12" t="s">
        <v>42</v>
      </c>
      <c r="M146" s="16">
        <v>1</v>
      </c>
      <c r="N146" s="12">
        <v>18</v>
      </c>
      <c r="O146" s="13" t="s">
        <v>167</v>
      </c>
      <c r="P146" s="13" t="s">
        <v>234</v>
      </c>
      <c r="Q146" s="13" t="s">
        <v>235</v>
      </c>
      <c r="R146" s="70" t="s">
        <v>50</v>
      </c>
      <c r="S146" s="70" t="s">
        <v>50</v>
      </c>
      <c r="T146" s="13" t="s">
        <v>139</v>
      </c>
      <c r="U146" s="70" t="s">
        <v>50</v>
      </c>
      <c r="V146" s="70" t="s">
        <v>50</v>
      </c>
      <c r="W146" s="70" t="s">
        <v>50</v>
      </c>
      <c r="X146" s="384">
        <v>244</v>
      </c>
      <c r="Y146" s="19" t="s">
        <v>47</v>
      </c>
      <c r="Z146" s="20"/>
      <c r="AA146" s="21"/>
      <c r="AB146" s="22">
        <v>42372.881355932208</v>
      </c>
      <c r="AC146" s="14">
        <v>50000</v>
      </c>
      <c r="AD146" s="12"/>
      <c r="AE146" s="12"/>
      <c r="AF146" s="13" t="s">
        <v>231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 t="s">
        <v>310</v>
      </c>
      <c r="AU14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100155, 'Б-100155-13',date'2016-03-02',3, 1, 1, 'RUR', 1, 18, date'2016-03-06', date'2016-03-07', null, null, to_date('2016-03-07 00:00:00','YYYY-MM-DD HH24:MI:SS'), null, null, null, 244, 0, 'c1', 8,null);insert into xxxx_oebs_cash_payment_test (ID, INVOICE_ID, OEBS_PAYMENT, DOC_DATE, COMISS_DATE) values (s_xxxx_oebs_cash_payment_test.NEXTVAL, 100155, 50000, to_date('2016-03-07 00:00:00','YYYY-MM-DD HH24:MI:SS'), date'2016-03-31' );insert into xxxx_client_discount_m  (ID,CLIENT_ID,CLIENT_AVG_DISCOUNT,DT) values (s_xxxx_client_discount_m.NEXTVAL,244, 13, date'2014-03-01');</v>
      </c>
    </row>
    <row r="147" spans="1:47" s="329" customFormat="1" ht="15" customHeight="1" x14ac:dyDescent="0.3">
      <c r="A147" s="375">
        <v>28</v>
      </c>
      <c r="B147" s="439"/>
      <c r="C147" s="12" t="str">
        <f t="shared" si="103"/>
        <v>100028</v>
      </c>
      <c r="D147" s="12" t="str">
        <f t="shared" si="104"/>
        <v>100028/13</v>
      </c>
      <c r="E147" s="158" t="s">
        <v>251</v>
      </c>
      <c r="F147" s="158" t="s">
        <v>252</v>
      </c>
      <c r="G147" s="377">
        <v>1</v>
      </c>
      <c r="H147" s="379">
        <v>100156</v>
      </c>
      <c r="I147" s="15" t="str">
        <f t="shared" si="105"/>
        <v>Б-100156-13</v>
      </c>
      <c r="J147" s="381">
        <v>3</v>
      </c>
      <c r="K147" s="12">
        <v>2</v>
      </c>
      <c r="L147" s="12" t="s">
        <v>42</v>
      </c>
      <c r="M147" s="16">
        <v>1</v>
      </c>
      <c r="N147" s="12">
        <v>18</v>
      </c>
      <c r="O147" s="13" t="s">
        <v>168</v>
      </c>
      <c r="P147" s="13" t="s">
        <v>234</v>
      </c>
      <c r="Q147" s="13" t="s">
        <v>235</v>
      </c>
      <c r="R147" s="70" t="s">
        <v>50</v>
      </c>
      <c r="S147" s="70" t="s">
        <v>50</v>
      </c>
      <c r="T147" s="13" t="s">
        <v>140</v>
      </c>
      <c r="U147" s="70" t="s">
        <v>50</v>
      </c>
      <c r="V147" s="70" t="s">
        <v>50</v>
      </c>
      <c r="W147" s="70" t="s">
        <v>50</v>
      </c>
      <c r="X147" s="384">
        <v>245</v>
      </c>
      <c r="Y147" s="19" t="s">
        <v>47</v>
      </c>
      <c r="Z147" s="20"/>
      <c r="AA147" s="21"/>
      <c r="AB147" s="22">
        <v>38135.593220338982</v>
      </c>
      <c r="AC147" s="14">
        <v>45000</v>
      </c>
      <c r="AD147" s="12"/>
      <c r="AE147" s="12"/>
      <c r="AF147" s="13" t="s">
        <v>231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U14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100156, 'Б-100156-13',date'2016-03-03',3, 2, 2, 'RUR', 1, 18, date'2016-03-06', date'2016-03-07', null, null, to_date('2016-03-08 00:00:00','YYYY-MM-DD HH24:MI:SS'), null, null, null, 245, 0, 'c1', 8,null);insert into xxxx_oebs_cash_payment_test (ID, INVOICE_ID, OEBS_PAYMENT, DOC_DATE, COMISS_DATE) values (s_xxxx_oebs_cash_payment_test.NEXTVAL, 100156, 45000, to_date('2016-03-08 00:00:00','YYYY-MM-DD HH24:MI:SS'), date'2016-03-31' );insert into xxxx_client_discount_m  (ID,CLIENT_ID,CLIENT_AVG_DISCOUNT,DT) values (s_xxxx_client_discount_m.NEXTVAL,245, 7, date'2014-03-01');</v>
      </c>
    </row>
    <row r="148" spans="1:47" s="329" customFormat="1" ht="15" customHeight="1" x14ac:dyDescent="0.3">
      <c r="A148" s="375">
        <v>28</v>
      </c>
      <c r="B148" s="439"/>
      <c r="C148" s="12" t="str">
        <f t="shared" si="103"/>
        <v>100028</v>
      </c>
      <c r="D148" s="12" t="str">
        <f t="shared" si="104"/>
        <v>100028/13</v>
      </c>
      <c r="E148" s="158" t="s">
        <v>251</v>
      </c>
      <c r="F148" s="158" t="s">
        <v>252</v>
      </c>
      <c r="G148" s="377">
        <v>1</v>
      </c>
      <c r="H148" s="379">
        <v>100157</v>
      </c>
      <c r="I148" s="15" t="str">
        <f t="shared" si="105"/>
        <v>Б-100157-13</v>
      </c>
      <c r="J148" s="381">
        <v>3</v>
      </c>
      <c r="K148" s="12">
        <v>7</v>
      </c>
      <c r="L148" s="12" t="s">
        <v>42</v>
      </c>
      <c r="M148" s="16">
        <v>1</v>
      </c>
      <c r="N148" s="12">
        <v>18</v>
      </c>
      <c r="O148" s="13" t="s">
        <v>168</v>
      </c>
      <c r="P148" s="13" t="s">
        <v>234</v>
      </c>
      <c r="Q148" s="13" t="s">
        <v>235</v>
      </c>
      <c r="R148" s="70" t="s">
        <v>50</v>
      </c>
      <c r="S148" s="70" t="s">
        <v>50</v>
      </c>
      <c r="T148" s="13" t="s">
        <v>140</v>
      </c>
      <c r="U148" s="70" t="s">
        <v>50</v>
      </c>
      <c r="V148" s="70" t="s">
        <v>50</v>
      </c>
      <c r="W148" s="70" t="s">
        <v>50</v>
      </c>
      <c r="X148" s="384">
        <v>246</v>
      </c>
      <c r="Y148" s="19" t="s">
        <v>47</v>
      </c>
      <c r="Z148" s="20"/>
      <c r="AA148" s="21"/>
      <c r="AB148" s="22">
        <v>38135.593220338982</v>
      </c>
      <c r="AC148" s="14">
        <v>45000</v>
      </c>
      <c r="AD148" s="12"/>
      <c r="AE148" s="12"/>
      <c r="AF148" s="13" t="s">
        <v>231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S148" s="171"/>
      <c r="AU14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100157, 'Б-100157-13',date'2016-03-03',3, 7, 7, 'RUR', 1, 18, date'2016-03-06', date'2016-03-07', null, null, to_date('2016-03-08 00:00:00','YYYY-MM-DD HH24:MI:SS'), null, null, null, 246, 0, 'c1', 8,null);insert into xxxx_oebs_cash_payment_test (ID, INVOICE_ID, OEBS_PAYMENT, DOC_DATE, COMISS_DATE) values (s_xxxx_oebs_cash_payment_test.NEXTVAL, 100157, 45000, to_date('2016-03-08 00:00:00','YYYY-MM-DD HH24:MI:SS'), date'2016-03-31' );insert into xxxx_client_discount_m  (ID,CLIENT_ID,CLIENT_AVG_DISCOUNT,DT) values (s_xxxx_client_discount_m.NEXTVAL,246, 7, date'2014-03-01');</v>
      </c>
    </row>
    <row r="149" spans="1:47" s="329" customFormat="1" ht="15" customHeight="1" x14ac:dyDescent="0.3">
      <c r="A149" s="375">
        <v>28</v>
      </c>
      <c r="B149" s="439"/>
      <c r="C149" s="12" t="str">
        <f t="shared" si="103"/>
        <v>100028</v>
      </c>
      <c r="D149" s="12" t="str">
        <f t="shared" si="104"/>
        <v>100028/13</v>
      </c>
      <c r="E149" s="158" t="s">
        <v>251</v>
      </c>
      <c r="F149" s="158" t="s">
        <v>252</v>
      </c>
      <c r="G149" s="377">
        <v>1</v>
      </c>
      <c r="H149" s="379">
        <v>100158</v>
      </c>
      <c r="I149" s="15" t="str">
        <f t="shared" si="105"/>
        <v>Б-100158-13</v>
      </c>
      <c r="J149" s="381">
        <v>3</v>
      </c>
      <c r="K149" s="28">
        <v>7</v>
      </c>
      <c r="L149" s="12" t="s">
        <v>42</v>
      </c>
      <c r="M149" s="16">
        <v>1</v>
      </c>
      <c r="N149" s="12">
        <v>18</v>
      </c>
      <c r="O149" s="13" t="s">
        <v>169</v>
      </c>
      <c r="P149" s="13" t="s">
        <v>234</v>
      </c>
      <c r="Q149" s="13" t="s">
        <v>235</v>
      </c>
      <c r="R149" s="70" t="s">
        <v>50</v>
      </c>
      <c r="S149" s="70" t="s">
        <v>50</v>
      </c>
      <c r="T149" s="13" t="s">
        <v>141</v>
      </c>
      <c r="U149" s="70" t="s">
        <v>50</v>
      </c>
      <c r="V149" s="70" t="s">
        <v>50</v>
      </c>
      <c r="W149" s="70" t="s">
        <v>50</v>
      </c>
      <c r="X149" s="384">
        <v>247</v>
      </c>
      <c r="Y149" s="19" t="s">
        <v>47</v>
      </c>
      <c r="Z149" s="20"/>
      <c r="AA149" s="21"/>
      <c r="AB149" s="22">
        <v>33898.305084745763</v>
      </c>
      <c r="AC149" s="14">
        <v>40000</v>
      </c>
      <c r="AD149" s="12"/>
      <c r="AE149" s="12"/>
      <c r="AF149" s="13" t="s">
        <v>231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/>
      <c r="AU14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100158, 'Б-100158-13',date'2016-03-04',3, 7, 7, 'RUR', 1, 18, date'2016-03-06', date'2016-03-07', null, null, to_date('2016-03-09 00:00:00','YYYY-MM-DD HH24:MI:SS'), null, null, null, 247, 0, 'c1', 8,null);insert into xxxx_oebs_cash_payment_test (ID, INVOICE_ID, OEBS_PAYMENT, DOC_DATE, COMISS_DATE) values (s_xxxx_oebs_cash_payment_test.NEXTVAL, 100158, 40000, to_date('2016-03-09 00:00:00','YYYY-MM-DD HH24:MI:SS'), date'2016-03-31' );insert into xxxx_client_discount_m  (ID,CLIENT_ID,CLIENT_AVG_DISCOUNT,DT) values (s_xxxx_client_discount_m.NEXTVAL,247, 20, date'2014-03-01');</v>
      </c>
    </row>
    <row r="150" spans="1:47" s="329" customFormat="1" ht="15" customHeight="1" x14ac:dyDescent="0.3">
      <c r="A150" s="375">
        <v>28</v>
      </c>
      <c r="B150" s="439"/>
      <c r="C150" s="33" t="str">
        <f t="shared" si="103"/>
        <v>100028</v>
      </c>
      <c r="D150" s="33" t="str">
        <f t="shared" si="104"/>
        <v>100028/13</v>
      </c>
      <c r="E150" s="159" t="s">
        <v>251</v>
      </c>
      <c r="F150" s="159" t="s">
        <v>252</v>
      </c>
      <c r="G150" s="377">
        <v>1</v>
      </c>
      <c r="H150" s="379">
        <v>100159</v>
      </c>
      <c r="I150" s="33" t="str">
        <f t="shared" si="105"/>
        <v>Б-100159-13</v>
      </c>
      <c r="J150" s="381">
        <v>3</v>
      </c>
      <c r="K150" s="35">
        <v>12</v>
      </c>
      <c r="L150" s="33" t="s">
        <v>42</v>
      </c>
      <c r="M150" s="36">
        <v>1</v>
      </c>
      <c r="N150" s="33">
        <v>18</v>
      </c>
      <c r="O150" s="34" t="s">
        <v>170</v>
      </c>
      <c r="P150" s="34" t="s">
        <v>234</v>
      </c>
      <c r="Q150" s="34" t="s">
        <v>235</v>
      </c>
      <c r="R150" s="73" t="s">
        <v>50</v>
      </c>
      <c r="S150" s="73" t="s">
        <v>50</v>
      </c>
      <c r="T150" s="34" t="s">
        <v>142</v>
      </c>
      <c r="U150" s="73" t="s">
        <v>50</v>
      </c>
      <c r="V150" s="73" t="s">
        <v>50</v>
      </c>
      <c r="W150" s="73" t="s">
        <v>50</v>
      </c>
      <c r="X150" s="384">
        <v>248</v>
      </c>
      <c r="Y150" s="38" t="s">
        <v>47</v>
      </c>
      <c r="Z150" s="106"/>
      <c r="AA150" s="52"/>
      <c r="AB150" s="288"/>
      <c r="AC150" s="40">
        <v>30000</v>
      </c>
      <c r="AD150" s="33"/>
      <c r="AE150" s="33"/>
      <c r="AF150" s="34" t="s">
        <v>231</v>
      </c>
      <c r="AG150" s="41">
        <v>8</v>
      </c>
      <c r="AH150" s="42">
        <v>13</v>
      </c>
      <c r="AI150" s="43" t="s">
        <v>49</v>
      </c>
      <c r="AJ150" s="34"/>
      <c r="AK150" s="34"/>
      <c r="AL150" s="37">
        <v>0</v>
      </c>
      <c r="AM150" s="33" t="s">
        <v>50</v>
      </c>
      <c r="AN150" s="33" t="s">
        <v>51</v>
      </c>
      <c r="AO150" s="33"/>
      <c r="AP150" s="37"/>
      <c r="AQ150" s="37"/>
      <c r="AR150" s="37"/>
      <c r="AS150" s="37" t="s">
        <v>257</v>
      </c>
      <c r="AU15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100159, 'Б-100159-13',date'2016-03-05',3, 12, 12, 'RUR', 1, 18, date'2016-03-06', date'2016-03-07', null, null, to_date('2016-03-11 00:00:00','YYYY-MM-DD HH24:MI:SS'), null, null, null, 248, 0, 'c1', 8,null);insert into xxxx_oebs_cash_payment_test (ID, INVOICE_ID, OEBS_PAYMENT, DOC_DATE, COMISS_DATE) values (s_xxxx_oebs_cash_payment_test.NEXTVAL, 100159, 30000, to_date('2016-03-11 00:00:00','YYYY-MM-DD HH24:MI:SS'), date'2016-03-31' );insert into xxxx_client_discount_m  (ID,CLIENT_ID,CLIENT_AVG_DISCOUNT,DT) values (s_xxxx_client_discount_m.NEXTVAL,248, 13, date'2014-03-01');</v>
      </c>
    </row>
    <row r="151" spans="1:47" s="329" customFormat="1" ht="15" customHeight="1" x14ac:dyDescent="0.3">
      <c r="A151" s="375">
        <v>29</v>
      </c>
      <c r="B151" s="439"/>
      <c r="C151" s="12" t="str">
        <f t="shared" si="103"/>
        <v>100029</v>
      </c>
      <c r="D151" s="12" t="str">
        <f t="shared" si="104"/>
        <v>100029/13</v>
      </c>
      <c r="E151" s="158" t="s">
        <v>251</v>
      </c>
      <c r="F151" s="158" t="s">
        <v>252</v>
      </c>
      <c r="G151" s="377">
        <v>1</v>
      </c>
      <c r="H151" s="379">
        <v>100160</v>
      </c>
      <c r="I151" s="15" t="str">
        <f t="shared" si="105"/>
        <v>Б-100160-13</v>
      </c>
      <c r="J151" s="381">
        <v>3</v>
      </c>
      <c r="K151" s="12">
        <v>1</v>
      </c>
      <c r="L151" s="12" t="s">
        <v>42</v>
      </c>
      <c r="M151" s="16">
        <v>1</v>
      </c>
      <c r="N151" s="12">
        <v>18</v>
      </c>
      <c r="O151" s="13" t="s">
        <v>167</v>
      </c>
      <c r="P151" s="13" t="s">
        <v>234</v>
      </c>
      <c r="Q151" s="13" t="s">
        <v>235</v>
      </c>
      <c r="R151" s="17" t="str">
        <f>H151&amp;"1"</f>
        <v>1001601</v>
      </c>
      <c r="S151" s="15">
        <v>1</v>
      </c>
      <c r="T151" s="13" t="s">
        <v>139</v>
      </c>
      <c r="U151" s="12">
        <v>100000</v>
      </c>
      <c r="V151" s="12">
        <f>U151*0.18</f>
        <v>18000</v>
      </c>
      <c r="W151" s="12">
        <v>0</v>
      </c>
      <c r="X151" s="384">
        <v>249</v>
      </c>
      <c r="Y151" s="19" t="s">
        <v>47</v>
      </c>
      <c r="Z151" s="20">
        <f>U151-V151</f>
        <v>82000</v>
      </c>
      <c r="AA151" s="21"/>
      <c r="AB151" s="22"/>
      <c r="AC151" s="70"/>
      <c r="AD151" s="12"/>
      <c r="AE151" s="12"/>
      <c r="AF151" s="58"/>
      <c r="AG151" s="23">
        <v>8</v>
      </c>
      <c r="AH151" s="24">
        <v>13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311</v>
      </c>
      <c r="AU15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100160, 'Б-100160-13',date'2016-03-02',3, 1, 1, 'RUR', 1, 18, date'2016-03-06', date'2016-03-07', 1001601, 1, to_date('2016-03-07 00:00:00','YYYY-MM-DD HH24:MI:SS'), 100000, 18000, 0, 249, 0, 'c1', 8,null);insert into xxxx_client_discount_m  (ID,CLIENT_ID,CLIENT_AVG_DISCOUNT,DT) values (s_xxxx_client_discount_m.NEXTVAL,249, 13, date'2014-03-01');</v>
      </c>
    </row>
    <row r="152" spans="1:47" s="329" customFormat="1" ht="15" customHeight="1" x14ac:dyDescent="0.3">
      <c r="A152" s="375">
        <v>29</v>
      </c>
      <c r="B152" s="439"/>
      <c r="C152" s="12" t="str">
        <f t="shared" si="103"/>
        <v>100029</v>
      </c>
      <c r="D152" s="12" t="str">
        <f t="shared" si="104"/>
        <v>100029/13</v>
      </c>
      <c r="E152" s="158" t="s">
        <v>251</v>
      </c>
      <c r="F152" s="158" t="s">
        <v>252</v>
      </c>
      <c r="G152" s="377">
        <v>1</v>
      </c>
      <c r="H152" s="379">
        <v>100161</v>
      </c>
      <c r="I152" s="15" t="str">
        <f t="shared" si="105"/>
        <v>Б-100161-13</v>
      </c>
      <c r="J152" s="381">
        <v>3</v>
      </c>
      <c r="K152" s="12">
        <v>2</v>
      </c>
      <c r="L152" s="12" t="s">
        <v>42</v>
      </c>
      <c r="M152" s="16">
        <v>1</v>
      </c>
      <c r="N152" s="12">
        <v>18</v>
      </c>
      <c r="O152" s="13" t="s">
        <v>168</v>
      </c>
      <c r="P152" s="13" t="s">
        <v>234</v>
      </c>
      <c r="Q152" s="13" t="s">
        <v>235</v>
      </c>
      <c r="R152" s="17" t="str">
        <f t="shared" ref="R152:R163" si="111">H152&amp;"1"</f>
        <v>1001611</v>
      </c>
      <c r="S152" s="15">
        <v>1</v>
      </c>
      <c r="T152" s="13" t="s">
        <v>140</v>
      </c>
      <c r="U152" s="12">
        <v>90000</v>
      </c>
      <c r="V152" s="12">
        <f t="shared" ref="V152:V163" si="112">U152*0.18</f>
        <v>16200</v>
      </c>
      <c r="W152" s="12">
        <v>0</v>
      </c>
      <c r="X152" s="384">
        <v>250</v>
      </c>
      <c r="Y152" s="19" t="s">
        <v>47</v>
      </c>
      <c r="Z152" s="20">
        <f t="shared" ref="Z152:Z178" si="113">U152-V152</f>
        <v>73800</v>
      </c>
      <c r="AA152" s="21"/>
      <c r="AB152" s="22"/>
      <c r="AC152" s="70"/>
      <c r="AD152" s="12"/>
      <c r="AE152" s="12"/>
      <c r="AF152" s="58"/>
      <c r="AG152" s="23">
        <v>8</v>
      </c>
      <c r="AH152" s="27">
        <v>7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U15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100161, 'Б-100161-13',date'2016-03-03',3, 2, 2, 'RUR', 1, 18, date'2016-03-06', date'2016-03-07', 1001611, 1, to_date('2016-03-08 00:00:00','YYYY-MM-DD HH24:MI:SS'), 90000, 16200, 0, 250, 0, 'c1', 8,null);insert into xxxx_client_discount_m  (ID,CLIENT_ID,CLIENT_AVG_DISCOUNT,DT) values (s_xxxx_client_discount_m.NEXTVAL,250, 7, date'2014-03-01');</v>
      </c>
    </row>
    <row r="153" spans="1:47" s="329" customFormat="1" ht="15" customHeight="1" x14ac:dyDescent="0.3">
      <c r="A153" s="375">
        <v>29</v>
      </c>
      <c r="B153" s="439"/>
      <c r="C153" s="12" t="str">
        <f t="shared" si="103"/>
        <v>100029</v>
      </c>
      <c r="D153" s="12" t="str">
        <f t="shared" si="104"/>
        <v>100029/13</v>
      </c>
      <c r="E153" s="158" t="s">
        <v>251</v>
      </c>
      <c r="F153" s="158" t="s">
        <v>252</v>
      </c>
      <c r="G153" s="377">
        <v>1</v>
      </c>
      <c r="H153" s="379">
        <v>100162</v>
      </c>
      <c r="I153" s="15" t="str">
        <f t="shared" si="105"/>
        <v>Б-100162-13</v>
      </c>
      <c r="J153" s="381">
        <v>3</v>
      </c>
      <c r="K153" s="12">
        <v>7</v>
      </c>
      <c r="L153" s="12" t="s">
        <v>42</v>
      </c>
      <c r="M153" s="16">
        <v>1</v>
      </c>
      <c r="N153" s="12">
        <v>18</v>
      </c>
      <c r="O153" s="13" t="s">
        <v>168</v>
      </c>
      <c r="P153" s="13" t="s">
        <v>234</v>
      </c>
      <c r="Q153" s="13" t="s">
        <v>235</v>
      </c>
      <c r="R153" s="17" t="str">
        <f t="shared" si="111"/>
        <v>1001621</v>
      </c>
      <c r="S153" s="15">
        <v>1</v>
      </c>
      <c r="T153" s="13" t="s">
        <v>140</v>
      </c>
      <c r="U153" s="12">
        <v>90000</v>
      </c>
      <c r="V153" s="12">
        <f t="shared" si="112"/>
        <v>16200</v>
      </c>
      <c r="W153" s="12">
        <v>0</v>
      </c>
      <c r="X153" s="384">
        <v>251</v>
      </c>
      <c r="Y153" s="19" t="s">
        <v>47</v>
      </c>
      <c r="Z153" s="20">
        <f t="shared" si="113"/>
        <v>73800</v>
      </c>
      <c r="AA153" s="21"/>
      <c r="AB153" s="22"/>
      <c r="AC153" s="70"/>
      <c r="AD153" s="12"/>
      <c r="AE153" s="12"/>
      <c r="AF153" s="58"/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171"/>
      <c r="AU15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100162, 'Б-100162-13',date'2016-03-03',3, 7, 7, 'RUR', 1, 18, date'2016-03-06', date'2016-03-07', 1001621, 1, to_date('2016-03-08 00:00:00','YYYY-MM-DD HH24:MI:SS'), 90000, 16200, 0, 251, 0, 'c1', 8,null);insert into xxxx_client_discount_m  (ID,CLIENT_ID,CLIENT_AVG_DISCOUNT,DT) values (s_xxxx_client_discount_m.NEXTVAL,251, 7, date'2014-03-01');</v>
      </c>
    </row>
    <row r="154" spans="1:47" s="329" customFormat="1" ht="15" customHeight="1" x14ac:dyDescent="0.3">
      <c r="A154" s="375">
        <v>29</v>
      </c>
      <c r="B154" s="439"/>
      <c r="C154" s="12" t="str">
        <f t="shared" si="103"/>
        <v>100029</v>
      </c>
      <c r="D154" s="12" t="str">
        <f t="shared" si="104"/>
        <v>100029/13</v>
      </c>
      <c r="E154" s="158" t="s">
        <v>251</v>
      </c>
      <c r="F154" s="12" t="s">
        <v>252</v>
      </c>
      <c r="G154" s="377">
        <v>1</v>
      </c>
      <c r="H154" s="379">
        <v>100163</v>
      </c>
      <c r="I154" s="15" t="str">
        <f t="shared" si="105"/>
        <v>Б-100163-13</v>
      </c>
      <c r="J154" s="381">
        <v>3</v>
      </c>
      <c r="K154" s="28">
        <v>7</v>
      </c>
      <c r="L154" s="12" t="s">
        <v>42</v>
      </c>
      <c r="M154" s="16">
        <v>1</v>
      </c>
      <c r="N154" s="12">
        <v>18</v>
      </c>
      <c r="O154" s="13" t="s">
        <v>169</v>
      </c>
      <c r="P154" s="13" t="s">
        <v>234</v>
      </c>
      <c r="Q154" s="13" t="s">
        <v>235</v>
      </c>
      <c r="R154" s="17" t="str">
        <f t="shared" si="111"/>
        <v>1001631</v>
      </c>
      <c r="S154" s="15">
        <v>1</v>
      </c>
      <c r="T154" s="13" t="s">
        <v>141</v>
      </c>
      <c r="U154" s="12">
        <v>80000</v>
      </c>
      <c r="V154" s="12">
        <f t="shared" si="112"/>
        <v>14400</v>
      </c>
      <c r="W154" s="12">
        <v>0</v>
      </c>
      <c r="X154" s="384">
        <v>252</v>
      </c>
      <c r="Y154" s="19" t="s">
        <v>47</v>
      </c>
      <c r="Z154" s="20">
        <f t="shared" si="113"/>
        <v>65600</v>
      </c>
      <c r="AA154" s="21"/>
      <c r="AB154" s="22"/>
      <c r="AC154" s="70"/>
      <c r="AD154" s="12"/>
      <c r="AE154" s="12"/>
      <c r="AF154" s="58"/>
      <c r="AG154" s="23">
        <v>8</v>
      </c>
      <c r="AH154" s="30">
        <v>20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/>
      <c r="AU15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100163, 'Б-100163-13',date'2016-03-04',3, 7, 7, 'RUR', 1, 18, date'2016-03-06', date'2016-03-07', 1001631, 1, to_date('2016-03-09 00:00:00','YYYY-MM-DD HH24:MI:SS'), 80000, 14400, 0, 252, 0, 'c1', 8,null);insert into xxxx_client_discount_m  (ID,CLIENT_ID,CLIENT_AVG_DISCOUNT,DT) values (s_xxxx_client_discount_m.NEXTVAL,252, 20, date'2014-03-01');</v>
      </c>
    </row>
    <row r="155" spans="1:47" s="329" customFormat="1" ht="15" customHeight="1" x14ac:dyDescent="0.3">
      <c r="A155" s="375">
        <v>29</v>
      </c>
      <c r="B155" s="439"/>
      <c r="C155" s="33" t="str">
        <f t="shared" si="103"/>
        <v>100029</v>
      </c>
      <c r="D155" s="33" t="str">
        <f t="shared" si="104"/>
        <v>100029/13</v>
      </c>
      <c r="E155" s="159" t="s">
        <v>251</v>
      </c>
      <c r="F155" s="159" t="s">
        <v>252</v>
      </c>
      <c r="G155" s="377">
        <v>1</v>
      </c>
      <c r="H155" s="379">
        <v>100164</v>
      </c>
      <c r="I155" s="33" t="str">
        <f t="shared" si="105"/>
        <v>Б-100164-13</v>
      </c>
      <c r="J155" s="381">
        <v>3</v>
      </c>
      <c r="K155" s="35">
        <v>12</v>
      </c>
      <c r="L155" s="33" t="s">
        <v>42</v>
      </c>
      <c r="M155" s="36">
        <v>1</v>
      </c>
      <c r="N155" s="33">
        <v>18</v>
      </c>
      <c r="O155" s="34" t="s">
        <v>170</v>
      </c>
      <c r="P155" s="34" t="s">
        <v>234</v>
      </c>
      <c r="Q155" s="34" t="s">
        <v>235</v>
      </c>
      <c r="R155" s="17" t="str">
        <f t="shared" si="111"/>
        <v>1001641</v>
      </c>
      <c r="S155" s="33">
        <v>1</v>
      </c>
      <c r="T155" s="34" t="s">
        <v>142</v>
      </c>
      <c r="U155" s="33">
        <v>60000</v>
      </c>
      <c r="V155" s="33">
        <f t="shared" si="112"/>
        <v>10800</v>
      </c>
      <c r="W155" s="33">
        <v>0</v>
      </c>
      <c r="X155" s="384">
        <v>253</v>
      </c>
      <c r="Y155" s="38" t="s">
        <v>47</v>
      </c>
      <c r="Z155" s="106">
        <f t="shared" si="113"/>
        <v>49200</v>
      </c>
      <c r="AA155" s="39"/>
      <c r="AB155" s="288"/>
      <c r="AC155" s="73"/>
      <c r="AD155" s="33"/>
      <c r="AE155" s="33"/>
      <c r="AF155" s="179"/>
      <c r="AG155" s="41">
        <v>8</v>
      </c>
      <c r="AH155" s="42">
        <v>13</v>
      </c>
      <c r="AI155" s="43" t="s">
        <v>49</v>
      </c>
      <c r="AJ155" s="34"/>
      <c r="AK155" s="34"/>
      <c r="AL155" s="37">
        <v>0</v>
      </c>
      <c r="AM155" s="33" t="s">
        <v>50</v>
      </c>
      <c r="AN155" s="33" t="s">
        <v>51</v>
      </c>
      <c r="AO155" s="33"/>
      <c r="AP155" s="37"/>
      <c r="AQ155" s="37"/>
      <c r="AR155" s="37"/>
      <c r="AS155" s="37" t="s">
        <v>312</v>
      </c>
      <c r="AU15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100164, 'Б-100164-13',date'2016-03-05',3, 12, 12, 'RUR', 1, 18, date'2016-03-06', date'2016-03-07', 1001641, 1, to_date('2016-03-11 00:00:00','YYYY-MM-DD HH24:MI:SS'), 60000, 10800, 0, 253, 0, 'c1', 8,null);insert into xxxx_client_discount_m  (ID,CLIENT_ID,CLIENT_AVG_DISCOUNT,DT) values (s_xxxx_client_discount_m.NEXTVAL,253, 13, date'2014-03-01');</v>
      </c>
    </row>
    <row r="156" spans="1:47" s="329" customFormat="1" ht="15" customHeight="1" x14ac:dyDescent="0.3">
      <c r="A156" s="375">
        <v>30</v>
      </c>
      <c r="B156" s="439"/>
      <c r="C156" s="220" t="str">
        <f t="shared" si="103"/>
        <v>100030</v>
      </c>
      <c r="D156" s="220" t="str">
        <f t="shared" si="104"/>
        <v>100030/13</v>
      </c>
      <c r="E156" s="221" t="s">
        <v>251</v>
      </c>
      <c r="F156" s="221" t="s">
        <v>252</v>
      </c>
      <c r="G156" s="377">
        <v>1</v>
      </c>
      <c r="H156" s="379">
        <v>100165</v>
      </c>
      <c r="I156" s="222" t="str">
        <f t="shared" si="105"/>
        <v>Б-100165-13</v>
      </c>
      <c r="J156" s="381">
        <v>3</v>
      </c>
      <c r="K156" s="220">
        <v>25</v>
      </c>
      <c r="L156" s="220" t="s">
        <v>42</v>
      </c>
      <c r="M156" s="223">
        <v>1</v>
      </c>
      <c r="N156" s="220">
        <v>18</v>
      </c>
      <c r="O156" s="221" t="s">
        <v>169</v>
      </c>
      <c r="P156" s="221" t="s">
        <v>234</v>
      </c>
      <c r="Q156" s="221" t="s">
        <v>235</v>
      </c>
      <c r="R156" s="17" t="str">
        <f t="shared" si="111"/>
        <v>1001651</v>
      </c>
      <c r="S156" s="185">
        <v>4</v>
      </c>
      <c r="T156" s="221" t="s">
        <v>141</v>
      </c>
      <c r="U156" s="220">
        <v>20000</v>
      </c>
      <c r="V156" s="220">
        <f t="shared" si="112"/>
        <v>3600</v>
      </c>
      <c r="W156" s="220">
        <v>0</v>
      </c>
      <c r="X156" s="384">
        <v>254</v>
      </c>
      <c r="Y156" s="225" t="s">
        <v>47</v>
      </c>
      <c r="Z156" s="20">
        <f t="shared" si="113"/>
        <v>16400</v>
      </c>
      <c r="AA156" s="21"/>
      <c r="AB156" s="22">
        <f>AC156/1.18</f>
        <v>8474.5762711864409</v>
      </c>
      <c r="AC156" s="224">
        <f t="shared" ref="AC156:AC163" si="114">U156*0.5</f>
        <v>10000</v>
      </c>
      <c r="AD156" s="220"/>
      <c r="AE156" s="220"/>
      <c r="AF156" s="221" t="s">
        <v>231</v>
      </c>
      <c r="AG156" s="227">
        <v>8</v>
      </c>
      <c r="AH156" s="224">
        <v>20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224" t="s">
        <v>313</v>
      </c>
      <c r="AU15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100165, 'Б-100165-13',date'2016-03-04',3, 25, 25, 'RUR', 1, 18, date'2016-03-06', date'2016-03-07', 1001651, 4, to_date('2016-03-09 00:00:00','YYYY-MM-DD HH24:MI:SS'), 20000, 3600, 0, 254, 0, 'c1', 8,null);insert into xxxx_oebs_cash_payment_test (ID, INVOICE_ID, OEBS_PAYMENT, DOC_DATE, COMISS_DATE) values (s_xxxx_oebs_cash_payment_test.NEXTVAL, 100165, 10000, to_date('2016-03-09 00:00:00','YYYY-MM-DD HH24:MI:SS'), date'2016-03-31' );insert into xxxx_client_discount_m  (ID,CLIENT_ID,CLIENT_AVG_DISCOUNT,DT) values (s_xxxx_client_discount_m.NEXTVAL,254, 20, date'2014-03-01');</v>
      </c>
    </row>
    <row r="157" spans="1:47" s="329" customFormat="1" ht="15" customHeight="1" x14ac:dyDescent="0.3">
      <c r="A157" s="375">
        <v>30</v>
      </c>
      <c r="B157" s="439"/>
      <c r="C157" s="229" t="str">
        <f t="shared" si="103"/>
        <v>100030</v>
      </c>
      <c r="D157" s="229" t="str">
        <f t="shared" si="104"/>
        <v>100030/13</v>
      </c>
      <c r="E157" s="230" t="s">
        <v>251</v>
      </c>
      <c r="F157" s="230" t="s">
        <v>252</v>
      </c>
      <c r="G157" s="377">
        <v>1</v>
      </c>
      <c r="H157" s="379">
        <v>100166</v>
      </c>
      <c r="I157" s="229" t="str">
        <f t="shared" si="105"/>
        <v>Б-100166-13</v>
      </c>
      <c r="J157" s="381">
        <v>3</v>
      </c>
      <c r="K157" s="229">
        <v>25</v>
      </c>
      <c r="L157" s="229" t="s">
        <v>42</v>
      </c>
      <c r="M157" s="231">
        <v>1</v>
      </c>
      <c r="N157" s="229">
        <v>18</v>
      </c>
      <c r="O157" s="230" t="s">
        <v>170</v>
      </c>
      <c r="P157" s="230" t="s">
        <v>234</v>
      </c>
      <c r="Q157" s="230" t="s">
        <v>235</v>
      </c>
      <c r="R157" s="17" t="str">
        <f t="shared" si="111"/>
        <v>1001661</v>
      </c>
      <c r="S157" s="229">
        <v>1</v>
      </c>
      <c r="T157" s="230" t="s">
        <v>142</v>
      </c>
      <c r="U157" s="229">
        <v>60970</v>
      </c>
      <c r="V157" s="229">
        <f t="shared" si="112"/>
        <v>10974.6</v>
      </c>
      <c r="W157" s="229">
        <v>0</v>
      </c>
      <c r="X157" s="384">
        <v>255</v>
      </c>
      <c r="Y157" s="233" t="s">
        <v>47</v>
      </c>
      <c r="Z157" s="106">
        <f t="shared" si="113"/>
        <v>49995.4</v>
      </c>
      <c r="AA157" s="52"/>
      <c r="AB157" s="288">
        <f>AC157/1.18</f>
        <v>25834.745762711867</v>
      </c>
      <c r="AC157" s="232">
        <f t="shared" si="114"/>
        <v>30485</v>
      </c>
      <c r="AD157" s="229"/>
      <c r="AE157" s="229"/>
      <c r="AF157" s="230" t="s">
        <v>231</v>
      </c>
      <c r="AG157" s="235">
        <v>8</v>
      </c>
      <c r="AH157" s="232">
        <v>13</v>
      </c>
      <c r="AI157" s="230" t="s">
        <v>49</v>
      </c>
      <c r="AJ157" s="230"/>
      <c r="AK157" s="230"/>
      <c r="AL157" s="232">
        <v>0</v>
      </c>
      <c r="AM157" s="229" t="s">
        <v>50</v>
      </c>
      <c r="AN157" s="229" t="s">
        <v>51</v>
      </c>
      <c r="AO157" s="229"/>
      <c r="AP157" s="232"/>
      <c r="AQ157" s="232"/>
      <c r="AR157" s="232"/>
      <c r="AS157" s="232" t="s">
        <v>273</v>
      </c>
      <c r="AU15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100166, 'Б-100166-13',date'2016-03-05',3, 25, 25, 'RUR', 1, 18, date'2016-03-06', date'2016-03-07', 1001661, 1, to_date('2016-03-11 00:00:00','YYYY-MM-DD HH24:MI:SS'), 60970, 10974.6, 0, 255, 0, 'c1', 8,null);insert into xxxx_oebs_cash_payment_test (ID, INVOICE_ID, OEBS_PAYMENT, DOC_DATE, COMISS_DATE) values (s_xxxx_oebs_cash_payment_test.NEXTVAL, 100166, 30485, to_date('2016-03-11 00:00:00','YYYY-MM-DD HH24:MI:SS'), date'2016-03-31' );insert into xxxx_client_discount_m  (ID,CLIENT_ID,CLIENT_AVG_DISCOUNT,DT) values (s_xxxx_client_discount_m.NEXTVAL,255, 13, date'2014-03-01');</v>
      </c>
    </row>
    <row r="158" spans="1:47" s="329" customFormat="1" ht="15" customHeight="1" x14ac:dyDescent="0.3">
      <c r="A158" s="375">
        <v>31</v>
      </c>
      <c r="B158" s="439"/>
      <c r="C158" s="12" t="str">
        <f t="shared" si="103"/>
        <v>100031</v>
      </c>
      <c r="D158" s="12" t="str">
        <f t="shared" si="104"/>
        <v>100031/13</v>
      </c>
      <c r="E158" s="158" t="s">
        <v>251</v>
      </c>
      <c r="F158" s="158" t="s">
        <v>252</v>
      </c>
      <c r="G158" s="377">
        <v>1</v>
      </c>
      <c r="H158" s="379">
        <v>100167</v>
      </c>
      <c r="I158" s="15" t="str">
        <f t="shared" si="105"/>
        <v>Б-100167-13</v>
      </c>
      <c r="J158" s="381">
        <v>3</v>
      </c>
      <c r="K158" s="12">
        <v>1</v>
      </c>
      <c r="L158" s="12" t="s">
        <v>42</v>
      </c>
      <c r="M158" s="16">
        <v>1</v>
      </c>
      <c r="N158" s="12">
        <v>18</v>
      </c>
      <c r="O158" s="13" t="s">
        <v>167</v>
      </c>
      <c r="P158" s="13" t="s">
        <v>234</v>
      </c>
      <c r="Q158" s="13" t="s">
        <v>235</v>
      </c>
      <c r="R158" s="17" t="str">
        <f t="shared" si="111"/>
        <v>1001671</v>
      </c>
      <c r="S158" s="15">
        <v>1</v>
      </c>
      <c r="T158" s="13" t="s">
        <v>139</v>
      </c>
      <c r="U158" s="12">
        <v>100000</v>
      </c>
      <c r="V158" s="12">
        <f t="shared" si="112"/>
        <v>18000</v>
      </c>
      <c r="W158" s="12">
        <v>0</v>
      </c>
      <c r="X158" s="384">
        <v>256</v>
      </c>
      <c r="Y158" s="19" t="s">
        <v>47</v>
      </c>
      <c r="Z158" s="20">
        <f t="shared" si="113"/>
        <v>82000</v>
      </c>
      <c r="AA158" s="21"/>
      <c r="AB158" s="22"/>
      <c r="AC158" s="14">
        <f t="shared" si="114"/>
        <v>50000</v>
      </c>
      <c r="AD158" s="12"/>
      <c r="AE158" s="12"/>
      <c r="AF158" s="158" t="s">
        <v>231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S158" s="17" t="s">
        <v>346</v>
      </c>
      <c r="AT158" s="15"/>
      <c r="AU15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100167, 'Б-100167-13',date'2016-03-02',3, 1, 1, 'RUR', 1, 18, date'2016-03-06', date'2016-03-07', 1001671, 1, to_date('2016-03-07 00:00:00','YYYY-MM-DD HH24:MI:SS'), 100000, 18000, 0, 256, 0, 'c1', 8,null);insert into xxxx_oebs_cash_payment_test (ID, INVOICE_ID, OEBS_PAYMENT, DOC_DATE, COMISS_DATE) values (s_xxxx_oebs_cash_payment_test.NEXTVAL, 100167, 50000, to_date('2016-03-07 00:00:00','YYYY-MM-DD HH24:MI:SS'), date'2016-03-31' );insert into xxxx_client_discount_m  (ID,CLIENT_ID,CLIENT_AVG_DISCOUNT,DT) values (s_xxxx_client_discount_m.NEXTVAL,256, 13, date'2014-03-01');</v>
      </c>
    </row>
    <row r="159" spans="1:47" s="329" customFormat="1" ht="15" customHeight="1" x14ac:dyDescent="0.3">
      <c r="A159" s="375">
        <v>31</v>
      </c>
      <c r="B159" s="439"/>
      <c r="C159" s="12" t="str">
        <f t="shared" si="103"/>
        <v>100031</v>
      </c>
      <c r="D159" s="12" t="str">
        <f t="shared" si="104"/>
        <v>100031/13</v>
      </c>
      <c r="E159" s="158" t="s">
        <v>251</v>
      </c>
      <c r="F159" s="158" t="s">
        <v>252</v>
      </c>
      <c r="G159" s="377">
        <v>1</v>
      </c>
      <c r="H159" s="379">
        <v>100168</v>
      </c>
      <c r="I159" s="15" t="str">
        <f t="shared" si="105"/>
        <v>Б-100168-13</v>
      </c>
      <c r="J159" s="381">
        <v>3</v>
      </c>
      <c r="K159" s="12">
        <v>2</v>
      </c>
      <c r="L159" s="12" t="s">
        <v>42</v>
      </c>
      <c r="M159" s="16">
        <v>1</v>
      </c>
      <c r="N159" s="12">
        <v>18</v>
      </c>
      <c r="O159" s="13" t="s">
        <v>168</v>
      </c>
      <c r="P159" s="13" t="s">
        <v>234</v>
      </c>
      <c r="Q159" s="13" t="s">
        <v>235</v>
      </c>
      <c r="R159" s="17" t="str">
        <f t="shared" si="111"/>
        <v>1001681</v>
      </c>
      <c r="S159" s="15">
        <v>1</v>
      </c>
      <c r="T159" s="13" t="s">
        <v>140</v>
      </c>
      <c r="U159" s="12">
        <v>90000</v>
      </c>
      <c r="V159" s="12">
        <f t="shared" si="112"/>
        <v>16200</v>
      </c>
      <c r="W159" s="12">
        <v>0</v>
      </c>
      <c r="X159" s="384">
        <v>257</v>
      </c>
      <c r="Y159" s="19" t="s">
        <v>47</v>
      </c>
      <c r="Z159" s="20">
        <f t="shared" si="113"/>
        <v>73800</v>
      </c>
      <c r="AA159" s="21"/>
      <c r="AB159" s="26"/>
      <c r="AC159" s="14">
        <f t="shared" si="114"/>
        <v>45000</v>
      </c>
      <c r="AD159" s="12"/>
      <c r="AE159" s="12"/>
      <c r="AF159" s="158" t="s">
        <v>231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7" t="s">
        <v>337</v>
      </c>
      <c r="AT159" s="15"/>
      <c r="AU15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100168, 'Б-100168-13',date'2016-03-03',3, 2, 2, 'RUR', 1, 18, date'2016-03-06', date'2016-03-07', 1001681, 1, to_date('2016-03-08 00:00:00','YYYY-MM-DD HH24:MI:SS'), 90000, 16200, 0, 257, 0, 'c1', 8,null);insert into xxxx_oebs_cash_payment_test (ID, INVOICE_ID, OEBS_PAYMENT, DOC_DATE, COMISS_DATE) values (s_xxxx_oebs_cash_payment_test.NEXTVAL, 100168, 45000, to_date('2016-03-08 00:00:00','YYYY-MM-DD HH24:MI:SS'), date'2016-03-31' );insert into xxxx_client_discount_m  (ID,CLIENT_ID,CLIENT_AVG_DISCOUNT,DT) values (s_xxxx_client_discount_m.NEXTVAL,257, 7, date'2014-03-01');</v>
      </c>
    </row>
    <row r="160" spans="1:47" s="329" customFormat="1" ht="15" customHeight="1" x14ac:dyDescent="0.3">
      <c r="A160" s="375">
        <v>31</v>
      </c>
      <c r="B160" s="439"/>
      <c r="C160" s="12" t="str">
        <f t="shared" si="103"/>
        <v>100031</v>
      </c>
      <c r="D160" s="12" t="str">
        <f t="shared" si="104"/>
        <v>100031/13</v>
      </c>
      <c r="E160" s="158" t="s">
        <v>251</v>
      </c>
      <c r="F160" s="158" t="s">
        <v>252</v>
      </c>
      <c r="G160" s="377">
        <v>1</v>
      </c>
      <c r="H160" s="379">
        <v>100169</v>
      </c>
      <c r="I160" s="15" t="str">
        <f t="shared" si="105"/>
        <v>Б-100169-13</v>
      </c>
      <c r="J160" s="381">
        <v>3</v>
      </c>
      <c r="K160" s="12">
        <v>2</v>
      </c>
      <c r="L160" s="12" t="s">
        <v>42</v>
      </c>
      <c r="M160" s="16">
        <v>1</v>
      </c>
      <c r="N160" s="12">
        <v>18</v>
      </c>
      <c r="O160" s="13" t="s">
        <v>168</v>
      </c>
      <c r="P160" s="13" t="s">
        <v>234</v>
      </c>
      <c r="Q160" s="13" t="s">
        <v>235</v>
      </c>
      <c r="R160" s="17" t="str">
        <f t="shared" si="111"/>
        <v>1001691</v>
      </c>
      <c r="S160" s="15">
        <v>1</v>
      </c>
      <c r="T160" s="13" t="s">
        <v>140</v>
      </c>
      <c r="U160" s="12">
        <v>90000</v>
      </c>
      <c r="V160" s="12">
        <f t="shared" si="112"/>
        <v>16200</v>
      </c>
      <c r="W160" s="12">
        <v>0</v>
      </c>
      <c r="X160" s="384">
        <v>258</v>
      </c>
      <c r="Y160" s="19" t="s">
        <v>47</v>
      </c>
      <c r="Z160" s="20">
        <f t="shared" si="113"/>
        <v>73800</v>
      </c>
      <c r="AA160" s="21"/>
      <c r="AB160" s="26"/>
      <c r="AC160" s="14">
        <f t="shared" si="114"/>
        <v>45000</v>
      </c>
      <c r="AD160" s="12"/>
      <c r="AE160" s="12"/>
      <c r="AF160" s="158" t="s">
        <v>231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17"/>
      <c r="AT160" s="15"/>
      <c r="AU16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100169, 'Б-100169-13',date'2016-03-03',3, 2, 2, 'RUR', 1, 18, date'2016-03-06', date'2016-03-07', 1001691, 1, to_date('2016-03-08 00:00:00','YYYY-MM-DD HH24:MI:SS'), 90000, 16200, 0, 258, 0, 'c1', 8,null);insert into xxxx_oebs_cash_payment_test (ID, INVOICE_ID, OEBS_PAYMENT, DOC_DATE, COMISS_DATE) values (s_xxxx_oebs_cash_payment_test.NEXTVAL, 100169, 45000, to_date('2016-03-08 00:00:00','YYYY-MM-DD HH24:MI:SS'), date'2016-03-31' );insert into xxxx_client_discount_m  (ID,CLIENT_ID,CLIENT_AVG_DISCOUNT,DT) values (s_xxxx_client_discount_m.NEXTVAL,258, 7, date'2014-03-01');</v>
      </c>
    </row>
    <row r="161" spans="1:47" s="329" customFormat="1" ht="15" customHeight="1" x14ac:dyDescent="0.3">
      <c r="A161" s="375">
        <v>31</v>
      </c>
      <c r="B161" s="439"/>
      <c r="C161" s="12" t="str">
        <f t="shared" si="103"/>
        <v>100031</v>
      </c>
      <c r="D161" s="12" t="str">
        <f t="shared" si="104"/>
        <v>100031/13</v>
      </c>
      <c r="E161" s="158" t="s">
        <v>251</v>
      </c>
      <c r="F161" s="158" t="s">
        <v>252</v>
      </c>
      <c r="G161" s="377">
        <v>1</v>
      </c>
      <c r="H161" s="379">
        <v>100170</v>
      </c>
      <c r="I161" s="15" t="str">
        <f t="shared" si="105"/>
        <v>Б-100170-13</v>
      </c>
      <c r="J161" s="381">
        <v>3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168</v>
      </c>
      <c r="P161" s="13" t="s">
        <v>234</v>
      </c>
      <c r="Q161" s="13" t="s">
        <v>235</v>
      </c>
      <c r="R161" s="17" t="str">
        <f t="shared" si="111"/>
        <v>1001701</v>
      </c>
      <c r="S161" s="15">
        <v>1</v>
      </c>
      <c r="T161" s="13" t="s">
        <v>140</v>
      </c>
      <c r="U161" s="12">
        <v>90000</v>
      </c>
      <c r="V161" s="12">
        <f t="shared" si="112"/>
        <v>16200</v>
      </c>
      <c r="W161" s="12">
        <v>0</v>
      </c>
      <c r="X161" s="384">
        <v>259</v>
      </c>
      <c r="Y161" s="19" t="s">
        <v>47</v>
      </c>
      <c r="Z161" s="20">
        <f t="shared" si="113"/>
        <v>73800</v>
      </c>
      <c r="AA161" s="21"/>
      <c r="AB161" s="26"/>
      <c r="AC161" s="14">
        <f t="shared" si="114"/>
        <v>45000</v>
      </c>
      <c r="AD161" s="12"/>
      <c r="AE161" s="12"/>
      <c r="AF161" s="158" t="s">
        <v>231</v>
      </c>
      <c r="AG161" s="23">
        <v>8</v>
      </c>
      <c r="AH161" s="27">
        <v>7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S161" s="171"/>
      <c r="AT161" s="172"/>
      <c r="AU16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100170, 'Б-100170-13',date'2016-03-03',3, 7, 7, 'RUR', 1, 18, date'2016-03-06', date'2016-03-07', 1001701, 1, to_date('2016-03-08 00:00:00','YYYY-MM-DD HH24:MI:SS'), 90000, 16200, 0, 259,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(s_xxxx_client_discount_m.NEXTVAL,259, 7, date'2014-03-01');</v>
      </c>
    </row>
    <row r="162" spans="1:47" s="329" customFormat="1" ht="15" customHeight="1" x14ac:dyDescent="0.3">
      <c r="A162" s="375">
        <v>31</v>
      </c>
      <c r="B162" s="439"/>
      <c r="C162" s="12" t="str">
        <f t="shared" si="103"/>
        <v>100031</v>
      </c>
      <c r="D162" s="12" t="str">
        <f t="shared" si="104"/>
        <v>100031/13</v>
      </c>
      <c r="E162" s="158" t="s">
        <v>251</v>
      </c>
      <c r="F162" s="158" t="s">
        <v>252</v>
      </c>
      <c r="G162" s="377">
        <v>1</v>
      </c>
      <c r="H162" s="379">
        <v>100171</v>
      </c>
      <c r="I162" s="15" t="str">
        <f t="shared" si="105"/>
        <v>Б-100171-13</v>
      </c>
      <c r="J162" s="381">
        <v>3</v>
      </c>
      <c r="K162" s="28">
        <v>7</v>
      </c>
      <c r="L162" s="12" t="s">
        <v>42</v>
      </c>
      <c r="M162" s="16">
        <v>1</v>
      </c>
      <c r="N162" s="12">
        <v>18</v>
      </c>
      <c r="O162" s="13" t="s">
        <v>169</v>
      </c>
      <c r="P162" s="13" t="s">
        <v>234</v>
      </c>
      <c r="Q162" s="13" t="s">
        <v>235</v>
      </c>
      <c r="R162" s="17" t="str">
        <f t="shared" si="111"/>
        <v>1001711</v>
      </c>
      <c r="S162" s="15">
        <v>1</v>
      </c>
      <c r="T162" s="13" t="s">
        <v>141</v>
      </c>
      <c r="U162" s="12">
        <v>8000000</v>
      </c>
      <c r="V162" s="12">
        <f t="shared" si="112"/>
        <v>1440000</v>
      </c>
      <c r="W162" s="12">
        <v>0</v>
      </c>
      <c r="X162" s="384">
        <v>260</v>
      </c>
      <c r="Y162" s="19" t="s">
        <v>47</v>
      </c>
      <c r="Z162" s="20">
        <f t="shared" si="113"/>
        <v>6560000</v>
      </c>
      <c r="AA162" s="21"/>
      <c r="AB162" s="29"/>
      <c r="AC162" s="14">
        <f t="shared" si="114"/>
        <v>4000000</v>
      </c>
      <c r="AD162" s="12"/>
      <c r="AE162" s="12"/>
      <c r="AF162" s="158" t="s">
        <v>231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S162" s="222" t="s">
        <v>338</v>
      </c>
      <c r="AT162" s="15"/>
      <c r="AU16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100171, 'Б-100171-13',date'2016-03-04',3, 7, 7, 'RUR', 1, 18, date'2016-03-06', date'2016-03-07', 1001711, 1, to_date('2016-03-09 00:00:00','YYYY-MM-DD HH24:MI:SS'), 8000000, 1440000, 0, 260, 0, 'c1', 8,null);insert into xxxx_oebs_cash_payment_test (ID, INVOICE_ID, OEBS_PAYMENT, DOC_DATE, COMISS_DATE) values (s_xxxx_oebs_cash_payment_test.NEXTVAL, 100171, 4000000, to_date('2016-03-09 00:00:00','YYYY-MM-DD HH24:MI:SS'), date'2016-03-31' );insert into xxxx_client_discount_m  (ID,CLIENT_ID,CLIENT_AVG_DISCOUNT,DT) values (s_xxxx_client_discount_m.NEXTVAL,260, 20, date'2014-03-01');</v>
      </c>
    </row>
    <row r="163" spans="1:47" s="329" customFormat="1" ht="15" customHeight="1" x14ac:dyDescent="0.3">
      <c r="A163" s="375">
        <v>31</v>
      </c>
      <c r="B163" s="439"/>
      <c r="C163" s="33" t="str">
        <f t="shared" si="103"/>
        <v>100031</v>
      </c>
      <c r="D163" s="33" t="str">
        <f t="shared" si="104"/>
        <v>100031/13</v>
      </c>
      <c r="E163" s="159" t="s">
        <v>251</v>
      </c>
      <c r="F163" s="159" t="s">
        <v>252</v>
      </c>
      <c r="G163" s="377">
        <v>1</v>
      </c>
      <c r="H163" s="379">
        <v>100172</v>
      </c>
      <c r="I163" s="33" t="str">
        <f t="shared" si="105"/>
        <v>Б-100172-13</v>
      </c>
      <c r="J163" s="381">
        <v>3</v>
      </c>
      <c r="K163" s="35">
        <v>25</v>
      </c>
      <c r="L163" s="33" t="s">
        <v>42</v>
      </c>
      <c r="M163" s="36">
        <v>1</v>
      </c>
      <c r="N163" s="33">
        <v>18</v>
      </c>
      <c r="O163" s="34" t="s">
        <v>170</v>
      </c>
      <c r="P163" s="34" t="s">
        <v>234</v>
      </c>
      <c r="Q163" s="34" t="s">
        <v>235</v>
      </c>
      <c r="R163" s="37" t="str">
        <f t="shared" si="111"/>
        <v>1001721</v>
      </c>
      <c r="S163" s="33">
        <v>1</v>
      </c>
      <c r="T163" s="34" t="s">
        <v>142</v>
      </c>
      <c r="U163" s="33">
        <v>80000</v>
      </c>
      <c r="V163" s="33">
        <f t="shared" si="112"/>
        <v>14400</v>
      </c>
      <c r="W163" s="33">
        <v>0</v>
      </c>
      <c r="X163" s="384">
        <v>261</v>
      </c>
      <c r="Y163" s="38" t="s">
        <v>47</v>
      </c>
      <c r="Z163" s="20">
        <f t="shared" si="113"/>
        <v>65600</v>
      </c>
      <c r="AA163" s="39"/>
      <c r="AB163" s="39">
        <f>SUM(AC158:AC163)</f>
        <v>4225000</v>
      </c>
      <c r="AC163" s="40">
        <f t="shared" si="114"/>
        <v>40000</v>
      </c>
      <c r="AD163" s="33"/>
      <c r="AE163" s="33"/>
      <c r="AF163" s="159" t="s">
        <v>231</v>
      </c>
      <c r="AG163" s="41">
        <v>8</v>
      </c>
      <c r="AH163" s="42">
        <v>13</v>
      </c>
      <c r="AI163" s="43" t="s">
        <v>49</v>
      </c>
      <c r="AJ163" s="34"/>
      <c r="AK163" s="34"/>
      <c r="AL163" s="37">
        <v>0</v>
      </c>
      <c r="AM163" s="33" t="s">
        <v>50</v>
      </c>
      <c r="AN163" s="33" t="s">
        <v>51</v>
      </c>
      <c r="AO163" s="33"/>
      <c r="AP163" s="37"/>
      <c r="AQ163" s="37"/>
      <c r="AR163" s="37"/>
      <c r="AS163" s="37"/>
      <c r="AT163" s="33"/>
      <c r="AU16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100172, 'Б-100172-13',date'2016-03-05',3, 25, 25, 'RUR', 1, 18, date'2016-03-06', date'2016-03-07', 1001721, 1, to_date('2016-03-11 00:00:00','YYYY-MM-DD HH24:MI:SS'), 80000, 14400, 0, 261, 0, 'c1', 8,null);insert into xxxx_oebs_cash_payment_test (ID, INVOICE_ID, OEBS_PAYMENT, DOC_DATE, COMISS_DATE) values (s_xxxx_oebs_cash_payment_test.NEXTVAL, 100172, 40000, to_date('2016-03-11 00:00:00','YYYY-MM-DD HH24:MI:SS'), date'2016-03-31' );insert into xxxx_client_discount_m  (ID,CLIENT_ID,CLIENT_AVG_DISCOUNT,DT) values (s_xxxx_client_discount_m.NEXTVAL,261, 13, date'2014-03-01');</v>
      </c>
    </row>
    <row r="164" spans="1:47" s="329" customFormat="1" ht="15" customHeight="1" x14ac:dyDescent="0.3">
      <c r="A164" s="375">
        <v>32</v>
      </c>
      <c r="B164" s="439"/>
      <c r="C164" s="377" t="str">
        <f>"1000"&amp;A164</f>
        <v>100032</v>
      </c>
      <c r="D164" s="377" t="str">
        <f>"1000"&amp;A164&amp;"/13"</f>
        <v>100032/13</v>
      </c>
      <c r="E164" s="378" t="s">
        <v>251</v>
      </c>
      <c r="F164" s="378" t="s">
        <v>252</v>
      </c>
      <c r="G164" s="377">
        <v>1</v>
      </c>
      <c r="H164" s="379">
        <v>100173</v>
      </c>
      <c r="I164" s="380" t="str">
        <f>"Б-"&amp;H164&amp;"-13"</f>
        <v>Б-100173-13</v>
      </c>
      <c r="J164" s="381">
        <v>3</v>
      </c>
      <c r="K164" s="382">
        <v>2</v>
      </c>
      <c r="L164" s="377" t="s">
        <v>42</v>
      </c>
      <c r="M164" s="381">
        <v>1</v>
      </c>
      <c r="N164" s="377">
        <v>18</v>
      </c>
      <c r="O164" s="378" t="s">
        <v>167</v>
      </c>
      <c r="P164" s="378" t="s">
        <v>234</v>
      </c>
      <c r="Q164" s="378" t="s">
        <v>235</v>
      </c>
      <c r="R164" s="383" t="str">
        <f>H164&amp;"1"</f>
        <v>1001731</v>
      </c>
      <c r="S164" s="380">
        <v>1</v>
      </c>
      <c r="T164" s="378" t="s">
        <v>139</v>
      </c>
      <c r="U164" s="377">
        <v>100000</v>
      </c>
      <c r="V164" s="377">
        <f>U164*0.18</f>
        <v>18000</v>
      </c>
      <c r="W164" s="377">
        <v>0</v>
      </c>
      <c r="X164" s="384">
        <v>262</v>
      </c>
      <c r="Y164" s="385" t="s">
        <v>47</v>
      </c>
      <c r="Z164" s="386">
        <f t="shared" si="113"/>
        <v>82000</v>
      </c>
      <c r="AA164" s="387"/>
      <c r="AB164" s="388"/>
      <c r="AC164" s="379">
        <f>U164*0.5</f>
        <v>50000</v>
      </c>
      <c r="AD164" s="377"/>
      <c r="AE164" s="377"/>
      <c r="AF164" s="378" t="s">
        <v>231</v>
      </c>
      <c r="AG164" s="389">
        <v>8</v>
      </c>
      <c r="AH164" s="390">
        <v>13</v>
      </c>
      <c r="AI164" s="391" t="s">
        <v>229</v>
      </c>
      <c r="AJ164" s="378"/>
      <c r="AK164" s="378"/>
      <c r="AL164" s="383">
        <v>0</v>
      </c>
      <c r="AM164" s="380" t="s">
        <v>50</v>
      </c>
      <c r="AN164" s="377" t="s">
        <v>51</v>
      </c>
      <c r="AO164" s="377"/>
      <c r="AP164" s="383"/>
      <c r="AQ164" s="383"/>
      <c r="AR164" s="383"/>
      <c r="AS164" s="380" t="s">
        <v>65</v>
      </c>
      <c r="AU16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100173, 'Б-100173-13',date'2016-03-02',3, 2, 2, 'RUR', 1, 18, date'2016-03-06', date'2016-03-07', 1001731, 1, to_date('2016-03-07 00:00:00','YYYY-MM-DD HH24:MI:SS'), 100000, 18000, 0, 262, 0, 'c1', 8,null);insert into xxxx_oebs_cash_payment_test (ID, INVOICE_ID, OEBS_PAYMENT, DOC_DATE, COMISS_DATE) values (s_xxxx_oebs_cash_payment_test.NEXTVAL, 100173, 50000, to_date('2016-03-07 00:00:00','YYYY-MM-DD HH24:MI:SS'), date'2016-03-31' );insert into xxxx_client_discount_m  (ID,CLIENT_ID,CLIENT_AVG_DISCOUNT,DT) values (s_xxxx_client_discount_m.NEXTVAL,262, 13, date'2016-03-01');</v>
      </c>
    </row>
    <row r="165" spans="1:47" s="329" customFormat="1" ht="15" customHeight="1" x14ac:dyDescent="0.3">
      <c r="A165" s="375">
        <v>32</v>
      </c>
      <c r="B165" s="439"/>
      <c r="C165" s="377" t="str">
        <f t="shared" ref="C165:C168" si="115">"1000"&amp;A165</f>
        <v>100032</v>
      </c>
      <c r="D165" s="377" t="str">
        <f t="shared" ref="D165:D168" si="116">"1000"&amp;A165&amp;"/13"</f>
        <v>100032/13</v>
      </c>
      <c r="E165" s="378" t="s">
        <v>251</v>
      </c>
      <c r="F165" s="378" t="s">
        <v>252</v>
      </c>
      <c r="G165" s="377">
        <v>1</v>
      </c>
      <c r="H165" s="379">
        <v>100174</v>
      </c>
      <c r="I165" s="380" t="str">
        <f t="shared" ref="I165:I168" si="117">"Б-"&amp;H165&amp;"-13"</f>
        <v>Б-100174-13</v>
      </c>
      <c r="J165" s="381">
        <v>3</v>
      </c>
      <c r="K165" s="377">
        <v>7</v>
      </c>
      <c r="L165" s="377" t="s">
        <v>42</v>
      </c>
      <c r="M165" s="381">
        <v>1</v>
      </c>
      <c r="N165" s="377">
        <v>18</v>
      </c>
      <c r="O165" s="378" t="s">
        <v>168</v>
      </c>
      <c r="P165" s="378" t="s">
        <v>234</v>
      </c>
      <c r="Q165" s="378" t="s">
        <v>235</v>
      </c>
      <c r="R165" s="383" t="str">
        <f t="shared" ref="R165:R168" si="118">H165&amp;"1"</f>
        <v>1001741</v>
      </c>
      <c r="S165" s="380">
        <v>1</v>
      </c>
      <c r="T165" s="378" t="s">
        <v>140</v>
      </c>
      <c r="U165" s="377">
        <v>90000</v>
      </c>
      <c r="V165" s="377">
        <f t="shared" ref="V165:V168" si="119">U165*0.18</f>
        <v>16200</v>
      </c>
      <c r="W165" s="377">
        <v>0</v>
      </c>
      <c r="X165" s="384">
        <v>263</v>
      </c>
      <c r="Y165" s="385" t="s">
        <v>47</v>
      </c>
      <c r="Z165" s="386">
        <f t="shared" si="113"/>
        <v>73800</v>
      </c>
      <c r="AA165" s="387"/>
      <c r="AB165" s="429"/>
      <c r="AC165" s="379">
        <f t="shared" ref="AC165:AC168" si="120">U165*0.5</f>
        <v>45000</v>
      </c>
      <c r="AD165" s="377"/>
      <c r="AE165" s="377"/>
      <c r="AF165" s="378" t="s">
        <v>231</v>
      </c>
      <c r="AG165" s="389">
        <v>8</v>
      </c>
      <c r="AH165" s="395">
        <v>7</v>
      </c>
      <c r="AI165" s="391" t="s">
        <v>229</v>
      </c>
      <c r="AJ165" s="378"/>
      <c r="AK165" s="378"/>
      <c r="AL165" s="383">
        <v>0</v>
      </c>
      <c r="AM165" s="380" t="s">
        <v>50</v>
      </c>
      <c r="AN165" s="377" t="s">
        <v>51</v>
      </c>
      <c r="AO165" s="377"/>
      <c r="AP165" s="383"/>
      <c r="AQ165" s="383"/>
      <c r="AR165" s="383"/>
      <c r="AS165"/>
      <c r="AT165"/>
      <c r="AU16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100174, 'Б-100174-13',date'2016-03-03',3, 7, 7, 'RUR', 1, 18, date'2016-03-06', date'2016-03-07', 1001741, 1, to_date('2016-03-08 00:00:00','YYYY-MM-DD HH24:MI:SS'), 90000, 16200, 0, 263, 0, 'c1', 8,null);insert into xxxx_oebs_cash_payment_test (ID, INVOICE_ID, OEBS_PAYMENT, DOC_DATE, COMISS_DATE) values (s_xxxx_oebs_cash_payment_test.NEXTVAL, 100174, 45000, to_date('2016-03-08 00:00:00','YYYY-MM-DD HH24:MI:SS'), date'2016-03-31' );insert into xxxx_client_discount_m  (ID,CLIENT_ID,CLIENT_AVG_DISCOUNT,DT) values (s_xxxx_client_discount_m.NEXTVAL,263, 7, date'2016-03-01');</v>
      </c>
    </row>
    <row r="166" spans="1:47" s="329" customFormat="1" ht="15" customHeight="1" x14ac:dyDescent="0.3">
      <c r="A166" s="375">
        <v>32</v>
      </c>
      <c r="B166" s="439"/>
      <c r="C166" s="377" t="str">
        <f t="shared" si="115"/>
        <v>100032</v>
      </c>
      <c r="D166" s="377" t="str">
        <f t="shared" si="116"/>
        <v>100032/13</v>
      </c>
      <c r="E166" s="378" t="s">
        <v>251</v>
      </c>
      <c r="F166" s="378" t="s">
        <v>252</v>
      </c>
      <c r="G166" s="377">
        <v>1</v>
      </c>
      <c r="H166" s="379">
        <v>100175</v>
      </c>
      <c r="I166" s="380" t="str">
        <f t="shared" si="117"/>
        <v>Б-100175-13</v>
      </c>
      <c r="J166" s="381">
        <v>3</v>
      </c>
      <c r="K166" s="377">
        <v>7</v>
      </c>
      <c r="L166" s="377" t="s">
        <v>42</v>
      </c>
      <c r="M166" s="381">
        <v>1</v>
      </c>
      <c r="N166" s="377">
        <v>18</v>
      </c>
      <c r="O166" s="378" t="s">
        <v>168</v>
      </c>
      <c r="P166" s="378" t="s">
        <v>234</v>
      </c>
      <c r="Q166" s="378" t="s">
        <v>235</v>
      </c>
      <c r="R166" s="383" t="str">
        <f t="shared" si="118"/>
        <v>1001751</v>
      </c>
      <c r="S166" s="380">
        <v>1</v>
      </c>
      <c r="T166" s="378" t="s">
        <v>140</v>
      </c>
      <c r="U166" s="377">
        <v>90000</v>
      </c>
      <c r="V166" s="377">
        <f t="shared" si="119"/>
        <v>16200</v>
      </c>
      <c r="W166" s="377">
        <v>0</v>
      </c>
      <c r="X166" s="384">
        <v>264</v>
      </c>
      <c r="Y166" s="385" t="s">
        <v>47</v>
      </c>
      <c r="Z166" s="386">
        <f t="shared" si="113"/>
        <v>73800</v>
      </c>
      <c r="AA166" s="387"/>
      <c r="AB166" s="429"/>
      <c r="AC166" s="379">
        <f t="shared" si="120"/>
        <v>45000</v>
      </c>
      <c r="AD166" s="377"/>
      <c r="AE166" s="377"/>
      <c r="AF166" s="378" t="s">
        <v>231</v>
      </c>
      <c r="AG166" s="389">
        <v>8</v>
      </c>
      <c r="AH166" s="395">
        <v>7</v>
      </c>
      <c r="AI166" s="391" t="s">
        <v>229</v>
      </c>
      <c r="AJ166" s="378"/>
      <c r="AK166" s="378"/>
      <c r="AL166" s="383">
        <v>0</v>
      </c>
      <c r="AM166" s="380" t="s">
        <v>50</v>
      </c>
      <c r="AN166" s="377" t="s">
        <v>51</v>
      </c>
      <c r="AO166" s="377"/>
      <c r="AP166" s="383"/>
      <c r="AQ166" s="383"/>
      <c r="AR166" s="383"/>
      <c r="AS166"/>
      <c r="AT166"/>
      <c r="AU16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100175, 'Б-100175-13',date'2016-03-03',3, 7, 7, 'RUR', 1, 18, date'2016-03-06', date'2016-03-07', 1001751, 1, to_date('2016-03-08 00:00:00','YYYY-MM-DD HH24:MI:SS'), 90000, 16200, 0, 264, 0, 'c1', 8,null);insert into xxxx_oebs_cash_payment_test (ID, INVOICE_ID, OEBS_PAYMENT, DOC_DATE, COMISS_DATE) values (s_xxxx_oebs_cash_payment_test.NEXTVAL, 100175, 45000, to_date('2016-03-08 00:00:00','YYYY-MM-DD HH24:MI:SS'), date'2016-03-31' );insert into xxxx_client_discount_m  (ID,CLIENT_ID,CLIENT_AVG_DISCOUNT,DT) values (s_xxxx_client_discount_m.NEXTVAL,264, 7, date'2016-03-01');</v>
      </c>
    </row>
    <row r="167" spans="1:47" s="329" customFormat="1" ht="15" customHeight="1" x14ac:dyDescent="0.3">
      <c r="A167" s="375">
        <v>32</v>
      </c>
      <c r="B167" s="439"/>
      <c r="C167" s="377" t="str">
        <f t="shared" si="115"/>
        <v>100032</v>
      </c>
      <c r="D167" s="377" t="str">
        <f t="shared" si="116"/>
        <v>100032/13</v>
      </c>
      <c r="E167" s="378" t="s">
        <v>251</v>
      </c>
      <c r="F167" s="378" t="s">
        <v>252</v>
      </c>
      <c r="G167" s="377">
        <v>1</v>
      </c>
      <c r="H167" s="379">
        <v>100176</v>
      </c>
      <c r="I167" s="380" t="str">
        <f t="shared" si="117"/>
        <v>Б-100176-13</v>
      </c>
      <c r="J167" s="381">
        <v>3</v>
      </c>
      <c r="K167" s="382">
        <v>2</v>
      </c>
      <c r="L167" s="377" t="s">
        <v>42</v>
      </c>
      <c r="M167" s="381">
        <v>1</v>
      </c>
      <c r="N167" s="377">
        <v>18</v>
      </c>
      <c r="O167" s="378" t="s">
        <v>169</v>
      </c>
      <c r="P167" s="378" t="s">
        <v>234</v>
      </c>
      <c r="Q167" s="378" t="s">
        <v>235</v>
      </c>
      <c r="R167" s="383" t="str">
        <f t="shared" si="118"/>
        <v>1001761</v>
      </c>
      <c r="S167" s="380">
        <v>1</v>
      </c>
      <c r="T167" s="378" t="s">
        <v>141</v>
      </c>
      <c r="U167" s="377">
        <v>80000</v>
      </c>
      <c r="V167" s="377">
        <f t="shared" si="119"/>
        <v>14400</v>
      </c>
      <c r="W167" s="377">
        <v>0</v>
      </c>
      <c r="X167" s="384">
        <v>265</v>
      </c>
      <c r="Y167" s="385" t="s">
        <v>47</v>
      </c>
      <c r="Z167" s="386">
        <f t="shared" si="113"/>
        <v>65600</v>
      </c>
      <c r="AA167" s="387"/>
      <c r="AB167" s="396"/>
      <c r="AC167" s="379">
        <f t="shared" si="120"/>
        <v>40000</v>
      </c>
      <c r="AD167" s="377"/>
      <c r="AE167" s="377"/>
      <c r="AF167" s="378" t="s">
        <v>231</v>
      </c>
      <c r="AG167" s="389">
        <v>8</v>
      </c>
      <c r="AH167" s="397">
        <v>20</v>
      </c>
      <c r="AI167" s="391" t="s">
        <v>229</v>
      </c>
      <c r="AJ167" s="378"/>
      <c r="AK167" s="378"/>
      <c r="AL167" s="383">
        <v>0</v>
      </c>
      <c r="AM167" s="380" t="s">
        <v>50</v>
      </c>
      <c r="AN167" s="377" t="s">
        <v>51</v>
      </c>
      <c r="AO167" s="377"/>
      <c r="AP167" s="383"/>
      <c r="AQ167" s="383"/>
      <c r="AR167" s="383"/>
      <c r="AS167"/>
      <c r="AT167"/>
      <c r="AU16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100176, 'Б-100176-13',date'2016-03-04',3, 2, 2, 'RUR', 1, 18, date'2016-03-06', date'2016-03-07', 1001761, 1, to_date('2016-03-09 00:00:00','YYYY-MM-DD HH24:MI:SS'), 80000, 14400, 0, 265, 0, 'c1', 8,null);insert into xxxx_oebs_cash_payment_test (ID, INVOICE_ID, OEBS_PAYMENT, DOC_DATE, COMISS_DATE) values (s_xxxx_oebs_cash_payment_test.NEXTVAL, 100176, 40000, to_date('2016-03-09 00:00:00','YYYY-MM-DD HH24:MI:SS'), date'2016-03-31' );insert into xxxx_client_discount_m  (ID,CLIENT_ID,CLIENT_AVG_DISCOUNT,DT) values (s_xxxx_client_discount_m.NEXTVAL,265, 20, date'2016-03-01');</v>
      </c>
    </row>
    <row r="168" spans="1:47" s="329" customFormat="1" ht="15" customHeight="1" x14ac:dyDescent="0.3">
      <c r="A168" s="375">
        <v>32</v>
      </c>
      <c r="B168" s="439"/>
      <c r="C168" s="377" t="str">
        <f t="shared" si="115"/>
        <v>100032</v>
      </c>
      <c r="D168" s="377" t="str">
        <f t="shared" si="116"/>
        <v>100032/13</v>
      </c>
      <c r="E168" s="378" t="s">
        <v>251</v>
      </c>
      <c r="F168" s="378" t="s">
        <v>252</v>
      </c>
      <c r="G168" s="377">
        <v>1</v>
      </c>
      <c r="H168" s="379">
        <v>100177</v>
      </c>
      <c r="I168" s="380" t="str">
        <f t="shared" si="117"/>
        <v>Б-100177-13</v>
      </c>
      <c r="J168" s="381">
        <v>3</v>
      </c>
      <c r="K168" s="398">
        <v>1</v>
      </c>
      <c r="L168" s="377" t="s">
        <v>42</v>
      </c>
      <c r="M168" s="381">
        <v>1</v>
      </c>
      <c r="N168" s="377">
        <v>18</v>
      </c>
      <c r="O168" s="378" t="s">
        <v>170</v>
      </c>
      <c r="P168" s="378" t="s">
        <v>234</v>
      </c>
      <c r="Q168" s="378" t="s">
        <v>235</v>
      </c>
      <c r="R168" s="383" t="str">
        <f t="shared" si="118"/>
        <v>1001771</v>
      </c>
      <c r="S168" s="380">
        <v>1</v>
      </c>
      <c r="T168" s="378" t="s">
        <v>142</v>
      </c>
      <c r="U168" s="377">
        <v>60000</v>
      </c>
      <c r="V168" s="377">
        <f t="shared" si="119"/>
        <v>10800</v>
      </c>
      <c r="W168" s="377">
        <v>0</v>
      </c>
      <c r="X168" s="384">
        <v>266</v>
      </c>
      <c r="Y168" s="385" t="s">
        <v>47</v>
      </c>
      <c r="Z168" s="386">
        <f t="shared" si="113"/>
        <v>49200</v>
      </c>
      <c r="AA168" s="387"/>
      <c r="AB168" s="396"/>
      <c r="AC168" s="379">
        <f t="shared" si="120"/>
        <v>30000</v>
      </c>
      <c r="AD168" s="377"/>
      <c r="AE168" s="377"/>
      <c r="AF168" s="378" t="s">
        <v>231</v>
      </c>
      <c r="AG168" s="389">
        <v>8</v>
      </c>
      <c r="AH168" s="397">
        <v>13</v>
      </c>
      <c r="AI168" s="391" t="s">
        <v>229</v>
      </c>
      <c r="AJ168" s="378"/>
      <c r="AK168" s="378"/>
      <c r="AL168" s="383">
        <v>0</v>
      </c>
      <c r="AM168" s="380" t="s">
        <v>50</v>
      </c>
      <c r="AN168" s="377" t="s">
        <v>51</v>
      </c>
      <c r="AO168" s="377"/>
      <c r="AP168" s="383"/>
      <c r="AQ168" s="383"/>
      <c r="AR168" s="383"/>
      <c r="AS168"/>
      <c r="AT168"/>
      <c r="AU16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100177, 'Б-100177-13',date'2016-03-05',3, 1, 1, 'RUR', 1, 18, date'2016-03-06', date'2016-03-07', 1001771, 1, to_date('2016-03-11 00:00:00','YYYY-MM-DD HH24:MI:SS'), 60000, 10800, 0, 266, 0, 'c1', 8,null);insert into xxxx_oebs_cash_payment_test (ID, INVOICE_ID, OEBS_PAYMENT, DOC_DATE, COMISS_DATE) values (s_xxxx_oebs_cash_payment_test.NEXTVAL, 100177, 30000, to_date('2016-03-11 00:00:00','YYYY-MM-DD HH24:MI:SS'), date'2016-03-31' );insert into xxxx_client_discount_m  (ID,CLIENT_ID,CLIENT_AVG_DISCOUNT,DT) values (s_xxxx_client_discount_m.NEXTVAL,266, 13, date'2016-03-01');</v>
      </c>
    </row>
    <row r="169" spans="1:47" s="329" customFormat="1" ht="15" customHeight="1" x14ac:dyDescent="0.3">
      <c r="A169" s="375">
        <v>32</v>
      </c>
      <c r="B169" s="439"/>
      <c r="C169" s="377" t="str">
        <f>"1000"&amp;A169</f>
        <v>100032</v>
      </c>
      <c r="D169" s="377" t="str">
        <f>"1000"&amp;A169&amp;"/13"</f>
        <v>100032/13</v>
      </c>
      <c r="E169" s="378" t="s">
        <v>251</v>
      </c>
      <c r="F169" s="378" t="s">
        <v>252</v>
      </c>
      <c r="G169" s="377">
        <v>1</v>
      </c>
      <c r="H169" s="379">
        <v>100178</v>
      </c>
      <c r="I169" s="380" t="str">
        <f>"Б-"&amp;H169&amp;"-13"</f>
        <v>Б-100178-13</v>
      </c>
      <c r="J169" s="381">
        <v>3</v>
      </c>
      <c r="K169" s="377">
        <v>7</v>
      </c>
      <c r="L169" s="377" t="s">
        <v>42</v>
      </c>
      <c r="M169" s="381">
        <v>1</v>
      </c>
      <c r="N169" s="377">
        <v>18</v>
      </c>
      <c r="O169" s="378" t="s">
        <v>167</v>
      </c>
      <c r="P169" s="378" t="s">
        <v>234</v>
      </c>
      <c r="Q169" s="378" t="s">
        <v>235</v>
      </c>
      <c r="R169" s="383" t="str">
        <f>H169&amp;"1"</f>
        <v>1001781</v>
      </c>
      <c r="S169" s="380">
        <v>1</v>
      </c>
      <c r="T169" s="394" t="s">
        <v>143</v>
      </c>
      <c r="U169" s="377">
        <v>100000</v>
      </c>
      <c r="V169" s="377">
        <f>U169*0.18</f>
        <v>18000</v>
      </c>
      <c r="W169" s="377">
        <v>0</v>
      </c>
      <c r="X169" s="384">
        <v>267</v>
      </c>
      <c r="Y169" s="385" t="s">
        <v>47</v>
      </c>
      <c r="Z169" s="386">
        <f t="shared" si="113"/>
        <v>82000</v>
      </c>
      <c r="AA169" s="387"/>
      <c r="AB169" s="388"/>
      <c r="AC169" s="379">
        <f>U169*0.5</f>
        <v>50000</v>
      </c>
      <c r="AD169" s="377"/>
      <c r="AE169" s="377"/>
      <c r="AF169" s="394" t="s">
        <v>232</v>
      </c>
      <c r="AG169" s="389">
        <v>8</v>
      </c>
      <c r="AH169" s="390">
        <v>13</v>
      </c>
      <c r="AI169" s="391" t="s">
        <v>229</v>
      </c>
      <c r="AJ169" s="378"/>
      <c r="AK169" s="378"/>
      <c r="AL169" s="383">
        <v>0</v>
      </c>
      <c r="AM169" s="380" t="s">
        <v>50</v>
      </c>
      <c r="AN169" s="377" t="s">
        <v>51</v>
      </c>
      <c r="AO169" s="377"/>
      <c r="AP169" s="383"/>
      <c r="AQ169" s="383"/>
      <c r="AR169" s="383"/>
      <c r="AS169"/>
      <c r="AT169"/>
      <c r="AU16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100178, 'Б-100178-13',date'2016-03-02',3, 7, 7, 'RUR', 1, 18, date'2016-03-06', date'2016-03-07', 1001781, 1, to_date('2016-04-07 00:00:00','YYYY-MM-DD HH24:MI:SS'), 100000, 18000, 0, 267, 0, 'c1', 8,null);insert into xxxx_oebs_cash_payment_test (ID, INVOICE_ID, OEBS_PAYMENT, DOC_DATE, COMISS_DATE) values (s_xxxx_oebs_cash_payment_test.NEXTVAL, 100178, 50000, to_date('2016-04-07 00:00:00','YYYY-MM-DD HH24:MI:SS'), date'2016-04-30' );insert into xxxx_client_discount_m  (ID,CLIENT_ID,CLIENT_AVG_DISCOUNT,DT) values (s_xxxx_client_discount_m.NEXTVAL,267, 13, date'2016-03-01');</v>
      </c>
    </row>
    <row r="170" spans="1:47" s="329" customFormat="1" ht="15" customHeight="1" x14ac:dyDescent="0.3">
      <c r="A170" s="375">
        <v>32</v>
      </c>
      <c r="B170" s="439"/>
      <c r="C170" s="377" t="str">
        <f t="shared" ref="C170:C173" si="121">"1000"&amp;A170</f>
        <v>100032</v>
      </c>
      <c r="D170" s="377" t="str">
        <f t="shared" ref="D170:D173" si="122">"1000"&amp;A170&amp;"/13"</f>
        <v>100032/13</v>
      </c>
      <c r="E170" s="378" t="s">
        <v>251</v>
      </c>
      <c r="F170" s="378" t="s">
        <v>252</v>
      </c>
      <c r="G170" s="377">
        <v>1</v>
      </c>
      <c r="H170" s="379">
        <v>100179</v>
      </c>
      <c r="I170" s="380" t="str">
        <f t="shared" ref="I170:I173" si="123">"Б-"&amp;H170&amp;"-13"</f>
        <v>Б-100179-13</v>
      </c>
      <c r="J170" s="381">
        <v>3</v>
      </c>
      <c r="K170" s="398">
        <v>12</v>
      </c>
      <c r="L170" s="377" t="s">
        <v>42</v>
      </c>
      <c r="M170" s="381">
        <v>1</v>
      </c>
      <c r="N170" s="377">
        <v>18</v>
      </c>
      <c r="O170" s="378" t="s">
        <v>168</v>
      </c>
      <c r="P170" s="378" t="s">
        <v>234</v>
      </c>
      <c r="Q170" s="378" t="s">
        <v>235</v>
      </c>
      <c r="R170" s="383" t="str">
        <f t="shared" ref="R170:R173" si="124">H170&amp;"1"</f>
        <v>1001791</v>
      </c>
      <c r="S170" s="380">
        <v>1</v>
      </c>
      <c r="T170" s="394" t="s">
        <v>144</v>
      </c>
      <c r="U170" s="377">
        <v>90000</v>
      </c>
      <c r="V170" s="377">
        <f t="shared" ref="V170:V173" si="125">U170*0.18</f>
        <v>16200</v>
      </c>
      <c r="W170" s="377">
        <v>0</v>
      </c>
      <c r="X170" s="384">
        <v>268</v>
      </c>
      <c r="Y170" s="385" t="s">
        <v>47</v>
      </c>
      <c r="Z170" s="386">
        <f t="shared" si="113"/>
        <v>73800</v>
      </c>
      <c r="AA170" s="387"/>
      <c r="AB170" s="429"/>
      <c r="AC170" s="379">
        <f t="shared" ref="AC170:AC173" si="126">U170*0.5</f>
        <v>45000</v>
      </c>
      <c r="AD170" s="377"/>
      <c r="AE170" s="377"/>
      <c r="AF170" s="394" t="s">
        <v>232</v>
      </c>
      <c r="AG170" s="389">
        <v>8</v>
      </c>
      <c r="AH170" s="395">
        <v>7</v>
      </c>
      <c r="AI170" s="391" t="s">
        <v>229</v>
      </c>
      <c r="AJ170" s="378"/>
      <c r="AK170" s="378"/>
      <c r="AL170" s="383">
        <v>0</v>
      </c>
      <c r="AM170" s="380" t="s">
        <v>50</v>
      </c>
      <c r="AN170" s="377" t="s">
        <v>51</v>
      </c>
      <c r="AO170" s="377"/>
      <c r="AP170" s="383"/>
      <c r="AQ170" s="383"/>
      <c r="AR170" s="383"/>
      <c r="AS170"/>
      <c r="AT170"/>
      <c r="AU17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100179, 'Б-100179-13',date'2016-03-03',3, 12, 12, 'RUR', 1, 18, date'2016-03-06', date'2016-03-07', 1001791, 1, to_date('2016-04-08 00:00:00','YYYY-MM-DD HH24:MI:SS'), 90000, 16200, 0, 268, 0, 'c1', 8,null);insert into xxxx_oebs_cash_payment_test (ID, INVOICE_ID, OEBS_PAYMENT, DOC_DATE, COMISS_DATE) values (s_xxxx_oebs_cash_payment_test.NEXTVAL, 100179, 45000, to_date('2016-04-08 00:00:00','YYYY-MM-DD HH24:MI:SS'), date'2016-04-30' );insert into xxxx_client_discount_m  (ID,CLIENT_ID,CLIENT_AVG_DISCOUNT,DT) values (s_xxxx_client_discount_m.NEXTVAL,268, 7, date'2016-03-01');</v>
      </c>
    </row>
    <row r="171" spans="1:47" s="329" customFormat="1" ht="15" customHeight="1" x14ac:dyDescent="0.3">
      <c r="A171" s="375">
        <v>32</v>
      </c>
      <c r="B171" s="439"/>
      <c r="C171" s="377" t="str">
        <f t="shared" si="121"/>
        <v>100032</v>
      </c>
      <c r="D171" s="377" t="str">
        <f t="shared" si="122"/>
        <v>100032/13</v>
      </c>
      <c r="E171" s="378" t="s">
        <v>251</v>
      </c>
      <c r="F171" s="378" t="s">
        <v>252</v>
      </c>
      <c r="G171" s="377">
        <v>1</v>
      </c>
      <c r="H171" s="379">
        <v>100180</v>
      </c>
      <c r="I171" s="380" t="str">
        <f t="shared" si="123"/>
        <v>Б-100180-13</v>
      </c>
      <c r="J171" s="381">
        <v>3</v>
      </c>
      <c r="K171" s="377">
        <v>7</v>
      </c>
      <c r="L171" s="377" t="s">
        <v>42</v>
      </c>
      <c r="M171" s="381">
        <v>1</v>
      </c>
      <c r="N171" s="377">
        <v>18</v>
      </c>
      <c r="O171" s="378" t="s">
        <v>168</v>
      </c>
      <c r="P171" s="378" t="s">
        <v>234</v>
      </c>
      <c r="Q171" s="378" t="s">
        <v>235</v>
      </c>
      <c r="R171" s="383" t="str">
        <f t="shared" si="124"/>
        <v>1001801</v>
      </c>
      <c r="S171" s="380">
        <v>1</v>
      </c>
      <c r="T171" s="394" t="s">
        <v>144</v>
      </c>
      <c r="U171" s="377">
        <v>90000</v>
      </c>
      <c r="V171" s="377">
        <f t="shared" si="125"/>
        <v>16200</v>
      </c>
      <c r="W171" s="377">
        <v>0</v>
      </c>
      <c r="X171" s="384">
        <v>269</v>
      </c>
      <c r="Y171" s="385" t="s">
        <v>47</v>
      </c>
      <c r="Z171" s="386">
        <f t="shared" si="113"/>
        <v>73800</v>
      </c>
      <c r="AA171" s="387"/>
      <c r="AB171" s="429"/>
      <c r="AC171" s="379">
        <f t="shared" si="126"/>
        <v>45000</v>
      </c>
      <c r="AD171" s="377"/>
      <c r="AE171" s="377"/>
      <c r="AF171" s="394" t="s">
        <v>232</v>
      </c>
      <c r="AG171" s="389">
        <v>8</v>
      </c>
      <c r="AH171" s="395">
        <v>7</v>
      </c>
      <c r="AI171" s="391" t="s">
        <v>229</v>
      </c>
      <c r="AJ171" s="378"/>
      <c r="AK171" s="378"/>
      <c r="AL171" s="383">
        <v>0</v>
      </c>
      <c r="AM171" s="380" t="s">
        <v>50</v>
      </c>
      <c r="AN171" s="377" t="s">
        <v>51</v>
      </c>
      <c r="AO171" s="377"/>
      <c r="AP171" s="383"/>
      <c r="AQ171" s="383"/>
      <c r="AR171" s="383"/>
      <c r="AS171"/>
      <c r="AT171"/>
      <c r="AU171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100180, 'Б-100180-13',date'2016-03-03',3, 7, 7, 'RUR', 1, 18, date'2016-03-06', date'2016-03-07', 1001801, 1, to_date('2016-04-08 00:00:00','YYYY-MM-DD HH24:MI:SS'), 90000, 16200, 0, 269, 0, 'c1', 8,null);insert into xxxx_oebs_cash_payment_test (ID, INVOICE_ID, OEBS_PAYMENT, DOC_DATE, COMISS_DATE) values (s_xxxx_oebs_cash_payment_test.NEXTVAL, 100180, 45000, to_date('2016-04-08 00:00:00','YYYY-MM-DD HH24:MI:SS'), date'2016-04-30' );insert into xxxx_client_discount_m  (ID,CLIENT_ID,CLIENT_AVG_DISCOUNT,DT) values (s_xxxx_client_discount_m.NEXTVAL,269, 7, date'2016-03-01');</v>
      </c>
    </row>
    <row r="172" spans="1:47" s="329" customFormat="1" ht="15" customHeight="1" x14ac:dyDescent="0.3">
      <c r="A172" s="375">
        <v>32</v>
      </c>
      <c r="B172" s="439"/>
      <c r="C172" s="377" t="str">
        <f t="shared" si="121"/>
        <v>100032</v>
      </c>
      <c r="D172" s="377" t="str">
        <f t="shared" si="122"/>
        <v>100032/13</v>
      </c>
      <c r="E172" s="378" t="s">
        <v>251</v>
      </c>
      <c r="F172" s="378" t="s">
        <v>252</v>
      </c>
      <c r="G172" s="377">
        <v>1</v>
      </c>
      <c r="H172" s="379">
        <v>100181</v>
      </c>
      <c r="I172" s="380" t="str">
        <f t="shared" si="123"/>
        <v>Б-100181-13</v>
      </c>
      <c r="J172" s="381">
        <v>3</v>
      </c>
      <c r="K172" s="398">
        <v>2</v>
      </c>
      <c r="L172" s="377" t="s">
        <v>42</v>
      </c>
      <c r="M172" s="381">
        <v>1</v>
      </c>
      <c r="N172" s="377">
        <v>18</v>
      </c>
      <c r="O172" s="378" t="s">
        <v>169</v>
      </c>
      <c r="P172" s="378" t="s">
        <v>234</v>
      </c>
      <c r="Q172" s="378" t="s">
        <v>235</v>
      </c>
      <c r="R172" s="383" t="str">
        <f t="shared" si="124"/>
        <v>1001811</v>
      </c>
      <c r="S172" s="380">
        <v>1</v>
      </c>
      <c r="T172" s="394" t="s">
        <v>145</v>
      </c>
      <c r="U172" s="377">
        <v>80000</v>
      </c>
      <c r="V172" s="377">
        <f t="shared" si="125"/>
        <v>14400</v>
      </c>
      <c r="W172" s="377">
        <v>0</v>
      </c>
      <c r="X172" s="384">
        <v>270</v>
      </c>
      <c r="Y172" s="385" t="s">
        <v>47</v>
      </c>
      <c r="Z172" s="386">
        <f t="shared" si="113"/>
        <v>65600</v>
      </c>
      <c r="AA172" s="387"/>
      <c r="AB172" s="396"/>
      <c r="AC172" s="379">
        <f t="shared" si="126"/>
        <v>40000</v>
      </c>
      <c r="AD172" s="377"/>
      <c r="AE172" s="377"/>
      <c r="AF172" s="394" t="s">
        <v>232</v>
      </c>
      <c r="AG172" s="389">
        <v>8</v>
      </c>
      <c r="AH172" s="397">
        <v>20</v>
      </c>
      <c r="AI172" s="391" t="s">
        <v>229</v>
      </c>
      <c r="AJ172" s="378"/>
      <c r="AK172" s="378"/>
      <c r="AL172" s="383">
        <v>0</v>
      </c>
      <c r="AM172" s="380" t="s">
        <v>50</v>
      </c>
      <c r="AN172" s="377" t="s">
        <v>51</v>
      </c>
      <c r="AO172" s="377"/>
      <c r="AP172" s="383"/>
      <c r="AQ172" s="383"/>
      <c r="AR172" s="383"/>
      <c r="AS172"/>
      <c r="AT172"/>
      <c r="AU172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100181, 'Б-100181-13',date'2016-03-04',3, 2, 2, 'RUR', 1, 18, date'2016-03-06', date'2016-03-07', 1001811, 1, to_date('2016-04-09 00:00:00','YYYY-MM-DD HH24:MI:SS'), 80000, 14400, 0, 270, 0, 'c1', 8,null);insert into xxxx_oebs_cash_payment_test (ID, INVOICE_ID, OEBS_PAYMENT, DOC_DATE, COMISS_DATE) values (s_xxxx_oebs_cash_payment_test.NEXTVAL, 100181, 40000, to_date('2016-04-09 00:00:00','YYYY-MM-DD HH24:MI:SS'), date'2016-04-30' );insert into xxxx_client_discount_m  (ID,CLIENT_ID,CLIENT_AVG_DISCOUNT,DT) values (s_xxxx_client_discount_m.NEXTVAL,270, 20, date'2016-03-01');</v>
      </c>
    </row>
    <row r="173" spans="1:47" s="329" customFormat="1" ht="15" customHeight="1" x14ac:dyDescent="0.3">
      <c r="A173" s="375">
        <v>32</v>
      </c>
      <c r="B173" s="439"/>
      <c r="C173" s="377" t="str">
        <f t="shared" si="121"/>
        <v>100032</v>
      </c>
      <c r="D173" s="377" t="str">
        <f t="shared" si="122"/>
        <v>100032/13</v>
      </c>
      <c r="E173" s="378" t="s">
        <v>251</v>
      </c>
      <c r="F173" s="378" t="s">
        <v>252</v>
      </c>
      <c r="G173" s="377">
        <v>1</v>
      </c>
      <c r="H173" s="379">
        <v>100182</v>
      </c>
      <c r="I173" s="380" t="str">
        <f t="shared" si="123"/>
        <v>Б-100182-13</v>
      </c>
      <c r="J173" s="381">
        <v>3</v>
      </c>
      <c r="K173" s="398">
        <v>1</v>
      </c>
      <c r="L173" s="377" t="s">
        <v>42</v>
      </c>
      <c r="M173" s="381">
        <v>1</v>
      </c>
      <c r="N173" s="377">
        <v>18</v>
      </c>
      <c r="O173" s="378" t="s">
        <v>170</v>
      </c>
      <c r="P173" s="378" t="s">
        <v>234</v>
      </c>
      <c r="Q173" s="378" t="s">
        <v>235</v>
      </c>
      <c r="R173" s="383" t="str">
        <f t="shared" si="124"/>
        <v>1001821</v>
      </c>
      <c r="S173" s="380">
        <v>1</v>
      </c>
      <c r="T173" s="394" t="s">
        <v>146</v>
      </c>
      <c r="U173" s="377">
        <v>60000</v>
      </c>
      <c r="V173" s="377">
        <f t="shared" si="125"/>
        <v>10800</v>
      </c>
      <c r="W173" s="377">
        <v>0</v>
      </c>
      <c r="X173" s="384">
        <v>271</v>
      </c>
      <c r="Y173" s="385" t="s">
        <v>47</v>
      </c>
      <c r="Z173" s="386">
        <f t="shared" si="113"/>
        <v>49200</v>
      </c>
      <c r="AA173" s="387"/>
      <c r="AB173" s="396"/>
      <c r="AC173" s="379">
        <f t="shared" si="126"/>
        <v>30000</v>
      </c>
      <c r="AD173" s="377"/>
      <c r="AE173" s="377"/>
      <c r="AF173" s="394" t="s">
        <v>232</v>
      </c>
      <c r="AG173" s="389">
        <v>8</v>
      </c>
      <c r="AH173" s="397">
        <v>13</v>
      </c>
      <c r="AI173" s="391" t="s">
        <v>229</v>
      </c>
      <c r="AJ173" s="378"/>
      <c r="AK173" s="378"/>
      <c r="AL173" s="383">
        <v>0</v>
      </c>
      <c r="AM173" s="380" t="s">
        <v>50</v>
      </c>
      <c r="AN173" s="377" t="s">
        <v>51</v>
      </c>
      <c r="AO173" s="377"/>
      <c r="AP173" s="383"/>
      <c r="AQ173" s="383"/>
      <c r="AR173" s="383"/>
      <c r="AS173"/>
      <c r="AT173"/>
      <c r="AU173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100182, 'Б-100182-13',date'2016-03-05',3, 1, 1, 'RUR', 1, 18, date'2016-03-06', date'2016-03-07', 1001821, 1, to_date('2016-04-11 00:00:00','YYYY-MM-DD HH24:MI:SS'), 60000, 10800, 0, 271, 0, 'c1', 8,null);insert into xxxx_oebs_cash_payment_test (ID, INVOICE_ID, OEBS_PAYMENT, DOC_DATE, COMISS_DATE) values (s_xxxx_oebs_cash_payment_test.NEXTVAL, 100182, 30000, to_date('2016-04-11 00:00:00','YYYY-MM-DD HH24:MI:SS'), date'2016-04-30' );insert into xxxx_client_discount_m  (ID,CLIENT_ID,CLIENT_AVG_DISCOUNT,DT) values (s_xxxx_client_discount_m.NEXTVAL,271, 13, date'2016-03-01');</v>
      </c>
    </row>
    <row r="174" spans="1:47" s="329" customFormat="1" ht="15" customHeight="1" x14ac:dyDescent="0.3">
      <c r="A174" s="375">
        <v>32</v>
      </c>
      <c r="B174" s="439"/>
      <c r="C174" s="377" t="str">
        <f>"1000"&amp;A174</f>
        <v>100032</v>
      </c>
      <c r="D174" s="377" t="str">
        <f>"1000"&amp;A174&amp;"/13"</f>
        <v>100032/13</v>
      </c>
      <c r="E174" s="378" t="s">
        <v>251</v>
      </c>
      <c r="F174" s="378" t="s">
        <v>252</v>
      </c>
      <c r="G174" s="377">
        <v>1</v>
      </c>
      <c r="H174" s="379">
        <v>100183</v>
      </c>
      <c r="I174" s="380" t="str">
        <f>"Б-"&amp;H174&amp;"-13"</f>
        <v>Б-100183-13</v>
      </c>
      <c r="J174" s="381">
        <v>3</v>
      </c>
      <c r="K174" s="377">
        <v>7</v>
      </c>
      <c r="L174" s="377" t="s">
        <v>42</v>
      </c>
      <c r="M174" s="381">
        <v>1</v>
      </c>
      <c r="N174" s="377">
        <v>18</v>
      </c>
      <c r="O174" s="378" t="s">
        <v>167</v>
      </c>
      <c r="P174" s="378" t="s">
        <v>234</v>
      </c>
      <c r="Q174" s="378" t="s">
        <v>235</v>
      </c>
      <c r="R174" s="383" t="str">
        <f>H174&amp;"1"</f>
        <v>1001831</v>
      </c>
      <c r="S174" s="380">
        <v>1</v>
      </c>
      <c r="T174" s="399" t="s">
        <v>147</v>
      </c>
      <c r="U174" s="377">
        <v>100000</v>
      </c>
      <c r="V174" s="377">
        <f>U174*0.18</f>
        <v>18000</v>
      </c>
      <c r="W174" s="377">
        <v>0</v>
      </c>
      <c r="X174" s="384">
        <v>272</v>
      </c>
      <c r="Y174" s="385" t="s">
        <v>47</v>
      </c>
      <c r="Z174" s="386">
        <f t="shared" si="113"/>
        <v>82000</v>
      </c>
      <c r="AA174" s="387"/>
      <c r="AB174" s="388"/>
      <c r="AC174" s="379">
        <f>U174*0.5</f>
        <v>50000</v>
      </c>
      <c r="AD174" s="377"/>
      <c r="AE174" s="377"/>
      <c r="AF174" s="399" t="s">
        <v>422</v>
      </c>
      <c r="AG174" s="389">
        <v>8</v>
      </c>
      <c r="AH174" s="390">
        <v>13</v>
      </c>
      <c r="AI174" s="391" t="s">
        <v>229</v>
      </c>
      <c r="AJ174" s="378"/>
      <c r="AK174" s="378"/>
      <c r="AL174" s="383">
        <v>0</v>
      </c>
      <c r="AM174" s="380" t="s">
        <v>50</v>
      </c>
      <c r="AN174" s="377" t="s">
        <v>51</v>
      </c>
      <c r="AO174" s="377"/>
      <c r="AP174" s="383"/>
      <c r="AQ174" s="383"/>
      <c r="AR174" s="383"/>
      <c r="AS174"/>
      <c r="AT174"/>
      <c r="AU174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100183, 'Б-100183-13',date'2016-03-02',3, 7, 7, 'RUR', 1, 18, date'2016-03-06', date'2016-03-07', 1001831, 1, to_date('2016-05-07 00:00:00','YYYY-MM-DD HH24:MI:SS'), 100000, 18000, 0, 272, 0, 'c1', 8,null);insert into xxxx_oebs_cash_payment_test (ID, INVOICE_ID, OEBS_PAYMENT, DOC_DATE, COMISS_DATE) values (s_xxxx_oebs_cash_payment_test.NEXTVAL, 100183, 50000, to_date('2016-05-07 00:00:00','YYYY-MM-DD HH24:MI:SS'), date'2016-05-31' );insert into xxxx_client_discount_m  (ID,CLIENT_ID,CLIENT_AVG_DISCOUNT,DT) values (s_xxxx_client_discount_m.NEXTVAL,272, 13, date'2016-03-01');</v>
      </c>
    </row>
    <row r="175" spans="1:47" s="329" customFormat="1" ht="15" customHeight="1" x14ac:dyDescent="0.3">
      <c r="A175" s="375">
        <v>32</v>
      </c>
      <c r="B175" s="439"/>
      <c r="C175" s="377" t="str">
        <f t="shared" ref="C175:C183" si="127">"1000"&amp;A175</f>
        <v>100032</v>
      </c>
      <c r="D175" s="377" t="str">
        <f t="shared" ref="D175:D183" si="128">"1000"&amp;A175&amp;"/13"</f>
        <v>100032/13</v>
      </c>
      <c r="E175" s="378" t="s">
        <v>251</v>
      </c>
      <c r="F175" s="378" t="s">
        <v>252</v>
      </c>
      <c r="G175" s="377">
        <v>1</v>
      </c>
      <c r="H175" s="379">
        <v>100184</v>
      </c>
      <c r="I175" s="380" t="str">
        <f t="shared" ref="I175:I183" si="129">"Б-"&amp;H175&amp;"-13"</f>
        <v>Б-100184-13</v>
      </c>
      <c r="J175" s="381">
        <v>3</v>
      </c>
      <c r="K175" s="382">
        <v>3</v>
      </c>
      <c r="L175" s="377" t="s">
        <v>42</v>
      </c>
      <c r="M175" s="381">
        <v>1</v>
      </c>
      <c r="N175" s="377">
        <v>18</v>
      </c>
      <c r="O175" s="378" t="s">
        <v>168</v>
      </c>
      <c r="P175" s="378" t="s">
        <v>234</v>
      </c>
      <c r="Q175" s="378" t="s">
        <v>235</v>
      </c>
      <c r="R175" s="383" t="str">
        <f t="shared" ref="R175:R183" si="130">H175&amp;"1"</f>
        <v>1001841</v>
      </c>
      <c r="S175" s="380">
        <v>1</v>
      </c>
      <c r="T175" s="399" t="s">
        <v>148</v>
      </c>
      <c r="U175" s="377">
        <v>90000</v>
      </c>
      <c r="V175" s="377">
        <f t="shared" ref="V175:V183" si="131">U175*0.18</f>
        <v>16200</v>
      </c>
      <c r="W175" s="377">
        <v>0</v>
      </c>
      <c r="X175" s="384">
        <v>273</v>
      </c>
      <c r="Y175" s="385" t="s">
        <v>47</v>
      </c>
      <c r="Z175" s="386">
        <f t="shared" si="113"/>
        <v>73800</v>
      </c>
      <c r="AA175" s="387"/>
      <c r="AB175" s="429"/>
      <c r="AC175" s="379">
        <f t="shared" ref="AC175:AC182" si="132">U175*0.5</f>
        <v>45000</v>
      </c>
      <c r="AD175" s="377"/>
      <c r="AE175" s="377"/>
      <c r="AF175" s="399" t="s">
        <v>422</v>
      </c>
      <c r="AG175" s="389">
        <v>8</v>
      </c>
      <c r="AH175" s="395">
        <v>7</v>
      </c>
      <c r="AI175" s="391" t="s">
        <v>229</v>
      </c>
      <c r="AJ175" s="378"/>
      <c r="AK175" s="378"/>
      <c r="AL175" s="383">
        <v>0</v>
      </c>
      <c r="AM175" s="380" t="s">
        <v>50</v>
      </c>
      <c r="AN175" s="377" t="s">
        <v>51</v>
      </c>
      <c r="AO175" s="377"/>
      <c r="AP175" s="383"/>
      <c r="AQ175" s="383"/>
      <c r="AR175" s="383"/>
      <c r="AS175"/>
      <c r="AT175"/>
      <c r="AU175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100184, 'Б-100184-13',date'2016-03-03',3, 3, 3, 'RUR', 1, 18, date'2016-03-06', date'2016-03-07', 1001841, 1, to_date('2016-05-08 00:00:00','YYYY-MM-DD HH24:MI:SS'), 90000, 16200, 0, 273, 0, 'c1', 8,null);insert into xxxx_oebs_cash_payment_test (ID, INVOICE_ID, OEBS_PAYMENT, DOC_DATE, COMISS_DATE) values (s_xxxx_oebs_cash_payment_test.NEXTVAL, 100184, 45000, to_date('2016-05-08 00:00:00','YYYY-MM-DD HH24:MI:SS'), date'2016-05-31' );insert into xxxx_client_discount_m  (ID,CLIENT_ID,CLIENT_AVG_DISCOUNT,DT) values (s_xxxx_client_discount_m.NEXTVAL,273, 7, date'2016-03-01');</v>
      </c>
    </row>
    <row r="176" spans="1:47" s="329" customFormat="1" ht="15" customHeight="1" x14ac:dyDescent="0.3">
      <c r="A176" s="375">
        <v>32</v>
      </c>
      <c r="B176" s="439"/>
      <c r="C176" s="377" t="str">
        <f t="shared" si="127"/>
        <v>100032</v>
      </c>
      <c r="D176" s="377" t="str">
        <f t="shared" si="128"/>
        <v>100032/13</v>
      </c>
      <c r="E176" s="378" t="s">
        <v>251</v>
      </c>
      <c r="F176" s="378" t="s">
        <v>252</v>
      </c>
      <c r="G176" s="377">
        <v>1</v>
      </c>
      <c r="H176" s="379">
        <v>100185</v>
      </c>
      <c r="I176" s="380" t="str">
        <f t="shared" si="129"/>
        <v>Б-100185-13</v>
      </c>
      <c r="J176" s="381">
        <v>3</v>
      </c>
      <c r="K176" s="377">
        <v>7</v>
      </c>
      <c r="L176" s="377" t="s">
        <v>42</v>
      </c>
      <c r="M176" s="381">
        <v>1</v>
      </c>
      <c r="N176" s="377">
        <v>18</v>
      </c>
      <c r="O176" s="378" t="s">
        <v>168</v>
      </c>
      <c r="P176" s="378" t="s">
        <v>234</v>
      </c>
      <c r="Q176" s="378" t="s">
        <v>235</v>
      </c>
      <c r="R176" s="383" t="str">
        <f t="shared" si="130"/>
        <v>1001851</v>
      </c>
      <c r="S176" s="380">
        <v>1</v>
      </c>
      <c r="T176" s="399" t="s">
        <v>148</v>
      </c>
      <c r="U176" s="377">
        <v>90000</v>
      </c>
      <c r="V176" s="377">
        <f t="shared" si="131"/>
        <v>16200</v>
      </c>
      <c r="W176" s="377">
        <v>0</v>
      </c>
      <c r="X176" s="384">
        <v>274</v>
      </c>
      <c r="Y176" s="385" t="s">
        <v>47</v>
      </c>
      <c r="Z176" s="386">
        <f t="shared" si="113"/>
        <v>73800</v>
      </c>
      <c r="AA176" s="387"/>
      <c r="AB176" s="429"/>
      <c r="AC176" s="379">
        <f t="shared" si="132"/>
        <v>45000</v>
      </c>
      <c r="AD176" s="377"/>
      <c r="AE176" s="377"/>
      <c r="AF176" s="399" t="s">
        <v>422</v>
      </c>
      <c r="AG176" s="389">
        <v>8</v>
      </c>
      <c r="AH176" s="395">
        <v>7</v>
      </c>
      <c r="AI176" s="391" t="s">
        <v>229</v>
      </c>
      <c r="AJ176" s="378"/>
      <c r="AK176" s="378"/>
      <c r="AL176" s="383">
        <v>0</v>
      </c>
      <c r="AM176" s="380" t="s">
        <v>50</v>
      </c>
      <c r="AN176" s="377" t="s">
        <v>51</v>
      </c>
      <c r="AO176" s="377"/>
      <c r="AP176" s="383"/>
      <c r="AQ176" s="383"/>
      <c r="AR176" s="383"/>
      <c r="AS176"/>
      <c r="AT176"/>
      <c r="AU176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100185, 'Б-100185-13',date'2016-03-03',3, 7, 7, 'RUR', 1, 18, date'2016-03-06', date'2016-03-07', 1001851, 1, to_date('2016-05-08 00:00:00','YYYY-MM-DD HH24:MI:SS'), 90000, 16200, 0, 274, 0, 'c1', 8,null);insert into xxxx_oebs_cash_payment_test (ID, INVOICE_ID, OEBS_PAYMENT, DOC_DATE, COMISS_DATE) values (s_xxxx_oebs_cash_payment_test.NEXTVAL, 100185, 45000, to_date('2016-05-08 00:00:00','YYYY-MM-DD HH24:MI:SS'), date'2016-05-31' );insert into xxxx_client_discount_m  (ID,CLIENT_ID,CLIENT_AVG_DISCOUNT,DT) values (s_xxxx_client_discount_m.NEXTVAL,274, 7, date'2016-03-01');</v>
      </c>
    </row>
    <row r="177" spans="1:47" s="329" customFormat="1" ht="15" customHeight="1" x14ac:dyDescent="0.3">
      <c r="A177" s="375">
        <v>32</v>
      </c>
      <c r="B177" s="439"/>
      <c r="C177" s="377" t="str">
        <f t="shared" si="127"/>
        <v>100032</v>
      </c>
      <c r="D177" s="377" t="str">
        <f t="shared" si="128"/>
        <v>100032/13</v>
      </c>
      <c r="E177" s="378" t="s">
        <v>251</v>
      </c>
      <c r="F177" s="378" t="s">
        <v>252</v>
      </c>
      <c r="G177" s="377">
        <v>1</v>
      </c>
      <c r="H177" s="379">
        <v>100186</v>
      </c>
      <c r="I177" s="380" t="str">
        <f t="shared" si="129"/>
        <v>Б-100186-13</v>
      </c>
      <c r="J177" s="381">
        <v>3</v>
      </c>
      <c r="K177" s="398">
        <v>2</v>
      </c>
      <c r="L177" s="377" t="s">
        <v>42</v>
      </c>
      <c r="M177" s="381">
        <v>1</v>
      </c>
      <c r="N177" s="377">
        <v>18</v>
      </c>
      <c r="O177" s="378" t="s">
        <v>169</v>
      </c>
      <c r="P177" s="378" t="s">
        <v>234</v>
      </c>
      <c r="Q177" s="378" t="s">
        <v>235</v>
      </c>
      <c r="R177" s="383" t="str">
        <f t="shared" si="130"/>
        <v>1001861</v>
      </c>
      <c r="S177" s="380">
        <v>1</v>
      </c>
      <c r="T177" s="399" t="s">
        <v>149</v>
      </c>
      <c r="U177" s="377">
        <v>80000</v>
      </c>
      <c r="V177" s="377">
        <f t="shared" si="131"/>
        <v>14400</v>
      </c>
      <c r="W177" s="377">
        <v>0</v>
      </c>
      <c r="X177" s="384">
        <v>275</v>
      </c>
      <c r="Y177" s="385" t="s">
        <v>47</v>
      </c>
      <c r="Z177" s="386">
        <f t="shared" si="113"/>
        <v>65600</v>
      </c>
      <c r="AA177" s="387"/>
      <c r="AB177" s="396"/>
      <c r="AC177" s="379">
        <f t="shared" si="132"/>
        <v>40000</v>
      </c>
      <c r="AD177" s="377"/>
      <c r="AE177" s="377"/>
      <c r="AF177" s="399" t="s">
        <v>422</v>
      </c>
      <c r="AG177" s="389">
        <v>8</v>
      </c>
      <c r="AH177" s="397">
        <v>20</v>
      </c>
      <c r="AI177" s="391" t="s">
        <v>229</v>
      </c>
      <c r="AJ177" s="378"/>
      <c r="AK177" s="378"/>
      <c r="AL177" s="383">
        <v>0</v>
      </c>
      <c r="AM177" s="380" t="s">
        <v>50</v>
      </c>
      <c r="AN177" s="377" t="s">
        <v>51</v>
      </c>
      <c r="AO177" s="377"/>
      <c r="AP177" s="383"/>
      <c r="AQ177" s="383"/>
      <c r="AR177" s="383"/>
      <c r="AS177"/>
      <c r="AT177"/>
      <c r="AU177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100186, 'Б-100186-13',date'2016-03-04',3, 2, 2, 'RUR', 1, 18, date'2016-03-06', date'2016-03-07', 1001861, 1, to_date('2016-05-09 00:00:00','YYYY-MM-DD HH24:MI:SS'), 80000, 14400, 0, 275, 0, 'c1', 8,null);insert into xxxx_oebs_cash_payment_test (ID, INVOICE_ID, OEBS_PAYMENT, DOC_DATE, COMISS_DATE) values (s_xxxx_oebs_cash_payment_test.NEXTVAL, 100186, 40000, to_date('2016-05-09 00:00:00','YYYY-MM-DD HH24:MI:SS'), date'2016-05-31' );insert into xxxx_client_discount_m  (ID,CLIENT_ID,CLIENT_AVG_DISCOUNT,DT) values (s_xxxx_client_discount_m.NEXTVAL,275, 20, date'2016-03-01');</v>
      </c>
    </row>
    <row r="178" spans="1:47" s="329" customFormat="1" ht="15" customHeight="1" x14ac:dyDescent="0.3">
      <c r="A178" s="375">
        <v>32</v>
      </c>
      <c r="B178" s="439"/>
      <c r="C178" s="403" t="str">
        <f t="shared" si="127"/>
        <v>100032</v>
      </c>
      <c r="D178" s="403" t="str">
        <f t="shared" si="128"/>
        <v>100032/13</v>
      </c>
      <c r="E178" s="404" t="s">
        <v>251</v>
      </c>
      <c r="F178" s="404" t="s">
        <v>252</v>
      </c>
      <c r="G178" s="377">
        <v>1</v>
      </c>
      <c r="H178" s="379">
        <v>100187</v>
      </c>
      <c r="I178" s="403" t="str">
        <f t="shared" si="129"/>
        <v>Б-100187-13</v>
      </c>
      <c r="J178" s="381">
        <v>3</v>
      </c>
      <c r="K178" s="405">
        <v>1</v>
      </c>
      <c r="L178" s="403" t="s">
        <v>42</v>
      </c>
      <c r="M178" s="406">
        <v>1</v>
      </c>
      <c r="N178" s="403">
        <v>18</v>
      </c>
      <c r="O178" s="404" t="s">
        <v>170</v>
      </c>
      <c r="P178" s="404" t="s">
        <v>234</v>
      </c>
      <c r="Q178" s="404" t="s">
        <v>235</v>
      </c>
      <c r="R178" s="407" t="str">
        <f t="shared" si="130"/>
        <v>1001871</v>
      </c>
      <c r="S178" s="403">
        <v>1</v>
      </c>
      <c r="T178" s="401" t="s">
        <v>150</v>
      </c>
      <c r="U178" s="403">
        <v>60000</v>
      </c>
      <c r="V178" s="403">
        <f t="shared" si="131"/>
        <v>10800</v>
      </c>
      <c r="W178" s="403">
        <v>0</v>
      </c>
      <c r="X178" s="384">
        <v>276</v>
      </c>
      <c r="Y178" s="408" t="s">
        <v>47</v>
      </c>
      <c r="Z178" s="386">
        <f t="shared" si="113"/>
        <v>49200</v>
      </c>
      <c r="AA178" s="409"/>
      <c r="AB178" s="409"/>
      <c r="AC178" s="410">
        <f t="shared" si="132"/>
        <v>30000</v>
      </c>
      <c r="AD178" s="403"/>
      <c r="AE178" s="403"/>
      <c r="AF178" s="401" t="s">
        <v>422</v>
      </c>
      <c r="AG178" s="411">
        <v>8</v>
      </c>
      <c r="AH178" s="412">
        <v>13</v>
      </c>
      <c r="AI178" s="413" t="s">
        <v>229</v>
      </c>
      <c r="AJ178" s="404"/>
      <c r="AK178" s="404"/>
      <c r="AL178" s="407">
        <v>0</v>
      </c>
      <c r="AM178" s="403" t="s">
        <v>50</v>
      </c>
      <c r="AN178" s="403" t="s">
        <v>51</v>
      </c>
      <c r="AO178" s="403"/>
      <c r="AP178" s="407"/>
      <c r="AQ178" s="407"/>
      <c r="AR178" s="407"/>
      <c r="AS178" s="330"/>
      <c r="AT178" s="330"/>
      <c r="AU178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100187, 'Б-100187-13',date'2016-03-05',3, 1, 1, 'RUR', 1, 18, date'2016-03-06', date'2016-03-07', 1001871, 1, to_date('2016-05-11 00:00:00','YYYY-MM-DD HH24:MI:SS'), 60000, 10800, 0, 276, 0, 'c1', 8,null);insert into xxxx_oebs_cash_payment_test (ID, INVOICE_ID, OEBS_PAYMENT, DOC_DATE, COMISS_DATE) values (s_xxxx_oebs_cash_payment_test.NEXTVAL, 100187, 30000, to_date('2016-05-11 00:00:00','YYYY-MM-DD HH24:MI:SS'), date'2016-05-31' );insert into xxxx_client_discount_m  (ID,CLIENT_ID,CLIENT_AVG_DISCOUNT,DT) values (s_xxxx_client_discount_m.NEXTVAL,276, 13, date'2016-03-01');</v>
      </c>
    </row>
    <row r="179" spans="1:47" s="329" customFormat="1" ht="15" customHeight="1" x14ac:dyDescent="0.3">
      <c r="A179" s="375">
        <v>33</v>
      </c>
      <c r="B179" s="439"/>
      <c r="C179" s="12" t="str">
        <f t="shared" si="127"/>
        <v>100033</v>
      </c>
      <c r="D179" s="12" t="str">
        <f t="shared" si="128"/>
        <v>100033/13</v>
      </c>
      <c r="E179" s="158" t="s">
        <v>251</v>
      </c>
      <c r="F179" s="158" t="s">
        <v>252</v>
      </c>
      <c r="G179" s="377">
        <v>1</v>
      </c>
      <c r="H179" s="379">
        <v>100188</v>
      </c>
      <c r="I179" s="15" t="str">
        <f t="shared" si="129"/>
        <v>Б-100188-13</v>
      </c>
      <c r="J179" s="381">
        <v>3</v>
      </c>
      <c r="K179" s="12">
        <v>1</v>
      </c>
      <c r="L179" s="12" t="s">
        <v>42</v>
      </c>
      <c r="M179" s="16">
        <v>1</v>
      </c>
      <c r="N179" s="12">
        <v>18</v>
      </c>
      <c r="O179" s="13" t="s">
        <v>167</v>
      </c>
      <c r="P179" s="13" t="s">
        <v>234</v>
      </c>
      <c r="Q179" s="13" t="s">
        <v>235</v>
      </c>
      <c r="R179" s="17" t="str">
        <f t="shared" si="130"/>
        <v>1001881</v>
      </c>
      <c r="S179" s="15">
        <v>1</v>
      </c>
      <c r="T179" s="13" t="s">
        <v>139</v>
      </c>
      <c r="U179" s="12">
        <v>100000</v>
      </c>
      <c r="V179" s="12">
        <f t="shared" si="131"/>
        <v>18000</v>
      </c>
      <c r="W179" s="12">
        <v>0</v>
      </c>
      <c r="X179" s="384">
        <v>277</v>
      </c>
      <c r="Y179" s="19" t="s">
        <v>47</v>
      </c>
      <c r="Z179" s="20">
        <f t="shared" ref="Z179:Z183" si="133">U179-V179</f>
        <v>82000</v>
      </c>
      <c r="AA179" s="21"/>
      <c r="AB179" s="22"/>
      <c r="AC179" s="14">
        <f t="shared" si="132"/>
        <v>50000</v>
      </c>
      <c r="AD179" s="12"/>
      <c r="AE179" s="12"/>
      <c r="AF179" s="158" t="s">
        <v>231</v>
      </c>
      <c r="AG179" s="23">
        <v>8</v>
      </c>
      <c r="AH179" s="24">
        <v>13</v>
      </c>
      <c r="AI179" s="25" t="s">
        <v>49</v>
      </c>
      <c r="AJ179" s="13"/>
      <c r="AK179" s="13"/>
      <c r="AL179" s="17">
        <v>0</v>
      </c>
      <c r="AM179" s="15" t="s">
        <v>50</v>
      </c>
      <c r="AN179" s="12" t="s">
        <v>51</v>
      </c>
      <c r="AO179" s="12"/>
      <c r="AP179" s="17"/>
      <c r="AQ179" s="17"/>
      <c r="AR179" s="17"/>
      <c r="AS179" s="17" t="s">
        <v>346</v>
      </c>
      <c r="AU179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100188, 'Б-100188-13',date'2016-03-02',3, 1, 1, 'RUR', 1, 18, date'2016-03-06', date'2016-03-07', 1001881, 1, to_date('2016-03-07 00:00:00','YYYY-MM-DD HH24:MI:SS'), 100000, 18000, 0, 277, 0, 'c1', 8,null);insert into xxxx_oebs_cash_payment_test (ID, INVOICE_ID, OEBS_PAYMENT, DOC_DATE, COMISS_DATE) values (s_xxxx_oebs_cash_payment_test.NEXTVAL, 100188, 50000, to_date('2016-03-07 00:00:00','YYYY-MM-DD HH24:MI:SS'), date'2016-03-31' );insert into xxxx_client_discount_m  (ID,CLIENT_ID,CLIENT_AVG_DISCOUNT,DT) values (s_xxxx_client_discount_m.NEXTVAL,277, 13, date'2014-03-01');</v>
      </c>
    </row>
    <row r="180" spans="1:47" s="329" customFormat="1" ht="15" customHeight="1" x14ac:dyDescent="0.3">
      <c r="A180" s="375">
        <v>33</v>
      </c>
      <c r="B180" s="439"/>
      <c r="C180" s="12" t="str">
        <f t="shared" si="127"/>
        <v>100033</v>
      </c>
      <c r="D180" s="12" t="str">
        <f t="shared" si="128"/>
        <v>100033/13</v>
      </c>
      <c r="E180" s="158" t="s">
        <v>251</v>
      </c>
      <c r="F180" s="158" t="s">
        <v>252</v>
      </c>
      <c r="G180" s="377">
        <v>1</v>
      </c>
      <c r="H180" s="379">
        <v>100189</v>
      </c>
      <c r="I180" s="15" t="str">
        <f t="shared" si="129"/>
        <v>Б-100189-13</v>
      </c>
      <c r="J180" s="381">
        <v>3</v>
      </c>
      <c r="K180" s="12">
        <v>2</v>
      </c>
      <c r="L180" s="12" t="s">
        <v>42</v>
      </c>
      <c r="M180" s="16">
        <v>1</v>
      </c>
      <c r="N180" s="12">
        <v>18</v>
      </c>
      <c r="O180" s="13" t="s">
        <v>168</v>
      </c>
      <c r="P180" s="13" t="s">
        <v>234</v>
      </c>
      <c r="Q180" s="13" t="s">
        <v>235</v>
      </c>
      <c r="R180" s="17" t="str">
        <f t="shared" si="130"/>
        <v>1001891</v>
      </c>
      <c r="S180" s="15">
        <v>1</v>
      </c>
      <c r="T180" s="13" t="s">
        <v>140</v>
      </c>
      <c r="U180" s="12">
        <v>90000</v>
      </c>
      <c r="V180" s="12">
        <f t="shared" si="131"/>
        <v>16200</v>
      </c>
      <c r="W180" s="12">
        <v>0</v>
      </c>
      <c r="X180" s="384">
        <v>278</v>
      </c>
      <c r="Y180" s="19" t="s">
        <v>47</v>
      </c>
      <c r="Z180" s="20">
        <f t="shared" si="133"/>
        <v>73800</v>
      </c>
      <c r="AA180" s="21"/>
      <c r="AB180" s="26"/>
      <c r="AC180" s="14">
        <f t="shared" si="132"/>
        <v>45000</v>
      </c>
      <c r="AD180" s="12"/>
      <c r="AE180" s="12"/>
      <c r="AF180" s="158" t="s">
        <v>231</v>
      </c>
      <c r="AG180" s="23">
        <v>8</v>
      </c>
      <c r="AH180" s="27">
        <v>7</v>
      </c>
      <c r="AI180" s="25" t="s">
        <v>49</v>
      </c>
      <c r="AJ180" s="13"/>
      <c r="AK180" s="13"/>
      <c r="AL180" s="17">
        <v>0</v>
      </c>
      <c r="AM180" s="15" t="s">
        <v>50</v>
      </c>
      <c r="AN180" s="12" t="s">
        <v>51</v>
      </c>
      <c r="AO180" s="12"/>
      <c r="AP180" s="17"/>
      <c r="AQ180" s="17"/>
      <c r="AR180" s="17"/>
      <c r="AS180" s="17" t="s">
        <v>337</v>
      </c>
      <c r="AU180" t="str">
        <f t="shared" si="1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100189, 'Б-100189-13',date'2016-03-03',3, 2, 2, 'RUR', 1, 18, date'2016-03-06', date'2016-03-07', 1001891, 1, to_date('2016-03-08 00:00:00','YYYY-MM-DD HH24:MI:SS'), 90000, 16200, 0, 278, 0, 'c1', 8,null);insert into xxxx_oebs_cash_payment_test (ID, INVOICE_ID, OEBS_PAYMENT, DOC_DATE, COMISS_DATE) values (s_xxxx_oebs_cash_payment_test.NEXTVAL, 100189, 45000, to_date('2016-03-08 00:00:00','YYYY-MM-DD HH24:MI:SS'), date'2016-03-31' );insert into xxxx_client_discount_m  (ID,CLIENT_ID,CLIENT_AVG_DISCOUNT,DT) values (s_xxxx_client_discount_m.NEXTVAL,278, 7, date'2014-03-01');</v>
      </c>
    </row>
    <row r="181" spans="1:47" s="329" customFormat="1" ht="15" customHeight="1" x14ac:dyDescent="0.3">
      <c r="A181" s="375">
        <v>33</v>
      </c>
      <c r="B181" s="439"/>
      <c r="C181" s="12" t="str">
        <f t="shared" si="127"/>
        <v>100033</v>
      </c>
      <c r="D181" s="12" t="str">
        <f t="shared" si="128"/>
        <v>100033/13</v>
      </c>
      <c r="E181" s="158" t="s">
        <v>251</v>
      </c>
      <c r="F181" s="158" t="s">
        <v>252</v>
      </c>
      <c r="G181" s="377">
        <v>1</v>
      </c>
      <c r="H181" s="379">
        <v>100190</v>
      </c>
      <c r="I181" s="15" t="str">
        <f t="shared" si="129"/>
        <v>Б-100190-13</v>
      </c>
      <c r="J181" s="381">
        <v>3</v>
      </c>
      <c r="K181" s="12">
        <v>2</v>
      </c>
      <c r="L181" s="12" t="s">
        <v>42</v>
      </c>
      <c r="M181" s="16">
        <v>1</v>
      </c>
      <c r="N181" s="12">
        <v>18</v>
      </c>
      <c r="O181" s="13" t="s">
        <v>168</v>
      </c>
      <c r="P181" s="13" t="s">
        <v>234</v>
      </c>
      <c r="Q181" s="13" t="s">
        <v>235</v>
      </c>
      <c r="R181" s="17" t="str">
        <f t="shared" si="130"/>
        <v>1001901</v>
      </c>
      <c r="S181" s="15">
        <v>1</v>
      </c>
      <c r="T181" s="13" t="s">
        <v>140</v>
      </c>
      <c r="U181" s="12">
        <v>90000</v>
      </c>
      <c r="V181" s="12">
        <f t="shared" si="131"/>
        <v>16200</v>
      </c>
      <c r="W181" s="12">
        <v>0</v>
      </c>
      <c r="X181" s="384">
        <v>279</v>
      </c>
      <c r="Y181" s="19" t="s">
        <v>47</v>
      </c>
      <c r="Z181" s="20">
        <f t="shared" si="133"/>
        <v>73800</v>
      </c>
      <c r="AA181" s="21"/>
      <c r="AB181" s="26"/>
      <c r="AC181" s="14">
        <f t="shared" si="132"/>
        <v>45000</v>
      </c>
      <c r="AD181" s="12"/>
      <c r="AE181" s="12"/>
      <c r="AF181" s="158" t="s">
        <v>231</v>
      </c>
      <c r="AG181" s="23">
        <v>8</v>
      </c>
      <c r="AH181" s="27">
        <v>7</v>
      </c>
      <c r="AI181" s="25" t="s">
        <v>49</v>
      </c>
      <c r="AJ181" s="13"/>
      <c r="AK181" s="13"/>
      <c r="AL181" s="17">
        <v>0</v>
      </c>
      <c r="AM181" s="15" t="s">
        <v>50</v>
      </c>
      <c r="AN181" s="12" t="s">
        <v>51</v>
      </c>
      <c r="AO181" s="12"/>
      <c r="AP181" s="17"/>
      <c r="AQ181" s="17"/>
      <c r="AR181" s="17"/>
      <c r="AS181" s="17"/>
      <c r="AU181" t="str">
        <f t="shared" ref="AU181:AU183" si="13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"&amp;A181&amp;", "&amp;C181&amp;", '"&amp;D181&amp;"', date'"&amp;E181&amp;"', date'"&amp;F181&amp;"', "&amp;G181&amp;", "&amp;H181&amp;", '"&amp;I181&amp;"',date'"&amp;O181&amp;"',"&amp;J181&amp;", "&amp;K181&amp;", "&amp;K181&amp;", '"&amp;L181&amp;"', "&amp;M181&amp;", "&amp;N181&amp;", date'"&amp;P181&amp;"', date'"&amp;Q181&amp;"', "&amp;R181&amp;", "&amp;S181&amp;", to_date('"&amp;T181&amp;"','YYYY-MM-DD HH24:MI:SS'), "&amp;U181&amp;", "&amp;V181&amp;", "&amp;W181&amp;", "&amp;X181&amp;", "&amp;AL181&amp;", '"&amp;AN181&amp;"', "&amp;AG181&amp;","&amp;AM181&amp;");"&amp;
IF(LEN(AC181)&gt;0,"insert into xxxx_oebs_cash_payment_test (ID, INVOICE_ID, OEBS_PAYMENT, DOC_DATE, COMISS_DATE) values (s_xxxx_oebs_cash_payment_test.NEXTVAL, "&amp;H181&amp;", "&amp;AC181&amp;", to_date('"&amp;T181&amp;"','YYYY-MM-DD HH24:MI:SS'), "&amp;AF181&amp;" );","")&amp;
IF(LEN(AD181)&gt;0,"insert into xxxx_oebs_cash_payment_test (ID, INVOICE_ID, OEBS_PAYMENT, DOC_DATE, COMISS_DATE) values (s_xxxx_oebs_cash_payment_test.NEXTVAL, "&amp;H181&amp;", "&amp;AD181&amp;", to_date('"&amp;T181&amp;"','YYYY-MM-DD HH24:MI:SS'), "&amp;AF181&amp;" );","")&amp;
IF(LEN(AE181)&gt;0,"insert into xxxx_oebs_cash_payment_test (ID, INVOICE_ID, OEBS_PAYMENT, DOC_DATE, COMISS_DATE) values (s_xxxx_oebs_cash_payment_test.NEXTVAL, "&amp;H181&amp;", "&amp;AE181&amp;", to_date('"&amp;T181&amp;"','YYYY-MM-DD HH24:MI:SS'), "&amp;AF181&amp;" );","")&amp;
IF(LEN(AH181)&gt;0,"insert into xxxx_client_discount_m  (ID,CLIENT_ID,CLIENT_AVG_DISCOUNT,DT) values (s_xxxx_client_discount_m.NEXTVAL,"&amp;X181&amp;", "&amp;AH181&amp;", "&amp;AI181&amp;");","")&amp;
IF(LEN(AJ181)&gt;0,"insert into xxxx_client_discount_m  (ID,CLIENT_ID,CLIENT_AVG_DISCOUNT,DT) values (s_xxxx_client_discount_m.NEXTVAL,"&amp;X181&amp;", "&amp;AJ181&amp;", "&amp;AK181&amp;");","")&amp;
IF(LEN(AO181)&gt;0,"insert into xxxx_contract_signed_attr (ID, CONTRACT_ID, CODE, KEY_NUM) values (s_xxxx_contract_signed_attr.NEXTVAL, "&amp;C181&amp;", 'SUPERCOMMISSION_BONUS' , "&amp;AO181&amp;" );","")&amp;
IF(LEN(AP181)&gt;0,"insert into xxxx_loyal_clients_contr_attr (ID, CONTRACT_ID, CLIENT_ID, LC_TURNOVER, COLLATERAL_FIRST_DT, COLLATERAL_END_DT) values (s_xxxx_loyal_clients_contr_atr.NEXTVAL, "&amp;C181&amp;", "&amp;X181&amp;", "&amp;AP181&amp;", "&amp;AQ181&amp;", "&amp;AR181&amp;"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100190, 'Б-100190-13',date'2016-03-03',3, 2, 2, 'RUR', 1, 18, date'2016-03-06', date'2016-03-07', 1001901, 1, to_date('2016-03-08 00:00:00','YYYY-MM-DD HH24:MI:SS'), 90000, 16200, 0, 279, 0, 'c1', 8,null);insert into xxxx_oebs_cash_payment_test (ID, INVOICE_ID, OEBS_PAYMENT, DOC_DATE, COMISS_DATE) values (s_xxxx_oebs_cash_payment_test.NEXTVAL, 100190, 45000, to_date('2016-03-08 00:00:00','YYYY-MM-DD HH24:MI:SS'), date'2016-03-31' );insert into xxxx_client_discount_m  (ID,CLIENT_ID,CLIENT_AVG_DISCOUNT,DT) values (s_xxxx_client_discount_m.NEXTVAL,279, 7, date'2014-03-01');</v>
      </c>
    </row>
    <row r="182" spans="1:47" s="329" customFormat="1" ht="15" customHeight="1" x14ac:dyDescent="0.3">
      <c r="A182" s="375">
        <v>33</v>
      </c>
      <c r="B182" s="439"/>
      <c r="C182" s="12" t="str">
        <f t="shared" si="127"/>
        <v>100033</v>
      </c>
      <c r="D182" s="12" t="str">
        <f t="shared" si="128"/>
        <v>100033/13</v>
      </c>
      <c r="E182" s="158" t="s">
        <v>251</v>
      </c>
      <c r="F182" s="158" t="s">
        <v>252</v>
      </c>
      <c r="G182" s="377">
        <v>1</v>
      </c>
      <c r="H182" s="379">
        <v>100191</v>
      </c>
      <c r="I182" s="15" t="str">
        <f t="shared" si="129"/>
        <v>Б-100191-13</v>
      </c>
      <c r="J182" s="381">
        <v>3</v>
      </c>
      <c r="K182" s="12">
        <v>7</v>
      </c>
      <c r="L182" s="12" t="s">
        <v>42</v>
      </c>
      <c r="M182" s="16">
        <v>1</v>
      </c>
      <c r="N182" s="12">
        <v>18</v>
      </c>
      <c r="O182" s="13" t="s">
        <v>168</v>
      </c>
      <c r="P182" s="13" t="s">
        <v>234</v>
      </c>
      <c r="Q182" s="13" t="s">
        <v>235</v>
      </c>
      <c r="R182" s="17" t="str">
        <f t="shared" si="130"/>
        <v>1001911</v>
      </c>
      <c r="S182" s="15">
        <v>1</v>
      </c>
      <c r="T182" s="13" t="s">
        <v>140</v>
      </c>
      <c r="U182" s="12">
        <v>90000</v>
      </c>
      <c r="V182" s="12">
        <f t="shared" si="131"/>
        <v>16200</v>
      </c>
      <c r="W182" s="12">
        <v>0</v>
      </c>
      <c r="X182" s="384">
        <v>280</v>
      </c>
      <c r="Y182" s="19" t="s">
        <v>47</v>
      </c>
      <c r="Z182" s="20">
        <f t="shared" si="133"/>
        <v>73800</v>
      </c>
      <c r="AA182" s="21"/>
      <c r="AB182" s="26"/>
      <c r="AC182" s="14">
        <f t="shared" si="132"/>
        <v>45000</v>
      </c>
      <c r="AD182" s="12"/>
      <c r="AE182" s="12"/>
      <c r="AF182" s="158" t="s">
        <v>231</v>
      </c>
      <c r="AG182" s="23">
        <v>8</v>
      </c>
      <c r="AH182" s="27">
        <v>7</v>
      </c>
      <c r="AI182" s="25" t="s">
        <v>49</v>
      </c>
      <c r="AJ182" s="13"/>
      <c r="AK182" s="13"/>
      <c r="AL182" s="17">
        <v>0</v>
      </c>
      <c r="AM182" s="15" t="s">
        <v>50</v>
      </c>
      <c r="AN182" s="12" t="s">
        <v>51</v>
      </c>
      <c r="AO182" s="12"/>
      <c r="AP182" s="17"/>
      <c r="AQ182" s="17"/>
      <c r="AR182" s="17"/>
      <c r="AS182" s="171"/>
      <c r="AU182" t="str">
        <f t="shared" si="1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100191, 'Б-100191-13',date'2016-03-03',3, 7, 7, 'RUR', 1, 18, date'2016-03-06', date'2016-03-07', 1001911, 1, to_date('2016-03-08 00:00:00','YYYY-MM-DD HH24:MI:SS'), 90000, 16200, 0, 280, 0, 'c1', 8,null);insert into xxxx_oebs_cash_payment_test (ID, INVOICE_ID, OEBS_PAYMENT, DOC_DATE, COMISS_DATE) values (s_xxxx_oebs_cash_payment_test.NEXTVAL, 100191, 45000, to_date('2016-03-08 00:00:00','YYYY-MM-DD HH24:MI:SS'), date'2016-03-31' );insert into xxxx_client_discount_m  (ID,CLIENT_ID,CLIENT_AVG_DISCOUNT,DT) values (s_xxxx_client_discount_m.NEXTVAL,280, 7, date'2014-03-01');</v>
      </c>
    </row>
    <row r="183" spans="1:47" s="329" customFormat="1" ht="15" customHeight="1" x14ac:dyDescent="0.3">
      <c r="A183" s="375">
        <v>33</v>
      </c>
      <c r="B183" s="439"/>
      <c r="C183" s="33" t="str">
        <f t="shared" si="127"/>
        <v>100033</v>
      </c>
      <c r="D183" s="33" t="str">
        <f t="shared" si="128"/>
        <v>100033/13</v>
      </c>
      <c r="E183" s="159" t="s">
        <v>251</v>
      </c>
      <c r="F183" s="159" t="s">
        <v>252</v>
      </c>
      <c r="G183" s="377">
        <v>1</v>
      </c>
      <c r="H183" s="379">
        <v>100193</v>
      </c>
      <c r="I183" s="33" t="str">
        <f t="shared" si="129"/>
        <v>Б-100193-13</v>
      </c>
      <c r="J183" s="381">
        <v>3</v>
      </c>
      <c r="K183" s="35">
        <v>25</v>
      </c>
      <c r="L183" s="33" t="s">
        <v>42</v>
      </c>
      <c r="M183" s="36">
        <v>1</v>
      </c>
      <c r="N183" s="33">
        <v>18</v>
      </c>
      <c r="O183" s="34" t="s">
        <v>170</v>
      </c>
      <c r="P183" s="34" t="s">
        <v>234</v>
      </c>
      <c r="Q183" s="34" t="s">
        <v>235</v>
      </c>
      <c r="R183" s="37" t="str">
        <f t="shared" si="130"/>
        <v>1001931</v>
      </c>
      <c r="S183" s="33">
        <v>1</v>
      </c>
      <c r="T183" s="34" t="s">
        <v>142</v>
      </c>
      <c r="U183" s="33">
        <v>80000</v>
      </c>
      <c r="V183" s="33">
        <f t="shared" si="131"/>
        <v>14400</v>
      </c>
      <c r="W183" s="33">
        <v>0</v>
      </c>
      <c r="X183" s="384">
        <v>282</v>
      </c>
      <c r="Y183" s="38" t="s">
        <v>47</v>
      </c>
      <c r="Z183" s="20">
        <f t="shared" si="133"/>
        <v>65600</v>
      </c>
      <c r="AA183" s="39"/>
      <c r="AB183" s="39">
        <f>SUM(AC179:AC183)</f>
        <v>345000</v>
      </c>
      <c r="AC183" s="40">
        <f>U183*2</f>
        <v>160000</v>
      </c>
      <c r="AD183" s="33"/>
      <c r="AE183" s="33"/>
      <c r="AF183" s="159" t="s">
        <v>231</v>
      </c>
      <c r="AG183" s="41">
        <v>8</v>
      </c>
      <c r="AH183" s="42">
        <v>13</v>
      </c>
      <c r="AI183" s="43" t="s">
        <v>49</v>
      </c>
      <c r="AJ183" s="34"/>
      <c r="AK183" s="34"/>
      <c r="AL183" s="37">
        <v>0</v>
      </c>
      <c r="AM183" s="33" t="s">
        <v>50</v>
      </c>
      <c r="AN183" s="33" t="s">
        <v>51</v>
      </c>
      <c r="AO183" s="33"/>
      <c r="AP183" s="37"/>
      <c r="AQ183" s="37"/>
      <c r="AR183" s="37"/>
      <c r="AS183" s="37"/>
      <c r="AU183" t="str">
        <f t="shared" si="1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100193, 'Б-100193-13',date'2016-03-05',3, 25, 25, 'RUR', 1, 18, date'2016-03-06', date'2016-03-07', 1001931, 1, to_date('2016-03-11 00:00:00','YYYY-MM-DD HH24:MI:SS'), 80000, 14400, 0, 282, 0, 'c1', 8,null);insert into xxxx_oebs_cash_payment_test (ID, INVOICE_ID, OEBS_PAYMENT, DOC_DATE, COMISS_DATE) values (s_xxxx_oebs_cash_payment_test.NEXTVAL, 100193, 160000, to_date('2016-03-11 00:00:00','YYYY-MM-DD HH24:MI:SS'), date'2016-03-31' );insert into xxxx_client_discount_m  (ID,CLIENT_ID,CLIENT_AVG_DISCOUNT,DT) values (s_xxxx_client_discount_m.NEXTVAL,282, 13, date'2014-03-01');</v>
      </c>
    </row>
    <row r="184" spans="1:47" s="329" customFormat="1" ht="15" customHeight="1" x14ac:dyDescent="0.3">
      <c r="A184" s="375"/>
      <c r="B184" s="439"/>
      <c r="C184" s="380"/>
      <c r="D184" s="380"/>
      <c r="E184" s="455"/>
      <c r="F184" s="455"/>
      <c r="G184" s="377"/>
      <c r="H184" s="379"/>
      <c r="I184" s="380"/>
      <c r="J184" s="381"/>
      <c r="K184" s="380"/>
      <c r="L184" s="466"/>
      <c r="M184" s="456"/>
      <c r="N184" s="380"/>
      <c r="O184" s="455"/>
      <c r="P184" s="455"/>
      <c r="Q184" s="455"/>
      <c r="R184" s="383"/>
      <c r="S184" s="380"/>
      <c r="T184" s="455"/>
      <c r="U184" s="380"/>
      <c r="V184" s="380"/>
      <c r="W184" s="380"/>
      <c r="X184" s="384"/>
      <c r="Y184" s="458"/>
      <c r="Z184" s="386"/>
      <c r="AA184" s="396"/>
      <c r="AB184" s="396"/>
      <c r="AC184" s="379"/>
      <c r="AD184" s="380"/>
      <c r="AE184" s="380"/>
      <c r="AF184" s="455"/>
      <c r="AG184" s="389"/>
      <c r="AH184" s="390"/>
      <c r="AI184" s="463"/>
      <c r="AJ184" s="455"/>
      <c r="AK184" s="455"/>
      <c r="AL184" s="383"/>
      <c r="AM184" s="380"/>
      <c r="AN184" s="380"/>
      <c r="AO184" s="380"/>
      <c r="AP184" s="383"/>
      <c r="AQ184" s="383"/>
      <c r="AR184" s="383"/>
      <c r="AS184" s="383"/>
      <c r="AU184"/>
    </row>
    <row r="185" spans="1:47" s="329" customFormat="1" ht="15" customHeight="1" x14ac:dyDescent="0.3">
      <c r="A185" s="375"/>
      <c r="B185" s="439"/>
      <c r="C185" s="380"/>
      <c r="D185" s="380"/>
      <c r="E185" s="455"/>
      <c r="F185" s="455"/>
      <c r="G185" s="377"/>
      <c r="H185" s="379"/>
      <c r="I185" s="380"/>
      <c r="J185" s="381"/>
      <c r="K185" s="380"/>
      <c r="L185" s="466"/>
      <c r="M185" s="456"/>
      <c r="N185" s="380"/>
      <c r="O185" s="455"/>
      <c r="P185" s="455"/>
      <c r="Q185" s="455"/>
      <c r="R185" s="383"/>
      <c r="S185" s="380"/>
      <c r="T185" s="455"/>
      <c r="U185" s="380"/>
      <c r="V185" s="380"/>
      <c r="W185" s="380"/>
      <c r="X185" s="384"/>
      <c r="Y185" s="458"/>
      <c r="Z185" s="386"/>
      <c r="AA185" s="396"/>
      <c r="AB185" s="396"/>
      <c r="AC185" s="379"/>
      <c r="AD185" s="380"/>
      <c r="AE185" s="380"/>
      <c r="AF185" s="455"/>
      <c r="AG185" s="389"/>
      <c r="AH185" s="390"/>
      <c r="AI185" s="463"/>
      <c r="AJ185" s="455"/>
      <c r="AK185" s="455"/>
      <c r="AL185" s="383"/>
      <c r="AM185" s="380"/>
      <c r="AN185" s="380"/>
      <c r="AO185" s="380"/>
      <c r="AP185" s="383"/>
      <c r="AQ185" s="383"/>
      <c r="AR185" s="383"/>
      <c r="AS185" s="383"/>
      <c r="AU185"/>
    </row>
    <row r="186" spans="1:47" s="329" customFormat="1" ht="15" customHeight="1" x14ac:dyDescent="0.3">
      <c r="A186" s="375"/>
      <c r="B186" s="439"/>
      <c r="C186" s="380"/>
      <c r="D186" s="380"/>
      <c r="E186" s="455"/>
      <c r="F186" s="455"/>
      <c r="G186" s="377"/>
      <c r="H186" s="379"/>
      <c r="I186" s="380"/>
      <c r="J186" s="381"/>
      <c r="K186" s="380"/>
      <c r="L186" s="466"/>
      <c r="M186" s="456"/>
      <c r="N186" s="380"/>
      <c r="O186" s="455"/>
      <c r="P186" s="455"/>
      <c r="Q186" s="455"/>
      <c r="R186" s="383"/>
      <c r="S186" s="380"/>
      <c r="T186" s="455"/>
      <c r="U186" s="380"/>
      <c r="V186" s="380"/>
      <c r="W186" s="380"/>
      <c r="X186" s="384"/>
      <c r="Y186" s="458"/>
      <c r="Z186" s="386"/>
      <c r="AA186" s="396"/>
      <c r="AB186" s="396"/>
      <c r="AC186" s="379"/>
      <c r="AD186" s="380"/>
      <c r="AE186" s="380"/>
      <c r="AF186" s="455"/>
      <c r="AG186" s="389"/>
      <c r="AH186" s="390"/>
      <c r="AI186" s="463"/>
      <c r="AJ186" s="455"/>
      <c r="AK186" s="455"/>
      <c r="AL186" s="383"/>
      <c r="AM186" s="380"/>
      <c r="AN186" s="380"/>
      <c r="AO186" s="380"/>
      <c r="AP186" s="383"/>
      <c r="AQ186" s="383"/>
      <c r="AR186" s="383"/>
      <c r="AS186" s="383"/>
      <c r="AU186"/>
    </row>
    <row r="187" spans="1:47" s="329" customFormat="1" ht="15" customHeight="1" x14ac:dyDescent="0.3">
      <c r="A187" s="375"/>
      <c r="B187" s="439"/>
      <c r="C187" s="380"/>
      <c r="D187" s="380"/>
      <c r="E187" s="455"/>
      <c r="F187" s="455"/>
      <c r="G187" s="377"/>
      <c r="H187" s="379"/>
      <c r="I187" s="380"/>
      <c r="J187" s="381"/>
      <c r="K187" s="380"/>
      <c r="L187" s="466"/>
      <c r="M187" s="456"/>
      <c r="N187" s="380"/>
      <c r="O187" s="455"/>
      <c r="P187" s="455"/>
      <c r="Q187" s="455"/>
      <c r="R187" s="383"/>
      <c r="S187" s="380"/>
      <c r="T187" s="455"/>
      <c r="U187" s="380"/>
      <c r="V187" s="380"/>
      <c r="W187" s="380"/>
      <c r="X187" s="384"/>
      <c r="Y187" s="458"/>
      <c r="Z187" s="386"/>
      <c r="AA187" s="396"/>
      <c r="AB187" s="396"/>
      <c r="AC187" s="379"/>
      <c r="AD187" s="380"/>
      <c r="AE187" s="380"/>
      <c r="AF187" s="455"/>
      <c r="AG187" s="389"/>
      <c r="AH187" s="390"/>
      <c r="AI187" s="463"/>
      <c r="AJ187" s="455"/>
      <c r="AK187" s="455"/>
      <c r="AL187" s="383"/>
      <c r="AM187" s="380"/>
      <c r="AN187" s="380"/>
      <c r="AO187" s="380"/>
      <c r="AP187" s="383"/>
      <c r="AQ187" s="383"/>
      <c r="AR187" s="383"/>
      <c r="AS187" s="383"/>
      <c r="AU187"/>
    </row>
    <row r="188" spans="1:47" s="329" customFormat="1" ht="15" customHeight="1" x14ac:dyDescent="0.3">
      <c r="A188" s="375"/>
      <c r="B188" s="439"/>
      <c r="C188" s="380"/>
      <c r="D188" s="380"/>
      <c r="E188" s="455"/>
      <c r="F188" s="455"/>
      <c r="G188" s="377"/>
      <c r="H188" s="379"/>
      <c r="I188" s="380"/>
      <c r="J188" s="381"/>
      <c r="K188" s="380"/>
      <c r="L188" s="466"/>
      <c r="M188" s="456"/>
      <c r="N188" s="380"/>
      <c r="O188" s="455"/>
      <c r="P188" s="455"/>
      <c r="Q188" s="455"/>
      <c r="R188" s="383"/>
      <c r="S188" s="380"/>
      <c r="T188" s="455"/>
      <c r="U188" s="380"/>
      <c r="V188" s="380"/>
      <c r="W188" s="380"/>
      <c r="X188" s="384"/>
      <c r="Y188" s="458"/>
      <c r="Z188" s="386"/>
      <c r="AA188" s="396"/>
      <c r="AB188" s="396"/>
      <c r="AC188" s="379"/>
      <c r="AD188" s="380"/>
      <c r="AE188" s="380"/>
      <c r="AF188" s="455"/>
      <c r="AG188" s="389"/>
      <c r="AH188" s="390"/>
      <c r="AI188" s="463"/>
      <c r="AJ188" s="455"/>
      <c r="AK188" s="455"/>
      <c r="AL188" s="383"/>
      <c r="AM188" s="380"/>
      <c r="AN188" s="380"/>
      <c r="AO188" s="380"/>
      <c r="AP188" s="383"/>
      <c r="AQ188" s="383"/>
      <c r="AR188" s="383"/>
      <c r="AS188" s="383"/>
      <c r="AU188"/>
    </row>
    <row r="189" spans="1:47" s="329" customFormat="1" ht="15" customHeight="1" x14ac:dyDescent="0.3">
      <c r="A189" s="375"/>
      <c r="B189" s="439"/>
      <c r="C189" s="380"/>
      <c r="D189" s="380"/>
      <c r="E189" s="455"/>
      <c r="F189" s="455"/>
      <c r="G189" s="377"/>
      <c r="H189" s="379"/>
      <c r="I189" s="380"/>
      <c r="J189" s="381"/>
      <c r="K189" s="380"/>
      <c r="L189" s="466"/>
      <c r="M189" s="456"/>
      <c r="N189" s="380"/>
      <c r="O189" s="455"/>
      <c r="P189" s="455"/>
      <c r="Q189" s="455"/>
      <c r="R189" s="383"/>
      <c r="S189" s="380"/>
      <c r="T189" s="455"/>
      <c r="U189" s="380"/>
      <c r="V189" s="380"/>
      <c r="W189" s="380"/>
      <c r="X189" s="384"/>
      <c r="Y189" s="458"/>
      <c r="Z189" s="386"/>
      <c r="AA189" s="396"/>
      <c r="AB189" s="396"/>
      <c r="AC189" s="379"/>
      <c r="AD189" s="380"/>
      <c r="AE189" s="380"/>
      <c r="AF189" s="455"/>
      <c r="AG189" s="389"/>
      <c r="AH189" s="390"/>
      <c r="AI189" s="463"/>
      <c r="AJ189" s="455"/>
      <c r="AK189" s="455"/>
      <c r="AL189" s="383"/>
      <c r="AM189" s="380"/>
      <c r="AN189" s="380"/>
      <c r="AO189" s="380"/>
      <c r="AP189" s="383"/>
      <c r="AQ189" s="383"/>
      <c r="AR189" s="383"/>
      <c r="AS189" s="383"/>
      <c r="AU189"/>
    </row>
    <row r="190" spans="1:47" s="329" customFormat="1" ht="15" customHeight="1" x14ac:dyDescent="0.3">
      <c r="A190" s="375"/>
      <c r="B190" s="439"/>
      <c r="C190" s="380"/>
      <c r="D190" s="380"/>
      <c r="E190" s="455"/>
      <c r="F190" s="455"/>
      <c r="G190" s="377"/>
      <c r="H190" s="379"/>
      <c r="I190" s="380"/>
      <c r="J190" s="381"/>
      <c r="K190" s="380"/>
      <c r="L190" s="466"/>
      <c r="M190" s="456"/>
      <c r="N190" s="380"/>
      <c r="O190" s="455"/>
      <c r="P190" s="455"/>
      <c r="Q190" s="455"/>
      <c r="R190" s="383"/>
      <c r="S190" s="380"/>
      <c r="T190" s="455"/>
      <c r="U190" s="380"/>
      <c r="V190" s="380"/>
      <c r="W190" s="380"/>
      <c r="X190" s="384"/>
      <c r="Y190" s="458"/>
      <c r="Z190" s="386"/>
      <c r="AA190" s="396"/>
      <c r="AB190" s="396"/>
      <c r="AC190" s="379"/>
      <c r="AD190" s="380"/>
      <c r="AE190" s="380"/>
      <c r="AF190" s="455"/>
      <c r="AG190" s="389"/>
      <c r="AH190" s="390"/>
      <c r="AI190" s="463"/>
      <c r="AJ190" s="455"/>
      <c r="AK190" s="455"/>
      <c r="AL190" s="383"/>
      <c r="AM190" s="380"/>
      <c r="AN190" s="380"/>
      <c r="AO190" s="380"/>
      <c r="AP190" s="383"/>
      <c r="AQ190" s="383"/>
      <c r="AR190" s="383"/>
      <c r="AS190" s="383"/>
      <c r="AU190"/>
    </row>
    <row r="191" spans="1:47" s="329" customFormat="1" ht="15" customHeight="1" x14ac:dyDescent="0.3">
      <c r="A191" s="375"/>
      <c r="B191" s="439"/>
      <c r="C191" s="380"/>
      <c r="D191" s="380"/>
      <c r="E191" s="455"/>
      <c r="F191" s="455"/>
      <c r="G191" s="377"/>
      <c r="H191" s="379"/>
      <c r="I191" s="380"/>
      <c r="J191" s="381"/>
      <c r="K191" s="380"/>
      <c r="L191" s="466"/>
      <c r="M191" s="456"/>
      <c r="N191" s="380"/>
      <c r="O191" s="455"/>
      <c r="P191" s="455"/>
      <c r="Q191" s="455"/>
      <c r="R191" s="383"/>
      <c r="S191" s="380"/>
      <c r="T191" s="455"/>
      <c r="U191" s="380"/>
      <c r="V191" s="380"/>
      <c r="W191" s="380"/>
      <c r="X191" s="384"/>
      <c r="Y191" s="458"/>
      <c r="Z191" s="386"/>
      <c r="AA191" s="396"/>
      <c r="AB191" s="396"/>
      <c r="AC191" s="379"/>
      <c r="AD191" s="380"/>
      <c r="AE191" s="380"/>
      <c r="AF191" s="455"/>
      <c r="AG191" s="389"/>
      <c r="AH191" s="390"/>
      <c r="AI191" s="463"/>
      <c r="AJ191" s="455"/>
      <c r="AK191" s="455"/>
      <c r="AL191" s="383"/>
      <c r="AM191" s="380"/>
      <c r="AN191" s="380"/>
      <c r="AO191" s="380"/>
      <c r="AP191" s="383"/>
      <c r="AQ191" s="383"/>
      <c r="AR191" s="383"/>
      <c r="AS191" s="383"/>
      <c r="AU191"/>
    </row>
    <row r="192" spans="1:47" s="329" customFormat="1" ht="15" customHeight="1" x14ac:dyDescent="0.3">
      <c r="A192" s="375"/>
      <c r="B192" s="439"/>
      <c r="C192" s="380"/>
      <c r="D192" s="380"/>
      <c r="E192" s="455"/>
      <c r="F192" s="455"/>
      <c r="G192" s="377"/>
      <c r="H192" s="379"/>
      <c r="I192" s="380"/>
      <c r="J192" s="381"/>
      <c r="K192" s="380"/>
      <c r="L192" s="466"/>
      <c r="M192" s="456"/>
      <c r="N192" s="380"/>
      <c r="O192" s="455"/>
      <c r="P192" s="455"/>
      <c r="Q192" s="455"/>
      <c r="R192" s="383"/>
      <c r="S192" s="380"/>
      <c r="T192" s="455"/>
      <c r="U192" s="380"/>
      <c r="V192" s="380"/>
      <c r="W192" s="380"/>
      <c r="X192" s="384"/>
      <c r="Y192" s="458"/>
      <c r="Z192" s="386"/>
      <c r="AA192" s="396"/>
      <c r="AB192" s="396"/>
      <c r="AC192" s="379"/>
      <c r="AD192" s="380"/>
      <c r="AE192" s="380"/>
      <c r="AF192" s="455"/>
      <c r="AG192" s="389"/>
      <c r="AH192" s="390"/>
      <c r="AI192" s="463"/>
      <c r="AJ192" s="455"/>
      <c r="AK192" s="455"/>
      <c r="AL192" s="383"/>
      <c r="AM192" s="380"/>
      <c r="AN192" s="380"/>
      <c r="AO192" s="380"/>
      <c r="AP192" s="383"/>
      <c r="AQ192" s="383"/>
      <c r="AR192" s="383"/>
      <c r="AS192" s="383"/>
      <c r="AU192"/>
    </row>
    <row r="193" spans="1:47" s="329" customFormat="1" ht="15" customHeight="1" x14ac:dyDescent="0.3">
      <c r="A193" s="375"/>
      <c r="B193" s="439"/>
      <c r="C193" s="380"/>
      <c r="D193" s="380"/>
      <c r="E193" s="455"/>
      <c r="F193" s="455"/>
      <c r="G193" s="377"/>
      <c r="H193" s="379"/>
      <c r="I193" s="380"/>
      <c r="J193" s="381"/>
      <c r="K193" s="380"/>
      <c r="L193" s="466"/>
      <c r="M193" s="456"/>
      <c r="N193" s="380"/>
      <c r="O193" s="455"/>
      <c r="P193" s="455"/>
      <c r="Q193" s="455"/>
      <c r="R193" s="383"/>
      <c r="S193" s="380"/>
      <c r="T193" s="455"/>
      <c r="U193" s="380"/>
      <c r="V193" s="380"/>
      <c r="W193" s="380"/>
      <c r="X193" s="384"/>
      <c r="Y193" s="458"/>
      <c r="Z193" s="386"/>
      <c r="AA193" s="396"/>
      <c r="AB193" s="396"/>
      <c r="AC193" s="379"/>
      <c r="AD193" s="380"/>
      <c r="AE193" s="380"/>
      <c r="AF193" s="455"/>
      <c r="AG193" s="389"/>
      <c r="AH193" s="390"/>
      <c r="AI193" s="463"/>
      <c r="AJ193" s="455"/>
      <c r="AK193" s="455"/>
      <c r="AL193" s="383"/>
      <c r="AM193" s="380"/>
      <c r="AN193" s="380"/>
      <c r="AO193" s="380"/>
      <c r="AP193" s="383"/>
      <c r="AQ193" s="383"/>
      <c r="AR193" s="383"/>
      <c r="AS193" s="383"/>
      <c r="AU193"/>
    </row>
    <row r="194" spans="1:47" s="329" customFormat="1" ht="15" customHeight="1" x14ac:dyDescent="0.3">
      <c r="A194" s="375"/>
      <c r="B194" s="439"/>
      <c r="C194" s="380"/>
      <c r="D194" s="380"/>
      <c r="E194" s="455"/>
      <c r="F194" s="455"/>
      <c r="G194" s="377"/>
      <c r="H194" s="379"/>
      <c r="I194" s="380"/>
      <c r="J194" s="381"/>
      <c r="K194" s="380"/>
      <c r="L194" s="466"/>
      <c r="M194" s="456"/>
      <c r="N194" s="380"/>
      <c r="O194" s="455"/>
      <c r="P194" s="455"/>
      <c r="Q194" s="455"/>
      <c r="R194" s="383"/>
      <c r="S194" s="380"/>
      <c r="T194" s="455"/>
      <c r="U194" s="380"/>
      <c r="V194" s="380"/>
      <c r="W194" s="380"/>
      <c r="X194" s="384"/>
      <c r="Y194" s="458"/>
      <c r="Z194" s="386"/>
      <c r="AA194" s="396"/>
      <c r="AB194" s="396"/>
      <c r="AC194" s="379"/>
      <c r="AD194" s="380"/>
      <c r="AE194" s="380"/>
      <c r="AF194" s="455"/>
      <c r="AG194" s="389"/>
      <c r="AH194" s="390"/>
      <c r="AI194" s="463"/>
      <c r="AJ194" s="455"/>
      <c r="AK194" s="455"/>
      <c r="AL194" s="383"/>
      <c r="AM194" s="380"/>
      <c r="AN194" s="380"/>
      <c r="AO194" s="380"/>
      <c r="AP194" s="383"/>
      <c r="AQ194" s="383"/>
      <c r="AR194" s="383"/>
      <c r="AS194" s="383"/>
      <c r="AU194"/>
    </row>
    <row r="195" spans="1:47" s="329" customFormat="1" ht="15" customHeight="1" x14ac:dyDescent="0.3">
      <c r="A195" s="375"/>
      <c r="B195" s="439"/>
      <c r="C195" s="380"/>
      <c r="D195" s="380"/>
      <c r="E195" s="455"/>
      <c r="F195" s="455"/>
      <c r="G195" s="377"/>
      <c r="H195" s="379"/>
      <c r="I195" s="380"/>
      <c r="J195" s="381"/>
      <c r="K195" s="380"/>
      <c r="L195" s="466"/>
      <c r="M195" s="456"/>
      <c r="N195" s="380"/>
      <c r="O195" s="455"/>
      <c r="P195" s="455"/>
      <c r="Q195" s="455"/>
      <c r="R195" s="383"/>
      <c r="S195" s="380"/>
      <c r="T195" s="455"/>
      <c r="U195" s="380"/>
      <c r="V195" s="380"/>
      <c r="W195" s="380"/>
      <c r="X195" s="384"/>
      <c r="Y195" s="458"/>
      <c r="Z195" s="386"/>
      <c r="AA195" s="396"/>
      <c r="AB195" s="396"/>
      <c r="AC195" s="379"/>
      <c r="AD195" s="380"/>
      <c r="AE195" s="380"/>
      <c r="AF195" s="455"/>
      <c r="AG195" s="389"/>
      <c r="AH195" s="390"/>
      <c r="AI195" s="463"/>
      <c r="AJ195" s="455"/>
      <c r="AK195" s="455"/>
      <c r="AL195" s="383"/>
      <c r="AM195" s="380"/>
      <c r="AN195" s="380"/>
      <c r="AO195" s="380"/>
      <c r="AP195" s="383"/>
      <c r="AQ195" s="383"/>
      <c r="AR195" s="383"/>
      <c r="AS195" s="383"/>
      <c r="AU195"/>
    </row>
    <row r="196" spans="1:47" ht="15" customHeight="1" x14ac:dyDescent="0.3">
      <c r="A196" s="375">
        <v>16</v>
      </c>
      <c r="B196" s="376"/>
      <c r="C196" s="377" t="str">
        <f>"1000"&amp;A196</f>
        <v>100016</v>
      </c>
      <c r="D196" s="377" t="str">
        <f>"1000"&amp;A196&amp;"/13"</f>
        <v>100016/13</v>
      </c>
      <c r="E196" s="378" t="s">
        <v>251</v>
      </c>
      <c r="F196" s="378" t="s">
        <v>252</v>
      </c>
      <c r="G196" s="377">
        <v>1</v>
      </c>
      <c r="H196" s="379">
        <v>100109</v>
      </c>
      <c r="I196" s="380" t="str">
        <f>"Б-"&amp;H196&amp;"-13"</f>
        <v>Б-100109-13</v>
      </c>
      <c r="J196" s="381">
        <v>2</v>
      </c>
      <c r="K196" s="377">
        <v>7</v>
      </c>
      <c r="L196" s="377" t="s">
        <v>42</v>
      </c>
      <c r="M196" s="381">
        <v>1</v>
      </c>
      <c r="N196" s="377">
        <v>18</v>
      </c>
      <c r="O196" s="378" t="s">
        <v>167</v>
      </c>
      <c r="P196" s="378" t="s">
        <v>234</v>
      </c>
      <c r="Q196" s="378" t="s">
        <v>235</v>
      </c>
      <c r="R196" s="383" t="str">
        <f>H196&amp;"1"</f>
        <v>1001091</v>
      </c>
      <c r="S196" s="380">
        <v>1</v>
      </c>
      <c r="T196" s="378" t="s">
        <v>139</v>
      </c>
      <c r="U196" s="377">
        <v>60976</v>
      </c>
      <c r="V196" s="377">
        <v>10976</v>
      </c>
      <c r="W196" s="377">
        <v>0</v>
      </c>
      <c r="X196" s="384">
        <v>198</v>
      </c>
      <c r="Y196" s="385" t="s">
        <v>47</v>
      </c>
      <c r="Z196" s="386">
        <f t="shared" si="110"/>
        <v>50000</v>
      </c>
      <c r="AA196" s="387"/>
      <c r="AB196" s="388"/>
      <c r="AC196" s="379">
        <f>U196*0.5</f>
        <v>30488</v>
      </c>
      <c r="AD196" s="377"/>
      <c r="AE196" s="377"/>
      <c r="AF196" s="378" t="s">
        <v>231</v>
      </c>
      <c r="AG196" s="389">
        <v>8</v>
      </c>
      <c r="AH196" s="390">
        <v>13</v>
      </c>
      <c r="AI196" s="391" t="s">
        <v>229</v>
      </c>
      <c r="AJ196" s="378"/>
      <c r="AK196" s="378"/>
      <c r="AL196" s="383">
        <v>0</v>
      </c>
      <c r="AM196" s="438">
        <v>1</v>
      </c>
      <c r="AN196" s="377" t="s">
        <v>51</v>
      </c>
      <c r="AO196" s="377"/>
      <c r="AP196" s="444">
        <v>10000</v>
      </c>
      <c r="AQ196" s="445" t="s">
        <v>83</v>
      </c>
      <c r="AR196" s="446" t="s">
        <v>84</v>
      </c>
      <c r="AS196" s="383" t="s">
        <v>94</v>
      </c>
    </row>
    <row r="197" spans="1:47" ht="15" customHeight="1" x14ac:dyDescent="0.3">
      <c r="A197" s="375">
        <v>16</v>
      </c>
      <c r="B197" s="376"/>
      <c r="C197" s="377" t="str">
        <f t="shared" ref="C197:C200" si="135">"1000"&amp;A197</f>
        <v>100016</v>
      </c>
      <c r="D197" s="377" t="str">
        <f t="shared" ref="D197:D200" si="136">"1000"&amp;A197&amp;"/13"</f>
        <v>100016/13</v>
      </c>
      <c r="E197" s="378" t="s">
        <v>251</v>
      </c>
      <c r="F197" s="378" t="s">
        <v>252</v>
      </c>
      <c r="G197" s="377">
        <v>1</v>
      </c>
      <c r="H197" s="379">
        <v>100110</v>
      </c>
      <c r="I197" s="380" t="str">
        <f t="shared" ref="I197:I210" si="137">"Б-"&amp;H197&amp;"-13"</f>
        <v>Б-100110-13</v>
      </c>
      <c r="J197" s="381">
        <v>2</v>
      </c>
      <c r="K197" s="377">
        <v>7</v>
      </c>
      <c r="L197" s="377" t="s">
        <v>42</v>
      </c>
      <c r="M197" s="381">
        <v>1</v>
      </c>
      <c r="N197" s="377">
        <v>18</v>
      </c>
      <c r="O197" s="378" t="s">
        <v>168</v>
      </c>
      <c r="P197" s="378" t="s">
        <v>234</v>
      </c>
      <c r="Q197" s="378" t="s">
        <v>235</v>
      </c>
      <c r="R197" s="383" t="str">
        <f t="shared" ref="R197:R200" si="138">H197&amp;"1"</f>
        <v>1001101</v>
      </c>
      <c r="S197" s="380">
        <v>1</v>
      </c>
      <c r="T197" s="378" t="s">
        <v>140</v>
      </c>
      <c r="U197" s="377">
        <v>90000</v>
      </c>
      <c r="V197" s="377">
        <f t="shared" ref="V197:V210" si="139">U197*0.18</f>
        <v>16200</v>
      </c>
      <c r="W197" s="377">
        <v>0</v>
      </c>
      <c r="X197" s="384">
        <v>199</v>
      </c>
      <c r="Y197" s="385" t="s">
        <v>47</v>
      </c>
      <c r="Z197" s="386">
        <f t="shared" si="110"/>
        <v>73800</v>
      </c>
      <c r="AA197" s="387"/>
      <c r="AB197" s="429"/>
      <c r="AC197" s="379">
        <f t="shared" ref="AC197:AC200" si="140">U197*0.5</f>
        <v>45000</v>
      </c>
      <c r="AD197" s="377"/>
      <c r="AE197" s="377"/>
      <c r="AF197" s="378" t="s">
        <v>231</v>
      </c>
      <c r="AG197" s="389">
        <v>8</v>
      </c>
      <c r="AH197" s="395">
        <v>7</v>
      </c>
      <c r="AI197" s="391" t="s">
        <v>229</v>
      </c>
      <c r="AJ197" s="378"/>
      <c r="AK197" s="378"/>
      <c r="AL197" s="383">
        <v>0</v>
      </c>
      <c r="AM197" s="380" t="s">
        <v>50</v>
      </c>
      <c r="AN197" s="377" t="s">
        <v>51</v>
      </c>
      <c r="AO197" s="377"/>
      <c r="AP197" s="383"/>
      <c r="AQ197" s="383"/>
      <c r="AR197" s="383"/>
      <c r="AS197" s="383">
        <v>50000</v>
      </c>
    </row>
    <row r="198" spans="1:47" ht="15" customHeight="1" x14ac:dyDescent="0.3">
      <c r="A198" s="375">
        <v>16</v>
      </c>
      <c r="B198" s="376"/>
      <c r="C198" s="377" t="str">
        <f t="shared" si="135"/>
        <v>100016</v>
      </c>
      <c r="D198" s="377" t="str">
        <f t="shared" si="136"/>
        <v>100016/13</v>
      </c>
      <c r="E198" s="378" t="s">
        <v>251</v>
      </c>
      <c r="F198" s="378" t="s">
        <v>252</v>
      </c>
      <c r="G198" s="377">
        <v>1</v>
      </c>
      <c r="H198" s="379">
        <v>100111</v>
      </c>
      <c r="I198" s="380" t="str">
        <f t="shared" si="137"/>
        <v>Б-100111-13</v>
      </c>
      <c r="J198" s="381">
        <v>2</v>
      </c>
      <c r="K198" s="377">
        <v>7</v>
      </c>
      <c r="L198" s="377" t="s">
        <v>42</v>
      </c>
      <c r="M198" s="381">
        <v>1</v>
      </c>
      <c r="N198" s="377">
        <v>18</v>
      </c>
      <c r="O198" s="378" t="s">
        <v>168</v>
      </c>
      <c r="P198" s="378" t="s">
        <v>234</v>
      </c>
      <c r="Q198" s="378" t="s">
        <v>235</v>
      </c>
      <c r="R198" s="383" t="str">
        <f t="shared" si="138"/>
        <v>1001111</v>
      </c>
      <c r="S198" s="380">
        <v>1</v>
      </c>
      <c r="T198" s="378" t="s">
        <v>140</v>
      </c>
      <c r="U198" s="377">
        <v>90000</v>
      </c>
      <c r="V198" s="377">
        <f t="shared" si="139"/>
        <v>16200</v>
      </c>
      <c r="W198" s="377">
        <v>0</v>
      </c>
      <c r="X198" s="384">
        <v>200</v>
      </c>
      <c r="Y198" s="385" t="s">
        <v>47</v>
      </c>
      <c r="Z198" s="386">
        <f t="shared" si="110"/>
        <v>73800</v>
      </c>
      <c r="AA198" s="387"/>
      <c r="AB198" s="429"/>
      <c r="AC198" s="379">
        <f t="shared" si="140"/>
        <v>45000</v>
      </c>
      <c r="AD198" s="377"/>
      <c r="AE198" s="377"/>
      <c r="AF198" s="378" t="s">
        <v>231</v>
      </c>
      <c r="AG198" s="389">
        <v>8</v>
      </c>
      <c r="AH198" s="395">
        <v>7</v>
      </c>
      <c r="AI198" s="391" t="s">
        <v>229</v>
      </c>
      <c r="AJ198" s="378"/>
      <c r="AK198" s="378"/>
      <c r="AL198" s="383">
        <v>0</v>
      </c>
      <c r="AM198" s="380" t="s">
        <v>50</v>
      </c>
      <c r="AN198" s="377" t="s">
        <v>51</v>
      </c>
      <c r="AO198" s="377"/>
      <c r="AP198" s="383"/>
      <c r="AQ198" s="383"/>
      <c r="AR198" s="383"/>
      <c r="AS198" s="383" t="s">
        <v>95</v>
      </c>
    </row>
    <row r="199" spans="1:47" ht="15" customHeight="1" x14ac:dyDescent="0.3">
      <c r="A199" s="375">
        <v>16</v>
      </c>
      <c r="B199" s="376"/>
      <c r="C199" s="377" t="str">
        <f t="shared" si="135"/>
        <v>100016</v>
      </c>
      <c r="D199" s="377" t="str">
        <f t="shared" si="136"/>
        <v>100016/13</v>
      </c>
      <c r="E199" s="378" t="s">
        <v>251</v>
      </c>
      <c r="F199" s="378" t="s">
        <v>252</v>
      </c>
      <c r="G199" s="377">
        <v>1</v>
      </c>
      <c r="H199" s="379">
        <v>100112</v>
      </c>
      <c r="I199" s="380" t="str">
        <f t="shared" si="137"/>
        <v>Б-100112-13</v>
      </c>
      <c r="J199" s="381">
        <v>2</v>
      </c>
      <c r="K199" s="377">
        <v>7</v>
      </c>
      <c r="L199" s="377" t="s">
        <v>42</v>
      </c>
      <c r="M199" s="381">
        <v>1</v>
      </c>
      <c r="N199" s="377">
        <v>18</v>
      </c>
      <c r="O199" s="378" t="s">
        <v>169</v>
      </c>
      <c r="P199" s="378" t="s">
        <v>234</v>
      </c>
      <c r="Q199" s="378" t="s">
        <v>235</v>
      </c>
      <c r="R199" s="383" t="str">
        <f t="shared" si="138"/>
        <v>1001121</v>
      </c>
      <c r="S199" s="380">
        <v>1</v>
      </c>
      <c r="T199" s="378" t="s">
        <v>141</v>
      </c>
      <c r="U199" s="377">
        <v>80000</v>
      </c>
      <c r="V199" s="377">
        <f t="shared" si="139"/>
        <v>14400</v>
      </c>
      <c r="W199" s="377">
        <v>0</v>
      </c>
      <c r="X199" s="384">
        <v>201</v>
      </c>
      <c r="Y199" s="385" t="s">
        <v>47</v>
      </c>
      <c r="Z199" s="386">
        <f t="shared" si="110"/>
        <v>65600</v>
      </c>
      <c r="AA199" s="387"/>
      <c r="AB199" s="396"/>
      <c r="AC199" s="379">
        <f t="shared" si="140"/>
        <v>40000</v>
      </c>
      <c r="AD199" s="377"/>
      <c r="AE199" s="377"/>
      <c r="AF199" s="378" t="s">
        <v>231</v>
      </c>
      <c r="AG199" s="389">
        <v>8</v>
      </c>
      <c r="AH199" s="397">
        <v>20</v>
      </c>
      <c r="AI199" s="391" t="s">
        <v>229</v>
      </c>
      <c r="AJ199" s="378"/>
      <c r="AK199" s="378"/>
      <c r="AL199" s="383">
        <v>0</v>
      </c>
      <c r="AM199" s="380" t="s">
        <v>50</v>
      </c>
      <c r="AN199" s="377" t="s">
        <v>51</v>
      </c>
      <c r="AO199" s="377"/>
      <c r="AP199" s="383"/>
      <c r="AQ199" s="383"/>
      <c r="AR199" s="383"/>
      <c r="AS199" s="383"/>
    </row>
    <row r="200" spans="1:47" s="330" customFormat="1" ht="15" customHeight="1" x14ac:dyDescent="0.3">
      <c r="A200" s="430">
        <v>16</v>
      </c>
      <c r="B200" s="440"/>
      <c r="C200" s="403" t="str">
        <f t="shared" si="135"/>
        <v>100016</v>
      </c>
      <c r="D200" s="403" t="str">
        <f t="shared" si="136"/>
        <v>100016/13</v>
      </c>
      <c r="E200" s="404" t="s">
        <v>251</v>
      </c>
      <c r="F200" s="404" t="s">
        <v>252</v>
      </c>
      <c r="G200" s="377">
        <v>1</v>
      </c>
      <c r="H200" s="379">
        <v>100113</v>
      </c>
      <c r="I200" s="403" t="str">
        <f t="shared" si="137"/>
        <v>Б-100113-13</v>
      </c>
      <c r="J200" s="381">
        <v>2</v>
      </c>
      <c r="K200" s="405">
        <v>11</v>
      </c>
      <c r="L200" s="403" t="s">
        <v>42</v>
      </c>
      <c r="M200" s="406">
        <v>1</v>
      </c>
      <c r="N200" s="403">
        <v>18</v>
      </c>
      <c r="O200" s="404" t="s">
        <v>170</v>
      </c>
      <c r="P200" s="404" t="s">
        <v>234</v>
      </c>
      <c r="Q200" s="404" t="s">
        <v>235</v>
      </c>
      <c r="R200" s="407" t="str">
        <f t="shared" si="138"/>
        <v>1001131</v>
      </c>
      <c r="S200" s="403">
        <v>1</v>
      </c>
      <c r="T200" s="404" t="s">
        <v>142</v>
      </c>
      <c r="U200" s="403">
        <v>60000</v>
      </c>
      <c r="V200" s="403">
        <f t="shared" si="139"/>
        <v>10800</v>
      </c>
      <c r="W200" s="403">
        <v>0</v>
      </c>
      <c r="X200" s="384">
        <v>202</v>
      </c>
      <c r="Y200" s="408" t="s">
        <v>47</v>
      </c>
      <c r="Z200" s="386">
        <f t="shared" si="110"/>
        <v>49200</v>
      </c>
      <c r="AA200" s="409"/>
      <c r="AB200" s="409"/>
      <c r="AC200" s="410">
        <f t="shared" si="140"/>
        <v>30000</v>
      </c>
      <c r="AD200" s="403"/>
      <c r="AE200" s="403"/>
      <c r="AF200" s="404" t="s">
        <v>231</v>
      </c>
      <c r="AG200" s="411">
        <v>8</v>
      </c>
      <c r="AH200" s="412">
        <v>13</v>
      </c>
      <c r="AI200" s="413" t="s">
        <v>229</v>
      </c>
      <c r="AJ200" s="404"/>
      <c r="AK200" s="404"/>
      <c r="AL200" s="407">
        <v>0</v>
      </c>
      <c r="AM200" s="403" t="s">
        <v>50</v>
      </c>
      <c r="AN200" s="403" t="s">
        <v>51</v>
      </c>
      <c r="AO200" s="403"/>
      <c r="AP200" s="407"/>
      <c r="AQ200" s="407"/>
      <c r="AR200" s="407"/>
      <c r="AS200" s="407"/>
      <c r="AU200"/>
    </row>
    <row r="201" spans="1:47" ht="15" customHeight="1" x14ac:dyDescent="0.3">
      <c r="A201" s="375">
        <v>17</v>
      </c>
      <c r="B201" s="376"/>
      <c r="C201" s="377" t="str">
        <f>"1000"&amp;A201</f>
        <v>100017</v>
      </c>
      <c r="D201" s="377" t="str">
        <f>"1000"&amp;A201&amp;"/13"</f>
        <v>100017/13</v>
      </c>
      <c r="E201" s="378" t="s">
        <v>251</v>
      </c>
      <c r="F201" s="378" t="s">
        <v>252</v>
      </c>
      <c r="G201" s="377">
        <v>1</v>
      </c>
      <c r="H201" s="379">
        <v>100114</v>
      </c>
      <c r="I201" s="380" t="str">
        <f>"Б-"&amp;H201&amp;"-13"</f>
        <v>Б-100114-13</v>
      </c>
      <c r="J201" s="381">
        <v>2</v>
      </c>
      <c r="K201" s="377">
        <v>7</v>
      </c>
      <c r="L201" s="377" t="s">
        <v>42</v>
      </c>
      <c r="M201" s="381">
        <v>1</v>
      </c>
      <c r="N201" s="377">
        <v>18</v>
      </c>
      <c r="O201" s="378" t="s">
        <v>167</v>
      </c>
      <c r="P201" s="378" t="s">
        <v>234</v>
      </c>
      <c r="Q201" s="378" t="s">
        <v>235</v>
      </c>
      <c r="R201" s="383" t="str">
        <f>H201&amp;"1"</f>
        <v>1001141</v>
      </c>
      <c r="S201" s="380">
        <v>1</v>
      </c>
      <c r="T201" s="378" t="s">
        <v>139</v>
      </c>
      <c r="U201" s="377">
        <v>60975</v>
      </c>
      <c r="V201" s="377">
        <f>U201*0.18</f>
        <v>10975.5</v>
      </c>
      <c r="W201" s="377">
        <v>0</v>
      </c>
      <c r="X201" s="384">
        <v>203</v>
      </c>
      <c r="Y201" s="385" t="s">
        <v>47</v>
      </c>
      <c r="Z201" s="386">
        <f t="shared" si="110"/>
        <v>49999.5</v>
      </c>
      <c r="AA201" s="387"/>
      <c r="AB201" s="388"/>
      <c r="AC201" s="379">
        <f>U201*0.5</f>
        <v>30487.5</v>
      </c>
      <c r="AD201" s="377"/>
      <c r="AE201" s="377"/>
      <c r="AF201" s="378" t="s">
        <v>231</v>
      </c>
      <c r="AG201" s="389">
        <v>8</v>
      </c>
      <c r="AH201" s="390">
        <v>13</v>
      </c>
      <c r="AI201" s="391" t="s">
        <v>229</v>
      </c>
      <c r="AJ201" s="378"/>
      <c r="AK201" s="378"/>
      <c r="AL201" s="383">
        <v>0</v>
      </c>
      <c r="AM201" s="438">
        <v>1</v>
      </c>
      <c r="AN201" s="377" t="s">
        <v>51</v>
      </c>
      <c r="AO201" s="377"/>
      <c r="AP201" s="444">
        <v>10000</v>
      </c>
      <c r="AQ201" s="445" t="s">
        <v>83</v>
      </c>
      <c r="AR201" s="446" t="s">
        <v>84</v>
      </c>
      <c r="AS201" s="383" t="s">
        <v>94</v>
      </c>
    </row>
    <row r="202" spans="1:47" ht="15" customHeight="1" x14ac:dyDescent="0.3">
      <c r="A202" s="375">
        <v>17</v>
      </c>
      <c r="B202" s="376"/>
      <c r="C202" s="377" t="str">
        <f t="shared" ref="C202:C205" si="141">"1000"&amp;A202</f>
        <v>100017</v>
      </c>
      <c r="D202" s="377" t="str">
        <f t="shared" ref="D202:D205" si="142">"1000"&amp;A202&amp;"/13"</f>
        <v>100017/13</v>
      </c>
      <c r="E202" s="378" t="s">
        <v>251</v>
      </c>
      <c r="F202" s="378" t="s">
        <v>252</v>
      </c>
      <c r="G202" s="377">
        <v>1</v>
      </c>
      <c r="H202" s="379">
        <v>100115</v>
      </c>
      <c r="I202" s="380" t="str">
        <f t="shared" si="137"/>
        <v>Б-100115-13</v>
      </c>
      <c r="J202" s="381">
        <v>2</v>
      </c>
      <c r="K202" s="377">
        <v>7</v>
      </c>
      <c r="L202" s="377" t="s">
        <v>42</v>
      </c>
      <c r="M202" s="381">
        <v>1</v>
      </c>
      <c r="N202" s="377">
        <v>18</v>
      </c>
      <c r="O202" s="378" t="s">
        <v>168</v>
      </c>
      <c r="P202" s="378" t="s">
        <v>234</v>
      </c>
      <c r="Q202" s="378" t="s">
        <v>235</v>
      </c>
      <c r="R202" s="383" t="str">
        <f t="shared" ref="R202:R205" si="143">H202&amp;"1"</f>
        <v>1001151</v>
      </c>
      <c r="S202" s="380">
        <v>1</v>
      </c>
      <c r="T202" s="378" t="s">
        <v>140</v>
      </c>
      <c r="U202" s="377">
        <v>90000</v>
      </c>
      <c r="V202" s="377">
        <f t="shared" si="139"/>
        <v>16200</v>
      </c>
      <c r="W202" s="377">
        <v>0</v>
      </c>
      <c r="X202" s="384">
        <v>204</v>
      </c>
      <c r="Y202" s="385" t="s">
        <v>47</v>
      </c>
      <c r="Z202" s="386">
        <f t="shared" si="110"/>
        <v>73800</v>
      </c>
      <c r="AA202" s="387"/>
      <c r="AB202" s="429"/>
      <c r="AC202" s="379">
        <f t="shared" ref="AC202:AC205" si="144">U202*0.5</f>
        <v>45000</v>
      </c>
      <c r="AD202" s="377"/>
      <c r="AE202" s="377"/>
      <c r="AF202" s="378" t="s">
        <v>231</v>
      </c>
      <c r="AG202" s="389">
        <v>8</v>
      </c>
      <c r="AH202" s="395">
        <v>7</v>
      </c>
      <c r="AI202" s="391" t="s">
        <v>229</v>
      </c>
      <c r="AJ202" s="378"/>
      <c r="AK202" s="378"/>
      <c r="AL202" s="383">
        <v>0</v>
      </c>
      <c r="AM202" s="380" t="s">
        <v>50</v>
      </c>
      <c r="AN202" s="377" t="s">
        <v>51</v>
      </c>
      <c r="AO202" s="377"/>
      <c r="AP202" s="383"/>
      <c r="AQ202" s="383"/>
      <c r="AR202" s="383"/>
      <c r="AS202" s="383" t="s">
        <v>96</v>
      </c>
    </row>
    <row r="203" spans="1:47" ht="15" customHeight="1" x14ac:dyDescent="0.3">
      <c r="A203" s="375">
        <v>17</v>
      </c>
      <c r="B203" s="376"/>
      <c r="C203" s="377" t="str">
        <f t="shared" si="141"/>
        <v>100017</v>
      </c>
      <c r="D203" s="377" t="str">
        <f t="shared" si="142"/>
        <v>100017/13</v>
      </c>
      <c r="E203" s="378" t="s">
        <v>251</v>
      </c>
      <c r="F203" s="378" t="s">
        <v>252</v>
      </c>
      <c r="G203" s="377">
        <v>1</v>
      </c>
      <c r="H203" s="379">
        <v>100116</v>
      </c>
      <c r="I203" s="380" t="str">
        <f t="shared" si="137"/>
        <v>Б-100116-13</v>
      </c>
      <c r="J203" s="381">
        <v>2</v>
      </c>
      <c r="K203" s="377">
        <v>7</v>
      </c>
      <c r="L203" s="377" t="s">
        <v>42</v>
      </c>
      <c r="M203" s="381">
        <v>1</v>
      </c>
      <c r="N203" s="377">
        <v>18</v>
      </c>
      <c r="O203" s="378" t="s">
        <v>168</v>
      </c>
      <c r="P203" s="378" t="s">
        <v>234</v>
      </c>
      <c r="Q203" s="378" t="s">
        <v>235</v>
      </c>
      <c r="R203" s="383" t="str">
        <f t="shared" si="143"/>
        <v>1001161</v>
      </c>
      <c r="S203" s="380">
        <v>1</v>
      </c>
      <c r="T203" s="378" t="s">
        <v>140</v>
      </c>
      <c r="U203" s="377">
        <v>90000</v>
      </c>
      <c r="V203" s="377">
        <f t="shared" si="139"/>
        <v>16200</v>
      </c>
      <c r="W203" s="377">
        <v>0</v>
      </c>
      <c r="X203" s="384">
        <v>205</v>
      </c>
      <c r="Y203" s="385" t="s">
        <v>47</v>
      </c>
      <c r="Z203" s="386">
        <f t="shared" si="110"/>
        <v>73800</v>
      </c>
      <c r="AA203" s="387"/>
      <c r="AB203" s="429"/>
      <c r="AC203" s="379">
        <f t="shared" si="144"/>
        <v>45000</v>
      </c>
      <c r="AD203" s="377"/>
      <c r="AE203" s="377"/>
      <c r="AF203" s="378" t="s">
        <v>231</v>
      </c>
      <c r="AG203" s="389">
        <v>8</v>
      </c>
      <c r="AH203" s="395">
        <v>7</v>
      </c>
      <c r="AI203" s="391" t="s">
        <v>229</v>
      </c>
      <c r="AJ203" s="378"/>
      <c r="AK203" s="378"/>
      <c r="AL203" s="383">
        <v>0</v>
      </c>
      <c r="AM203" s="380" t="s">
        <v>50</v>
      </c>
      <c r="AN203" s="377" t="s">
        <v>51</v>
      </c>
      <c r="AO203" s="377"/>
      <c r="AP203" s="383"/>
      <c r="AQ203" s="383"/>
      <c r="AR203" s="383"/>
      <c r="AS203" s="383" t="s">
        <v>97</v>
      </c>
    </row>
    <row r="204" spans="1:47" ht="15" customHeight="1" x14ac:dyDescent="0.3">
      <c r="A204" s="375">
        <v>17</v>
      </c>
      <c r="B204" s="376"/>
      <c r="C204" s="377" t="str">
        <f t="shared" si="141"/>
        <v>100017</v>
      </c>
      <c r="D204" s="377" t="str">
        <f t="shared" si="142"/>
        <v>100017/13</v>
      </c>
      <c r="E204" s="378" t="s">
        <v>251</v>
      </c>
      <c r="F204" s="378" t="s">
        <v>252</v>
      </c>
      <c r="G204" s="377">
        <v>1</v>
      </c>
      <c r="H204" s="379">
        <v>100117</v>
      </c>
      <c r="I204" s="380" t="str">
        <f t="shared" si="137"/>
        <v>Б-100117-13</v>
      </c>
      <c r="J204" s="381">
        <v>2</v>
      </c>
      <c r="K204" s="377">
        <v>7</v>
      </c>
      <c r="L204" s="377" t="s">
        <v>42</v>
      </c>
      <c r="M204" s="381">
        <v>1</v>
      </c>
      <c r="N204" s="377">
        <v>18</v>
      </c>
      <c r="O204" s="378" t="s">
        <v>169</v>
      </c>
      <c r="P204" s="378" t="s">
        <v>234</v>
      </c>
      <c r="Q204" s="378" t="s">
        <v>235</v>
      </c>
      <c r="R204" s="383" t="str">
        <f t="shared" si="143"/>
        <v>1001171</v>
      </c>
      <c r="S204" s="380">
        <v>1</v>
      </c>
      <c r="T204" s="378" t="s">
        <v>141</v>
      </c>
      <c r="U204" s="377">
        <v>80000</v>
      </c>
      <c r="V204" s="377">
        <f t="shared" si="139"/>
        <v>14400</v>
      </c>
      <c r="W204" s="377">
        <v>0</v>
      </c>
      <c r="X204" s="384">
        <v>206</v>
      </c>
      <c r="Y204" s="385" t="s">
        <v>47</v>
      </c>
      <c r="Z204" s="386">
        <f t="shared" si="110"/>
        <v>65600</v>
      </c>
      <c r="AA204" s="387"/>
      <c r="AB204" s="396"/>
      <c r="AC204" s="379">
        <f t="shared" si="144"/>
        <v>40000</v>
      </c>
      <c r="AD204" s="377"/>
      <c r="AE204" s="377"/>
      <c r="AF204" s="378" t="s">
        <v>231</v>
      </c>
      <c r="AG204" s="389">
        <v>8</v>
      </c>
      <c r="AH204" s="397">
        <v>20</v>
      </c>
      <c r="AI204" s="391" t="s">
        <v>229</v>
      </c>
      <c r="AJ204" s="378"/>
      <c r="AK204" s="378"/>
      <c r="AL204" s="383">
        <v>0</v>
      </c>
      <c r="AM204" s="380" t="s">
        <v>50</v>
      </c>
      <c r="AN204" s="377" t="s">
        <v>51</v>
      </c>
      <c r="AO204" s="377"/>
      <c r="AP204" s="383"/>
      <c r="AQ204" s="383"/>
      <c r="AR204" s="383"/>
      <c r="AS204" s="383"/>
    </row>
    <row r="205" spans="1:47" s="330" customFormat="1" ht="15" customHeight="1" x14ac:dyDescent="0.3">
      <c r="A205" s="430">
        <v>17</v>
      </c>
      <c r="B205" s="440"/>
      <c r="C205" s="403" t="str">
        <f t="shared" si="141"/>
        <v>100017</v>
      </c>
      <c r="D205" s="403" t="str">
        <f t="shared" si="142"/>
        <v>100017/13</v>
      </c>
      <c r="E205" s="404" t="s">
        <v>251</v>
      </c>
      <c r="F205" s="404" t="s">
        <v>252</v>
      </c>
      <c r="G205" s="377">
        <v>1</v>
      </c>
      <c r="H205" s="379">
        <v>100118</v>
      </c>
      <c r="I205" s="403" t="str">
        <f t="shared" si="137"/>
        <v>Б-100118-13</v>
      </c>
      <c r="J205" s="381">
        <v>2</v>
      </c>
      <c r="K205" s="405">
        <v>11</v>
      </c>
      <c r="L205" s="403" t="s">
        <v>42</v>
      </c>
      <c r="M205" s="406">
        <v>1</v>
      </c>
      <c r="N205" s="403">
        <v>18</v>
      </c>
      <c r="O205" s="404" t="s">
        <v>170</v>
      </c>
      <c r="P205" s="404" t="s">
        <v>234</v>
      </c>
      <c r="Q205" s="404" t="s">
        <v>235</v>
      </c>
      <c r="R205" s="407" t="str">
        <f t="shared" si="143"/>
        <v>1001181</v>
      </c>
      <c r="S205" s="403">
        <v>1</v>
      </c>
      <c r="T205" s="404" t="s">
        <v>142</v>
      </c>
      <c r="U205" s="403">
        <v>60000</v>
      </c>
      <c r="V205" s="403">
        <f t="shared" si="139"/>
        <v>10800</v>
      </c>
      <c r="W205" s="403">
        <v>0</v>
      </c>
      <c r="X205" s="384">
        <v>207</v>
      </c>
      <c r="Y205" s="408" t="s">
        <v>47</v>
      </c>
      <c r="Z205" s="386">
        <f t="shared" si="110"/>
        <v>49200</v>
      </c>
      <c r="AA205" s="409"/>
      <c r="AB205" s="409"/>
      <c r="AC205" s="410">
        <f t="shared" si="144"/>
        <v>30000</v>
      </c>
      <c r="AD205" s="403"/>
      <c r="AE205" s="403"/>
      <c r="AF205" s="404" t="s">
        <v>231</v>
      </c>
      <c r="AG205" s="411">
        <v>8</v>
      </c>
      <c r="AH205" s="412">
        <v>13</v>
      </c>
      <c r="AI205" s="413" t="s">
        <v>229</v>
      </c>
      <c r="AJ205" s="404"/>
      <c r="AK205" s="404"/>
      <c r="AL205" s="407">
        <v>0</v>
      </c>
      <c r="AM205" s="403" t="s">
        <v>50</v>
      </c>
      <c r="AN205" s="403" t="s">
        <v>51</v>
      </c>
      <c r="AO205" s="403"/>
      <c r="AP205" s="407"/>
      <c r="AQ205" s="407"/>
      <c r="AR205" s="407"/>
      <c r="AS205" s="407"/>
      <c r="AU205"/>
    </row>
    <row r="206" spans="1:47" ht="15" customHeight="1" x14ac:dyDescent="0.3">
      <c r="A206" s="375">
        <v>18</v>
      </c>
      <c r="B206" s="451"/>
      <c r="C206" s="377" t="str">
        <f>"1000"&amp;A206</f>
        <v>100018</v>
      </c>
      <c r="D206" s="377" t="str">
        <f>"1000"&amp;A206&amp;"/13"</f>
        <v>100018/13</v>
      </c>
      <c r="E206" s="378" t="s">
        <v>251</v>
      </c>
      <c r="F206" s="378" t="s">
        <v>252</v>
      </c>
      <c r="G206" s="377">
        <v>1</v>
      </c>
      <c r="H206" s="379">
        <v>100119</v>
      </c>
      <c r="I206" s="380" t="str">
        <f>"Б-"&amp;H206&amp;"-13"</f>
        <v>Б-100119-13</v>
      </c>
      <c r="J206" s="381">
        <v>2</v>
      </c>
      <c r="K206" s="377">
        <v>7</v>
      </c>
      <c r="L206" s="377" t="s">
        <v>42</v>
      </c>
      <c r="M206" s="381">
        <v>1</v>
      </c>
      <c r="N206" s="377">
        <v>18</v>
      </c>
      <c r="O206" s="378" t="s">
        <v>167</v>
      </c>
      <c r="P206" s="378" t="s">
        <v>234</v>
      </c>
      <c r="Q206" s="378" t="s">
        <v>235</v>
      </c>
      <c r="R206" s="383" t="str">
        <f>H206&amp;"1"</f>
        <v>1001191</v>
      </c>
      <c r="S206" s="380">
        <v>1</v>
      </c>
      <c r="T206" s="378" t="s">
        <v>139</v>
      </c>
      <c r="U206" s="377">
        <v>6976</v>
      </c>
      <c r="V206" s="377">
        <f t="shared" si="139"/>
        <v>1255.68</v>
      </c>
      <c r="W206" s="377">
        <v>0</v>
      </c>
      <c r="X206" s="384">
        <v>208</v>
      </c>
      <c r="Y206" s="385" t="s">
        <v>47</v>
      </c>
      <c r="Z206" s="386">
        <f t="shared" si="110"/>
        <v>5720.32</v>
      </c>
      <c r="AA206" s="387"/>
      <c r="AB206" s="388"/>
      <c r="AC206" s="379">
        <f>U206*0.5</f>
        <v>3488</v>
      </c>
      <c r="AD206" s="377"/>
      <c r="AE206" s="377"/>
      <c r="AF206" s="378" t="s">
        <v>231</v>
      </c>
      <c r="AG206" s="389">
        <v>8</v>
      </c>
      <c r="AH206" s="390">
        <v>13</v>
      </c>
      <c r="AI206" s="391" t="s">
        <v>229</v>
      </c>
      <c r="AJ206" s="378"/>
      <c r="AK206" s="378"/>
      <c r="AL206" s="383">
        <v>0</v>
      </c>
      <c r="AM206" s="438">
        <v>1</v>
      </c>
      <c r="AN206" s="377" t="s">
        <v>51</v>
      </c>
      <c r="AO206" s="377"/>
      <c r="AP206" s="444">
        <v>10000</v>
      </c>
      <c r="AQ206" s="445" t="s">
        <v>83</v>
      </c>
      <c r="AR206" s="446" t="s">
        <v>84</v>
      </c>
      <c r="AS206" s="383" t="s">
        <v>94</v>
      </c>
    </row>
    <row r="207" spans="1:47" ht="15" customHeight="1" x14ac:dyDescent="0.3">
      <c r="A207" s="375">
        <v>18</v>
      </c>
      <c r="B207" s="451"/>
      <c r="C207" s="377" t="str">
        <f t="shared" ref="C207:C210" si="145">"1000"&amp;A207</f>
        <v>100018</v>
      </c>
      <c r="D207" s="377" t="str">
        <f t="shared" ref="D207:D210" si="146">"1000"&amp;A207&amp;"/13"</f>
        <v>100018/13</v>
      </c>
      <c r="E207" s="378" t="s">
        <v>251</v>
      </c>
      <c r="F207" s="378" t="s">
        <v>252</v>
      </c>
      <c r="G207" s="377">
        <v>1</v>
      </c>
      <c r="H207" s="379">
        <v>100120</v>
      </c>
      <c r="I207" s="380" t="str">
        <f t="shared" si="137"/>
        <v>Б-100120-13</v>
      </c>
      <c r="J207" s="381">
        <v>2</v>
      </c>
      <c r="K207" s="377">
        <v>7</v>
      </c>
      <c r="L207" s="377" t="s">
        <v>42</v>
      </c>
      <c r="M207" s="381">
        <v>1</v>
      </c>
      <c r="N207" s="377">
        <v>18</v>
      </c>
      <c r="O207" s="378" t="s">
        <v>168</v>
      </c>
      <c r="P207" s="378" t="s">
        <v>234</v>
      </c>
      <c r="Q207" s="378" t="s">
        <v>235</v>
      </c>
      <c r="R207" s="383" t="str">
        <f t="shared" ref="R207:R210" si="147">H207&amp;"1"</f>
        <v>1001201</v>
      </c>
      <c r="S207" s="380">
        <v>1</v>
      </c>
      <c r="T207" s="378" t="s">
        <v>140</v>
      </c>
      <c r="U207" s="377">
        <v>9000</v>
      </c>
      <c r="V207" s="377">
        <f t="shared" si="139"/>
        <v>1620</v>
      </c>
      <c r="W207" s="377">
        <v>0</v>
      </c>
      <c r="X207" s="384">
        <v>209</v>
      </c>
      <c r="Y207" s="385" t="s">
        <v>47</v>
      </c>
      <c r="Z207" s="386">
        <f t="shared" si="110"/>
        <v>7380</v>
      </c>
      <c r="AA207" s="387"/>
      <c r="AB207" s="429"/>
      <c r="AC207" s="379">
        <f t="shared" ref="AC207:AC210" si="148">U207*0.5</f>
        <v>4500</v>
      </c>
      <c r="AD207" s="377"/>
      <c r="AE207" s="377"/>
      <c r="AF207" s="378" t="s">
        <v>231</v>
      </c>
      <c r="AG207" s="389">
        <v>8</v>
      </c>
      <c r="AH207" s="395">
        <v>7</v>
      </c>
      <c r="AI207" s="391" t="s">
        <v>229</v>
      </c>
      <c r="AJ207" s="378"/>
      <c r="AK207" s="378"/>
      <c r="AL207" s="383">
        <v>0</v>
      </c>
      <c r="AM207" s="438">
        <v>1</v>
      </c>
      <c r="AN207" s="377" t="s">
        <v>51</v>
      </c>
      <c r="AO207" s="377"/>
      <c r="AP207" s="444">
        <v>10000</v>
      </c>
      <c r="AQ207" s="445" t="s">
        <v>83</v>
      </c>
      <c r="AR207" s="446" t="s">
        <v>84</v>
      </c>
      <c r="AS207" s="383">
        <v>50000</v>
      </c>
    </row>
    <row r="208" spans="1:47" ht="15" customHeight="1" x14ac:dyDescent="0.3">
      <c r="A208" s="375">
        <v>18</v>
      </c>
      <c r="B208" s="451"/>
      <c r="C208" s="377" t="str">
        <f t="shared" si="145"/>
        <v>100018</v>
      </c>
      <c r="D208" s="377" t="str">
        <f t="shared" si="146"/>
        <v>100018/13</v>
      </c>
      <c r="E208" s="378" t="s">
        <v>251</v>
      </c>
      <c r="F208" s="378" t="s">
        <v>252</v>
      </c>
      <c r="G208" s="377">
        <v>1</v>
      </c>
      <c r="H208" s="379">
        <v>100121</v>
      </c>
      <c r="I208" s="380" t="str">
        <f t="shared" si="137"/>
        <v>Б-100121-13</v>
      </c>
      <c r="J208" s="381">
        <v>2</v>
      </c>
      <c r="K208" s="377">
        <v>7</v>
      </c>
      <c r="L208" s="377" t="s">
        <v>42</v>
      </c>
      <c r="M208" s="381">
        <v>1</v>
      </c>
      <c r="N208" s="377">
        <v>18</v>
      </c>
      <c r="O208" s="378" t="s">
        <v>168</v>
      </c>
      <c r="P208" s="378" t="s">
        <v>234</v>
      </c>
      <c r="Q208" s="378" t="s">
        <v>235</v>
      </c>
      <c r="R208" s="383" t="str">
        <f t="shared" si="147"/>
        <v>1001211</v>
      </c>
      <c r="S208" s="380">
        <v>1</v>
      </c>
      <c r="T208" s="378" t="s">
        <v>140</v>
      </c>
      <c r="U208" s="377">
        <v>9000</v>
      </c>
      <c r="V208" s="377">
        <f t="shared" si="139"/>
        <v>1620</v>
      </c>
      <c r="W208" s="377">
        <v>0</v>
      </c>
      <c r="X208" s="384">
        <v>210</v>
      </c>
      <c r="Y208" s="385" t="s">
        <v>47</v>
      </c>
      <c r="Z208" s="386">
        <f t="shared" si="110"/>
        <v>7380</v>
      </c>
      <c r="AA208" s="387"/>
      <c r="AB208" s="429"/>
      <c r="AC208" s="379">
        <f t="shared" si="148"/>
        <v>4500</v>
      </c>
      <c r="AD208" s="377"/>
      <c r="AE208" s="377"/>
      <c r="AF208" s="378" t="s">
        <v>231</v>
      </c>
      <c r="AG208" s="389">
        <v>8</v>
      </c>
      <c r="AH208" s="395">
        <v>7</v>
      </c>
      <c r="AI208" s="391" t="s">
        <v>229</v>
      </c>
      <c r="AJ208" s="378"/>
      <c r="AK208" s="378"/>
      <c r="AL208" s="383">
        <v>0</v>
      </c>
      <c r="AM208" s="438">
        <v>1</v>
      </c>
      <c r="AN208" s="377" t="s">
        <v>51</v>
      </c>
      <c r="AO208" s="377"/>
      <c r="AP208" s="444">
        <v>10000</v>
      </c>
      <c r="AQ208" s="445" t="s">
        <v>83</v>
      </c>
      <c r="AR208" s="446" t="s">
        <v>84</v>
      </c>
      <c r="AS208" s="383" t="s">
        <v>98</v>
      </c>
    </row>
    <row r="209" spans="1:46" ht="15" customHeight="1" x14ac:dyDescent="0.3">
      <c r="A209" s="375">
        <v>18</v>
      </c>
      <c r="B209" s="451"/>
      <c r="C209" s="377" t="str">
        <f t="shared" si="145"/>
        <v>100018</v>
      </c>
      <c r="D209" s="377" t="str">
        <f t="shared" si="146"/>
        <v>100018/13</v>
      </c>
      <c r="E209" s="378" t="s">
        <v>251</v>
      </c>
      <c r="F209" s="378" t="s">
        <v>252</v>
      </c>
      <c r="G209" s="377">
        <v>1</v>
      </c>
      <c r="H209" s="379">
        <v>100122</v>
      </c>
      <c r="I209" s="380" t="str">
        <f t="shared" si="137"/>
        <v>Б-100122-13</v>
      </c>
      <c r="J209" s="381">
        <v>2</v>
      </c>
      <c r="K209" s="377">
        <v>7</v>
      </c>
      <c r="L209" s="377" t="s">
        <v>42</v>
      </c>
      <c r="M209" s="381">
        <v>1</v>
      </c>
      <c r="N209" s="377">
        <v>18</v>
      </c>
      <c r="O209" s="378" t="s">
        <v>169</v>
      </c>
      <c r="P209" s="378" t="s">
        <v>234</v>
      </c>
      <c r="Q209" s="378" t="s">
        <v>235</v>
      </c>
      <c r="R209" s="383" t="str">
        <f t="shared" si="147"/>
        <v>1001221</v>
      </c>
      <c r="S209" s="380">
        <v>1</v>
      </c>
      <c r="T209" s="378" t="s">
        <v>141</v>
      </c>
      <c r="U209" s="377">
        <v>8000</v>
      </c>
      <c r="V209" s="377">
        <f t="shared" si="139"/>
        <v>1440</v>
      </c>
      <c r="W209" s="377">
        <v>0</v>
      </c>
      <c r="X209" s="384">
        <v>211</v>
      </c>
      <c r="Y209" s="385" t="s">
        <v>47</v>
      </c>
      <c r="Z209" s="386">
        <f t="shared" si="110"/>
        <v>6560</v>
      </c>
      <c r="AA209" s="387"/>
      <c r="AB209" s="396"/>
      <c r="AC209" s="379">
        <f t="shared" si="148"/>
        <v>4000</v>
      </c>
      <c r="AD209" s="377"/>
      <c r="AE209" s="377"/>
      <c r="AF209" s="378" t="s">
        <v>231</v>
      </c>
      <c r="AG209" s="389">
        <v>8</v>
      </c>
      <c r="AH209" s="397">
        <v>20</v>
      </c>
      <c r="AI209" s="391" t="s">
        <v>229</v>
      </c>
      <c r="AJ209" s="378"/>
      <c r="AK209" s="378"/>
      <c r="AL209" s="383">
        <v>0</v>
      </c>
      <c r="AM209" s="438">
        <v>1</v>
      </c>
      <c r="AN209" s="377" t="s">
        <v>51</v>
      </c>
      <c r="AO209" s="377"/>
      <c r="AP209" s="444">
        <v>10000</v>
      </c>
      <c r="AQ209" s="445" t="s">
        <v>83</v>
      </c>
      <c r="AR209" s="446" t="s">
        <v>84</v>
      </c>
      <c r="AS209" s="383"/>
    </row>
    <row r="210" spans="1:46" ht="15" customHeight="1" x14ac:dyDescent="0.3">
      <c r="A210" s="375">
        <v>18</v>
      </c>
      <c r="B210" s="451"/>
      <c r="C210" s="403" t="str">
        <f t="shared" si="145"/>
        <v>100018</v>
      </c>
      <c r="D210" s="403" t="str">
        <f t="shared" si="146"/>
        <v>100018/13</v>
      </c>
      <c r="E210" s="404" t="s">
        <v>251</v>
      </c>
      <c r="F210" s="404" t="s">
        <v>252</v>
      </c>
      <c r="G210" s="377">
        <v>1</v>
      </c>
      <c r="H210" s="379">
        <v>100123</v>
      </c>
      <c r="I210" s="403" t="str">
        <f t="shared" si="137"/>
        <v>Б-100123-13</v>
      </c>
      <c r="J210" s="381">
        <v>2</v>
      </c>
      <c r="K210" s="377">
        <v>7</v>
      </c>
      <c r="L210" s="403" t="s">
        <v>42</v>
      </c>
      <c r="M210" s="406">
        <v>1</v>
      </c>
      <c r="N210" s="403">
        <v>18</v>
      </c>
      <c r="O210" s="404" t="s">
        <v>170</v>
      </c>
      <c r="P210" s="404" t="s">
        <v>234</v>
      </c>
      <c r="Q210" s="404" t="s">
        <v>235</v>
      </c>
      <c r="R210" s="407" t="str">
        <f t="shared" si="147"/>
        <v>1001231</v>
      </c>
      <c r="S210" s="403">
        <v>1</v>
      </c>
      <c r="T210" s="404" t="s">
        <v>142</v>
      </c>
      <c r="U210" s="403">
        <v>6000</v>
      </c>
      <c r="V210" s="403">
        <f t="shared" si="139"/>
        <v>1080</v>
      </c>
      <c r="W210" s="403">
        <v>0</v>
      </c>
      <c r="X210" s="384">
        <v>212</v>
      </c>
      <c r="Y210" s="408" t="s">
        <v>47</v>
      </c>
      <c r="Z210" s="386">
        <f t="shared" si="110"/>
        <v>4920</v>
      </c>
      <c r="AA210" s="409"/>
      <c r="AB210" s="409"/>
      <c r="AC210" s="410">
        <f t="shared" si="148"/>
        <v>3000</v>
      </c>
      <c r="AD210" s="403"/>
      <c r="AE210" s="403"/>
      <c r="AF210" s="404" t="s">
        <v>231</v>
      </c>
      <c r="AG210" s="411">
        <v>8</v>
      </c>
      <c r="AH210" s="412">
        <v>13</v>
      </c>
      <c r="AI210" s="413" t="s">
        <v>229</v>
      </c>
      <c r="AJ210" s="404"/>
      <c r="AK210" s="404"/>
      <c r="AL210" s="407">
        <v>0</v>
      </c>
      <c r="AM210" s="438">
        <v>1</v>
      </c>
      <c r="AN210" s="403" t="s">
        <v>51</v>
      </c>
      <c r="AO210" s="403"/>
      <c r="AP210" s="447">
        <v>10000</v>
      </c>
      <c r="AQ210" s="448" t="s">
        <v>83</v>
      </c>
      <c r="AR210" s="449" t="s">
        <v>84</v>
      </c>
      <c r="AS210" s="407"/>
      <c r="AT210" s="330"/>
    </row>
    <row r="211" spans="1:46" ht="15" customHeight="1" x14ac:dyDescent="0.3">
      <c r="A211" s="375">
        <v>19</v>
      </c>
      <c r="B211" s="376"/>
      <c r="C211" s="377" t="str">
        <f>"1000"&amp;A211</f>
        <v>100019</v>
      </c>
      <c r="D211" s="377" t="str">
        <f>"1000"&amp;A211&amp;"/13"</f>
        <v>100019/13</v>
      </c>
      <c r="E211" s="378" t="s">
        <v>251</v>
      </c>
      <c r="F211" s="378" t="s">
        <v>252</v>
      </c>
      <c r="G211" s="377">
        <v>1</v>
      </c>
      <c r="H211" s="379">
        <v>100124</v>
      </c>
      <c r="I211" s="380" t="str">
        <f>"Б-"&amp;H211&amp;"-13"</f>
        <v>Б-100124-13</v>
      </c>
      <c r="J211" s="381">
        <v>2</v>
      </c>
      <c r="K211" s="382">
        <v>2</v>
      </c>
      <c r="L211" s="377" t="s">
        <v>42</v>
      </c>
      <c r="M211" s="381">
        <v>1</v>
      </c>
      <c r="N211" s="377">
        <v>18</v>
      </c>
      <c r="O211" s="378" t="s">
        <v>167</v>
      </c>
      <c r="P211" s="378" t="s">
        <v>234</v>
      </c>
      <c r="Q211" s="378" t="s">
        <v>235</v>
      </c>
      <c r="R211" s="383" t="str">
        <f>H211&amp;"1"</f>
        <v>1001241</v>
      </c>
      <c r="S211" s="380">
        <v>1</v>
      </c>
      <c r="T211" s="378" t="s">
        <v>139</v>
      </c>
      <c r="U211" s="377">
        <v>50000</v>
      </c>
      <c r="V211" s="377">
        <f>U211*0.18</f>
        <v>9000</v>
      </c>
      <c r="W211" s="377">
        <v>0</v>
      </c>
      <c r="X211" s="384">
        <v>213</v>
      </c>
      <c r="Y211" s="385" t="s">
        <v>47</v>
      </c>
      <c r="Z211" s="386">
        <f t="shared" si="110"/>
        <v>41000</v>
      </c>
      <c r="AA211" s="387"/>
      <c r="AB211" s="388"/>
      <c r="AC211" s="379">
        <f>U211*0.5</f>
        <v>25000</v>
      </c>
      <c r="AD211" s="377"/>
      <c r="AE211" s="377"/>
      <c r="AF211" s="378" t="s">
        <v>231</v>
      </c>
      <c r="AG211" s="389">
        <v>8</v>
      </c>
      <c r="AH211" s="390">
        <v>13</v>
      </c>
      <c r="AI211" s="391" t="s">
        <v>229</v>
      </c>
      <c r="AJ211" s="378"/>
      <c r="AK211" s="378"/>
      <c r="AL211" s="383">
        <v>0</v>
      </c>
      <c r="AM211" s="380" t="s">
        <v>50</v>
      </c>
      <c r="AN211" s="377" t="s">
        <v>51</v>
      </c>
      <c r="AO211" s="377"/>
      <c r="AP211" s="383"/>
      <c r="AQ211" s="383"/>
      <c r="AR211" s="383"/>
      <c r="AS211" s="380" t="s">
        <v>65</v>
      </c>
    </row>
    <row r="212" spans="1:46" ht="15" customHeight="1" x14ac:dyDescent="0.3">
      <c r="A212" s="375">
        <v>19</v>
      </c>
      <c r="B212" s="376"/>
      <c r="C212" s="377" t="str">
        <f t="shared" ref="C212:C215" si="149">"1000"&amp;A212</f>
        <v>100019</v>
      </c>
      <c r="D212" s="377" t="str">
        <f t="shared" ref="D212:D215" si="150">"1000"&amp;A212&amp;"/13"</f>
        <v>100019/13</v>
      </c>
      <c r="E212" s="378" t="s">
        <v>251</v>
      </c>
      <c r="F212" s="378" t="s">
        <v>252</v>
      </c>
      <c r="G212" s="377">
        <v>1</v>
      </c>
      <c r="H212" s="379">
        <v>100125</v>
      </c>
      <c r="I212" s="380" t="str">
        <f t="shared" ref="I212:I225" si="151">"Б-"&amp;H212&amp;"-13"</f>
        <v>Б-100125-13</v>
      </c>
      <c r="J212" s="381">
        <v>2</v>
      </c>
      <c r="K212" s="377">
        <v>7</v>
      </c>
      <c r="L212" s="377" t="s">
        <v>42</v>
      </c>
      <c r="M212" s="381">
        <v>1</v>
      </c>
      <c r="N212" s="377">
        <v>18</v>
      </c>
      <c r="O212" s="378" t="s">
        <v>168</v>
      </c>
      <c r="P212" s="378" t="s">
        <v>234</v>
      </c>
      <c r="Q212" s="378" t="s">
        <v>235</v>
      </c>
      <c r="R212" s="383" t="str">
        <f t="shared" ref="R212:R215" si="152">H212&amp;"1"</f>
        <v>1001251</v>
      </c>
      <c r="S212" s="380">
        <v>1</v>
      </c>
      <c r="T212" s="378" t="s">
        <v>140</v>
      </c>
      <c r="U212" s="377">
        <v>50000</v>
      </c>
      <c r="V212" s="377">
        <f t="shared" ref="V212:V225" si="153">U212*0.18</f>
        <v>9000</v>
      </c>
      <c r="W212" s="377">
        <v>0</v>
      </c>
      <c r="X212" s="384">
        <v>214</v>
      </c>
      <c r="Y212" s="385" t="s">
        <v>47</v>
      </c>
      <c r="Z212" s="386">
        <f t="shared" si="110"/>
        <v>41000</v>
      </c>
      <c r="AA212" s="387"/>
      <c r="AB212" s="429"/>
      <c r="AC212" s="379">
        <f t="shared" ref="AC212:AC215" si="154">U212*0.5</f>
        <v>25000</v>
      </c>
      <c r="AD212" s="377"/>
      <c r="AE212" s="377"/>
      <c r="AF212" s="378" t="s">
        <v>231</v>
      </c>
      <c r="AG212" s="389">
        <v>8</v>
      </c>
      <c r="AH212" s="395">
        <v>7</v>
      </c>
      <c r="AI212" s="391" t="s">
        <v>229</v>
      </c>
      <c r="AJ212" s="378"/>
      <c r="AK212" s="378"/>
      <c r="AL212" s="383">
        <v>0</v>
      </c>
      <c r="AM212" s="380" t="s">
        <v>50</v>
      </c>
      <c r="AN212" s="377" t="s">
        <v>51</v>
      </c>
      <c r="AO212" s="377"/>
      <c r="AP212" s="383"/>
      <c r="AQ212" s="383"/>
      <c r="AR212" s="383"/>
    </row>
    <row r="213" spans="1:46" ht="15" customHeight="1" x14ac:dyDescent="0.3">
      <c r="A213" s="375">
        <v>19</v>
      </c>
      <c r="B213" s="376"/>
      <c r="C213" s="377" t="str">
        <f t="shared" si="149"/>
        <v>100019</v>
      </c>
      <c r="D213" s="377" t="str">
        <f t="shared" si="150"/>
        <v>100019/13</v>
      </c>
      <c r="E213" s="378" t="s">
        <v>251</v>
      </c>
      <c r="F213" s="378" t="s">
        <v>252</v>
      </c>
      <c r="G213" s="377">
        <v>1</v>
      </c>
      <c r="H213" s="379">
        <v>100126</v>
      </c>
      <c r="I213" s="380" t="str">
        <f t="shared" si="151"/>
        <v>Б-100126-13</v>
      </c>
      <c r="J213" s="381">
        <v>2</v>
      </c>
      <c r="K213" s="377">
        <v>7</v>
      </c>
      <c r="L213" s="377" t="s">
        <v>42</v>
      </c>
      <c r="M213" s="381">
        <v>1</v>
      </c>
      <c r="N213" s="377">
        <v>18</v>
      </c>
      <c r="O213" s="378" t="s">
        <v>168</v>
      </c>
      <c r="P213" s="378" t="s">
        <v>234</v>
      </c>
      <c r="Q213" s="378" t="s">
        <v>235</v>
      </c>
      <c r="R213" s="383" t="str">
        <f t="shared" si="152"/>
        <v>1001261</v>
      </c>
      <c r="S213" s="380">
        <v>1</v>
      </c>
      <c r="T213" s="378" t="s">
        <v>140</v>
      </c>
      <c r="U213" s="377">
        <v>50000</v>
      </c>
      <c r="V213" s="377">
        <f t="shared" si="153"/>
        <v>9000</v>
      </c>
      <c r="W213" s="377">
        <v>0</v>
      </c>
      <c r="X213" s="384">
        <v>215</v>
      </c>
      <c r="Y213" s="385" t="s">
        <v>47</v>
      </c>
      <c r="Z213" s="386">
        <f t="shared" si="110"/>
        <v>41000</v>
      </c>
      <c r="AA213" s="387"/>
      <c r="AB213" s="429"/>
      <c r="AC213" s="379">
        <v>100000</v>
      </c>
      <c r="AD213" s="377"/>
      <c r="AE213" s="377"/>
      <c r="AF213" s="378" t="s">
        <v>231</v>
      </c>
      <c r="AG213" s="389">
        <v>8</v>
      </c>
      <c r="AH213" s="395">
        <v>7</v>
      </c>
      <c r="AI213" s="391" t="s">
        <v>229</v>
      </c>
      <c r="AJ213" s="378"/>
      <c r="AK213" s="378"/>
      <c r="AL213" s="383">
        <v>0</v>
      </c>
      <c r="AM213" s="380" t="s">
        <v>50</v>
      </c>
      <c r="AN213" s="377" t="s">
        <v>51</v>
      </c>
      <c r="AO213" s="377"/>
      <c r="AP213" s="383"/>
      <c r="AQ213" s="383"/>
      <c r="AR213" s="383"/>
    </row>
    <row r="214" spans="1:46" ht="15" customHeight="1" x14ac:dyDescent="0.3">
      <c r="A214" s="375">
        <v>19</v>
      </c>
      <c r="B214" s="376"/>
      <c r="C214" s="377" t="str">
        <f t="shared" si="149"/>
        <v>100019</v>
      </c>
      <c r="D214" s="377" t="str">
        <f t="shared" si="150"/>
        <v>100019/13</v>
      </c>
      <c r="E214" s="378" t="s">
        <v>251</v>
      </c>
      <c r="F214" s="378" t="s">
        <v>252</v>
      </c>
      <c r="G214" s="377">
        <v>1</v>
      </c>
      <c r="H214" s="379">
        <v>100127</v>
      </c>
      <c r="I214" s="380" t="str">
        <f t="shared" si="151"/>
        <v>Б-100127-13</v>
      </c>
      <c r="J214" s="381">
        <v>2</v>
      </c>
      <c r="K214" s="382">
        <v>11</v>
      </c>
      <c r="L214" s="377" t="s">
        <v>42</v>
      </c>
      <c r="M214" s="381">
        <v>1</v>
      </c>
      <c r="N214" s="377">
        <v>18</v>
      </c>
      <c r="O214" s="378" t="s">
        <v>169</v>
      </c>
      <c r="P214" s="378" t="s">
        <v>234</v>
      </c>
      <c r="Q214" s="378" t="s">
        <v>235</v>
      </c>
      <c r="R214" s="383" t="str">
        <f t="shared" si="152"/>
        <v>1001271</v>
      </c>
      <c r="S214" s="380">
        <v>1</v>
      </c>
      <c r="T214" s="378" t="s">
        <v>141</v>
      </c>
      <c r="U214" s="377">
        <v>50000</v>
      </c>
      <c r="V214" s="377">
        <f t="shared" si="153"/>
        <v>9000</v>
      </c>
      <c r="W214" s="377">
        <v>0</v>
      </c>
      <c r="X214" s="384">
        <v>216</v>
      </c>
      <c r="Y214" s="385" t="s">
        <v>47</v>
      </c>
      <c r="Z214" s="386">
        <f t="shared" si="110"/>
        <v>41000</v>
      </c>
      <c r="AA214" s="387"/>
      <c r="AB214" s="396"/>
      <c r="AC214" s="379">
        <f t="shared" si="154"/>
        <v>25000</v>
      </c>
      <c r="AD214" s="377"/>
      <c r="AE214" s="377"/>
      <c r="AF214" s="378" t="s">
        <v>231</v>
      </c>
      <c r="AG214" s="389">
        <v>8</v>
      </c>
      <c r="AH214" s="397">
        <v>20</v>
      </c>
      <c r="AI214" s="391" t="s">
        <v>229</v>
      </c>
      <c r="AJ214" s="378"/>
      <c r="AK214" s="378"/>
      <c r="AL214" s="383">
        <v>0</v>
      </c>
      <c r="AM214" s="380" t="s">
        <v>50</v>
      </c>
      <c r="AN214" s="377" t="s">
        <v>51</v>
      </c>
      <c r="AO214" s="377"/>
      <c r="AP214" s="383"/>
      <c r="AQ214" s="383"/>
      <c r="AR214" s="383"/>
    </row>
    <row r="215" spans="1:46" ht="15" customHeight="1" x14ac:dyDescent="0.3">
      <c r="A215" s="375">
        <v>19</v>
      </c>
      <c r="B215" s="376"/>
      <c r="C215" s="377" t="str">
        <f t="shared" si="149"/>
        <v>100019</v>
      </c>
      <c r="D215" s="377" t="str">
        <f t="shared" si="150"/>
        <v>100019/13</v>
      </c>
      <c r="E215" s="378" t="s">
        <v>251</v>
      </c>
      <c r="F215" s="378" t="s">
        <v>252</v>
      </c>
      <c r="G215" s="377">
        <v>1</v>
      </c>
      <c r="H215" s="379">
        <v>100128</v>
      </c>
      <c r="I215" s="380" t="str">
        <f t="shared" si="151"/>
        <v>Б-100128-13</v>
      </c>
      <c r="J215" s="381">
        <v>2</v>
      </c>
      <c r="K215" s="398">
        <v>1</v>
      </c>
      <c r="L215" s="377" t="s">
        <v>42</v>
      </c>
      <c r="M215" s="381">
        <v>1</v>
      </c>
      <c r="N215" s="377">
        <v>18</v>
      </c>
      <c r="O215" s="378" t="s">
        <v>170</v>
      </c>
      <c r="P215" s="378" t="s">
        <v>234</v>
      </c>
      <c r="Q215" s="378" t="s">
        <v>235</v>
      </c>
      <c r="R215" s="383" t="str">
        <f t="shared" si="152"/>
        <v>1001281</v>
      </c>
      <c r="S215" s="380">
        <v>1</v>
      </c>
      <c r="T215" s="378" t="s">
        <v>142</v>
      </c>
      <c r="U215" s="377">
        <v>50000</v>
      </c>
      <c r="V215" s="377">
        <f t="shared" si="153"/>
        <v>9000</v>
      </c>
      <c r="W215" s="377">
        <v>0</v>
      </c>
      <c r="X215" s="384">
        <v>217</v>
      </c>
      <c r="Y215" s="385" t="s">
        <v>47</v>
      </c>
      <c r="Z215" s="386">
        <f t="shared" si="110"/>
        <v>41000</v>
      </c>
      <c r="AA215" s="387"/>
      <c r="AB215" s="396"/>
      <c r="AC215" s="379">
        <f t="shared" si="154"/>
        <v>25000</v>
      </c>
      <c r="AD215" s="377"/>
      <c r="AE215" s="377"/>
      <c r="AF215" s="378" t="s">
        <v>231</v>
      </c>
      <c r="AG215" s="389">
        <v>8</v>
      </c>
      <c r="AH215" s="397">
        <v>13</v>
      </c>
      <c r="AI215" s="391" t="s">
        <v>229</v>
      </c>
      <c r="AJ215" s="378"/>
      <c r="AK215" s="378"/>
      <c r="AL215" s="383">
        <v>0</v>
      </c>
      <c r="AM215" s="380" t="s">
        <v>50</v>
      </c>
      <c r="AN215" s="377" t="s">
        <v>51</v>
      </c>
      <c r="AO215" s="377"/>
      <c r="AP215" s="383"/>
      <c r="AQ215" s="383"/>
      <c r="AR215" s="383"/>
    </row>
    <row r="216" spans="1:46" ht="15" customHeight="1" x14ac:dyDescent="0.3">
      <c r="A216" s="375">
        <v>19</v>
      </c>
      <c r="B216" s="376"/>
      <c r="C216" s="377" t="str">
        <f>"1000"&amp;A216</f>
        <v>100019</v>
      </c>
      <c r="D216" s="377" t="str">
        <f>"1000"&amp;A216&amp;"/13"</f>
        <v>100019/13</v>
      </c>
      <c r="E216" s="378" t="s">
        <v>251</v>
      </c>
      <c r="F216" s="378" t="s">
        <v>252</v>
      </c>
      <c r="G216" s="377">
        <v>1</v>
      </c>
      <c r="H216" s="379">
        <v>100129</v>
      </c>
      <c r="I216" s="380" t="str">
        <f>"Б-"&amp;H216&amp;"-13"</f>
        <v>Б-100129-13</v>
      </c>
      <c r="J216" s="381">
        <v>2</v>
      </c>
      <c r="K216" s="377">
        <v>7</v>
      </c>
      <c r="L216" s="377" t="s">
        <v>42</v>
      </c>
      <c r="M216" s="381">
        <v>1</v>
      </c>
      <c r="N216" s="377">
        <v>18</v>
      </c>
      <c r="O216" s="378" t="s">
        <v>167</v>
      </c>
      <c r="P216" s="378" t="s">
        <v>234</v>
      </c>
      <c r="Q216" s="378" t="s">
        <v>235</v>
      </c>
      <c r="R216" s="383" t="str">
        <f>H216&amp;"1"</f>
        <v>1001291</v>
      </c>
      <c r="S216" s="380">
        <v>1</v>
      </c>
      <c r="T216" s="394" t="s">
        <v>143</v>
      </c>
      <c r="U216" s="377">
        <v>50000</v>
      </c>
      <c r="V216" s="377">
        <f>U216*0.18</f>
        <v>9000</v>
      </c>
      <c r="W216" s="377">
        <v>0</v>
      </c>
      <c r="X216" s="384">
        <v>218</v>
      </c>
      <c r="Y216" s="385" t="s">
        <v>47</v>
      </c>
      <c r="Z216" s="386">
        <f t="shared" si="110"/>
        <v>41000</v>
      </c>
      <c r="AA216" s="387"/>
      <c r="AB216" s="388"/>
      <c r="AC216" s="379">
        <f>U216*0.5</f>
        <v>25000</v>
      </c>
      <c r="AD216" s="377"/>
      <c r="AE216" s="377"/>
      <c r="AF216" s="394" t="s">
        <v>232</v>
      </c>
      <c r="AG216" s="389">
        <v>8</v>
      </c>
      <c r="AH216" s="390">
        <v>13</v>
      </c>
      <c r="AI216" s="391" t="s">
        <v>229</v>
      </c>
      <c r="AJ216" s="378"/>
      <c r="AK216" s="378"/>
      <c r="AL216" s="383">
        <v>0</v>
      </c>
      <c r="AM216" s="380" t="s">
        <v>50</v>
      </c>
      <c r="AN216" s="377" t="s">
        <v>51</v>
      </c>
      <c r="AO216" s="377"/>
      <c r="AP216" s="383"/>
      <c r="AQ216" s="383"/>
      <c r="AR216" s="383"/>
    </row>
    <row r="217" spans="1:46" ht="15" customHeight="1" x14ac:dyDescent="0.3">
      <c r="A217" s="375">
        <v>19</v>
      </c>
      <c r="B217" s="376"/>
      <c r="C217" s="377" t="str">
        <f t="shared" ref="C217:C220" si="155">"1000"&amp;A217</f>
        <v>100019</v>
      </c>
      <c r="D217" s="377" t="str">
        <f t="shared" ref="D217:D220" si="156">"1000"&amp;A217&amp;"/13"</f>
        <v>100019/13</v>
      </c>
      <c r="E217" s="378" t="s">
        <v>251</v>
      </c>
      <c r="F217" s="378" t="s">
        <v>252</v>
      </c>
      <c r="G217" s="377">
        <v>1</v>
      </c>
      <c r="H217" s="379">
        <v>100130</v>
      </c>
      <c r="I217" s="380" t="str">
        <f t="shared" si="151"/>
        <v>Б-100130-13</v>
      </c>
      <c r="J217" s="381">
        <v>2</v>
      </c>
      <c r="K217" s="398">
        <v>12</v>
      </c>
      <c r="L217" s="377" t="s">
        <v>42</v>
      </c>
      <c r="M217" s="381">
        <v>1</v>
      </c>
      <c r="N217" s="377">
        <v>18</v>
      </c>
      <c r="O217" s="378" t="s">
        <v>168</v>
      </c>
      <c r="P217" s="378" t="s">
        <v>234</v>
      </c>
      <c r="Q217" s="378" t="s">
        <v>235</v>
      </c>
      <c r="R217" s="383" t="str">
        <f t="shared" ref="R217:R220" si="157">H217&amp;"1"</f>
        <v>1001301</v>
      </c>
      <c r="S217" s="380">
        <v>1</v>
      </c>
      <c r="T217" s="394" t="s">
        <v>144</v>
      </c>
      <c r="U217" s="377">
        <v>50000</v>
      </c>
      <c r="V217" s="377">
        <f t="shared" si="153"/>
        <v>9000</v>
      </c>
      <c r="W217" s="377">
        <v>0</v>
      </c>
      <c r="X217" s="384">
        <v>219</v>
      </c>
      <c r="Y217" s="385" t="s">
        <v>47</v>
      </c>
      <c r="Z217" s="386">
        <f t="shared" si="110"/>
        <v>41000</v>
      </c>
      <c r="AA217" s="387"/>
      <c r="AB217" s="429"/>
      <c r="AC217" s="379">
        <f t="shared" ref="AC217:AC220" si="158">U217*0.5</f>
        <v>25000</v>
      </c>
      <c r="AD217" s="377"/>
      <c r="AE217" s="377"/>
      <c r="AF217" s="394" t="s">
        <v>232</v>
      </c>
      <c r="AG217" s="389">
        <v>8</v>
      </c>
      <c r="AH217" s="395">
        <v>7</v>
      </c>
      <c r="AI217" s="391" t="s">
        <v>229</v>
      </c>
      <c r="AJ217" s="378"/>
      <c r="AK217" s="378"/>
      <c r="AL217" s="383">
        <v>0</v>
      </c>
      <c r="AM217" s="380" t="s">
        <v>50</v>
      </c>
      <c r="AN217" s="377" t="s">
        <v>51</v>
      </c>
      <c r="AO217" s="377"/>
      <c r="AP217" s="383"/>
      <c r="AQ217" s="383"/>
      <c r="AR217" s="383"/>
    </row>
    <row r="218" spans="1:46" ht="15" customHeight="1" x14ac:dyDescent="0.3">
      <c r="A218" s="375">
        <v>19</v>
      </c>
      <c r="B218" s="376"/>
      <c r="C218" s="377" t="str">
        <f t="shared" si="155"/>
        <v>100019</v>
      </c>
      <c r="D218" s="377" t="str">
        <f t="shared" si="156"/>
        <v>100019/13</v>
      </c>
      <c r="E218" s="378" t="s">
        <v>251</v>
      </c>
      <c r="F218" s="378" t="s">
        <v>252</v>
      </c>
      <c r="G218" s="377">
        <v>1</v>
      </c>
      <c r="H218" s="379">
        <v>100131</v>
      </c>
      <c r="I218" s="380" t="str">
        <f t="shared" si="151"/>
        <v>Б-100131-13</v>
      </c>
      <c r="J218" s="381">
        <v>2</v>
      </c>
      <c r="K218" s="377">
        <v>7</v>
      </c>
      <c r="L218" s="377" t="s">
        <v>42</v>
      </c>
      <c r="M218" s="381">
        <v>1</v>
      </c>
      <c r="N218" s="377">
        <v>18</v>
      </c>
      <c r="O218" s="378" t="s">
        <v>168</v>
      </c>
      <c r="P218" s="378" t="s">
        <v>234</v>
      </c>
      <c r="Q218" s="378" t="s">
        <v>235</v>
      </c>
      <c r="R218" s="383" t="str">
        <f t="shared" si="157"/>
        <v>1001311</v>
      </c>
      <c r="S218" s="380">
        <v>1</v>
      </c>
      <c r="T218" s="394" t="s">
        <v>144</v>
      </c>
      <c r="U218" s="377">
        <v>50000</v>
      </c>
      <c r="V218" s="377">
        <f t="shared" si="153"/>
        <v>9000</v>
      </c>
      <c r="W218" s="377">
        <v>0</v>
      </c>
      <c r="X218" s="384">
        <v>220</v>
      </c>
      <c r="Y218" s="385" t="s">
        <v>47</v>
      </c>
      <c r="Z218" s="386">
        <f t="shared" si="110"/>
        <v>41000</v>
      </c>
      <c r="AA218" s="387"/>
      <c r="AB218" s="429"/>
      <c r="AC218" s="379">
        <f t="shared" si="158"/>
        <v>25000</v>
      </c>
      <c r="AD218" s="377"/>
      <c r="AE218" s="377"/>
      <c r="AF218" s="394" t="s">
        <v>232</v>
      </c>
      <c r="AG218" s="389">
        <v>8</v>
      </c>
      <c r="AH218" s="395">
        <v>7</v>
      </c>
      <c r="AI218" s="391" t="s">
        <v>229</v>
      </c>
      <c r="AJ218" s="378"/>
      <c r="AK218" s="378"/>
      <c r="AL218" s="383">
        <v>0</v>
      </c>
      <c r="AM218" s="380" t="s">
        <v>50</v>
      </c>
      <c r="AN218" s="377" t="s">
        <v>51</v>
      </c>
      <c r="AO218" s="377"/>
      <c r="AP218" s="383"/>
      <c r="AQ218" s="383"/>
      <c r="AR218" s="383"/>
    </row>
    <row r="219" spans="1:46" ht="15" customHeight="1" x14ac:dyDescent="0.3">
      <c r="A219" s="375">
        <v>19</v>
      </c>
      <c r="B219" s="376"/>
      <c r="C219" s="377" t="str">
        <f t="shared" si="155"/>
        <v>100019</v>
      </c>
      <c r="D219" s="377" t="str">
        <f t="shared" si="156"/>
        <v>100019/13</v>
      </c>
      <c r="E219" s="378" t="s">
        <v>251</v>
      </c>
      <c r="F219" s="378" t="s">
        <v>252</v>
      </c>
      <c r="G219" s="377">
        <v>1</v>
      </c>
      <c r="H219" s="379">
        <v>100132</v>
      </c>
      <c r="I219" s="380" t="str">
        <f t="shared" si="151"/>
        <v>Б-100132-13</v>
      </c>
      <c r="J219" s="381">
        <v>2</v>
      </c>
      <c r="K219" s="398">
        <v>11</v>
      </c>
      <c r="L219" s="377" t="s">
        <v>42</v>
      </c>
      <c r="M219" s="381">
        <v>1</v>
      </c>
      <c r="N219" s="377">
        <v>18</v>
      </c>
      <c r="O219" s="378" t="s">
        <v>169</v>
      </c>
      <c r="P219" s="378" t="s">
        <v>234</v>
      </c>
      <c r="Q219" s="378" t="s">
        <v>235</v>
      </c>
      <c r="R219" s="383" t="str">
        <f t="shared" si="157"/>
        <v>1001321</v>
      </c>
      <c r="S219" s="380">
        <v>1</v>
      </c>
      <c r="T219" s="394" t="s">
        <v>145</v>
      </c>
      <c r="U219" s="377">
        <v>50000</v>
      </c>
      <c r="V219" s="377">
        <f t="shared" si="153"/>
        <v>9000</v>
      </c>
      <c r="W219" s="377">
        <v>0</v>
      </c>
      <c r="X219" s="384">
        <v>221</v>
      </c>
      <c r="Y219" s="385" t="s">
        <v>47</v>
      </c>
      <c r="Z219" s="386">
        <f t="shared" si="110"/>
        <v>41000</v>
      </c>
      <c r="AA219" s="387"/>
      <c r="AB219" s="396"/>
      <c r="AC219" s="379">
        <f t="shared" si="158"/>
        <v>25000</v>
      </c>
      <c r="AD219" s="377"/>
      <c r="AE219" s="377"/>
      <c r="AF219" s="394" t="s">
        <v>232</v>
      </c>
      <c r="AG219" s="389">
        <v>8</v>
      </c>
      <c r="AH219" s="397">
        <v>20</v>
      </c>
      <c r="AI219" s="391" t="s">
        <v>229</v>
      </c>
      <c r="AJ219" s="378"/>
      <c r="AK219" s="378"/>
      <c r="AL219" s="383">
        <v>0</v>
      </c>
      <c r="AM219" s="380" t="s">
        <v>50</v>
      </c>
      <c r="AN219" s="377" t="s">
        <v>51</v>
      </c>
      <c r="AO219" s="377"/>
      <c r="AP219" s="383"/>
      <c r="AQ219" s="383"/>
      <c r="AR219" s="383"/>
    </row>
    <row r="220" spans="1:46" ht="15" customHeight="1" x14ac:dyDescent="0.3">
      <c r="A220" s="375">
        <v>19</v>
      </c>
      <c r="B220" s="376"/>
      <c r="C220" s="377" t="str">
        <f t="shared" si="155"/>
        <v>100019</v>
      </c>
      <c r="D220" s="377" t="str">
        <f t="shared" si="156"/>
        <v>100019/13</v>
      </c>
      <c r="E220" s="378" t="s">
        <v>251</v>
      </c>
      <c r="F220" s="378" t="s">
        <v>252</v>
      </c>
      <c r="G220" s="377">
        <v>1</v>
      </c>
      <c r="H220" s="379">
        <v>100133</v>
      </c>
      <c r="I220" s="380" t="str">
        <f t="shared" si="151"/>
        <v>Б-100133-13</v>
      </c>
      <c r="J220" s="381">
        <v>2</v>
      </c>
      <c r="K220" s="398">
        <v>1</v>
      </c>
      <c r="L220" s="377" t="s">
        <v>42</v>
      </c>
      <c r="M220" s="381">
        <v>1</v>
      </c>
      <c r="N220" s="377">
        <v>18</v>
      </c>
      <c r="O220" s="378" t="s">
        <v>170</v>
      </c>
      <c r="P220" s="378" t="s">
        <v>234</v>
      </c>
      <c r="Q220" s="378" t="s">
        <v>235</v>
      </c>
      <c r="R220" s="383" t="str">
        <f t="shared" si="157"/>
        <v>1001331</v>
      </c>
      <c r="S220" s="380">
        <v>1</v>
      </c>
      <c r="T220" s="394" t="s">
        <v>146</v>
      </c>
      <c r="U220" s="377">
        <v>50000</v>
      </c>
      <c r="V220" s="377">
        <f t="shared" si="153"/>
        <v>9000</v>
      </c>
      <c r="W220" s="377">
        <v>0</v>
      </c>
      <c r="X220" s="384">
        <v>222</v>
      </c>
      <c r="Y220" s="385" t="s">
        <v>47</v>
      </c>
      <c r="Z220" s="386">
        <f t="shared" si="110"/>
        <v>41000</v>
      </c>
      <c r="AA220" s="387"/>
      <c r="AB220" s="396"/>
      <c r="AC220" s="379">
        <f t="shared" si="158"/>
        <v>25000</v>
      </c>
      <c r="AD220" s="377"/>
      <c r="AE220" s="377"/>
      <c r="AF220" s="394" t="s">
        <v>232</v>
      </c>
      <c r="AG220" s="389">
        <v>8</v>
      </c>
      <c r="AH220" s="397">
        <v>13</v>
      </c>
      <c r="AI220" s="391" t="s">
        <v>229</v>
      </c>
      <c r="AJ220" s="378"/>
      <c r="AK220" s="378"/>
      <c r="AL220" s="383">
        <v>0</v>
      </c>
      <c r="AM220" s="380" t="s">
        <v>50</v>
      </c>
      <c r="AN220" s="377" t="s">
        <v>51</v>
      </c>
      <c r="AO220" s="377"/>
      <c r="AP220" s="383"/>
      <c r="AQ220" s="383"/>
      <c r="AR220" s="383"/>
    </row>
    <row r="221" spans="1:46" ht="15" customHeight="1" x14ac:dyDescent="0.3">
      <c r="A221" s="375">
        <v>19</v>
      </c>
      <c r="B221" s="376"/>
      <c r="C221" s="377" t="str">
        <f>"1000"&amp;A221</f>
        <v>100019</v>
      </c>
      <c r="D221" s="377" t="str">
        <f>"1000"&amp;A221&amp;"/13"</f>
        <v>100019/13</v>
      </c>
      <c r="E221" s="378" t="s">
        <v>251</v>
      </c>
      <c r="F221" s="378" t="s">
        <v>252</v>
      </c>
      <c r="G221" s="377">
        <v>1</v>
      </c>
      <c r="H221" s="379">
        <v>100134</v>
      </c>
      <c r="I221" s="380" t="str">
        <f>"Б-"&amp;H221&amp;"-13"</f>
        <v>Б-100134-13</v>
      </c>
      <c r="J221" s="381">
        <v>2</v>
      </c>
      <c r="K221" s="377">
        <v>7</v>
      </c>
      <c r="L221" s="377" t="s">
        <v>42</v>
      </c>
      <c r="M221" s="381">
        <v>1</v>
      </c>
      <c r="N221" s="377">
        <v>18</v>
      </c>
      <c r="O221" s="378" t="s">
        <v>167</v>
      </c>
      <c r="P221" s="378" t="s">
        <v>234</v>
      </c>
      <c r="Q221" s="378" t="s">
        <v>235</v>
      </c>
      <c r="R221" s="383" t="str">
        <f>H221&amp;"1"</f>
        <v>1001341</v>
      </c>
      <c r="S221" s="380">
        <v>1</v>
      </c>
      <c r="T221" s="399" t="s">
        <v>147</v>
      </c>
      <c r="U221" s="377">
        <v>50000</v>
      </c>
      <c r="V221" s="377">
        <f>U221*0.18</f>
        <v>9000</v>
      </c>
      <c r="W221" s="377">
        <v>0</v>
      </c>
      <c r="X221" s="384">
        <v>223</v>
      </c>
      <c r="Y221" s="385" t="s">
        <v>47</v>
      </c>
      <c r="Z221" s="386">
        <f t="shared" si="110"/>
        <v>41000</v>
      </c>
      <c r="AA221" s="387"/>
      <c r="AB221" s="388"/>
      <c r="AC221" s="379">
        <f>U221*0.5</f>
        <v>25000</v>
      </c>
      <c r="AD221" s="377"/>
      <c r="AE221" s="377"/>
      <c r="AF221" s="399" t="s">
        <v>422</v>
      </c>
      <c r="AG221" s="389">
        <v>8</v>
      </c>
      <c r="AH221" s="390">
        <v>13</v>
      </c>
      <c r="AI221" s="391" t="s">
        <v>229</v>
      </c>
      <c r="AJ221" s="378"/>
      <c r="AK221" s="378"/>
      <c r="AL221" s="383">
        <v>0</v>
      </c>
      <c r="AM221" s="380" t="s">
        <v>50</v>
      </c>
      <c r="AN221" s="377" t="s">
        <v>51</v>
      </c>
      <c r="AO221" s="377"/>
      <c r="AP221" s="383"/>
      <c r="AQ221" s="383"/>
      <c r="AR221" s="383"/>
    </row>
    <row r="222" spans="1:46" ht="15" customHeight="1" x14ac:dyDescent="0.3">
      <c r="A222" s="375">
        <v>19</v>
      </c>
      <c r="B222" s="376"/>
      <c r="C222" s="377" t="str">
        <f t="shared" ref="C222:C225" si="159">"1000"&amp;A222</f>
        <v>100019</v>
      </c>
      <c r="D222" s="377" t="str">
        <f t="shared" ref="D222:D225" si="160">"1000"&amp;A222&amp;"/13"</f>
        <v>100019/13</v>
      </c>
      <c r="E222" s="378" t="s">
        <v>251</v>
      </c>
      <c r="F222" s="378" t="s">
        <v>252</v>
      </c>
      <c r="G222" s="377">
        <v>1</v>
      </c>
      <c r="H222" s="379">
        <v>100135</v>
      </c>
      <c r="I222" s="380" t="str">
        <f t="shared" si="151"/>
        <v>Б-100135-13</v>
      </c>
      <c r="J222" s="381">
        <v>2</v>
      </c>
      <c r="K222" s="382">
        <v>3</v>
      </c>
      <c r="L222" s="377" t="s">
        <v>42</v>
      </c>
      <c r="M222" s="381">
        <v>1</v>
      </c>
      <c r="N222" s="377">
        <v>18</v>
      </c>
      <c r="O222" s="378" t="s">
        <v>168</v>
      </c>
      <c r="P222" s="378" t="s">
        <v>234</v>
      </c>
      <c r="Q222" s="378" t="s">
        <v>235</v>
      </c>
      <c r="R222" s="383" t="str">
        <f t="shared" ref="R222:R225" si="161">H222&amp;"1"</f>
        <v>1001351</v>
      </c>
      <c r="S222" s="380">
        <v>1</v>
      </c>
      <c r="T222" s="399" t="s">
        <v>148</v>
      </c>
      <c r="U222" s="377">
        <v>50000</v>
      </c>
      <c r="V222" s="377">
        <f t="shared" si="153"/>
        <v>9000</v>
      </c>
      <c r="W222" s="377">
        <v>0</v>
      </c>
      <c r="X222" s="384">
        <v>224</v>
      </c>
      <c r="Y222" s="385" t="s">
        <v>47</v>
      </c>
      <c r="Z222" s="386">
        <f t="shared" si="110"/>
        <v>41000</v>
      </c>
      <c r="AA222" s="387"/>
      <c r="AB222" s="429"/>
      <c r="AC222" s="379">
        <f t="shared" ref="AC222:AC225" si="162">U222*0.5</f>
        <v>25000</v>
      </c>
      <c r="AD222" s="377"/>
      <c r="AE222" s="377"/>
      <c r="AF222" s="399" t="s">
        <v>422</v>
      </c>
      <c r="AG222" s="389">
        <v>8</v>
      </c>
      <c r="AH222" s="395">
        <v>7</v>
      </c>
      <c r="AI222" s="391" t="s">
        <v>229</v>
      </c>
      <c r="AJ222" s="378"/>
      <c r="AK222" s="378"/>
      <c r="AL222" s="383">
        <v>0</v>
      </c>
      <c r="AM222" s="380" t="s">
        <v>50</v>
      </c>
      <c r="AN222" s="377" t="s">
        <v>51</v>
      </c>
      <c r="AO222" s="377"/>
      <c r="AP222" s="383"/>
      <c r="AQ222" s="383"/>
      <c r="AR222" s="383"/>
    </row>
    <row r="223" spans="1:46" ht="15" customHeight="1" x14ac:dyDescent="0.3">
      <c r="A223" s="375">
        <v>19</v>
      </c>
      <c r="B223" s="376"/>
      <c r="C223" s="377" t="str">
        <f t="shared" si="159"/>
        <v>100019</v>
      </c>
      <c r="D223" s="377" t="str">
        <f t="shared" si="160"/>
        <v>100019/13</v>
      </c>
      <c r="E223" s="378" t="s">
        <v>251</v>
      </c>
      <c r="F223" s="378" t="s">
        <v>252</v>
      </c>
      <c r="G223" s="377">
        <v>1</v>
      </c>
      <c r="H223" s="379">
        <v>100136</v>
      </c>
      <c r="I223" s="380" t="str">
        <f t="shared" si="151"/>
        <v>Б-100136-13</v>
      </c>
      <c r="J223" s="381">
        <v>2</v>
      </c>
      <c r="K223" s="377">
        <v>7</v>
      </c>
      <c r="L223" s="377" t="s">
        <v>42</v>
      </c>
      <c r="M223" s="381">
        <v>1</v>
      </c>
      <c r="N223" s="377">
        <v>18</v>
      </c>
      <c r="O223" s="378" t="s">
        <v>168</v>
      </c>
      <c r="P223" s="378" t="s">
        <v>234</v>
      </c>
      <c r="Q223" s="378" t="s">
        <v>235</v>
      </c>
      <c r="R223" s="383" t="str">
        <f t="shared" si="161"/>
        <v>1001361</v>
      </c>
      <c r="S223" s="380">
        <v>1</v>
      </c>
      <c r="T223" s="399" t="s">
        <v>148</v>
      </c>
      <c r="U223" s="377">
        <v>50000</v>
      </c>
      <c r="V223" s="377">
        <f t="shared" si="153"/>
        <v>9000</v>
      </c>
      <c r="W223" s="377">
        <v>0</v>
      </c>
      <c r="X223" s="384">
        <v>225</v>
      </c>
      <c r="Y223" s="385" t="s">
        <v>47</v>
      </c>
      <c r="Z223" s="386">
        <f t="shared" si="110"/>
        <v>41000</v>
      </c>
      <c r="AA223" s="387"/>
      <c r="AB223" s="429"/>
      <c r="AC223" s="379">
        <f t="shared" si="162"/>
        <v>25000</v>
      </c>
      <c r="AD223" s="377"/>
      <c r="AE223" s="377"/>
      <c r="AF223" s="399" t="s">
        <v>422</v>
      </c>
      <c r="AG223" s="389">
        <v>8</v>
      </c>
      <c r="AH223" s="395">
        <v>7</v>
      </c>
      <c r="AI223" s="391" t="s">
        <v>229</v>
      </c>
      <c r="AJ223" s="378"/>
      <c r="AK223" s="378"/>
      <c r="AL223" s="383">
        <v>0</v>
      </c>
      <c r="AM223" s="380" t="s">
        <v>50</v>
      </c>
      <c r="AN223" s="377" t="s">
        <v>51</v>
      </c>
      <c r="AO223" s="377"/>
      <c r="AP223" s="383"/>
      <c r="AQ223" s="383"/>
      <c r="AR223" s="383"/>
    </row>
    <row r="224" spans="1:46" ht="15" customHeight="1" x14ac:dyDescent="0.3">
      <c r="A224" s="375">
        <v>19</v>
      </c>
      <c r="B224" s="376"/>
      <c r="C224" s="377" t="str">
        <f t="shared" si="159"/>
        <v>100019</v>
      </c>
      <c r="D224" s="377" t="str">
        <f t="shared" si="160"/>
        <v>100019/13</v>
      </c>
      <c r="E224" s="378" t="s">
        <v>251</v>
      </c>
      <c r="F224" s="378" t="s">
        <v>252</v>
      </c>
      <c r="G224" s="377">
        <v>1</v>
      </c>
      <c r="H224" s="379">
        <v>100137</v>
      </c>
      <c r="I224" s="380" t="str">
        <f t="shared" si="151"/>
        <v>Б-100137-13</v>
      </c>
      <c r="J224" s="381">
        <v>2</v>
      </c>
      <c r="K224" s="398">
        <v>11</v>
      </c>
      <c r="L224" s="377" t="s">
        <v>42</v>
      </c>
      <c r="M224" s="381">
        <v>1</v>
      </c>
      <c r="N224" s="377">
        <v>18</v>
      </c>
      <c r="O224" s="378" t="s">
        <v>169</v>
      </c>
      <c r="P224" s="378" t="s">
        <v>234</v>
      </c>
      <c r="Q224" s="378" t="s">
        <v>235</v>
      </c>
      <c r="R224" s="383" t="str">
        <f t="shared" si="161"/>
        <v>1001371</v>
      </c>
      <c r="S224" s="380">
        <v>1</v>
      </c>
      <c r="T224" s="399" t="s">
        <v>149</v>
      </c>
      <c r="U224" s="377">
        <v>50000</v>
      </c>
      <c r="V224" s="377">
        <f t="shared" si="153"/>
        <v>9000</v>
      </c>
      <c r="W224" s="377">
        <v>0</v>
      </c>
      <c r="X224" s="384">
        <v>226</v>
      </c>
      <c r="Y224" s="385" t="s">
        <v>47</v>
      </c>
      <c r="Z224" s="386">
        <f t="shared" si="110"/>
        <v>41000</v>
      </c>
      <c r="AA224" s="387"/>
      <c r="AB224" s="396"/>
      <c r="AC224" s="379">
        <f t="shared" si="162"/>
        <v>25000</v>
      </c>
      <c r="AD224" s="377"/>
      <c r="AE224" s="377"/>
      <c r="AF224" s="399" t="s">
        <v>422</v>
      </c>
      <c r="AG224" s="389">
        <v>8</v>
      </c>
      <c r="AH224" s="397">
        <v>20</v>
      </c>
      <c r="AI224" s="391" t="s">
        <v>229</v>
      </c>
      <c r="AJ224" s="378"/>
      <c r="AK224" s="378"/>
      <c r="AL224" s="383">
        <v>0</v>
      </c>
      <c r="AM224" s="380" t="s">
        <v>50</v>
      </c>
      <c r="AN224" s="377" t="s">
        <v>51</v>
      </c>
      <c r="AO224" s="377"/>
      <c r="AP224" s="383"/>
      <c r="AQ224" s="383"/>
      <c r="AR224" s="383"/>
    </row>
    <row r="225" spans="1:45" ht="15" customHeight="1" x14ac:dyDescent="0.3">
      <c r="A225" s="375">
        <v>19</v>
      </c>
      <c r="B225" s="376"/>
      <c r="C225" s="403" t="str">
        <f t="shared" si="159"/>
        <v>100019</v>
      </c>
      <c r="D225" s="403" t="str">
        <f t="shared" si="160"/>
        <v>100019/13</v>
      </c>
      <c r="E225" s="404" t="s">
        <v>251</v>
      </c>
      <c r="F225" s="404" t="s">
        <v>252</v>
      </c>
      <c r="G225" s="377">
        <v>1</v>
      </c>
      <c r="H225" s="379">
        <v>100138</v>
      </c>
      <c r="I225" s="403" t="str">
        <f t="shared" si="151"/>
        <v>Б-100138-13</v>
      </c>
      <c r="J225" s="381">
        <v>2</v>
      </c>
      <c r="K225" s="405">
        <v>1</v>
      </c>
      <c r="L225" s="403" t="s">
        <v>42</v>
      </c>
      <c r="M225" s="406">
        <v>1</v>
      </c>
      <c r="N225" s="403">
        <v>18</v>
      </c>
      <c r="O225" s="404" t="s">
        <v>170</v>
      </c>
      <c r="P225" s="404" t="s">
        <v>234</v>
      </c>
      <c r="Q225" s="404" t="s">
        <v>235</v>
      </c>
      <c r="R225" s="407" t="str">
        <f t="shared" si="161"/>
        <v>1001381</v>
      </c>
      <c r="S225" s="403">
        <v>1</v>
      </c>
      <c r="T225" s="401" t="s">
        <v>150</v>
      </c>
      <c r="U225" s="377">
        <v>50000</v>
      </c>
      <c r="V225" s="403">
        <f t="shared" si="153"/>
        <v>9000</v>
      </c>
      <c r="W225" s="403">
        <v>0</v>
      </c>
      <c r="X225" s="384">
        <v>227</v>
      </c>
      <c r="Y225" s="408" t="s">
        <v>47</v>
      </c>
      <c r="Z225" s="386">
        <f t="shared" si="110"/>
        <v>41000</v>
      </c>
      <c r="AA225" s="409"/>
      <c r="AB225" s="409"/>
      <c r="AC225" s="410">
        <f t="shared" si="162"/>
        <v>25000</v>
      </c>
      <c r="AD225" s="403"/>
      <c r="AE225" s="403"/>
      <c r="AF225" s="401" t="s">
        <v>422</v>
      </c>
      <c r="AG225" s="411">
        <v>8</v>
      </c>
      <c r="AH225" s="412">
        <v>13</v>
      </c>
      <c r="AI225" s="413" t="s">
        <v>229</v>
      </c>
      <c r="AJ225" s="404"/>
      <c r="AK225" s="404"/>
      <c r="AL225" s="407">
        <v>0</v>
      </c>
      <c r="AM225" s="403" t="s">
        <v>50</v>
      </c>
      <c r="AN225" s="403" t="s">
        <v>51</v>
      </c>
      <c r="AO225" s="403"/>
      <c r="AP225" s="407"/>
      <c r="AQ225" s="407"/>
      <c r="AR225" s="407"/>
      <c r="AS225" s="330"/>
    </row>
    <row r="226" spans="1:45" ht="15" customHeight="1" x14ac:dyDescent="0.3">
      <c r="A226" s="375">
        <v>20</v>
      </c>
      <c r="B226" s="441"/>
      <c r="C226" s="377" t="str">
        <f>"1000"&amp;A226</f>
        <v>100020</v>
      </c>
      <c r="D226" s="377" t="str">
        <f>"1000"&amp;A226&amp;"/13"</f>
        <v>100020/13</v>
      </c>
      <c r="E226" s="378" t="s">
        <v>251</v>
      </c>
      <c r="F226" s="378" t="s">
        <v>252</v>
      </c>
      <c r="G226" s="377">
        <v>1</v>
      </c>
      <c r="H226" s="379">
        <v>100139</v>
      </c>
      <c r="I226" s="380" t="str">
        <f>"Б-"&amp;H226&amp;"-13"</f>
        <v>Б-100139-13</v>
      </c>
      <c r="J226" s="381">
        <v>2</v>
      </c>
      <c r="K226" s="382">
        <v>2</v>
      </c>
      <c r="L226" s="377" t="s">
        <v>42</v>
      </c>
      <c r="M226" s="381">
        <v>1</v>
      </c>
      <c r="N226" s="377">
        <v>18</v>
      </c>
      <c r="O226" s="378" t="s">
        <v>167</v>
      </c>
      <c r="P226" s="378" t="s">
        <v>234</v>
      </c>
      <c r="Q226" s="378" t="s">
        <v>235</v>
      </c>
      <c r="R226" s="383" t="str">
        <f>H226&amp;"1"</f>
        <v>1001391</v>
      </c>
      <c r="S226" s="380">
        <v>1</v>
      </c>
      <c r="T226" s="378" t="s">
        <v>139</v>
      </c>
      <c r="U226" s="377">
        <v>50000</v>
      </c>
      <c r="V226" s="377">
        <f>U226*0.18</f>
        <v>9000</v>
      </c>
      <c r="W226" s="377">
        <v>0</v>
      </c>
      <c r="X226" s="384">
        <v>228</v>
      </c>
      <c r="Y226" s="385" t="s">
        <v>47</v>
      </c>
      <c r="Z226" s="386">
        <f t="shared" si="110"/>
        <v>41000</v>
      </c>
      <c r="AA226" s="387"/>
      <c r="AB226" s="388"/>
      <c r="AC226" s="379">
        <f>U226*0.5</f>
        <v>25000</v>
      </c>
      <c r="AD226" s="377"/>
      <c r="AE226" s="377"/>
      <c r="AF226" s="378" t="s">
        <v>231</v>
      </c>
      <c r="AG226" s="389">
        <v>8</v>
      </c>
      <c r="AH226" s="390">
        <v>13</v>
      </c>
      <c r="AI226" s="391" t="s">
        <v>229</v>
      </c>
      <c r="AJ226" s="378"/>
      <c r="AK226" s="378"/>
      <c r="AL226" s="383">
        <v>0</v>
      </c>
      <c r="AM226" s="380" t="s">
        <v>50</v>
      </c>
      <c r="AN226" s="377" t="s">
        <v>51</v>
      </c>
      <c r="AO226" s="377"/>
      <c r="AP226" s="383"/>
      <c r="AQ226" s="383"/>
      <c r="AR226" s="383"/>
      <c r="AS226" s="380" t="s">
        <v>65</v>
      </c>
    </row>
    <row r="227" spans="1:45" ht="15" customHeight="1" x14ac:dyDescent="0.3">
      <c r="A227" s="375">
        <v>20</v>
      </c>
      <c r="B227" s="441"/>
      <c r="C227" s="377" t="str">
        <f t="shared" ref="C227:C230" si="163">"1000"&amp;A227</f>
        <v>100020</v>
      </c>
      <c r="D227" s="377" t="str">
        <f t="shared" ref="D227:D230" si="164">"1000"&amp;A227&amp;"/13"</f>
        <v>100020/13</v>
      </c>
      <c r="E227" s="378" t="s">
        <v>251</v>
      </c>
      <c r="F227" s="378" t="s">
        <v>252</v>
      </c>
      <c r="G227" s="377">
        <v>1</v>
      </c>
      <c r="H227" s="379">
        <v>100140</v>
      </c>
      <c r="I227" s="380" t="str">
        <f t="shared" ref="I227:I230" si="165">"Б-"&amp;H227&amp;"-13"</f>
        <v>Б-100140-13</v>
      </c>
      <c r="J227" s="381">
        <v>2</v>
      </c>
      <c r="K227" s="377">
        <v>7</v>
      </c>
      <c r="L227" s="377" t="s">
        <v>42</v>
      </c>
      <c r="M227" s="381">
        <v>1</v>
      </c>
      <c r="N227" s="377">
        <v>18</v>
      </c>
      <c r="O227" s="378" t="s">
        <v>168</v>
      </c>
      <c r="P227" s="378" t="s">
        <v>234</v>
      </c>
      <c r="Q227" s="378" t="s">
        <v>235</v>
      </c>
      <c r="R227" s="383" t="str">
        <f t="shared" ref="R227:R230" si="166">H227&amp;"1"</f>
        <v>1001401</v>
      </c>
      <c r="S227" s="380">
        <v>1</v>
      </c>
      <c r="T227" s="378" t="s">
        <v>140</v>
      </c>
      <c r="U227" s="377">
        <v>50000</v>
      </c>
      <c r="V227" s="377">
        <f t="shared" ref="V227:V230" si="167">U227*0.18</f>
        <v>9000</v>
      </c>
      <c r="W227" s="377">
        <v>0</v>
      </c>
      <c r="X227" s="384">
        <v>229</v>
      </c>
      <c r="Y227" s="385" t="s">
        <v>47</v>
      </c>
      <c r="Z227" s="386">
        <f t="shared" si="110"/>
        <v>41000</v>
      </c>
      <c r="AA227" s="387"/>
      <c r="AB227" s="429"/>
      <c r="AC227" s="379">
        <f t="shared" ref="AC227:AC230" si="168">U227*0.5</f>
        <v>25000</v>
      </c>
      <c r="AD227" s="377"/>
      <c r="AE227" s="377"/>
      <c r="AF227" s="378" t="s">
        <v>231</v>
      </c>
      <c r="AG227" s="389">
        <v>8</v>
      </c>
      <c r="AH227" s="395">
        <v>7</v>
      </c>
      <c r="AI227" s="391" t="s">
        <v>229</v>
      </c>
      <c r="AJ227" s="378"/>
      <c r="AK227" s="378"/>
      <c r="AL227" s="383">
        <v>0</v>
      </c>
      <c r="AM227" s="380" t="s">
        <v>50</v>
      </c>
      <c r="AN227" s="377" t="s">
        <v>51</v>
      </c>
      <c r="AO227" s="377"/>
      <c r="AP227" s="383"/>
      <c r="AQ227" s="383"/>
      <c r="AR227" s="383"/>
      <c r="AS227" t="s">
        <v>89</v>
      </c>
    </row>
    <row r="228" spans="1:45" ht="15" customHeight="1" x14ac:dyDescent="0.3">
      <c r="A228" s="375">
        <v>20</v>
      </c>
      <c r="B228" s="441"/>
      <c r="C228" s="377" t="str">
        <f t="shared" si="163"/>
        <v>100020</v>
      </c>
      <c r="D228" s="377" t="str">
        <f t="shared" si="164"/>
        <v>100020/13</v>
      </c>
      <c r="E228" s="378" t="s">
        <v>251</v>
      </c>
      <c r="F228" s="378" t="s">
        <v>252</v>
      </c>
      <c r="G228" s="377">
        <v>1</v>
      </c>
      <c r="H228" s="379">
        <v>100141</v>
      </c>
      <c r="I228" s="380" t="str">
        <f t="shared" si="165"/>
        <v>Б-100141-13</v>
      </c>
      <c r="J228" s="381">
        <v>2</v>
      </c>
      <c r="K228" s="377">
        <v>7</v>
      </c>
      <c r="L228" s="382" t="s">
        <v>91</v>
      </c>
      <c r="M228" s="381">
        <v>1</v>
      </c>
      <c r="N228" s="377">
        <v>18</v>
      </c>
      <c r="O228" s="378" t="s">
        <v>168</v>
      </c>
      <c r="P228" s="378" t="s">
        <v>234</v>
      </c>
      <c r="Q228" s="378" t="s">
        <v>235</v>
      </c>
      <c r="R228" s="383" t="str">
        <f t="shared" si="166"/>
        <v>1001411</v>
      </c>
      <c r="S228" s="380">
        <v>1</v>
      </c>
      <c r="T228" s="378" t="s">
        <v>140</v>
      </c>
      <c r="U228" s="377">
        <v>50000</v>
      </c>
      <c r="V228" s="377">
        <f t="shared" si="167"/>
        <v>9000</v>
      </c>
      <c r="W228" s="377">
        <v>0</v>
      </c>
      <c r="X228" s="384">
        <v>230</v>
      </c>
      <c r="Y228" s="385" t="s">
        <v>47</v>
      </c>
      <c r="Z228" s="386">
        <f t="shared" si="110"/>
        <v>41000</v>
      </c>
      <c r="AA228" s="387"/>
      <c r="AB228" s="429"/>
      <c r="AC228" s="379">
        <v>100000</v>
      </c>
      <c r="AD228" s="377"/>
      <c r="AE228" s="377"/>
      <c r="AF228" s="378" t="s">
        <v>231</v>
      </c>
      <c r="AG228" s="389">
        <v>8</v>
      </c>
      <c r="AH228" s="395">
        <v>7</v>
      </c>
      <c r="AI228" s="391" t="s">
        <v>229</v>
      </c>
      <c r="AJ228" s="378"/>
      <c r="AK228" s="378"/>
      <c r="AL228" s="383">
        <v>0</v>
      </c>
      <c r="AM228" s="380" t="s">
        <v>50</v>
      </c>
      <c r="AN228" s="377" t="s">
        <v>51</v>
      </c>
      <c r="AO228" s="377"/>
      <c r="AP228" s="383"/>
      <c r="AQ228" s="383"/>
      <c r="AR228" s="383"/>
      <c r="AS228" t="s">
        <v>90</v>
      </c>
    </row>
    <row r="229" spans="1:45" ht="15" customHeight="1" x14ac:dyDescent="0.3">
      <c r="A229" s="375">
        <v>20</v>
      </c>
      <c r="B229" s="441"/>
      <c r="C229" s="377" t="str">
        <f t="shared" si="163"/>
        <v>100020</v>
      </c>
      <c r="D229" s="377" t="str">
        <f t="shared" si="164"/>
        <v>100020/13</v>
      </c>
      <c r="E229" s="378" t="s">
        <v>251</v>
      </c>
      <c r="F229" s="378" t="s">
        <v>252</v>
      </c>
      <c r="G229" s="377">
        <v>1</v>
      </c>
      <c r="H229" s="379">
        <v>100142</v>
      </c>
      <c r="I229" s="380" t="str">
        <f t="shared" si="165"/>
        <v>Б-100142-13</v>
      </c>
      <c r="J229" s="381">
        <v>2</v>
      </c>
      <c r="K229" s="382">
        <v>11</v>
      </c>
      <c r="L229" s="377" t="s">
        <v>42</v>
      </c>
      <c r="M229" s="381">
        <v>1</v>
      </c>
      <c r="N229" s="377">
        <v>18</v>
      </c>
      <c r="O229" s="378" t="s">
        <v>169</v>
      </c>
      <c r="P229" s="378" t="s">
        <v>234</v>
      </c>
      <c r="Q229" s="378" t="s">
        <v>235</v>
      </c>
      <c r="R229" s="383" t="str">
        <f t="shared" si="166"/>
        <v>1001421</v>
      </c>
      <c r="S229" s="380">
        <v>1</v>
      </c>
      <c r="T229" s="378" t="s">
        <v>141</v>
      </c>
      <c r="U229" s="377">
        <v>50000</v>
      </c>
      <c r="V229" s="377">
        <f t="shared" si="167"/>
        <v>9000</v>
      </c>
      <c r="W229" s="377">
        <v>0</v>
      </c>
      <c r="X229" s="384">
        <v>231</v>
      </c>
      <c r="Y229" s="385" t="s">
        <v>47</v>
      </c>
      <c r="Z229" s="386">
        <f t="shared" si="110"/>
        <v>41000</v>
      </c>
      <c r="AA229" s="387"/>
      <c r="AB229" s="396"/>
      <c r="AC229" s="379">
        <f t="shared" si="168"/>
        <v>25000</v>
      </c>
      <c r="AD229" s="377"/>
      <c r="AE229" s="377"/>
      <c r="AF229" s="378" t="s">
        <v>231</v>
      </c>
      <c r="AG229" s="389">
        <v>8</v>
      </c>
      <c r="AH229" s="397">
        <v>20</v>
      </c>
      <c r="AI229" s="391" t="s">
        <v>229</v>
      </c>
      <c r="AJ229" s="378"/>
      <c r="AK229" s="378"/>
      <c r="AL229" s="383">
        <v>0</v>
      </c>
      <c r="AM229" s="380" t="s">
        <v>50</v>
      </c>
      <c r="AN229" s="377" t="s">
        <v>51</v>
      </c>
      <c r="AO229" s="377"/>
      <c r="AP229" s="383"/>
      <c r="AQ229" s="383"/>
      <c r="AR229" s="383"/>
    </row>
    <row r="230" spans="1:45" ht="15" customHeight="1" x14ac:dyDescent="0.3">
      <c r="A230" s="375">
        <v>20</v>
      </c>
      <c r="B230" s="441"/>
      <c r="C230" s="377" t="str">
        <f t="shared" si="163"/>
        <v>100020</v>
      </c>
      <c r="D230" s="377" t="str">
        <f t="shared" si="164"/>
        <v>100020/13</v>
      </c>
      <c r="E230" s="378" t="s">
        <v>251</v>
      </c>
      <c r="F230" s="378" t="s">
        <v>252</v>
      </c>
      <c r="G230" s="377">
        <v>1</v>
      </c>
      <c r="H230" s="379">
        <v>100143</v>
      </c>
      <c r="I230" s="380" t="str">
        <f t="shared" si="165"/>
        <v>Б-100143-13</v>
      </c>
      <c r="J230" s="381">
        <v>2</v>
      </c>
      <c r="K230" s="398">
        <v>1</v>
      </c>
      <c r="L230" s="377" t="s">
        <v>42</v>
      </c>
      <c r="M230" s="381">
        <v>1</v>
      </c>
      <c r="N230" s="377">
        <v>18</v>
      </c>
      <c r="O230" s="378" t="s">
        <v>170</v>
      </c>
      <c r="P230" s="378" t="s">
        <v>234</v>
      </c>
      <c r="Q230" s="378" t="s">
        <v>235</v>
      </c>
      <c r="R230" s="383" t="str">
        <f t="shared" si="166"/>
        <v>1001431</v>
      </c>
      <c r="S230" s="380">
        <v>1</v>
      </c>
      <c r="T230" s="378" t="s">
        <v>142</v>
      </c>
      <c r="U230" s="377">
        <v>50000</v>
      </c>
      <c r="V230" s="377">
        <f t="shared" si="167"/>
        <v>9000</v>
      </c>
      <c r="W230" s="377">
        <v>0</v>
      </c>
      <c r="X230" s="384">
        <v>232</v>
      </c>
      <c r="Y230" s="385" t="s">
        <v>47</v>
      </c>
      <c r="Z230" s="386">
        <f t="shared" si="110"/>
        <v>41000</v>
      </c>
      <c r="AA230" s="387"/>
      <c r="AB230" s="396"/>
      <c r="AC230" s="379">
        <f t="shared" si="168"/>
        <v>25000</v>
      </c>
      <c r="AD230" s="377"/>
      <c r="AE230" s="377"/>
      <c r="AF230" s="378" t="s">
        <v>231</v>
      </c>
      <c r="AG230" s="389">
        <v>8</v>
      </c>
      <c r="AH230" s="397">
        <v>13</v>
      </c>
      <c r="AI230" s="391" t="s">
        <v>229</v>
      </c>
      <c r="AJ230" s="378"/>
      <c r="AK230" s="378"/>
      <c r="AL230" s="383">
        <v>0</v>
      </c>
      <c r="AM230" s="380" t="s">
        <v>50</v>
      </c>
      <c r="AN230" s="377" t="s">
        <v>51</v>
      </c>
      <c r="AO230" s="377"/>
      <c r="AP230" s="383"/>
      <c r="AQ230" s="383"/>
      <c r="AR230" s="383"/>
    </row>
    <row r="231" spans="1:45" ht="15" customHeight="1" x14ac:dyDescent="0.3">
      <c r="A231" s="375">
        <v>20</v>
      </c>
      <c r="B231" s="441"/>
      <c r="C231" s="377" t="str">
        <f>"1000"&amp;A231</f>
        <v>100020</v>
      </c>
      <c r="D231" s="377" t="str">
        <f>"1000"&amp;A231&amp;"/13"</f>
        <v>100020/13</v>
      </c>
      <c r="E231" s="378" t="s">
        <v>251</v>
      </c>
      <c r="F231" s="378" t="s">
        <v>252</v>
      </c>
      <c r="G231" s="377">
        <v>1</v>
      </c>
      <c r="H231" s="379">
        <v>100144</v>
      </c>
      <c r="I231" s="380" t="str">
        <f>"Б-"&amp;H231&amp;"-13"</f>
        <v>Б-100144-13</v>
      </c>
      <c r="J231" s="381">
        <v>2</v>
      </c>
      <c r="K231" s="377">
        <v>7</v>
      </c>
      <c r="L231" s="377" t="s">
        <v>42</v>
      </c>
      <c r="M231" s="381">
        <v>1</v>
      </c>
      <c r="N231" s="377">
        <v>18</v>
      </c>
      <c r="O231" s="378" t="s">
        <v>167</v>
      </c>
      <c r="P231" s="378" t="s">
        <v>234</v>
      </c>
      <c r="Q231" s="378" t="s">
        <v>235</v>
      </c>
      <c r="R231" s="383" t="str">
        <f>H231&amp;"1"</f>
        <v>1001441</v>
      </c>
      <c r="S231" s="380">
        <v>1</v>
      </c>
      <c r="T231" s="394" t="s">
        <v>143</v>
      </c>
      <c r="U231" s="377">
        <v>50000</v>
      </c>
      <c r="V231" s="377">
        <f>U231*0.18</f>
        <v>9000</v>
      </c>
      <c r="W231" s="377">
        <v>0</v>
      </c>
      <c r="X231" s="384">
        <v>233</v>
      </c>
      <c r="Y231" s="385" t="s">
        <v>47</v>
      </c>
      <c r="Z231" s="386">
        <f t="shared" si="110"/>
        <v>41000</v>
      </c>
      <c r="AA231" s="387"/>
      <c r="AB231" s="388"/>
      <c r="AC231" s="379">
        <f>U231*0.5</f>
        <v>25000</v>
      </c>
      <c r="AD231" s="377"/>
      <c r="AE231" s="377"/>
      <c r="AF231" s="394" t="s">
        <v>232</v>
      </c>
      <c r="AG231" s="389">
        <v>8</v>
      </c>
      <c r="AH231" s="390">
        <v>13</v>
      </c>
      <c r="AI231" s="391" t="s">
        <v>229</v>
      </c>
      <c r="AJ231" s="378"/>
      <c r="AK231" s="378"/>
      <c r="AL231" s="383">
        <v>0</v>
      </c>
      <c r="AM231" s="380" t="s">
        <v>50</v>
      </c>
      <c r="AN231" s="377" t="s">
        <v>51</v>
      </c>
      <c r="AO231" s="377"/>
      <c r="AP231" s="383"/>
      <c r="AQ231" s="383"/>
      <c r="AR231" s="383"/>
    </row>
    <row r="232" spans="1:45" ht="15" customHeight="1" x14ac:dyDescent="0.3">
      <c r="A232" s="375">
        <v>20</v>
      </c>
      <c r="B232" s="441"/>
      <c r="C232" s="377" t="str">
        <f t="shared" ref="C232:C235" si="169">"1000"&amp;A232</f>
        <v>100020</v>
      </c>
      <c r="D232" s="377" t="str">
        <f t="shared" ref="D232:D235" si="170">"1000"&amp;A232&amp;"/13"</f>
        <v>100020/13</v>
      </c>
      <c r="E232" s="378" t="s">
        <v>251</v>
      </c>
      <c r="F232" s="378" t="s">
        <v>252</v>
      </c>
      <c r="G232" s="377">
        <v>1</v>
      </c>
      <c r="H232" s="379">
        <v>100145</v>
      </c>
      <c r="I232" s="380" t="str">
        <f t="shared" ref="I232:I235" si="171">"Б-"&amp;H232&amp;"-13"</f>
        <v>Б-100145-13</v>
      </c>
      <c r="J232" s="381">
        <v>2</v>
      </c>
      <c r="K232" s="398">
        <v>12</v>
      </c>
      <c r="L232" s="377" t="s">
        <v>42</v>
      </c>
      <c r="M232" s="381">
        <v>1</v>
      </c>
      <c r="N232" s="377">
        <v>18</v>
      </c>
      <c r="O232" s="378" t="s">
        <v>168</v>
      </c>
      <c r="P232" s="378" t="s">
        <v>234</v>
      </c>
      <c r="Q232" s="378" t="s">
        <v>235</v>
      </c>
      <c r="R232" s="383" t="str">
        <f t="shared" ref="R232:R235" si="172">H232&amp;"1"</f>
        <v>1001451</v>
      </c>
      <c r="S232" s="380">
        <v>1</v>
      </c>
      <c r="T232" s="394" t="s">
        <v>144</v>
      </c>
      <c r="U232" s="377">
        <v>50000</v>
      </c>
      <c r="V232" s="377">
        <f t="shared" ref="V232:V235" si="173">U232*0.18</f>
        <v>9000</v>
      </c>
      <c r="W232" s="377">
        <v>0</v>
      </c>
      <c r="X232" s="384">
        <v>234</v>
      </c>
      <c r="Y232" s="385" t="s">
        <v>47</v>
      </c>
      <c r="Z232" s="386">
        <f t="shared" si="110"/>
        <v>41000</v>
      </c>
      <c r="AA232" s="387"/>
      <c r="AB232" s="429"/>
      <c r="AC232" s="379">
        <f t="shared" ref="AC232:AC235" si="174">U232*0.5</f>
        <v>25000</v>
      </c>
      <c r="AD232" s="377"/>
      <c r="AE232" s="377"/>
      <c r="AF232" s="394" t="s">
        <v>232</v>
      </c>
      <c r="AG232" s="389">
        <v>8</v>
      </c>
      <c r="AH232" s="395">
        <v>7</v>
      </c>
      <c r="AI232" s="391" t="s">
        <v>229</v>
      </c>
      <c r="AJ232" s="378"/>
      <c r="AK232" s="378"/>
      <c r="AL232" s="383">
        <v>0</v>
      </c>
      <c r="AM232" s="380" t="s">
        <v>50</v>
      </c>
      <c r="AN232" s="377" t="s">
        <v>51</v>
      </c>
      <c r="AO232" s="377"/>
      <c r="AP232" s="383"/>
      <c r="AQ232" s="383"/>
      <c r="AR232" s="383"/>
    </row>
    <row r="233" spans="1:45" ht="15" customHeight="1" x14ac:dyDescent="0.3">
      <c r="A233" s="375">
        <v>20</v>
      </c>
      <c r="B233" s="441"/>
      <c r="C233" s="377" t="str">
        <f t="shared" si="169"/>
        <v>100020</v>
      </c>
      <c r="D233" s="377" t="str">
        <f t="shared" si="170"/>
        <v>100020/13</v>
      </c>
      <c r="E233" s="378" t="s">
        <v>251</v>
      </c>
      <c r="F233" s="378" t="s">
        <v>252</v>
      </c>
      <c r="G233" s="377">
        <v>1</v>
      </c>
      <c r="H233" s="379">
        <v>100146</v>
      </c>
      <c r="I233" s="380" t="str">
        <f t="shared" si="171"/>
        <v>Б-100146-13</v>
      </c>
      <c r="J233" s="381">
        <v>2</v>
      </c>
      <c r="K233" s="377">
        <v>7</v>
      </c>
      <c r="L233" s="377" t="s">
        <v>42</v>
      </c>
      <c r="M233" s="450">
        <v>0</v>
      </c>
      <c r="N233" s="377">
        <v>18</v>
      </c>
      <c r="O233" s="378" t="s">
        <v>168</v>
      </c>
      <c r="P233" s="378" t="s">
        <v>234</v>
      </c>
      <c r="Q233" s="378" t="s">
        <v>235</v>
      </c>
      <c r="R233" s="383" t="str">
        <f t="shared" si="172"/>
        <v>1001461</v>
      </c>
      <c r="S233" s="380">
        <v>1</v>
      </c>
      <c r="T233" s="394" t="s">
        <v>144</v>
      </c>
      <c r="U233" s="377">
        <v>50000</v>
      </c>
      <c r="V233" s="377">
        <f t="shared" si="173"/>
        <v>9000</v>
      </c>
      <c r="W233" s="377">
        <v>0</v>
      </c>
      <c r="X233" s="384">
        <v>235</v>
      </c>
      <c r="Y233" s="385" t="s">
        <v>47</v>
      </c>
      <c r="Z233" s="386">
        <f t="shared" si="110"/>
        <v>41000</v>
      </c>
      <c r="AA233" s="387"/>
      <c r="AB233" s="429"/>
      <c r="AC233" s="379">
        <f t="shared" si="174"/>
        <v>25000</v>
      </c>
      <c r="AD233" s="377"/>
      <c r="AE233" s="377"/>
      <c r="AF233" s="394" t="s">
        <v>232</v>
      </c>
      <c r="AG233" s="389">
        <v>8</v>
      </c>
      <c r="AH233" s="395">
        <v>7</v>
      </c>
      <c r="AI233" s="391" t="s">
        <v>229</v>
      </c>
      <c r="AJ233" s="378"/>
      <c r="AK233" s="378"/>
      <c r="AL233" s="383">
        <v>0</v>
      </c>
      <c r="AM233" s="380" t="s">
        <v>50</v>
      </c>
      <c r="AN233" s="377" t="s">
        <v>51</v>
      </c>
      <c r="AO233" s="377"/>
      <c r="AP233" s="383"/>
      <c r="AQ233" s="383"/>
      <c r="AR233" s="383"/>
    </row>
    <row r="234" spans="1:45" ht="15" customHeight="1" x14ac:dyDescent="0.3">
      <c r="A234" s="375">
        <v>20</v>
      </c>
      <c r="B234" s="441"/>
      <c r="C234" s="377" t="str">
        <f t="shared" si="169"/>
        <v>100020</v>
      </c>
      <c r="D234" s="377" t="str">
        <f t="shared" si="170"/>
        <v>100020/13</v>
      </c>
      <c r="E234" s="378" t="s">
        <v>251</v>
      </c>
      <c r="F234" s="378" t="s">
        <v>252</v>
      </c>
      <c r="G234" s="377">
        <v>1</v>
      </c>
      <c r="H234" s="379">
        <v>100147</v>
      </c>
      <c r="I234" s="380" t="str">
        <f t="shared" si="171"/>
        <v>Б-100147-13</v>
      </c>
      <c r="J234" s="381">
        <v>2</v>
      </c>
      <c r="K234" s="398">
        <v>11</v>
      </c>
      <c r="L234" s="377" t="s">
        <v>42</v>
      </c>
      <c r="M234" s="381">
        <v>1</v>
      </c>
      <c r="N234" s="377">
        <v>18</v>
      </c>
      <c r="O234" s="378" t="s">
        <v>169</v>
      </c>
      <c r="P234" s="378" t="s">
        <v>234</v>
      </c>
      <c r="Q234" s="378" t="s">
        <v>235</v>
      </c>
      <c r="R234" s="383" t="str">
        <f t="shared" si="172"/>
        <v>1001471</v>
      </c>
      <c r="S234" s="380">
        <v>1</v>
      </c>
      <c r="T234" s="394" t="s">
        <v>145</v>
      </c>
      <c r="U234" s="377">
        <v>50000</v>
      </c>
      <c r="V234" s="377">
        <f t="shared" si="173"/>
        <v>9000</v>
      </c>
      <c r="W234" s="377">
        <v>0</v>
      </c>
      <c r="X234" s="384">
        <v>236</v>
      </c>
      <c r="Y234" s="385" t="s">
        <v>47</v>
      </c>
      <c r="Z234" s="386">
        <f t="shared" si="110"/>
        <v>41000</v>
      </c>
      <c r="AA234" s="387"/>
      <c r="AB234" s="396"/>
      <c r="AC234" s="379">
        <f t="shared" si="174"/>
        <v>25000</v>
      </c>
      <c r="AD234" s="377"/>
      <c r="AE234" s="377"/>
      <c r="AF234" s="394" t="s">
        <v>232</v>
      </c>
      <c r="AG234" s="389">
        <v>8</v>
      </c>
      <c r="AH234" s="397">
        <v>20</v>
      </c>
      <c r="AI234" s="391" t="s">
        <v>229</v>
      </c>
      <c r="AJ234" s="378"/>
      <c r="AK234" s="378"/>
      <c r="AL234" s="383">
        <v>0</v>
      </c>
      <c r="AM234" s="380" t="s">
        <v>50</v>
      </c>
      <c r="AN234" s="377" t="s">
        <v>51</v>
      </c>
      <c r="AO234" s="377"/>
      <c r="AP234" s="383"/>
      <c r="AQ234" s="383"/>
      <c r="AR234" s="383"/>
    </row>
    <row r="235" spans="1:45" ht="15" customHeight="1" x14ac:dyDescent="0.3">
      <c r="A235" s="375">
        <v>20</v>
      </c>
      <c r="B235" s="441"/>
      <c r="C235" s="377" t="str">
        <f t="shared" si="169"/>
        <v>100020</v>
      </c>
      <c r="D235" s="377" t="str">
        <f t="shared" si="170"/>
        <v>100020/13</v>
      </c>
      <c r="E235" s="378" t="s">
        <v>251</v>
      </c>
      <c r="F235" s="378" t="s">
        <v>252</v>
      </c>
      <c r="G235" s="377">
        <v>1</v>
      </c>
      <c r="H235" s="379">
        <v>100148</v>
      </c>
      <c r="I235" s="380" t="str">
        <f t="shared" si="171"/>
        <v>Б-100148-13</v>
      </c>
      <c r="J235" s="381">
        <v>2</v>
      </c>
      <c r="K235" s="398">
        <v>1</v>
      </c>
      <c r="L235" s="377" t="s">
        <v>42</v>
      </c>
      <c r="M235" s="381">
        <v>1</v>
      </c>
      <c r="N235" s="377">
        <v>18</v>
      </c>
      <c r="O235" s="378" t="s">
        <v>170</v>
      </c>
      <c r="P235" s="378" t="s">
        <v>234</v>
      </c>
      <c r="Q235" s="378" t="s">
        <v>235</v>
      </c>
      <c r="R235" s="383" t="str">
        <f t="shared" si="172"/>
        <v>1001481</v>
      </c>
      <c r="S235" s="380">
        <v>1</v>
      </c>
      <c r="T235" s="394" t="s">
        <v>146</v>
      </c>
      <c r="U235" s="377">
        <v>50000</v>
      </c>
      <c r="V235" s="377">
        <f t="shared" si="173"/>
        <v>9000</v>
      </c>
      <c r="W235" s="377">
        <v>0</v>
      </c>
      <c r="X235" s="384">
        <v>237</v>
      </c>
      <c r="Y235" s="385" t="s">
        <v>47</v>
      </c>
      <c r="Z235" s="386">
        <f t="shared" si="110"/>
        <v>41000</v>
      </c>
      <c r="AA235" s="387"/>
      <c r="AB235" s="396"/>
      <c r="AC235" s="379">
        <f t="shared" si="174"/>
        <v>25000</v>
      </c>
      <c r="AD235" s="377"/>
      <c r="AE235" s="377"/>
      <c r="AF235" s="394" t="s">
        <v>232</v>
      </c>
      <c r="AG235" s="389">
        <v>8</v>
      </c>
      <c r="AH235" s="397">
        <v>13</v>
      </c>
      <c r="AI235" s="391" t="s">
        <v>229</v>
      </c>
      <c r="AJ235" s="378"/>
      <c r="AK235" s="378"/>
      <c r="AL235" s="383">
        <v>0</v>
      </c>
      <c r="AM235" s="380" t="s">
        <v>50</v>
      </c>
      <c r="AN235" s="377" t="s">
        <v>51</v>
      </c>
      <c r="AO235" s="377"/>
      <c r="AP235" s="383"/>
      <c r="AQ235" s="383"/>
      <c r="AR235" s="383"/>
    </row>
    <row r="236" spans="1:45" ht="15" customHeight="1" x14ac:dyDescent="0.3">
      <c r="A236" s="375">
        <v>20</v>
      </c>
      <c r="B236" s="441"/>
      <c r="C236" s="377" t="str">
        <f>"1000"&amp;A236</f>
        <v>100020</v>
      </c>
      <c r="D236" s="377" t="str">
        <f>"1000"&amp;A236&amp;"/13"</f>
        <v>100020/13</v>
      </c>
      <c r="E236" s="378" t="s">
        <v>251</v>
      </c>
      <c r="F236" s="378" t="s">
        <v>252</v>
      </c>
      <c r="G236" s="377">
        <v>1</v>
      </c>
      <c r="H236" s="379">
        <v>100149</v>
      </c>
      <c r="I236" s="380" t="str">
        <f>"Б-"&amp;H236&amp;"-13"</f>
        <v>Б-100149-13</v>
      </c>
      <c r="J236" s="381">
        <v>2</v>
      </c>
      <c r="K236" s="377">
        <v>7</v>
      </c>
      <c r="L236" s="377" t="s">
        <v>42</v>
      </c>
      <c r="M236" s="381">
        <v>1</v>
      </c>
      <c r="N236" s="377">
        <v>18</v>
      </c>
      <c r="O236" s="378" t="s">
        <v>167</v>
      </c>
      <c r="P236" s="378" t="s">
        <v>234</v>
      </c>
      <c r="Q236" s="378" t="s">
        <v>235</v>
      </c>
      <c r="R236" s="383" t="str">
        <f>H236&amp;"1"</f>
        <v>1001491</v>
      </c>
      <c r="S236" s="380">
        <v>1</v>
      </c>
      <c r="T236" s="399" t="s">
        <v>147</v>
      </c>
      <c r="U236" s="377">
        <v>50000</v>
      </c>
      <c r="V236" s="377">
        <f>U236*0.18</f>
        <v>9000</v>
      </c>
      <c r="W236" s="377">
        <v>0</v>
      </c>
      <c r="X236" s="384">
        <v>238</v>
      </c>
      <c r="Y236" s="385" t="s">
        <v>47</v>
      </c>
      <c r="Z236" s="386">
        <f t="shared" si="110"/>
        <v>41000</v>
      </c>
      <c r="AA236" s="387"/>
      <c r="AB236" s="388"/>
      <c r="AC236" s="379">
        <f>U236*0.5</f>
        <v>25000</v>
      </c>
      <c r="AD236" s="377"/>
      <c r="AE236" s="377"/>
      <c r="AF236" s="399" t="s">
        <v>422</v>
      </c>
      <c r="AG236" s="389">
        <v>8</v>
      </c>
      <c r="AH236" s="390">
        <v>13</v>
      </c>
      <c r="AI236" s="391" t="s">
        <v>229</v>
      </c>
      <c r="AJ236" s="378"/>
      <c r="AK236" s="378"/>
      <c r="AL236" s="383">
        <v>0</v>
      </c>
      <c r="AM236" s="380" t="s">
        <v>50</v>
      </c>
      <c r="AN236" s="377" t="s">
        <v>51</v>
      </c>
      <c r="AO236" s="377"/>
      <c r="AP236" s="383"/>
      <c r="AQ236" s="383"/>
      <c r="AR236" s="383"/>
    </row>
    <row r="237" spans="1:45" ht="15" customHeight="1" x14ac:dyDescent="0.3">
      <c r="A237" s="375">
        <v>20</v>
      </c>
      <c r="B237" s="441"/>
      <c r="C237" s="377" t="str">
        <f t="shared" ref="C237:C240" si="175">"1000"&amp;A237</f>
        <v>100020</v>
      </c>
      <c r="D237" s="377" t="str">
        <f t="shared" ref="D237:D240" si="176">"1000"&amp;A237&amp;"/13"</f>
        <v>100020/13</v>
      </c>
      <c r="E237" s="378" t="s">
        <v>251</v>
      </c>
      <c r="F237" s="378" t="s">
        <v>252</v>
      </c>
      <c r="G237" s="377">
        <v>1</v>
      </c>
      <c r="H237" s="379">
        <v>100150</v>
      </c>
      <c r="I237" s="380" t="str">
        <f t="shared" ref="I237:I240" si="177">"Б-"&amp;H237&amp;"-13"</f>
        <v>Б-100150-13</v>
      </c>
      <c r="J237" s="381">
        <v>2</v>
      </c>
      <c r="K237" s="382">
        <v>3</v>
      </c>
      <c r="L237" s="377" t="s">
        <v>42</v>
      </c>
      <c r="M237" s="381">
        <v>1</v>
      </c>
      <c r="N237" s="377">
        <v>18</v>
      </c>
      <c r="O237" s="378" t="s">
        <v>168</v>
      </c>
      <c r="P237" s="378" t="s">
        <v>234</v>
      </c>
      <c r="Q237" s="378" t="s">
        <v>235</v>
      </c>
      <c r="R237" s="383" t="str">
        <f t="shared" ref="R237:R240" si="178">H237&amp;"1"</f>
        <v>1001501</v>
      </c>
      <c r="S237" s="380">
        <v>1</v>
      </c>
      <c r="T237" s="399" t="s">
        <v>148</v>
      </c>
      <c r="U237" s="377">
        <v>50000</v>
      </c>
      <c r="V237" s="377">
        <f t="shared" ref="V237:V240" si="179">U237*0.18</f>
        <v>9000</v>
      </c>
      <c r="W237" s="377">
        <v>0</v>
      </c>
      <c r="X237" s="384">
        <v>239</v>
      </c>
      <c r="Y237" s="385" t="s">
        <v>47</v>
      </c>
      <c r="Z237" s="386">
        <f t="shared" si="110"/>
        <v>41000</v>
      </c>
      <c r="AA237" s="387"/>
      <c r="AB237" s="429"/>
      <c r="AC237" s="379">
        <f t="shared" ref="AC237:AC240" si="180">U237*0.5</f>
        <v>25000</v>
      </c>
      <c r="AD237" s="377"/>
      <c r="AE237" s="377"/>
      <c r="AF237" s="399" t="s">
        <v>422</v>
      </c>
      <c r="AG237" s="389">
        <v>8</v>
      </c>
      <c r="AH237" s="395">
        <v>7</v>
      </c>
      <c r="AI237" s="391" t="s">
        <v>229</v>
      </c>
      <c r="AJ237" s="378"/>
      <c r="AK237" s="378"/>
      <c r="AL237" s="383">
        <v>0</v>
      </c>
      <c r="AM237" s="380" t="s">
        <v>50</v>
      </c>
      <c r="AN237" s="377" t="s">
        <v>51</v>
      </c>
      <c r="AO237" s="377"/>
      <c r="AP237" s="383"/>
      <c r="AQ237" s="383"/>
      <c r="AR237" s="383"/>
    </row>
    <row r="238" spans="1:45" ht="15" customHeight="1" x14ac:dyDescent="0.3">
      <c r="A238" s="375">
        <v>20</v>
      </c>
      <c r="B238" s="441"/>
      <c r="C238" s="377" t="str">
        <f t="shared" si="175"/>
        <v>100020</v>
      </c>
      <c r="D238" s="377" t="str">
        <f t="shared" si="176"/>
        <v>100020/13</v>
      </c>
      <c r="E238" s="378" t="s">
        <v>251</v>
      </c>
      <c r="F238" s="378" t="s">
        <v>252</v>
      </c>
      <c r="G238" s="377">
        <v>1</v>
      </c>
      <c r="H238" s="379">
        <v>100151</v>
      </c>
      <c r="I238" s="380" t="str">
        <f t="shared" si="177"/>
        <v>Б-100151-13</v>
      </c>
      <c r="J238" s="381">
        <v>2</v>
      </c>
      <c r="K238" s="377">
        <v>7</v>
      </c>
      <c r="L238" s="377" t="s">
        <v>42</v>
      </c>
      <c r="M238" s="381">
        <v>1</v>
      </c>
      <c r="N238" s="377">
        <v>18</v>
      </c>
      <c r="O238" s="378" t="s">
        <v>168</v>
      </c>
      <c r="P238" s="378" t="s">
        <v>234</v>
      </c>
      <c r="Q238" s="378" t="s">
        <v>235</v>
      </c>
      <c r="R238" s="383" t="str">
        <f t="shared" si="178"/>
        <v>1001511</v>
      </c>
      <c r="S238" s="380">
        <v>1</v>
      </c>
      <c r="T238" s="399" t="s">
        <v>148</v>
      </c>
      <c r="U238" s="377">
        <v>50000</v>
      </c>
      <c r="V238" s="377">
        <f t="shared" si="179"/>
        <v>9000</v>
      </c>
      <c r="W238" s="377">
        <v>0</v>
      </c>
      <c r="X238" s="384">
        <v>240</v>
      </c>
      <c r="Y238" s="385" t="s">
        <v>47</v>
      </c>
      <c r="Z238" s="386">
        <f t="shared" si="110"/>
        <v>41000</v>
      </c>
      <c r="AA238" s="387"/>
      <c r="AB238" s="429"/>
      <c r="AC238" s="379">
        <v>200000</v>
      </c>
      <c r="AD238" s="377"/>
      <c r="AE238" s="377"/>
      <c r="AF238" s="399" t="s">
        <v>422</v>
      </c>
      <c r="AG238" s="389">
        <v>8</v>
      </c>
      <c r="AH238" s="395">
        <v>7</v>
      </c>
      <c r="AI238" s="391" t="s">
        <v>229</v>
      </c>
      <c r="AJ238" s="378"/>
      <c r="AK238" s="378"/>
      <c r="AL238" s="383">
        <v>0</v>
      </c>
      <c r="AM238" s="380" t="s">
        <v>50</v>
      </c>
      <c r="AN238" s="377" t="s">
        <v>51</v>
      </c>
      <c r="AO238" s="377"/>
      <c r="AP238" s="383"/>
      <c r="AQ238" s="383"/>
      <c r="AR238" s="383"/>
    </row>
    <row r="239" spans="1:45" ht="15" customHeight="1" x14ac:dyDescent="0.3">
      <c r="A239" s="375">
        <v>20</v>
      </c>
      <c r="B239" s="441"/>
      <c r="C239" s="377" t="str">
        <f t="shared" si="175"/>
        <v>100020</v>
      </c>
      <c r="D239" s="377" t="str">
        <f t="shared" si="176"/>
        <v>100020/13</v>
      </c>
      <c r="E239" s="378" t="s">
        <v>251</v>
      </c>
      <c r="F239" s="378" t="s">
        <v>252</v>
      </c>
      <c r="G239" s="377">
        <v>1</v>
      </c>
      <c r="H239" s="379">
        <v>100152</v>
      </c>
      <c r="I239" s="380" t="str">
        <f t="shared" si="177"/>
        <v>Б-100152-13</v>
      </c>
      <c r="J239" s="381">
        <v>2</v>
      </c>
      <c r="K239" s="398">
        <v>11</v>
      </c>
      <c r="L239" s="377" t="s">
        <v>42</v>
      </c>
      <c r="M239" s="381">
        <v>1</v>
      </c>
      <c r="N239" s="377">
        <v>18</v>
      </c>
      <c r="O239" s="378" t="s">
        <v>169</v>
      </c>
      <c r="P239" s="378" t="s">
        <v>234</v>
      </c>
      <c r="Q239" s="378" t="s">
        <v>235</v>
      </c>
      <c r="R239" s="383" t="str">
        <f t="shared" si="178"/>
        <v>1001521</v>
      </c>
      <c r="S239" s="380">
        <v>1</v>
      </c>
      <c r="T239" s="399" t="s">
        <v>149</v>
      </c>
      <c r="U239" s="377">
        <v>50000</v>
      </c>
      <c r="V239" s="377">
        <f t="shared" si="179"/>
        <v>9000</v>
      </c>
      <c r="W239" s="377">
        <v>0</v>
      </c>
      <c r="X239" s="384">
        <v>241</v>
      </c>
      <c r="Y239" s="385" t="s">
        <v>47</v>
      </c>
      <c r="Z239" s="386">
        <f t="shared" si="110"/>
        <v>41000</v>
      </c>
      <c r="AA239" s="387"/>
      <c r="AB239" s="396"/>
      <c r="AC239" s="379">
        <f t="shared" si="180"/>
        <v>25000</v>
      </c>
      <c r="AD239" s="377"/>
      <c r="AE239" s="377"/>
      <c r="AF239" s="399" t="s">
        <v>422</v>
      </c>
      <c r="AG239" s="389">
        <v>8</v>
      </c>
      <c r="AH239" s="397">
        <v>20</v>
      </c>
      <c r="AI239" s="391" t="s">
        <v>229</v>
      </c>
      <c r="AJ239" s="378"/>
      <c r="AK239" s="378"/>
      <c r="AL239" s="383">
        <v>0</v>
      </c>
      <c r="AM239" s="380" t="s">
        <v>50</v>
      </c>
      <c r="AN239" s="377" t="s">
        <v>51</v>
      </c>
      <c r="AO239" s="377"/>
      <c r="AP239" s="383"/>
      <c r="AQ239" s="383"/>
      <c r="AR239" s="383"/>
    </row>
    <row r="240" spans="1:45" ht="15" customHeight="1" x14ac:dyDescent="0.3">
      <c r="A240" s="375">
        <v>20</v>
      </c>
      <c r="B240" s="441"/>
      <c r="C240" s="403" t="str">
        <f t="shared" si="175"/>
        <v>100020</v>
      </c>
      <c r="D240" s="403" t="str">
        <f t="shared" si="176"/>
        <v>100020/13</v>
      </c>
      <c r="E240" s="404" t="s">
        <v>251</v>
      </c>
      <c r="F240" s="404" t="s">
        <v>252</v>
      </c>
      <c r="G240" s="377">
        <v>1</v>
      </c>
      <c r="H240" s="379">
        <v>100153</v>
      </c>
      <c r="I240" s="403" t="str">
        <f t="shared" si="177"/>
        <v>Б-100153-13</v>
      </c>
      <c r="J240" s="381">
        <v>2</v>
      </c>
      <c r="K240" s="405">
        <v>1</v>
      </c>
      <c r="L240" s="403" t="s">
        <v>42</v>
      </c>
      <c r="M240" s="406">
        <v>1</v>
      </c>
      <c r="N240" s="403">
        <v>18</v>
      </c>
      <c r="O240" s="404" t="s">
        <v>170</v>
      </c>
      <c r="P240" s="404" t="s">
        <v>234</v>
      </c>
      <c r="Q240" s="404" t="s">
        <v>235</v>
      </c>
      <c r="R240" s="407" t="str">
        <f t="shared" si="178"/>
        <v>1001531</v>
      </c>
      <c r="S240" s="403">
        <v>1</v>
      </c>
      <c r="T240" s="401" t="s">
        <v>150</v>
      </c>
      <c r="U240" s="377">
        <v>50000</v>
      </c>
      <c r="V240" s="403">
        <f t="shared" si="179"/>
        <v>9000</v>
      </c>
      <c r="W240" s="403">
        <v>0</v>
      </c>
      <c r="X240" s="384">
        <v>242</v>
      </c>
      <c r="Y240" s="408" t="s">
        <v>47</v>
      </c>
      <c r="Z240" s="386">
        <f t="shared" si="110"/>
        <v>41000</v>
      </c>
      <c r="AA240" s="409"/>
      <c r="AB240" s="409"/>
      <c r="AC240" s="410">
        <f t="shared" si="180"/>
        <v>25000</v>
      </c>
      <c r="AD240" s="403"/>
      <c r="AE240" s="403"/>
      <c r="AF240" s="401" t="s">
        <v>422</v>
      </c>
      <c r="AG240" s="411">
        <v>8</v>
      </c>
      <c r="AH240" s="412">
        <v>13</v>
      </c>
      <c r="AI240" s="413" t="s">
        <v>229</v>
      </c>
      <c r="AJ240" s="404"/>
      <c r="AK240" s="404"/>
      <c r="AL240" s="407">
        <v>0</v>
      </c>
      <c r="AM240" s="403" t="s">
        <v>50</v>
      </c>
      <c r="AN240" s="403" t="s">
        <v>51</v>
      </c>
      <c r="AO240" s="403"/>
      <c r="AP240" s="407"/>
      <c r="AQ240" s="407"/>
      <c r="AR240" s="407"/>
      <c r="AS240" s="330"/>
    </row>
    <row r="241" spans="1:45" ht="15" customHeight="1" x14ac:dyDescent="0.3">
      <c r="A241" s="375">
        <v>21</v>
      </c>
      <c r="B241" s="441"/>
      <c r="C241" s="377" t="str">
        <f>"1000"&amp;A241</f>
        <v>100021</v>
      </c>
      <c r="D241" s="377" t="str">
        <f>"1000"&amp;A241&amp;"/13"</f>
        <v>100021/13</v>
      </c>
      <c r="E241" s="378" t="s">
        <v>251</v>
      </c>
      <c r="F241" s="378" t="s">
        <v>252</v>
      </c>
      <c r="G241" s="377">
        <v>1</v>
      </c>
      <c r="H241" s="379">
        <v>100154</v>
      </c>
      <c r="I241" s="380" t="str">
        <f>"Б-"&amp;H241&amp;"-13"</f>
        <v>Б-100154-13</v>
      </c>
      <c r="J241" s="381">
        <v>2</v>
      </c>
      <c r="K241" s="382">
        <v>2</v>
      </c>
      <c r="L241" s="382" t="s">
        <v>91</v>
      </c>
      <c r="M241" s="381">
        <v>1</v>
      </c>
      <c r="N241" s="377">
        <v>18</v>
      </c>
      <c r="O241" s="378" t="s">
        <v>167</v>
      </c>
      <c r="P241" s="378" t="s">
        <v>234</v>
      </c>
      <c r="Q241" s="378" t="s">
        <v>235</v>
      </c>
      <c r="R241" s="383" t="str">
        <f>H241&amp;"1"</f>
        <v>1001541</v>
      </c>
      <c r="S241" s="380">
        <v>1</v>
      </c>
      <c r="T241" s="378" t="s">
        <v>139</v>
      </c>
      <c r="U241" s="377">
        <v>50000</v>
      </c>
      <c r="V241" s="377">
        <f>U241*0.18</f>
        <v>9000</v>
      </c>
      <c r="W241" s="377">
        <v>0</v>
      </c>
      <c r="X241" s="384">
        <v>243</v>
      </c>
      <c r="Y241" s="385" t="s">
        <v>47</v>
      </c>
      <c r="Z241" s="386">
        <f t="shared" si="110"/>
        <v>41000</v>
      </c>
      <c r="AA241" s="387"/>
      <c r="AB241" s="388"/>
      <c r="AC241" s="379">
        <f>U241*0.5</f>
        <v>25000</v>
      </c>
      <c r="AD241" s="377"/>
      <c r="AE241" s="377"/>
      <c r="AF241" s="378" t="s">
        <v>231</v>
      </c>
      <c r="AG241" s="389">
        <v>8</v>
      </c>
      <c r="AH241" s="390">
        <v>13</v>
      </c>
      <c r="AI241" s="391" t="s">
        <v>229</v>
      </c>
      <c r="AJ241" s="378"/>
      <c r="AK241" s="378"/>
      <c r="AL241" s="383">
        <v>0</v>
      </c>
      <c r="AM241" s="380" t="s">
        <v>50</v>
      </c>
      <c r="AN241" s="377" t="s">
        <v>51</v>
      </c>
      <c r="AO241" s="377"/>
      <c r="AP241" s="383"/>
      <c r="AQ241" s="383"/>
      <c r="AR241" s="383"/>
      <c r="AS241" s="380" t="s">
        <v>99</v>
      </c>
    </row>
    <row r="242" spans="1:45" ht="15" customHeight="1" x14ac:dyDescent="0.3">
      <c r="A242" s="375">
        <v>21</v>
      </c>
      <c r="B242" s="441"/>
      <c r="C242" s="377" t="str">
        <f t="shared" ref="C242:C245" si="181">"1000"&amp;A242</f>
        <v>100021</v>
      </c>
      <c r="D242" s="377" t="str">
        <f t="shared" ref="D242:D245" si="182">"1000"&amp;A242&amp;"/13"</f>
        <v>100021/13</v>
      </c>
      <c r="E242" s="378" t="s">
        <v>251</v>
      </c>
      <c r="F242" s="378" t="s">
        <v>252</v>
      </c>
      <c r="G242" s="377">
        <v>1</v>
      </c>
      <c r="H242" s="379">
        <v>100155</v>
      </c>
      <c r="I242" s="380" t="str">
        <f t="shared" ref="I242:I245" si="183">"Б-"&amp;H242&amp;"-13"</f>
        <v>Б-100155-13</v>
      </c>
      <c r="J242" s="381">
        <v>2</v>
      </c>
      <c r="K242" s="377">
        <v>7</v>
      </c>
      <c r="L242" s="382" t="s">
        <v>91</v>
      </c>
      <c r="M242" s="381">
        <v>1</v>
      </c>
      <c r="N242" s="377">
        <v>18</v>
      </c>
      <c r="O242" s="378" t="s">
        <v>168</v>
      </c>
      <c r="P242" s="378" t="s">
        <v>234</v>
      </c>
      <c r="Q242" s="378" t="s">
        <v>235</v>
      </c>
      <c r="R242" s="383" t="str">
        <f t="shared" ref="R242:R245" si="184">H242&amp;"1"</f>
        <v>1001551</v>
      </c>
      <c r="S242" s="380">
        <v>1</v>
      </c>
      <c r="T242" s="378" t="s">
        <v>140</v>
      </c>
      <c r="U242" s="377">
        <v>50000</v>
      </c>
      <c r="V242" s="377">
        <f t="shared" ref="V242:V245" si="185">U242*0.18</f>
        <v>9000</v>
      </c>
      <c r="W242" s="377">
        <v>0</v>
      </c>
      <c r="X242" s="384">
        <v>244</v>
      </c>
      <c r="Y242" s="385" t="s">
        <v>47</v>
      </c>
      <c r="Z242" s="386">
        <f t="shared" si="110"/>
        <v>41000</v>
      </c>
      <c r="AA242" s="387"/>
      <c r="AB242" s="429"/>
      <c r="AC242" s="379">
        <f t="shared" ref="AC242:AC245" si="186">U242*0.5</f>
        <v>25000</v>
      </c>
      <c r="AD242" s="377"/>
      <c r="AE242" s="377"/>
      <c r="AF242" s="378" t="s">
        <v>231</v>
      </c>
      <c r="AG242" s="389">
        <v>8</v>
      </c>
      <c r="AH242" s="395">
        <v>7</v>
      </c>
      <c r="AI242" s="391" t="s">
        <v>229</v>
      </c>
      <c r="AJ242" s="378"/>
      <c r="AK242" s="378"/>
      <c r="AL242" s="383">
        <v>0</v>
      </c>
      <c r="AM242" s="380" t="s">
        <v>50</v>
      </c>
      <c r="AN242" s="377" t="s">
        <v>51</v>
      </c>
      <c r="AO242" s="377"/>
      <c r="AP242" s="383"/>
      <c r="AQ242" s="383"/>
      <c r="AR242" s="383"/>
      <c r="AS242" t="s">
        <v>100</v>
      </c>
    </row>
    <row r="243" spans="1:45" ht="15" customHeight="1" x14ac:dyDescent="0.3">
      <c r="A243" s="375">
        <v>21</v>
      </c>
      <c r="B243" s="441"/>
      <c r="C243" s="377" t="str">
        <f t="shared" si="181"/>
        <v>100021</v>
      </c>
      <c r="D243" s="377" t="str">
        <f t="shared" si="182"/>
        <v>100021/13</v>
      </c>
      <c r="E243" s="378" t="s">
        <v>251</v>
      </c>
      <c r="F243" s="378" t="s">
        <v>252</v>
      </c>
      <c r="G243" s="377">
        <v>1</v>
      </c>
      <c r="H243" s="379">
        <v>100156</v>
      </c>
      <c r="I243" s="380" t="str">
        <f t="shared" si="183"/>
        <v>Б-100156-13</v>
      </c>
      <c r="J243" s="381">
        <v>2</v>
      </c>
      <c r="K243" s="377">
        <v>7</v>
      </c>
      <c r="L243" s="382" t="s">
        <v>91</v>
      </c>
      <c r="M243" s="381">
        <v>1</v>
      </c>
      <c r="N243" s="377">
        <v>18</v>
      </c>
      <c r="O243" s="378" t="s">
        <v>168</v>
      </c>
      <c r="P243" s="378" t="s">
        <v>234</v>
      </c>
      <c r="Q243" s="378" t="s">
        <v>235</v>
      </c>
      <c r="R243" s="383" t="str">
        <f t="shared" si="184"/>
        <v>1001561</v>
      </c>
      <c r="S243" s="380">
        <v>1</v>
      </c>
      <c r="T243" s="378" t="s">
        <v>140</v>
      </c>
      <c r="U243" s="377">
        <v>50000</v>
      </c>
      <c r="V243" s="377">
        <f t="shared" si="185"/>
        <v>9000</v>
      </c>
      <c r="W243" s="377">
        <v>0</v>
      </c>
      <c r="X243" s="384">
        <v>245</v>
      </c>
      <c r="Y243" s="385" t="s">
        <v>47</v>
      </c>
      <c r="Z243" s="386">
        <f t="shared" si="110"/>
        <v>41000</v>
      </c>
      <c r="AA243" s="387"/>
      <c r="AB243" s="429"/>
      <c r="AC243" s="379">
        <f t="shared" si="186"/>
        <v>25000</v>
      </c>
      <c r="AD243" s="377"/>
      <c r="AE243" s="377"/>
      <c r="AF243" s="378" t="s">
        <v>231</v>
      </c>
      <c r="AG243" s="389">
        <v>8</v>
      </c>
      <c r="AH243" s="395">
        <v>7</v>
      </c>
      <c r="AI243" s="391" t="s">
        <v>229</v>
      </c>
      <c r="AJ243" s="378"/>
      <c r="AK243" s="378"/>
      <c r="AL243" s="383">
        <v>0</v>
      </c>
      <c r="AM243" s="380" t="s">
        <v>50</v>
      </c>
      <c r="AN243" s="377" t="s">
        <v>51</v>
      </c>
      <c r="AO243" s="377"/>
      <c r="AP243" s="383"/>
      <c r="AQ243" s="383"/>
      <c r="AR243" s="383"/>
      <c r="AS243" t="s">
        <v>89</v>
      </c>
    </row>
    <row r="244" spans="1:45" ht="15" customHeight="1" x14ac:dyDescent="0.3">
      <c r="A244" s="375">
        <v>21</v>
      </c>
      <c r="B244" s="441"/>
      <c r="C244" s="377" t="str">
        <f t="shared" si="181"/>
        <v>100021</v>
      </c>
      <c r="D244" s="377" t="str">
        <f t="shared" si="182"/>
        <v>100021/13</v>
      </c>
      <c r="E244" s="378" t="s">
        <v>251</v>
      </c>
      <c r="F244" s="378" t="s">
        <v>252</v>
      </c>
      <c r="G244" s="377">
        <v>1</v>
      </c>
      <c r="H244" s="379">
        <v>100157</v>
      </c>
      <c r="I244" s="380" t="str">
        <f t="shared" si="183"/>
        <v>Б-100157-13</v>
      </c>
      <c r="J244" s="381">
        <v>2</v>
      </c>
      <c r="K244" s="382">
        <v>11</v>
      </c>
      <c r="L244" s="382" t="s">
        <v>91</v>
      </c>
      <c r="M244" s="381">
        <v>1</v>
      </c>
      <c r="N244" s="377">
        <v>18</v>
      </c>
      <c r="O244" s="378" t="s">
        <v>169</v>
      </c>
      <c r="P244" s="378" t="s">
        <v>234</v>
      </c>
      <c r="Q244" s="378" t="s">
        <v>235</v>
      </c>
      <c r="R244" s="383" t="str">
        <f t="shared" si="184"/>
        <v>1001571</v>
      </c>
      <c r="S244" s="380">
        <v>1</v>
      </c>
      <c r="T244" s="378" t="s">
        <v>141</v>
      </c>
      <c r="U244" s="377">
        <v>50000</v>
      </c>
      <c r="V244" s="377">
        <f t="shared" si="185"/>
        <v>9000</v>
      </c>
      <c r="W244" s="377">
        <v>0</v>
      </c>
      <c r="X244" s="384">
        <v>246</v>
      </c>
      <c r="Y244" s="385" t="s">
        <v>47</v>
      </c>
      <c r="Z244" s="386">
        <f t="shared" si="110"/>
        <v>41000</v>
      </c>
      <c r="AA244" s="387"/>
      <c r="AB244" s="396"/>
      <c r="AC244" s="379">
        <f t="shared" si="186"/>
        <v>25000</v>
      </c>
      <c r="AD244" s="377"/>
      <c r="AE244" s="377"/>
      <c r="AF244" s="378" t="s">
        <v>231</v>
      </c>
      <c r="AG244" s="389">
        <v>8</v>
      </c>
      <c r="AH244" s="397">
        <v>20</v>
      </c>
      <c r="AI244" s="391" t="s">
        <v>229</v>
      </c>
      <c r="AJ244" s="378"/>
      <c r="AK244" s="378"/>
      <c r="AL244" s="383">
        <v>0</v>
      </c>
      <c r="AM244" s="380" t="s">
        <v>50</v>
      </c>
      <c r="AN244" s="377" t="s">
        <v>51</v>
      </c>
      <c r="AO244" s="377"/>
      <c r="AP244" s="383"/>
      <c r="AQ244" s="383"/>
      <c r="AR244" s="383"/>
      <c r="AS244" t="s">
        <v>90</v>
      </c>
    </row>
    <row r="245" spans="1:45" ht="15" customHeight="1" x14ac:dyDescent="0.3">
      <c r="A245" s="375">
        <v>21</v>
      </c>
      <c r="B245" s="441"/>
      <c r="C245" s="377" t="str">
        <f t="shared" si="181"/>
        <v>100021</v>
      </c>
      <c r="D245" s="377" t="str">
        <f t="shared" si="182"/>
        <v>100021/13</v>
      </c>
      <c r="E245" s="378" t="s">
        <v>251</v>
      </c>
      <c r="F245" s="378" t="s">
        <v>252</v>
      </c>
      <c r="G245" s="377">
        <v>1</v>
      </c>
      <c r="H245" s="379">
        <v>100158</v>
      </c>
      <c r="I245" s="380" t="str">
        <f t="shared" si="183"/>
        <v>Б-100158-13</v>
      </c>
      <c r="J245" s="381">
        <v>2</v>
      </c>
      <c r="K245" s="398">
        <v>1</v>
      </c>
      <c r="L245" s="382" t="s">
        <v>91</v>
      </c>
      <c r="M245" s="381">
        <v>1</v>
      </c>
      <c r="N245" s="377">
        <v>18</v>
      </c>
      <c r="O245" s="378" t="s">
        <v>170</v>
      </c>
      <c r="P245" s="378" t="s">
        <v>234</v>
      </c>
      <c r="Q245" s="378" t="s">
        <v>235</v>
      </c>
      <c r="R245" s="383" t="str">
        <f t="shared" si="184"/>
        <v>1001581</v>
      </c>
      <c r="S245" s="380">
        <v>1</v>
      </c>
      <c r="T245" s="378" t="s">
        <v>142</v>
      </c>
      <c r="U245" s="377">
        <v>50000</v>
      </c>
      <c r="V245" s="377">
        <f t="shared" si="185"/>
        <v>9000</v>
      </c>
      <c r="W245" s="377">
        <v>0</v>
      </c>
      <c r="X245" s="384">
        <v>247</v>
      </c>
      <c r="Y245" s="385" t="s">
        <v>47</v>
      </c>
      <c r="Z245" s="386">
        <f t="shared" si="110"/>
        <v>41000</v>
      </c>
      <c r="AA245" s="387"/>
      <c r="AB245" s="396"/>
      <c r="AC245" s="379">
        <f t="shared" si="186"/>
        <v>25000</v>
      </c>
      <c r="AD245" s="377"/>
      <c r="AE245" s="377"/>
      <c r="AF245" s="378" t="s">
        <v>231</v>
      </c>
      <c r="AG245" s="389">
        <v>8</v>
      </c>
      <c r="AH245" s="397">
        <v>13</v>
      </c>
      <c r="AI245" s="391" t="s">
        <v>229</v>
      </c>
      <c r="AJ245" s="378"/>
      <c r="AK245" s="378"/>
      <c r="AL245" s="383">
        <v>0</v>
      </c>
      <c r="AM245" s="380" t="s">
        <v>50</v>
      </c>
      <c r="AN245" s="377" t="s">
        <v>51</v>
      </c>
      <c r="AO245" s="377"/>
      <c r="AP245" s="383"/>
      <c r="AQ245" s="383"/>
      <c r="AR245" s="383"/>
    </row>
    <row r="246" spans="1:45" ht="15" customHeight="1" x14ac:dyDescent="0.3">
      <c r="A246" s="375">
        <v>21</v>
      </c>
      <c r="B246" s="441"/>
      <c r="C246" s="377" t="str">
        <f>"1000"&amp;A246</f>
        <v>100021</v>
      </c>
      <c r="D246" s="377" t="str">
        <f>"1000"&amp;A246&amp;"/13"</f>
        <v>100021/13</v>
      </c>
      <c r="E246" s="378" t="s">
        <v>251</v>
      </c>
      <c r="F246" s="378" t="s">
        <v>252</v>
      </c>
      <c r="G246" s="377">
        <v>1</v>
      </c>
      <c r="H246" s="379">
        <v>100159</v>
      </c>
      <c r="I246" s="380" t="str">
        <f>"Б-"&amp;H246&amp;"-13"</f>
        <v>Б-100159-13</v>
      </c>
      <c r="J246" s="381">
        <v>2</v>
      </c>
      <c r="K246" s="377">
        <v>7</v>
      </c>
      <c r="L246" s="377" t="s">
        <v>42</v>
      </c>
      <c r="M246" s="381">
        <v>1</v>
      </c>
      <c r="N246" s="377">
        <v>18</v>
      </c>
      <c r="O246" s="378" t="s">
        <v>167</v>
      </c>
      <c r="P246" s="378" t="s">
        <v>234</v>
      </c>
      <c r="Q246" s="378" t="s">
        <v>235</v>
      </c>
      <c r="R246" s="383" t="str">
        <f>H246&amp;"1"</f>
        <v>1001591</v>
      </c>
      <c r="S246" s="380">
        <v>1</v>
      </c>
      <c r="T246" s="394" t="s">
        <v>143</v>
      </c>
      <c r="U246" s="377">
        <v>50000</v>
      </c>
      <c r="V246" s="377">
        <f>U246*0.18</f>
        <v>9000</v>
      </c>
      <c r="W246" s="377">
        <v>0</v>
      </c>
      <c r="X246" s="384">
        <v>248</v>
      </c>
      <c r="Y246" s="385" t="s">
        <v>47</v>
      </c>
      <c r="Z246" s="386">
        <f t="shared" si="110"/>
        <v>41000</v>
      </c>
      <c r="AA246" s="387"/>
      <c r="AB246" s="388"/>
      <c r="AC246" s="379">
        <f>U246*0.5</f>
        <v>25000</v>
      </c>
      <c r="AD246" s="377"/>
      <c r="AE246" s="377"/>
      <c r="AF246" s="394" t="s">
        <v>232</v>
      </c>
      <c r="AG246" s="389">
        <v>8</v>
      </c>
      <c r="AH246" s="390">
        <v>13</v>
      </c>
      <c r="AI246" s="391" t="s">
        <v>229</v>
      </c>
      <c r="AJ246" s="378"/>
      <c r="AK246" s="378"/>
      <c r="AL246" s="383">
        <v>0</v>
      </c>
      <c r="AM246" s="380" t="s">
        <v>50</v>
      </c>
      <c r="AN246" s="377" t="s">
        <v>51</v>
      </c>
      <c r="AO246" s="377"/>
      <c r="AP246" s="383"/>
      <c r="AQ246" s="383"/>
      <c r="AR246" s="383"/>
    </row>
    <row r="247" spans="1:45" ht="15" customHeight="1" x14ac:dyDescent="0.3">
      <c r="A247" s="375">
        <v>21</v>
      </c>
      <c r="B247" s="441"/>
      <c r="C247" s="377" t="str">
        <f t="shared" ref="C247:C250" si="187">"1000"&amp;A247</f>
        <v>100021</v>
      </c>
      <c r="D247" s="377" t="str">
        <f t="shared" ref="D247:D250" si="188">"1000"&amp;A247&amp;"/13"</f>
        <v>100021/13</v>
      </c>
      <c r="E247" s="378" t="s">
        <v>251</v>
      </c>
      <c r="F247" s="378" t="s">
        <v>252</v>
      </c>
      <c r="G247" s="377">
        <v>1</v>
      </c>
      <c r="H247" s="379">
        <v>100160</v>
      </c>
      <c r="I247" s="380" t="str">
        <f t="shared" ref="I247:I250" si="189">"Б-"&amp;H247&amp;"-13"</f>
        <v>Б-100160-13</v>
      </c>
      <c r="J247" s="381">
        <v>2</v>
      </c>
      <c r="K247" s="398">
        <v>12</v>
      </c>
      <c r="L247" s="377" t="s">
        <v>42</v>
      </c>
      <c r="M247" s="381">
        <v>1</v>
      </c>
      <c r="N247" s="377">
        <v>18</v>
      </c>
      <c r="O247" s="378" t="s">
        <v>168</v>
      </c>
      <c r="P247" s="378" t="s">
        <v>234</v>
      </c>
      <c r="Q247" s="378" t="s">
        <v>235</v>
      </c>
      <c r="R247" s="383" t="str">
        <f t="shared" ref="R247:R250" si="190">H247&amp;"1"</f>
        <v>1001601</v>
      </c>
      <c r="S247" s="380">
        <v>1</v>
      </c>
      <c r="T247" s="394" t="s">
        <v>144</v>
      </c>
      <c r="U247" s="377">
        <v>50000</v>
      </c>
      <c r="V247" s="377">
        <f t="shared" ref="V247:V250" si="191">U247*0.18</f>
        <v>9000</v>
      </c>
      <c r="W247" s="377">
        <v>0</v>
      </c>
      <c r="X247" s="384">
        <v>249</v>
      </c>
      <c r="Y247" s="385" t="s">
        <v>47</v>
      </c>
      <c r="Z247" s="386">
        <f t="shared" si="110"/>
        <v>41000</v>
      </c>
      <c r="AA247" s="387"/>
      <c r="AB247" s="429"/>
      <c r="AC247" s="379">
        <f t="shared" ref="AC247:AC250" si="192">U247*0.5</f>
        <v>25000</v>
      </c>
      <c r="AD247" s="377"/>
      <c r="AE247" s="377"/>
      <c r="AF247" s="394" t="s">
        <v>232</v>
      </c>
      <c r="AG247" s="389">
        <v>8</v>
      </c>
      <c r="AH247" s="395">
        <v>7</v>
      </c>
      <c r="AI247" s="391" t="s">
        <v>229</v>
      </c>
      <c r="AJ247" s="378"/>
      <c r="AK247" s="378"/>
      <c r="AL247" s="383">
        <v>0</v>
      </c>
      <c r="AM247" s="380" t="s">
        <v>50</v>
      </c>
      <c r="AN247" s="377" t="s">
        <v>51</v>
      </c>
      <c r="AO247" s="377"/>
      <c r="AP247" s="383"/>
      <c r="AQ247" s="383"/>
      <c r="AR247" s="383"/>
    </row>
    <row r="248" spans="1:45" ht="15" customHeight="1" x14ac:dyDescent="0.3">
      <c r="A248" s="375">
        <v>21</v>
      </c>
      <c r="B248" s="441"/>
      <c r="C248" s="377" t="str">
        <f t="shared" si="187"/>
        <v>100021</v>
      </c>
      <c r="D248" s="377" t="str">
        <f t="shared" si="188"/>
        <v>100021/13</v>
      </c>
      <c r="E248" s="378" t="s">
        <v>251</v>
      </c>
      <c r="F248" s="378" t="s">
        <v>252</v>
      </c>
      <c r="G248" s="377">
        <v>1</v>
      </c>
      <c r="H248" s="379">
        <v>100161</v>
      </c>
      <c r="I248" s="380" t="str">
        <f t="shared" si="189"/>
        <v>Б-100161-13</v>
      </c>
      <c r="J248" s="381">
        <v>2</v>
      </c>
      <c r="K248" s="377">
        <v>7</v>
      </c>
      <c r="L248" s="377" t="s">
        <v>42</v>
      </c>
      <c r="M248" s="450">
        <v>0</v>
      </c>
      <c r="N248" s="377">
        <v>18</v>
      </c>
      <c r="O248" s="378" t="s">
        <v>168</v>
      </c>
      <c r="P248" s="378" t="s">
        <v>234</v>
      </c>
      <c r="Q248" s="378" t="s">
        <v>235</v>
      </c>
      <c r="R248" s="383" t="str">
        <f t="shared" si="190"/>
        <v>1001611</v>
      </c>
      <c r="S248" s="380">
        <v>1</v>
      </c>
      <c r="T248" s="394" t="s">
        <v>144</v>
      </c>
      <c r="U248" s="377">
        <v>50000</v>
      </c>
      <c r="V248" s="377">
        <f t="shared" si="191"/>
        <v>9000</v>
      </c>
      <c r="W248" s="377">
        <v>0</v>
      </c>
      <c r="X248" s="384">
        <v>250</v>
      </c>
      <c r="Y248" s="385" t="s">
        <v>47</v>
      </c>
      <c r="Z248" s="386">
        <f t="shared" si="110"/>
        <v>41000</v>
      </c>
      <c r="AA248" s="387"/>
      <c r="AB248" s="429"/>
      <c r="AC248" s="379">
        <f t="shared" si="192"/>
        <v>25000</v>
      </c>
      <c r="AD248" s="377"/>
      <c r="AE248" s="377"/>
      <c r="AF248" s="394" t="s">
        <v>232</v>
      </c>
      <c r="AG248" s="389">
        <v>8</v>
      </c>
      <c r="AH248" s="395">
        <v>7</v>
      </c>
      <c r="AI248" s="391" t="s">
        <v>229</v>
      </c>
      <c r="AJ248" s="378"/>
      <c r="AK248" s="378"/>
      <c r="AL248" s="383">
        <v>0</v>
      </c>
      <c r="AM248" s="380" t="s">
        <v>50</v>
      </c>
      <c r="AN248" s="377" t="s">
        <v>51</v>
      </c>
      <c r="AO248" s="377"/>
      <c r="AP248" s="383"/>
      <c r="AQ248" s="383"/>
      <c r="AR248" s="383"/>
    </row>
    <row r="249" spans="1:45" ht="15" customHeight="1" x14ac:dyDescent="0.3">
      <c r="A249" s="375">
        <v>21</v>
      </c>
      <c r="B249" s="441"/>
      <c r="C249" s="377" t="str">
        <f t="shared" si="187"/>
        <v>100021</v>
      </c>
      <c r="D249" s="377" t="str">
        <f t="shared" si="188"/>
        <v>100021/13</v>
      </c>
      <c r="E249" s="378" t="s">
        <v>251</v>
      </c>
      <c r="F249" s="378" t="s">
        <v>252</v>
      </c>
      <c r="G249" s="377">
        <v>1</v>
      </c>
      <c r="H249" s="379">
        <v>100162</v>
      </c>
      <c r="I249" s="380" t="str">
        <f t="shared" si="189"/>
        <v>Б-100162-13</v>
      </c>
      <c r="J249" s="381">
        <v>2</v>
      </c>
      <c r="K249" s="398">
        <v>11</v>
      </c>
      <c r="L249" s="377" t="s">
        <v>42</v>
      </c>
      <c r="M249" s="381">
        <v>1</v>
      </c>
      <c r="N249" s="377">
        <v>18</v>
      </c>
      <c r="O249" s="378" t="s">
        <v>169</v>
      </c>
      <c r="P249" s="378" t="s">
        <v>234</v>
      </c>
      <c r="Q249" s="378" t="s">
        <v>235</v>
      </c>
      <c r="R249" s="383" t="str">
        <f t="shared" si="190"/>
        <v>1001621</v>
      </c>
      <c r="S249" s="380">
        <v>1</v>
      </c>
      <c r="T249" s="394" t="s">
        <v>145</v>
      </c>
      <c r="U249" s="377">
        <v>50000</v>
      </c>
      <c r="V249" s="377">
        <f t="shared" si="191"/>
        <v>9000</v>
      </c>
      <c r="W249" s="377">
        <v>0</v>
      </c>
      <c r="X249" s="384">
        <v>251</v>
      </c>
      <c r="Y249" s="385" t="s">
        <v>47</v>
      </c>
      <c r="Z249" s="386">
        <f t="shared" si="110"/>
        <v>41000</v>
      </c>
      <c r="AA249" s="387"/>
      <c r="AB249" s="396"/>
      <c r="AC249" s="379">
        <f t="shared" si="192"/>
        <v>25000</v>
      </c>
      <c r="AD249" s="377"/>
      <c r="AE249" s="377"/>
      <c r="AF249" s="394" t="s">
        <v>232</v>
      </c>
      <c r="AG249" s="389">
        <v>8</v>
      </c>
      <c r="AH249" s="397">
        <v>20</v>
      </c>
      <c r="AI249" s="391" t="s">
        <v>229</v>
      </c>
      <c r="AJ249" s="378"/>
      <c r="AK249" s="378"/>
      <c r="AL249" s="383">
        <v>0</v>
      </c>
      <c r="AM249" s="380" t="s">
        <v>50</v>
      </c>
      <c r="AN249" s="377" t="s">
        <v>51</v>
      </c>
      <c r="AO249" s="377"/>
      <c r="AP249" s="383"/>
      <c r="AQ249" s="383"/>
      <c r="AR249" s="383"/>
    </row>
    <row r="250" spans="1:45" ht="15" customHeight="1" x14ac:dyDescent="0.3">
      <c r="A250" s="375">
        <v>21</v>
      </c>
      <c r="B250" s="441"/>
      <c r="C250" s="377" t="str">
        <f t="shared" si="187"/>
        <v>100021</v>
      </c>
      <c r="D250" s="377" t="str">
        <f t="shared" si="188"/>
        <v>100021/13</v>
      </c>
      <c r="E250" s="378" t="s">
        <v>251</v>
      </c>
      <c r="F250" s="378" t="s">
        <v>252</v>
      </c>
      <c r="G250" s="377">
        <v>1</v>
      </c>
      <c r="H250" s="379">
        <v>100163</v>
      </c>
      <c r="I250" s="380" t="str">
        <f t="shared" si="189"/>
        <v>Б-100163-13</v>
      </c>
      <c r="J250" s="381">
        <v>2</v>
      </c>
      <c r="K250" s="398">
        <v>1</v>
      </c>
      <c r="L250" s="377" t="s">
        <v>42</v>
      </c>
      <c r="M250" s="381">
        <v>1</v>
      </c>
      <c r="N250" s="377">
        <v>18</v>
      </c>
      <c r="O250" s="378" t="s">
        <v>170</v>
      </c>
      <c r="P250" s="378" t="s">
        <v>234</v>
      </c>
      <c r="Q250" s="378" t="s">
        <v>235</v>
      </c>
      <c r="R250" s="383" t="str">
        <f t="shared" si="190"/>
        <v>1001631</v>
      </c>
      <c r="S250" s="380">
        <v>1</v>
      </c>
      <c r="T250" s="394" t="s">
        <v>146</v>
      </c>
      <c r="U250" s="377">
        <v>50000</v>
      </c>
      <c r="V250" s="377">
        <f t="shared" si="191"/>
        <v>9000</v>
      </c>
      <c r="W250" s="377">
        <v>0</v>
      </c>
      <c r="X250" s="384">
        <v>252</v>
      </c>
      <c r="Y250" s="385" t="s">
        <v>47</v>
      </c>
      <c r="Z250" s="386">
        <f t="shared" si="110"/>
        <v>41000</v>
      </c>
      <c r="AA250" s="387"/>
      <c r="AB250" s="396"/>
      <c r="AC250" s="379">
        <f t="shared" si="192"/>
        <v>25000</v>
      </c>
      <c r="AD250" s="377"/>
      <c r="AE250" s="377"/>
      <c r="AF250" s="394" t="s">
        <v>232</v>
      </c>
      <c r="AG250" s="389">
        <v>8</v>
      </c>
      <c r="AH250" s="397">
        <v>13</v>
      </c>
      <c r="AI250" s="391" t="s">
        <v>229</v>
      </c>
      <c r="AJ250" s="378"/>
      <c r="AK250" s="378"/>
      <c r="AL250" s="383">
        <v>0</v>
      </c>
      <c r="AM250" s="380" t="s">
        <v>50</v>
      </c>
      <c r="AN250" s="377" t="s">
        <v>51</v>
      </c>
      <c r="AO250" s="377"/>
      <c r="AP250" s="383"/>
      <c r="AQ250" s="383"/>
      <c r="AR250" s="383"/>
    </row>
    <row r="251" spans="1:45" ht="15" customHeight="1" x14ac:dyDescent="0.3">
      <c r="A251" s="375">
        <v>21</v>
      </c>
      <c r="B251" s="441"/>
      <c r="C251" s="377" t="str">
        <f>"1000"&amp;A251</f>
        <v>100021</v>
      </c>
      <c r="D251" s="377" t="str">
        <f>"1000"&amp;A251&amp;"/13"</f>
        <v>100021/13</v>
      </c>
      <c r="E251" s="378" t="s">
        <v>251</v>
      </c>
      <c r="F251" s="378" t="s">
        <v>252</v>
      </c>
      <c r="G251" s="377">
        <v>1</v>
      </c>
      <c r="H251" s="379">
        <v>100164</v>
      </c>
      <c r="I251" s="380" t="str">
        <f>"Б-"&amp;H251&amp;"-13"</f>
        <v>Б-100164-13</v>
      </c>
      <c r="J251" s="381">
        <v>2</v>
      </c>
      <c r="K251" s="377">
        <v>7</v>
      </c>
      <c r="L251" s="377" t="s">
        <v>42</v>
      </c>
      <c r="M251" s="381">
        <v>1</v>
      </c>
      <c r="N251" s="377">
        <v>18</v>
      </c>
      <c r="O251" s="378" t="s">
        <v>167</v>
      </c>
      <c r="P251" s="378" t="s">
        <v>234</v>
      </c>
      <c r="Q251" s="378" t="s">
        <v>235</v>
      </c>
      <c r="R251" s="383" t="str">
        <f>H251&amp;"1"</f>
        <v>1001641</v>
      </c>
      <c r="S251" s="380">
        <v>1</v>
      </c>
      <c r="T251" s="399" t="s">
        <v>147</v>
      </c>
      <c r="U251" s="377">
        <v>50000</v>
      </c>
      <c r="V251" s="377">
        <f>U251*0.18</f>
        <v>9000</v>
      </c>
      <c r="W251" s="377">
        <v>0</v>
      </c>
      <c r="X251" s="384">
        <v>253</v>
      </c>
      <c r="Y251" s="385" t="s">
        <v>47</v>
      </c>
      <c r="Z251" s="386">
        <f t="shared" si="110"/>
        <v>41000</v>
      </c>
      <c r="AA251" s="387"/>
      <c r="AB251" s="388"/>
      <c r="AC251" s="379">
        <f>U251*0.5</f>
        <v>25000</v>
      </c>
      <c r="AD251" s="377"/>
      <c r="AE251" s="377"/>
      <c r="AF251" s="399" t="s">
        <v>422</v>
      </c>
      <c r="AG251" s="389">
        <v>8</v>
      </c>
      <c r="AH251" s="390">
        <v>13</v>
      </c>
      <c r="AI251" s="391" t="s">
        <v>229</v>
      </c>
      <c r="AJ251" s="378"/>
      <c r="AK251" s="378"/>
      <c r="AL251" s="383">
        <v>0</v>
      </c>
      <c r="AM251" s="380" t="s">
        <v>50</v>
      </c>
      <c r="AN251" s="377" t="s">
        <v>51</v>
      </c>
      <c r="AO251" s="377"/>
      <c r="AP251" s="383"/>
      <c r="AQ251" s="383"/>
      <c r="AR251" s="383"/>
    </row>
    <row r="252" spans="1:45" ht="15" customHeight="1" x14ac:dyDescent="0.3">
      <c r="A252" s="375">
        <v>21</v>
      </c>
      <c r="B252" s="441"/>
      <c r="C252" s="377" t="str">
        <f t="shared" ref="C252:C255" si="193">"1000"&amp;A252</f>
        <v>100021</v>
      </c>
      <c r="D252" s="377" t="str">
        <f t="shared" ref="D252:D255" si="194">"1000"&amp;A252&amp;"/13"</f>
        <v>100021/13</v>
      </c>
      <c r="E252" s="378" t="s">
        <v>251</v>
      </c>
      <c r="F252" s="378" t="s">
        <v>252</v>
      </c>
      <c r="G252" s="377">
        <v>1</v>
      </c>
      <c r="H252" s="379">
        <v>100165</v>
      </c>
      <c r="I252" s="380" t="str">
        <f t="shared" ref="I252:I255" si="195">"Б-"&amp;H252&amp;"-13"</f>
        <v>Б-100165-13</v>
      </c>
      <c r="J252" s="381">
        <v>2</v>
      </c>
      <c r="K252" s="382">
        <v>3</v>
      </c>
      <c r="L252" s="377" t="s">
        <v>42</v>
      </c>
      <c r="M252" s="381">
        <v>1</v>
      </c>
      <c r="N252" s="377">
        <v>18</v>
      </c>
      <c r="O252" s="378" t="s">
        <v>168</v>
      </c>
      <c r="P252" s="378" t="s">
        <v>234</v>
      </c>
      <c r="Q252" s="378" t="s">
        <v>235</v>
      </c>
      <c r="R252" s="383" t="str">
        <f t="shared" ref="R252:R255" si="196">H252&amp;"1"</f>
        <v>1001651</v>
      </c>
      <c r="S252" s="380">
        <v>1</v>
      </c>
      <c r="T252" s="399" t="s">
        <v>148</v>
      </c>
      <c r="U252" s="377">
        <v>50000</v>
      </c>
      <c r="V252" s="377">
        <f t="shared" ref="V252:V255" si="197">U252*0.18</f>
        <v>9000</v>
      </c>
      <c r="W252" s="377">
        <v>0</v>
      </c>
      <c r="X252" s="384">
        <v>254</v>
      </c>
      <c r="Y252" s="385" t="s">
        <v>47</v>
      </c>
      <c r="Z252" s="386">
        <f t="shared" si="110"/>
        <v>41000</v>
      </c>
      <c r="AA252" s="387"/>
      <c r="AB252" s="429"/>
      <c r="AC252" s="379">
        <f t="shared" ref="AC252:AC255" si="198">U252*0.5</f>
        <v>25000</v>
      </c>
      <c r="AD252" s="377"/>
      <c r="AE252" s="377"/>
      <c r="AF252" s="399" t="s">
        <v>422</v>
      </c>
      <c r="AG252" s="389">
        <v>8</v>
      </c>
      <c r="AH252" s="395">
        <v>7</v>
      </c>
      <c r="AI252" s="391" t="s">
        <v>229</v>
      </c>
      <c r="AJ252" s="378"/>
      <c r="AK252" s="378"/>
      <c r="AL252" s="383">
        <v>0</v>
      </c>
      <c r="AM252" s="380" t="s">
        <v>50</v>
      </c>
      <c r="AN252" s="377" t="s">
        <v>51</v>
      </c>
      <c r="AO252" s="377"/>
      <c r="AP252" s="383"/>
      <c r="AQ252" s="383"/>
      <c r="AR252" s="383"/>
    </row>
    <row r="253" spans="1:45" ht="15" customHeight="1" x14ac:dyDescent="0.3">
      <c r="A253" s="375">
        <v>21</v>
      </c>
      <c r="B253" s="441"/>
      <c r="C253" s="377" t="str">
        <f t="shared" si="193"/>
        <v>100021</v>
      </c>
      <c r="D253" s="377" t="str">
        <f t="shared" si="194"/>
        <v>100021/13</v>
      </c>
      <c r="E253" s="378" t="s">
        <v>251</v>
      </c>
      <c r="F253" s="378" t="s">
        <v>252</v>
      </c>
      <c r="G253" s="377">
        <v>1</v>
      </c>
      <c r="H253" s="379">
        <v>100166</v>
      </c>
      <c r="I253" s="380" t="str">
        <f t="shared" si="195"/>
        <v>Б-100166-13</v>
      </c>
      <c r="J253" s="381">
        <v>2</v>
      </c>
      <c r="K253" s="377">
        <v>7</v>
      </c>
      <c r="L253" s="377" t="s">
        <v>42</v>
      </c>
      <c r="M253" s="381">
        <v>1</v>
      </c>
      <c r="N253" s="377">
        <v>18</v>
      </c>
      <c r="O253" s="378" t="s">
        <v>168</v>
      </c>
      <c r="P253" s="378" t="s">
        <v>234</v>
      </c>
      <c r="Q253" s="378" t="s">
        <v>235</v>
      </c>
      <c r="R253" s="383" t="str">
        <f t="shared" si="196"/>
        <v>1001661</v>
      </c>
      <c r="S253" s="380">
        <v>1</v>
      </c>
      <c r="T253" s="399" t="s">
        <v>148</v>
      </c>
      <c r="U253" s="377">
        <v>50000</v>
      </c>
      <c r="V253" s="377">
        <f t="shared" si="197"/>
        <v>9000</v>
      </c>
      <c r="W253" s="377">
        <v>0</v>
      </c>
      <c r="X253" s="384">
        <v>255</v>
      </c>
      <c r="Y253" s="385" t="s">
        <v>47</v>
      </c>
      <c r="Z253" s="386">
        <f t="shared" si="110"/>
        <v>41000</v>
      </c>
      <c r="AA253" s="387"/>
      <c r="AB253" s="429"/>
      <c r="AC253" s="379">
        <f t="shared" si="198"/>
        <v>25000</v>
      </c>
      <c r="AD253" s="377"/>
      <c r="AE253" s="377"/>
      <c r="AF253" s="399" t="s">
        <v>422</v>
      </c>
      <c r="AG253" s="389">
        <v>8</v>
      </c>
      <c r="AH253" s="395">
        <v>7</v>
      </c>
      <c r="AI253" s="391" t="s">
        <v>229</v>
      </c>
      <c r="AJ253" s="378"/>
      <c r="AK253" s="378"/>
      <c r="AL253" s="383">
        <v>0</v>
      </c>
      <c r="AM253" s="380" t="s">
        <v>50</v>
      </c>
      <c r="AN253" s="377" t="s">
        <v>51</v>
      </c>
      <c r="AO253" s="377"/>
      <c r="AP253" s="383"/>
      <c r="AQ253" s="383"/>
      <c r="AR253" s="383"/>
    </row>
    <row r="254" spans="1:45" ht="15" customHeight="1" x14ac:dyDescent="0.3">
      <c r="A254" s="375">
        <v>21</v>
      </c>
      <c r="B254" s="441"/>
      <c r="C254" s="377" t="str">
        <f t="shared" si="193"/>
        <v>100021</v>
      </c>
      <c r="D254" s="377" t="str">
        <f t="shared" si="194"/>
        <v>100021/13</v>
      </c>
      <c r="E254" s="378" t="s">
        <v>251</v>
      </c>
      <c r="F254" s="378" t="s">
        <v>252</v>
      </c>
      <c r="G254" s="377">
        <v>1</v>
      </c>
      <c r="H254" s="379">
        <v>100167</v>
      </c>
      <c r="I254" s="380" t="str">
        <f t="shared" si="195"/>
        <v>Б-100167-13</v>
      </c>
      <c r="J254" s="381">
        <v>2</v>
      </c>
      <c r="K254" s="398">
        <v>11</v>
      </c>
      <c r="L254" s="377" t="s">
        <v>42</v>
      </c>
      <c r="M254" s="381">
        <v>1</v>
      </c>
      <c r="N254" s="377">
        <v>18</v>
      </c>
      <c r="O254" s="378" t="s">
        <v>169</v>
      </c>
      <c r="P254" s="378" t="s">
        <v>234</v>
      </c>
      <c r="Q254" s="378" t="s">
        <v>235</v>
      </c>
      <c r="R254" s="383" t="str">
        <f t="shared" si="196"/>
        <v>1001671</v>
      </c>
      <c r="S254" s="380">
        <v>1</v>
      </c>
      <c r="T254" s="399" t="s">
        <v>149</v>
      </c>
      <c r="U254" s="377">
        <v>50000</v>
      </c>
      <c r="V254" s="377">
        <f t="shared" si="197"/>
        <v>9000</v>
      </c>
      <c r="W254" s="377">
        <v>0</v>
      </c>
      <c r="X254" s="384">
        <v>256</v>
      </c>
      <c r="Y254" s="385" t="s">
        <v>47</v>
      </c>
      <c r="Z254" s="386">
        <f t="shared" si="110"/>
        <v>41000</v>
      </c>
      <c r="AA254" s="387"/>
      <c r="AB254" s="396"/>
      <c r="AC254" s="379">
        <f t="shared" si="198"/>
        <v>25000</v>
      </c>
      <c r="AD254" s="377"/>
      <c r="AE254" s="377"/>
      <c r="AF254" s="399" t="s">
        <v>422</v>
      </c>
      <c r="AG254" s="389">
        <v>8</v>
      </c>
      <c r="AH254" s="397">
        <v>20</v>
      </c>
      <c r="AI254" s="391" t="s">
        <v>229</v>
      </c>
      <c r="AJ254" s="378"/>
      <c r="AK254" s="378"/>
      <c r="AL254" s="383">
        <v>0</v>
      </c>
      <c r="AM254" s="380" t="s">
        <v>50</v>
      </c>
      <c r="AN254" s="377" t="s">
        <v>51</v>
      </c>
      <c r="AO254" s="377"/>
      <c r="AP254" s="383"/>
      <c r="AQ254" s="383"/>
      <c r="AR254" s="383"/>
    </row>
    <row r="255" spans="1:45" ht="15" customHeight="1" x14ac:dyDescent="0.3">
      <c r="A255" s="375">
        <v>21</v>
      </c>
      <c r="B255" s="441"/>
      <c r="C255" s="403" t="str">
        <f t="shared" si="193"/>
        <v>100021</v>
      </c>
      <c r="D255" s="403" t="str">
        <f t="shared" si="194"/>
        <v>100021/13</v>
      </c>
      <c r="E255" s="404" t="s">
        <v>251</v>
      </c>
      <c r="F255" s="404" t="s">
        <v>252</v>
      </c>
      <c r="G255" s="377">
        <v>1</v>
      </c>
      <c r="H255" s="379">
        <v>100168</v>
      </c>
      <c r="I255" s="403" t="str">
        <f t="shared" si="195"/>
        <v>Б-100168-13</v>
      </c>
      <c r="J255" s="381">
        <v>2</v>
      </c>
      <c r="K255" s="405">
        <v>1</v>
      </c>
      <c r="L255" s="403" t="s">
        <v>42</v>
      </c>
      <c r="M255" s="406">
        <v>1</v>
      </c>
      <c r="N255" s="403">
        <v>18</v>
      </c>
      <c r="O255" s="404" t="s">
        <v>170</v>
      </c>
      <c r="P255" s="404" t="s">
        <v>234</v>
      </c>
      <c r="Q255" s="404" t="s">
        <v>235</v>
      </c>
      <c r="R255" s="407" t="str">
        <f t="shared" si="196"/>
        <v>1001681</v>
      </c>
      <c r="S255" s="403">
        <v>1</v>
      </c>
      <c r="T255" s="401" t="s">
        <v>150</v>
      </c>
      <c r="U255" s="377">
        <v>50000</v>
      </c>
      <c r="V255" s="403">
        <f t="shared" si="197"/>
        <v>9000</v>
      </c>
      <c r="W255" s="403">
        <v>0</v>
      </c>
      <c r="X255" s="384">
        <v>257</v>
      </c>
      <c r="Y255" s="408" t="s">
        <v>47</v>
      </c>
      <c r="Z255" s="386">
        <f t="shared" si="110"/>
        <v>41000</v>
      </c>
      <c r="AA255" s="409"/>
      <c r="AB255" s="409"/>
      <c r="AC255" s="410">
        <f t="shared" si="198"/>
        <v>25000</v>
      </c>
      <c r="AD255" s="403"/>
      <c r="AE255" s="403"/>
      <c r="AF255" s="401" t="s">
        <v>422</v>
      </c>
      <c r="AG255" s="411">
        <v>8</v>
      </c>
      <c r="AH255" s="412">
        <v>13</v>
      </c>
      <c r="AI255" s="413" t="s">
        <v>229</v>
      </c>
      <c r="AJ255" s="404"/>
      <c r="AK255" s="404"/>
      <c r="AL255" s="407">
        <v>0</v>
      </c>
      <c r="AM255" s="403" t="s">
        <v>50</v>
      </c>
      <c r="AN255" s="403" t="s">
        <v>51</v>
      </c>
      <c r="AO255" s="403"/>
      <c r="AP255" s="407"/>
      <c r="AQ255" s="407"/>
      <c r="AR255" s="407"/>
      <c r="AS255" s="330"/>
    </row>
    <row r="256" spans="1:45" ht="15" customHeight="1" x14ac:dyDescent="0.3">
      <c r="A256" s="375">
        <v>22</v>
      </c>
      <c r="B256" s="376"/>
      <c r="C256" s="377" t="str">
        <f>"1000"&amp;A256</f>
        <v>100022</v>
      </c>
      <c r="D256" s="377" t="str">
        <f>"1000"&amp;A256&amp;"/13"</f>
        <v>100022/13</v>
      </c>
      <c r="E256" s="378" t="s">
        <v>251</v>
      </c>
      <c r="F256" s="378" t="s">
        <v>252</v>
      </c>
      <c r="G256" s="377">
        <v>1</v>
      </c>
      <c r="H256" s="379">
        <v>100169</v>
      </c>
      <c r="I256" s="380" t="str">
        <f>"Б-"&amp;H256&amp;"-13"</f>
        <v>Б-100169-13</v>
      </c>
      <c r="J256" s="381">
        <v>2</v>
      </c>
      <c r="K256" s="382">
        <v>2</v>
      </c>
      <c r="L256" s="377" t="s">
        <v>42</v>
      </c>
      <c r="M256" s="381">
        <v>1</v>
      </c>
      <c r="N256" s="377">
        <v>18</v>
      </c>
      <c r="O256" s="378" t="s">
        <v>167</v>
      </c>
      <c r="P256" s="378" t="s">
        <v>234</v>
      </c>
      <c r="Q256" s="378" t="s">
        <v>235</v>
      </c>
      <c r="R256" s="383" t="str">
        <f>H256&amp;"1"</f>
        <v>1001691</v>
      </c>
      <c r="S256" s="380">
        <v>1</v>
      </c>
      <c r="T256" s="378" t="s">
        <v>139</v>
      </c>
      <c r="U256" s="377">
        <v>50000</v>
      </c>
      <c r="V256" s="377">
        <f>U256*0.18</f>
        <v>9000</v>
      </c>
      <c r="W256" s="377">
        <v>0</v>
      </c>
      <c r="X256" s="384">
        <v>258</v>
      </c>
      <c r="Y256" s="385" t="s">
        <v>47</v>
      </c>
      <c r="Z256" s="386"/>
      <c r="AA256" s="387"/>
      <c r="AB256" s="388"/>
      <c r="AC256" s="379">
        <f>U256*0.5</f>
        <v>25000</v>
      </c>
      <c r="AD256" s="377"/>
      <c r="AE256" s="377"/>
      <c r="AF256" s="378" t="s">
        <v>231</v>
      </c>
      <c r="AG256" s="389">
        <v>8</v>
      </c>
      <c r="AH256" s="390">
        <v>13</v>
      </c>
      <c r="AI256" s="391" t="s">
        <v>229</v>
      </c>
      <c r="AJ256" s="378"/>
      <c r="AK256" s="378"/>
      <c r="AL256" s="383">
        <v>0</v>
      </c>
      <c r="AM256" s="380" t="s">
        <v>50</v>
      </c>
      <c r="AN256" s="377" t="s">
        <v>51</v>
      </c>
      <c r="AO256" s="377"/>
      <c r="AP256" s="383"/>
      <c r="AQ256" s="383"/>
      <c r="AR256" s="383"/>
      <c r="AS256" s="380" t="s">
        <v>99</v>
      </c>
    </row>
    <row r="257" spans="1:45" ht="15" customHeight="1" x14ac:dyDescent="0.3">
      <c r="A257" s="375">
        <v>22</v>
      </c>
      <c r="B257" s="376"/>
      <c r="C257" s="377" t="str">
        <f t="shared" ref="C257:C260" si="199">"1000"&amp;A257</f>
        <v>100022</v>
      </c>
      <c r="D257" s="377" t="str">
        <f t="shared" ref="D257:D260" si="200">"1000"&amp;A257&amp;"/13"</f>
        <v>100022/13</v>
      </c>
      <c r="E257" s="378" t="s">
        <v>251</v>
      </c>
      <c r="F257" s="378" t="s">
        <v>252</v>
      </c>
      <c r="G257" s="377">
        <v>1</v>
      </c>
      <c r="H257" s="379">
        <v>100170</v>
      </c>
      <c r="I257" s="380" t="str">
        <f t="shared" ref="I257:I260" si="201">"Б-"&amp;H257&amp;"-13"</f>
        <v>Б-100170-13</v>
      </c>
      <c r="J257" s="381">
        <v>2</v>
      </c>
      <c r="K257" s="377">
        <v>7</v>
      </c>
      <c r="L257" s="377" t="s">
        <v>42</v>
      </c>
      <c r="M257" s="381">
        <v>1</v>
      </c>
      <c r="N257" s="377">
        <v>18</v>
      </c>
      <c r="O257" s="378" t="s">
        <v>168</v>
      </c>
      <c r="P257" s="378" t="s">
        <v>234</v>
      </c>
      <c r="Q257" s="378" t="s">
        <v>235</v>
      </c>
      <c r="R257" s="383" t="str">
        <f t="shared" ref="R257:R260" si="202">H257&amp;"1"</f>
        <v>1001701</v>
      </c>
      <c r="S257" s="380">
        <v>1</v>
      </c>
      <c r="T257" s="378" t="s">
        <v>140</v>
      </c>
      <c r="U257" s="377">
        <v>50000</v>
      </c>
      <c r="V257" s="377">
        <f t="shared" ref="V257:V260" si="203">U257*0.18</f>
        <v>9000</v>
      </c>
      <c r="W257" s="377">
        <v>0</v>
      </c>
      <c r="X257" s="384">
        <v>259</v>
      </c>
      <c r="Y257" s="385" t="s">
        <v>47</v>
      </c>
      <c r="Z257" s="386"/>
      <c r="AA257" s="387"/>
      <c r="AB257" s="429"/>
      <c r="AC257" s="379">
        <f t="shared" ref="AC257:AC260" si="204">U257*0.5</f>
        <v>25000</v>
      </c>
      <c r="AD257" s="377"/>
      <c r="AE257" s="377"/>
      <c r="AF257" s="378" t="s">
        <v>231</v>
      </c>
      <c r="AG257" s="389">
        <v>8</v>
      </c>
      <c r="AH257" s="395">
        <v>7</v>
      </c>
      <c r="AI257" s="391" t="s">
        <v>229</v>
      </c>
      <c r="AJ257" s="378"/>
      <c r="AK257" s="378"/>
      <c r="AL257" s="383">
        <v>0</v>
      </c>
      <c r="AM257" s="380" t="s">
        <v>50</v>
      </c>
      <c r="AN257" s="377" t="s">
        <v>51</v>
      </c>
      <c r="AO257" s="377"/>
      <c r="AP257" s="383"/>
      <c r="AQ257" s="383"/>
      <c r="AR257" s="383"/>
      <c r="AS257" t="s">
        <v>100</v>
      </c>
    </row>
    <row r="258" spans="1:45" ht="15" customHeight="1" x14ac:dyDescent="0.3">
      <c r="A258" s="375">
        <v>22</v>
      </c>
      <c r="B258" s="376"/>
      <c r="C258" s="377" t="str">
        <f t="shared" si="199"/>
        <v>100022</v>
      </c>
      <c r="D258" s="377" t="str">
        <f t="shared" si="200"/>
        <v>100022/13</v>
      </c>
      <c r="E258" s="378" t="s">
        <v>251</v>
      </c>
      <c r="F258" s="378" t="s">
        <v>252</v>
      </c>
      <c r="G258" s="377">
        <v>1</v>
      </c>
      <c r="H258" s="379">
        <v>100171</v>
      </c>
      <c r="I258" s="380" t="str">
        <f t="shared" si="201"/>
        <v>Б-100171-13</v>
      </c>
      <c r="J258" s="381">
        <v>2</v>
      </c>
      <c r="K258" s="377">
        <v>7</v>
      </c>
      <c r="L258" s="377" t="s">
        <v>42</v>
      </c>
      <c r="M258" s="381">
        <v>1</v>
      </c>
      <c r="N258" s="377">
        <v>18</v>
      </c>
      <c r="O258" s="378" t="s">
        <v>168</v>
      </c>
      <c r="P258" s="378" t="s">
        <v>234</v>
      </c>
      <c r="Q258" s="378" t="s">
        <v>235</v>
      </c>
      <c r="R258" s="383" t="str">
        <f t="shared" si="202"/>
        <v>1001711</v>
      </c>
      <c r="S258" s="380">
        <v>1</v>
      </c>
      <c r="T258" s="378" t="s">
        <v>140</v>
      </c>
      <c r="U258" s="377">
        <v>50000</v>
      </c>
      <c r="V258" s="377">
        <f t="shared" si="203"/>
        <v>9000</v>
      </c>
      <c r="W258" s="377">
        <v>0</v>
      </c>
      <c r="X258" s="384">
        <v>260</v>
      </c>
      <c r="Y258" s="385" t="s">
        <v>47</v>
      </c>
      <c r="Z258" s="386"/>
      <c r="AA258" s="387"/>
      <c r="AB258" s="429"/>
      <c r="AC258" s="379">
        <v>100000</v>
      </c>
      <c r="AD258" s="377"/>
      <c r="AE258" s="377"/>
      <c r="AF258" s="378" t="s">
        <v>231</v>
      </c>
      <c r="AG258" s="389">
        <v>8</v>
      </c>
      <c r="AH258" s="395">
        <v>7</v>
      </c>
      <c r="AI258" s="391" t="s">
        <v>229</v>
      </c>
      <c r="AJ258" s="378"/>
      <c r="AK258" s="378"/>
      <c r="AL258" s="383">
        <v>0</v>
      </c>
      <c r="AM258" s="380" t="s">
        <v>50</v>
      </c>
      <c r="AN258" s="377" t="s">
        <v>51</v>
      </c>
      <c r="AO258" s="377"/>
      <c r="AP258" s="383"/>
      <c r="AQ258" s="383"/>
      <c r="AR258" s="383"/>
    </row>
    <row r="259" spans="1:45" ht="15" customHeight="1" x14ac:dyDescent="0.3">
      <c r="A259" s="375">
        <v>22</v>
      </c>
      <c r="B259" s="376"/>
      <c r="C259" s="377" t="str">
        <f t="shared" si="199"/>
        <v>100022</v>
      </c>
      <c r="D259" s="377" t="str">
        <f t="shared" si="200"/>
        <v>100022/13</v>
      </c>
      <c r="E259" s="378" t="s">
        <v>251</v>
      </c>
      <c r="F259" s="378" t="s">
        <v>252</v>
      </c>
      <c r="G259" s="377">
        <v>1</v>
      </c>
      <c r="H259" s="379">
        <v>100172</v>
      </c>
      <c r="I259" s="380" t="str">
        <f t="shared" si="201"/>
        <v>Б-100172-13</v>
      </c>
      <c r="J259" s="381">
        <v>2</v>
      </c>
      <c r="K259" s="382">
        <v>11</v>
      </c>
      <c r="L259" s="377" t="s">
        <v>42</v>
      </c>
      <c r="M259" s="381">
        <v>1</v>
      </c>
      <c r="N259" s="377">
        <v>18</v>
      </c>
      <c r="O259" s="378" t="s">
        <v>169</v>
      </c>
      <c r="P259" s="378" t="s">
        <v>234</v>
      </c>
      <c r="Q259" s="378" t="s">
        <v>235</v>
      </c>
      <c r="R259" s="383" t="str">
        <f t="shared" si="202"/>
        <v>1001721</v>
      </c>
      <c r="S259" s="380">
        <v>1</v>
      </c>
      <c r="T259" s="378" t="s">
        <v>141</v>
      </c>
      <c r="U259" s="377">
        <v>50000</v>
      </c>
      <c r="V259" s="377">
        <f t="shared" si="203"/>
        <v>9000</v>
      </c>
      <c r="W259" s="377">
        <v>0</v>
      </c>
      <c r="X259" s="384">
        <v>261</v>
      </c>
      <c r="Y259" s="385" t="s">
        <v>47</v>
      </c>
      <c r="Z259" s="386"/>
      <c r="AA259" s="396">
        <f>SUM(AC256:AC260)/1.18</f>
        <v>169491.52542372883</v>
      </c>
      <c r="AB259" s="396"/>
      <c r="AC259" s="379">
        <f t="shared" si="204"/>
        <v>25000</v>
      </c>
      <c r="AD259" s="377"/>
      <c r="AE259" s="377"/>
      <c r="AF259" s="378" t="s">
        <v>231</v>
      </c>
      <c r="AG259" s="389">
        <v>8</v>
      </c>
      <c r="AH259" s="397">
        <v>20</v>
      </c>
      <c r="AI259" s="391" t="s">
        <v>229</v>
      </c>
      <c r="AJ259" s="378"/>
      <c r="AK259" s="378"/>
      <c r="AL259" s="383">
        <v>0</v>
      </c>
      <c r="AM259" s="380" t="s">
        <v>50</v>
      </c>
      <c r="AN259" s="377" t="s">
        <v>51</v>
      </c>
      <c r="AO259" s="377"/>
      <c r="AP259" s="383"/>
      <c r="AQ259" s="383"/>
      <c r="AR259" s="383"/>
    </row>
    <row r="260" spans="1:45" ht="15" customHeight="1" x14ac:dyDescent="0.3">
      <c r="A260" s="375">
        <v>22</v>
      </c>
      <c r="B260" s="376"/>
      <c r="C260" s="377" t="str">
        <f t="shared" si="199"/>
        <v>100022</v>
      </c>
      <c r="D260" s="377" t="str">
        <f t="shared" si="200"/>
        <v>100022/13</v>
      </c>
      <c r="E260" s="378" t="s">
        <v>251</v>
      </c>
      <c r="F260" s="378" t="s">
        <v>252</v>
      </c>
      <c r="G260" s="377">
        <v>1</v>
      </c>
      <c r="H260" s="379">
        <v>100173</v>
      </c>
      <c r="I260" s="380" t="str">
        <f t="shared" si="201"/>
        <v>Б-100173-13</v>
      </c>
      <c r="J260" s="381">
        <v>2</v>
      </c>
      <c r="K260" s="398">
        <v>1</v>
      </c>
      <c r="L260" s="377" t="s">
        <v>42</v>
      </c>
      <c r="M260" s="381">
        <v>1</v>
      </c>
      <c r="N260" s="377">
        <v>18</v>
      </c>
      <c r="O260" s="378" t="s">
        <v>170</v>
      </c>
      <c r="P260" s="378" t="s">
        <v>234</v>
      </c>
      <c r="Q260" s="378" t="s">
        <v>235</v>
      </c>
      <c r="R260" s="383" t="str">
        <f t="shared" si="202"/>
        <v>1001731</v>
      </c>
      <c r="S260" s="380">
        <v>1</v>
      </c>
      <c r="T260" s="378" t="s">
        <v>142</v>
      </c>
      <c r="U260" s="377">
        <v>50000</v>
      </c>
      <c r="V260" s="377">
        <f t="shared" si="203"/>
        <v>9000</v>
      </c>
      <c r="W260" s="377">
        <v>0</v>
      </c>
      <c r="X260" s="384">
        <v>262</v>
      </c>
      <c r="Y260" s="385" t="s">
        <v>47</v>
      </c>
      <c r="Z260" s="386">
        <f>SUM(U256:U260)-SUM(V256:V260)</f>
        <v>205000</v>
      </c>
      <c r="AA260" s="396">
        <v>169491</v>
      </c>
      <c r="AB260" s="396">
        <f>Z260-AA260</f>
        <v>35509</v>
      </c>
      <c r="AC260" s="379">
        <f t="shared" si="204"/>
        <v>25000</v>
      </c>
      <c r="AD260" s="377"/>
      <c r="AE260" s="377"/>
      <c r="AF260" s="378" t="s">
        <v>231</v>
      </c>
      <c r="AG260" s="389">
        <v>8</v>
      </c>
      <c r="AH260" s="397">
        <v>13</v>
      </c>
      <c r="AI260" s="391" t="s">
        <v>229</v>
      </c>
      <c r="AJ260" s="378"/>
      <c r="AK260" s="378"/>
      <c r="AL260" s="383">
        <v>0</v>
      </c>
      <c r="AM260" s="380" t="s">
        <v>50</v>
      </c>
      <c r="AN260" s="377" t="s">
        <v>51</v>
      </c>
      <c r="AO260" s="377"/>
      <c r="AP260" s="383"/>
      <c r="AQ260" s="383"/>
      <c r="AR260" s="383"/>
    </row>
    <row r="261" spans="1:45" ht="15" customHeight="1" x14ac:dyDescent="0.3">
      <c r="A261" s="375">
        <v>22</v>
      </c>
      <c r="B261" s="376"/>
      <c r="C261" s="377" t="str">
        <f>"1000"&amp;A261</f>
        <v>100022</v>
      </c>
      <c r="D261" s="377" t="str">
        <f>"1000"&amp;A261&amp;"/13"</f>
        <v>100022/13</v>
      </c>
      <c r="E261" s="378" t="s">
        <v>251</v>
      </c>
      <c r="F261" s="378" t="s">
        <v>252</v>
      </c>
      <c r="G261" s="377">
        <v>1</v>
      </c>
      <c r="H261" s="379">
        <v>100174</v>
      </c>
      <c r="I261" s="380" t="str">
        <f>"Б-"&amp;H261&amp;"-13"</f>
        <v>Б-100174-13</v>
      </c>
      <c r="J261" s="381">
        <v>2</v>
      </c>
      <c r="K261" s="377">
        <v>7</v>
      </c>
      <c r="L261" s="377" t="s">
        <v>42</v>
      </c>
      <c r="M261" s="381">
        <v>1</v>
      </c>
      <c r="N261" s="377">
        <v>18</v>
      </c>
      <c r="O261" s="378" t="s">
        <v>167</v>
      </c>
      <c r="P261" s="378" t="s">
        <v>234</v>
      </c>
      <c r="Q261" s="378" t="s">
        <v>235</v>
      </c>
      <c r="R261" s="383" t="str">
        <f>H261&amp;"1"</f>
        <v>1001741</v>
      </c>
      <c r="S261" s="380">
        <v>1</v>
      </c>
      <c r="T261" s="399" t="s">
        <v>147</v>
      </c>
      <c r="U261" s="377">
        <v>50000</v>
      </c>
      <c r="V261" s="377">
        <f>U261*0.18</f>
        <v>9000</v>
      </c>
      <c r="W261" s="377">
        <v>0</v>
      </c>
      <c r="X261" s="384">
        <v>263</v>
      </c>
      <c r="Y261" s="385" t="s">
        <v>47</v>
      </c>
      <c r="Z261" s="386"/>
      <c r="AA261" s="387"/>
      <c r="AB261" s="388"/>
      <c r="AC261" s="379">
        <f>U261*0.5</f>
        <v>25000</v>
      </c>
      <c r="AD261" s="377"/>
      <c r="AE261" s="377"/>
      <c r="AF261" s="399" t="s">
        <v>422</v>
      </c>
      <c r="AG261" s="389">
        <v>8</v>
      </c>
      <c r="AH261" s="390">
        <v>13</v>
      </c>
      <c r="AI261" s="391" t="s">
        <v>229</v>
      </c>
      <c r="AJ261" s="378"/>
      <c r="AK261" s="378"/>
      <c r="AL261" s="383">
        <v>0</v>
      </c>
      <c r="AM261" s="380" t="s">
        <v>50</v>
      </c>
      <c r="AN261" s="377" t="s">
        <v>51</v>
      </c>
      <c r="AO261" s="377"/>
      <c r="AP261" s="383"/>
      <c r="AQ261" s="383"/>
      <c r="AR261" s="383"/>
    </row>
    <row r="262" spans="1:45" ht="15" customHeight="1" x14ac:dyDescent="0.3">
      <c r="A262" s="375">
        <v>22</v>
      </c>
      <c r="B262" s="376"/>
      <c r="C262" s="377" t="str">
        <f t="shared" ref="C262:C265" si="205">"1000"&amp;A262</f>
        <v>100022</v>
      </c>
      <c r="D262" s="377" t="str">
        <f t="shared" ref="D262:D265" si="206">"1000"&amp;A262&amp;"/13"</f>
        <v>100022/13</v>
      </c>
      <c r="E262" s="378" t="s">
        <v>251</v>
      </c>
      <c r="F262" s="378" t="s">
        <v>252</v>
      </c>
      <c r="G262" s="377">
        <v>1</v>
      </c>
      <c r="H262" s="379">
        <v>100175</v>
      </c>
      <c r="I262" s="380" t="str">
        <f t="shared" ref="I262:I265" si="207">"Б-"&amp;H262&amp;"-13"</f>
        <v>Б-100175-13</v>
      </c>
      <c r="J262" s="381">
        <v>2</v>
      </c>
      <c r="K262" s="398">
        <v>12</v>
      </c>
      <c r="L262" s="377" t="s">
        <v>42</v>
      </c>
      <c r="M262" s="381">
        <v>1</v>
      </c>
      <c r="N262" s="377">
        <v>18</v>
      </c>
      <c r="O262" s="378" t="s">
        <v>168</v>
      </c>
      <c r="P262" s="378" t="s">
        <v>234</v>
      </c>
      <c r="Q262" s="378" t="s">
        <v>235</v>
      </c>
      <c r="R262" s="383" t="str">
        <f t="shared" ref="R262:R265" si="208">H262&amp;"1"</f>
        <v>1001751</v>
      </c>
      <c r="S262" s="380">
        <v>1</v>
      </c>
      <c r="T262" s="399" t="s">
        <v>148</v>
      </c>
      <c r="U262" s="377">
        <v>50000</v>
      </c>
      <c r="V262" s="377">
        <f t="shared" ref="V262:V265" si="209">U262*0.18</f>
        <v>9000</v>
      </c>
      <c r="W262" s="377">
        <v>0</v>
      </c>
      <c r="X262" s="384">
        <v>264</v>
      </c>
      <c r="Y262" s="385" t="s">
        <v>47</v>
      </c>
      <c r="Z262" s="386"/>
      <c r="AA262" s="387"/>
      <c r="AB262" s="429"/>
      <c r="AC262" s="379">
        <f t="shared" ref="AC262:AC265" si="210">U262*0.5</f>
        <v>25000</v>
      </c>
      <c r="AD262" s="377"/>
      <c r="AE262" s="377"/>
      <c r="AF262" s="399" t="s">
        <v>422</v>
      </c>
      <c r="AG262" s="389">
        <v>8</v>
      </c>
      <c r="AH262" s="395">
        <v>7</v>
      </c>
      <c r="AI262" s="391" t="s">
        <v>229</v>
      </c>
      <c r="AJ262" s="378"/>
      <c r="AK262" s="378"/>
      <c r="AL262" s="383">
        <v>0</v>
      </c>
      <c r="AM262" s="380" t="s">
        <v>50</v>
      </c>
      <c r="AN262" s="377" t="s">
        <v>51</v>
      </c>
      <c r="AO262" s="377"/>
      <c r="AP262" s="383"/>
      <c r="AQ262" s="383"/>
      <c r="AR262" s="383"/>
    </row>
    <row r="263" spans="1:45" ht="15" customHeight="1" x14ac:dyDescent="0.3">
      <c r="A263" s="375">
        <v>22</v>
      </c>
      <c r="B263" s="376"/>
      <c r="C263" s="377" t="str">
        <f t="shared" si="205"/>
        <v>100022</v>
      </c>
      <c r="D263" s="377" t="str">
        <f t="shared" si="206"/>
        <v>100022/13</v>
      </c>
      <c r="E263" s="378" t="s">
        <v>251</v>
      </c>
      <c r="F263" s="378" t="s">
        <v>252</v>
      </c>
      <c r="G263" s="377">
        <v>1</v>
      </c>
      <c r="H263" s="379">
        <v>100176</v>
      </c>
      <c r="I263" s="380" t="str">
        <f t="shared" si="207"/>
        <v>Б-100176-13</v>
      </c>
      <c r="J263" s="381">
        <v>2</v>
      </c>
      <c r="K263" s="377">
        <v>7</v>
      </c>
      <c r="L263" s="377" t="s">
        <v>42</v>
      </c>
      <c r="M263" s="381">
        <v>1</v>
      </c>
      <c r="N263" s="377">
        <v>18</v>
      </c>
      <c r="O263" s="378" t="s">
        <v>168</v>
      </c>
      <c r="P263" s="378" t="s">
        <v>234</v>
      </c>
      <c r="Q263" s="378" t="s">
        <v>235</v>
      </c>
      <c r="R263" s="383" t="str">
        <f t="shared" si="208"/>
        <v>1001761</v>
      </c>
      <c r="S263" s="380">
        <v>1</v>
      </c>
      <c r="T263" s="399" t="s">
        <v>148</v>
      </c>
      <c r="U263" s="377">
        <v>50000</v>
      </c>
      <c r="V263" s="377">
        <f t="shared" si="209"/>
        <v>9000</v>
      </c>
      <c r="W263" s="377">
        <v>0</v>
      </c>
      <c r="X263" s="384">
        <v>265</v>
      </c>
      <c r="Y263" s="385" t="s">
        <v>47</v>
      </c>
      <c r="Z263" s="386"/>
      <c r="AA263" s="387"/>
      <c r="AB263" s="429"/>
      <c r="AC263" s="379">
        <f t="shared" si="210"/>
        <v>25000</v>
      </c>
      <c r="AD263" s="377"/>
      <c r="AE263" s="377"/>
      <c r="AF263" s="399" t="s">
        <v>422</v>
      </c>
      <c r="AG263" s="389">
        <v>8</v>
      </c>
      <c r="AH263" s="395">
        <v>7</v>
      </c>
      <c r="AI263" s="391" t="s">
        <v>229</v>
      </c>
      <c r="AJ263" s="378"/>
      <c r="AK263" s="378"/>
      <c r="AL263" s="383">
        <v>0</v>
      </c>
      <c r="AM263" s="380" t="s">
        <v>50</v>
      </c>
      <c r="AN263" s="377" t="s">
        <v>51</v>
      </c>
      <c r="AO263" s="377"/>
      <c r="AP263" s="383"/>
      <c r="AQ263" s="383"/>
      <c r="AR263" s="383"/>
    </row>
    <row r="264" spans="1:45" ht="15" customHeight="1" x14ac:dyDescent="0.3">
      <c r="A264" s="375">
        <v>22</v>
      </c>
      <c r="B264" s="376"/>
      <c r="C264" s="377" t="str">
        <f t="shared" si="205"/>
        <v>100022</v>
      </c>
      <c r="D264" s="377" t="str">
        <f t="shared" si="206"/>
        <v>100022/13</v>
      </c>
      <c r="E264" s="378" t="s">
        <v>251</v>
      </c>
      <c r="F264" s="378" t="s">
        <v>252</v>
      </c>
      <c r="G264" s="377">
        <v>1</v>
      </c>
      <c r="H264" s="379">
        <v>100177</v>
      </c>
      <c r="I264" s="380" t="str">
        <f t="shared" si="207"/>
        <v>Б-100177-13</v>
      </c>
      <c r="J264" s="381">
        <v>2</v>
      </c>
      <c r="K264" s="398">
        <v>11</v>
      </c>
      <c r="L264" s="377" t="s">
        <v>42</v>
      </c>
      <c r="M264" s="381">
        <v>1</v>
      </c>
      <c r="N264" s="377">
        <v>18</v>
      </c>
      <c r="O264" s="378" t="s">
        <v>169</v>
      </c>
      <c r="P264" s="378" t="s">
        <v>234</v>
      </c>
      <c r="Q264" s="378" t="s">
        <v>235</v>
      </c>
      <c r="R264" s="383" t="str">
        <f t="shared" si="208"/>
        <v>1001771</v>
      </c>
      <c r="S264" s="380">
        <v>1</v>
      </c>
      <c r="T264" s="399" t="s">
        <v>149</v>
      </c>
      <c r="U264" s="377">
        <v>50000</v>
      </c>
      <c r="V264" s="377">
        <f t="shared" si="209"/>
        <v>9000</v>
      </c>
      <c r="W264" s="377">
        <v>0</v>
      </c>
      <c r="X264" s="384">
        <v>266</v>
      </c>
      <c r="Y264" s="385" t="s">
        <v>47</v>
      </c>
      <c r="Z264" s="386"/>
      <c r="AA264" s="396">
        <f>SUM(AC261:AC265)/1.18</f>
        <v>105932.20338983051</v>
      </c>
      <c r="AB264" s="396"/>
      <c r="AC264" s="379">
        <f t="shared" si="210"/>
        <v>25000</v>
      </c>
      <c r="AD264" s="377"/>
      <c r="AE264" s="377"/>
      <c r="AF264" s="399" t="s">
        <v>422</v>
      </c>
      <c r="AG264" s="389">
        <v>8</v>
      </c>
      <c r="AH264" s="397">
        <v>20</v>
      </c>
      <c r="AI264" s="391" t="s">
        <v>229</v>
      </c>
      <c r="AJ264" s="378"/>
      <c r="AK264" s="378"/>
      <c r="AL264" s="383">
        <v>0</v>
      </c>
      <c r="AM264" s="380" t="s">
        <v>50</v>
      </c>
      <c r="AN264" s="377" t="s">
        <v>51</v>
      </c>
      <c r="AO264" s="377"/>
      <c r="AP264" s="383"/>
      <c r="AQ264" s="383"/>
      <c r="AR264" s="383"/>
    </row>
    <row r="265" spans="1:45" ht="15" customHeight="1" x14ac:dyDescent="0.3">
      <c r="A265" s="375">
        <v>22</v>
      </c>
      <c r="B265" s="376"/>
      <c r="C265" s="377" t="str">
        <f t="shared" si="205"/>
        <v>100022</v>
      </c>
      <c r="D265" s="377" t="str">
        <f t="shared" si="206"/>
        <v>100022/13</v>
      </c>
      <c r="E265" s="378" t="s">
        <v>251</v>
      </c>
      <c r="F265" s="378" t="s">
        <v>252</v>
      </c>
      <c r="G265" s="377">
        <v>1</v>
      </c>
      <c r="H265" s="379">
        <v>100178</v>
      </c>
      <c r="I265" s="380" t="str">
        <f t="shared" si="207"/>
        <v>Б-100178-13</v>
      </c>
      <c r="J265" s="381">
        <v>2</v>
      </c>
      <c r="K265" s="398">
        <v>1</v>
      </c>
      <c r="L265" s="377" t="s">
        <v>42</v>
      </c>
      <c r="M265" s="381">
        <v>1</v>
      </c>
      <c r="N265" s="377">
        <v>18</v>
      </c>
      <c r="O265" s="378" t="s">
        <v>170</v>
      </c>
      <c r="P265" s="378" t="s">
        <v>234</v>
      </c>
      <c r="Q265" s="378" t="s">
        <v>235</v>
      </c>
      <c r="R265" s="383" t="str">
        <f t="shared" si="208"/>
        <v>1001781</v>
      </c>
      <c r="S265" s="380">
        <v>1</v>
      </c>
      <c r="T265" s="401" t="s">
        <v>150</v>
      </c>
      <c r="U265" s="377">
        <v>50000</v>
      </c>
      <c r="V265" s="377">
        <f t="shared" si="209"/>
        <v>9000</v>
      </c>
      <c r="W265" s="377">
        <v>0</v>
      </c>
      <c r="X265" s="384">
        <v>267</v>
      </c>
      <c r="Y265" s="385" t="s">
        <v>47</v>
      </c>
      <c r="Z265" s="386">
        <f>SUM(U261:U265)-SUM(V261:V265)</f>
        <v>205000</v>
      </c>
      <c r="AA265" s="387">
        <v>105932.20338983051</v>
      </c>
      <c r="AB265" s="396">
        <f>Z265-AA265</f>
        <v>99067.796610169491</v>
      </c>
      <c r="AC265" s="379">
        <f t="shared" si="210"/>
        <v>25000</v>
      </c>
      <c r="AD265" s="377"/>
      <c r="AE265" s="377"/>
      <c r="AF265" s="401" t="s">
        <v>422</v>
      </c>
      <c r="AG265" s="389">
        <v>8</v>
      </c>
      <c r="AH265" s="397">
        <v>13</v>
      </c>
      <c r="AI265" s="391" t="s">
        <v>229</v>
      </c>
      <c r="AJ265" s="378"/>
      <c r="AK265" s="378"/>
      <c r="AL265" s="383">
        <v>0</v>
      </c>
      <c r="AM265" s="380" t="s">
        <v>50</v>
      </c>
      <c r="AN265" s="377" t="s">
        <v>51</v>
      </c>
      <c r="AO265" s="377"/>
      <c r="AP265" s="383"/>
      <c r="AQ265" s="383"/>
      <c r="AR265" s="383"/>
    </row>
    <row r="266" spans="1:45" ht="15" customHeight="1" x14ac:dyDescent="0.3">
      <c r="A266" s="375">
        <v>22</v>
      </c>
      <c r="B266" s="376"/>
      <c r="C266" s="377" t="str">
        <f>"1000"&amp;A266</f>
        <v>100022</v>
      </c>
      <c r="D266" s="377" t="str">
        <f>"1000"&amp;A266&amp;"/13"</f>
        <v>100022/13</v>
      </c>
      <c r="E266" s="378" t="s">
        <v>251</v>
      </c>
      <c r="F266" s="378" t="s">
        <v>252</v>
      </c>
      <c r="G266" s="377">
        <v>1</v>
      </c>
      <c r="H266" s="379">
        <v>100179</v>
      </c>
      <c r="I266" s="380" t="str">
        <f>"Б-"&amp;H266&amp;"-13"</f>
        <v>Б-100179-13</v>
      </c>
      <c r="J266" s="381">
        <v>2</v>
      </c>
      <c r="K266" s="377">
        <v>7</v>
      </c>
      <c r="L266" s="377" t="s">
        <v>42</v>
      </c>
      <c r="M266" s="381">
        <v>1</v>
      </c>
      <c r="N266" s="377">
        <v>18</v>
      </c>
      <c r="O266" s="378" t="s">
        <v>167</v>
      </c>
      <c r="P266" s="378" t="s">
        <v>234</v>
      </c>
      <c r="Q266" s="378" t="s">
        <v>235</v>
      </c>
      <c r="R266" s="383" t="str">
        <f>H266&amp;"1"</f>
        <v>1001791</v>
      </c>
      <c r="S266" s="380">
        <v>1</v>
      </c>
      <c r="T266" s="394" t="s">
        <v>152</v>
      </c>
      <c r="U266" s="377">
        <v>50000</v>
      </c>
      <c r="V266" s="377">
        <f>U266*0.18</f>
        <v>9000</v>
      </c>
      <c r="W266" s="377">
        <v>0</v>
      </c>
      <c r="X266" s="384">
        <v>268</v>
      </c>
      <c r="Y266" s="385" t="s">
        <v>47</v>
      </c>
      <c r="Z266" s="386"/>
      <c r="AA266" s="387"/>
      <c r="AB266" s="388"/>
      <c r="AC266" s="379">
        <f>U266*0.5</f>
        <v>25000</v>
      </c>
      <c r="AD266" s="377"/>
      <c r="AE266" s="377"/>
      <c r="AF266" s="394" t="s">
        <v>233</v>
      </c>
      <c r="AG266" s="389">
        <v>8</v>
      </c>
      <c r="AH266" s="390">
        <v>13</v>
      </c>
      <c r="AI266" s="391" t="s">
        <v>229</v>
      </c>
      <c r="AJ266" s="378"/>
      <c r="AK266" s="378"/>
      <c r="AL266" s="383">
        <v>0</v>
      </c>
      <c r="AM266" s="380" t="s">
        <v>50</v>
      </c>
      <c r="AN266" s="377" t="s">
        <v>51</v>
      </c>
      <c r="AO266" s="377"/>
      <c r="AP266" s="383"/>
      <c r="AQ266" s="383"/>
      <c r="AR266" s="383"/>
    </row>
    <row r="267" spans="1:45" ht="15" customHeight="1" x14ac:dyDescent="0.3">
      <c r="A267" s="375">
        <v>22</v>
      </c>
      <c r="B267" s="376"/>
      <c r="C267" s="377" t="str">
        <f t="shared" ref="C267:C270" si="211">"1000"&amp;A267</f>
        <v>100022</v>
      </c>
      <c r="D267" s="377" t="str">
        <f t="shared" ref="D267:D270" si="212">"1000"&amp;A267&amp;"/13"</f>
        <v>100022/13</v>
      </c>
      <c r="E267" s="378" t="s">
        <v>251</v>
      </c>
      <c r="F267" s="378" t="s">
        <v>252</v>
      </c>
      <c r="G267" s="377">
        <v>1</v>
      </c>
      <c r="H267" s="379">
        <v>100180</v>
      </c>
      <c r="I267" s="380" t="str">
        <f t="shared" ref="I267:I270" si="213">"Б-"&amp;H267&amp;"-13"</f>
        <v>Б-100180-13</v>
      </c>
      <c r="J267" s="381">
        <v>2</v>
      </c>
      <c r="K267" s="382">
        <v>3</v>
      </c>
      <c r="L267" s="377" t="s">
        <v>42</v>
      </c>
      <c r="M267" s="381">
        <v>1</v>
      </c>
      <c r="N267" s="377">
        <v>18</v>
      </c>
      <c r="O267" s="378" t="s">
        <v>168</v>
      </c>
      <c r="P267" s="378" t="s">
        <v>234</v>
      </c>
      <c r="Q267" s="378" t="s">
        <v>235</v>
      </c>
      <c r="R267" s="383" t="str">
        <f t="shared" ref="R267:R270" si="214">H267&amp;"1"</f>
        <v>1001801</v>
      </c>
      <c r="S267" s="380">
        <v>1</v>
      </c>
      <c r="T267" s="394" t="s">
        <v>153</v>
      </c>
      <c r="U267" s="377">
        <v>50000</v>
      </c>
      <c r="V267" s="377">
        <f t="shared" ref="V267:V270" si="215">U267*0.18</f>
        <v>9000</v>
      </c>
      <c r="W267" s="377">
        <v>0</v>
      </c>
      <c r="X267" s="384">
        <v>269</v>
      </c>
      <c r="Y267" s="385" t="s">
        <v>47</v>
      </c>
      <c r="Z267" s="386"/>
      <c r="AA267" s="387"/>
      <c r="AB267" s="429"/>
      <c r="AC267" s="379">
        <f t="shared" ref="AC267:AC270" si="216">U267*0.5</f>
        <v>25000</v>
      </c>
      <c r="AD267" s="377"/>
      <c r="AE267" s="377"/>
      <c r="AF267" s="394" t="s">
        <v>233</v>
      </c>
      <c r="AG267" s="389">
        <v>8</v>
      </c>
      <c r="AH267" s="395">
        <v>7</v>
      </c>
      <c r="AI267" s="391" t="s">
        <v>229</v>
      </c>
      <c r="AJ267" s="378"/>
      <c r="AK267" s="378"/>
      <c r="AL267" s="383">
        <v>0</v>
      </c>
      <c r="AM267" s="380" t="s">
        <v>50</v>
      </c>
      <c r="AN267" s="377" t="s">
        <v>51</v>
      </c>
      <c r="AO267" s="377"/>
      <c r="AP267" s="383"/>
      <c r="AQ267" s="383"/>
      <c r="AR267" s="383"/>
    </row>
    <row r="268" spans="1:45" ht="15" customHeight="1" x14ac:dyDescent="0.3">
      <c r="A268" s="375">
        <v>22</v>
      </c>
      <c r="B268" s="376"/>
      <c r="C268" s="377" t="str">
        <f t="shared" si="211"/>
        <v>100022</v>
      </c>
      <c r="D268" s="377" t="str">
        <f t="shared" si="212"/>
        <v>100022/13</v>
      </c>
      <c r="E268" s="378" t="s">
        <v>251</v>
      </c>
      <c r="F268" s="378" t="s">
        <v>252</v>
      </c>
      <c r="G268" s="377">
        <v>1</v>
      </c>
      <c r="H268" s="379">
        <v>100181</v>
      </c>
      <c r="I268" s="380" t="str">
        <f t="shared" si="213"/>
        <v>Б-100181-13</v>
      </c>
      <c r="J268" s="381">
        <v>2</v>
      </c>
      <c r="K268" s="377">
        <v>7</v>
      </c>
      <c r="L268" s="377" t="s">
        <v>42</v>
      </c>
      <c r="M268" s="381">
        <v>1</v>
      </c>
      <c r="N268" s="377">
        <v>18</v>
      </c>
      <c r="O268" s="378" t="s">
        <v>168</v>
      </c>
      <c r="P268" s="378" t="s">
        <v>234</v>
      </c>
      <c r="Q268" s="378" t="s">
        <v>235</v>
      </c>
      <c r="R268" s="383" t="str">
        <f t="shared" si="214"/>
        <v>1001811</v>
      </c>
      <c r="S268" s="380">
        <v>1</v>
      </c>
      <c r="T268" s="394" t="s">
        <v>154</v>
      </c>
      <c r="U268" s="377">
        <v>50000</v>
      </c>
      <c r="V268" s="377">
        <f t="shared" si="215"/>
        <v>9000</v>
      </c>
      <c r="W268" s="377">
        <v>0</v>
      </c>
      <c r="X268" s="384">
        <v>270</v>
      </c>
      <c r="Y268" s="385" t="s">
        <v>47</v>
      </c>
      <c r="Z268" s="386"/>
      <c r="AA268" s="387"/>
      <c r="AB268" s="429"/>
      <c r="AC268" s="379">
        <f t="shared" si="216"/>
        <v>25000</v>
      </c>
      <c r="AD268" s="377"/>
      <c r="AE268" s="377"/>
      <c r="AF268" s="394" t="s">
        <v>233</v>
      </c>
      <c r="AG268" s="389">
        <v>8</v>
      </c>
      <c r="AH268" s="395">
        <v>7</v>
      </c>
      <c r="AI268" s="391" t="s">
        <v>229</v>
      </c>
      <c r="AJ268" s="378"/>
      <c r="AK268" s="378"/>
      <c r="AL268" s="383">
        <v>0</v>
      </c>
      <c r="AM268" s="380" t="s">
        <v>50</v>
      </c>
      <c r="AN268" s="377" t="s">
        <v>51</v>
      </c>
      <c r="AO268" s="377"/>
      <c r="AP268" s="383"/>
      <c r="AQ268" s="383"/>
      <c r="AR268" s="383"/>
    </row>
    <row r="269" spans="1:45" ht="15" customHeight="1" x14ac:dyDescent="0.3">
      <c r="A269" s="375">
        <v>22</v>
      </c>
      <c r="B269" s="376"/>
      <c r="C269" s="377" t="str">
        <f t="shared" si="211"/>
        <v>100022</v>
      </c>
      <c r="D269" s="377" t="str">
        <f t="shared" si="212"/>
        <v>100022/13</v>
      </c>
      <c r="E269" s="378" t="s">
        <v>251</v>
      </c>
      <c r="F269" s="378" t="s">
        <v>252</v>
      </c>
      <c r="G269" s="377">
        <v>1</v>
      </c>
      <c r="H269" s="379">
        <v>100182</v>
      </c>
      <c r="I269" s="380" t="str">
        <f t="shared" si="213"/>
        <v>Б-100182-13</v>
      </c>
      <c r="J269" s="381">
        <v>2</v>
      </c>
      <c r="K269" s="398">
        <v>11</v>
      </c>
      <c r="L269" s="377" t="s">
        <v>42</v>
      </c>
      <c r="M269" s="381">
        <v>1</v>
      </c>
      <c r="N269" s="377">
        <v>18</v>
      </c>
      <c r="O269" s="378" t="s">
        <v>169</v>
      </c>
      <c r="P269" s="378" t="s">
        <v>234</v>
      </c>
      <c r="Q269" s="378" t="s">
        <v>235</v>
      </c>
      <c r="R269" s="383" t="str">
        <f t="shared" si="214"/>
        <v>1001821</v>
      </c>
      <c r="S269" s="380">
        <v>1</v>
      </c>
      <c r="T269" s="394" t="s">
        <v>155</v>
      </c>
      <c r="U269" s="377">
        <v>50000</v>
      </c>
      <c r="V269" s="377">
        <f t="shared" si="215"/>
        <v>9000</v>
      </c>
      <c r="W269" s="377">
        <v>0</v>
      </c>
      <c r="X269" s="384">
        <v>271</v>
      </c>
      <c r="Y269" s="385" t="s">
        <v>47</v>
      </c>
      <c r="Z269" s="386"/>
      <c r="AA269" s="396">
        <f>SUM(AC266:AC270)/1.18</f>
        <v>423728.81355932204</v>
      </c>
      <c r="AB269" s="396"/>
      <c r="AC269" s="379">
        <v>400000</v>
      </c>
      <c r="AD269" s="377"/>
      <c r="AE269" s="377"/>
      <c r="AF269" s="394" t="s">
        <v>233</v>
      </c>
      <c r="AG269" s="389">
        <v>8</v>
      </c>
      <c r="AH269" s="397">
        <v>20</v>
      </c>
      <c r="AI269" s="391" t="s">
        <v>229</v>
      </c>
      <c r="AJ269" s="378"/>
      <c r="AK269" s="378"/>
      <c r="AL269" s="383">
        <v>0</v>
      </c>
      <c r="AM269" s="380" t="s">
        <v>50</v>
      </c>
      <c r="AN269" s="377" t="s">
        <v>51</v>
      </c>
      <c r="AO269" s="377"/>
      <c r="AP269" s="383"/>
      <c r="AQ269" s="383"/>
      <c r="AR269" s="383"/>
    </row>
    <row r="270" spans="1:45" ht="15" customHeight="1" x14ac:dyDescent="0.3">
      <c r="A270" s="375">
        <v>22</v>
      </c>
      <c r="B270" s="376"/>
      <c r="C270" s="403" t="str">
        <f t="shared" si="211"/>
        <v>100022</v>
      </c>
      <c r="D270" s="403" t="str">
        <f t="shared" si="212"/>
        <v>100022/13</v>
      </c>
      <c r="E270" s="404" t="s">
        <v>251</v>
      </c>
      <c r="F270" s="404" t="s">
        <v>252</v>
      </c>
      <c r="G270" s="377">
        <v>1</v>
      </c>
      <c r="H270" s="379">
        <v>100183</v>
      </c>
      <c r="I270" s="403" t="str">
        <f t="shared" si="213"/>
        <v>Б-100183-13</v>
      </c>
      <c r="J270" s="381">
        <v>2</v>
      </c>
      <c r="K270" s="405">
        <v>1</v>
      </c>
      <c r="L270" s="403" t="s">
        <v>42</v>
      </c>
      <c r="M270" s="406">
        <v>1</v>
      </c>
      <c r="N270" s="403">
        <v>18</v>
      </c>
      <c r="O270" s="404" t="s">
        <v>170</v>
      </c>
      <c r="P270" s="404" t="s">
        <v>234</v>
      </c>
      <c r="Q270" s="404" t="s">
        <v>235</v>
      </c>
      <c r="R270" s="407" t="str">
        <f t="shared" si="214"/>
        <v>1001831</v>
      </c>
      <c r="S270" s="403">
        <v>1</v>
      </c>
      <c r="T270" s="394" t="s">
        <v>156</v>
      </c>
      <c r="U270" s="377">
        <v>50000</v>
      </c>
      <c r="V270" s="403">
        <f t="shared" si="215"/>
        <v>9000</v>
      </c>
      <c r="W270" s="403">
        <v>0</v>
      </c>
      <c r="X270" s="384">
        <v>272</v>
      </c>
      <c r="Y270" s="408" t="s">
        <v>47</v>
      </c>
      <c r="Z270" s="386">
        <f>SUM(U266:U270)-SUM(V266:V270)</f>
        <v>205000</v>
      </c>
      <c r="AA270" s="409"/>
      <c r="AB270" s="409"/>
      <c r="AC270" s="410">
        <f t="shared" si="216"/>
        <v>25000</v>
      </c>
      <c r="AD270" s="403"/>
      <c r="AE270" s="403"/>
      <c r="AF270" s="394" t="s">
        <v>233</v>
      </c>
      <c r="AG270" s="411">
        <v>8</v>
      </c>
      <c r="AH270" s="412">
        <v>13</v>
      </c>
      <c r="AI270" s="413" t="s">
        <v>229</v>
      </c>
      <c r="AJ270" s="404"/>
      <c r="AK270" s="404"/>
      <c r="AL270" s="407">
        <v>0</v>
      </c>
      <c r="AM270" s="403" t="s">
        <v>50</v>
      </c>
      <c r="AN270" s="403" t="s">
        <v>51</v>
      </c>
      <c r="AO270" s="403"/>
      <c r="AP270" s="407"/>
      <c r="AQ270" s="407"/>
      <c r="AR270" s="407"/>
      <c r="AS270" s="330"/>
    </row>
    <row r="271" spans="1:45" ht="15" customHeight="1" x14ac:dyDescent="0.3">
      <c r="A271" s="375">
        <v>23</v>
      </c>
      <c r="B271" s="376"/>
      <c r="C271" s="377" t="str">
        <f>"1000"&amp;A271</f>
        <v>100023</v>
      </c>
      <c r="D271" s="377" t="str">
        <f>"1000"&amp;A271&amp;"/13"</f>
        <v>100023/13</v>
      </c>
      <c r="E271" s="378" t="s">
        <v>251</v>
      </c>
      <c r="F271" s="378" t="s">
        <v>252</v>
      </c>
      <c r="G271" s="377">
        <v>1</v>
      </c>
      <c r="H271" s="379">
        <v>100184</v>
      </c>
      <c r="I271" s="380" t="str">
        <f>"Б-"&amp;H271&amp;"-13"</f>
        <v>Б-100184-13</v>
      </c>
      <c r="J271" s="381">
        <v>2</v>
      </c>
      <c r="K271" s="382">
        <v>2</v>
      </c>
      <c r="L271" s="377" t="s">
        <v>42</v>
      </c>
      <c r="M271" s="381">
        <v>1</v>
      </c>
      <c r="N271" s="377">
        <v>18</v>
      </c>
      <c r="O271" s="378" t="s">
        <v>167</v>
      </c>
      <c r="P271" s="378" t="s">
        <v>234</v>
      </c>
      <c r="Q271" s="378" t="s">
        <v>235</v>
      </c>
      <c r="R271" s="383" t="str">
        <f>H271&amp;"1"</f>
        <v>1001841</v>
      </c>
      <c r="S271" s="380">
        <v>1</v>
      </c>
      <c r="T271" s="378" t="s">
        <v>139</v>
      </c>
      <c r="U271" s="377">
        <v>50000</v>
      </c>
      <c r="V271" s="377">
        <f>U271*0.18</f>
        <v>9000</v>
      </c>
      <c r="W271" s="377">
        <v>0</v>
      </c>
      <c r="X271" s="384">
        <v>273</v>
      </c>
      <c r="Y271" s="385" t="s">
        <v>47</v>
      </c>
      <c r="Z271" s="386"/>
      <c r="AA271" s="387"/>
      <c r="AB271" s="388"/>
      <c r="AC271" s="379">
        <f>U271*0.5</f>
        <v>25000</v>
      </c>
      <c r="AD271" s="377"/>
      <c r="AE271" s="377"/>
      <c r="AF271" s="378" t="s">
        <v>231</v>
      </c>
      <c r="AG271" s="389">
        <v>8</v>
      </c>
      <c r="AH271" s="390">
        <v>13</v>
      </c>
      <c r="AI271" s="391" t="s">
        <v>229</v>
      </c>
      <c r="AJ271" s="378"/>
      <c r="AK271" s="378"/>
      <c r="AL271" s="383">
        <v>0</v>
      </c>
      <c r="AM271" s="380" t="s">
        <v>50</v>
      </c>
      <c r="AN271" s="377" t="s">
        <v>51</v>
      </c>
      <c r="AO271" s="377"/>
      <c r="AP271" s="383"/>
      <c r="AQ271" s="383"/>
      <c r="AR271" s="383"/>
      <c r="AS271" s="380" t="s">
        <v>99</v>
      </c>
    </row>
    <row r="272" spans="1:45" ht="15" customHeight="1" x14ac:dyDescent="0.3">
      <c r="A272" s="375">
        <v>23</v>
      </c>
      <c r="B272" s="376"/>
      <c r="C272" s="377" t="str">
        <f t="shared" ref="C272:C275" si="217">"1000"&amp;A272</f>
        <v>100023</v>
      </c>
      <c r="D272" s="377" t="str">
        <f t="shared" ref="D272:D275" si="218">"1000"&amp;A272&amp;"/13"</f>
        <v>100023/13</v>
      </c>
      <c r="E272" s="378" t="s">
        <v>251</v>
      </c>
      <c r="F272" s="378" t="s">
        <v>252</v>
      </c>
      <c r="G272" s="377">
        <v>1</v>
      </c>
      <c r="H272" s="379">
        <v>100185</v>
      </c>
      <c r="I272" s="380" t="str">
        <f t="shared" ref="I272:I275" si="219">"Б-"&amp;H272&amp;"-13"</f>
        <v>Б-100185-13</v>
      </c>
      <c r="J272" s="381">
        <v>2</v>
      </c>
      <c r="K272" s="377">
        <v>7</v>
      </c>
      <c r="L272" s="377" t="s">
        <v>42</v>
      </c>
      <c r="M272" s="381">
        <v>1</v>
      </c>
      <c r="N272" s="377">
        <v>18</v>
      </c>
      <c r="O272" s="378" t="s">
        <v>168</v>
      </c>
      <c r="P272" s="378" t="s">
        <v>234</v>
      </c>
      <c r="Q272" s="378" t="s">
        <v>235</v>
      </c>
      <c r="R272" s="383" t="str">
        <f t="shared" ref="R272:R275" si="220">H272&amp;"1"</f>
        <v>1001851</v>
      </c>
      <c r="S272" s="380">
        <v>1</v>
      </c>
      <c r="T272" s="378" t="s">
        <v>140</v>
      </c>
      <c r="U272" s="377">
        <v>50000</v>
      </c>
      <c r="V272" s="377">
        <f t="shared" ref="V272:V275" si="221">U272*0.18</f>
        <v>9000</v>
      </c>
      <c r="W272" s="377">
        <v>0</v>
      </c>
      <c r="X272" s="384">
        <v>274</v>
      </c>
      <c r="Y272" s="385" t="s">
        <v>47</v>
      </c>
      <c r="Z272" s="386"/>
      <c r="AA272" s="387"/>
      <c r="AB272" s="429"/>
      <c r="AC272" s="379">
        <f t="shared" ref="AC272" si="222">U272*0.5</f>
        <v>25000</v>
      </c>
      <c r="AD272" s="377"/>
      <c r="AE272" s="377"/>
      <c r="AF272" s="394" t="s">
        <v>232</v>
      </c>
      <c r="AG272" s="389">
        <v>8</v>
      </c>
      <c r="AH272" s="395">
        <v>7</v>
      </c>
      <c r="AI272" s="391" t="s">
        <v>229</v>
      </c>
      <c r="AJ272" s="378"/>
      <c r="AK272" s="378"/>
      <c r="AL272" s="383">
        <v>0</v>
      </c>
      <c r="AM272" s="380" t="s">
        <v>50</v>
      </c>
      <c r="AN272" s="377" t="s">
        <v>51</v>
      </c>
      <c r="AO272" s="377"/>
      <c r="AP272" s="383"/>
      <c r="AQ272" s="383"/>
      <c r="AR272" s="383"/>
      <c r="AS272" t="s">
        <v>100</v>
      </c>
    </row>
    <row r="273" spans="1:45" ht="15" customHeight="1" x14ac:dyDescent="0.3">
      <c r="A273" s="375">
        <v>23</v>
      </c>
      <c r="B273" s="376"/>
      <c r="C273" s="377" t="str">
        <f t="shared" si="217"/>
        <v>100023</v>
      </c>
      <c r="D273" s="377" t="str">
        <f t="shared" si="218"/>
        <v>100023/13</v>
      </c>
      <c r="E273" s="378" t="s">
        <v>251</v>
      </c>
      <c r="F273" s="378" t="s">
        <v>252</v>
      </c>
      <c r="G273" s="377">
        <v>1</v>
      </c>
      <c r="H273" s="379">
        <v>100186</v>
      </c>
      <c r="I273" s="380" t="str">
        <f t="shared" si="219"/>
        <v>Б-100186-13</v>
      </c>
      <c r="J273" s="381">
        <v>2</v>
      </c>
      <c r="K273" s="377">
        <v>7</v>
      </c>
      <c r="L273" s="377" t="s">
        <v>42</v>
      </c>
      <c r="M273" s="381">
        <v>1</v>
      </c>
      <c r="N273" s="377">
        <v>18</v>
      </c>
      <c r="O273" s="378" t="s">
        <v>168</v>
      </c>
      <c r="P273" s="378" t="s">
        <v>234</v>
      </c>
      <c r="Q273" s="378" t="s">
        <v>235</v>
      </c>
      <c r="R273" s="383" t="str">
        <f t="shared" si="220"/>
        <v>1001861</v>
      </c>
      <c r="S273" s="380">
        <v>1</v>
      </c>
      <c r="T273" s="378" t="s">
        <v>140</v>
      </c>
      <c r="U273" s="377">
        <v>50000</v>
      </c>
      <c r="V273" s="377">
        <f t="shared" si="221"/>
        <v>9000</v>
      </c>
      <c r="W273" s="377">
        <v>0</v>
      </c>
      <c r="X273" s="384">
        <v>275</v>
      </c>
      <c r="Y273" s="385" t="s">
        <v>47</v>
      </c>
      <c r="Z273" s="386"/>
      <c r="AA273" s="387"/>
      <c r="AB273" s="429"/>
      <c r="AC273" s="379">
        <v>100000</v>
      </c>
      <c r="AD273" s="377"/>
      <c r="AE273" s="377"/>
      <c r="AF273" s="378" t="s">
        <v>231</v>
      </c>
      <c r="AG273" s="389">
        <v>8</v>
      </c>
      <c r="AH273" s="395">
        <v>7</v>
      </c>
      <c r="AI273" s="391" t="s">
        <v>229</v>
      </c>
      <c r="AJ273" s="378"/>
      <c r="AK273" s="378"/>
      <c r="AL273" s="383">
        <v>0</v>
      </c>
      <c r="AM273" s="380" t="s">
        <v>50</v>
      </c>
      <c r="AN273" s="377" t="s">
        <v>51</v>
      </c>
      <c r="AO273" s="377"/>
      <c r="AP273" s="383"/>
      <c r="AQ273" s="383"/>
      <c r="AR273" s="383"/>
    </row>
    <row r="274" spans="1:45" ht="15" customHeight="1" x14ac:dyDescent="0.3">
      <c r="A274" s="375">
        <v>23</v>
      </c>
      <c r="B274" s="376"/>
      <c r="C274" s="377" t="str">
        <f t="shared" si="217"/>
        <v>100023</v>
      </c>
      <c r="D274" s="377" t="str">
        <f t="shared" si="218"/>
        <v>100023/13</v>
      </c>
      <c r="E274" s="378" t="s">
        <v>251</v>
      </c>
      <c r="F274" s="378" t="s">
        <v>252</v>
      </c>
      <c r="G274" s="377">
        <v>1</v>
      </c>
      <c r="H274" s="379">
        <v>100187</v>
      </c>
      <c r="I274" s="380" t="str">
        <f t="shared" si="219"/>
        <v>Б-100187-13</v>
      </c>
      <c r="J274" s="381">
        <v>2</v>
      </c>
      <c r="K274" s="382">
        <v>11</v>
      </c>
      <c r="L274" s="377" t="s">
        <v>42</v>
      </c>
      <c r="M274" s="381">
        <v>1</v>
      </c>
      <c r="N274" s="377">
        <v>18</v>
      </c>
      <c r="O274" s="378" t="s">
        <v>169</v>
      </c>
      <c r="P274" s="378" t="s">
        <v>234</v>
      </c>
      <c r="Q274" s="378" t="s">
        <v>235</v>
      </c>
      <c r="R274" s="383" t="str">
        <f t="shared" si="220"/>
        <v>1001871</v>
      </c>
      <c r="S274" s="380">
        <v>1</v>
      </c>
      <c r="T274" s="378" t="s">
        <v>141</v>
      </c>
      <c r="U274" s="377">
        <v>50000</v>
      </c>
      <c r="V274" s="377">
        <f t="shared" si="221"/>
        <v>9000</v>
      </c>
      <c r="W274" s="377">
        <v>0</v>
      </c>
      <c r="X274" s="384">
        <v>276</v>
      </c>
      <c r="Y274" s="385" t="s">
        <v>47</v>
      </c>
      <c r="Z274" s="386"/>
      <c r="AA274" s="396"/>
      <c r="AB274" s="396"/>
      <c r="AC274" s="379">
        <f t="shared" ref="AC274:AC275" si="223">U274*0.5</f>
        <v>25000</v>
      </c>
      <c r="AD274" s="377"/>
      <c r="AE274" s="377"/>
      <c r="AF274" s="394" t="s">
        <v>232</v>
      </c>
      <c r="AG274" s="389">
        <v>8</v>
      </c>
      <c r="AH274" s="397">
        <v>20</v>
      </c>
      <c r="AI274" s="391" t="s">
        <v>229</v>
      </c>
      <c r="AJ274" s="378"/>
      <c r="AK274" s="378"/>
      <c r="AL274" s="383">
        <v>0</v>
      </c>
      <c r="AM274" s="380" t="s">
        <v>50</v>
      </c>
      <c r="AN274" s="377" t="s">
        <v>51</v>
      </c>
      <c r="AO274" s="377"/>
      <c r="AP274" s="383"/>
      <c r="AQ274" s="383"/>
      <c r="AR274" s="383"/>
    </row>
    <row r="275" spans="1:45" ht="15" customHeight="1" x14ac:dyDescent="0.3">
      <c r="A275" s="375">
        <v>23</v>
      </c>
      <c r="B275" s="376"/>
      <c r="C275" s="377" t="str">
        <f t="shared" si="217"/>
        <v>100023</v>
      </c>
      <c r="D275" s="377" t="str">
        <f t="shared" si="218"/>
        <v>100023/13</v>
      </c>
      <c r="E275" s="378" t="s">
        <v>251</v>
      </c>
      <c r="F275" s="378" t="s">
        <v>252</v>
      </c>
      <c r="G275" s="377">
        <v>1</v>
      </c>
      <c r="H275" s="379">
        <v>100188</v>
      </c>
      <c r="I275" s="380" t="str">
        <f t="shared" si="219"/>
        <v>Б-100188-13</v>
      </c>
      <c r="J275" s="381">
        <v>2</v>
      </c>
      <c r="K275" s="398">
        <v>1</v>
      </c>
      <c r="L275" s="377" t="s">
        <v>42</v>
      </c>
      <c r="M275" s="381">
        <v>1</v>
      </c>
      <c r="N275" s="377">
        <v>18</v>
      </c>
      <c r="O275" s="378" t="s">
        <v>170</v>
      </c>
      <c r="P275" s="378" t="s">
        <v>234</v>
      </c>
      <c r="Q275" s="378" t="s">
        <v>235</v>
      </c>
      <c r="R275" s="383" t="str">
        <f t="shared" si="220"/>
        <v>1001881</v>
      </c>
      <c r="S275" s="380">
        <v>1</v>
      </c>
      <c r="T275" s="378" t="s">
        <v>142</v>
      </c>
      <c r="U275" s="377">
        <v>50000</v>
      </c>
      <c r="V275" s="377">
        <f t="shared" si="221"/>
        <v>9000</v>
      </c>
      <c r="W275" s="377">
        <v>0</v>
      </c>
      <c r="X275" s="384">
        <v>277</v>
      </c>
      <c r="Y275" s="385" t="s">
        <v>47</v>
      </c>
      <c r="Z275" s="386">
        <f>SUM(U271:U275)-SUM(V271:V275)</f>
        <v>205000</v>
      </c>
      <c r="AA275" s="396">
        <f>(AC271+AC273+AC275)/1.18</f>
        <v>127118.64406779662</v>
      </c>
      <c r="AB275" s="396">
        <f>Z275-AA275</f>
        <v>77881.355932203383</v>
      </c>
      <c r="AC275" s="379">
        <f t="shared" si="223"/>
        <v>25000</v>
      </c>
      <c r="AD275" s="377"/>
      <c r="AE275" s="377"/>
      <c r="AF275" s="378" t="s">
        <v>231</v>
      </c>
      <c r="AG275" s="389">
        <v>8</v>
      </c>
      <c r="AH275" s="397">
        <v>13</v>
      </c>
      <c r="AI275" s="391" t="s">
        <v>229</v>
      </c>
      <c r="AJ275" s="378"/>
      <c r="AK275" s="378"/>
      <c r="AL275" s="383">
        <v>0</v>
      </c>
      <c r="AM275" s="380" t="s">
        <v>50</v>
      </c>
      <c r="AN275" s="377" t="s">
        <v>51</v>
      </c>
      <c r="AO275" s="377"/>
      <c r="AP275" s="383"/>
      <c r="AQ275" s="383"/>
      <c r="AR275" s="383"/>
    </row>
    <row r="276" spans="1:45" ht="15" customHeight="1" x14ac:dyDescent="0.3">
      <c r="A276" s="375">
        <v>23</v>
      </c>
      <c r="B276" s="376"/>
      <c r="C276" s="377" t="str">
        <f>"1000"&amp;A276</f>
        <v>100023</v>
      </c>
      <c r="D276" s="377" t="str">
        <f>"1000"&amp;A276&amp;"/13"</f>
        <v>100023/13</v>
      </c>
      <c r="E276" s="378" t="s">
        <v>251</v>
      </c>
      <c r="F276" s="378" t="s">
        <v>252</v>
      </c>
      <c r="G276" s="377">
        <v>1</v>
      </c>
      <c r="H276" s="379">
        <v>100189</v>
      </c>
      <c r="I276" s="380" t="str">
        <f>"Б-"&amp;H276&amp;"-13"</f>
        <v>Б-100189-13</v>
      </c>
      <c r="J276" s="381">
        <v>2</v>
      </c>
      <c r="K276" s="377">
        <v>7</v>
      </c>
      <c r="L276" s="377" t="s">
        <v>42</v>
      </c>
      <c r="M276" s="381">
        <v>1</v>
      </c>
      <c r="N276" s="377">
        <v>18</v>
      </c>
      <c r="O276" s="378" t="s">
        <v>167</v>
      </c>
      <c r="P276" s="378" t="s">
        <v>234</v>
      </c>
      <c r="Q276" s="378" t="s">
        <v>235</v>
      </c>
      <c r="R276" s="383" t="str">
        <f>H276&amp;"1"</f>
        <v>1001891</v>
      </c>
      <c r="S276" s="380">
        <v>1</v>
      </c>
      <c r="T276" s="399" t="s">
        <v>147</v>
      </c>
      <c r="U276" s="377">
        <v>50000</v>
      </c>
      <c r="V276" s="377">
        <f>U276*0.18</f>
        <v>9000</v>
      </c>
      <c r="W276" s="377">
        <v>0</v>
      </c>
      <c r="X276" s="384">
        <v>278</v>
      </c>
      <c r="Y276" s="385" t="s">
        <v>47</v>
      </c>
      <c r="Z276" s="386"/>
      <c r="AA276" s="387"/>
      <c r="AB276" s="388"/>
      <c r="AC276" s="379">
        <f>U276*0.5</f>
        <v>25000</v>
      </c>
      <c r="AD276" s="377"/>
      <c r="AE276" s="377"/>
      <c r="AF276" s="399" t="s">
        <v>422</v>
      </c>
      <c r="AG276" s="389">
        <v>8</v>
      </c>
      <c r="AH276" s="390">
        <v>13</v>
      </c>
      <c r="AI276" s="391" t="s">
        <v>229</v>
      </c>
      <c r="AJ276" s="378"/>
      <c r="AK276" s="378"/>
      <c r="AL276" s="383">
        <v>0</v>
      </c>
      <c r="AM276" s="380" t="s">
        <v>50</v>
      </c>
      <c r="AN276" s="377" t="s">
        <v>51</v>
      </c>
      <c r="AO276" s="377"/>
      <c r="AP276" s="383"/>
      <c r="AQ276" s="383"/>
      <c r="AR276" s="383"/>
    </row>
    <row r="277" spans="1:45" ht="15" customHeight="1" x14ac:dyDescent="0.3">
      <c r="A277" s="375">
        <v>23</v>
      </c>
      <c r="B277" s="376"/>
      <c r="C277" s="377" t="str">
        <f t="shared" ref="C277:C280" si="224">"1000"&amp;A277</f>
        <v>100023</v>
      </c>
      <c r="D277" s="377" t="str">
        <f t="shared" ref="D277:D280" si="225">"1000"&amp;A277&amp;"/13"</f>
        <v>100023/13</v>
      </c>
      <c r="E277" s="378" t="s">
        <v>251</v>
      </c>
      <c r="F277" s="378" t="s">
        <v>252</v>
      </c>
      <c r="G277" s="377">
        <v>1</v>
      </c>
      <c r="H277" s="379">
        <v>100190</v>
      </c>
      <c r="I277" s="380" t="str">
        <f t="shared" ref="I277:I280" si="226">"Б-"&amp;H277&amp;"-13"</f>
        <v>Б-100190-13</v>
      </c>
      <c r="J277" s="381">
        <v>2</v>
      </c>
      <c r="K277" s="398">
        <v>12</v>
      </c>
      <c r="L277" s="377" t="s">
        <v>42</v>
      </c>
      <c r="M277" s="381">
        <v>1</v>
      </c>
      <c r="N277" s="377">
        <v>18</v>
      </c>
      <c r="O277" s="378" t="s">
        <v>168</v>
      </c>
      <c r="P277" s="378" t="s">
        <v>234</v>
      </c>
      <c r="Q277" s="378" t="s">
        <v>235</v>
      </c>
      <c r="R277" s="383" t="str">
        <f t="shared" ref="R277:R280" si="227">H277&amp;"1"</f>
        <v>1001901</v>
      </c>
      <c r="S277" s="380">
        <v>1</v>
      </c>
      <c r="T277" s="399" t="s">
        <v>148</v>
      </c>
      <c r="U277" s="377">
        <v>50000</v>
      </c>
      <c r="V277" s="377">
        <f t="shared" ref="V277:V280" si="228">U277*0.18</f>
        <v>9000</v>
      </c>
      <c r="W277" s="377">
        <v>0</v>
      </c>
      <c r="X277" s="384">
        <v>279</v>
      </c>
      <c r="Y277" s="385" t="s">
        <v>47</v>
      </c>
      <c r="Z277" s="386"/>
      <c r="AA277" s="387"/>
      <c r="AB277" s="429"/>
      <c r="AC277" s="379">
        <f t="shared" ref="AC277:AC280" si="229">U277*0.5</f>
        <v>25000</v>
      </c>
      <c r="AD277" s="377"/>
      <c r="AE277" s="377"/>
      <c r="AF277" s="399" t="s">
        <v>422</v>
      </c>
      <c r="AG277" s="389">
        <v>8</v>
      </c>
      <c r="AH277" s="395">
        <v>7</v>
      </c>
      <c r="AI277" s="391" t="s">
        <v>229</v>
      </c>
      <c r="AJ277" s="378"/>
      <c r="AK277" s="378"/>
      <c r="AL277" s="383">
        <v>0</v>
      </c>
      <c r="AM277" s="380" t="s">
        <v>50</v>
      </c>
      <c r="AN277" s="377" t="s">
        <v>51</v>
      </c>
      <c r="AO277" s="377"/>
      <c r="AP277" s="383"/>
      <c r="AQ277" s="383"/>
      <c r="AR277" s="383"/>
    </row>
    <row r="278" spans="1:45" x14ac:dyDescent="0.3">
      <c r="A278" s="375">
        <v>23</v>
      </c>
      <c r="B278" s="376"/>
      <c r="C278" s="377" t="str">
        <f t="shared" si="224"/>
        <v>100023</v>
      </c>
      <c r="D278" s="377" t="str">
        <f t="shared" si="225"/>
        <v>100023/13</v>
      </c>
      <c r="E278" s="378" t="s">
        <v>251</v>
      </c>
      <c r="F278" s="378" t="s">
        <v>252</v>
      </c>
      <c r="G278" s="377">
        <v>1</v>
      </c>
      <c r="H278" s="379">
        <v>100191</v>
      </c>
      <c r="I278" s="380" t="str">
        <f t="shared" si="226"/>
        <v>Б-100191-13</v>
      </c>
      <c r="J278" s="381">
        <v>2</v>
      </c>
      <c r="K278" s="377">
        <v>7</v>
      </c>
      <c r="L278" s="377" t="s">
        <v>42</v>
      </c>
      <c r="M278" s="381">
        <v>1</v>
      </c>
      <c r="N278" s="377">
        <v>18</v>
      </c>
      <c r="O278" s="378" t="s">
        <v>168</v>
      </c>
      <c r="P278" s="378" t="s">
        <v>234</v>
      </c>
      <c r="Q278" s="378" t="s">
        <v>235</v>
      </c>
      <c r="R278" s="383" t="str">
        <f t="shared" si="227"/>
        <v>1001911</v>
      </c>
      <c r="S278" s="380">
        <v>1</v>
      </c>
      <c r="T278" s="399" t="s">
        <v>148</v>
      </c>
      <c r="U278" s="377">
        <v>50000</v>
      </c>
      <c r="V278" s="377">
        <f t="shared" si="228"/>
        <v>9000</v>
      </c>
      <c r="W278" s="377">
        <v>0</v>
      </c>
      <c r="X278" s="384">
        <v>280</v>
      </c>
      <c r="Y278" s="385" t="s">
        <v>47</v>
      </c>
      <c r="Z278" s="386"/>
      <c r="AA278" s="387"/>
      <c r="AB278" s="429"/>
      <c r="AC278" s="379">
        <f t="shared" si="229"/>
        <v>25000</v>
      </c>
      <c r="AD278" s="377"/>
      <c r="AE278" s="377"/>
      <c r="AF278" s="394" t="s">
        <v>233</v>
      </c>
      <c r="AG278" s="389">
        <v>8</v>
      </c>
      <c r="AH278" s="395">
        <v>7</v>
      </c>
      <c r="AI278" s="391" t="s">
        <v>229</v>
      </c>
      <c r="AJ278" s="378"/>
      <c r="AK278" s="378"/>
      <c r="AL278" s="383">
        <v>0</v>
      </c>
      <c r="AM278" s="380" t="s">
        <v>50</v>
      </c>
      <c r="AN278" s="377" t="s">
        <v>51</v>
      </c>
      <c r="AO278" s="377"/>
      <c r="AP278" s="383"/>
      <c r="AQ278" s="383"/>
      <c r="AR278" s="383"/>
    </row>
    <row r="279" spans="1:45" ht="17.25" customHeight="1" x14ac:dyDescent="0.3">
      <c r="A279" s="375">
        <v>23</v>
      </c>
      <c r="B279" s="376"/>
      <c r="C279" s="377" t="str">
        <f t="shared" si="224"/>
        <v>100023</v>
      </c>
      <c r="D279" s="377" t="str">
        <f t="shared" si="225"/>
        <v>100023/13</v>
      </c>
      <c r="E279" s="378" t="s">
        <v>251</v>
      </c>
      <c r="F279" s="378" t="s">
        <v>252</v>
      </c>
      <c r="G279" s="377">
        <v>1</v>
      </c>
      <c r="H279" s="379">
        <v>100192</v>
      </c>
      <c r="I279" s="380" t="str">
        <f t="shared" si="226"/>
        <v>Б-100192-13</v>
      </c>
      <c r="J279" s="381">
        <v>2</v>
      </c>
      <c r="K279" s="398">
        <v>11</v>
      </c>
      <c r="L279" s="377" t="s">
        <v>42</v>
      </c>
      <c r="M279" s="381">
        <v>1</v>
      </c>
      <c r="N279" s="377">
        <v>18</v>
      </c>
      <c r="O279" s="378" t="s">
        <v>169</v>
      </c>
      <c r="P279" s="378" t="s">
        <v>234</v>
      </c>
      <c r="Q279" s="378" t="s">
        <v>235</v>
      </c>
      <c r="R279" s="383" t="str">
        <f t="shared" si="227"/>
        <v>1001921</v>
      </c>
      <c r="S279" s="380">
        <v>1</v>
      </c>
      <c r="T279" s="399" t="s">
        <v>149</v>
      </c>
      <c r="U279" s="377">
        <v>50000</v>
      </c>
      <c r="V279" s="377">
        <f t="shared" si="228"/>
        <v>9000</v>
      </c>
      <c r="W279" s="377">
        <v>0</v>
      </c>
      <c r="X279" s="384">
        <v>281</v>
      </c>
      <c r="Y279" s="385" t="s">
        <v>47</v>
      </c>
      <c r="Z279" s="386"/>
      <c r="AA279" s="396"/>
      <c r="AB279" s="396"/>
      <c r="AC279" s="379">
        <f t="shared" si="229"/>
        <v>25000</v>
      </c>
      <c r="AD279" s="377"/>
      <c r="AE279" s="377"/>
      <c r="AF279" s="394" t="s">
        <v>233</v>
      </c>
      <c r="AG279" s="389">
        <v>8</v>
      </c>
      <c r="AH279" s="397">
        <v>20</v>
      </c>
      <c r="AI279" s="391" t="s">
        <v>229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</row>
    <row r="280" spans="1:45" ht="16.5" customHeight="1" x14ac:dyDescent="0.3">
      <c r="A280" s="375">
        <v>23</v>
      </c>
      <c r="B280" s="376"/>
      <c r="C280" s="377" t="str">
        <f t="shared" si="224"/>
        <v>100023</v>
      </c>
      <c r="D280" s="377" t="str">
        <f t="shared" si="225"/>
        <v>100023/13</v>
      </c>
      <c r="E280" s="378" t="s">
        <v>251</v>
      </c>
      <c r="F280" s="378" t="s">
        <v>252</v>
      </c>
      <c r="G280" s="377">
        <v>1</v>
      </c>
      <c r="H280" s="379">
        <v>100193</v>
      </c>
      <c r="I280" s="380" t="str">
        <f t="shared" si="226"/>
        <v>Б-100193-13</v>
      </c>
      <c r="J280" s="381">
        <v>2</v>
      </c>
      <c r="K280" s="398">
        <v>1</v>
      </c>
      <c r="L280" s="377" t="s">
        <v>42</v>
      </c>
      <c r="M280" s="381">
        <v>1</v>
      </c>
      <c r="N280" s="377">
        <v>18</v>
      </c>
      <c r="O280" s="378" t="s">
        <v>170</v>
      </c>
      <c r="P280" s="378" t="s">
        <v>234</v>
      </c>
      <c r="Q280" s="378" t="s">
        <v>235</v>
      </c>
      <c r="R280" s="383" t="str">
        <f t="shared" si="227"/>
        <v>1001931</v>
      </c>
      <c r="S280" s="380">
        <v>1</v>
      </c>
      <c r="T280" s="401" t="s">
        <v>150</v>
      </c>
      <c r="U280" s="377">
        <v>50000</v>
      </c>
      <c r="V280" s="377">
        <f t="shared" si="228"/>
        <v>9000</v>
      </c>
      <c r="W280" s="377">
        <v>0</v>
      </c>
      <c r="X280" s="384">
        <v>282</v>
      </c>
      <c r="Y280" s="385" t="s">
        <v>47</v>
      </c>
      <c r="Z280" s="386">
        <f>SUM(U276:U280)-SUM(V276:V280)</f>
        <v>205000</v>
      </c>
      <c r="AA280" s="396">
        <f>(AC280+AC277+AC276)/1.18</f>
        <v>63559.322033898308</v>
      </c>
      <c r="AB280" s="396">
        <f>Z280-AA280</f>
        <v>141440.67796610168</v>
      </c>
      <c r="AC280" s="379">
        <f t="shared" si="229"/>
        <v>25000</v>
      </c>
      <c r="AD280" s="377"/>
      <c r="AE280" s="377"/>
      <c r="AF280" s="401" t="s">
        <v>422</v>
      </c>
      <c r="AG280" s="389">
        <v>8</v>
      </c>
      <c r="AH280" s="397">
        <v>13</v>
      </c>
      <c r="AI280" s="391" t="s">
        <v>229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</row>
    <row r="281" spans="1:45" ht="17.25" customHeight="1" x14ac:dyDescent="0.3">
      <c r="A281" s="375">
        <v>23</v>
      </c>
      <c r="B281" s="376"/>
      <c r="C281" s="377" t="str">
        <f>"1000"&amp;A281</f>
        <v>100023</v>
      </c>
      <c r="D281" s="377" t="str">
        <f>"1000"&amp;A281&amp;"/13"</f>
        <v>100023/13</v>
      </c>
      <c r="E281" s="378" t="s">
        <v>251</v>
      </c>
      <c r="F281" s="378" t="s">
        <v>252</v>
      </c>
      <c r="G281" s="377">
        <v>1</v>
      </c>
      <c r="H281" s="379">
        <v>100194</v>
      </c>
      <c r="I281" s="380" t="str">
        <f>"Б-"&amp;H281&amp;"-13"</f>
        <v>Б-100194-13</v>
      </c>
      <c r="J281" s="381">
        <v>2</v>
      </c>
      <c r="K281" s="377">
        <v>7</v>
      </c>
      <c r="L281" s="377" t="s">
        <v>42</v>
      </c>
      <c r="M281" s="381">
        <v>1</v>
      </c>
      <c r="N281" s="377">
        <v>18</v>
      </c>
      <c r="O281" s="378" t="s">
        <v>167</v>
      </c>
      <c r="P281" s="378" t="s">
        <v>234</v>
      </c>
      <c r="Q281" s="378" t="s">
        <v>235</v>
      </c>
      <c r="R281" s="383" t="str">
        <f>H281&amp;"1"</f>
        <v>1001941</v>
      </c>
      <c r="S281" s="380">
        <v>1</v>
      </c>
      <c r="T281" s="394" t="s">
        <v>152</v>
      </c>
      <c r="U281" s="377">
        <v>50000</v>
      </c>
      <c r="V281" s="377">
        <f>U281*0.18</f>
        <v>9000</v>
      </c>
      <c r="W281" s="377">
        <v>0</v>
      </c>
      <c r="X281" s="384">
        <v>283</v>
      </c>
      <c r="Y281" s="385" t="s">
        <v>47</v>
      </c>
      <c r="Z281" s="386"/>
      <c r="AA281" s="387"/>
      <c r="AB281" s="388"/>
      <c r="AC281" s="379">
        <f>U281*0.5</f>
        <v>25000</v>
      </c>
      <c r="AD281" s="377"/>
      <c r="AE281" s="377"/>
      <c r="AF281" s="394" t="s">
        <v>233</v>
      </c>
      <c r="AG281" s="389">
        <v>8</v>
      </c>
      <c r="AH281" s="390">
        <v>13</v>
      </c>
      <c r="AI281" s="391" t="s">
        <v>229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</row>
    <row r="282" spans="1:45" x14ac:dyDescent="0.3">
      <c r="A282" s="375">
        <v>23</v>
      </c>
      <c r="B282" s="376"/>
      <c r="C282" s="377" t="str">
        <f t="shared" ref="C282:C285" si="230">"1000"&amp;A282</f>
        <v>100023</v>
      </c>
      <c r="D282" s="377" t="str">
        <f t="shared" ref="D282:D285" si="231">"1000"&amp;A282&amp;"/13"</f>
        <v>100023/13</v>
      </c>
      <c r="E282" s="378" t="s">
        <v>251</v>
      </c>
      <c r="F282" s="378" t="s">
        <v>252</v>
      </c>
      <c r="G282" s="377">
        <v>1</v>
      </c>
      <c r="H282" s="379">
        <v>100195</v>
      </c>
      <c r="I282" s="380" t="str">
        <f t="shared" ref="I282:I285" si="232">"Б-"&amp;H282&amp;"-13"</f>
        <v>Б-100195-13</v>
      </c>
      <c r="J282" s="381">
        <v>2</v>
      </c>
      <c r="K282" s="382">
        <v>3</v>
      </c>
      <c r="L282" s="377" t="s">
        <v>42</v>
      </c>
      <c r="M282" s="381">
        <v>1</v>
      </c>
      <c r="N282" s="377">
        <v>18</v>
      </c>
      <c r="O282" s="378" t="s">
        <v>168</v>
      </c>
      <c r="P282" s="378" t="s">
        <v>234</v>
      </c>
      <c r="Q282" s="378" t="s">
        <v>235</v>
      </c>
      <c r="R282" s="383" t="str">
        <f t="shared" ref="R282:R285" si="233">H282&amp;"1"</f>
        <v>1001951</v>
      </c>
      <c r="S282" s="380">
        <v>1</v>
      </c>
      <c r="T282" s="394" t="s">
        <v>153</v>
      </c>
      <c r="U282" s="377">
        <v>50000</v>
      </c>
      <c r="V282" s="377">
        <f t="shared" ref="V282:V285" si="234">U282*0.18</f>
        <v>9000</v>
      </c>
      <c r="W282" s="377">
        <v>0</v>
      </c>
      <c r="X282" s="384">
        <v>284</v>
      </c>
      <c r="Y282" s="385" t="s">
        <v>47</v>
      </c>
      <c r="Z282" s="386"/>
      <c r="AA282" s="387"/>
      <c r="AB282" s="429"/>
      <c r="AC282" s="379">
        <f t="shared" ref="AC282:AC283" si="235">U282*0.5</f>
        <v>25000</v>
      </c>
      <c r="AD282" s="377"/>
      <c r="AE282" s="377"/>
      <c r="AF282" s="394" t="s">
        <v>233</v>
      </c>
      <c r="AG282" s="389">
        <v>8</v>
      </c>
      <c r="AH282" s="395">
        <v>7</v>
      </c>
      <c r="AI282" s="391" t="s">
        <v>229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</row>
    <row r="283" spans="1:45" x14ac:dyDescent="0.3">
      <c r="A283" s="375">
        <v>23</v>
      </c>
      <c r="B283" s="376"/>
      <c r="C283" s="377" t="str">
        <f t="shared" si="230"/>
        <v>100023</v>
      </c>
      <c r="D283" s="377" t="str">
        <f t="shared" si="231"/>
        <v>100023/13</v>
      </c>
      <c r="E283" s="378" t="s">
        <v>251</v>
      </c>
      <c r="F283" s="378" t="s">
        <v>252</v>
      </c>
      <c r="G283" s="377">
        <v>1</v>
      </c>
      <c r="H283" s="379">
        <v>100196</v>
      </c>
      <c r="I283" s="380" t="str">
        <f t="shared" si="232"/>
        <v>Б-100196-13</v>
      </c>
      <c r="J283" s="381">
        <v>2</v>
      </c>
      <c r="K283" s="377">
        <v>7</v>
      </c>
      <c r="L283" s="377" t="s">
        <v>42</v>
      </c>
      <c r="M283" s="381">
        <v>1</v>
      </c>
      <c r="N283" s="377">
        <v>18</v>
      </c>
      <c r="O283" s="378" t="s">
        <v>168</v>
      </c>
      <c r="P283" s="378" t="s">
        <v>234</v>
      </c>
      <c r="Q283" s="378" t="s">
        <v>235</v>
      </c>
      <c r="R283" s="383" t="str">
        <f t="shared" si="233"/>
        <v>1001961</v>
      </c>
      <c r="S283" s="380">
        <v>1</v>
      </c>
      <c r="T283" s="394" t="s">
        <v>154</v>
      </c>
      <c r="U283" s="377">
        <v>50000</v>
      </c>
      <c r="V283" s="377">
        <f t="shared" si="234"/>
        <v>9000</v>
      </c>
      <c r="W283" s="377">
        <v>0</v>
      </c>
      <c r="X283" s="384">
        <v>285</v>
      </c>
      <c r="Y283" s="385" t="s">
        <v>47</v>
      </c>
      <c r="Z283" s="386"/>
      <c r="AA283" s="387"/>
      <c r="AB283" s="429"/>
      <c r="AC283" s="379">
        <f t="shared" si="235"/>
        <v>25000</v>
      </c>
      <c r="AD283" s="377"/>
      <c r="AE283" s="377"/>
      <c r="AF283" s="394" t="s">
        <v>233</v>
      </c>
      <c r="AG283" s="389">
        <v>8</v>
      </c>
      <c r="AH283" s="395">
        <v>7</v>
      </c>
      <c r="AI283" s="391" t="s">
        <v>229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</row>
    <row r="284" spans="1:45" x14ac:dyDescent="0.3">
      <c r="A284" s="375">
        <v>23</v>
      </c>
      <c r="B284" s="376"/>
      <c r="C284" s="377" t="str">
        <f>"1000"&amp;A284</f>
        <v>100023</v>
      </c>
      <c r="D284" s="377" t="str">
        <f>"1000"&amp;A284&amp;"/13"</f>
        <v>100023/13</v>
      </c>
      <c r="E284" s="378" t="s">
        <v>251</v>
      </c>
      <c r="F284" s="378" t="s">
        <v>252</v>
      </c>
      <c r="G284" s="377">
        <v>1</v>
      </c>
      <c r="H284" s="379">
        <v>100197</v>
      </c>
      <c r="I284" s="380" t="str">
        <f t="shared" si="232"/>
        <v>Б-100197-13</v>
      </c>
      <c r="J284" s="381">
        <v>2</v>
      </c>
      <c r="K284" s="398">
        <v>11</v>
      </c>
      <c r="L284" s="377" t="s">
        <v>42</v>
      </c>
      <c r="M284" s="381">
        <v>1</v>
      </c>
      <c r="N284" s="377">
        <v>18</v>
      </c>
      <c r="O284" s="378" t="s">
        <v>169</v>
      </c>
      <c r="P284" s="378" t="s">
        <v>234</v>
      </c>
      <c r="Q284" s="378" t="s">
        <v>235</v>
      </c>
      <c r="R284" s="383" t="str">
        <f t="shared" si="233"/>
        <v>1001971</v>
      </c>
      <c r="S284" s="380">
        <v>1</v>
      </c>
      <c r="T284" s="394" t="s">
        <v>155</v>
      </c>
      <c r="U284" s="377">
        <v>50000</v>
      </c>
      <c r="V284" s="377">
        <f t="shared" si="234"/>
        <v>9000</v>
      </c>
      <c r="W284" s="377">
        <v>0</v>
      </c>
      <c r="X284" s="384">
        <v>286</v>
      </c>
      <c r="Y284" s="385" t="s">
        <v>47</v>
      </c>
      <c r="Z284" s="386"/>
      <c r="AA284" s="396"/>
      <c r="AB284" s="396"/>
      <c r="AC284" s="379">
        <v>400000</v>
      </c>
      <c r="AD284" s="377"/>
      <c r="AE284" s="377"/>
      <c r="AF284" s="394" t="s">
        <v>423</v>
      </c>
      <c r="AG284" s="389">
        <v>8</v>
      </c>
      <c r="AH284" s="397">
        <v>20</v>
      </c>
      <c r="AI284" s="391" t="s">
        <v>229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</row>
    <row r="285" spans="1:45" x14ac:dyDescent="0.3">
      <c r="A285" s="375">
        <v>23</v>
      </c>
      <c r="B285" s="376"/>
      <c r="C285" s="403" t="str">
        <f t="shared" si="230"/>
        <v>100023</v>
      </c>
      <c r="D285" s="403" t="str">
        <f t="shared" si="231"/>
        <v>100023/13</v>
      </c>
      <c r="E285" s="404" t="s">
        <v>251</v>
      </c>
      <c r="F285" s="404" t="s">
        <v>252</v>
      </c>
      <c r="G285" s="377">
        <v>1</v>
      </c>
      <c r="H285" s="379">
        <v>100198</v>
      </c>
      <c r="I285" s="403" t="str">
        <f t="shared" si="232"/>
        <v>Б-100198-13</v>
      </c>
      <c r="J285" s="381">
        <v>2</v>
      </c>
      <c r="K285" s="405">
        <v>1</v>
      </c>
      <c r="L285" s="403" t="s">
        <v>42</v>
      </c>
      <c r="M285" s="406">
        <v>1</v>
      </c>
      <c r="N285" s="403">
        <v>18</v>
      </c>
      <c r="O285" s="404" t="s">
        <v>170</v>
      </c>
      <c r="P285" s="404" t="s">
        <v>234</v>
      </c>
      <c r="Q285" s="404" t="s">
        <v>235</v>
      </c>
      <c r="R285" s="407" t="str">
        <f t="shared" si="233"/>
        <v>1001981</v>
      </c>
      <c r="S285" s="403">
        <v>1</v>
      </c>
      <c r="T285" s="394" t="s">
        <v>156</v>
      </c>
      <c r="U285" s="377">
        <v>50000</v>
      </c>
      <c r="V285" s="403">
        <f t="shared" si="234"/>
        <v>9000</v>
      </c>
      <c r="W285" s="403">
        <v>0</v>
      </c>
      <c r="X285" s="384">
        <v>287</v>
      </c>
      <c r="Y285" s="408" t="s">
        <v>47</v>
      </c>
      <c r="Z285" s="386">
        <f>SUM(U281:U285)-SUM(V281:V285)</f>
        <v>205000</v>
      </c>
      <c r="AA285" s="409">
        <f>(AC278+AC279+AC281+AC282+AC283)/1.18</f>
        <v>105932.20338983051</v>
      </c>
      <c r="AB285" s="409"/>
      <c r="AC285" s="410">
        <f t="shared" ref="AC285" si="236">U285*0.5</f>
        <v>25000</v>
      </c>
      <c r="AD285" s="403"/>
      <c r="AE285" s="403"/>
      <c r="AF285" s="394" t="s">
        <v>424</v>
      </c>
      <c r="AG285" s="411">
        <v>8</v>
      </c>
      <c r="AH285" s="412">
        <v>13</v>
      </c>
      <c r="AI285" s="413" t="s">
        <v>229</v>
      </c>
      <c r="AJ285" s="404"/>
      <c r="AK285" s="404"/>
      <c r="AL285" s="407">
        <v>0</v>
      </c>
      <c r="AM285" s="403" t="s">
        <v>50</v>
      </c>
      <c r="AN285" s="403" t="s">
        <v>51</v>
      </c>
      <c r="AO285" s="403"/>
      <c r="AP285" s="407"/>
      <c r="AQ285" s="407"/>
      <c r="AR285" s="407"/>
      <c r="AS285" s="330"/>
    </row>
    <row r="286" spans="1:45" x14ac:dyDescent="0.3">
      <c r="A286" s="375">
        <v>24</v>
      </c>
      <c r="B286" s="376"/>
      <c r="C286" s="377" t="str">
        <f>"1000"&amp;A286</f>
        <v>100024</v>
      </c>
      <c r="D286" s="377" t="str">
        <f>"1000"&amp;A286&amp;"/13"</f>
        <v>100024/13</v>
      </c>
      <c r="E286" s="378" t="s">
        <v>251</v>
      </c>
      <c r="F286" s="378" t="s">
        <v>252</v>
      </c>
      <c r="G286" s="377">
        <v>1</v>
      </c>
      <c r="H286" s="379">
        <v>100199</v>
      </c>
      <c r="I286" s="380" t="str">
        <f>"Б-"&amp;H286&amp;"-13"</f>
        <v>Б-100199-13</v>
      </c>
      <c r="J286" s="381">
        <v>2</v>
      </c>
      <c r="K286" s="382">
        <v>2</v>
      </c>
      <c r="L286" s="377" t="s">
        <v>42</v>
      </c>
      <c r="M286" s="381">
        <v>1</v>
      </c>
      <c r="N286" s="377">
        <v>18</v>
      </c>
      <c r="O286" s="378" t="s">
        <v>167</v>
      </c>
      <c r="P286" s="378" t="s">
        <v>234</v>
      </c>
      <c r="Q286" s="378" t="s">
        <v>235</v>
      </c>
      <c r="R286" s="383" t="str">
        <f>H286&amp;"1"</f>
        <v>1001991</v>
      </c>
      <c r="S286" s="380">
        <v>1</v>
      </c>
      <c r="T286" s="378" t="s">
        <v>139</v>
      </c>
      <c r="U286" s="377">
        <v>50000</v>
      </c>
      <c r="V286" s="377">
        <f>U286*0.18</f>
        <v>9000</v>
      </c>
      <c r="W286" s="377">
        <v>0</v>
      </c>
      <c r="X286" s="384">
        <v>288</v>
      </c>
      <c r="Y286" s="385" t="s">
        <v>47</v>
      </c>
      <c r="Z286" s="386"/>
      <c r="AA286" s="387"/>
      <c r="AB286" s="388"/>
      <c r="AC286" s="379">
        <f>U286*0.5</f>
        <v>25000</v>
      </c>
      <c r="AD286" s="377"/>
      <c r="AE286" s="377"/>
      <c r="AF286" s="394" t="s">
        <v>232</v>
      </c>
      <c r="AG286" s="389">
        <v>8</v>
      </c>
      <c r="AH286" s="390">
        <v>13</v>
      </c>
      <c r="AI286" s="391" t="s">
        <v>229</v>
      </c>
      <c r="AJ286" s="378"/>
      <c r="AK286" s="378"/>
      <c r="AL286" s="383">
        <v>0</v>
      </c>
      <c r="AM286" s="380" t="s">
        <v>50</v>
      </c>
      <c r="AN286" s="377" t="s">
        <v>51</v>
      </c>
      <c r="AO286" s="377"/>
      <c r="AP286" s="383"/>
      <c r="AQ286" s="383"/>
      <c r="AR286" s="383"/>
      <c r="AS286" s="380" t="s">
        <v>99</v>
      </c>
    </row>
    <row r="287" spans="1:45" x14ac:dyDescent="0.3">
      <c r="A287" s="375">
        <v>24</v>
      </c>
      <c r="B287" s="376"/>
      <c r="C287" s="377" t="str">
        <f t="shared" ref="C287:C290" si="237">"1000"&amp;A287</f>
        <v>100024</v>
      </c>
      <c r="D287" s="377" t="str">
        <f t="shared" ref="D287:D290" si="238">"1000"&amp;A287&amp;"/13"</f>
        <v>100024/13</v>
      </c>
      <c r="E287" s="378" t="s">
        <v>251</v>
      </c>
      <c r="F287" s="378" t="s">
        <v>252</v>
      </c>
      <c r="G287" s="377">
        <v>1</v>
      </c>
      <c r="H287" s="379">
        <v>100200</v>
      </c>
      <c r="I287" s="380" t="str">
        <f t="shared" ref="I287:I290" si="239">"Б-"&amp;H287&amp;"-13"</f>
        <v>Б-100200-13</v>
      </c>
      <c r="J287" s="381">
        <v>2</v>
      </c>
      <c r="K287" s="377">
        <v>7</v>
      </c>
      <c r="L287" s="377" t="s">
        <v>42</v>
      </c>
      <c r="M287" s="381">
        <v>1</v>
      </c>
      <c r="N287" s="377">
        <v>18</v>
      </c>
      <c r="O287" s="378" t="s">
        <v>168</v>
      </c>
      <c r="P287" s="378" t="s">
        <v>234</v>
      </c>
      <c r="Q287" s="378" t="s">
        <v>235</v>
      </c>
      <c r="R287" s="383" t="str">
        <f t="shared" ref="R287:R290" si="240">H287&amp;"1"</f>
        <v>1002001</v>
      </c>
      <c r="S287" s="380">
        <v>1</v>
      </c>
      <c r="T287" s="378" t="s">
        <v>140</v>
      </c>
      <c r="U287" s="377">
        <v>50000</v>
      </c>
      <c r="V287" s="377">
        <f t="shared" ref="V287:V290" si="241">U287*0.18</f>
        <v>9000</v>
      </c>
      <c r="W287" s="377">
        <v>0</v>
      </c>
      <c r="X287" s="384">
        <v>289</v>
      </c>
      <c r="Y287" s="385" t="s">
        <v>47</v>
      </c>
      <c r="Z287" s="386"/>
      <c r="AA287" s="387"/>
      <c r="AB287" s="429"/>
      <c r="AC287" s="379">
        <f t="shared" ref="AC287" si="242">U287*0.5</f>
        <v>25000</v>
      </c>
      <c r="AD287" s="377"/>
      <c r="AE287" s="377"/>
      <c r="AF287" s="394" t="s">
        <v>232</v>
      </c>
      <c r="AG287" s="389">
        <v>8</v>
      </c>
      <c r="AH287" s="395">
        <v>7</v>
      </c>
      <c r="AI287" s="391" t="s">
        <v>229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S287" t="s">
        <v>100</v>
      </c>
    </row>
    <row r="288" spans="1:45" x14ac:dyDescent="0.3">
      <c r="A288" s="375">
        <v>24</v>
      </c>
      <c r="B288" s="376"/>
      <c r="C288" s="377" t="str">
        <f t="shared" si="237"/>
        <v>100024</v>
      </c>
      <c r="D288" s="377" t="str">
        <f t="shared" si="238"/>
        <v>100024/13</v>
      </c>
      <c r="E288" s="378" t="s">
        <v>251</v>
      </c>
      <c r="F288" s="378" t="s">
        <v>252</v>
      </c>
      <c r="G288" s="377">
        <v>1</v>
      </c>
      <c r="H288" s="379">
        <v>100201</v>
      </c>
      <c r="I288" s="380" t="str">
        <f t="shared" si="239"/>
        <v>Б-100201-13</v>
      </c>
      <c r="J288" s="381">
        <v>2</v>
      </c>
      <c r="K288" s="377">
        <v>7</v>
      </c>
      <c r="L288" s="377" t="s">
        <v>42</v>
      </c>
      <c r="M288" s="381">
        <v>1</v>
      </c>
      <c r="N288" s="377">
        <v>18</v>
      </c>
      <c r="O288" s="378" t="s">
        <v>168</v>
      </c>
      <c r="P288" s="378" t="s">
        <v>234</v>
      </c>
      <c r="Q288" s="378" t="s">
        <v>235</v>
      </c>
      <c r="R288" s="383" t="str">
        <f t="shared" si="240"/>
        <v>1002011</v>
      </c>
      <c r="S288" s="380">
        <v>1</v>
      </c>
      <c r="T288" s="378" t="s">
        <v>140</v>
      </c>
      <c r="U288" s="377">
        <v>50000</v>
      </c>
      <c r="V288" s="377">
        <f t="shared" si="241"/>
        <v>9000</v>
      </c>
      <c r="W288" s="377">
        <v>0</v>
      </c>
      <c r="X288" s="384">
        <v>290</v>
      </c>
      <c r="Y288" s="385" t="s">
        <v>47</v>
      </c>
      <c r="Z288" s="386"/>
      <c r="AA288" s="387"/>
      <c r="AB288" s="429"/>
      <c r="AC288" s="379">
        <v>100000</v>
      </c>
      <c r="AD288" s="377"/>
      <c r="AE288" s="377"/>
      <c r="AF288" s="394" t="s">
        <v>232</v>
      </c>
      <c r="AG288" s="389">
        <v>8</v>
      </c>
      <c r="AH288" s="395">
        <v>7</v>
      </c>
      <c r="AI288" s="391" t="s">
        <v>229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</row>
    <row r="289" spans="1:45" x14ac:dyDescent="0.3">
      <c r="A289" s="375">
        <v>24</v>
      </c>
      <c r="B289" s="376"/>
      <c r="C289" s="377" t="str">
        <f t="shared" si="237"/>
        <v>100024</v>
      </c>
      <c r="D289" s="377" t="str">
        <f t="shared" si="238"/>
        <v>100024/13</v>
      </c>
      <c r="E289" s="378" t="s">
        <v>251</v>
      </c>
      <c r="F289" s="378" t="s">
        <v>252</v>
      </c>
      <c r="G289" s="377">
        <v>1</v>
      </c>
      <c r="H289" s="379">
        <v>100202</v>
      </c>
      <c r="I289" s="380" t="str">
        <f t="shared" si="239"/>
        <v>Б-100202-13</v>
      </c>
      <c r="J289" s="381">
        <v>2</v>
      </c>
      <c r="K289" s="382">
        <v>11</v>
      </c>
      <c r="L289" s="377" t="s">
        <v>42</v>
      </c>
      <c r="M289" s="381">
        <v>1</v>
      </c>
      <c r="N289" s="377">
        <v>18</v>
      </c>
      <c r="O289" s="378" t="s">
        <v>169</v>
      </c>
      <c r="P289" s="378" t="s">
        <v>234</v>
      </c>
      <c r="Q289" s="378" t="s">
        <v>235</v>
      </c>
      <c r="R289" s="383" t="str">
        <f t="shared" si="240"/>
        <v>1002021</v>
      </c>
      <c r="S289" s="380">
        <v>1</v>
      </c>
      <c r="T289" s="378" t="s">
        <v>141</v>
      </c>
      <c r="U289" s="377">
        <v>50000</v>
      </c>
      <c r="V289" s="377">
        <f t="shared" si="241"/>
        <v>9000</v>
      </c>
      <c r="W289" s="377">
        <v>0</v>
      </c>
      <c r="X289" s="384">
        <v>291</v>
      </c>
      <c r="Y289" s="385" t="s">
        <v>47</v>
      </c>
      <c r="Z289" s="386"/>
      <c r="AA289" s="396">
        <f>SUM(AC286:AC290)/1.18</f>
        <v>169491.52542372883</v>
      </c>
      <c r="AB289" s="396"/>
      <c r="AC289" s="379">
        <f t="shared" ref="AC289:AC290" si="243">U289*0.5</f>
        <v>25000</v>
      </c>
      <c r="AD289" s="377"/>
      <c r="AE289" s="377"/>
      <c r="AF289" s="394" t="s">
        <v>232</v>
      </c>
      <c r="AG289" s="389">
        <v>8</v>
      </c>
      <c r="AH289" s="397">
        <v>20</v>
      </c>
      <c r="AI289" s="391" t="s">
        <v>229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</row>
    <row r="290" spans="1:45" x14ac:dyDescent="0.3">
      <c r="A290" s="375">
        <v>24</v>
      </c>
      <c r="B290" s="376"/>
      <c r="C290" s="377" t="str">
        <f t="shared" si="237"/>
        <v>100024</v>
      </c>
      <c r="D290" s="377" t="str">
        <f t="shared" si="238"/>
        <v>100024/13</v>
      </c>
      <c r="E290" s="378" t="s">
        <v>251</v>
      </c>
      <c r="F290" s="378" t="s">
        <v>252</v>
      </c>
      <c r="G290" s="377">
        <v>1</v>
      </c>
      <c r="H290" s="379">
        <v>100203</v>
      </c>
      <c r="I290" s="380" t="str">
        <f t="shared" si="239"/>
        <v>Б-100203-13</v>
      </c>
      <c r="J290" s="381">
        <v>2</v>
      </c>
      <c r="K290" s="398">
        <v>1</v>
      </c>
      <c r="L290" s="377" t="s">
        <v>42</v>
      </c>
      <c r="M290" s="381">
        <v>1</v>
      </c>
      <c r="N290" s="377">
        <v>18</v>
      </c>
      <c r="O290" s="378" t="s">
        <v>170</v>
      </c>
      <c r="P290" s="378" t="s">
        <v>234</v>
      </c>
      <c r="Q290" s="378" t="s">
        <v>235</v>
      </c>
      <c r="R290" s="383" t="str">
        <f t="shared" si="240"/>
        <v>1002031</v>
      </c>
      <c r="S290" s="380">
        <v>1</v>
      </c>
      <c r="T290" s="378" t="s">
        <v>142</v>
      </c>
      <c r="U290" s="377">
        <v>50000</v>
      </c>
      <c r="V290" s="377">
        <f t="shared" si="241"/>
        <v>9000</v>
      </c>
      <c r="W290" s="377">
        <v>0</v>
      </c>
      <c r="X290" s="384">
        <v>292</v>
      </c>
      <c r="Y290" s="385" t="s">
        <v>47</v>
      </c>
      <c r="Z290" s="386">
        <f>SUM(U286:U290)-SUM(V286:V290)</f>
        <v>205000</v>
      </c>
      <c r="AA290" s="396">
        <v>169491</v>
      </c>
      <c r="AB290" s="396">
        <f>Z290-AA290</f>
        <v>35509</v>
      </c>
      <c r="AC290" s="379">
        <f t="shared" si="243"/>
        <v>25000</v>
      </c>
      <c r="AD290" s="377"/>
      <c r="AE290" s="377"/>
      <c r="AF290" s="394" t="s">
        <v>232</v>
      </c>
      <c r="AG290" s="389">
        <v>8</v>
      </c>
      <c r="AH290" s="397">
        <v>13</v>
      </c>
      <c r="AI290" s="391" t="s">
        <v>229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</row>
    <row r="291" spans="1:45" x14ac:dyDescent="0.3">
      <c r="A291" s="375">
        <v>24</v>
      </c>
      <c r="B291" s="376"/>
      <c r="C291" s="377" t="str">
        <f>"1000"&amp;A291</f>
        <v>100024</v>
      </c>
      <c r="D291" s="377" t="str">
        <f>"1000"&amp;A291&amp;"/13"</f>
        <v>100024/13</v>
      </c>
      <c r="E291" s="378" t="s">
        <v>251</v>
      </c>
      <c r="F291" s="378" t="s">
        <v>252</v>
      </c>
      <c r="G291" s="377">
        <v>1</v>
      </c>
      <c r="H291" s="379">
        <v>100204</v>
      </c>
      <c r="I291" s="380" t="str">
        <f>"Б-"&amp;H291&amp;"-13"</f>
        <v>Б-100204-13</v>
      </c>
      <c r="J291" s="381">
        <v>2</v>
      </c>
      <c r="K291" s="377">
        <v>7</v>
      </c>
      <c r="L291" s="377" t="s">
        <v>42</v>
      </c>
      <c r="M291" s="381">
        <v>1</v>
      </c>
      <c r="N291" s="377">
        <v>18</v>
      </c>
      <c r="O291" s="378" t="s">
        <v>167</v>
      </c>
      <c r="P291" s="378" t="s">
        <v>234</v>
      </c>
      <c r="Q291" s="378" t="s">
        <v>235</v>
      </c>
      <c r="R291" s="383" t="str">
        <f>H291&amp;"1"</f>
        <v>1002041</v>
      </c>
      <c r="S291" s="380">
        <v>1</v>
      </c>
      <c r="T291" s="399" t="s">
        <v>147</v>
      </c>
      <c r="U291" s="377">
        <v>50000</v>
      </c>
      <c r="V291" s="377">
        <f>U291*0.18</f>
        <v>9000</v>
      </c>
      <c r="W291" s="377">
        <v>0</v>
      </c>
      <c r="X291" s="384">
        <v>293</v>
      </c>
      <c r="Y291" s="385" t="s">
        <v>47</v>
      </c>
      <c r="Z291" s="386"/>
      <c r="AA291" s="387"/>
      <c r="AB291" s="388"/>
      <c r="AC291" s="379">
        <f>U291*0.5</f>
        <v>25000</v>
      </c>
      <c r="AD291" s="377"/>
      <c r="AE291" s="377"/>
      <c r="AF291" s="399" t="s">
        <v>423</v>
      </c>
      <c r="AG291" s="389">
        <v>8</v>
      </c>
      <c r="AH291" s="390">
        <v>13</v>
      </c>
      <c r="AI291" s="391" t="s">
        <v>229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</row>
    <row r="292" spans="1:45" x14ac:dyDescent="0.3">
      <c r="A292" s="375">
        <v>24</v>
      </c>
      <c r="B292" s="376"/>
      <c r="C292" s="377" t="str">
        <f t="shared" ref="C292:C295" si="244">"1000"&amp;A292</f>
        <v>100024</v>
      </c>
      <c r="D292" s="377" t="str">
        <f t="shared" ref="D292:D295" si="245">"1000"&amp;A292&amp;"/13"</f>
        <v>100024/13</v>
      </c>
      <c r="E292" s="378" t="s">
        <v>251</v>
      </c>
      <c r="F292" s="378" t="s">
        <v>252</v>
      </c>
      <c r="G292" s="377">
        <v>1</v>
      </c>
      <c r="H292" s="379">
        <v>100205</v>
      </c>
      <c r="I292" s="380" t="str">
        <f t="shared" ref="I292:I295" si="246">"Б-"&amp;H292&amp;"-13"</f>
        <v>Б-100205-13</v>
      </c>
      <c r="J292" s="381">
        <v>2</v>
      </c>
      <c r="K292" s="398">
        <v>12</v>
      </c>
      <c r="L292" s="377" t="s">
        <v>42</v>
      </c>
      <c r="M292" s="381">
        <v>1</v>
      </c>
      <c r="N292" s="377">
        <v>18</v>
      </c>
      <c r="O292" s="378" t="s">
        <v>168</v>
      </c>
      <c r="P292" s="378" t="s">
        <v>234</v>
      </c>
      <c r="Q292" s="378" t="s">
        <v>235</v>
      </c>
      <c r="R292" s="383" t="str">
        <f t="shared" ref="R292:R295" si="247">H292&amp;"1"</f>
        <v>1002051</v>
      </c>
      <c r="S292" s="380">
        <v>1</v>
      </c>
      <c r="T292" s="399" t="s">
        <v>148</v>
      </c>
      <c r="U292" s="377">
        <v>50000</v>
      </c>
      <c r="V292" s="377">
        <f t="shared" ref="V292:V295" si="248">U292*0.18</f>
        <v>9000</v>
      </c>
      <c r="W292" s="377">
        <v>0</v>
      </c>
      <c r="X292" s="384">
        <v>294</v>
      </c>
      <c r="Y292" s="385" t="s">
        <v>47</v>
      </c>
      <c r="Z292" s="386"/>
      <c r="AA292" s="387"/>
      <c r="AB292" s="429"/>
      <c r="AC292" s="379">
        <f t="shared" ref="AC292:AC295" si="249">U292*0.5</f>
        <v>25000</v>
      </c>
      <c r="AD292" s="377"/>
      <c r="AE292" s="377"/>
      <c r="AF292" s="399" t="s">
        <v>423</v>
      </c>
      <c r="AG292" s="389">
        <v>8</v>
      </c>
      <c r="AH292" s="395">
        <v>7</v>
      </c>
      <c r="AI292" s="391" t="s">
        <v>229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</row>
    <row r="293" spans="1:45" x14ac:dyDescent="0.3">
      <c r="A293" s="375">
        <v>24</v>
      </c>
      <c r="B293" s="376"/>
      <c r="C293" s="377" t="str">
        <f t="shared" si="244"/>
        <v>100024</v>
      </c>
      <c r="D293" s="377" t="str">
        <f t="shared" si="245"/>
        <v>100024/13</v>
      </c>
      <c r="E293" s="378" t="s">
        <v>251</v>
      </c>
      <c r="F293" s="378" t="s">
        <v>252</v>
      </c>
      <c r="G293" s="377">
        <v>1</v>
      </c>
      <c r="H293" s="379">
        <v>100206</v>
      </c>
      <c r="I293" s="380" t="str">
        <f t="shared" si="246"/>
        <v>Б-100206-13</v>
      </c>
      <c r="J293" s="381">
        <v>2</v>
      </c>
      <c r="K293" s="377">
        <v>7</v>
      </c>
      <c r="L293" s="377" t="s">
        <v>42</v>
      </c>
      <c r="M293" s="381">
        <v>1</v>
      </c>
      <c r="N293" s="377">
        <v>18</v>
      </c>
      <c r="O293" s="378" t="s">
        <v>168</v>
      </c>
      <c r="P293" s="378" t="s">
        <v>234</v>
      </c>
      <c r="Q293" s="378" t="s">
        <v>235</v>
      </c>
      <c r="R293" s="383" t="str">
        <f t="shared" si="247"/>
        <v>1002061</v>
      </c>
      <c r="S293" s="380">
        <v>1</v>
      </c>
      <c r="T293" s="399" t="s">
        <v>148</v>
      </c>
      <c r="U293" s="377">
        <v>50000</v>
      </c>
      <c r="V293" s="377">
        <f t="shared" si="248"/>
        <v>9000</v>
      </c>
      <c r="W293" s="377">
        <v>0</v>
      </c>
      <c r="X293" s="384">
        <v>295</v>
      </c>
      <c r="Y293" s="385" t="s">
        <v>47</v>
      </c>
      <c r="Z293" s="386"/>
      <c r="AA293" s="387"/>
      <c r="AB293" s="429"/>
      <c r="AC293" s="379">
        <f t="shared" si="249"/>
        <v>25000</v>
      </c>
      <c r="AD293" s="377"/>
      <c r="AE293" s="377"/>
      <c r="AF293" s="399" t="s">
        <v>423</v>
      </c>
      <c r="AG293" s="389">
        <v>8</v>
      </c>
      <c r="AH293" s="395">
        <v>7</v>
      </c>
      <c r="AI293" s="391" t="s">
        <v>229</v>
      </c>
      <c r="AJ293" s="378"/>
      <c r="AK293" s="378"/>
      <c r="AL293" s="383">
        <v>0</v>
      </c>
      <c r="AM293" s="380" t="s">
        <v>50</v>
      </c>
      <c r="AN293" s="377" t="s">
        <v>51</v>
      </c>
      <c r="AO293" s="377"/>
      <c r="AP293" s="383"/>
      <c r="AQ293" s="383"/>
      <c r="AR293" s="383"/>
    </row>
    <row r="294" spans="1:45" x14ac:dyDescent="0.3">
      <c r="A294" s="375">
        <v>24</v>
      </c>
      <c r="B294" s="376"/>
      <c r="C294" s="377" t="str">
        <f t="shared" si="244"/>
        <v>100024</v>
      </c>
      <c r="D294" s="377" t="str">
        <f t="shared" si="245"/>
        <v>100024/13</v>
      </c>
      <c r="E294" s="378" t="s">
        <v>251</v>
      </c>
      <c r="F294" s="378" t="s">
        <v>252</v>
      </c>
      <c r="G294" s="377">
        <v>1</v>
      </c>
      <c r="H294" s="379">
        <v>100207</v>
      </c>
      <c r="I294" s="380" t="str">
        <f t="shared" si="246"/>
        <v>Б-100207-13</v>
      </c>
      <c r="J294" s="381">
        <v>2</v>
      </c>
      <c r="K294" s="398">
        <v>11</v>
      </c>
      <c r="L294" s="377" t="s">
        <v>42</v>
      </c>
      <c r="M294" s="381">
        <v>1</v>
      </c>
      <c r="N294" s="377">
        <v>18</v>
      </c>
      <c r="O294" s="378" t="s">
        <v>169</v>
      </c>
      <c r="P294" s="378" t="s">
        <v>234</v>
      </c>
      <c r="Q294" s="378" t="s">
        <v>235</v>
      </c>
      <c r="R294" s="383" t="str">
        <f t="shared" si="247"/>
        <v>1002071</v>
      </c>
      <c r="S294" s="380">
        <v>1</v>
      </c>
      <c r="T294" s="399" t="s">
        <v>149</v>
      </c>
      <c r="U294" s="377">
        <v>50000</v>
      </c>
      <c r="V294" s="377">
        <f t="shared" si="248"/>
        <v>9000</v>
      </c>
      <c r="W294" s="377">
        <v>0</v>
      </c>
      <c r="X294" s="384">
        <v>296</v>
      </c>
      <c r="Y294" s="385" t="s">
        <v>47</v>
      </c>
      <c r="Z294" s="386"/>
      <c r="AA294" s="396">
        <f>SUM(AC291:AC295)/1.18</f>
        <v>105932.20338983051</v>
      </c>
      <c r="AB294" s="396"/>
      <c r="AC294" s="379">
        <f t="shared" si="249"/>
        <v>25000</v>
      </c>
      <c r="AD294" s="377"/>
      <c r="AE294" s="377"/>
      <c r="AF294" s="399" t="s">
        <v>423</v>
      </c>
      <c r="AG294" s="389">
        <v>8</v>
      </c>
      <c r="AH294" s="397">
        <v>20</v>
      </c>
      <c r="AI294" s="391" t="s">
        <v>229</v>
      </c>
      <c r="AJ294" s="378"/>
      <c r="AK294" s="378"/>
      <c r="AL294" s="383">
        <v>0</v>
      </c>
      <c r="AM294" s="380" t="s">
        <v>50</v>
      </c>
      <c r="AN294" s="377" t="s">
        <v>51</v>
      </c>
      <c r="AO294" s="377"/>
      <c r="AP294" s="383"/>
      <c r="AQ294" s="383"/>
      <c r="AR294" s="383"/>
    </row>
    <row r="295" spans="1:45" x14ac:dyDescent="0.3">
      <c r="A295" s="375">
        <v>24</v>
      </c>
      <c r="B295" s="376"/>
      <c r="C295" s="377" t="str">
        <f t="shared" si="244"/>
        <v>100024</v>
      </c>
      <c r="D295" s="377" t="str">
        <f t="shared" si="245"/>
        <v>100024/13</v>
      </c>
      <c r="E295" s="378" t="s">
        <v>251</v>
      </c>
      <c r="F295" s="378" t="s">
        <v>252</v>
      </c>
      <c r="G295" s="377">
        <v>1</v>
      </c>
      <c r="H295" s="379">
        <v>100208</v>
      </c>
      <c r="I295" s="380" t="str">
        <f t="shared" si="246"/>
        <v>Б-100208-13</v>
      </c>
      <c r="J295" s="381">
        <v>2</v>
      </c>
      <c r="K295" s="398">
        <v>1</v>
      </c>
      <c r="L295" s="377" t="s">
        <v>42</v>
      </c>
      <c r="M295" s="381">
        <v>1</v>
      </c>
      <c r="N295" s="377">
        <v>18</v>
      </c>
      <c r="O295" s="378" t="s">
        <v>170</v>
      </c>
      <c r="P295" s="378" t="s">
        <v>234</v>
      </c>
      <c r="Q295" s="378" t="s">
        <v>235</v>
      </c>
      <c r="R295" s="383" t="str">
        <f t="shared" si="247"/>
        <v>1002081</v>
      </c>
      <c r="S295" s="380">
        <v>1</v>
      </c>
      <c r="T295" s="401" t="s">
        <v>150</v>
      </c>
      <c r="U295" s="377">
        <v>50000</v>
      </c>
      <c r="V295" s="377">
        <f t="shared" si="248"/>
        <v>9000</v>
      </c>
      <c r="W295" s="377">
        <v>0</v>
      </c>
      <c r="X295" s="384">
        <v>297</v>
      </c>
      <c r="Y295" s="385" t="s">
        <v>47</v>
      </c>
      <c r="Z295" s="386">
        <f>SUM(U291:U295)-SUM(V291:V295)</f>
        <v>205000</v>
      </c>
      <c r="AA295" s="387">
        <v>105932.20338983051</v>
      </c>
      <c r="AB295" s="396">
        <f>Z295-AA295</f>
        <v>99067.796610169491</v>
      </c>
      <c r="AC295" s="379">
        <f t="shared" si="249"/>
        <v>25000</v>
      </c>
      <c r="AD295" s="377"/>
      <c r="AE295" s="377"/>
      <c r="AF295" s="399" t="s">
        <v>423</v>
      </c>
      <c r="AG295" s="389">
        <v>8</v>
      </c>
      <c r="AH295" s="397">
        <v>13</v>
      </c>
      <c r="AI295" s="391" t="s">
        <v>229</v>
      </c>
      <c r="AJ295" s="378"/>
      <c r="AK295" s="378"/>
      <c r="AL295" s="383">
        <v>0</v>
      </c>
      <c r="AM295" s="380" t="s">
        <v>50</v>
      </c>
      <c r="AN295" s="377" t="s">
        <v>51</v>
      </c>
      <c r="AO295" s="377"/>
      <c r="AP295" s="383"/>
      <c r="AQ295" s="383"/>
      <c r="AR295" s="383"/>
    </row>
    <row r="296" spans="1:45" x14ac:dyDescent="0.3">
      <c r="A296" s="375">
        <v>24</v>
      </c>
      <c r="B296" s="376"/>
      <c r="C296" s="377" t="str">
        <f>"1000"&amp;A296</f>
        <v>100024</v>
      </c>
      <c r="D296" s="377" t="str">
        <f>"1000"&amp;A296&amp;"/13"</f>
        <v>100024/13</v>
      </c>
      <c r="E296" s="378" t="s">
        <v>251</v>
      </c>
      <c r="F296" s="378" t="s">
        <v>252</v>
      </c>
      <c r="G296" s="377">
        <v>1</v>
      </c>
      <c r="H296" s="379">
        <v>100209</v>
      </c>
      <c r="I296" s="380" t="str">
        <f>"Б-"&amp;H296&amp;"-13"</f>
        <v>Б-100209-13</v>
      </c>
      <c r="J296" s="381">
        <v>2</v>
      </c>
      <c r="K296" s="377">
        <v>7</v>
      </c>
      <c r="L296" s="377" t="s">
        <v>42</v>
      </c>
      <c r="M296" s="381">
        <v>1</v>
      </c>
      <c r="N296" s="377">
        <v>18</v>
      </c>
      <c r="O296" s="378" t="s">
        <v>167</v>
      </c>
      <c r="P296" s="378" t="s">
        <v>234</v>
      </c>
      <c r="Q296" s="378" t="s">
        <v>235</v>
      </c>
      <c r="R296" s="383" t="str">
        <f>H296&amp;"1"</f>
        <v>1002091</v>
      </c>
      <c r="S296" s="380">
        <v>1</v>
      </c>
      <c r="T296" s="394" t="s">
        <v>152</v>
      </c>
      <c r="U296" s="377">
        <v>50000</v>
      </c>
      <c r="V296" s="377">
        <f>U296*0.18</f>
        <v>9000</v>
      </c>
      <c r="W296" s="377">
        <v>0</v>
      </c>
      <c r="X296" s="384">
        <v>298</v>
      </c>
      <c r="Y296" s="385" t="s">
        <v>47</v>
      </c>
      <c r="Z296" s="386"/>
      <c r="AA296" s="387"/>
      <c r="AB296" s="388"/>
      <c r="AC296" s="379">
        <f>U296*0.5</f>
        <v>25000</v>
      </c>
      <c r="AD296" s="377"/>
      <c r="AE296" s="377"/>
      <c r="AF296" s="394" t="s">
        <v>545</v>
      </c>
      <c r="AG296" s="389">
        <v>8</v>
      </c>
      <c r="AH296" s="390">
        <v>13</v>
      </c>
      <c r="AI296" s="391" t="s">
        <v>229</v>
      </c>
      <c r="AJ296" s="378"/>
      <c r="AK296" s="378"/>
      <c r="AL296" s="383">
        <v>0</v>
      </c>
      <c r="AM296" s="380" t="s">
        <v>50</v>
      </c>
      <c r="AN296" s="377" t="s">
        <v>51</v>
      </c>
      <c r="AO296" s="377"/>
      <c r="AP296" s="383"/>
      <c r="AQ296" s="383"/>
      <c r="AR296" s="383"/>
    </row>
    <row r="297" spans="1:45" x14ac:dyDescent="0.3">
      <c r="A297" s="375">
        <v>24</v>
      </c>
      <c r="B297" s="376"/>
      <c r="C297" s="377" t="str">
        <f t="shared" ref="C297:C300" si="250">"1000"&amp;A297</f>
        <v>100024</v>
      </c>
      <c r="D297" s="377" t="str">
        <f t="shared" ref="D297:D300" si="251">"1000"&amp;A297&amp;"/13"</f>
        <v>100024/13</v>
      </c>
      <c r="E297" s="378" t="s">
        <v>251</v>
      </c>
      <c r="F297" s="378" t="s">
        <v>252</v>
      </c>
      <c r="G297" s="377">
        <v>1</v>
      </c>
      <c r="H297" s="379">
        <v>100210</v>
      </c>
      <c r="I297" s="380" t="str">
        <f t="shared" ref="I297:I300" si="252">"Б-"&amp;H297&amp;"-13"</f>
        <v>Б-100210-13</v>
      </c>
      <c r="J297" s="381">
        <v>2</v>
      </c>
      <c r="K297" s="382">
        <v>3</v>
      </c>
      <c r="L297" s="377" t="s">
        <v>42</v>
      </c>
      <c r="M297" s="381">
        <v>1</v>
      </c>
      <c r="N297" s="377">
        <v>18</v>
      </c>
      <c r="O297" s="378" t="s">
        <v>168</v>
      </c>
      <c r="P297" s="378" t="s">
        <v>234</v>
      </c>
      <c r="Q297" s="378" t="s">
        <v>235</v>
      </c>
      <c r="R297" s="383" t="str">
        <f t="shared" ref="R297:R300" si="253">H297&amp;"1"</f>
        <v>1002101</v>
      </c>
      <c r="S297" s="380">
        <v>1</v>
      </c>
      <c r="T297" s="394" t="s">
        <v>153</v>
      </c>
      <c r="U297" s="377">
        <v>50000</v>
      </c>
      <c r="V297" s="377">
        <f t="shared" ref="V297:V300" si="254">U297*0.18</f>
        <v>9000</v>
      </c>
      <c r="W297" s="377">
        <v>0</v>
      </c>
      <c r="X297" s="384">
        <v>299</v>
      </c>
      <c r="Y297" s="385" t="s">
        <v>47</v>
      </c>
      <c r="Z297" s="386"/>
      <c r="AA297" s="387"/>
      <c r="AB297" s="429"/>
      <c r="AC297" s="379">
        <f t="shared" ref="AC297:AC298" si="255">U297*0.5</f>
        <v>25000</v>
      </c>
      <c r="AD297" s="377"/>
      <c r="AE297" s="377"/>
      <c r="AF297" s="394" t="s">
        <v>545</v>
      </c>
      <c r="AG297" s="389">
        <v>8</v>
      </c>
      <c r="AH297" s="395">
        <v>7</v>
      </c>
      <c r="AI297" s="391" t="s">
        <v>229</v>
      </c>
      <c r="AJ297" s="378"/>
      <c r="AK297" s="378"/>
      <c r="AL297" s="383">
        <v>0</v>
      </c>
      <c r="AM297" s="380" t="s">
        <v>50</v>
      </c>
      <c r="AN297" s="377" t="s">
        <v>51</v>
      </c>
      <c r="AO297" s="377"/>
      <c r="AP297" s="383"/>
      <c r="AQ297" s="383"/>
      <c r="AR297" s="383"/>
    </row>
    <row r="298" spans="1:45" x14ac:dyDescent="0.3">
      <c r="A298" s="375">
        <v>24</v>
      </c>
      <c r="B298" s="376"/>
      <c r="C298" s="377" t="str">
        <f t="shared" si="250"/>
        <v>100024</v>
      </c>
      <c r="D298" s="377" t="str">
        <f t="shared" si="251"/>
        <v>100024/13</v>
      </c>
      <c r="E298" s="378" t="s">
        <v>251</v>
      </c>
      <c r="F298" s="378" t="s">
        <v>252</v>
      </c>
      <c r="G298" s="377">
        <v>1</v>
      </c>
      <c r="H298" s="379">
        <v>100211</v>
      </c>
      <c r="I298" s="380" t="str">
        <f t="shared" si="252"/>
        <v>Б-100211-13</v>
      </c>
      <c r="J298" s="381">
        <v>2</v>
      </c>
      <c r="K298" s="377">
        <v>7</v>
      </c>
      <c r="L298" s="377" t="s">
        <v>42</v>
      </c>
      <c r="M298" s="381">
        <v>1</v>
      </c>
      <c r="N298" s="377">
        <v>18</v>
      </c>
      <c r="O298" s="378" t="s">
        <v>168</v>
      </c>
      <c r="P298" s="378" t="s">
        <v>234</v>
      </c>
      <c r="Q298" s="378" t="s">
        <v>235</v>
      </c>
      <c r="R298" s="383" t="str">
        <f t="shared" si="253"/>
        <v>1002111</v>
      </c>
      <c r="S298" s="380">
        <v>1</v>
      </c>
      <c r="T298" s="394" t="s">
        <v>154</v>
      </c>
      <c r="U298" s="377">
        <v>50000</v>
      </c>
      <c r="V298" s="377">
        <f t="shared" si="254"/>
        <v>9000</v>
      </c>
      <c r="W298" s="377">
        <v>0</v>
      </c>
      <c r="X298" s="384">
        <v>300</v>
      </c>
      <c r="Y298" s="385" t="s">
        <v>47</v>
      </c>
      <c r="Z298" s="386"/>
      <c r="AA298" s="387"/>
      <c r="AB298" s="429"/>
      <c r="AC298" s="379">
        <f t="shared" si="255"/>
        <v>25000</v>
      </c>
      <c r="AD298" s="377"/>
      <c r="AE298" s="377"/>
      <c r="AF298" s="394" t="s">
        <v>545</v>
      </c>
      <c r="AG298" s="389">
        <v>8</v>
      </c>
      <c r="AH298" s="395">
        <v>7</v>
      </c>
      <c r="AI298" s="391" t="s">
        <v>229</v>
      </c>
      <c r="AJ298" s="378"/>
      <c r="AK298" s="378"/>
      <c r="AL298" s="383">
        <v>0</v>
      </c>
      <c r="AM298" s="380" t="s">
        <v>50</v>
      </c>
      <c r="AN298" s="377" t="s">
        <v>51</v>
      </c>
      <c r="AO298" s="377"/>
      <c r="AP298" s="383"/>
      <c r="AQ298" s="383"/>
      <c r="AR298" s="383"/>
    </row>
    <row r="299" spans="1:45" x14ac:dyDescent="0.3">
      <c r="A299" s="375">
        <v>24</v>
      </c>
      <c r="B299" s="376"/>
      <c r="C299" s="377" t="str">
        <f t="shared" si="250"/>
        <v>100024</v>
      </c>
      <c r="D299" s="377" t="str">
        <f t="shared" si="251"/>
        <v>100024/13</v>
      </c>
      <c r="E299" s="378" t="s">
        <v>251</v>
      </c>
      <c r="F299" s="378" t="s">
        <v>252</v>
      </c>
      <c r="G299" s="377">
        <v>1</v>
      </c>
      <c r="H299" s="379">
        <v>100212</v>
      </c>
      <c r="I299" s="380" t="str">
        <f t="shared" si="252"/>
        <v>Б-100212-13</v>
      </c>
      <c r="J299" s="381">
        <v>2</v>
      </c>
      <c r="K299" s="398">
        <v>11</v>
      </c>
      <c r="L299" s="377" t="s">
        <v>42</v>
      </c>
      <c r="M299" s="381">
        <v>1</v>
      </c>
      <c r="N299" s="377">
        <v>18</v>
      </c>
      <c r="O299" s="378" t="s">
        <v>169</v>
      </c>
      <c r="P299" s="378" t="s">
        <v>234</v>
      </c>
      <c r="Q299" s="378" t="s">
        <v>235</v>
      </c>
      <c r="R299" s="383" t="str">
        <f t="shared" si="253"/>
        <v>1002121</v>
      </c>
      <c r="S299" s="380">
        <v>1</v>
      </c>
      <c r="T299" s="394" t="s">
        <v>155</v>
      </c>
      <c r="U299" s="377">
        <v>50000</v>
      </c>
      <c r="V299" s="377">
        <f t="shared" si="254"/>
        <v>9000</v>
      </c>
      <c r="W299" s="377">
        <v>0</v>
      </c>
      <c r="X299" s="384">
        <v>301</v>
      </c>
      <c r="Y299" s="385" t="s">
        <v>47</v>
      </c>
      <c r="Z299" s="386"/>
      <c r="AA299" s="396">
        <f>SUM(AC296:AC300)/1.18</f>
        <v>254237.28813559323</v>
      </c>
      <c r="AB299" s="396"/>
      <c r="AC299" s="379">
        <v>200000</v>
      </c>
      <c r="AD299" s="377"/>
      <c r="AE299" s="377"/>
      <c r="AF299" s="394" t="s">
        <v>545</v>
      </c>
      <c r="AG299" s="389">
        <v>8</v>
      </c>
      <c r="AH299" s="397">
        <v>20</v>
      </c>
      <c r="AI299" s="391" t="s">
        <v>229</v>
      </c>
      <c r="AJ299" s="378"/>
      <c r="AK299" s="378"/>
      <c r="AL299" s="383">
        <v>0</v>
      </c>
      <c r="AM299" s="380" t="s">
        <v>50</v>
      </c>
      <c r="AN299" s="377" t="s">
        <v>51</v>
      </c>
      <c r="AO299" s="377"/>
      <c r="AP299" s="383"/>
      <c r="AQ299" s="383"/>
      <c r="AR299" s="383"/>
    </row>
    <row r="300" spans="1:45" x14ac:dyDescent="0.3">
      <c r="A300" s="375">
        <v>24</v>
      </c>
      <c r="B300" s="376"/>
      <c r="C300" s="403" t="str">
        <f t="shared" si="250"/>
        <v>100024</v>
      </c>
      <c r="D300" s="403" t="str">
        <f t="shared" si="251"/>
        <v>100024/13</v>
      </c>
      <c r="E300" s="404" t="s">
        <v>251</v>
      </c>
      <c r="F300" s="404" t="s">
        <v>252</v>
      </c>
      <c r="G300" s="377">
        <v>1</v>
      </c>
      <c r="H300" s="379">
        <v>100213</v>
      </c>
      <c r="I300" s="403" t="str">
        <f t="shared" si="252"/>
        <v>Б-100213-13</v>
      </c>
      <c r="J300" s="381">
        <v>2</v>
      </c>
      <c r="K300" s="405">
        <v>1</v>
      </c>
      <c r="L300" s="403" t="s">
        <v>42</v>
      </c>
      <c r="M300" s="406">
        <v>1</v>
      </c>
      <c r="N300" s="403">
        <v>18</v>
      </c>
      <c r="O300" s="404" t="s">
        <v>170</v>
      </c>
      <c r="P300" s="404" t="s">
        <v>234</v>
      </c>
      <c r="Q300" s="404" t="s">
        <v>235</v>
      </c>
      <c r="R300" s="407" t="str">
        <f t="shared" si="253"/>
        <v>1002131</v>
      </c>
      <c r="S300" s="403">
        <v>1</v>
      </c>
      <c r="T300" s="394" t="s">
        <v>156</v>
      </c>
      <c r="U300" s="377">
        <v>50000</v>
      </c>
      <c r="V300" s="403">
        <f t="shared" si="254"/>
        <v>9000</v>
      </c>
      <c r="W300" s="403">
        <v>0</v>
      </c>
      <c r="X300" s="384">
        <v>302</v>
      </c>
      <c r="Y300" s="408" t="s">
        <v>47</v>
      </c>
      <c r="Z300" s="386">
        <f>SUM(U296:U300)-SUM(V296:V300)</f>
        <v>205000</v>
      </c>
      <c r="AA300" s="409"/>
      <c r="AB300" s="409"/>
      <c r="AC300" s="410">
        <f t="shared" ref="AC300" si="256">U300*0.5</f>
        <v>25000</v>
      </c>
      <c r="AD300" s="403"/>
      <c r="AE300" s="403"/>
      <c r="AF300" s="394" t="s">
        <v>545</v>
      </c>
      <c r="AG300" s="411">
        <v>8</v>
      </c>
      <c r="AH300" s="412">
        <v>13</v>
      </c>
      <c r="AI300" s="413" t="s">
        <v>229</v>
      </c>
      <c r="AJ300" s="404"/>
      <c r="AK300" s="404"/>
      <c r="AL300" s="407">
        <v>0</v>
      </c>
      <c r="AM300" s="403" t="s">
        <v>50</v>
      </c>
      <c r="AN300" s="403" t="s">
        <v>51</v>
      </c>
      <c r="AO300" s="403"/>
      <c r="AP300" s="407"/>
      <c r="AQ300" s="407"/>
      <c r="AR300" s="407"/>
      <c r="AS300" s="330"/>
    </row>
    <row r="301" spans="1:45" ht="15" customHeight="1" x14ac:dyDescent="0.3">
      <c r="A301" s="375">
        <v>25</v>
      </c>
      <c r="B301" s="376"/>
      <c r="C301" s="377" t="str">
        <f>"1000"&amp;A301</f>
        <v>100025</v>
      </c>
      <c r="D301" s="377" t="str">
        <f>"1000"&amp;A301&amp;"/13"</f>
        <v>100025/13</v>
      </c>
      <c r="E301" s="378" t="s">
        <v>251</v>
      </c>
      <c r="F301" s="378" t="s">
        <v>252</v>
      </c>
      <c r="G301" s="377">
        <v>1</v>
      </c>
      <c r="H301" s="379">
        <v>100214</v>
      </c>
      <c r="I301" s="380" t="str">
        <f>"Б-"&amp;H301&amp;"-13"</f>
        <v>Б-100214-13</v>
      </c>
      <c r="J301" s="381">
        <v>2</v>
      </c>
      <c r="K301" s="377">
        <v>7</v>
      </c>
      <c r="L301" s="377" t="s">
        <v>42</v>
      </c>
      <c r="M301" s="381">
        <v>1</v>
      </c>
      <c r="N301" s="377">
        <v>18</v>
      </c>
      <c r="O301" s="378" t="s">
        <v>167</v>
      </c>
      <c r="P301" s="378" t="s">
        <v>234</v>
      </c>
      <c r="Q301" s="378" t="s">
        <v>235</v>
      </c>
      <c r="R301" s="383" t="str">
        <f>H301&amp;"1"</f>
        <v>1002141</v>
      </c>
      <c r="S301" s="380">
        <v>1</v>
      </c>
      <c r="T301" s="452" t="s">
        <v>157</v>
      </c>
      <c r="U301" s="377">
        <v>30000</v>
      </c>
      <c r="V301" s="377">
        <f>U301*0.18</f>
        <v>5400</v>
      </c>
      <c r="W301" s="377">
        <v>0</v>
      </c>
      <c r="X301" s="384">
        <v>303</v>
      </c>
      <c r="Y301" s="385" t="s">
        <v>47</v>
      </c>
      <c r="Z301" s="386">
        <f t="shared" ref="Z301:Z315" si="257">U301-V301</f>
        <v>24600</v>
      </c>
      <c r="AA301" s="387"/>
      <c r="AB301" s="388"/>
      <c r="AC301" s="379">
        <f>U301*0.5</f>
        <v>15000</v>
      </c>
      <c r="AD301" s="377"/>
      <c r="AE301" s="377"/>
      <c r="AF301" s="378" t="s">
        <v>231</v>
      </c>
      <c r="AG301" s="389">
        <v>8</v>
      </c>
      <c r="AH301" s="390">
        <v>13</v>
      </c>
      <c r="AI301" s="391" t="s">
        <v>229</v>
      </c>
      <c r="AJ301" s="378"/>
      <c r="AK301" s="378"/>
      <c r="AL301" s="383">
        <v>0</v>
      </c>
      <c r="AM301" s="380" t="s">
        <v>50</v>
      </c>
      <c r="AN301" s="377" t="s">
        <v>51</v>
      </c>
      <c r="AO301" s="377"/>
      <c r="AP301" s="383"/>
      <c r="AQ301" s="383"/>
      <c r="AR301" s="383"/>
      <c r="AS301" s="416" t="s">
        <v>79</v>
      </c>
    </row>
    <row r="302" spans="1:45" ht="15" customHeight="1" x14ac:dyDescent="0.3">
      <c r="A302" s="375">
        <v>25</v>
      </c>
      <c r="B302" s="376"/>
      <c r="C302" s="377" t="str">
        <f t="shared" ref="C302:C305" si="258">"1000"&amp;A302</f>
        <v>100025</v>
      </c>
      <c r="D302" s="377" t="str">
        <f t="shared" ref="D302:D305" si="259">"1000"&amp;A302&amp;"/13"</f>
        <v>100025/13</v>
      </c>
      <c r="E302" s="378" t="s">
        <v>251</v>
      </c>
      <c r="F302" s="378" t="s">
        <v>252</v>
      </c>
      <c r="G302" s="377">
        <v>1</v>
      </c>
      <c r="H302" s="379">
        <v>100215</v>
      </c>
      <c r="I302" s="380" t="str">
        <f t="shared" ref="I302:I305" si="260">"Б-"&amp;H302&amp;"-13"</f>
        <v>Б-100215-13</v>
      </c>
      <c r="J302" s="381">
        <v>2</v>
      </c>
      <c r="K302" s="377">
        <v>7</v>
      </c>
      <c r="L302" s="377" t="s">
        <v>42</v>
      </c>
      <c r="M302" s="381">
        <v>1</v>
      </c>
      <c r="N302" s="377">
        <v>18</v>
      </c>
      <c r="O302" s="378" t="s">
        <v>168</v>
      </c>
      <c r="P302" s="378" t="s">
        <v>234</v>
      </c>
      <c r="Q302" s="378" t="s">
        <v>235</v>
      </c>
      <c r="R302" s="383" t="str">
        <f t="shared" ref="R302:R305" si="261">H302&amp;"1"</f>
        <v>1002151</v>
      </c>
      <c r="S302" s="380">
        <v>1</v>
      </c>
      <c r="T302" s="452" t="s">
        <v>158</v>
      </c>
      <c r="U302" s="377">
        <v>30000</v>
      </c>
      <c r="V302" s="377">
        <f t="shared" ref="V302:V305" si="262">U302*0.18</f>
        <v>5400</v>
      </c>
      <c r="W302" s="377">
        <v>0</v>
      </c>
      <c r="X302" s="384">
        <v>304</v>
      </c>
      <c r="Y302" s="385" t="s">
        <v>47</v>
      </c>
      <c r="Z302" s="386">
        <f t="shared" si="257"/>
        <v>24600</v>
      </c>
      <c r="AA302" s="387"/>
      <c r="AB302" s="429"/>
      <c r="AC302" s="379">
        <f t="shared" ref="AC302:AC305" si="263">U302*0.5</f>
        <v>15000</v>
      </c>
      <c r="AD302" s="377"/>
      <c r="AE302" s="377"/>
      <c r="AF302" s="378" t="s">
        <v>231</v>
      </c>
      <c r="AG302" s="389">
        <v>8</v>
      </c>
      <c r="AH302" s="395">
        <v>7</v>
      </c>
      <c r="AI302" s="391" t="s">
        <v>229</v>
      </c>
      <c r="AJ302" s="378"/>
      <c r="AK302" s="378"/>
      <c r="AL302" s="383">
        <v>0</v>
      </c>
      <c r="AM302" s="380" t="s">
        <v>50</v>
      </c>
      <c r="AN302" s="377" t="s">
        <v>51</v>
      </c>
      <c r="AO302" s="377"/>
      <c r="AP302" s="383"/>
      <c r="AQ302" s="383"/>
      <c r="AR302" s="383"/>
      <c r="AS302" s="383" t="s">
        <v>112</v>
      </c>
    </row>
    <row r="303" spans="1:45" ht="15" customHeight="1" x14ac:dyDescent="0.3">
      <c r="A303" s="375">
        <v>25</v>
      </c>
      <c r="B303" s="376"/>
      <c r="C303" s="377" t="str">
        <f t="shared" si="258"/>
        <v>100025</v>
      </c>
      <c r="D303" s="377" t="str">
        <f t="shared" si="259"/>
        <v>100025/13</v>
      </c>
      <c r="E303" s="378" t="s">
        <v>251</v>
      </c>
      <c r="F303" s="378" t="s">
        <v>252</v>
      </c>
      <c r="G303" s="377">
        <v>1</v>
      </c>
      <c r="H303" s="379">
        <v>100216</v>
      </c>
      <c r="I303" s="380" t="str">
        <f t="shared" si="260"/>
        <v>Б-100216-13</v>
      </c>
      <c r="J303" s="381">
        <v>2</v>
      </c>
      <c r="K303" s="377">
        <v>7</v>
      </c>
      <c r="L303" s="377" t="s">
        <v>42</v>
      </c>
      <c r="M303" s="381">
        <v>1</v>
      </c>
      <c r="N303" s="377">
        <v>18</v>
      </c>
      <c r="O303" s="378" t="s">
        <v>168</v>
      </c>
      <c r="P303" s="378" t="s">
        <v>234</v>
      </c>
      <c r="Q303" s="378" t="s">
        <v>235</v>
      </c>
      <c r="R303" s="383" t="str">
        <f t="shared" si="261"/>
        <v>1002161</v>
      </c>
      <c r="S303" s="380">
        <v>1</v>
      </c>
      <c r="T303" s="452" t="s">
        <v>159</v>
      </c>
      <c r="U303" s="377">
        <v>20000</v>
      </c>
      <c r="V303" s="377">
        <f t="shared" si="262"/>
        <v>3600</v>
      </c>
      <c r="W303" s="377">
        <v>0</v>
      </c>
      <c r="X303" s="384">
        <v>305</v>
      </c>
      <c r="Y303" s="385" t="s">
        <v>47</v>
      </c>
      <c r="Z303" s="386">
        <f t="shared" si="257"/>
        <v>16400</v>
      </c>
      <c r="AA303" s="387"/>
      <c r="AB303" s="429"/>
      <c r="AC303" s="379">
        <f t="shared" si="263"/>
        <v>10000</v>
      </c>
      <c r="AD303" s="377"/>
      <c r="AE303" s="377"/>
      <c r="AF303" s="378" t="s">
        <v>231</v>
      </c>
      <c r="AG303" s="389">
        <v>8</v>
      </c>
      <c r="AH303" s="395">
        <v>7</v>
      </c>
      <c r="AI303" s="391" t="s">
        <v>229</v>
      </c>
      <c r="AJ303" s="378"/>
      <c r="AK303" s="378"/>
      <c r="AL303" s="383">
        <v>0</v>
      </c>
      <c r="AM303" s="380" t="s">
        <v>50</v>
      </c>
      <c r="AN303" s="377" t="s">
        <v>51</v>
      </c>
      <c r="AO303" s="377"/>
      <c r="AP303" s="383"/>
      <c r="AQ303" s="383"/>
      <c r="AR303" s="383"/>
      <c r="AS303" s="383" t="s">
        <v>114</v>
      </c>
    </row>
    <row r="304" spans="1:45" ht="15" customHeight="1" x14ac:dyDescent="0.3">
      <c r="A304" s="375">
        <v>25</v>
      </c>
      <c r="B304" s="376"/>
      <c r="C304" s="377" t="str">
        <f t="shared" si="258"/>
        <v>100025</v>
      </c>
      <c r="D304" s="377" t="str">
        <f t="shared" si="259"/>
        <v>100025/13</v>
      </c>
      <c r="E304" s="378" t="s">
        <v>251</v>
      </c>
      <c r="F304" s="378" t="s">
        <v>252</v>
      </c>
      <c r="G304" s="377">
        <v>1</v>
      </c>
      <c r="H304" s="379">
        <v>100217</v>
      </c>
      <c r="I304" s="380" t="str">
        <f t="shared" si="260"/>
        <v>Б-100217-13</v>
      </c>
      <c r="J304" s="381">
        <v>2</v>
      </c>
      <c r="K304" s="398">
        <v>11</v>
      </c>
      <c r="L304" s="377" t="s">
        <v>42</v>
      </c>
      <c r="M304" s="381">
        <v>1</v>
      </c>
      <c r="N304" s="377">
        <v>18</v>
      </c>
      <c r="O304" s="378" t="s">
        <v>169</v>
      </c>
      <c r="P304" s="378" t="s">
        <v>234</v>
      </c>
      <c r="Q304" s="378" t="s">
        <v>235</v>
      </c>
      <c r="R304" s="383" t="str">
        <f t="shared" si="261"/>
        <v>1002171</v>
      </c>
      <c r="S304" s="380">
        <v>1</v>
      </c>
      <c r="T304" s="452" t="s">
        <v>160</v>
      </c>
      <c r="U304" s="377">
        <v>30000</v>
      </c>
      <c r="V304" s="377">
        <f t="shared" si="262"/>
        <v>5400</v>
      </c>
      <c r="W304" s="377">
        <v>0</v>
      </c>
      <c r="X304" s="384">
        <v>306</v>
      </c>
      <c r="Y304" s="385" t="s">
        <v>47</v>
      </c>
      <c r="Z304" s="386">
        <f t="shared" si="257"/>
        <v>24600</v>
      </c>
      <c r="AA304" s="387"/>
      <c r="AB304" s="396"/>
      <c r="AC304" s="379">
        <f t="shared" si="263"/>
        <v>15000</v>
      </c>
      <c r="AD304" s="377"/>
      <c r="AE304" s="377"/>
      <c r="AF304" s="378" t="s">
        <v>231</v>
      </c>
      <c r="AG304" s="389">
        <v>8</v>
      </c>
      <c r="AH304" s="397">
        <v>20</v>
      </c>
      <c r="AI304" s="391" t="s">
        <v>229</v>
      </c>
      <c r="AJ304" s="378"/>
      <c r="AK304" s="378"/>
      <c r="AL304" s="383">
        <v>0</v>
      </c>
      <c r="AM304" s="380" t="s">
        <v>50</v>
      </c>
      <c r="AN304" s="377" t="s">
        <v>51</v>
      </c>
      <c r="AO304" s="377"/>
      <c r="AP304" s="383"/>
      <c r="AQ304" s="383"/>
      <c r="AR304" s="383"/>
      <c r="AS304" s="383"/>
    </row>
    <row r="305" spans="1:47" s="330" customFormat="1" ht="15" customHeight="1" x14ac:dyDescent="0.3">
      <c r="A305" s="375">
        <v>25</v>
      </c>
      <c r="B305" s="376"/>
      <c r="C305" s="403" t="str">
        <f t="shared" si="258"/>
        <v>100025</v>
      </c>
      <c r="D305" s="403" t="str">
        <f t="shared" si="259"/>
        <v>100025/13</v>
      </c>
      <c r="E305" s="404" t="s">
        <v>251</v>
      </c>
      <c r="F305" s="404" t="s">
        <v>252</v>
      </c>
      <c r="G305" s="377">
        <v>1</v>
      </c>
      <c r="H305" s="379">
        <v>100218</v>
      </c>
      <c r="I305" s="403" t="str">
        <f t="shared" si="260"/>
        <v>Б-100218-13</v>
      </c>
      <c r="J305" s="381">
        <v>2</v>
      </c>
      <c r="K305" s="405">
        <v>1</v>
      </c>
      <c r="L305" s="403" t="s">
        <v>42</v>
      </c>
      <c r="M305" s="406">
        <v>1</v>
      </c>
      <c r="N305" s="403">
        <v>18</v>
      </c>
      <c r="O305" s="404" t="s">
        <v>170</v>
      </c>
      <c r="P305" s="404" t="s">
        <v>234</v>
      </c>
      <c r="Q305" s="404" t="s">
        <v>235</v>
      </c>
      <c r="R305" s="407" t="str">
        <f t="shared" si="261"/>
        <v>1002181</v>
      </c>
      <c r="S305" s="403">
        <v>1</v>
      </c>
      <c r="T305" s="452" t="s">
        <v>161</v>
      </c>
      <c r="U305" s="403">
        <v>11952</v>
      </c>
      <c r="V305" s="403">
        <f t="shared" si="262"/>
        <v>2151.36</v>
      </c>
      <c r="W305" s="403">
        <v>0</v>
      </c>
      <c r="X305" s="384">
        <v>307</v>
      </c>
      <c r="Y305" s="408" t="s">
        <v>47</v>
      </c>
      <c r="Z305" s="386">
        <f t="shared" si="257"/>
        <v>9800.64</v>
      </c>
      <c r="AA305" s="409"/>
      <c r="AB305" s="409"/>
      <c r="AC305" s="410">
        <f t="shared" si="263"/>
        <v>5976</v>
      </c>
      <c r="AD305" s="403"/>
      <c r="AE305" s="403"/>
      <c r="AF305" s="404" t="s">
        <v>231</v>
      </c>
      <c r="AG305" s="411">
        <v>8</v>
      </c>
      <c r="AH305" s="412">
        <v>13</v>
      </c>
      <c r="AI305" s="413" t="s">
        <v>229</v>
      </c>
      <c r="AJ305" s="404"/>
      <c r="AK305" s="404"/>
      <c r="AL305" s="407">
        <v>0</v>
      </c>
      <c r="AM305" s="403" t="s">
        <v>50</v>
      </c>
      <c r="AN305" s="403" t="s">
        <v>51</v>
      </c>
      <c r="AO305" s="403"/>
      <c r="AP305" s="407"/>
      <c r="AQ305" s="407"/>
      <c r="AR305" s="407"/>
      <c r="AS305" s="407"/>
      <c r="AU305"/>
    </row>
    <row r="306" spans="1:47" ht="15" customHeight="1" x14ac:dyDescent="0.3">
      <c r="A306" s="375">
        <v>26</v>
      </c>
      <c r="B306" s="441"/>
      <c r="C306" s="377" t="str">
        <f>"1000"&amp;A306</f>
        <v>100026</v>
      </c>
      <c r="D306" s="377" t="str">
        <f>"1000"&amp;A306&amp;"/13"</f>
        <v>100026/13</v>
      </c>
      <c r="E306" s="378" t="s">
        <v>251</v>
      </c>
      <c r="F306" s="378" t="s">
        <v>252</v>
      </c>
      <c r="G306" s="377">
        <v>1</v>
      </c>
      <c r="H306" s="379">
        <v>100219</v>
      </c>
      <c r="I306" s="380" t="str">
        <f>"Б-"&amp;H306&amp;"-13"</f>
        <v>Б-100219-13</v>
      </c>
      <c r="J306" s="381">
        <v>2</v>
      </c>
      <c r="K306" s="377">
        <v>7</v>
      </c>
      <c r="L306" s="377" t="s">
        <v>42</v>
      </c>
      <c r="M306" s="381">
        <v>1</v>
      </c>
      <c r="N306" s="377">
        <v>18</v>
      </c>
      <c r="O306" s="378" t="s">
        <v>167</v>
      </c>
      <c r="P306" s="378" t="s">
        <v>234</v>
      </c>
      <c r="Q306" s="378" t="s">
        <v>235</v>
      </c>
      <c r="R306" s="383" t="str">
        <f>H306&amp;"1"</f>
        <v>1002191</v>
      </c>
      <c r="S306" s="380">
        <v>1</v>
      </c>
      <c r="T306" s="399" t="s">
        <v>162</v>
      </c>
      <c r="U306" s="377">
        <v>30000</v>
      </c>
      <c r="V306" s="377">
        <f>U306*0.18</f>
        <v>5400</v>
      </c>
      <c r="W306" s="377">
        <v>0</v>
      </c>
      <c r="X306" s="384">
        <v>308</v>
      </c>
      <c r="Y306" s="385" t="s">
        <v>47</v>
      </c>
      <c r="Z306" s="386">
        <f t="shared" si="257"/>
        <v>24600</v>
      </c>
      <c r="AA306" s="387"/>
      <c r="AB306" s="388"/>
      <c r="AC306" s="379">
        <f>U306*0.5</f>
        <v>15000</v>
      </c>
      <c r="AD306" s="377"/>
      <c r="AE306" s="377"/>
      <c r="AF306" s="378" t="s">
        <v>231</v>
      </c>
      <c r="AG306" s="389">
        <v>8</v>
      </c>
      <c r="AH306" s="390">
        <v>13</v>
      </c>
      <c r="AI306" s="391" t="s">
        <v>229</v>
      </c>
      <c r="AJ306" s="378"/>
      <c r="AK306" s="378"/>
      <c r="AL306" s="383">
        <v>0</v>
      </c>
      <c r="AM306" s="380" t="s">
        <v>50</v>
      </c>
      <c r="AN306" s="377" t="s">
        <v>51</v>
      </c>
      <c r="AO306" s="377"/>
      <c r="AP306" s="383"/>
      <c r="AQ306" s="383"/>
      <c r="AR306" s="383"/>
      <c r="AS306" s="416" t="s">
        <v>79</v>
      </c>
    </row>
    <row r="307" spans="1:47" ht="15" customHeight="1" x14ac:dyDescent="0.3">
      <c r="A307" s="375">
        <v>26</v>
      </c>
      <c r="B307" s="441"/>
      <c r="C307" s="377" t="str">
        <f t="shared" ref="C307:C310" si="264">"1000"&amp;A307</f>
        <v>100026</v>
      </c>
      <c r="D307" s="377" t="str">
        <f t="shared" ref="D307:D310" si="265">"1000"&amp;A307&amp;"/13"</f>
        <v>100026/13</v>
      </c>
      <c r="E307" s="378" t="s">
        <v>251</v>
      </c>
      <c r="F307" s="378" t="s">
        <v>252</v>
      </c>
      <c r="G307" s="377">
        <v>1</v>
      </c>
      <c r="H307" s="379">
        <v>100220</v>
      </c>
      <c r="I307" s="380" t="str">
        <f t="shared" ref="I307:I310" si="266">"Б-"&amp;H307&amp;"-13"</f>
        <v>Б-100220-13</v>
      </c>
      <c r="J307" s="381">
        <v>2</v>
      </c>
      <c r="K307" s="377">
        <v>7</v>
      </c>
      <c r="L307" s="377" t="s">
        <v>42</v>
      </c>
      <c r="M307" s="381">
        <v>1</v>
      </c>
      <c r="N307" s="377">
        <v>18</v>
      </c>
      <c r="O307" s="378" t="s">
        <v>168</v>
      </c>
      <c r="P307" s="378" t="s">
        <v>234</v>
      </c>
      <c r="Q307" s="378" t="s">
        <v>235</v>
      </c>
      <c r="R307" s="383" t="str">
        <f t="shared" ref="R307:R310" si="267">H307&amp;"1"</f>
        <v>1002201</v>
      </c>
      <c r="S307" s="380">
        <v>1</v>
      </c>
      <c r="T307" s="399" t="s">
        <v>163</v>
      </c>
      <c r="U307" s="377">
        <v>30000</v>
      </c>
      <c r="V307" s="377">
        <f t="shared" ref="V307:V310" si="268">U307*0.18</f>
        <v>5400</v>
      </c>
      <c r="W307" s="377">
        <v>0</v>
      </c>
      <c r="X307" s="384">
        <v>309</v>
      </c>
      <c r="Y307" s="385" t="s">
        <v>47</v>
      </c>
      <c r="Z307" s="386">
        <f t="shared" si="257"/>
        <v>24600</v>
      </c>
      <c r="AA307" s="387"/>
      <c r="AB307" s="429"/>
      <c r="AC307" s="379">
        <f t="shared" ref="AC307:AC310" si="269">U307*0.5</f>
        <v>15000</v>
      </c>
      <c r="AD307" s="377"/>
      <c r="AE307" s="377"/>
      <c r="AF307" s="378" t="s">
        <v>231</v>
      </c>
      <c r="AG307" s="389">
        <v>8</v>
      </c>
      <c r="AH307" s="395">
        <v>7</v>
      </c>
      <c r="AI307" s="391" t="s">
        <v>229</v>
      </c>
      <c r="AJ307" s="378"/>
      <c r="AK307" s="378"/>
      <c r="AL307" s="383">
        <v>0</v>
      </c>
      <c r="AM307" s="380" t="s">
        <v>50</v>
      </c>
      <c r="AN307" s="377" t="s">
        <v>51</v>
      </c>
      <c r="AO307" s="377"/>
      <c r="AP307" s="383"/>
      <c r="AQ307" s="383"/>
      <c r="AR307" s="383"/>
      <c r="AS307" s="383" t="s">
        <v>119</v>
      </c>
    </row>
    <row r="308" spans="1:47" ht="15" customHeight="1" x14ac:dyDescent="0.3">
      <c r="A308" s="375">
        <v>26</v>
      </c>
      <c r="B308" s="441"/>
      <c r="C308" s="377" t="str">
        <f t="shared" si="264"/>
        <v>100026</v>
      </c>
      <c r="D308" s="377" t="str">
        <f t="shared" si="265"/>
        <v>100026/13</v>
      </c>
      <c r="E308" s="378" t="s">
        <v>251</v>
      </c>
      <c r="F308" s="378" t="s">
        <v>252</v>
      </c>
      <c r="G308" s="377">
        <v>1</v>
      </c>
      <c r="H308" s="379">
        <v>100221</v>
      </c>
      <c r="I308" s="380" t="str">
        <f t="shared" si="266"/>
        <v>Б-100221-13</v>
      </c>
      <c r="J308" s="381">
        <v>2</v>
      </c>
      <c r="K308" s="377">
        <v>7</v>
      </c>
      <c r="L308" s="377" t="s">
        <v>42</v>
      </c>
      <c r="M308" s="381">
        <v>1</v>
      </c>
      <c r="N308" s="377">
        <v>18</v>
      </c>
      <c r="O308" s="378" t="s">
        <v>168</v>
      </c>
      <c r="P308" s="378" t="s">
        <v>234</v>
      </c>
      <c r="Q308" s="378" t="s">
        <v>235</v>
      </c>
      <c r="R308" s="383" t="str">
        <f t="shared" si="267"/>
        <v>1002211</v>
      </c>
      <c r="S308" s="380">
        <v>1</v>
      </c>
      <c r="T308" s="399" t="s">
        <v>164</v>
      </c>
      <c r="U308" s="377">
        <v>20000</v>
      </c>
      <c r="V308" s="377">
        <f t="shared" si="268"/>
        <v>3600</v>
      </c>
      <c r="W308" s="377">
        <v>0</v>
      </c>
      <c r="X308" s="384">
        <v>310</v>
      </c>
      <c r="Y308" s="385" t="s">
        <v>47</v>
      </c>
      <c r="Z308" s="386">
        <f t="shared" si="257"/>
        <v>16400</v>
      </c>
      <c r="AA308" s="387"/>
      <c r="AB308" s="429"/>
      <c r="AC308" s="379">
        <f t="shared" si="269"/>
        <v>10000</v>
      </c>
      <c r="AD308" s="377"/>
      <c r="AE308" s="377"/>
      <c r="AF308" s="378" t="s">
        <v>231</v>
      </c>
      <c r="AG308" s="389">
        <v>8</v>
      </c>
      <c r="AH308" s="395">
        <v>7</v>
      </c>
      <c r="AI308" s="391" t="s">
        <v>229</v>
      </c>
      <c r="AJ308" s="378"/>
      <c r="AK308" s="378"/>
      <c r="AL308" s="383">
        <v>0</v>
      </c>
      <c r="AM308" s="380" t="s">
        <v>50</v>
      </c>
      <c r="AN308" s="377" t="s">
        <v>51</v>
      </c>
      <c r="AO308" s="377"/>
      <c r="AP308" s="383"/>
      <c r="AQ308" s="383"/>
      <c r="AR308" s="383"/>
      <c r="AS308" s="383" t="s">
        <v>121</v>
      </c>
    </row>
    <row r="309" spans="1:47" ht="15" customHeight="1" x14ac:dyDescent="0.3">
      <c r="A309" s="375">
        <v>26</v>
      </c>
      <c r="B309" s="441"/>
      <c r="C309" s="377" t="str">
        <f t="shared" si="264"/>
        <v>100026</v>
      </c>
      <c r="D309" s="377" t="str">
        <f t="shared" si="265"/>
        <v>100026/13</v>
      </c>
      <c r="E309" s="378" t="s">
        <v>251</v>
      </c>
      <c r="F309" s="378" t="s">
        <v>252</v>
      </c>
      <c r="G309" s="377">
        <v>1</v>
      </c>
      <c r="H309" s="379">
        <v>100222</v>
      </c>
      <c r="I309" s="380" t="str">
        <f t="shared" si="266"/>
        <v>Б-100222-13</v>
      </c>
      <c r="J309" s="381">
        <v>2</v>
      </c>
      <c r="K309" s="398">
        <v>11</v>
      </c>
      <c r="L309" s="377" t="s">
        <v>42</v>
      </c>
      <c r="M309" s="381">
        <v>1</v>
      </c>
      <c r="N309" s="377">
        <v>18</v>
      </c>
      <c r="O309" s="378" t="s">
        <v>169</v>
      </c>
      <c r="P309" s="378" t="s">
        <v>234</v>
      </c>
      <c r="Q309" s="378" t="s">
        <v>235</v>
      </c>
      <c r="R309" s="383" t="str">
        <f t="shared" si="267"/>
        <v>1002221</v>
      </c>
      <c r="S309" s="380">
        <v>1</v>
      </c>
      <c r="T309" s="399" t="s">
        <v>165</v>
      </c>
      <c r="U309" s="377">
        <v>30000</v>
      </c>
      <c r="V309" s="377">
        <f t="shared" si="268"/>
        <v>5400</v>
      </c>
      <c r="W309" s="377">
        <v>0</v>
      </c>
      <c r="X309" s="384">
        <v>311</v>
      </c>
      <c r="Y309" s="385" t="s">
        <v>47</v>
      </c>
      <c r="Z309" s="386">
        <f t="shared" si="257"/>
        <v>24600</v>
      </c>
      <c r="AA309" s="387"/>
      <c r="AB309" s="396"/>
      <c r="AC309" s="379">
        <f t="shared" si="269"/>
        <v>15000</v>
      </c>
      <c r="AD309" s="377"/>
      <c r="AE309" s="377"/>
      <c r="AF309" s="378" t="s">
        <v>231</v>
      </c>
      <c r="AG309" s="389">
        <v>8</v>
      </c>
      <c r="AH309" s="397">
        <v>20</v>
      </c>
      <c r="AI309" s="391" t="s">
        <v>229</v>
      </c>
      <c r="AJ309" s="378"/>
      <c r="AK309" s="378"/>
      <c r="AL309" s="383">
        <v>0</v>
      </c>
      <c r="AM309" s="380" t="s">
        <v>50</v>
      </c>
      <c r="AN309" s="377" t="s">
        <v>51</v>
      </c>
      <c r="AO309" s="377"/>
      <c r="AP309" s="383"/>
      <c r="AQ309" s="383"/>
      <c r="AR309" s="383"/>
      <c r="AS309" s="383"/>
    </row>
    <row r="310" spans="1:47" s="330" customFormat="1" ht="15" customHeight="1" x14ac:dyDescent="0.3">
      <c r="A310" s="375">
        <v>26</v>
      </c>
      <c r="B310" s="433"/>
      <c r="C310" s="403" t="str">
        <f t="shared" si="264"/>
        <v>100026</v>
      </c>
      <c r="D310" s="403" t="str">
        <f t="shared" si="265"/>
        <v>100026/13</v>
      </c>
      <c r="E310" s="404" t="s">
        <v>251</v>
      </c>
      <c r="F310" s="404" t="s">
        <v>252</v>
      </c>
      <c r="G310" s="377">
        <v>1</v>
      </c>
      <c r="H310" s="379">
        <v>100223</v>
      </c>
      <c r="I310" s="403" t="str">
        <f t="shared" si="266"/>
        <v>Б-100223-13</v>
      </c>
      <c r="J310" s="381">
        <v>2</v>
      </c>
      <c r="K310" s="405">
        <v>1</v>
      </c>
      <c r="L310" s="403" t="s">
        <v>42</v>
      </c>
      <c r="M310" s="406">
        <v>1</v>
      </c>
      <c r="N310" s="403">
        <v>18</v>
      </c>
      <c r="O310" s="404" t="s">
        <v>170</v>
      </c>
      <c r="P310" s="404" t="s">
        <v>234</v>
      </c>
      <c r="Q310" s="404" t="s">
        <v>235</v>
      </c>
      <c r="R310" s="407" t="str">
        <f t="shared" si="267"/>
        <v>1002231</v>
      </c>
      <c r="S310" s="403">
        <v>1</v>
      </c>
      <c r="T310" s="399" t="s">
        <v>166</v>
      </c>
      <c r="U310" s="403">
        <v>11952</v>
      </c>
      <c r="V310" s="403">
        <f t="shared" si="268"/>
        <v>2151.36</v>
      </c>
      <c r="W310" s="403">
        <v>0</v>
      </c>
      <c r="X310" s="384">
        <v>312</v>
      </c>
      <c r="Y310" s="408" t="s">
        <v>47</v>
      </c>
      <c r="Z310" s="386">
        <f t="shared" si="257"/>
        <v>9800.64</v>
      </c>
      <c r="AA310" s="409"/>
      <c r="AB310" s="409"/>
      <c r="AC310" s="410">
        <f t="shared" si="269"/>
        <v>5976</v>
      </c>
      <c r="AD310" s="403"/>
      <c r="AE310" s="403"/>
      <c r="AF310" s="404" t="s">
        <v>231</v>
      </c>
      <c r="AG310" s="411">
        <v>8</v>
      </c>
      <c r="AH310" s="412">
        <v>13</v>
      </c>
      <c r="AI310" s="413" t="s">
        <v>229</v>
      </c>
      <c r="AJ310" s="404"/>
      <c r="AK310" s="404"/>
      <c r="AL310" s="407">
        <v>0</v>
      </c>
      <c r="AM310" s="403" t="s">
        <v>50</v>
      </c>
      <c r="AN310" s="403" t="s">
        <v>51</v>
      </c>
      <c r="AO310" s="403"/>
      <c r="AP310" s="407"/>
      <c r="AQ310" s="407"/>
      <c r="AR310" s="407"/>
      <c r="AS310" s="407"/>
    </row>
    <row r="311" spans="1:47" ht="15" customHeight="1" x14ac:dyDescent="0.3">
      <c r="A311" s="375">
        <v>27</v>
      </c>
      <c r="B311" s="376"/>
      <c r="C311" s="377" t="str">
        <f>"1000"&amp;A311</f>
        <v>100027</v>
      </c>
      <c r="D311" s="377" t="str">
        <f>"1000"&amp;A311&amp;"/13"</f>
        <v>100027/13</v>
      </c>
      <c r="E311" s="378" t="s">
        <v>251</v>
      </c>
      <c r="F311" s="378" t="s">
        <v>252</v>
      </c>
      <c r="G311" s="377">
        <v>1</v>
      </c>
      <c r="H311" s="379">
        <v>100224</v>
      </c>
      <c r="I311" s="380" t="str">
        <f>"Б-"&amp;H311&amp;"-13"</f>
        <v>Б-100224-13</v>
      </c>
      <c r="J311" s="381">
        <v>2</v>
      </c>
      <c r="K311" s="377">
        <v>7</v>
      </c>
      <c r="L311" s="377" t="s">
        <v>42</v>
      </c>
      <c r="M311" s="381">
        <v>1</v>
      </c>
      <c r="N311" s="377">
        <v>18</v>
      </c>
      <c r="O311" s="378" t="s">
        <v>167</v>
      </c>
      <c r="P311" s="378" t="s">
        <v>234</v>
      </c>
      <c r="Q311" s="378" t="s">
        <v>235</v>
      </c>
      <c r="R311" s="383" t="str">
        <f>H311&amp;"1"</f>
        <v>1002241</v>
      </c>
      <c r="S311" s="380">
        <v>1</v>
      </c>
      <c r="T311" s="399" t="s">
        <v>162</v>
      </c>
      <c r="U311" s="377">
        <v>55000</v>
      </c>
      <c r="V311" s="377">
        <f>U311*0.18</f>
        <v>9900</v>
      </c>
      <c r="W311" s="377">
        <v>0</v>
      </c>
      <c r="X311" s="384">
        <v>313</v>
      </c>
      <c r="Y311" s="385" t="s">
        <v>47</v>
      </c>
      <c r="Z311" s="386">
        <f t="shared" si="257"/>
        <v>45100</v>
      </c>
      <c r="AA311" s="387"/>
      <c r="AB311" s="388"/>
      <c r="AC311" s="379">
        <f>U311*0.5</f>
        <v>27500</v>
      </c>
      <c r="AD311" s="377"/>
      <c r="AE311" s="377"/>
      <c r="AF311" s="378" t="s">
        <v>231</v>
      </c>
      <c r="AG311" s="389">
        <v>8</v>
      </c>
      <c r="AH311" s="390">
        <v>13</v>
      </c>
      <c r="AI311" s="391" t="s">
        <v>229</v>
      </c>
      <c r="AJ311" s="378"/>
      <c r="AK311" s="378"/>
      <c r="AL311" s="383">
        <v>0</v>
      </c>
      <c r="AM311" s="380" t="s">
        <v>50</v>
      </c>
      <c r="AN311" s="377" t="s">
        <v>51</v>
      </c>
      <c r="AO311" s="377"/>
      <c r="AP311" s="383"/>
      <c r="AQ311" s="383"/>
      <c r="AR311" s="383"/>
      <c r="AS311" s="453">
        <v>200040.64</v>
      </c>
    </row>
    <row r="312" spans="1:47" ht="15" customHeight="1" x14ac:dyDescent="0.3">
      <c r="A312" s="375">
        <v>27</v>
      </c>
      <c r="B312" s="376"/>
      <c r="C312" s="377" t="str">
        <f t="shared" ref="C312:C315" si="270">"1000"&amp;A312</f>
        <v>100027</v>
      </c>
      <c r="D312" s="377" t="str">
        <f t="shared" ref="D312:D315" si="271">"1000"&amp;A312&amp;"/13"</f>
        <v>100027/13</v>
      </c>
      <c r="E312" s="378" t="s">
        <v>251</v>
      </c>
      <c r="F312" s="378" t="s">
        <v>252</v>
      </c>
      <c r="G312" s="377">
        <v>1</v>
      </c>
      <c r="H312" s="379">
        <v>100225</v>
      </c>
      <c r="I312" s="380" t="str">
        <f t="shared" ref="I312:I315" si="272">"Б-"&amp;H312&amp;"-13"</f>
        <v>Б-100225-13</v>
      </c>
      <c r="J312" s="381">
        <v>2</v>
      </c>
      <c r="K312" s="377">
        <v>7</v>
      </c>
      <c r="L312" s="377" t="s">
        <v>42</v>
      </c>
      <c r="M312" s="381">
        <v>1</v>
      </c>
      <c r="N312" s="377">
        <v>18</v>
      </c>
      <c r="O312" s="378" t="s">
        <v>168</v>
      </c>
      <c r="P312" s="378" t="s">
        <v>234</v>
      </c>
      <c r="Q312" s="378" t="s">
        <v>235</v>
      </c>
      <c r="R312" s="383" t="str">
        <f t="shared" ref="R312:R315" si="273">H312&amp;"1"</f>
        <v>1002251</v>
      </c>
      <c r="S312" s="380">
        <v>1</v>
      </c>
      <c r="T312" s="399" t="s">
        <v>163</v>
      </c>
      <c r="U312" s="377">
        <v>55000</v>
      </c>
      <c r="V312" s="377">
        <f t="shared" ref="V312:V315" si="274">U312*0.18</f>
        <v>9900</v>
      </c>
      <c r="W312" s="377">
        <v>0</v>
      </c>
      <c r="X312" s="384">
        <v>314</v>
      </c>
      <c r="Y312" s="385" t="s">
        <v>47</v>
      </c>
      <c r="Z312" s="386">
        <f t="shared" si="257"/>
        <v>45100</v>
      </c>
      <c r="AA312" s="387"/>
      <c r="AB312" s="429"/>
      <c r="AC312" s="379">
        <f t="shared" ref="AC312:AC315" si="275">U312*0.5</f>
        <v>27500</v>
      </c>
      <c r="AD312" s="377"/>
      <c r="AE312" s="377"/>
      <c r="AF312" s="378" t="s">
        <v>231</v>
      </c>
      <c r="AG312" s="389">
        <v>8</v>
      </c>
      <c r="AH312" s="395">
        <v>7</v>
      </c>
      <c r="AI312" s="391" t="s">
        <v>229</v>
      </c>
      <c r="AJ312" s="378"/>
      <c r="AK312" s="378"/>
      <c r="AL312" s="383">
        <v>0</v>
      </c>
      <c r="AM312" s="380" t="s">
        <v>50</v>
      </c>
      <c r="AN312" s="377" t="s">
        <v>51</v>
      </c>
      <c r="AO312" s="377"/>
      <c r="AP312" s="383"/>
      <c r="AQ312" s="383"/>
      <c r="AR312" s="383"/>
      <c r="AS312" s="383" t="s">
        <v>119</v>
      </c>
    </row>
    <row r="313" spans="1:47" ht="15" customHeight="1" x14ac:dyDescent="0.3">
      <c r="A313" s="375">
        <v>27</v>
      </c>
      <c r="B313" s="376"/>
      <c r="C313" s="377" t="str">
        <f t="shared" si="270"/>
        <v>100027</v>
      </c>
      <c r="D313" s="377" t="str">
        <f t="shared" si="271"/>
        <v>100027/13</v>
      </c>
      <c r="E313" s="378" t="s">
        <v>251</v>
      </c>
      <c r="F313" s="378" t="s">
        <v>252</v>
      </c>
      <c r="G313" s="377">
        <v>1</v>
      </c>
      <c r="H313" s="379">
        <v>100226</v>
      </c>
      <c r="I313" s="380" t="str">
        <f t="shared" si="272"/>
        <v>Б-100226-13</v>
      </c>
      <c r="J313" s="381">
        <v>2</v>
      </c>
      <c r="K313" s="377">
        <v>7</v>
      </c>
      <c r="L313" s="377" t="s">
        <v>42</v>
      </c>
      <c r="M313" s="381">
        <v>1</v>
      </c>
      <c r="N313" s="377">
        <v>18</v>
      </c>
      <c r="O313" s="378" t="s">
        <v>168</v>
      </c>
      <c r="P313" s="378" t="s">
        <v>234</v>
      </c>
      <c r="Q313" s="378" t="s">
        <v>235</v>
      </c>
      <c r="R313" s="383" t="str">
        <f t="shared" si="273"/>
        <v>1002261</v>
      </c>
      <c r="S313" s="380">
        <v>1</v>
      </c>
      <c r="T313" s="399" t="s">
        <v>164</v>
      </c>
      <c r="U313" s="377">
        <v>50000</v>
      </c>
      <c r="V313" s="377">
        <f t="shared" si="274"/>
        <v>9000</v>
      </c>
      <c r="W313" s="377">
        <v>0</v>
      </c>
      <c r="X313" s="384">
        <v>315</v>
      </c>
      <c r="Y313" s="385" t="s">
        <v>47</v>
      </c>
      <c r="Z313" s="386">
        <f t="shared" si="257"/>
        <v>41000</v>
      </c>
      <c r="AA313" s="387"/>
      <c r="AB313" s="429"/>
      <c r="AC313" s="379">
        <f t="shared" si="275"/>
        <v>25000</v>
      </c>
      <c r="AD313" s="377"/>
      <c r="AE313" s="377"/>
      <c r="AF313" s="378" t="s">
        <v>231</v>
      </c>
      <c r="AG313" s="389">
        <v>8</v>
      </c>
      <c r="AH313" s="395">
        <v>7</v>
      </c>
      <c r="AI313" s="391" t="s">
        <v>229</v>
      </c>
      <c r="AJ313" s="378"/>
      <c r="AK313" s="378"/>
      <c r="AL313" s="383">
        <v>0</v>
      </c>
      <c r="AM313" s="380" t="s">
        <v>50</v>
      </c>
      <c r="AN313" s="377" t="s">
        <v>51</v>
      </c>
      <c r="AO313" s="377"/>
      <c r="AP313" s="383"/>
      <c r="AQ313" s="383"/>
      <c r="AR313" s="383"/>
      <c r="AS313" s="383" t="s">
        <v>124</v>
      </c>
    </row>
    <row r="314" spans="1:47" ht="15" customHeight="1" x14ac:dyDescent="0.3">
      <c r="A314" s="375">
        <v>27</v>
      </c>
      <c r="B314" s="376"/>
      <c r="C314" s="377" t="str">
        <f t="shared" si="270"/>
        <v>100027</v>
      </c>
      <c r="D314" s="377" t="str">
        <f t="shared" si="271"/>
        <v>100027/13</v>
      </c>
      <c r="E314" s="378" t="s">
        <v>251</v>
      </c>
      <c r="F314" s="378" t="s">
        <v>252</v>
      </c>
      <c r="G314" s="377">
        <v>1</v>
      </c>
      <c r="H314" s="379">
        <v>100227</v>
      </c>
      <c r="I314" s="380" t="str">
        <f t="shared" si="272"/>
        <v>Б-100227-13</v>
      </c>
      <c r="J314" s="381">
        <v>2</v>
      </c>
      <c r="K314" s="398">
        <v>11</v>
      </c>
      <c r="L314" s="377" t="s">
        <v>42</v>
      </c>
      <c r="M314" s="381">
        <v>1</v>
      </c>
      <c r="N314" s="377">
        <v>18</v>
      </c>
      <c r="O314" s="378" t="s">
        <v>169</v>
      </c>
      <c r="P314" s="378" t="s">
        <v>234</v>
      </c>
      <c r="Q314" s="378" t="s">
        <v>235</v>
      </c>
      <c r="R314" s="383" t="str">
        <f t="shared" si="273"/>
        <v>1002271</v>
      </c>
      <c r="S314" s="380">
        <v>1</v>
      </c>
      <c r="T314" s="399" t="s">
        <v>165</v>
      </c>
      <c r="U314" s="377">
        <v>50000</v>
      </c>
      <c r="V314" s="377">
        <f t="shared" si="274"/>
        <v>9000</v>
      </c>
      <c r="W314" s="377">
        <v>0</v>
      </c>
      <c r="X314" s="384">
        <v>316</v>
      </c>
      <c r="Y314" s="385" t="s">
        <v>47</v>
      </c>
      <c r="Z314" s="386">
        <f t="shared" si="257"/>
        <v>41000</v>
      </c>
      <c r="AA314" s="387"/>
      <c r="AB314" s="396"/>
      <c r="AC314" s="379">
        <f t="shared" si="275"/>
        <v>25000</v>
      </c>
      <c r="AD314" s="377"/>
      <c r="AE314" s="377"/>
      <c r="AF314" s="378" t="s">
        <v>231</v>
      </c>
      <c r="AG314" s="389">
        <v>8</v>
      </c>
      <c r="AH314" s="397">
        <v>20</v>
      </c>
      <c r="AI314" s="391" t="s">
        <v>229</v>
      </c>
      <c r="AJ314" s="378"/>
      <c r="AK314" s="378"/>
      <c r="AL314" s="383">
        <v>0</v>
      </c>
      <c r="AM314" s="380" t="s">
        <v>50</v>
      </c>
      <c r="AN314" s="377" t="s">
        <v>51</v>
      </c>
      <c r="AO314" s="377"/>
      <c r="AP314" s="383"/>
      <c r="AQ314" s="383"/>
      <c r="AR314" s="383"/>
      <c r="AS314" s="383"/>
    </row>
    <row r="315" spans="1:47" s="330" customFormat="1" ht="15" customHeight="1" x14ac:dyDescent="0.3">
      <c r="A315" s="375">
        <v>27</v>
      </c>
      <c r="B315" s="440"/>
      <c r="C315" s="403" t="str">
        <f t="shared" si="270"/>
        <v>100027</v>
      </c>
      <c r="D315" s="403" t="str">
        <f t="shared" si="271"/>
        <v>100027/13</v>
      </c>
      <c r="E315" s="404" t="s">
        <v>251</v>
      </c>
      <c r="F315" s="404" t="s">
        <v>252</v>
      </c>
      <c r="G315" s="377">
        <v>1</v>
      </c>
      <c r="H315" s="379">
        <v>100228</v>
      </c>
      <c r="I315" s="403" t="str">
        <f t="shared" si="272"/>
        <v>Б-100228-13</v>
      </c>
      <c r="J315" s="381">
        <v>2</v>
      </c>
      <c r="K315" s="405">
        <v>1</v>
      </c>
      <c r="L315" s="403" t="s">
        <v>42</v>
      </c>
      <c r="M315" s="406">
        <v>1</v>
      </c>
      <c r="N315" s="403">
        <v>18</v>
      </c>
      <c r="O315" s="404" t="s">
        <v>170</v>
      </c>
      <c r="P315" s="404" t="s">
        <v>234</v>
      </c>
      <c r="Q315" s="404" t="s">
        <v>235</v>
      </c>
      <c r="R315" s="407" t="str">
        <f t="shared" si="273"/>
        <v>1002281</v>
      </c>
      <c r="S315" s="403">
        <v>1</v>
      </c>
      <c r="T315" s="399" t="s">
        <v>166</v>
      </c>
      <c r="U315" s="403">
        <v>33952</v>
      </c>
      <c r="V315" s="403">
        <f t="shared" si="274"/>
        <v>6111.36</v>
      </c>
      <c r="W315" s="403">
        <v>0</v>
      </c>
      <c r="X315" s="384">
        <v>317</v>
      </c>
      <c r="Y315" s="408" t="s">
        <v>47</v>
      </c>
      <c r="Z315" s="386">
        <f t="shared" si="257"/>
        <v>27840.639999999999</v>
      </c>
      <c r="AA315" s="409"/>
      <c r="AB315" s="409"/>
      <c r="AC315" s="410">
        <f t="shared" si="275"/>
        <v>16976</v>
      </c>
      <c r="AD315" s="403"/>
      <c r="AE315" s="403"/>
      <c r="AF315" s="404" t="s">
        <v>231</v>
      </c>
      <c r="AG315" s="411">
        <v>8</v>
      </c>
      <c r="AH315" s="412">
        <v>13</v>
      </c>
      <c r="AI315" s="413" t="s">
        <v>229</v>
      </c>
      <c r="AJ315" s="404"/>
      <c r="AK315" s="404"/>
      <c r="AL315" s="407">
        <v>0</v>
      </c>
      <c r="AM315" s="403" t="s">
        <v>50</v>
      </c>
      <c r="AN315" s="403" t="s">
        <v>51</v>
      </c>
      <c r="AO315" s="403"/>
      <c r="AP315" s="407"/>
      <c r="AQ315" s="407"/>
      <c r="AR315" s="407"/>
      <c r="AS315" s="407"/>
    </row>
    <row r="316" spans="1:47" s="467" customFormat="1" ht="14.4" customHeight="1" x14ac:dyDescent="0.4">
      <c r="A316" s="467" t="s">
        <v>527</v>
      </c>
    </row>
    <row r="317" spans="1:47" s="467" customFormat="1" ht="14.4" customHeight="1" x14ac:dyDescent="0.4"/>
    <row r="318" spans="1:47" s="467" customFormat="1" ht="21" customHeight="1" x14ac:dyDescent="0.4"/>
    <row r="319" spans="1:47" x14ac:dyDescent="0.3">
      <c r="A319" s="427">
        <v>28</v>
      </c>
      <c r="B319" s="428"/>
      <c r="C319" s="377" t="str">
        <f>"1000"&amp;A319</f>
        <v>100028</v>
      </c>
      <c r="D319" s="377" t="str">
        <f>"1000"&amp;A319&amp;"/13"</f>
        <v>100028/13</v>
      </c>
      <c r="E319" s="378" t="s">
        <v>251</v>
      </c>
      <c r="F319" s="378" t="s">
        <v>252</v>
      </c>
      <c r="G319" s="377">
        <v>1</v>
      </c>
      <c r="H319" s="379">
        <v>100229</v>
      </c>
      <c r="I319" s="380" t="str">
        <f>"Б-"&amp;H319&amp;"-13"</f>
        <v>Б-100229-13</v>
      </c>
      <c r="J319" s="381">
        <v>2</v>
      </c>
      <c r="K319" s="377">
        <v>7</v>
      </c>
      <c r="L319" s="377" t="s">
        <v>42</v>
      </c>
      <c r="M319" s="381">
        <v>1</v>
      </c>
      <c r="N319" s="377">
        <v>18</v>
      </c>
      <c r="O319" s="378" t="s">
        <v>167</v>
      </c>
      <c r="P319" s="378" t="s">
        <v>234</v>
      </c>
      <c r="Q319" s="378" t="s">
        <v>235</v>
      </c>
      <c r="R319" s="383" t="str">
        <f>H319&amp;"1"</f>
        <v>1002291</v>
      </c>
      <c r="S319" s="380">
        <v>1</v>
      </c>
      <c r="T319" s="378" t="s">
        <v>139</v>
      </c>
      <c r="U319" s="377">
        <v>100000</v>
      </c>
      <c r="V319" s="377">
        <f>U319*0.18</f>
        <v>18000</v>
      </c>
      <c r="W319" s="377">
        <v>0</v>
      </c>
      <c r="X319" s="384">
        <v>318</v>
      </c>
      <c r="Y319" s="385" t="s">
        <v>47</v>
      </c>
      <c r="Z319" s="386">
        <f>U319-V319</f>
        <v>82000</v>
      </c>
      <c r="AA319" s="387"/>
      <c r="AB319" s="388"/>
      <c r="AC319" s="379">
        <f>U319*0.5</f>
        <v>50000</v>
      </c>
      <c r="AD319" s="377"/>
      <c r="AE319" s="377"/>
      <c r="AF319" s="378" t="s">
        <v>231</v>
      </c>
      <c r="AG319" s="389">
        <v>8</v>
      </c>
      <c r="AH319" s="390">
        <v>13</v>
      </c>
      <c r="AI319" s="391" t="s">
        <v>229</v>
      </c>
      <c r="AJ319" s="378"/>
      <c r="AK319" s="378"/>
      <c r="AL319" s="383">
        <v>0</v>
      </c>
      <c r="AM319" s="380" t="s">
        <v>50</v>
      </c>
      <c r="AN319" s="377" t="s">
        <v>51</v>
      </c>
      <c r="AO319" s="377"/>
      <c r="AP319" s="383"/>
      <c r="AQ319" s="383"/>
      <c r="AR319" s="383"/>
      <c r="AS319" s="383" t="s">
        <v>528</v>
      </c>
      <c r="AU319" t="str">
        <f t="shared" ref="AU319:AU350" si="27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"&amp;A319&amp;", "&amp;C319&amp;", '"&amp;D319&amp;"', date'"&amp;E319&amp;"', date'"&amp;F319&amp;"', "&amp;G319&amp;", "&amp;H319&amp;", '"&amp;I319&amp;"',date'"&amp;O319&amp;"',"&amp;J319&amp;", "&amp;K319&amp;", "&amp;K319&amp;", '"&amp;L319&amp;"', "&amp;M319&amp;", "&amp;N319&amp;", date'"&amp;P319&amp;"', date'"&amp;Q319&amp;"', "&amp;R319&amp;", "&amp;S319&amp;", to_date('"&amp;T319&amp;"','YYYY-MM-DD HH24:MI:SS'), "&amp;U319&amp;", "&amp;V319&amp;", "&amp;W319&amp;", "&amp;X319&amp;", "&amp;AL319&amp;", '"&amp;AN319&amp;"', "&amp;AG319&amp;","&amp;AM319&amp;");"&amp;
IF(LEN(AC319)&gt;0,"insert into xxxx_oebs_cash_payment_test (ID, INVOICE_ID, OEBS_PAYMENT, DOC_DATE, COMISS_DATE) values (s_xxxx_oebs_cash_payment_test.NEXTVAL, "&amp;H319&amp;", "&amp;AC319&amp;", to_date('"&amp;T319&amp;"','YYYY-MM-DD HH24:MI:SS'), "&amp;AF319&amp;" );","")&amp;
IF(LEN(AD319)&gt;0,"insert into xxxx_oebs_cash_payment_test (ID, INVOICE_ID, OEBS_PAYMENT, DOC_DATE, COMISS_DATE) values (s_xxxx_oebs_cash_payment_test.NEXTVAL, "&amp;H319&amp;", "&amp;AD319&amp;", to_date('"&amp;T319&amp;"','YYYY-MM-DD HH24:MI:SS'), "&amp;AF319&amp;" );","")&amp;
IF(LEN(AE319)&gt;0,"insert into xxxx_oebs_cash_payment_test (ID, INVOICE_ID, OEBS_PAYMENT, DOC_DATE, COMISS_DATE) values (s_xxxx_oebs_cash_payment_test.NEXTVAL, "&amp;H319&amp;", "&amp;AE319&amp;", to_date('"&amp;T319&amp;"','YYYY-MM-DD HH24:MI:SS'), "&amp;AF319&amp;" );","")&amp;
IF(LEN(AH319)&gt;0,"insert into xxxx_client_discount_m  (ID,CLIENT_ID,CLIENT_AVG_DISCOUNT,DT) values (s_xxxx_client_discount_m.NEXTVAL,"&amp;X319&amp;", "&amp;AH319&amp;", "&amp;AI319&amp;");","")&amp;
IF(LEN(AJ319)&gt;0,"insert into xxxx_client_discount_m  (ID,CLIENT_ID,CLIENT_AVG_DISCOUNT,DT) values (s_xxxx_client_discount_m.NEXTVAL,"&amp;X319&amp;", "&amp;AJ319&amp;", "&amp;AK319&amp;");","")&amp;
IF(LEN(AO319)&gt;0,"insert into xxxx_contract_signed_attr (ID, CONTRACT_ID, CODE, KEY_NUM) values (s_xxxx_contract_signed_attr.NEXTVAL, "&amp;C319&amp;", 'SUPERCOMMISSION_BONUS' , "&amp;AO319&amp;" );","")&amp;
IF(LEN(AP319)&gt;0,"insert into xxxx_loyal_clients_contr_attr (ID, CONTRACT_ID, CLIENT_ID, LC_TURNOVER, COLLATERAL_FIRST_DT, COLLATERAL_END_DT) values (s_xxxx_loyal_clients_contr_atr.NEXTVAL, "&amp;C319&amp;", "&amp;X319&amp;", "&amp;AP319&amp;", "&amp;AQ319&amp;", "&amp;AR319&amp;"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100229, 'Б-100229-13',date'2016-03-02',2, 7, 7, 'RUR', 1, 18, date'2016-03-06', date'2016-03-07', 1002291, 1, to_date('2016-03-07 00:00:00','YYYY-MM-DD HH24:MI:SS'), 100000, 18000, 0, 318, 0, 'c1', 8,null);insert into xxxx_oebs_cash_payment_test (ID, INVOICE_ID, OEBS_PAYMENT, DOC_DATE, COMISS_DATE) values (s_xxxx_oebs_cash_payment_test.NEXTVAL, 100229, 50000, to_date('2016-03-07 00:00:00','YYYY-MM-DD HH24:MI:SS'), date'2016-03-31' );insert into xxxx_client_discount_m  (ID,CLIENT_ID,CLIENT_AVG_DISCOUNT,DT) values (s_xxxx_client_discount_m.NEXTVAL,318, 13, date'2016-03-01');</v>
      </c>
    </row>
    <row r="320" spans="1:47" ht="15" customHeight="1" x14ac:dyDescent="0.3">
      <c r="A320" s="427">
        <v>28</v>
      </c>
      <c r="B320" s="428"/>
      <c r="C320" s="377" t="str">
        <f t="shared" ref="C320:C323" si="277">"1000"&amp;A320</f>
        <v>100028</v>
      </c>
      <c r="D320" s="377" t="str">
        <f t="shared" ref="D320:D323" si="278">"1000"&amp;A320&amp;"/13"</f>
        <v>100028/13</v>
      </c>
      <c r="E320" s="378" t="s">
        <v>251</v>
      </c>
      <c r="F320" s="378" t="s">
        <v>252</v>
      </c>
      <c r="G320" s="377">
        <v>1</v>
      </c>
      <c r="H320" s="379">
        <v>100230</v>
      </c>
      <c r="I320" s="380" t="str">
        <f t="shared" ref="I320:I323" si="279">"Б-"&amp;H320&amp;"-13"</f>
        <v>Б-100230-13</v>
      </c>
      <c r="J320" s="381">
        <v>2</v>
      </c>
      <c r="K320" s="377">
        <v>7</v>
      </c>
      <c r="L320" s="377" t="s">
        <v>42</v>
      </c>
      <c r="M320" s="381">
        <v>1</v>
      </c>
      <c r="N320" s="377">
        <v>18</v>
      </c>
      <c r="O320" s="378" t="s">
        <v>168</v>
      </c>
      <c r="P320" s="378" t="s">
        <v>234</v>
      </c>
      <c r="Q320" s="378" t="s">
        <v>235</v>
      </c>
      <c r="R320" s="383" t="str">
        <f t="shared" ref="R320:R323" si="280">H320&amp;"1"</f>
        <v>1002301</v>
      </c>
      <c r="S320" s="380">
        <v>1</v>
      </c>
      <c r="T320" s="378" t="s">
        <v>140</v>
      </c>
      <c r="U320" s="377">
        <v>90000</v>
      </c>
      <c r="V320" s="377">
        <f t="shared" ref="V320:V323" si="281">U320*0.18</f>
        <v>16200</v>
      </c>
      <c r="W320" s="377">
        <v>0</v>
      </c>
      <c r="X320" s="384">
        <v>319</v>
      </c>
      <c r="Y320" s="385" t="s">
        <v>47</v>
      </c>
      <c r="Z320" s="386">
        <f t="shared" ref="Z320:Z323" si="282">U320-V320</f>
        <v>73800</v>
      </c>
      <c r="AA320" s="387"/>
      <c r="AB320" s="429"/>
      <c r="AC320" s="379">
        <f t="shared" ref="AC320:AC323" si="283">U320*0.5</f>
        <v>45000</v>
      </c>
      <c r="AD320" s="377"/>
      <c r="AE320" s="377"/>
      <c r="AF320" s="378" t="s">
        <v>231</v>
      </c>
      <c r="AG320" s="389">
        <v>8</v>
      </c>
      <c r="AH320" s="395">
        <v>7</v>
      </c>
      <c r="AI320" s="391" t="s">
        <v>229</v>
      </c>
      <c r="AJ320" s="378"/>
      <c r="AK320" s="378"/>
      <c r="AL320" s="383">
        <v>0</v>
      </c>
      <c r="AM320" s="380" t="s">
        <v>50</v>
      </c>
      <c r="AN320" s="377" t="s">
        <v>51</v>
      </c>
      <c r="AO320" s="377"/>
      <c r="AP320" s="383"/>
      <c r="AQ320" s="383"/>
      <c r="AR320" s="383"/>
      <c r="AS320" s="383" t="s">
        <v>529</v>
      </c>
      <c r="AU320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100230, 'Б-100230-13',date'2016-03-03',2, 7, 7, 'RUR', 1, 18, date'2016-03-06', date'2016-03-07', 1002301, 1, to_date('2016-03-08 00:00:00','YYYY-MM-DD HH24:MI:SS'), 90000, 16200, 0, 319, 0, 'c1', 8,null);insert into xxxx_oebs_cash_payment_test (ID, INVOICE_ID, OEBS_PAYMENT, DOC_DATE, COMISS_DATE) values (s_xxxx_oebs_cash_payment_test.NEXTVAL, 100230, 45000, to_date('2016-03-08 00:00:00','YYYY-MM-DD HH24:MI:SS'), date'2016-03-31' );insert into xxxx_client_discount_m  (ID,CLIENT_ID,CLIENT_AVG_DISCOUNT,DT) values (s_xxxx_client_discount_m.NEXTVAL,319, 7, date'2016-03-01');</v>
      </c>
    </row>
    <row r="321" spans="1:47" ht="15" customHeight="1" x14ac:dyDescent="0.3">
      <c r="A321" s="427">
        <v>28</v>
      </c>
      <c r="B321" s="428"/>
      <c r="C321" s="377" t="str">
        <f t="shared" si="277"/>
        <v>100028</v>
      </c>
      <c r="D321" s="377" t="str">
        <f t="shared" si="278"/>
        <v>100028/13</v>
      </c>
      <c r="E321" s="378" t="s">
        <v>251</v>
      </c>
      <c r="F321" s="378" t="s">
        <v>252</v>
      </c>
      <c r="G321" s="377">
        <v>1</v>
      </c>
      <c r="H321" s="379">
        <v>100231</v>
      </c>
      <c r="I321" s="380" t="str">
        <f t="shared" si="279"/>
        <v>Б-100231-13</v>
      </c>
      <c r="J321" s="381">
        <v>2</v>
      </c>
      <c r="K321" s="377">
        <v>7</v>
      </c>
      <c r="L321" s="377" t="s">
        <v>42</v>
      </c>
      <c r="M321" s="381">
        <v>1</v>
      </c>
      <c r="N321" s="377">
        <v>18</v>
      </c>
      <c r="O321" s="378" t="s">
        <v>168</v>
      </c>
      <c r="P321" s="378" t="s">
        <v>234</v>
      </c>
      <c r="Q321" s="378" t="s">
        <v>235</v>
      </c>
      <c r="R321" s="383" t="str">
        <f t="shared" si="280"/>
        <v>1002311</v>
      </c>
      <c r="S321" s="380">
        <v>1</v>
      </c>
      <c r="T321" s="378" t="s">
        <v>140</v>
      </c>
      <c r="U321" s="377">
        <v>90000</v>
      </c>
      <c r="V321" s="377">
        <f t="shared" si="281"/>
        <v>16200</v>
      </c>
      <c r="W321" s="377">
        <v>0</v>
      </c>
      <c r="X321" s="384">
        <v>320</v>
      </c>
      <c r="Y321" s="385" t="s">
        <v>47</v>
      </c>
      <c r="Z321" s="386">
        <f t="shared" si="282"/>
        <v>73800</v>
      </c>
      <c r="AA321" s="387"/>
      <c r="AB321" s="429"/>
      <c r="AC321" s="379">
        <f t="shared" si="283"/>
        <v>45000</v>
      </c>
      <c r="AD321" s="377"/>
      <c r="AE321" s="377"/>
      <c r="AF321" s="378" t="s">
        <v>231</v>
      </c>
      <c r="AG321" s="389">
        <v>8</v>
      </c>
      <c r="AH321" s="395">
        <v>7</v>
      </c>
      <c r="AI321" s="391" t="s">
        <v>229</v>
      </c>
      <c r="AJ321" s="378"/>
      <c r="AK321" s="378"/>
      <c r="AL321" s="383">
        <v>0</v>
      </c>
      <c r="AM321" s="380" t="s">
        <v>50</v>
      </c>
      <c r="AN321" s="377" t="s">
        <v>51</v>
      </c>
      <c r="AO321" s="377"/>
      <c r="AP321" s="383"/>
      <c r="AQ321" s="383"/>
      <c r="AR321" s="383"/>
      <c r="AS321" s="383" t="s">
        <v>530</v>
      </c>
      <c r="AU321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100231, 'Б-100231-13',date'2016-03-03',2, 7, 7, 'RUR', 1, 18, date'2016-03-06', date'2016-03-07', 1002311, 1, to_date('2016-03-08 00:00:00','YYYY-MM-DD HH24:MI:SS'), 90000, 16200, 0, 320, 0, 'c1', 8,null);insert into xxxx_oebs_cash_payment_test (ID, INVOICE_ID, OEBS_PAYMENT, DOC_DATE, COMISS_DATE) values (s_xxxx_oebs_cash_payment_test.NEXTVAL, 100231, 45000, to_date('2016-03-08 00:00:00','YYYY-MM-DD HH24:MI:SS'), date'2016-03-31' );insert into xxxx_client_discount_m  (ID,CLIENT_ID,CLIENT_AVG_DISCOUNT,DT) values (s_xxxx_client_discount_m.NEXTVAL,320, 7, date'2016-03-01');</v>
      </c>
    </row>
    <row r="322" spans="1:47" ht="15" customHeight="1" x14ac:dyDescent="0.3">
      <c r="A322" s="427">
        <v>28</v>
      </c>
      <c r="B322" s="428"/>
      <c r="C322" s="377" t="str">
        <f t="shared" si="277"/>
        <v>100028</v>
      </c>
      <c r="D322" s="377" t="str">
        <f t="shared" si="278"/>
        <v>100028/13</v>
      </c>
      <c r="E322" s="378" t="s">
        <v>251</v>
      </c>
      <c r="F322" s="378" t="s">
        <v>252</v>
      </c>
      <c r="G322" s="377">
        <v>1</v>
      </c>
      <c r="H322" s="379">
        <v>100232</v>
      </c>
      <c r="I322" s="380" t="str">
        <f t="shared" si="279"/>
        <v>Б-100232-13</v>
      </c>
      <c r="J322" s="381">
        <v>2</v>
      </c>
      <c r="K322" s="398">
        <v>11</v>
      </c>
      <c r="L322" s="377" t="s">
        <v>42</v>
      </c>
      <c r="M322" s="381">
        <v>1</v>
      </c>
      <c r="N322" s="377">
        <v>18</v>
      </c>
      <c r="O322" s="378" t="s">
        <v>169</v>
      </c>
      <c r="P322" s="378" t="s">
        <v>234</v>
      </c>
      <c r="Q322" s="378" t="s">
        <v>235</v>
      </c>
      <c r="R322" s="383" t="str">
        <f t="shared" si="280"/>
        <v>1002321</v>
      </c>
      <c r="S322" s="380">
        <v>1</v>
      </c>
      <c r="T322" s="378" t="s">
        <v>141</v>
      </c>
      <c r="U322" s="377">
        <v>80000</v>
      </c>
      <c r="V322" s="377">
        <f t="shared" si="281"/>
        <v>14400</v>
      </c>
      <c r="W322" s="377">
        <v>0</v>
      </c>
      <c r="X322" s="384">
        <v>321</v>
      </c>
      <c r="Y322" s="385" t="s">
        <v>47</v>
      </c>
      <c r="Z322" s="386">
        <f t="shared" si="282"/>
        <v>65600</v>
      </c>
      <c r="AA322" s="387"/>
      <c r="AB322" s="396"/>
      <c r="AC322" s="379">
        <f t="shared" si="283"/>
        <v>40000</v>
      </c>
      <c r="AD322" s="377"/>
      <c r="AE322" s="377"/>
      <c r="AF322" s="378" t="s">
        <v>231</v>
      </c>
      <c r="AG322" s="389">
        <v>8</v>
      </c>
      <c r="AH322" s="397">
        <v>20</v>
      </c>
      <c r="AI322" s="391" t="s">
        <v>229</v>
      </c>
      <c r="AJ322" s="378"/>
      <c r="AK322" s="378"/>
      <c r="AL322" s="383">
        <v>0</v>
      </c>
      <c r="AM322" s="380" t="s">
        <v>50</v>
      </c>
      <c r="AN322" s="377" t="s">
        <v>51</v>
      </c>
      <c r="AO322" s="377"/>
      <c r="AP322" s="383"/>
      <c r="AQ322" s="383"/>
      <c r="AR322" s="383"/>
      <c r="AS322" s="383" t="s">
        <v>531</v>
      </c>
      <c r="AU322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100232, 'Б-100232-13',date'2016-03-04',2, 11, 11, 'RUR', 1, 18, date'2016-03-06', date'2016-03-07', 1002321, 1, to_date('2016-03-09 00:00:00','YYYY-MM-DD HH24:MI:SS'), 80000, 14400, 0, 321, 0, 'c1', 8,null);insert into xxxx_oebs_cash_payment_test (ID, INVOICE_ID, OEBS_PAYMENT, DOC_DATE, COMISS_DATE) values (s_xxxx_oebs_cash_payment_test.NEXTVAL, 100232, 40000, to_date('2016-03-09 00:00:00','YYYY-MM-DD HH24:MI:SS'), date'2016-03-31' );insert into xxxx_client_discount_m  (ID,CLIENT_ID,CLIENT_AVG_DISCOUNT,DT) values (s_xxxx_client_discount_m.NEXTVAL,321, 20, date'2016-03-01');</v>
      </c>
    </row>
    <row r="323" spans="1:47" s="330" customFormat="1" ht="15" customHeight="1" x14ac:dyDescent="0.3">
      <c r="A323" s="427">
        <v>28</v>
      </c>
      <c r="B323" s="431"/>
      <c r="C323" s="403" t="str">
        <f t="shared" si="277"/>
        <v>100028</v>
      </c>
      <c r="D323" s="403" t="str">
        <f t="shared" si="278"/>
        <v>100028/13</v>
      </c>
      <c r="E323" s="404" t="s">
        <v>251</v>
      </c>
      <c r="F323" s="404" t="s">
        <v>252</v>
      </c>
      <c r="G323" s="377">
        <v>1</v>
      </c>
      <c r="H323" s="379">
        <v>100233</v>
      </c>
      <c r="I323" s="403" t="str">
        <f t="shared" si="279"/>
        <v>Б-100233-13</v>
      </c>
      <c r="J323" s="381">
        <v>2</v>
      </c>
      <c r="K323" s="454">
        <v>29</v>
      </c>
      <c r="L323" s="403" t="s">
        <v>42</v>
      </c>
      <c r="M323" s="406">
        <v>1</v>
      </c>
      <c r="N323" s="403">
        <v>18</v>
      </c>
      <c r="O323" s="404" t="s">
        <v>170</v>
      </c>
      <c r="P323" s="404" t="s">
        <v>234</v>
      </c>
      <c r="Q323" s="404" t="s">
        <v>235</v>
      </c>
      <c r="R323" s="407" t="str">
        <f t="shared" si="280"/>
        <v>1002331</v>
      </c>
      <c r="S323" s="403">
        <v>1</v>
      </c>
      <c r="T323" s="404" t="s">
        <v>142</v>
      </c>
      <c r="U323" s="403">
        <v>60000</v>
      </c>
      <c r="V323" s="403">
        <f t="shared" si="281"/>
        <v>10800</v>
      </c>
      <c r="W323" s="403">
        <v>0</v>
      </c>
      <c r="X323" s="384">
        <v>322</v>
      </c>
      <c r="Y323" s="408" t="s">
        <v>47</v>
      </c>
      <c r="Z323" s="386">
        <f t="shared" si="282"/>
        <v>49200</v>
      </c>
      <c r="AA323" s="409"/>
      <c r="AB323" s="409"/>
      <c r="AC323" s="410">
        <f t="shared" si="283"/>
        <v>30000</v>
      </c>
      <c r="AD323" s="403"/>
      <c r="AE323" s="403"/>
      <c r="AF323" s="404" t="s">
        <v>231</v>
      </c>
      <c r="AG323" s="411">
        <v>8</v>
      </c>
      <c r="AH323" s="412">
        <v>13</v>
      </c>
      <c r="AI323" s="413" t="s">
        <v>229</v>
      </c>
      <c r="AJ323" s="404"/>
      <c r="AK323" s="404"/>
      <c r="AL323" s="407">
        <v>0</v>
      </c>
      <c r="AM323" s="403" t="s">
        <v>50</v>
      </c>
      <c r="AN323" s="403" t="s">
        <v>51</v>
      </c>
      <c r="AO323" s="403"/>
      <c r="AP323" s="407"/>
      <c r="AQ323" s="407"/>
      <c r="AR323" s="407"/>
      <c r="AS323" s="407"/>
      <c r="AU323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100233, 'Б-100233-13',date'2016-03-05',2, 29, 29, 'RUR', 1, 18, date'2016-03-06', date'2016-03-07', 1002331, 1, to_date('2016-03-11 00:00:00','YYYY-MM-DD HH24:MI:SS'), 60000, 10800, 0, 322, 0, 'c1', 8,null);insert into xxxx_oebs_cash_payment_test (ID, INVOICE_ID, OEBS_PAYMENT, DOC_DATE, COMISS_DATE) values (s_xxxx_oebs_cash_payment_test.NEXTVAL, 100233, 30000, to_date('2016-03-11 00:00:00','YYYY-MM-DD HH24:MI:SS'), date'2016-03-31' );insert into xxxx_client_discount_m  (ID,CLIENT_ID,CLIENT_AVG_DISCOUNT,DT) values (s_xxxx_client_discount_m.NEXTVAL,322, 13, date'2016-03-01');</v>
      </c>
    </row>
    <row r="324" spans="1:47" x14ac:dyDescent="0.3">
      <c r="A324" s="427">
        <v>29</v>
      </c>
      <c r="B324" s="428"/>
      <c r="C324" s="377" t="str">
        <f>"1000"&amp;A324</f>
        <v>100029</v>
      </c>
      <c r="D324" s="377" t="str">
        <f>"1000"&amp;A324&amp;"/13"</f>
        <v>100029/13</v>
      </c>
      <c r="E324" s="378" t="s">
        <v>251</v>
      </c>
      <c r="F324" s="378" t="s">
        <v>252</v>
      </c>
      <c r="G324" s="377">
        <v>1</v>
      </c>
      <c r="H324" s="379">
        <v>100234</v>
      </c>
      <c r="I324" s="380" t="str">
        <f>"Б-"&amp;H324&amp;"-13"</f>
        <v>Б-100234-13</v>
      </c>
      <c r="J324" s="381">
        <v>2</v>
      </c>
      <c r="K324" s="377">
        <v>7</v>
      </c>
      <c r="L324" s="377" t="s">
        <v>42</v>
      </c>
      <c r="M324" s="381">
        <v>1</v>
      </c>
      <c r="N324" s="377">
        <v>18</v>
      </c>
      <c r="O324" s="378" t="s">
        <v>167</v>
      </c>
      <c r="P324" s="378" t="s">
        <v>234</v>
      </c>
      <c r="Q324" s="378" t="s">
        <v>235</v>
      </c>
      <c r="R324" s="383" t="str">
        <f>H324&amp;"1"</f>
        <v>1002341</v>
      </c>
      <c r="S324" s="380">
        <v>1</v>
      </c>
      <c r="T324" s="378" t="s">
        <v>139</v>
      </c>
      <c r="U324" s="377">
        <v>100000</v>
      </c>
      <c r="V324" s="377">
        <f>U324*0.18</f>
        <v>18000</v>
      </c>
      <c r="W324" s="377">
        <v>0</v>
      </c>
      <c r="X324" s="384">
        <v>323</v>
      </c>
      <c r="Y324" s="385" t="s">
        <v>47</v>
      </c>
      <c r="Z324" s="386">
        <f>U324-V324</f>
        <v>82000</v>
      </c>
      <c r="AA324" s="387"/>
      <c r="AB324" s="388"/>
      <c r="AC324" s="379">
        <f>U324*0.5</f>
        <v>50000</v>
      </c>
      <c r="AD324" s="377"/>
      <c r="AE324" s="377"/>
      <c r="AF324" s="378" t="s">
        <v>231</v>
      </c>
      <c r="AG324" s="389">
        <v>8</v>
      </c>
      <c r="AH324" s="390">
        <v>13</v>
      </c>
      <c r="AI324" s="391" t="s">
        <v>229</v>
      </c>
      <c r="AJ324" s="378"/>
      <c r="AK324" s="378"/>
      <c r="AL324" s="383">
        <v>0</v>
      </c>
      <c r="AM324" s="380" t="s">
        <v>50</v>
      </c>
      <c r="AN324" s="377" t="s">
        <v>51</v>
      </c>
      <c r="AO324" s="377"/>
      <c r="AP324" s="383"/>
      <c r="AQ324" s="383"/>
      <c r="AR324" s="383"/>
      <c r="AS324" s="383" t="s">
        <v>532</v>
      </c>
      <c r="AU324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100234, 'Б-100234-13',date'2016-03-02',2, 7, 7, 'RUR', 1, 18, date'2016-03-06', date'2016-03-07', 1002341, 1, to_date('2016-03-07 00:00:00','YYYY-MM-DD HH24:MI:SS'), 100000, 18000, 0, 323, 0, 'c1', 8,null);insert into xxxx_oebs_cash_payment_test (ID, INVOICE_ID, OEBS_PAYMENT, DOC_DATE, COMISS_DATE) values (s_xxxx_oebs_cash_payment_test.NEXTVAL, 100234, 50000, to_date('2016-03-07 00:00:00','YYYY-MM-DD HH24:MI:SS'), date'2016-03-31' );insert into xxxx_client_discount_m  (ID,CLIENT_ID,CLIENT_AVG_DISCOUNT,DT) values (s_xxxx_client_discount_m.NEXTVAL,323, 13, date'2016-03-01');</v>
      </c>
    </row>
    <row r="325" spans="1:47" ht="15" customHeight="1" x14ac:dyDescent="0.3">
      <c r="A325" s="427">
        <v>29</v>
      </c>
      <c r="B325" s="428"/>
      <c r="C325" s="377" t="str">
        <f t="shared" ref="C325:C329" si="284">"1000"&amp;A325</f>
        <v>100029</v>
      </c>
      <c r="D325" s="377" t="str">
        <f t="shared" ref="D325:D329" si="285">"1000"&amp;A325&amp;"/13"</f>
        <v>100029/13</v>
      </c>
      <c r="E325" s="378" t="s">
        <v>251</v>
      </c>
      <c r="F325" s="378" t="s">
        <v>252</v>
      </c>
      <c r="G325" s="377">
        <v>1</v>
      </c>
      <c r="H325" s="379">
        <v>100235</v>
      </c>
      <c r="I325" s="380" t="str">
        <f t="shared" ref="I325:I329" si="286">"Б-"&amp;H325&amp;"-13"</f>
        <v>Б-100235-13</v>
      </c>
      <c r="J325" s="381">
        <v>2</v>
      </c>
      <c r="K325" s="377">
        <v>7</v>
      </c>
      <c r="L325" s="377" t="s">
        <v>42</v>
      </c>
      <c r="M325" s="381">
        <v>1</v>
      </c>
      <c r="N325" s="377">
        <v>18</v>
      </c>
      <c r="O325" s="378" t="s">
        <v>168</v>
      </c>
      <c r="P325" s="378" t="s">
        <v>234</v>
      </c>
      <c r="Q325" s="378" t="s">
        <v>235</v>
      </c>
      <c r="R325" s="383" t="str">
        <f t="shared" ref="R325:R329" si="287">H325&amp;"1"</f>
        <v>1002351</v>
      </c>
      <c r="S325" s="380">
        <v>1</v>
      </c>
      <c r="T325" s="378" t="s">
        <v>140</v>
      </c>
      <c r="U325" s="377">
        <v>90000</v>
      </c>
      <c r="V325" s="377">
        <f t="shared" ref="V325:V329" si="288">U325*0.18</f>
        <v>16200</v>
      </c>
      <c r="W325" s="377">
        <v>0</v>
      </c>
      <c r="X325" s="384">
        <v>324</v>
      </c>
      <c r="Y325" s="385" t="s">
        <v>47</v>
      </c>
      <c r="Z325" s="386">
        <f t="shared" ref="Z325:Z329" si="289">U325-V325</f>
        <v>73800</v>
      </c>
      <c r="AA325" s="387"/>
      <c r="AB325" s="429"/>
      <c r="AC325" s="379">
        <f t="shared" ref="AC325:AC329" si="290">U325*0.5</f>
        <v>45000</v>
      </c>
      <c r="AD325" s="377"/>
      <c r="AE325" s="377"/>
      <c r="AF325" s="378" t="s">
        <v>231</v>
      </c>
      <c r="AG325" s="389">
        <v>8</v>
      </c>
      <c r="AH325" s="395">
        <v>7</v>
      </c>
      <c r="AI325" s="391" t="s">
        <v>229</v>
      </c>
      <c r="AJ325" s="378"/>
      <c r="AK325" s="378"/>
      <c r="AL325" s="383">
        <v>0</v>
      </c>
      <c r="AM325" s="380" t="s">
        <v>50</v>
      </c>
      <c r="AN325" s="377" t="s">
        <v>51</v>
      </c>
      <c r="AO325" s="377"/>
      <c r="AP325" s="383"/>
      <c r="AQ325" s="383"/>
      <c r="AR325" s="383"/>
      <c r="AS325" s="383" t="s">
        <v>529</v>
      </c>
      <c r="AU325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100235, 'Б-100235-13',date'2016-03-03',2, 7, 7, 'RUR', 1, 18, date'2016-03-06', date'2016-03-07', 1002351, 1, to_date('2016-03-08 00:00:00','YYYY-MM-DD HH24:MI:SS'), 90000, 16200, 0, 324, 0, 'c1', 8,null);insert into xxxx_oebs_cash_payment_test (ID, INVOICE_ID, OEBS_PAYMENT, DOC_DATE, COMISS_DATE) values (s_xxxx_oebs_cash_payment_test.NEXTVAL, 100235, 45000, to_date('2016-03-08 00:00:00','YYYY-MM-DD HH24:MI:SS'), date'2016-03-31' );insert into xxxx_client_discount_m  (ID,CLIENT_ID,CLIENT_AVG_DISCOUNT,DT) values (s_xxxx_client_discount_m.NEXTVAL,324, 7, date'2016-03-01');</v>
      </c>
    </row>
    <row r="326" spans="1:47" ht="15" customHeight="1" x14ac:dyDescent="0.3">
      <c r="A326" s="427">
        <v>29</v>
      </c>
      <c r="B326" s="428"/>
      <c r="C326" s="377" t="str">
        <f t="shared" si="284"/>
        <v>100029</v>
      </c>
      <c r="D326" s="377" t="str">
        <f t="shared" si="285"/>
        <v>100029/13</v>
      </c>
      <c r="E326" s="378" t="s">
        <v>251</v>
      </c>
      <c r="F326" s="378" t="s">
        <v>252</v>
      </c>
      <c r="G326" s="377">
        <v>1</v>
      </c>
      <c r="H326" s="379">
        <v>100236</v>
      </c>
      <c r="I326" s="380" t="str">
        <f t="shared" si="286"/>
        <v>Б-100236-13</v>
      </c>
      <c r="J326" s="381">
        <v>2</v>
      </c>
      <c r="K326" s="377">
        <v>7</v>
      </c>
      <c r="L326" s="377" t="s">
        <v>42</v>
      </c>
      <c r="M326" s="381">
        <v>1</v>
      </c>
      <c r="N326" s="377">
        <v>18</v>
      </c>
      <c r="O326" s="378" t="s">
        <v>168</v>
      </c>
      <c r="P326" s="378" t="s">
        <v>234</v>
      </c>
      <c r="Q326" s="378" t="s">
        <v>235</v>
      </c>
      <c r="R326" s="383" t="str">
        <f t="shared" si="287"/>
        <v>1002361</v>
      </c>
      <c r="S326" s="380">
        <v>1</v>
      </c>
      <c r="T326" s="378" t="s">
        <v>140</v>
      </c>
      <c r="U326" s="377">
        <v>90000</v>
      </c>
      <c r="V326" s="377">
        <f t="shared" si="288"/>
        <v>16200</v>
      </c>
      <c r="W326" s="377">
        <v>0</v>
      </c>
      <c r="X326" s="384">
        <v>325</v>
      </c>
      <c r="Y326" s="385" t="s">
        <v>47</v>
      </c>
      <c r="Z326" s="386">
        <f t="shared" si="289"/>
        <v>73800</v>
      </c>
      <c r="AA326" s="387"/>
      <c r="AB326" s="429"/>
      <c r="AC326" s="379">
        <f t="shared" si="290"/>
        <v>45000</v>
      </c>
      <c r="AD326" s="377"/>
      <c r="AE326" s="377"/>
      <c r="AF326" s="378" t="s">
        <v>231</v>
      </c>
      <c r="AG326" s="389">
        <v>8</v>
      </c>
      <c r="AH326" s="395">
        <v>7</v>
      </c>
      <c r="AI326" s="391" t="s">
        <v>229</v>
      </c>
      <c r="AJ326" s="378"/>
      <c r="AK326" s="378"/>
      <c r="AL326" s="383">
        <v>0</v>
      </c>
      <c r="AM326" s="380" t="s">
        <v>50</v>
      </c>
      <c r="AN326" s="377" t="s">
        <v>51</v>
      </c>
      <c r="AO326" s="377"/>
      <c r="AP326" s="383"/>
      <c r="AQ326" s="383"/>
      <c r="AR326" s="383"/>
      <c r="AS326" s="383" t="s">
        <v>533</v>
      </c>
      <c r="AU326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100236, 'Б-100236-13',date'2016-03-03',2, 7, 7, 'RUR', 1, 18, date'2016-03-06', date'2016-03-07', 1002361, 1, to_date('2016-03-08 00:00:00','YYYY-MM-DD HH24:MI:SS'), 90000, 16200, 0, 325, 0, 'c1', 8,null);insert into xxxx_oebs_cash_payment_test (ID, INVOICE_ID, OEBS_PAYMENT, DOC_DATE, COMISS_DATE) values (s_xxxx_oebs_cash_payment_test.NEXTVAL, 100236, 45000, to_date('2016-03-08 00:00:00','YYYY-MM-DD HH24:MI:SS'), date'2016-03-31' );insert into xxxx_client_discount_m  (ID,CLIENT_ID,CLIENT_AVG_DISCOUNT,DT) values (s_xxxx_client_discount_m.NEXTVAL,325, 7, date'2016-03-01');</v>
      </c>
    </row>
    <row r="327" spans="1:47" ht="15" customHeight="1" x14ac:dyDescent="0.3">
      <c r="A327" s="427">
        <v>29</v>
      </c>
      <c r="B327" s="428"/>
      <c r="C327" s="377" t="str">
        <f t="shared" si="284"/>
        <v>100029</v>
      </c>
      <c r="D327" s="377" t="str">
        <f t="shared" si="285"/>
        <v>100029/13</v>
      </c>
      <c r="E327" s="378" t="s">
        <v>251</v>
      </c>
      <c r="F327" s="378" t="s">
        <v>252</v>
      </c>
      <c r="G327" s="377">
        <v>1</v>
      </c>
      <c r="H327" s="379">
        <v>100237</v>
      </c>
      <c r="I327" s="380" t="str">
        <f t="shared" si="286"/>
        <v>Б-100237-13</v>
      </c>
      <c r="J327" s="381">
        <v>2</v>
      </c>
      <c r="K327" s="398">
        <v>11</v>
      </c>
      <c r="L327" s="377" t="s">
        <v>42</v>
      </c>
      <c r="M327" s="381">
        <v>1</v>
      </c>
      <c r="N327" s="377">
        <v>18</v>
      </c>
      <c r="O327" s="378" t="s">
        <v>169</v>
      </c>
      <c r="P327" s="378" t="s">
        <v>234</v>
      </c>
      <c r="Q327" s="378" t="s">
        <v>235</v>
      </c>
      <c r="R327" s="383" t="str">
        <f t="shared" si="287"/>
        <v>1002371</v>
      </c>
      <c r="S327" s="380">
        <v>1</v>
      </c>
      <c r="T327" s="378" t="s">
        <v>141</v>
      </c>
      <c r="U327" s="377">
        <v>80000</v>
      </c>
      <c r="V327" s="377">
        <f t="shared" si="288"/>
        <v>14400</v>
      </c>
      <c r="W327" s="377">
        <v>0</v>
      </c>
      <c r="X327" s="384">
        <v>326</v>
      </c>
      <c r="Y327" s="385" t="s">
        <v>47</v>
      </c>
      <c r="Z327" s="386">
        <f t="shared" si="289"/>
        <v>65600</v>
      </c>
      <c r="AA327" s="387"/>
      <c r="AB327" s="396"/>
      <c r="AC327" s="379">
        <f t="shared" si="290"/>
        <v>40000</v>
      </c>
      <c r="AD327" s="377"/>
      <c r="AE327" s="377"/>
      <c r="AF327" s="378" t="s">
        <v>231</v>
      </c>
      <c r="AG327" s="389">
        <v>8</v>
      </c>
      <c r="AH327" s="397">
        <v>20</v>
      </c>
      <c r="AI327" s="391" t="s">
        <v>229</v>
      </c>
      <c r="AJ327" s="378"/>
      <c r="AK327" s="378"/>
      <c r="AL327" s="383">
        <v>0</v>
      </c>
      <c r="AM327" s="380" t="s">
        <v>50</v>
      </c>
      <c r="AN327" s="377" t="s">
        <v>51</v>
      </c>
      <c r="AO327" s="377"/>
      <c r="AP327" s="383"/>
      <c r="AQ327" s="383"/>
      <c r="AR327" s="383"/>
      <c r="AS327" s="383">
        <v>39360</v>
      </c>
      <c r="AU327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100237, 'Б-100237-13',date'2016-03-04',2, 11, 11, 'RUR', 1, 18, date'2016-03-06', date'2016-03-07', 1002371, 1, to_date('2016-03-09 00:00:00','YYYY-MM-DD HH24:MI:SS'), 80000, 14400, 0, 326, 0, 'c1', 8,null);insert into xxxx_oebs_cash_payment_test (ID, INVOICE_ID, OEBS_PAYMENT, DOC_DATE, COMISS_DATE) values (s_xxxx_oebs_cash_payment_test.NEXTVAL, 100237, 40000, to_date('2016-03-09 00:00:00','YYYY-MM-DD HH24:MI:SS'), date'2016-03-31' );insert into xxxx_client_discount_m  (ID,CLIENT_ID,CLIENT_AVG_DISCOUNT,DT) values (s_xxxx_client_discount_m.NEXTVAL,326, 20, date'2016-03-01');</v>
      </c>
    </row>
    <row r="328" spans="1:47" s="329" customFormat="1" ht="15" customHeight="1" x14ac:dyDescent="0.3">
      <c r="A328" s="375">
        <v>29</v>
      </c>
      <c r="B328" s="439"/>
      <c r="C328" s="380" t="str">
        <f t="shared" si="284"/>
        <v>100029</v>
      </c>
      <c r="D328" s="380" t="str">
        <f t="shared" si="285"/>
        <v>100029/13</v>
      </c>
      <c r="E328" s="455" t="s">
        <v>251</v>
      </c>
      <c r="F328" s="455" t="s">
        <v>252</v>
      </c>
      <c r="G328" s="380">
        <v>1</v>
      </c>
      <c r="H328" s="415">
        <v>100238</v>
      </c>
      <c r="I328" s="380" t="str">
        <f t="shared" si="286"/>
        <v>Б-100238-13</v>
      </c>
      <c r="J328" s="456">
        <v>2</v>
      </c>
      <c r="K328" s="457">
        <v>29</v>
      </c>
      <c r="L328" s="380" t="s">
        <v>42</v>
      </c>
      <c r="M328" s="456">
        <v>1</v>
      </c>
      <c r="N328" s="380">
        <v>18</v>
      </c>
      <c r="O328" s="455" t="s">
        <v>170</v>
      </c>
      <c r="P328" s="455" t="s">
        <v>234</v>
      </c>
      <c r="Q328" s="455" t="s">
        <v>235</v>
      </c>
      <c r="R328" s="380" t="str">
        <f t="shared" si="287"/>
        <v>1002381</v>
      </c>
      <c r="S328" s="380">
        <v>1</v>
      </c>
      <c r="T328" s="455" t="s">
        <v>142</v>
      </c>
      <c r="U328" s="380">
        <v>60000</v>
      </c>
      <c r="V328" s="380">
        <f t="shared" si="288"/>
        <v>10800</v>
      </c>
      <c r="W328" s="380">
        <v>0</v>
      </c>
      <c r="X328" s="415">
        <v>327</v>
      </c>
      <c r="Y328" s="458" t="s">
        <v>47</v>
      </c>
      <c r="Z328" s="459">
        <f t="shared" si="289"/>
        <v>49200</v>
      </c>
      <c r="AA328" s="460"/>
      <c r="AB328" s="460"/>
      <c r="AC328" s="415">
        <f t="shared" si="290"/>
        <v>30000</v>
      </c>
      <c r="AD328" s="380"/>
      <c r="AE328" s="380"/>
      <c r="AF328" s="455" t="s">
        <v>231</v>
      </c>
      <c r="AG328" s="461">
        <v>8</v>
      </c>
      <c r="AH328" s="462">
        <v>13</v>
      </c>
      <c r="AI328" s="463" t="s">
        <v>229</v>
      </c>
      <c r="AJ328" s="455"/>
      <c r="AK328" s="455"/>
      <c r="AL328" s="380">
        <v>0</v>
      </c>
      <c r="AM328" s="380" t="s">
        <v>50</v>
      </c>
      <c r="AN328" s="380" t="s">
        <v>51</v>
      </c>
      <c r="AO328" s="380"/>
      <c r="AP328" s="380"/>
      <c r="AQ328" s="380"/>
      <c r="AR328" s="380"/>
      <c r="AS328" s="380" t="s">
        <v>534</v>
      </c>
      <c r="AU328" s="32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100238, 'Б-100238-13',date'2016-03-05',2, 29, 29, 'RUR', 1, 18, date'2016-03-06', date'2016-03-07', 1002381, 1, to_date('2016-03-11 00:00:00','YYYY-MM-DD HH24:MI:SS'), 60000, 10800, 0, 327, 0, 'c1', 8,null);insert into xxxx_oebs_cash_payment_test (ID, INVOICE_ID, OEBS_PAYMENT, DOC_DATE, COMISS_DATE) values (s_xxxx_oebs_cash_payment_test.NEXTVAL, 100238, 30000, to_date('2016-03-11 00:00:00','YYYY-MM-DD HH24:MI:SS'), date'2016-03-31' );insert into xxxx_client_discount_m  (ID,CLIENT_ID,CLIENT_AVG_DISCOUNT,DT) values (s_xxxx_client_discount_m.NEXTVAL,327, 13, date'2016-03-01');</v>
      </c>
    </row>
    <row r="329" spans="1:47" s="330" customFormat="1" ht="15" customHeight="1" x14ac:dyDescent="0.3">
      <c r="A329" s="427">
        <v>29</v>
      </c>
      <c r="B329" s="431"/>
      <c r="C329" s="403" t="str">
        <f t="shared" si="284"/>
        <v>100029</v>
      </c>
      <c r="D329" s="403" t="str">
        <f t="shared" si="285"/>
        <v>100029/13</v>
      </c>
      <c r="E329" s="404" t="s">
        <v>251</v>
      </c>
      <c r="F329" s="404" t="s">
        <v>252</v>
      </c>
      <c r="G329" s="377">
        <v>1</v>
      </c>
      <c r="H329" s="379">
        <v>100239</v>
      </c>
      <c r="I329" s="403" t="str">
        <f t="shared" si="286"/>
        <v>Б-100239-13</v>
      </c>
      <c r="J329" s="381">
        <v>2</v>
      </c>
      <c r="K329" s="454">
        <v>29</v>
      </c>
      <c r="L329" s="403" t="s">
        <v>42</v>
      </c>
      <c r="M329" s="406">
        <v>1</v>
      </c>
      <c r="N329" s="403">
        <v>18</v>
      </c>
      <c r="O329" s="404" t="s">
        <v>170</v>
      </c>
      <c r="P329" s="404" t="s">
        <v>234</v>
      </c>
      <c r="Q329" s="404" t="s">
        <v>235</v>
      </c>
      <c r="R329" s="407" t="str">
        <f t="shared" si="287"/>
        <v>1002391</v>
      </c>
      <c r="S329" s="403">
        <v>1</v>
      </c>
      <c r="T329" s="404" t="s">
        <v>142</v>
      </c>
      <c r="U329" s="403">
        <v>60000</v>
      </c>
      <c r="V329" s="403">
        <f t="shared" si="288"/>
        <v>10800</v>
      </c>
      <c r="W329" s="403">
        <v>0</v>
      </c>
      <c r="X329" s="384">
        <v>328</v>
      </c>
      <c r="Y329" s="408" t="s">
        <v>47</v>
      </c>
      <c r="Z329" s="386">
        <f t="shared" si="289"/>
        <v>49200</v>
      </c>
      <c r="AA329" s="409"/>
      <c r="AB329" s="409"/>
      <c r="AC329" s="410">
        <f t="shared" si="290"/>
        <v>30000</v>
      </c>
      <c r="AD329" s="403"/>
      <c r="AE329" s="403"/>
      <c r="AF329" s="404" t="s">
        <v>231</v>
      </c>
      <c r="AG329" s="411">
        <v>8</v>
      </c>
      <c r="AH329" s="412">
        <v>13</v>
      </c>
      <c r="AI329" s="413" t="s">
        <v>229</v>
      </c>
      <c r="AJ329" s="404"/>
      <c r="AK329" s="404"/>
      <c r="AL329" s="407">
        <v>0</v>
      </c>
      <c r="AM329" s="403" t="s">
        <v>50</v>
      </c>
      <c r="AN329" s="403" t="s">
        <v>51</v>
      </c>
      <c r="AO329" s="403"/>
      <c r="AP329" s="407"/>
      <c r="AQ329" s="407"/>
      <c r="AR329" s="407"/>
      <c r="AS329" s="377">
        <v>29520</v>
      </c>
      <c r="AU32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100239, 'Б-100239-13',date'2016-03-05',2, 29, 29, 'RUR', 1, 18, date'2016-03-06', date'2016-03-07', 1002391, 1, to_date('2016-03-11 00:00:00','YYYY-MM-DD HH24:MI:SS'), 60000, 10800, 0, 328, 0, 'c1', 8,null);insert into xxxx_oebs_cash_payment_test (ID, INVOICE_ID, OEBS_PAYMENT, DOC_DATE, COMISS_DATE) values (s_xxxx_oebs_cash_payment_test.NEXTVAL, 100239, 30000, to_date('2016-03-11 00:00:00','YYYY-MM-DD HH24:MI:SS'), date'2016-03-31' );insert into xxxx_client_discount_m  (ID,CLIENT_ID,CLIENT_AVG_DISCOUNT,DT) values (s_xxxx_client_discount_m.NEXTVAL,328, 13, date'2016-03-01');</v>
      </c>
    </row>
    <row r="330" spans="1:47" x14ac:dyDescent="0.3">
      <c r="A330" s="427">
        <v>30</v>
      </c>
      <c r="B330" s="428"/>
      <c r="C330" s="377" t="str">
        <f>"1000"&amp;A330</f>
        <v>100030</v>
      </c>
      <c r="D330" s="377" t="str">
        <f>"1000"&amp;A330&amp;"/13"</f>
        <v>100030/13</v>
      </c>
      <c r="E330" s="378" t="s">
        <v>251</v>
      </c>
      <c r="F330" s="378" t="s">
        <v>252</v>
      </c>
      <c r="G330" s="377">
        <v>1</v>
      </c>
      <c r="H330" s="379">
        <v>100240</v>
      </c>
      <c r="I330" s="380" t="str">
        <f>"Б-"&amp;H330&amp;"-13"</f>
        <v>Б-100240-13</v>
      </c>
      <c r="J330" s="381">
        <v>2</v>
      </c>
      <c r="K330" s="457">
        <v>29</v>
      </c>
      <c r="L330" s="377" t="s">
        <v>42</v>
      </c>
      <c r="M330" s="381">
        <v>1</v>
      </c>
      <c r="N330" s="377">
        <v>18</v>
      </c>
      <c r="O330" s="378" t="s">
        <v>167</v>
      </c>
      <c r="P330" s="378" t="s">
        <v>234</v>
      </c>
      <c r="Q330" s="378" t="s">
        <v>235</v>
      </c>
      <c r="R330" s="383" t="str">
        <f>H330&amp;"1"</f>
        <v>1002401</v>
      </c>
      <c r="S330" s="380">
        <v>1</v>
      </c>
      <c r="T330" s="378" t="s">
        <v>139</v>
      </c>
      <c r="U330" s="377">
        <v>100000</v>
      </c>
      <c r="V330" s="377">
        <f>U330*0.18</f>
        <v>18000</v>
      </c>
      <c r="W330" s="377">
        <v>0</v>
      </c>
      <c r="X330" s="384">
        <v>329</v>
      </c>
      <c r="Y330" s="385" t="s">
        <v>47</v>
      </c>
      <c r="Z330" s="386">
        <f>U330-V330</f>
        <v>82000</v>
      </c>
      <c r="AA330" s="387"/>
      <c r="AB330" s="388"/>
      <c r="AC330" s="379">
        <f>U330*0.5</f>
        <v>50000</v>
      </c>
      <c r="AD330" s="377"/>
      <c r="AE330" s="377"/>
      <c r="AF330" s="378" t="s">
        <v>231</v>
      </c>
      <c r="AG330" s="389">
        <v>8</v>
      </c>
      <c r="AH330" s="390">
        <v>13</v>
      </c>
      <c r="AI330" s="391" t="s">
        <v>229</v>
      </c>
      <c r="AJ330" s="378"/>
      <c r="AK330" s="378"/>
      <c r="AL330" s="383">
        <v>0</v>
      </c>
      <c r="AM330" s="380" t="s">
        <v>50</v>
      </c>
      <c r="AN330" s="377" t="s">
        <v>51</v>
      </c>
      <c r="AO330" s="377"/>
      <c r="AP330" s="383"/>
      <c r="AQ330" s="383"/>
      <c r="AR330" s="383"/>
      <c r="AS330" s="383" t="s">
        <v>535</v>
      </c>
      <c r="AU330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100240, 'Б-100240-13',date'2016-03-02',2, 29, 29, 'RUR', 1, 18, date'2016-03-06', date'2016-03-07', 1002401, 1, to_date('2016-03-07 00:00:00','YYYY-MM-DD HH24:MI:SS'), 100000, 18000, 0, 329, 0, 'c1', 8,null);insert into xxxx_oebs_cash_payment_test (ID, INVOICE_ID, OEBS_PAYMENT, DOC_DATE, COMISS_DATE) values (s_xxxx_oebs_cash_payment_test.NEXTVAL, 100240, 50000, to_date('2016-03-07 00:00:00','YYYY-MM-DD HH24:MI:SS'), date'2016-03-31' );insert into xxxx_client_discount_m  (ID,CLIENT_ID,CLIENT_AVG_DISCOUNT,DT) values (s_xxxx_client_discount_m.NEXTVAL,329, 13, date'2016-03-01');</v>
      </c>
    </row>
    <row r="331" spans="1:47" ht="15" customHeight="1" x14ac:dyDescent="0.3">
      <c r="A331" s="427">
        <v>30</v>
      </c>
      <c r="B331" s="428"/>
      <c r="C331" s="377" t="str">
        <f t="shared" ref="C331:C335" si="291">"1000"&amp;A331</f>
        <v>100030</v>
      </c>
      <c r="D331" s="377" t="str">
        <f t="shared" ref="D331:D335" si="292">"1000"&amp;A331&amp;"/13"</f>
        <v>100030/13</v>
      </c>
      <c r="E331" s="378" t="s">
        <v>251</v>
      </c>
      <c r="F331" s="378" t="s">
        <v>252</v>
      </c>
      <c r="G331" s="377">
        <v>1</v>
      </c>
      <c r="H331" s="379">
        <v>100241</v>
      </c>
      <c r="I331" s="380" t="str">
        <f t="shared" ref="I331:I335" si="293">"Б-"&amp;H331&amp;"-13"</f>
        <v>Б-100241-13</v>
      </c>
      <c r="J331" s="381">
        <v>2</v>
      </c>
      <c r="K331" s="457">
        <v>29</v>
      </c>
      <c r="L331" s="377" t="s">
        <v>42</v>
      </c>
      <c r="M331" s="381">
        <v>1</v>
      </c>
      <c r="N331" s="377">
        <v>18</v>
      </c>
      <c r="O331" s="378" t="s">
        <v>168</v>
      </c>
      <c r="P331" s="378" t="s">
        <v>234</v>
      </c>
      <c r="Q331" s="378" t="s">
        <v>235</v>
      </c>
      <c r="R331" s="383" t="str">
        <f t="shared" ref="R331:R335" si="294">H331&amp;"1"</f>
        <v>1002411</v>
      </c>
      <c r="S331" s="380">
        <v>1</v>
      </c>
      <c r="T331" s="378" t="s">
        <v>140</v>
      </c>
      <c r="U331" s="377">
        <v>90000</v>
      </c>
      <c r="V331" s="377">
        <f t="shared" ref="V331:V335" si="295">U331*0.18</f>
        <v>16200</v>
      </c>
      <c r="W331" s="377">
        <v>0</v>
      </c>
      <c r="X331" s="384">
        <v>330</v>
      </c>
      <c r="Y331" s="385" t="s">
        <v>47</v>
      </c>
      <c r="Z331" s="386">
        <f t="shared" ref="Z331:Z335" si="296">U331-V331</f>
        <v>73800</v>
      </c>
      <c r="AA331" s="387"/>
      <c r="AB331" s="429"/>
      <c r="AC331" s="379">
        <f t="shared" ref="AC331:AC335" si="297">U331*0.5</f>
        <v>45000</v>
      </c>
      <c r="AD331" s="377"/>
      <c r="AE331" s="377"/>
      <c r="AF331" s="378" t="s">
        <v>231</v>
      </c>
      <c r="AG331" s="389">
        <v>8</v>
      </c>
      <c r="AH331" s="395">
        <v>7</v>
      </c>
      <c r="AI331" s="391" t="s">
        <v>229</v>
      </c>
      <c r="AJ331" s="378"/>
      <c r="AK331" s="378"/>
      <c r="AL331" s="383">
        <v>0</v>
      </c>
      <c r="AM331" s="380" t="s">
        <v>50</v>
      </c>
      <c r="AN331" s="377" t="s">
        <v>51</v>
      </c>
      <c r="AO331" s="377"/>
      <c r="AP331" s="383"/>
      <c r="AQ331" s="383"/>
      <c r="AR331" s="383"/>
      <c r="AS331" s="383" t="s">
        <v>536</v>
      </c>
      <c r="AU331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100241, 'Б-100241-13',date'2016-03-03',2, 29, 29, 'RUR', 1, 18, date'2016-03-06', date'2016-03-07', 1002411, 1, to_date('2016-03-08 00:00:00','YYYY-MM-DD HH24:MI:SS'), 90000, 16200, 0, 330, 0, 'c1', 8,null);insert into xxxx_oebs_cash_payment_test (ID, INVOICE_ID, OEBS_PAYMENT, DOC_DATE, COMISS_DATE) values (s_xxxx_oebs_cash_payment_test.NEXTVAL, 100241, 45000, to_date('2016-03-08 00:00:00','YYYY-MM-DD HH24:MI:SS'), date'2016-03-31' );insert into xxxx_client_discount_m  (ID,CLIENT_ID,CLIENT_AVG_DISCOUNT,DT) values (s_xxxx_client_discount_m.NEXTVAL,330, 7, date'2016-03-01');</v>
      </c>
    </row>
    <row r="332" spans="1:47" ht="15" customHeight="1" x14ac:dyDescent="0.3">
      <c r="A332" s="427">
        <v>30</v>
      </c>
      <c r="B332" s="428"/>
      <c r="C332" s="377" t="str">
        <f t="shared" si="291"/>
        <v>100030</v>
      </c>
      <c r="D332" s="377" t="str">
        <f t="shared" si="292"/>
        <v>100030/13</v>
      </c>
      <c r="E332" s="378" t="s">
        <v>251</v>
      </c>
      <c r="F332" s="378" t="s">
        <v>252</v>
      </c>
      <c r="G332" s="377">
        <v>1</v>
      </c>
      <c r="H332" s="379">
        <v>100242</v>
      </c>
      <c r="I332" s="380" t="str">
        <f t="shared" si="293"/>
        <v>Б-100242-13</v>
      </c>
      <c r="J332" s="381">
        <v>2</v>
      </c>
      <c r="K332" s="457">
        <v>29</v>
      </c>
      <c r="L332" s="377" t="s">
        <v>42</v>
      </c>
      <c r="M332" s="381">
        <v>1</v>
      </c>
      <c r="N332" s="377">
        <v>18</v>
      </c>
      <c r="O332" s="378" t="s">
        <v>168</v>
      </c>
      <c r="P332" s="378" t="s">
        <v>234</v>
      </c>
      <c r="Q332" s="378" t="s">
        <v>235</v>
      </c>
      <c r="R332" s="383" t="str">
        <f t="shared" si="294"/>
        <v>1002421</v>
      </c>
      <c r="S332" s="380">
        <v>1</v>
      </c>
      <c r="T332" s="378" t="s">
        <v>140</v>
      </c>
      <c r="U332" s="377">
        <v>90000</v>
      </c>
      <c r="V332" s="377">
        <f t="shared" si="295"/>
        <v>16200</v>
      </c>
      <c r="W332" s="377">
        <v>0</v>
      </c>
      <c r="X332" s="384">
        <v>331</v>
      </c>
      <c r="Y332" s="385" t="s">
        <v>47</v>
      </c>
      <c r="Z332" s="386">
        <f t="shared" si="296"/>
        <v>73800</v>
      </c>
      <c r="AA332" s="387"/>
      <c r="AB332" s="429"/>
      <c r="AC332" s="379">
        <f t="shared" si="297"/>
        <v>45000</v>
      </c>
      <c r="AD332" s="377"/>
      <c r="AE332" s="377"/>
      <c r="AF332" s="378" t="s">
        <v>231</v>
      </c>
      <c r="AG332" s="389">
        <v>8</v>
      </c>
      <c r="AH332" s="395">
        <v>7</v>
      </c>
      <c r="AI332" s="391" t="s">
        <v>229</v>
      </c>
      <c r="AJ332" s="378"/>
      <c r="AK332" s="378"/>
      <c r="AL332" s="383">
        <v>0</v>
      </c>
      <c r="AM332" s="380" t="s">
        <v>50</v>
      </c>
      <c r="AN332" s="377" t="s">
        <v>51</v>
      </c>
      <c r="AO332" s="377"/>
      <c r="AP332" s="383"/>
      <c r="AQ332" s="383"/>
      <c r="AR332" s="383"/>
      <c r="AS332" s="383" t="s">
        <v>537</v>
      </c>
      <c r="AU332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100242, 'Б-100242-13',date'2016-03-03',2, 29, 29, 'RUR', 1, 18, date'2016-03-06', date'2016-03-07', 1002421, 1, to_date('2016-03-08 00:00:00','YYYY-MM-DD HH24:MI:SS'), 90000, 16200, 0, 331, 0, 'c1', 8,null);insert into xxxx_oebs_cash_payment_test (ID, INVOICE_ID, OEBS_PAYMENT, DOC_DATE, COMISS_DATE) values (s_xxxx_oebs_cash_payment_test.NEXTVAL, 100242, 45000, to_date('2016-03-08 00:00:00','YYYY-MM-DD HH24:MI:SS'), date'2016-03-31' );insert into xxxx_client_discount_m  (ID,CLIENT_ID,CLIENT_AVG_DISCOUNT,DT) values (s_xxxx_client_discount_m.NEXTVAL,331, 7, date'2016-03-01');</v>
      </c>
    </row>
    <row r="333" spans="1:47" ht="15" customHeight="1" x14ac:dyDescent="0.3">
      <c r="A333" s="427">
        <v>30</v>
      </c>
      <c r="B333" s="428"/>
      <c r="C333" s="377" t="str">
        <f t="shared" si="291"/>
        <v>100030</v>
      </c>
      <c r="D333" s="377" t="str">
        <f t="shared" si="292"/>
        <v>100030/13</v>
      </c>
      <c r="E333" s="378" t="s">
        <v>251</v>
      </c>
      <c r="F333" s="378" t="s">
        <v>252</v>
      </c>
      <c r="G333" s="377">
        <v>1</v>
      </c>
      <c r="H333" s="379">
        <v>100243</v>
      </c>
      <c r="I333" s="380" t="str">
        <f t="shared" si="293"/>
        <v>Б-100243-13</v>
      </c>
      <c r="J333" s="381">
        <v>2</v>
      </c>
      <c r="K333" s="457">
        <v>29</v>
      </c>
      <c r="L333" s="377" t="s">
        <v>42</v>
      </c>
      <c r="M333" s="381">
        <v>1</v>
      </c>
      <c r="N333" s="377">
        <v>18</v>
      </c>
      <c r="O333" s="378" t="s">
        <v>169</v>
      </c>
      <c r="P333" s="378" t="s">
        <v>234</v>
      </c>
      <c r="Q333" s="378" t="s">
        <v>235</v>
      </c>
      <c r="R333" s="383" t="str">
        <f t="shared" si="294"/>
        <v>1002431</v>
      </c>
      <c r="S333" s="380">
        <v>1</v>
      </c>
      <c r="T333" s="378" t="s">
        <v>141</v>
      </c>
      <c r="U333" s="377">
        <v>80000</v>
      </c>
      <c r="V333" s="377">
        <f t="shared" si="295"/>
        <v>14400</v>
      </c>
      <c r="W333" s="377">
        <v>0</v>
      </c>
      <c r="X333" s="384">
        <v>332</v>
      </c>
      <c r="Y333" s="385" t="s">
        <v>47</v>
      </c>
      <c r="Z333" s="386">
        <f t="shared" si="296"/>
        <v>65600</v>
      </c>
      <c r="AA333" s="387"/>
      <c r="AB333" s="396"/>
      <c r="AC333" s="379">
        <f t="shared" si="297"/>
        <v>40000</v>
      </c>
      <c r="AD333" s="377"/>
      <c r="AE333" s="377"/>
      <c r="AF333" s="378" t="s">
        <v>231</v>
      </c>
      <c r="AG333" s="389">
        <v>8</v>
      </c>
      <c r="AH333" s="397">
        <v>20</v>
      </c>
      <c r="AI333" s="391" t="s">
        <v>229</v>
      </c>
      <c r="AJ333" s="378"/>
      <c r="AK333" s="378"/>
      <c r="AL333" s="383">
        <v>0</v>
      </c>
      <c r="AM333" s="380" t="s">
        <v>50</v>
      </c>
      <c r="AN333" s="377" t="s">
        <v>51</v>
      </c>
      <c r="AO333" s="377"/>
      <c r="AP333" s="383"/>
      <c r="AQ333" s="383"/>
      <c r="AR333" s="383"/>
      <c r="AS333">
        <v>157440</v>
      </c>
      <c r="AU333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100243, 'Б-100243-13',date'2016-03-04',2, 29, 29, 'RUR', 1, 18, date'2016-03-06', date'2016-03-07', 1002431, 1, to_date('2016-03-09 00:00:00','YYYY-MM-DD HH24:MI:SS'), 80000, 14400, 0, 332, 0, 'c1', 8,null);insert into xxxx_oebs_cash_payment_test (ID, INVOICE_ID, OEBS_PAYMENT, DOC_DATE, COMISS_DATE) values (s_xxxx_oebs_cash_payment_test.NEXTVAL, 100243, 40000, to_date('2016-03-09 00:00:00','YYYY-MM-DD HH24:MI:SS'), date'2016-03-31' );insert into xxxx_client_discount_m  (ID,CLIENT_ID,CLIENT_AVG_DISCOUNT,DT) values (s_xxxx_client_discount_m.NEXTVAL,332, 20, date'2016-03-01');</v>
      </c>
    </row>
    <row r="334" spans="1:47" s="329" customFormat="1" ht="15" customHeight="1" x14ac:dyDescent="0.3">
      <c r="A334" s="427">
        <v>30</v>
      </c>
      <c r="B334" s="439"/>
      <c r="C334" s="380" t="str">
        <f t="shared" si="291"/>
        <v>100030</v>
      </c>
      <c r="D334" s="380" t="str">
        <f t="shared" si="292"/>
        <v>100030/13</v>
      </c>
      <c r="E334" s="455" t="s">
        <v>251</v>
      </c>
      <c r="F334" s="455" t="s">
        <v>252</v>
      </c>
      <c r="G334" s="380">
        <v>1</v>
      </c>
      <c r="H334" s="379">
        <v>100244</v>
      </c>
      <c r="I334" s="380" t="str">
        <f t="shared" si="293"/>
        <v>Б-100244-13</v>
      </c>
      <c r="J334" s="456">
        <v>2</v>
      </c>
      <c r="K334" s="457">
        <v>29</v>
      </c>
      <c r="L334" s="380" t="s">
        <v>42</v>
      </c>
      <c r="M334" s="456">
        <v>1</v>
      </c>
      <c r="N334" s="380">
        <v>18</v>
      </c>
      <c r="O334" s="455" t="s">
        <v>170</v>
      </c>
      <c r="P334" s="455" t="s">
        <v>234</v>
      </c>
      <c r="Q334" s="455" t="s">
        <v>235</v>
      </c>
      <c r="R334" s="380" t="str">
        <f t="shared" si="294"/>
        <v>1002441</v>
      </c>
      <c r="S334" s="380">
        <v>1</v>
      </c>
      <c r="T334" s="455" t="s">
        <v>142</v>
      </c>
      <c r="U334" s="380">
        <v>60000</v>
      </c>
      <c r="V334" s="380">
        <f t="shared" si="295"/>
        <v>10800</v>
      </c>
      <c r="W334" s="380">
        <v>0</v>
      </c>
      <c r="X334" s="384">
        <v>333</v>
      </c>
      <c r="Y334" s="458" t="s">
        <v>47</v>
      </c>
      <c r="Z334" s="459">
        <f t="shared" si="296"/>
        <v>49200</v>
      </c>
      <c r="AA334" s="460"/>
      <c r="AB334" s="460"/>
      <c r="AC334" s="415">
        <f t="shared" si="297"/>
        <v>30000</v>
      </c>
      <c r="AD334" s="380"/>
      <c r="AE334" s="380"/>
      <c r="AF334" s="455" t="s">
        <v>231</v>
      </c>
      <c r="AG334" s="461">
        <v>8</v>
      </c>
      <c r="AH334" s="462">
        <v>13</v>
      </c>
      <c r="AI334" s="463" t="s">
        <v>229</v>
      </c>
      <c r="AJ334" s="455"/>
      <c r="AK334" s="455"/>
      <c r="AL334" s="380">
        <v>0</v>
      </c>
      <c r="AM334" s="380" t="s">
        <v>50</v>
      </c>
      <c r="AN334" s="380" t="s">
        <v>51</v>
      </c>
      <c r="AO334" s="380"/>
      <c r="AP334" s="380"/>
      <c r="AQ334" s="380"/>
      <c r="AR334" s="380"/>
      <c r="AS334" s="380"/>
      <c r="AU334" s="32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100244, 'Б-100244-13',date'2016-03-05',2, 29, 29, 'RUR', 1, 18, date'2016-03-06', date'2016-03-07', 1002441, 1, to_date('2016-03-11 00:00:00','YYYY-MM-DD HH24:MI:SS'), 60000, 10800, 0, 333, 0, 'c1', 8,null);insert into xxxx_oebs_cash_payment_test (ID, INVOICE_ID, OEBS_PAYMENT, DOC_DATE, COMISS_DATE) values (s_xxxx_oebs_cash_payment_test.NEXTVAL, 100244, 30000, to_date('2016-03-11 00:00:00','YYYY-MM-DD HH24:MI:SS'), date'2016-03-31' );insert into xxxx_client_discount_m  (ID,CLIENT_ID,CLIENT_AVG_DISCOUNT,DT) values (s_xxxx_client_discount_m.NEXTVAL,333, 13, date'2016-03-01');</v>
      </c>
    </row>
    <row r="335" spans="1:47" s="330" customFormat="1" ht="15" customHeight="1" x14ac:dyDescent="0.3">
      <c r="A335" s="427">
        <v>30</v>
      </c>
      <c r="B335" s="431"/>
      <c r="C335" s="403" t="str">
        <f t="shared" si="291"/>
        <v>100030</v>
      </c>
      <c r="D335" s="403" t="str">
        <f t="shared" si="292"/>
        <v>100030/13</v>
      </c>
      <c r="E335" s="404" t="s">
        <v>251</v>
      </c>
      <c r="F335" s="404" t="s">
        <v>252</v>
      </c>
      <c r="G335" s="377">
        <v>1</v>
      </c>
      <c r="H335" s="379">
        <v>100245</v>
      </c>
      <c r="I335" s="403" t="str">
        <f t="shared" si="293"/>
        <v>Б-100245-13</v>
      </c>
      <c r="J335" s="381">
        <v>2</v>
      </c>
      <c r="K335" s="454">
        <v>29</v>
      </c>
      <c r="L335" s="403" t="s">
        <v>42</v>
      </c>
      <c r="M335" s="406">
        <v>1</v>
      </c>
      <c r="N335" s="403">
        <v>18</v>
      </c>
      <c r="O335" s="404" t="s">
        <v>170</v>
      </c>
      <c r="P335" s="404" t="s">
        <v>234</v>
      </c>
      <c r="Q335" s="404" t="s">
        <v>235</v>
      </c>
      <c r="R335" s="407" t="str">
        <f t="shared" si="294"/>
        <v>1002451</v>
      </c>
      <c r="S335" s="403">
        <v>1</v>
      </c>
      <c r="T335" s="404" t="s">
        <v>142</v>
      </c>
      <c r="U335" s="403">
        <v>60000</v>
      </c>
      <c r="V335" s="403">
        <f t="shared" si="295"/>
        <v>10800</v>
      </c>
      <c r="W335" s="403">
        <v>0</v>
      </c>
      <c r="X335" s="384">
        <v>334</v>
      </c>
      <c r="Y335" s="408" t="s">
        <v>47</v>
      </c>
      <c r="Z335" s="386">
        <f t="shared" si="296"/>
        <v>49200</v>
      </c>
      <c r="AA335" s="409"/>
      <c r="AB335" s="409"/>
      <c r="AC335" s="410">
        <f t="shared" si="297"/>
        <v>30000</v>
      </c>
      <c r="AD335" s="403"/>
      <c r="AE335" s="403"/>
      <c r="AF335" s="404" t="s">
        <v>231</v>
      </c>
      <c r="AG335" s="411">
        <v>8</v>
      </c>
      <c r="AH335" s="412">
        <v>13</v>
      </c>
      <c r="AI335" s="413" t="s">
        <v>229</v>
      </c>
      <c r="AJ335" s="404"/>
      <c r="AK335" s="404"/>
      <c r="AL335" s="407">
        <v>0</v>
      </c>
      <c r="AM335" s="403" t="s">
        <v>50</v>
      </c>
      <c r="AN335" s="403" t="s">
        <v>51</v>
      </c>
      <c r="AO335" s="403"/>
      <c r="AP335" s="407"/>
      <c r="AQ335" s="407"/>
      <c r="AR335" s="407"/>
      <c r="AS335" s="377"/>
      <c r="AU335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100245, 'Б-100245-13',date'2016-03-05',2, 29, 29, 'RUR', 1, 18, date'2016-03-06', date'2016-03-07', 1002451, 1, to_date('2016-03-11 00:00:00','YYYY-MM-DD HH24:MI:SS'), 60000, 10800, 0, 334, 0, 'c1', 8,null);insert into xxxx_oebs_cash_payment_test (ID, INVOICE_ID, OEBS_PAYMENT, DOC_DATE, COMISS_DATE) values (s_xxxx_oebs_cash_payment_test.NEXTVAL, 100245, 30000, to_date('2016-03-11 00:00:00','YYYY-MM-DD HH24:MI:SS'), date'2016-03-31' );insert into xxxx_client_discount_m  (ID,CLIENT_ID,CLIENT_AVG_DISCOUNT,DT) values (s_xxxx_client_discount_m.NEXTVAL,334, 13, date'2016-03-01');</v>
      </c>
    </row>
    <row r="336" spans="1:47" x14ac:dyDescent="0.3">
      <c r="A336" s="427">
        <v>31</v>
      </c>
      <c r="B336" s="428"/>
      <c r="C336" s="377" t="str">
        <f>"1000"&amp;A336</f>
        <v>100031</v>
      </c>
      <c r="D336" s="377" t="str">
        <f>"1000"&amp;A336&amp;"/13"</f>
        <v>100031/13</v>
      </c>
      <c r="E336" s="378" t="s">
        <v>251</v>
      </c>
      <c r="F336" s="378" t="s">
        <v>252</v>
      </c>
      <c r="G336" s="377">
        <v>1</v>
      </c>
      <c r="H336" s="379">
        <v>100246</v>
      </c>
      <c r="I336" s="380" t="str">
        <f>"Б-"&amp;H336&amp;"-13"</f>
        <v>Б-100246-13</v>
      </c>
      <c r="J336" s="381">
        <v>2</v>
      </c>
      <c r="K336" s="377">
        <v>7</v>
      </c>
      <c r="L336" s="377" t="s">
        <v>42</v>
      </c>
      <c r="M336" s="381">
        <v>1</v>
      </c>
      <c r="N336" s="377">
        <v>18</v>
      </c>
      <c r="O336" s="378" t="s">
        <v>167</v>
      </c>
      <c r="P336" s="378" t="s">
        <v>234</v>
      </c>
      <c r="Q336" s="378" t="s">
        <v>235</v>
      </c>
      <c r="R336" s="383" t="str">
        <f>H336&amp;"1"</f>
        <v>1002461</v>
      </c>
      <c r="S336" s="380">
        <v>1</v>
      </c>
      <c r="T336" s="378" t="s">
        <v>139</v>
      </c>
      <c r="U336" s="377">
        <v>100000</v>
      </c>
      <c r="V336" s="377">
        <f>U336*0.18</f>
        <v>18000</v>
      </c>
      <c r="W336" s="377">
        <v>0</v>
      </c>
      <c r="X336" s="384">
        <v>335</v>
      </c>
      <c r="Y336" s="385" t="s">
        <v>47</v>
      </c>
      <c r="Z336" s="386">
        <f>U336-V336</f>
        <v>82000</v>
      </c>
      <c r="AA336" s="387"/>
      <c r="AB336" s="388"/>
      <c r="AC336" s="379">
        <f>U336*0.5</f>
        <v>50000</v>
      </c>
      <c r="AD336" s="377"/>
      <c r="AE336" s="377"/>
      <c r="AF336" s="378" t="s">
        <v>231</v>
      </c>
      <c r="AG336" s="389">
        <v>8</v>
      </c>
      <c r="AH336" s="390">
        <v>13</v>
      </c>
      <c r="AI336" s="391" t="s">
        <v>229</v>
      </c>
      <c r="AJ336" s="378"/>
      <c r="AK336" s="378"/>
      <c r="AL336" s="383">
        <v>0</v>
      </c>
      <c r="AM336" s="380" t="s">
        <v>50</v>
      </c>
      <c r="AN336" s="377" t="s">
        <v>51</v>
      </c>
      <c r="AO336" s="377"/>
      <c r="AP336" s="383"/>
      <c r="AQ336" s="383"/>
      <c r="AR336" s="383"/>
      <c r="AS336" s="383" t="s">
        <v>532</v>
      </c>
      <c r="AU336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100246, 'Б-100246-13',date'2016-03-02',2, 7, 7, 'RUR', 1, 18, date'2016-03-06', date'2016-03-07', 1002461, 1, to_date('2016-03-07 00:00:00','YYYY-MM-DD HH24:MI:SS'), 100000, 18000, 0, 335, 0, 'c1', 8,null);insert into xxxx_oebs_cash_payment_test (ID, INVOICE_ID, OEBS_PAYMENT, DOC_DATE, COMISS_DATE) values (s_xxxx_oebs_cash_payment_test.NEXTVAL, 100246, 50000, to_date('2016-03-07 00:00:00','YYYY-MM-DD HH24:MI:SS'), date'2016-03-31' );insert into xxxx_client_discount_m  (ID,CLIENT_ID,CLIENT_AVG_DISCOUNT,DT) values (s_xxxx_client_discount_m.NEXTVAL,335, 13, date'2016-03-01');</v>
      </c>
    </row>
    <row r="337" spans="1:47" ht="15" customHeight="1" x14ac:dyDescent="0.3">
      <c r="A337" s="427">
        <v>31</v>
      </c>
      <c r="B337" s="428"/>
      <c r="C337" s="377" t="str">
        <f t="shared" ref="C337:C341" si="298">"1000"&amp;A337</f>
        <v>100031</v>
      </c>
      <c r="D337" s="377" t="str">
        <f t="shared" ref="D337:D341" si="299">"1000"&amp;A337&amp;"/13"</f>
        <v>100031/13</v>
      </c>
      <c r="E337" s="378" t="s">
        <v>251</v>
      </c>
      <c r="F337" s="378" t="s">
        <v>252</v>
      </c>
      <c r="G337" s="377">
        <v>1</v>
      </c>
      <c r="H337" s="379">
        <v>100247</v>
      </c>
      <c r="I337" s="380" t="str">
        <f t="shared" ref="I337:I341" si="300">"Б-"&amp;H337&amp;"-13"</f>
        <v>Б-100247-13</v>
      </c>
      <c r="J337" s="381">
        <v>2</v>
      </c>
      <c r="K337" s="377">
        <v>7</v>
      </c>
      <c r="L337" s="377" t="s">
        <v>42</v>
      </c>
      <c r="M337" s="381">
        <v>1</v>
      </c>
      <c r="N337" s="377">
        <v>18</v>
      </c>
      <c r="O337" s="378" t="s">
        <v>168</v>
      </c>
      <c r="P337" s="378" t="s">
        <v>234</v>
      </c>
      <c r="Q337" s="378" t="s">
        <v>235</v>
      </c>
      <c r="R337" s="383" t="str">
        <f t="shared" ref="R337:R341" si="301">H337&amp;"1"</f>
        <v>1002471</v>
      </c>
      <c r="S337" s="380">
        <v>1</v>
      </c>
      <c r="T337" s="378" t="s">
        <v>140</v>
      </c>
      <c r="U337" s="377">
        <v>90000</v>
      </c>
      <c r="V337" s="377">
        <f t="shared" ref="V337:V341" si="302">U337*0.18</f>
        <v>16200</v>
      </c>
      <c r="W337" s="377">
        <v>0</v>
      </c>
      <c r="X337" s="384">
        <v>336</v>
      </c>
      <c r="Y337" s="385" t="s">
        <v>47</v>
      </c>
      <c r="Z337" s="386">
        <f t="shared" ref="Z337:Z341" si="303">U337-V337</f>
        <v>73800</v>
      </c>
      <c r="AA337" s="387"/>
      <c r="AB337" s="429"/>
      <c r="AC337" s="379">
        <f t="shared" ref="AC337:AC341" si="304">U337*0.5</f>
        <v>45000</v>
      </c>
      <c r="AD337" s="377"/>
      <c r="AE337" s="377"/>
      <c r="AF337" s="378" t="s">
        <v>231</v>
      </c>
      <c r="AG337" s="389">
        <v>8</v>
      </c>
      <c r="AH337" s="395">
        <v>7</v>
      </c>
      <c r="AI337" s="391" t="s">
        <v>229</v>
      </c>
      <c r="AJ337" s="378"/>
      <c r="AK337" s="378"/>
      <c r="AL337" s="383">
        <v>0</v>
      </c>
      <c r="AM337" s="380" t="s">
        <v>50</v>
      </c>
      <c r="AN337" s="377" t="s">
        <v>51</v>
      </c>
      <c r="AO337" s="377"/>
      <c r="AP337" s="383"/>
      <c r="AQ337" s="383"/>
      <c r="AR337" s="383"/>
      <c r="AS337" s="383" t="s">
        <v>538</v>
      </c>
      <c r="AU337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100247, 'Б-100247-13',date'2016-03-03',2, 7, 7, 'RUR', 1, 18, date'2016-03-06', date'2016-03-07', 1002471, 1, to_date('2016-03-08 00:00:00','YYYY-MM-DD HH24:MI:SS'), 90000, 16200, 0, 336, 0, 'c1', 8,null);insert into xxxx_oebs_cash_payment_test (ID, INVOICE_ID, OEBS_PAYMENT, DOC_DATE, COMISS_DATE) values (s_xxxx_oebs_cash_payment_test.NEXTVAL, 100247, 45000, to_date('2016-03-08 00:00:00','YYYY-MM-DD HH24:MI:SS'), date'2016-03-31' );insert into xxxx_client_discount_m  (ID,CLIENT_ID,CLIENT_AVG_DISCOUNT,DT) values (s_xxxx_client_discount_m.NEXTVAL,336, 7, date'2016-03-01');</v>
      </c>
    </row>
    <row r="338" spans="1:47" ht="15" customHeight="1" x14ac:dyDescent="0.3">
      <c r="A338" s="427">
        <v>31</v>
      </c>
      <c r="B338" s="428"/>
      <c r="C338" s="377" t="str">
        <f t="shared" si="298"/>
        <v>100031</v>
      </c>
      <c r="D338" s="377" t="str">
        <f t="shared" si="299"/>
        <v>100031/13</v>
      </c>
      <c r="E338" s="378" t="s">
        <v>251</v>
      </c>
      <c r="F338" s="378" t="s">
        <v>252</v>
      </c>
      <c r="G338" s="377">
        <v>1</v>
      </c>
      <c r="H338" s="379">
        <v>100248</v>
      </c>
      <c r="I338" s="380" t="str">
        <f t="shared" si="300"/>
        <v>Б-100248-13</v>
      </c>
      <c r="J338" s="381">
        <v>2</v>
      </c>
      <c r="K338" s="377">
        <v>7</v>
      </c>
      <c r="L338" s="377" t="s">
        <v>42</v>
      </c>
      <c r="M338" s="381">
        <v>1</v>
      </c>
      <c r="N338" s="377">
        <v>18</v>
      </c>
      <c r="O338" s="378" t="s">
        <v>168</v>
      </c>
      <c r="P338" s="378" t="s">
        <v>234</v>
      </c>
      <c r="Q338" s="378" t="s">
        <v>235</v>
      </c>
      <c r="R338" s="383" t="str">
        <f t="shared" si="301"/>
        <v>1002481</v>
      </c>
      <c r="S338" s="380">
        <v>1</v>
      </c>
      <c r="T338" s="378" t="s">
        <v>140</v>
      </c>
      <c r="U338" s="377">
        <v>90000</v>
      </c>
      <c r="V338" s="377">
        <f t="shared" si="302"/>
        <v>16200</v>
      </c>
      <c r="W338" s="377">
        <v>0</v>
      </c>
      <c r="X338" s="384">
        <v>337</v>
      </c>
      <c r="Y338" s="385" t="s">
        <v>47</v>
      </c>
      <c r="Z338" s="386">
        <f t="shared" si="303"/>
        <v>73800</v>
      </c>
      <c r="AA338" s="387"/>
      <c r="AB338" s="429"/>
      <c r="AC338" s="379">
        <f t="shared" si="304"/>
        <v>45000</v>
      </c>
      <c r="AD338" s="377"/>
      <c r="AE338" s="377"/>
      <c r="AF338" s="378" t="s">
        <v>231</v>
      </c>
      <c r="AG338" s="389">
        <v>8</v>
      </c>
      <c r="AH338" s="395">
        <v>7</v>
      </c>
      <c r="AI338" s="391" t="s">
        <v>229</v>
      </c>
      <c r="AJ338" s="378"/>
      <c r="AK338" s="378"/>
      <c r="AL338" s="383">
        <v>0</v>
      </c>
      <c r="AM338" s="380" t="s">
        <v>50</v>
      </c>
      <c r="AN338" s="377" t="s">
        <v>51</v>
      </c>
      <c r="AO338" s="377"/>
      <c r="AP338" s="383"/>
      <c r="AQ338" s="383"/>
      <c r="AR338" s="383"/>
      <c r="AS338" s="383" t="s">
        <v>539</v>
      </c>
      <c r="AU338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100248, 'Б-100248-13',date'2016-03-03',2, 7, 7, 'RUR', 1, 18, date'2016-03-06', date'2016-03-07', 1002481, 1, to_date('2016-03-08 00:00:00','YYYY-MM-DD HH24:MI:SS'), 90000, 16200, 0, 337,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(s_xxxx_client_discount_m.NEXTVAL,337, 7, date'2016-03-01');</v>
      </c>
    </row>
    <row r="339" spans="1:47" ht="15" customHeight="1" x14ac:dyDescent="0.3">
      <c r="A339" s="427">
        <v>31</v>
      </c>
      <c r="B339" s="428"/>
      <c r="C339" s="377" t="str">
        <f t="shared" si="298"/>
        <v>100031</v>
      </c>
      <c r="D339" s="377" t="str">
        <f t="shared" si="299"/>
        <v>100031/13</v>
      </c>
      <c r="E339" s="378" t="s">
        <v>251</v>
      </c>
      <c r="F339" s="378" t="s">
        <v>252</v>
      </c>
      <c r="G339" s="377">
        <v>1</v>
      </c>
      <c r="H339" s="379">
        <v>100249</v>
      </c>
      <c r="I339" s="380" t="str">
        <f t="shared" si="300"/>
        <v>Б-100249-13</v>
      </c>
      <c r="J339" s="381">
        <v>2</v>
      </c>
      <c r="K339" s="398">
        <v>11</v>
      </c>
      <c r="L339" s="377" t="s">
        <v>42</v>
      </c>
      <c r="M339" s="381">
        <v>1</v>
      </c>
      <c r="N339" s="377">
        <v>18</v>
      </c>
      <c r="O339" s="378" t="s">
        <v>169</v>
      </c>
      <c r="P339" s="378" t="s">
        <v>234</v>
      </c>
      <c r="Q339" s="378" t="s">
        <v>235</v>
      </c>
      <c r="R339" s="383" t="str">
        <f t="shared" si="301"/>
        <v>1002491</v>
      </c>
      <c r="S339" s="380">
        <v>1</v>
      </c>
      <c r="T339" s="378" t="s">
        <v>141</v>
      </c>
      <c r="U339" s="377">
        <v>80000</v>
      </c>
      <c r="V339" s="377">
        <f t="shared" si="302"/>
        <v>14400</v>
      </c>
      <c r="W339" s="377">
        <v>0</v>
      </c>
      <c r="X339" s="384">
        <v>338</v>
      </c>
      <c r="Y339" s="385" t="s">
        <v>47</v>
      </c>
      <c r="Z339" s="386">
        <f t="shared" si="303"/>
        <v>65600</v>
      </c>
      <c r="AA339" s="387"/>
      <c r="AB339" s="396"/>
      <c r="AC339" s="379">
        <f t="shared" si="304"/>
        <v>40000</v>
      </c>
      <c r="AD339" s="377"/>
      <c r="AE339" s="377"/>
      <c r="AF339" s="378" t="s">
        <v>231</v>
      </c>
      <c r="AG339" s="389">
        <v>8</v>
      </c>
      <c r="AH339" s="397">
        <v>20</v>
      </c>
      <c r="AI339" s="391" t="s">
        <v>229</v>
      </c>
      <c r="AJ339" s="378"/>
      <c r="AK339" s="378"/>
      <c r="AL339" s="383">
        <v>0</v>
      </c>
      <c r="AM339" s="380" t="s">
        <v>50</v>
      </c>
      <c r="AN339" s="377" t="s">
        <v>51</v>
      </c>
      <c r="AO339" s="377"/>
      <c r="AP339" s="383"/>
      <c r="AQ339" s="383"/>
      <c r="AR339" s="383"/>
      <c r="AS339" s="383"/>
      <c r="AU33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100249, 'Б-100249-13',date'2016-03-04',2, 11, 11, 'RUR', 1, 18, date'2016-03-06', date'2016-03-07', 1002491, 1, to_date('2016-03-09 00:00:00','YYYY-MM-DD HH24:MI:SS'), 80000, 14400, 0, 338, 0, 'c1', 8,null);insert into xxxx_oebs_cash_payment_test (ID, INVOICE_ID, OEBS_PAYMENT, DOC_DATE, COMISS_DATE) values (s_xxxx_oebs_cash_payment_test.NEXTVAL, 100249, 40000, to_date('2016-03-09 00:00:00','YYYY-MM-DD HH24:MI:SS'), date'2016-03-31' );insert into xxxx_client_discount_m  (ID,CLIENT_ID,CLIENT_AVG_DISCOUNT,DT) values (s_xxxx_client_discount_m.NEXTVAL,338, 20, date'2016-03-01');</v>
      </c>
    </row>
    <row r="340" spans="1:47" s="329" customFormat="1" ht="15" customHeight="1" x14ac:dyDescent="0.3">
      <c r="A340" s="427">
        <v>31</v>
      </c>
      <c r="B340" s="439"/>
      <c r="C340" s="380" t="str">
        <f t="shared" si="298"/>
        <v>100031</v>
      </c>
      <c r="D340" s="380" t="str">
        <f t="shared" si="299"/>
        <v>100031/13</v>
      </c>
      <c r="E340" s="455" t="s">
        <v>251</v>
      </c>
      <c r="F340" s="455" t="s">
        <v>252</v>
      </c>
      <c r="G340" s="380">
        <v>1</v>
      </c>
      <c r="H340" s="379">
        <v>100250</v>
      </c>
      <c r="I340" s="380" t="str">
        <f t="shared" si="300"/>
        <v>Б-100250-13</v>
      </c>
      <c r="J340" s="456">
        <v>2</v>
      </c>
      <c r="K340" s="457">
        <v>29</v>
      </c>
      <c r="L340" s="380" t="s">
        <v>42</v>
      </c>
      <c r="M340" s="456">
        <v>1</v>
      </c>
      <c r="N340" s="380">
        <v>18</v>
      </c>
      <c r="O340" s="455" t="s">
        <v>170</v>
      </c>
      <c r="P340" s="455" t="s">
        <v>234</v>
      </c>
      <c r="Q340" s="455" t="s">
        <v>235</v>
      </c>
      <c r="R340" s="380" t="str">
        <f t="shared" si="301"/>
        <v>1002501</v>
      </c>
      <c r="S340" s="380">
        <v>1</v>
      </c>
      <c r="T340" s="455" t="s">
        <v>142</v>
      </c>
      <c r="U340" s="380">
        <v>10000</v>
      </c>
      <c r="V340" s="380">
        <f t="shared" si="302"/>
        <v>1800</v>
      </c>
      <c r="W340" s="380">
        <v>0</v>
      </c>
      <c r="X340" s="384">
        <v>339</v>
      </c>
      <c r="Y340" s="458" t="s">
        <v>47</v>
      </c>
      <c r="Z340" s="459">
        <f t="shared" si="303"/>
        <v>8200</v>
      </c>
      <c r="AA340" s="460"/>
      <c r="AB340" s="460"/>
      <c r="AC340" s="415">
        <f t="shared" si="304"/>
        <v>5000</v>
      </c>
      <c r="AD340" s="380"/>
      <c r="AE340" s="380"/>
      <c r="AF340" s="455" t="s">
        <v>231</v>
      </c>
      <c r="AG340" s="461">
        <v>8</v>
      </c>
      <c r="AH340" s="462">
        <v>13</v>
      </c>
      <c r="AI340" s="463" t="s">
        <v>229</v>
      </c>
      <c r="AJ340" s="455"/>
      <c r="AK340" s="455"/>
      <c r="AL340" s="380">
        <v>0</v>
      </c>
      <c r="AM340" s="380" t="s">
        <v>50</v>
      </c>
      <c r="AN340" s="380" t="s">
        <v>51</v>
      </c>
      <c r="AO340" s="380"/>
      <c r="AP340" s="380"/>
      <c r="AQ340" s="380"/>
      <c r="AR340" s="380"/>
      <c r="AS340" s="380"/>
      <c r="AU340" s="32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100250, 'Б-100250-13',date'2016-03-05',2, 29, 29, 'RUR', 1, 18, date'2016-03-06', date'2016-03-07', 1002501, 1, to_date('2016-03-11 00:00:00','YYYY-MM-DD HH24:MI:SS'), 10000, 1800, 0, 339, 0, 'c1', 8,null);insert into xxxx_oebs_cash_payment_test (ID, INVOICE_ID, OEBS_PAYMENT, DOC_DATE, COMISS_DATE) values (s_xxxx_oebs_cash_payment_test.NEXTVAL, 100250, 5000, to_date('2016-03-11 00:00:00','YYYY-MM-DD HH24:MI:SS'), date'2016-03-31' );insert into xxxx_client_discount_m  (ID,CLIENT_ID,CLIENT_AVG_DISCOUNT,DT) values (s_xxxx_client_discount_m.NEXTVAL,339, 13, date'2016-03-01');</v>
      </c>
    </row>
    <row r="341" spans="1:47" s="330" customFormat="1" ht="15" customHeight="1" x14ac:dyDescent="0.3">
      <c r="A341" s="427">
        <v>31</v>
      </c>
      <c r="B341" s="431"/>
      <c r="C341" s="403" t="str">
        <f t="shared" si="298"/>
        <v>100031</v>
      </c>
      <c r="D341" s="403" t="str">
        <f t="shared" si="299"/>
        <v>100031/13</v>
      </c>
      <c r="E341" s="404" t="s">
        <v>251</v>
      </c>
      <c r="F341" s="404" t="s">
        <v>252</v>
      </c>
      <c r="G341" s="377">
        <v>1</v>
      </c>
      <c r="H341" s="379">
        <v>100251</v>
      </c>
      <c r="I341" s="403" t="str">
        <f t="shared" si="300"/>
        <v>Б-100251-13</v>
      </c>
      <c r="J341" s="381">
        <v>2</v>
      </c>
      <c r="K341" s="454">
        <v>29</v>
      </c>
      <c r="L341" s="403" t="s">
        <v>42</v>
      </c>
      <c r="M341" s="406">
        <v>1</v>
      </c>
      <c r="N341" s="403">
        <v>18</v>
      </c>
      <c r="O341" s="404" t="s">
        <v>170</v>
      </c>
      <c r="P341" s="404" t="s">
        <v>234</v>
      </c>
      <c r="Q341" s="404" t="s">
        <v>235</v>
      </c>
      <c r="R341" s="407" t="str">
        <f t="shared" si="301"/>
        <v>1002511</v>
      </c>
      <c r="S341" s="403">
        <v>1</v>
      </c>
      <c r="T341" s="404" t="s">
        <v>142</v>
      </c>
      <c r="U341" s="380">
        <v>10000</v>
      </c>
      <c r="V341" s="403">
        <f t="shared" si="302"/>
        <v>1800</v>
      </c>
      <c r="W341" s="403">
        <v>0</v>
      </c>
      <c r="X341" s="384">
        <v>340</v>
      </c>
      <c r="Y341" s="408" t="s">
        <v>47</v>
      </c>
      <c r="Z341" s="386">
        <f t="shared" si="303"/>
        <v>8200</v>
      </c>
      <c r="AA341" s="409"/>
      <c r="AB341" s="409"/>
      <c r="AC341" s="410">
        <f t="shared" si="304"/>
        <v>5000</v>
      </c>
      <c r="AD341" s="403"/>
      <c r="AE341" s="403"/>
      <c r="AF341" s="404" t="s">
        <v>231</v>
      </c>
      <c r="AG341" s="411">
        <v>8</v>
      </c>
      <c r="AH341" s="412">
        <v>13</v>
      </c>
      <c r="AI341" s="413" t="s">
        <v>229</v>
      </c>
      <c r="AJ341" s="404"/>
      <c r="AK341" s="404"/>
      <c r="AL341" s="407">
        <v>0</v>
      </c>
      <c r="AM341" s="403" t="s">
        <v>50</v>
      </c>
      <c r="AN341" s="403" t="s">
        <v>51</v>
      </c>
      <c r="AO341" s="403"/>
      <c r="AP341" s="407"/>
      <c r="AQ341" s="407"/>
      <c r="AR341" s="407"/>
      <c r="AS341" s="377"/>
      <c r="AU341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100251, 'Б-100251-13',date'2016-03-05',2, 29, 29, 'RUR', 1, 18, date'2016-03-06', date'2016-03-07', 1002511, 1, to_date('2016-03-11 00:00:00','YYYY-MM-DD HH24:MI:SS'), 10000, 1800, 0, 340, 0, 'c1', 8,null);insert into xxxx_oebs_cash_payment_test (ID, INVOICE_ID, OEBS_PAYMENT, DOC_DATE, COMISS_DATE) values (s_xxxx_oebs_cash_payment_test.NEXTVAL, 100251, 5000, to_date('2016-03-11 00:00:00','YYYY-MM-DD HH24:MI:SS'), date'2016-03-31' );insert into xxxx_client_discount_m  (ID,CLIENT_ID,CLIENT_AVG_DISCOUNT,DT) values (s_xxxx_client_discount_m.NEXTVAL,340, 13, date'2016-03-01');</v>
      </c>
    </row>
    <row r="342" spans="1:47" x14ac:dyDescent="0.3">
      <c r="A342" s="427">
        <v>32</v>
      </c>
      <c r="B342" s="428"/>
      <c r="C342" s="377" t="str">
        <f>"1000"&amp;A342</f>
        <v>100032</v>
      </c>
      <c r="D342" s="377" t="str">
        <f>"1000"&amp;A342&amp;"/13"</f>
        <v>100032/13</v>
      </c>
      <c r="E342" s="378" t="s">
        <v>251</v>
      </c>
      <c r="F342" s="378" t="s">
        <v>252</v>
      </c>
      <c r="G342" s="377">
        <v>1</v>
      </c>
      <c r="H342" s="379">
        <v>100252</v>
      </c>
      <c r="I342" s="380" t="str">
        <f>"Б-"&amp;H342&amp;"-13"</f>
        <v>Б-100252-13</v>
      </c>
      <c r="J342" s="381">
        <v>2</v>
      </c>
      <c r="K342" s="377">
        <v>7</v>
      </c>
      <c r="L342" s="377" t="s">
        <v>42</v>
      </c>
      <c r="M342" s="381">
        <v>1</v>
      </c>
      <c r="N342" s="377">
        <v>18</v>
      </c>
      <c r="O342" s="378" t="s">
        <v>167</v>
      </c>
      <c r="P342" s="378" t="s">
        <v>234</v>
      </c>
      <c r="Q342" s="378" t="s">
        <v>235</v>
      </c>
      <c r="R342" s="383" t="str">
        <f>H342&amp;"1"</f>
        <v>1002521</v>
      </c>
      <c r="S342" s="380">
        <v>1</v>
      </c>
      <c r="T342" s="378" t="s">
        <v>139</v>
      </c>
      <c r="U342" s="377">
        <v>100000</v>
      </c>
      <c r="V342" s="377">
        <f>U342*0.18</f>
        <v>18000</v>
      </c>
      <c r="W342" s="377">
        <v>0</v>
      </c>
      <c r="X342" s="384">
        <v>341</v>
      </c>
      <c r="Y342" s="385" t="s">
        <v>47</v>
      </c>
      <c r="Z342" s="386">
        <f>U342-V342</f>
        <v>82000</v>
      </c>
      <c r="AA342" s="387"/>
      <c r="AB342" s="388"/>
      <c r="AC342" s="379">
        <f>U342*0.5</f>
        <v>50000</v>
      </c>
      <c r="AD342" s="377"/>
      <c r="AE342" s="377"/>
      <c r="AF342" s="378" t="s">
        <v>231</v>
      </c>
      <c r="AG342" s="389">
        <v>8</v>
      </c>
      <c r="AH342" s="390">
        <v>13</v>
      </c>
      <c r="AI342" s="391" t="s">
        <v>229</v>
      </c>
      <c r="AJ342" s="378"/>
      <c r="AK342" s="378"/>
      <c r="AL342" s="383">
        <v>0</v>
      </c>
      <c r="AM342" s="380" t="s">
        <v>50</v>
      </c>
      <c r="AN342" s="377" t="s">
        <v>51</v>
      </c>
      <c r="AO342" s="377"/>
      <c r="AP342" s="383"/>
      <c r="AQ342" s="383"/>
      <c r="AR342" s="383"/>
      <c r="AS342" s="383" t="s">
        <v>532</v>
      </c>
      <c r="AU342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100252, 'Б-100252-13',date'2016-03-02',2, 7, 7, 'RUR', 1, 18, date'2016-03-06', date'2016-03-07', 1002521, 1, to_date('2016-03-07 00:00:00','YYYY-MM-DD HH24:MI:SS'), 100000, 18000, 0, 341, 0, 'c1', 8,null);insert into xxxx_oebs_cash_payment_test (ID, INVOICE_ID, OEBS_PAYMENT, DOC_DATE, COMISS_DATE) values (s_xxxx_oebs_cash_payment_test.NEXTVAL, 100252, 50000, to_date('2016-03-07 00:00:00','YYYY-MM-DD HH24:MI:SS'), date'2016-03-31' );insert into xxxx_client_discount_m  (ID,CLIENT_ID,CLIENT_AVG_DISCOUNT,DT) values (s_xxxx_client_discount_m.NEXTVAL,341, 13, date'2016-03-01');</v>
      </c>
    </row>
    <row r="343" spans="1:47" ht="15" customHeight="1" x14ac:dyDescent="0.3">
      <c r="A343" s="427">
        <v>32</v>
      </c>
      <c r="B343" s="428"/>
      <c r="C343" s="377" t="str">
        <f t="shared" ref="C343:C347" si="305">"1000"&amp;A343</f>
        <v>100032</v>
      </c>
      <c r="D343" s="377" t="str">
        <f t="shared" ref="D343:D347" si="306">"1000"&amp;A343&amp;"/13"</f>
        <v>100032/13</v>
      </c>
      <c r="E343" s="378" t="s">
        <v>251</v>
      </c>
      <c r="F343" s="378" t="s">
        <v>252</v>
      </c>
      <c r="G343" s="377">
        <v>1</v>
      </c>
      <c r="H343" s="379">
        <v>100253</v>
      </c>
      <c r="I343" s="380" t="str">
        <f t="shared" ref="I343:I347" si="307">"Б-"&amp;H343&amp;"-13"</f>
        <v>Б-100253-13</v>
      </c>
      <c r="J343" s="381">
        <v>2</v>
      </c>
      <c r="K343" s="377">
        <v>7</v>
      </c>
      <c r="L343" s="377" t="s">
        <v>42</v>
      </c>
      <c r="M343" s="381">
        <v>1</v>
      </c>
      <c r="N343" s="377">
        <v>18</v>
      </c>
      <c r="O343" s="378" t="s">
        <v>168</v>
      </c>
      <c r="P343" s="378" t="s">
        <v>234</v>
      </c>
      <c r="Q343" s="378" t="s">
        <v>235</v>
      </c>
      <c r="R343" s="383" t="str">
        <f t="shared" ref="R343:R347" si="308">H343&amp;"1"</f>
        <v>1002531</v>
      </c>
      <c r="S343" s="380">
        <v>1</v>
      </c>
      <c r="T343" s="378" t="s">
        <v>140</v>
      </c>
      <c r="U343" s="377">
        <v>90000</v>
      </c>
      <c r="V343" s="377">
        <f t="shared" ref="V343:V347" si="309">U343*0.18</f>
        <v>16200</v>
      </c>
      <c r="W343" s="377">
        <v>0</v>
      </c>
      <c r="X343" s="384">
        <v>342</v>
      </c>
      <c r="Y343" s="385" t="s">
        <v>47</v>
      </c>
      <c r="Z343" s="386">
        <f t="shared" ref="Z343:Z368" si="310">U343-V343</f>
        <v>73800</v>
      </c>
      <c r="AA343" s="387"/>
      <c r="AB343" s="429"/>
      <c r="AC343" s="379">
        <f t="shared" ref="AC343:AC347" si="311">U343*0.5</f>
        <v>45000</v>
      </c>
      <c r="AD343" s="377"/>
      <c r="AE343" s="377"/>
      <c r="AF343" s="378" t="s">
        <v>231</v>
      </c>
      <c r="AG343" s="389">
        <v>8</v>
      </c>
      <c r="AH343" s="395">
        <v>7</v>
      </c>
      <c r="AI343" s="391" t="s">
        <v>229</v>
      </c>
      <c r="AJ343" s="378"/>
      <c r="AK343" s="378"/>
      <c r="AL343" s="383">
        <v>0</v>
      </c>
      <c r="AM343" s="380" t="s">
        <v>50</v>
      </c>
      <c r="AN343" s="377" t="s">
        <v>51</v>
      </c>
      <c r="AO343" s="377"/>
      <c r="AP343" s="383"/>
      <c r="AQ343" s="383"/>
      <c r="AR343" s="383"/>
      <c r="AS343" s="383" t="s">
        <v>540</v>
      </c>
      <c r="AU343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100253, 'Б-100253-13',date'2016-03-03',2, 7, 7, 'RUR', 1, 18, date'2016-03-06', date'2016-03-07', 1002531, 1, to_date('2016-03-08 00:00:00','YYYY-MM-DD HH24:MI:SS'), 90000, 16200, 0, 342, 0, 'c1', 8,null);insert into xxxx_oebs_cash_payment_test (ID, INVOICE_ID, OEBS_PAYMENT, DOC_DATE, COMISS_DATE) values (s_xxxx_oebs_cash_payment_test.NEXTVAL, 100253, 45000, to_date('2016-03-08 00:00:00','YYYY-MM-DD HH24:MI:SS'), date'2016-03-31' );insert into xxxx_client_discount_m  (ID,CLIENT_ID,CLIENT_AVG_DISCOUNT,DT) values (s_xxxx_client_discount_m.NEXTVAL,342, 7, date'2016-03-01');</v>
      </c>
    </row>
    <row r="344" spans="1:47" ht="15" customHeight="1" x14ac:dyDescent="0.3">
      <c r="A344" s="427">
        <v>32</v>
      </c>
      <c r="B344" s="428"/>
      <c r="C344" s="377" t="str">
        <f t="shared" si="305"/>
        <v>100032</v>
      </c>
      <c r="D344" s="377" t="str">
        <f t="shared" si="306"/>
        <v>100032/13</v>
      </c>
      <c r="E344" s="378" t="s">
        <v>251</v>
      </c>
      <c r="F344" s="378" t="s">
        <v>252</v>
      </c>
      <c r="G344" s="377">
        <v>1</v>
      </c>
      <c r="H344" s="379">
        <v>100254</v>
      </c>
      <c r="I344" s="380" t="str">
        <f t="shared" si="307"/>
        <v>Б-100254-13</v>
      </c>
      <c r="J344" s="381">
        <v>2</v>
      </c>
      <c r="K344" s="377">
        <v>7</v>
      </c>
      <c r="L344" s="377" t="s">
        <v>42</v>
      </c>
      <c r="M344" s="381">
        <v>1</v>
      </c>
      <c r="N344" s="377">
        <v>18</v>
      </c>
      <c r="O344" s="378" t="s">
        <v>168</v>
      </c>
      <c r="P344" s="378" t="s">
        <v>234</v>
      </c>
      <c r="Q344" s="378" t="s">
        <v>235</v>
      </c>
      <c r="R344" s="383" t="str">
        <f t="shared" si="308"/>
        <v>1002541</v>
      </c>
      <c r="S344" s="380">
        <v>1</v>
      </c>
      <c r="T344" s="378" t="s">
        <v>140</v>
      </c>
      <c r="U344" s="377">
        <v>90000</v>
      </c>
      <c r="V344" s="377">
        <f t="shared" si="309"/>
        <v>16200</v>
      </c>
      <c r="W344" s="377">
        <v>0</v>
      </c>
      <c r="X344" s="384">
        <v>343</v>
      </c>
      <c r="Y344" s="385" t="s">
        <v>47</v>
      </c>
      <c r="Z344" s="386">
        <f t="shared" si="310"/>
        <v>73800</v>
      </c>
      <c r="AA344" s="387"/>
      <c r="AB344" s="429"/>
      <c r="AC344" s="379">
        <f t="shared" si="311"/>
        <v>45000</v>
      </c>
      <c r="AD344" s="377"/>
      <c r="AE344" s="377"/>
      <c r="AF344" s="378" t="s">
        <v>231</v>
      </c>
      <c r="AG344" s="389">
        <v>8</v>
      </c>
      <c r="AH344" s="395">
        <v>7</v>
      </c>
      <c r="AI344" s="391" t="s">
        <v>229</v>
      </c>
      <c r="AJ344" s="378"/>
      <c r="AK344" s="378"/>
      <c r="AL344" s="383">
        <v>0</v>
      </c>
      <c r="AM344" s="380" t="s">
        <v>50</v>
      </c>
      <c r="AN344" s="377" t="s">
        <v>51</v>
      </c>
      <c r="AO344" s="377"/>
      <c r="AP344" s="383"/>
      <c r="AQ344" s="383"/>
      <c r="AR344" s="383"/>
      <c r="AS344" s="383" t="s">
        <v>541</v>
      </c>
      <c r="AU344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100254, 'Б-100254-13',date'2016-03-03',2, 7, 7, 'RUR', 1, 18, date'2016-03-06', date'2016-03-07', 1002541, 1, to_date('2016-03-08 00:00:00','YYYY-MM-DD HH24:MI:SS'), 90000, 16200, 0, 343, 0, 'c1', 8,null);insert into xxxx_oebs_cash_payment_test (ID, INVOICE_ID, OEBS_PAYMENT, DOC_DATE, COMISS_DATE) values (s_xxxx_oebs_cash_payment_test.NEXTVAL, 100254, 45000, to_date('2016-03-08 00:00:00','YYYY-MM-DD HH24:MI:SS'), date'2016-03-31' );insert into xxxx_client_discount_m  (ID,CLIENT_ID,CLIENT_AVG_DISCOUNT,DT) values (s_xxxx_client_discount_m.NEXTVAL,343, 7, date'2016-03-01');</v>
      </c>
    </row>
    <row r="345" spans="1:47" ht="15" customHeight="1" x14ac:dyDescent="0.3">
      <c r="A345" s="427">
        <v>32</v>
      </c>
      <c r="B345" s="428"/>
      <c r="C345" s="377" t="str">
        <f t="shared" si="305"/>
        <v>100032</v>
      </c>
      <c r="D345" s="377" t="str">
        <f t="shared" si="306"/>
        <v>100032/13</v>
      </c>
      <c r="E345" s="378" t="s">
        <v>251</v>
      </c>
      <c r="F345" s="378" t="s">
        <v>252</v>
      </c>
      <c r="G345" s="377">
        <v>1</v>
      </c>
      <c r="H345" s="379">
        <v>100255</v>
      </c>
      <c r="I345" s="380" t="str">
        <f t="shared" si="307"/>
        <v>Б-100255-13</v>
      </c>
      <c r="J345" s="381">
        <v>2</v>
      </c>
      <c r="K345" s="398">
        <v>11</v>
      </c>
      <c r="L345" s="377" t="s">
        <v>42</v>
      </c>
      <c r="M345" s="381">
        <v>1</v>
      </c>
      <c r="N345" s="377">
        <v>18</v>
      </c>
      <c r="O345" s="378" t="s">
        <v>169</v>
      </c>
      <c r="P345" s="378" t="s">
        <v>234</v>
      </c>
      <c r="Q345" s="378" t="s">
        <v>235</v>
      </c>
      <c r="R345" s="383" t="str">
        <f t="shared" si="308"/>
        <v>1002551</v>
      </c>
      <c r="S345" s="380">
        <v>1</v>
      </c>
      <c r="T345" s="378" t="s">
        <v>141</v>
      </c>
      <c r="U345" s="377">
        <v>80000</v>
      </c>
      <c r="V345" s="377">
        <f t="shared" si="309"/>
        <v>14400</v>
      </c>
      <c r="W345" s="377">
        <v>0</v>
      </c>
      <c r="X345" s="384">
        <v>344</v>
      </c>
      <c r="Y345" s="385" t="s">
        <v>47</v>
      </c>
      <c r="Z345" s="386">
        <f t="shared" si="310"/>
        <v>65600</v>
      </c>
      <c r="AA345" s="387"/>
      <c r="AB345" s="396"/>
      <c r="AC345" s="379">
        <f t="shared" si="311"/>
        <v>40000</v>
      </c>
      <c r="AD345" s="377"/>
      <c r="AE345" s="377"/>
      <c r="AF345" s="378" t="s">
        <v>231</v>
      </c>
      <c r="AG345" s="389">
        <v>8</v>
      </c>
      <c r="AH345" s="397">
        <v>20</v>
      </c>
      <c r="AI345" s="391" t="s">
        <v>229</v>
      </c>
      <c r="AJ345" s="378"/>
      <c r="AK345" s="378"/>
      <c r="AL345" s="383">
        <v>0</v>
      </c>
      <c r="AM345" s="380" t="s">
        <v>50</v>
      </c>
      <c r="AN345" s="377" t="s">
        <v>51</v>
      </c>
      <c r="AO345" s="377"/>
      <c r="AP345" s="383"/>
      <c r="AQ345" s="383"/>
      <c r="AR345" s="383"/>
      <c r="AS345" s="383" t="s">
        <v>542</v>
      </c>
      <c r="AU345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100255, 'Б-100255-13',date'2016-03-04',2, 11, 11, 'RUR', 1, 18, date'2016-03-06', date'2016-03-07', 1002551, 1, to_date('2016-03-09 00:00:00','YYYY-MM-DD HH24:MI:SS'), 80000, 14400, 0, 344, 0, 'c1', 8,null);insert into xxxx_oebs_cash_payment_test (ID, INVOICE_ID, OEBS_PAYMENT, DOC_DATE, COMISS_DATE) values (s_xxxx_oebs_cash_payment_test.NEXTVAL, 100255, 40000, to_date('2016-03-09 00:00:00','YYYY-MM-DD HH24:MI:SS'), date'2016-03-31' );insert into xxxx_client_discount_m  (ID,CLIENT_ID,CLIENT_AVG_DISCOUNT,DT) values (s_xxxx_client_discount_m.NEXTVAL,344, 20, date'2016-03-01');</v>
      </c>
    </row>
    <row r="346" spans="1:47" s="329" customFormat="1" ht="15" customHeight="1" x14ac:dyDescent="0.3">
      <c r="A346" s="427">
        <v>32</v>
      </c>
      <c r="B346" s="439"/>
      <c r="C346" s="380" t="str">
        <f t="shared" si="305"/>
        <v>100032</v>
      </c>
      <c r="D346" s="380" t="str">
        <f t="shared" si="306"/>
        <v>100032/13</v>
      </c>
      <c r="E346" s="455" t="s">
        <v>251</v>
      </c>
      <c r="F346" s="455" t="s">
        <v>252</v>
      </c>
      <c r="G346" s="380">
        <v>1</v>
      </c>
      <c r="H346" s="379">
        <v>100256</v>
      </c>
      <c r="I346" s="380" t="str">
        <f t="shared" si="307"/>
        <v>Б-100256-13</v>
      </c>
      <c r="J346" s="456">
        <v>2</v>
      </c>
      <c r="K346" s="457">
        <v>29</v>
      </c>
      <c r="L346" s="380" t="s">
        <v>42</v>
      </c>
      <c r="M346" s="456">
        <v>1</v>
      </c>
      <c r="N346" s="380">
        <v>18</v>
      </c>
      <c r="O346" s="455" t="s">
        <v>170</v>
      </c>
      <c r="P346" s="455" t="s">
        <v>234</v>
      </c>
      <c r="Q346" s="455" t="s">
        <v>235</v>
      </c>
      <c r="R346" s="380" t="str">
        <f t="shared" si="308"/>
        <v>1002561</v>
      </c>
      <c r="S346" s="380">
        <v>1</v>
      </c>
      <c r="T346" s="455" t="s">
        <v>142</v>
      </c>
      <c r="U346" s="380">
        <v>60000</v>
      </c>
      <c r="V346" s="380">
        <f t="shared" si="309"/>
        <v>10800</v>
      </c>
      <c r="W346" s="380">
        <v>0</v>
      </c>
      <c r="X346" s="384">
        <v>345</v>
      </c>
      <c r="Y346" s="458" t="s">
        <v>47</v>
      </c>
      <c r="Z346" s="459">
        <f t="shared" si="310"/>
        <v>49200</v>
      </c>
      <c r="AA346" s="460"/>
      <c r="AB346" s="460"/>
      <c r="AC346" s="415">
        <f t="shared" si="311"/>
        <v>30000</v>
      </c>
      <c r="AD346" s="380"/>
      <c r="AE346" s="380"/>
      <c r="AF346" s="455" t="s">
        <v>231</v>
      </c>
      <c r="AG346" s="461">
        <v>8</v>
      </c>
      <c r="AH346" s="462">
        <v>13</v>
      </c>
      <c r="AI346" s="463" t="s">
        <v>229</v>
      </c>
      <c r="AJ346" s="455"/>
      <c r="AK346" s="455"/>
      <c r="AL346" s="380">
        <v>0</v>
      </c>
      <c r="AM346" s="380" t="s">
        <v>50</v>
      </c>
      <c r="AN346" s="380" t="s">
        <v>51</v>
      </c>
      <c r="AO346" s="380"/>
      <c r="AP346" s="380"/>
      <c r="AQ346" s="380"/>
      <c r="AR346" s="380"/>
      <c r="AS346" s="380" t="s">
        <v>534</v>
      </c>
      <c r="AU346" s="32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100256, 'Б-100256-13',date'2016-03-05',2, 29, 29, 'RUR', 1, 18, date'2016-03-06', date'2016-03-07', 1002561, 1, to_date('2016-03-11 00:00:00','YYYY-MM-DD HH24:MI:SS'), 60000, 10800, 0, 345, 0, 'c1', 8,null);insert into xxxx_oebs_cash_payment_test (ID, INVOICE_ID, OEBS_PAYMENT, DOC_DATE, COMISS_DATE) values (s_xxxx_oebs_cash_payment_test.NEXTVAL, 100256, 30000, to_date('2016-03-11 00:00:00','YYYY-MM-DD HH24:MI:SS'), date'2016-03-31' );insert into xxxx_client_discount_m  (ID,CLIENT_ID,CLIENT_AVG_DISCOUNT,DT) values (s_xxxx_client_discount_m.NEXTVAL,345, 13, date'2016-03-01');</v>
      </c>
    </row>
    <row r="347" spans="1:47" s="330" customFormat="1" ht="15" customHeight="1" x14ac:dyDescent="0.3">
      <c r="A347" s="427">
        <v>32</v>
      </c>
      <c r="B347" s="431"/>
      <c r="C347" s="403" t="str">
        <f t="shared" si="305"/>
        <v>100032</v>
      </c>
      <c r="D347" s="403" t="str">
        <f t="shared" si="306"/>
        <v>100032/13</v>
      </c>
      <c r="E347" s="404" t="s">
        <v>251</v>
      </c>
      <c r="F347" s="404" t="s">
        <v>252</v>
      </c>
      <c r="G347" s="377">
        <v>1</v>
      </c>
      <c r="H347" s="379">
        <v>100257</v>
      </c>
      <c r="I347" s="403" t="str">
        <f t="shared" si="307"/>
        <v>Б-100257-13</v>
      </c>
      <c r="J347" s="381">
        <v>2</v>
      </c>
      <c r="K347" s="454">
        <v>29</v>
      </c>
      <c r="L347" s="403" t="s">
        <v>42</v>
      </c>
      <c r="M347" s="406">
        <v>1</v>
      </c>
      <c r="N347" s="403">
        <v>18</v>
      </c>
      <c r="O347" s="404" t="s">
        <v>170</v>
      </c>
      <c r="P347" s="404" t="s">
        <v>234</v>
      </c>
      <c r="Q347" s="404" t="s">
        <v>235</v>
      </c>
      <c r="R347" s="407" t="str">
        <f t="shared" si="308"/>
        <v>1002571</v>
      </c>
      <c r="S347" s="403">
        <v>1</v>
      </c>
      <c r="T347" s="464" t="s">
        <v>146</v>
      </c>
      <c r="U347" s="403">
        <v>60000</v>
      </c>
      <c r="V347" s="403">
        <f t="shared" si="309"/>
        <v>10800</v>
      </c>
      <c r="W347" s="403">
        <v>0</v>
      </c>
      <c r="X347" s="384">
        <v>346</v>
      </c>
      <c r="Y347" s="408" t="s">
        <v>47</v>
      </c>
      <c r="Z347" s="386">
        <f t="shared" si="310"/>
        <v>49200</v>
      </c>
      <c r="AA347" s="409"/>
      <c r="AB347" s="409"/>
      <c r="AC347" s="410">
        <f t="shared" si="311"/>
        <v>30000</v>
      </c>
      <c r="AD347" s="403"/>
      <c r="AE347" s="403"/>
      <c r="AF347" s="404" t="s">
        <v>231</v>
      </c>
      <c r="AG347" s="411">
        <v>8</v>
      </c>
      <c r="AH347" s="412">
        <v>13</v>
      </c>
      <c r="AI347" s="413" t="s">
        <v>229</v>
      </c>
      <c r="AJ347" s="404"/>
      <c r="AK347" s="404"/>
      <c r="AL347" s="407">
        <v>0</v>
      </c>
      <c r="AM347" s="403" t="s">
        <v>50</v>
      </c>
      <c r="AN347" s="403" t="s">
        <v>51</v>
      </c>
      <c r="AO347" s="403"/>
      <c r="AP347" s="407"/>
      <c r="AQ347" s="407"/>
      <c r="AR347" s="407"/>
      <c r="AS347" s="377">
        <v>29520</v>
      </c>
      <c r="AU347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100257, 'Б-100257-13',date'2016-03-05',2, 29, 29, 'RUR', 1, 18, date'2016-03-06', date'2016-03-07', 1002571, 1, to_date('2016-04-11 00:00:00','YYYY-MM-DD HH24:MI:SS'), 60000, 10800, 0, 346, 0, 'c1', 8,null);insert into xxxx_oebs_cash_payment_test (ID, INVOICE_ID, OEBS_PAYMENT, DOC_DATE, COMISS_DATE) values (s_xxxx_oebs_cash_payment_test.NEXTVAL, 100257, 30000, to_date('2016-04-11 00:00:00','YYYY-MM-DD HH24:MI:SS'), date'2016-03-31' );insert into xxxx_client_discount_m  (ID,CLIENT_ID,CLIENT_AVG_DISCOUNT,DT) values (s_xxxx_client_discount_m.NEXTVAL,346, 13, date'2016-03-01');</v>
      </c>
    </row>
    <row r="348" spans="1:47" ht="15" customHeight="1" x14ac:dyDescent="0.3">
      <c r="A348" s="375">
        <v>33</v>
      </c>
      <c r="B348" s="441"/>
      <c r="C348" s="377" t="str">
        <f>"1000"&amp;A348</f>
        <v>100033</v>
      </c>
      <c r="D348" s="377" t="str">
        <f>"1000"&amp;A348&amp;"/13"</f>
        <v>100033/13</v>
      </c>
      <c r="E348" s="378" t="s">
        <v>251</v>
      </c>
      <c r="F348" s="378" t="s">
        <v>252</v>
      </c>
      <c r="G348" s="377">
        <v>1</v>
      </c>
      <c r="H348" s="379">
        <v>100258</v>
      </c>
      <c r="I348" s="380" t="str">
        <f>"Б-"&amp;H348&amp;"-13"</f>
        <v>Б-100258-13</v>
      </c>
      <c r="J348" s="381">
        <v>2</v>
      </c>
      <c r="K348" s="382">
        <v>2</v>
      </c>
      <c r="L348" s="382" t="s">
        <v>91</v>
      </c>
      <c r="M348" s="381">
        <v>1</v>
      </c>
      <c r="N348" s="377">
        <v>18</v>
      </c>
      <c r="O348" s="378" t="s">
        <v>167</v>
      </c>
      <c r="P348" s="378" t="s">
        <v>234</v>
      </c>
      <c r="Q348" s="378" t="s">
        <v>235</v>
      </c>
      <c r="R348" s="383" t="str">
        <f>H348&amp;"1"</f>
        <v>1002581</v>
      </c>
      <c r="S348" s="380">
        <v>1</v>
      </c>
      <c r="T348" s="378" t="s">
        <v>139</v>
      </c>
      <c r="U348" s="377">
        <v>50000</v>
      </c>
      <c r="V348" s="377">
        <f>U348*0.18</f>
        <v>9000</v>
      </c>
      <c r="W348" s="377">
        <v>0</v>
      </c>
      <c r="X348" s="384">
        <v>347</v>
      </c>
      <c r="Y348" s="385" t="s">
        <v>47</v>
      </c>
      <c r="Z348" s="386">
        <f t="shared" si="310"/>
        <v>41000</v>
      </c>
      <c r="AA348" s="387"/>
      <c r="AB348" s="388"/>
      <c r="AC348" s="379">
        <f>U348*0.5</f>
        <v>25000</v>
      </c>
      <c r="AD348" s="377"/>
      <c r="AE348" s="377"/>
      <c r="AF348" s="378" t="s">
        <v>231</v>
      </c>
      <c r="AG348" s="389">
        <v>8</v>
      </c>
      <c r="AH348" s="390">
        <v>13</v>
      </c>
      <c r="AI348" s="391" t="s">
        <v>229</v>
      </c>
      <c r="AJ348" s="378"/>
      <c r="AK348" s="378"/>
      <c r="AL348" s="383">
        <v>0</v>
      </c>
      <c r="AM348" s="380" t="s">
        <v>50</v>
      </c>
      <c r="AN348" s="377" t="s">
        <v>51</v>
      </c>
      <c r="AO348" s="377"/>
      <c r="AP348" s="383"/>
      <c r="AQ348" s="383"/>
      <c r="AR348" s="383"/>
      <c r="AS348" s="380" t="s">
        <v>99</v>
      </c>
      <c r="AU348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100258, 'Б-100258-13',date'2016-03-02',2, 2, 2, 'USD', 1, 18, date'2016-03-06', date'2016-03-07', 1002581, 1, to_date('2016-03-07 00:00:00','YYYY-MM-DD HH24:MI:SS'), 50000, 9000, 0, 347, 0, 'c1', 8,null);insert into xxxx_oebs_cash_payment_test (ID, INVOICE_ID, OEBS_PAYMENT, DOC_DATE, COMISS_DATE) values (s_xxxx_oebs_cash_payment_test.NEXTVAL, 100258, 25000, to_date('2016-03-07 00:00:00','YYYY-MM-DD HH24:MI:SS'), date'2016-03-31' );insert into xxxx_client_discount_m  (ID,CLIENT_ID,CLIENT_AVG_DISCOUNT,DT) values (s_xxxx_client_discount_m.NEXTVAL,347, 13, date'2016-03-01');</v>
      </c>
    </row>
    <row r="349" spans="1:47" ht="15" customHeight="1" x14ac:dyDescent="0.3">
      <c r="A349" s="375">
        <v>33</v>
      </c>
      <c r="B349" s="441"/>
      <c r="C349" s="377" t="str">
        <f t="shared" ref="C349:C352" si="312">"1000"&amp;A349</f>
        <v>100033</v>
      </c>
      <c r="D349" s="377" t="str">
        <f t="shared" ref="D349:D352" si="313">"1000"&amp;A349&amp;"/13"</f>
        <v>100033/13</v>
      </c>
      <c r="E349" s="378" t="s">
        <v>251</v>
      </c>
      <c r="F349" s="378" t="s">
        <v>252</v>
      </c>
      <c r="G349" s="377">
        <v>1</v>
      </c>
      <c r="H349" s="379">
        <v>100259</v>
      </c>
      <c r="I349" s="380" t="str">
        <f t="shared" ref="I349:I352" si="314">"Б-"&amp;H349&amp;"-13"</f>
        <v>Б-100259-13</v>
      </c>
      <c r="J349" s="381">
        <v>2</v>
      </c>
      <c r="K349" s="377">
        <v>7</v>
      </c>
      <c r="L349" s="382" t="s">
        <v>91</v>
      </c>
      <c r="M349" s="381">
        <v>1</v>
      </c>
      <c r="N349" s="377">
        <v>18</v>
      </c>
      <c r="O349" s="378" t="s">
        <v>168</v>
      </c>
      <c r="P349" s="378" t="s">
        <v>234</v>
      </c>
      <c r="Q349" s="378" t="s">
        <v>235</v>
      </c>
      <c r="R349" s="383" t="str">
        <f t="shared" ref="R349:R352" si="315">H349&amp;"1"</f>
        <v>1002591</v>
      </c>
      <c r="S349" s="380">
        <v>1</v>
      </c>
      <c r="T349" s="378" t="s">
        <v>140</v>
      </c>
      <c r="U349" s="377">
        <v>50000</v>
      </c>
      <c r="V349" s="377">
        <f t="shared" ref="V349:V352" si="316">U349*0.18</f>
        <v>9000</v>
      </c>
      <c r="W349" s="377">
        <v>0</v>
      </c>
      <c r="X349" s="384">
        <v>348</v>
      </c>
      <c r="Y349" s="385" t="s">
        <v>47</v>
      </c>
      <c r="Z349" s="386">
        <f t="shared" si="310"/>
        <v>41000</v>
      </c>
      <c r="AA349" s="387"/>
      <c r="AB349" s="429"/>
      <c r="AC349" s="379">
        <f t="shared" ref="AC349:AC352" si="317">U349*0.5</f>
        <v>25000</v>
      </c>
      <c r="AD349" s="377"/>
      <c r="AE349" s="377"/>
      <c r="AF349" s="378" t="s">
        <v>231</v>
      </c>
      <c r="AG349" s="389">
        <v>8</v>
      </c>
      <c r="AH349" s="395">
        <v>7</v>
      </c>
      <c r="AI349" s="391" t="s">
        <v>229</v>
      </c>
      <c r="AJ349" s="378"/>
      <c r="AK349" s="378"/>
      <c r="AL349" s="383">
        <v>0</v>
      </c>
      <c r="AM349" s="380" t="s">
        <v>50</v>
      </c>
      <c r="AN349" s="377" t="s">
        <v>51</v>
      </c>
      <c r="AO349" s="377"/>
      <c r="AP349" s="383"/>
      <c r="AQ349" s="383"/>
      <c r="AR349" s="383"/>
      <c r="AS349" t="s">
        <v>100</v>
      </c>
      <c r="AU349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100259, 'Б-100259-13',date'2016-03-03',2, 7, 7, 'USD', 1, 18, date'2016-03-06', date'2016-03-07', 1002591, 1, to_date('2016-03-08 00:00:00','YYYY-MM-DD HH24:MI:SS'), 50000, 9000, 0, 348, 0, 'c1', 8,null);insert into xxxx_oebs_cash_payment_test (ID, INVOICE_ID, OEBS_PAYMENT, DOC_DATE, COMISS_DATE) values (s_xxxx_oebs_cash_payment_test.NEXTVAL, 100259, 25000, to_date('2016-03-08 00:00:00','YYYY-MM-DD HH24:MI:SS'), date'2016-03-31' );insert into xxxx_client_discount_m  (ID,CLIENT_ID,CLIENT_AVG_DISCOUNT,DT) values (s_xxxx_client_discount_m.NEXTVAL,348, 7, date'2016-03-01');</v>
      </c>
    </row>
    <row r="350" spans="1:47" ht="15" customHeight="1" x14ac:dyDescent="0.3">
      <c r="A350" s="375">
        <v>33</v>
      </c>
      <c r="B350" s="441"/>
      <c r="C350" s="377" t="str">
        <f t="shared" si="312"/>
        <v>100033</v>
      </c>
      <c r="D350" s="377" t="str">
        <f t="shared" si="313"/>
        <v>100033/13</v>
      </c>
      <c r="E350" s="378" t="s">
        <v>251</v>
      </c>
      <c r="F350" s="378" t="s">
        <v>252</v>
      </c>
      <c r="G350" s="377">
        <v>1</v>
      </c>
      <c r="H350" s="379">
        <v>100260</v>
      </c>
      <c r="I350" s="380" t="str">
        <f t="shared" si="314"/>
        <v>Б-100260-13</v>
      </c>
      <c r="J350" s="381">
        <v>2</v>
      </c>
      <c r="K350" s="377">
        <v>7</v>
      </c>
      <c r="L350" s="382" t="s">
        <v>91</v>
      </c>
      <c r="M350" s="381">
        <v>1</v>
      </c>
      <c r="N350" s="377">
        <v>18</v>
      </c>
      <c r="O350" s="378" t="s">
        <v>168</v>
      </c>
      <c r="P350" s="378" t="s">
        <v>234</v>
      </c>
      <c r="Q350" s="378" t="s">
        <v>235</v>
      </c>
      <c r="R350" s="383" t="str">
        <f t="shared" si="315"/>
        <v>1002601</v>
      </c>
      <c r="S350" s="380">
        <v>1</v>
      </c>
      <c r="T350" s="378" t="s">
        <v>140</v>
      </c>
      <c r="U350" s="377">
        <v>50000</v>
      </c>
      <c r="V350" s="377">
        <f t="shared" si="316"/>
        <v>9000</v>
      </c>
      <c r="W350" s="377">
        <v>0</v>
      </c>
      <c r="X350" s="384">
        <v>349</v>
      </c>
      <c r="Y350" s="385" t="s">
        <v>47</v>
      </c>
      <c r="Z350" s="386">
        <f t="shared" si="310"/>
        <v>41000</v>
      </c>
      <c r="AA350" s="387"/>
      <c r="AB350" s="429"/>
      <c r="AC350" s="379">
        <f t="shared" si="317"/>
        <v>25000</v>
      </c>
      <c r="AD350" s="377"/>
      <c r="AE350" s="377"/>
      <c r="AF350" s="378" t="s">
        <v>231</v>
      </c>
      <c r="AG350" s="389">
        <v>8</v>
      </c>
      <c r="AH350" s="395">
        <v>7</v>
      </c>
      <c r="AI350" s="391" t="s">
        <v>229</v>
      </c>
      <c r="AJ350" s="378"/>
      <c r="AK350" s="378"/>
      <c r="AL350" s="383">
        <v>0</v>
      </c>
      <c r="AM350" s="380" t="s">
        <v>50</v>
      </c>
      <c r="AN350" s="377" t="s">
        <v>51</v>
      </c>
      <c r="AO350" s="377"/>
      <c r="AP350" s="383"/>
      <c r="AQ350" s="383"/>
      <c r="AR350" s="383"/>
      <c r="AS350" t="s">
        <v>89</v>
      </c>
      <c r="AU350" t="str">
        <f t="shared" si="27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100260, 'Б-100260-13',date'2016-03-03',2, 7, 7, 'USD', 1, 18, date'2016-03-06', date'2016-03-07', 1002601, 1, to_date('2016-03-08 00:00:00','YYYY-MM-DD HH24:MI:SS'), 50000, 9000, 0, 349, 0, 'c1', 8,null);insert into xxxx_oebs_cash_payment_test (ID, INVOICE_ID, OEBS_PAYMENT, DOC_DATE, COMISS_DATE) values (s_xxxx_oebs_cash_payment_test.NEXTVAL, 100260, 25000, to_date('2016-03-08 00:00:00','YYYY-MM-DD HH24:MI:SS'), date'2016-03-31' );insert into xxxx_client_discount_m  (ID,CLIENT_ID,CLIENT_AVG_DISCOUNT,DT) values (s_xxxx_client_discount_m.NEXTVAL,349, 7, date'2016-03-01');</v>
      </c>
    </row>
    <row r="351" spans="1:47" ht="15" customHeight="1" x14ac:dyDescent="0.3">
      <c r="A351" s="375">
        <v>33</v>
      </c>
      <c r="B351" s="441"/>
      <c r="C351" s="377" t="str">
        <f t="shared" si="312"/>
        <v>100033</v>
      </c>
      <c r="D351" s="377" t="str">
        <f t="shared" si="313"/>
        <v>100033/13</v>
      </c>
      <c r="E351" s="378" t="s">
        <v>251</v>
      </c>
      <c r="F351" s="378" t="s">
        <v>252</v>
      </c>
      <c r="G351" s="377">
        <v>1</v>
      </c>
      <c r="H351" s="379">
        <v>100261</v>
      </c>
      <c r="I351" s="380" t="str">
        <f t="shared" si="314"/>
        <v>Б-100261-13</v>
      </c>
      <c r="J351" s="381">
        <v>2</v>
      </c>
      <c r="K351" s="382">
        <v>11</v>
      </c>
      <c r="L351" s="382" t="s">
        <v>91</v>
      </c>
      <c r="M351" s="381">
        <v>1</v>
      </c>
      <c r="N351" s="377">
        <v>18</v>
      </c>
      <c r="O351" s="378" t="s">
        <v>169</v>
      </c>
      <c r="P351" s="378" t="s">
        <v>234</v>
      </c>
      <c r="Q351" s="378" t="s">
        <v>235</v>
      </c>
      <c r="R351" s="383" t="str">
        <f t="shared" si="315"/>
        <v>1002611</v>
      </c>
      <c r="S351" s="380">
        <v>1</v>
      </c>
      <c r="T351" s="378" t="s">
        <v>141</v>
      </c>
      <c r="U351" s="377">
        <v>50000</v>
      </c>
      <c r="V351" s="377">
        <f t="shared" si="316"/>
        <v>9000</v>
      </c>
      <c r="W351" s="377">
        <v>0</v>
      </c>
      <c r="X351" s="384">
        <v>350</v>
      </c>
      <c r="Y351" s="385" t="s">
        <v>47</v>
      </c>
      <c r="Z351" s="386">
        <f t="shared" si="310"/>
        <v>41000</v>
      </c>
      <c r="AA351" s="387"/>
      <c r="AB351" s="396"/>
      <c r="AC351" s="379">
        <f t="shared" si="317"/>
        <v>25000</v>
      </c>
      <c r="AD351" s="377"/>
      <c r="AE351" s="377"/>
      <c r="AF351" s="378" t="s">
        <v>231</v>
      </c>
      <c r="AG351" s="389">
        <v>8</v>
      </c>
      <c r="AH351" s="397">
        <v>20</v>
      </c>
      <c r="AI351" s="391" t="s">
        <v>229</v>
      </c>
      <c r="AJ351" s="378"/>
      <c r="AK351" s="378"/>
      <c r="AL351" s="383">
        <v>0</v>
      </c>
      <c r="AM351" s="380" t="s">
        <v>50</v>
      </c>
      <c r="AN351" s="377" t="s">
        <v>51</v>
      </c>
      <c r="AO351" s="377"/>
      <c r="AP351" s="383"/>
      <c r="AQ351" s="383"/>
      <c r="AR351" s="383"/>
      <c r="AS351" t="s">
        <v>90</v>
      </c>
      <c r="AU351" t="str">
        <f t="shared" ref="AU351:AU368" si="31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"&amp;A351&amp;", "&amp;C351&amp;", '"&amp;D351&amp;"', date'"&amp;E351&amp;"', date'"&amp;F351&amp;"', "&amp;G351&amp;", "&amp;H351&amp;", '"&amp;I351&amp;"',date'"&amp;O351&amp;"',"&amp;J351&amp;", "&amp;K351&amp;", "&amp;K351&amp;", '"&amp;L351&amp;"', "&amp;M351&amp;", "&amp;N351&amp;", date'"&amp;P351&amp;"', date'"&amp;Q351&amp;"', "&amp;R351&amp;", "&amp;S351&amp;", to_date('"&amp;T351&amp;"','YYYY-MM-DD HH24:MI:SS'), "&amp;U351&amp;", "&amp;V351&amp;", "&amp;W351&amp;", "&amp;X351&amp;", "&amp;AL351&amp;", '"&amp;AN351&amp;"', "&amp;AG351&amp;","&amp;AM351&amp;");"&amp;
IF(LEN(AC351)&gt;0,"insert into xxxx_oebs_cash_payment_test (ID, INVOICE_ID, OEBS_PAYMENT, DOC_DATE, COMISS_DATE) values (s_xxxx_oebs_cash_payment_test.NEXTVAL, "&amp;H351&amp;", "&amp;AC351&amp;", to_date('"&amp;T351&amp;"','YYYY-MM-DD HH24:MI:SS'), "&amp;AF351&amp;" );","")&amp;
IF(LEN(AD351)&gt;0,"insert into xxxx_oebs_cash_payment_test (ID, INVOICE_ID, OEBS_PAYMENT, DOC_DATE, COMISS_DATE) values (s_xxxx_oebs_cash_payment_test.NEXTVAL, "&amp;H351&amp;", "&amp;AD351&amp;", to_date('"&amp;T351&amp;"','YYYY-MM-DD HH24:MI:SS'), "&amp;AF351&amp;" );","")&amp;
IF(LEN(AE351)&gt;0,"insert into xxxx_oebs_cash_payment_test (ID, INVOICE_ID, OEBS_PAYMENT, DOC_DATE, COMISS_DATE) values (s_xxxx_oebs_cash_payment_test.NEXTVAL, "&amp;H351&amp;", "&amp;AE351&amp;", to_date('"&amp;T351&amp;"','YYYY-MM-DD HH24:MI:SS'), "&amp;AF351&amp;" );","")&amp;
IF(LEN(AH351)&gt;0,"insert into xxxx_client_discount_m  (ID,CLIENT_ID,CLIENT_AVG_DISCOUNT,DT) values (s_xxxx_client_discount_m.NEXTVAL,"&amp;X351&amp;", "&amp;AH351&amp;", "&amp;AI351&amp;");","")&amp;
IF(LEN(AJ351)&gt;0,"insert into xxxx_client_discount_m  (ID,CLIENT_ID,CLIENT_AVG_DISCOUNT,DT) values (s_xxxx_client_discount_m.NEXTVAL,"&amp;X351&amp;", "&amp;AJ351&amp;", "&amp;AK351&amp;");","")&amp;
IF(LEN(AO351)&gt;0,"insert into xxxx_contract_signed_attr (ID, CONTRACT_ID, CODE, KEY_NUM) values (s_xxxx_contract_signed_attr.NEXTVAL, "&amp;C351&amp;", 'SUPERCOMMISSION_BONUS' , "&amp;AO351&amp;" );","")&amp;
IF(LEN(AP351)&gt;0,"insert into xxxx_loyal_clients_contr_attr (ID, CONTRACT_ID, CLIENT_ID, LC_TURNOVER, COLLATERAL_FIRST_DT, COLLATERAL_END_DT) values (s_xxxx_loyal_clients_contr_atr.NEXTVAL, "&amp;C351&amp;", "&amp;X351&amp;", "&amp;AP351&amp;", "&amp;AQ351&amp;", "&amp;AR351&amp;"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100261, 'Б-100261-13',date'2016-03-04',2, 11, 11, 'USD', 1, 18, date'2016-03-06', date'2016-03-07', 1002611, 1, to_date('2016-03-09 00:00:00','YYYY-MM-DD HH24:MI:SS'), 50000, 9000, 0, 350, 0, 'c1', 8,null);insert into xxxx_oebs_cash_payment_test (ID, INVOICE_ID, OEBS_PAYMENT, DOC_DATE, COMISS_DATE) values (s_xxxx_oebs_cash_payment_test.NEXTVAL, 100261, 25000, to_date('2016-03-09 00:00:00','YYYY-MM-DD HH24:MI:SS'), date'2016-03-31' );insert into xxxx_client_discount_m  (ID,CLIENT_ID,CLIENT_AVG_DISCOUNT,DT) values (s_xxxx_client_discount_m.NEXTVAL,350, 20, date'2016-03-01');</v>
      </c>
    </row>
    <row r="352" spans="1:47" ht="15" customHeight="1" x14ac:dyDescent="0.3">
      <c r="A352" s="375">
        <v>33</v>
      </c>
      <c r="B352" s="441"/>
      <c r="C352" s="377" t="str">
        <f t="shared" si="312"/>
        <v>100033</v>
      </c>
      <c r="D352" s="377" t="str">
        <f t="shared" si="313"/>
        <v>100033/13</v>
      </c>
      <c r="E352" s="378" t="s">
        <v>251</v>
      </c>
      <c r="F352" s="378" t="s">
        <v>252</v>
      </c>
      <c r="G352" s="377">
        <v>1</v>
      </c>
      <c r="H352" s="379">
        <v>100262</v>
      </c>
      <c r="I352" s="380" t="str">
        <f t="shared" si="314"/>
        <v>Б-100262-13</v>
      </c>
      <c r="J352" s="381">
        <v>2</v>
      </c>
      <c r="K352" s="398">
        <v>1</v>
      </c>
      <c r="L352" s="382" t="s">
        <v>91</v>
      </c>
      <c r="M352" s="381">
        <v>1</v>
      </c>
      <c r="N352" s="377">
        <v>18</v>
      </c>
      <c r="O352" s="378" t="s">
        <v>170</v>
      </c>
      <c r="P352" s="378" t="s">
        <v>234</v>
      </c>
      <c r="Q352" s="378" t="s">
        <v>235</v>
      </c>
      <c r="R352" s="383" t="str">
        <f t="shared" si="315"/>
        <v>1002621</v>
      </c>
      <c r="S352" s="380">
        <v>1</v>
      </c>
      <c r="T352" s="378" t="s">
        <v>142</v>
      </c>
      <c r="U352" s="377">
        <v>50000</v>
      </c>
      <c r="V352" s="377">
        <f t="shared" si="316"/>
        <v>9000</v>
      </c>
      <c r="W352" s="377">
        <v>0</v>
      </c>
      <c r="X352" s="384">
        <v>351</v>
      </c>
      <c r="Y352" s="385" t="s">
        <v>47</v>
      </c>
      <c r="Z352" s="386">
        <f t="shared" si="310"/>
        <v>41000</v>
      </c>
      <c r="AA352" s="387"/>
      <c r="AB352" s="396"/>
      <c r="AC352" s="379">
        <f t="shared" si="317"/>
        <v>25000</v>
      </c>
      <c r="AD352" s="377"/>
      <c r="AE352" s="377"/>
      <c r="AF352" s="378" t="s">
        <v>231</v>
      </c>
      <c r="AG352" s="389">
        <v>8</v>
      </c>
      <c r="AH352" s="397">
        <v>13</v>
      </c>
      <c r="AI352" s="391" t="s">
        <v>229</v>
      </c>
      <c r="AJ352" s="378"/>
      <c r="AK352" s="378"/>
      <c r="AL352" s="383">
        <v>0</v>
      </c>
      <c r="AM352" s="380" t="s">
        <v>50</v>
      </c>
      <c r="AN352" s="377" t="s">
        <v>51</v>
      </c>
      <c r="AO352" s="377"/>
      <c r="AP352" s="383"/>
      <c r="AQ352" s="383"/>
      <c r="AR352" s="383"/>
      <c r="AU352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100262, 'Б-100262-13',date'2016-03-05',2, 1, 1, 'USD', 1, 18, date'2016-03-06', date'2016-03-07', 1002621, 1, to_date('2016-03-11 00:00:00','YYYY-MM-DD HH24:MI:SS'), 50000, 9000, 0, 351, 0, 'c1', 8,null);insert into xxxx_oebs_cash_payment_test (ID, INVOICE_ID, OEBS_PAYMENT, DOC_DATE, COMISS_DATE) values (s_xxxx_oebs_cash_payment_test.NEXTVAL, 100262, 25000, to_date('2016-03-11 00:00:00','YYYY-MM-DD HH24:MI:SS'), date'2016-03-31' );insert into xxxx_client_discount_m  (ID,CLIENT_ID,CLIENT_AVG_DISCOUNT,DT) values (s_xxxx_client_discount_m.NEXTVAL,351, 13, date'2016-03-01');</v>
      </c>
    </row>
    <row r="353" spans="1:47" ht="15" customHeight="1" x14ac:dyDescent="0.3">
      <c r="A353" s="375">
        <v>33</v>
      </c>
      <c r="B353" s="441"/>
      <c r="C353" s="377" t="str">
        <f>"1000"&amp;A353</f>
        <v>100033</v>
      </c>
      <c r="D353" s="377" t="str">
        <f>"1000"&amp;A353&amp;"/13"</f>
        <v>100033/13</v>
      </c>
      <c r="E353" s="378" t="s">
        <v>251</v>
      </c>
      <c r="F353" s="378" t="s">
        <v>252</v>
      </c>
      <c r="G353" s="377">
        <v>1</v>
      </c>
      <c r="H353" s="379">
        <v>100263</v>
      </c>
      <c r="I353" s="380" t="str">
        <f>"Б-"&amp;H353&amp;"-13"</f>
        <v>Б-100263-13</v>
      </c>
      <c r="J353" s="381">
        <v>2</v>
      </c>
      <c r="K353" s="377">
        <v>7</v>
      </c>
      <c r="L353" s="377" t="s">
        <v>42</v>
      </c>
      <c r="M353" s="381">
        <v>1</v>
      </c>
      <c r="N353" s="377">
        <v>18</v>
      </c>
      <c r="O353" s="378" t="s">
        <v>167</v>
      </c>
      <c r="P353" s="378" t="s">
        <v>234</v>
      </c>
      <c r="Q353" s="378" t="s">
        <v>235</v>
      </c>
      <c r="R353" s="383" t="str">
        <f>H353&amp;"1"</f>
        <v>1002631</v>
      </c>
      <c r="S353" s="380">
        <v>1</v>
      </c>
      <c r="T353" s="394" t="s">
        <v>143</v>
      </c>
      <c r="U353" s="377">
        <v>50000</v>
      </c>
      <c r="V353" s="377">
        <f>U353*0.18</f>
        <v>9000</v>
      </c>
      <c r="W353" s="377">
        <v>0</v>
      </c>
      <c r="X353" s="384">
        <v>352</v>
      </c>
      <c r="Y353" s="385" t="s">
        <v>47</v>
      </c>
      <c r="Z353" s="386">
        <f t="shared" si="310"/>
        <v>41000</v>
      </c>
      <c r="AA353" s="387"/>
      <c r="AB353" s="388"/>
      <c r="AC353" s="379">
        <f>U353*0.5</f>
        <v>25000</v>
      </c>
      <c r="AD353" s="377"/>
      <c r="AE353" s="377"/>
      <c r="AF353" s="394" t="s">
        <v>232</v>
      </c>
      <c r="AG353" s="389">
        <v>8</v>
      </c>
      <c r="AH353" s="390">
        <v>13</v>
      </c>
      <c r="AI353" s="391" t="s">
        <v>229</v>
      </c>
      <c r="AJ353" s="378"/>
      <c r="AK353" s="378"/>
      <c r="AL353" s="383">
        <v>0</v>
      </c>
      <c r="AM353" s="380" t="s">
        <v>50</v>
      </c>
      <c r="AN353" s="377" t="s">
        <v>51</v>
      </c>
      <c r="AO353" s="377"/>
      <c r="AP353" s="383"/>
      <c r="AQ353" s="383"/>
      <c r="AR353" s="383"/>
      <c r="AU353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100263, 'Б-100263-13',date'2016-03-02',2, 7, 7, 'RUR', 1, 18, date'2016-03-06', date'2016-03-07', 1002631, 1, to_date('2016-04-07 00:00:00','YYYY-MM-DD HH24:MI:SS'), 50000, 9000, 0, 352, 0, 'c1', 8,null);insert into xxxx_oebs_cash_payment_test (ID, INVOICE_ID, OEBS_PAYMENT, DOC_DATE, COMISS_DATE) values (s_xxxx_oebs_cash_payment_test.NEXTVAL, 100263, 25000, to_date('2016-04-07 00:00:00','YYYY-MM-DD HH24:MI:SS'), date'2016-04-30' );insert into xxxx_client_discount_m  (ID,CLIENT_ID,CLIENT_AVG_DISCOUNT,DT) values (s_xxxx_client_discount_m.NEXTVAL,352, 13, date'2016-03-01');</v>
      </c>
    </row>
    <row r="354" spans="1:47" ht="15" customHeight="1" x14ac:dyDescent="0.3">
      <c r="A354" s="375">
        <v>33</v>
      </c>
      <c r="B354" s="441"/>
      <c r="C354" s="377" t="str">
        <f t="shared" ref="C354:C357" si="319">"1000"&amp;A354</f>
        <v>100033</v>
      </c>
      <c r="D354" s="377" t="str">
        <f t="shared" ref="D354:D357" si="320">"1000"&amp;A354&amp;"/13"</f>
        <v>100033/13</v>
      </c>
      <c r="E354" s="378" t="s">
        <v>251</v>
      </c>
      <c r="F354" s="378" t="s">
        <v>252</v>
      </c>
      <c r="G354" s="377">
        <v>1</v>
      </c>
      <c r="H354" s="379">
        <v>100264</v>
      </c>
      <c r="I354" s="380" t="str">
        <f t="shared" ref="I354:I357" si="321">"Б-"&amp;H354&amp;"-13"</f>
        <v>Б-100264-13</v>
      </c>
      <c r="J354" s="381">
        <v>2</v>
      </c>
      <c r="K354" s="398">
        <v>12</v>
      </c>
      <c r="L354" s="377" t="s">
        <v>42</v>
      </c>
      <c r="M354" s="381">
        <v>1</v>
      </c>
      <c r="N354" s="377">
        <v>18</v>
      </c>
      <c r="O354" s="378" t="s">
        <v>168</v>
      </c>
      <c r="P354" s="378" t="s">
        <v>234</v>
      </c>
      <c r="Q354" s="378" t="s">
        <v>235</v>
      </c>
      <c r="R354" s="383" t="str">
        <f t="shared" ref="R354:R357" si="322">H354&amp;"1"</f>
        <v>1002641</v>
      </c>
      <c r="S354" s="380">
        <v>1</v>
      </c>
      <c r="T354" s="394" t="s">
        <v>144</v>
      </c>
      <c r="U354" s="377">
        <v>50000</v>
      </c>
      <c r="V354" s="377">
        <f t="shared" ref="V354:V357" si="323">U354*0.18</f>
        <v>9000</v>
      </c>
      <c r="W354" s="377">
        <v>0</v>
      </c>
      <c r="X354" s="384">
        <v>353</v>
      </c>
      <c r="Y354" s="385" t="s">
        <v>47</v>
      </c>
      <c r="Z354" s="386">
        <f t="shared" si="310"/>
        <v>41000</v>
      </c>
      <c r="AA354" s="387"/>
      <c r="AB354" s="429"/>
      <c r="AC354" s="379">
        <f t="shared" ref="AC354:AC357" si="324">U354*0.5</f>
        <v>25000</v>
      </c>
      <c r="AD354" s="377"/>
      <c r="AE354" s="377"/>
      <c r="AF354" s="394" t="s">
        <v>232</v>
      </c>
      <c r="AG354" s="389">
        <v>8</v>
      </c>
      <c r="AH354" s="395">
        <v>7</v>
      </c>
      <c r="AI354" s="391" t="s">
        <v>229</v>
      </c>
      <c r="AJ354" s="378"/>
      <c r="AK354" s="378"/>
      <c r="AL354" s="383">
        <v>0</v>
      </c>
      <c r="AM354" s="380" t="s">
        <v>50</v>
      </c>
      <c r="AN354" s="377" t="s">
        <v>51</v>
      </c>
      <c r="AO354" s="377"/>
      <c r="AP354" s="383"/>
      <c r="AQ354" s="383"/>
      <c r="AR354" s="383"/>
      <c r="AU354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100264, 'Б-100264-13',date'2016-03-03',2, 12, 12, 'RUR', 1, 18, date'2016-03-06', date'2016-03-07', 1002641, 1, to_date('2016-04-08 00:00:00','YYYY-MM-DD HH24:MI:SS'), 50000, 9000, 0, 353, 0, 'c1', 8,null);insert into xxxx_oebs_cash_payment_test (ID, INVOICE_ID, OEBS_PAYMENT, DOC_DATE, COMISS_DATE) values (s_xxxx_oebs_cash_payment_test.NEXTVAL, 100264, 25000, to_date('2016-04-08 00:00:00','YYYY-MM-DD HH24:MI:SS'), date'2016-04-30' );insert into xxxx_client_discount_m  (ID,CLIENT_ID,CLIENT_AVG_DISCOUNT,DT) values (s_xxxx_client_discount_m.NEXTVAL,353, 7, date'2016-03-01');</v>
      </c>
    </row>
    <row r="355" spans="1:47" ht="15" customHeight="1" x14ac:dyDescent="0.3">
      <c r="A355" s="375">
        <v>33</v>
      </c>
      <c r="B355" s="441"/>
      <c r="C355" s="377" t="str">
        <f t="shared" si="319"/>
        <v>100033</v>
      </c>
      <c r="D355" s="377" t="str">
        <f t="shared" si="320"/>
        <v>100033/13</v>
      </c>
      <c r="E355" s="378" t="s">
        <v>251</v>
      </c>
      <c r="F355" s="378" t="s">
        <v>252</v>
      </c>
      <c r="G355" s="377">
        <v>1</v>
      </c>
      <c r="H355" s="379">
        <v>100265</v>
      </c>
      <c r="I355" s="380" t="str">
        <f t="shared" si="321"/>
        <v>Б-100265-13</v>
      </c>
      <c r="J355" s="381">
        <v>2</v>
      </c>
      <c r="K355" s="377">
        <v>7</v>
      </c>
      <c r="L355" s="377" t="s">
        <v>42</v>
      </c>
      <c r="M355" s="450">
        <v>0</v>
      </c>
      <c r="N355" s="377">
        <v>18</v>
      </c>
      <c r="O355" s="378" t="s">
        <v>168</v>
      </c>
      <c r="P355" s="378" t="s">
        <v>234</v>
      </c>
      <c r="Q355" s="378" t="s">
        <v>235</v>
      </c>
      <c r="R355" s="383" t="str">
        <f t="shared" si="322"/>
        <v>1002651</v>
      </c>
      <c r="S355" s="380">
        <v>1</v>
      </c>
      <c r="T355" s="394" t="s">
        <v>144</v>
      </c>
      <c r="U355" s="377">
        <v>50000</v>
      </c>
      <c r="V355" s="377">
        <f t="shared" si="323"/>
        <v>9000</v>
      </c>
      <c r="W355" s="377">
        <v>0</v>
      </c>
      <c r="X355" s="384">
        <v>354</v>
      </c>
      <c r="Y355" s="385" t="s">
        <v>47</v>
      </c>
      <c r="Z355" s="386">
        <f t="shared" si="310"/>
        <v>41000</v>
      </c>
      <c r="AA355" s="387"/>
      <c r="AB355" s="429"/>
      <c r="AC355" s="379">
        <f t="shared" si="324"/>
        <v>25000</v>
      </c>
      <c r="AD355" s="377"/>
      <c r="AE355" s="377"/>
      <c r="AF355" s="394" t="s">
        <v>232</v>
      </c>
      <c r="AG355" s="389">
        <v>8</v>
      </c>
      <c r="AH355" s="395">
        <v>7</v>
      </c>
      <c r="AI355" s="391" t="s">
        <v>229</v>
      </c>
      <c r="AJ355" s="378"/>
      <c r="AK355" s="378"/>
      <c r="AL355" s="383">
        <v>0</v>
      </c>
      <c r="AM355" s="380" t="s">
        <v>50</v>
      </c>
      <c r="AN355" s="377" t="s">
        <v>51</v>
      </c>
      <c r="AO355" s="377"/>
      <c r="AP355" s="383"/>
      <c r="AQ355" s="383"/>
      <c r="AR355" s="383"/>
      <c r="AU355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100265, 'Б-100265-13',date'2016-03-03',2, 7, 7, 'RUR', 0, 18, date'2016-03-06', date'2016-03-07', 1002651, 1, to_date('2016-04-08 00:00:00','YYYY-MM-DD HH24:MI:SS'), 50000, 9000, 0, 354, 0, 'c1', 8,null);insert into xxxx_oebs_cash_payment_test (ID, INVOICE_ID, OEBS_PAYMENT, DOC_DATE, COMISS_DATE) values (s_xxxx_oebs_cash_payment_test.NEXTVAL, 100265, 25000, to_date('2016-04-08 00:00:00','YYYY-MM-DD HH24:MI:SS'), date'2016-04-30' );insert into xxxx_client_discount_m  (ID,CLIENT_ID,CLIENT_AVG_DISCOUNT,DT) values (s_xxxx_client_discount_m.NEXTVAL,354, 7, date'2016-03-01');</v>
      </c>
    </row>
    <row r="356" spans="1:47" ht="15" customHeight="1" x14ac:dyDescent="0.3">
      <c r="A356" s="375">
        <v>33</v>
      </c>
      <c r="B356" s="441"/>
      <c r="C356" s="377" t="str">
        <f t="shared" si="319"/>
        <v>100033</v>
      </c>
      <c r="D356" s="377" t="str">
        <f t="shared" si="320"/>
        <v>100033/13</v>
      </c>
      <c r="E356" s="378" t="s">
        <v>251</v>
      </c>
      <c r="F356" s="378" t="s">
        <v>252</v>
      </c>
      <c r="G356" s="377">
        <v>1</v>
      </c>
      <c r="H356" s="379">
        <v>100266</v>
      </c>
      <c r="I356" s="380" t="str">
        <f t="shared" si="321"/>
        <v>Б-100266-13</v>
      </c>
      <c r="J356" s="381">
        <v>2</v>
      </c>
      <c r="K356" s="398">
        <v>11</v>
      </c>
      <c r="L356" s="377" t="s">
        <v>42</v>
      </c>
      <c r="M356" s="381">
        <v>1</v>
      </c>
      <c r="N356" s="377">
        <v>18</v>
      </c>
      <c r="O356" s="378" t="s">
        <v>169</v>
      </c>
      <c r="P356" s="378" t="s">
        <v>234</v>
      </c>
      <c r="Q356" s="378" t="s">
        <v>235</v>
      </c>
      <c r="R356" s="383" t="str">
        <f t="shared" si="322"/>
        <v>1002661</v>
      </c>
      <c r="S356" s="380">
        <v>1</v>
      </c>
      <c r="T356" s="394" t="s">
        <v>145</v>
      </c>
      <c r="U356" s="377">
        <v>50000</v>
      </c>
      <c r="V356" s="377">
        <f t="shared" si="323"/>
        <v>9000</v>
      </c>
      <c r="W356" s="377">
        <v>0</v>
      </c>
      <c r="X356" s="384">
        <v>355</v>
      </c>
      <c r="Y356" s="385" t="s">
        <v>47</v>
      </c>
      <c r="Z356" s="386">
        <f t="shared" si="310"/>
        <v>41000</v>
      </c>
      <c r="AA356" s="387"/>
      <c r="AB356" s="396"/>
      <c r="AC356" s="379">
        <f t="shared" si="324"/>
        <v>25000</v>
      </c>
      <c r="AD356" s="377"/>
      <c r="AE356" s="377"/>
      <c r="AF356" s="394" t="s">
        <v>232</v>
      </c>
      <c r="AG356" s="389">
        <v>8</v>
      </c>
      <c r="AH356" s="397">
        <v>20</v>
      </c>
      <c r="AI356" s="391" t="s">
        <v>229</v>
      </c>
      <c r="AJ356" s="378"/>
      <c r="AK356" s="378"/>
      <c r="AL356" s="383">
        <v>0</v>
      </c>
      <c r="AM356" s="380" t="s">
        <v>50</v>
      </c>
      <c r="AN356" s="377" t="s">
        <v>51</v>
      </c>
      <c r="AO356" s="377"/>
      <c r="AP356" s="383"/>
      <c r="AQ356" s="383"/>
      <c r="AR356" s="383"/>
      <c r="AU356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100266, 'Б-100266-13',date'2016-03-04',2, 11, 11, 'RUR', 1, 18, date'2016-03-06', date'2016-03-07', 1002661, 1, to_date('2016-04-09 00:00:00','YYYY-MM-DD HH24:MI:SS'), 50000, 9000, 0, 355, 0, 'c1', 8,null);insert into xxxx_oebs_cash_payment_test (ID, INVOICE_ID, OEBS_PAYMENT, DOC_DATE, COMISS_DATE) values (s_xxxx_oebs_cash_payment_test.NEXTVAL, 100266, 25000, to_date('2016-04-09 00:00:00','YYYY-MM-DD HH24:MI:SS'), date'2016-04-30' );insert into xxxx_client_discount_m  (ID,CLIENT_ID,CLIENT_AVG_DISCOUNT,DT) values (s_xxxx_client_discount_m.NEXTVAL,355, 20, date'2016-03-01');</v>
      </c>
    </row>
    <row r="357" spans="1:47" ht="15" customHeight="1" x14ac:dyDescent="0.3">
      <c r="A357" s="375">
        <v>33</v>
      </c>
      <c r="B357" s="441"/>
      <c r="C357" s="377" t="str">
        <f t="shared" si="319"/>
        <v>100033</v>
      </c>
      <c r="D357" s="377" t="str">
        <f t="shared" si="320"/>
        <v>100033/13</v>
      </c>
      <c r="E357" s="378" t="s">
        <v>251</v>
      </c>
      <c r="F357" s="378" t="s">
        <v>252</v>
      </c>
      <c r="G357" s="377">
        <v>1</v>
      </c>
      <c r="H357" s="379">
        <v>100267</v>
      </c>
      <c r="I357" s="380" t="str">
        <f t="shared" si="321"/>
        <v>Б-100267-13</v>
      </c>
      <c r="J357" s="381">
        <v>2</v>
      </c>
      <c r="K357" s="398">
        <v>1</v>
      </c>
      <c r="L357" s="377" t="s">
        <v>42</v>
      </c>
      <c r="M357" s="381">
        <v>1</v>
      </c>
      <c r="N357" s="377">
        <v>18</v>
      </c>
      <c r="O357" s="378" t="s">
        <v>170</v>
      </c>
      <c r="P357" s="378" t="s">
        <v>234</v>
      </c>
      <c r="Q357" s="378" t="s">
        <v>235</v>
      </c>
      <c r="R357" s="383" t="str">
        <f t="shared" si="322"/>
        <v>1002671</v>
      </c>
      <c r="S357" s="380">
        <v>1</v>
      </c>
      <c r="T357" s="394" t="s">
        <v>146</v>
      </c>
      <c r="U357" s="377">
        <v>50000</v>
      </c>
      <c r="V357" s="377">
        <f t="shared" si="323"/>
        <v>9000</v>
      </c>
      <c r="W357" s="377">
        <v>0</v>
      </c>
      <c r="X357" s="384">
        <v>356</v>
      </c>
      <c r="Y357" s="385" t="s">
        <v>47</v>
      </c>
      <c r="Z357" s="386">
        <f t="shared" si="310"/>
        <v>41000</v>
      </c>
      <c r="AA357" s="387"/>
      <c r="AB357" s="396"/>
      <c r="AC357" s="379">
        <f t="shared" si="324"/>
        <v>25000</v>
      </c>
      <c r="AD357" s="377"/>
      <c r="AE357" s="377"/>
      <c r="AF357" s="394" t="s">
        <v>232</v>
      </c>
      <c r="AG357" s="389">
        <v>8</v>
      </c>
      <c r="AH357" s="397">
        <v>13</v>
      </c>
      <c r="AI357" s="391" t="s">
        <v>229</v>
      </c>
      <c r="AJ357" s="378"/>
      <c r="AK357" s="378"/>
      <c r="AL357" s="383">
        <v>0</v>
      </c>
      <c r="AM357" s="380" t="s">
        <v>50</v>
      </c>
      <c r="AN357" s="377" t="s">
        <v>51</v>
      </c>
      <c r="AO357" s="377"/>
      <c r="AP357" s="383"/>
      <c r="AQ357" s="383"/>
      <c r="AR357" s="383"/>
      <c r="AU357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100267, 'Б-100267-13',date'2016-03-05',2, 1, 1, 'RUR', 1, 18, date'2016-03-06', date'2016-03-07', 1002671, 1, to_date('2016-04-11 00:00:00','YYYY-MM-DD HH24:MI:SS'), 50000, 9000, 0, 356, 0, 'c1', 8,null);insert into xxxx_oebs_cash_payment_test (ID, INVOICE_ID, OEBS_PAYMENT, DOC_DATE, COMISS_DATE) values (s_xxxx_oebs_cash_payment_test.NEXTVAL, 100267, 25000, to_date('2016-04-11 00:00:00','YYYY-MM-DD HH24:MI:SS'), date'2016-04-30' );insert into xxxx_client_discount_m  (ID,CLIENT_ID,CLIENT_AVG_DISCOUNT,DT) values (s_xxxx_client_discount_m.NEXTVAL,356, 13, date'2016-03-01');</v>
      </c>
    </row>
    <row r="358" spans="1:47" ht="15" customHeight="1" x14ac:dyDescent="0.3">
      <c r="A358" s="375">
        <v>33</v>
      </c>
      <c r="B358" s="441"/>
      <c r="C358" s="377" t="str">
        <f>"1000"&amp;A358</f>
        <v>100033</v>
      </c>
      <c r="D358" s="377" t="str">
        <f>"1000"&amp;A358&amp;"/13"</f>
        <v>100033/13</v>
      </c>
      <c r="E358" s="378" t="s">
        <v>251</v>
      </c>
      <c r="F358" s="378" t="s">
        <v>252</v>
      </c>
      <c r="G358" s="377">
        <v>1</v>
      </c>
      <c r="H358" s="379">
        <v>100268</v>
      </c>
      <c r="I358" s="380" t="str">
        <f>"Б-"&amp;H358&amp;"-13"</f>
        <v>Б-100268-13</v>
      </c>
      <c r="J358" s="381">
        <v>2</v>
      </c>
      <c r="K358" s="377">
        <v>7</v>
      </c>
      <c r="L358" s="377" t="s">
        <v>42</v>
      </c>
      <c r="M358" s="381">
        <v>1</v>
      </c>
      <c r="N358" s="377">
        <v>18</v>
      </c>
      <c r="O358" s="378" t="s">
        <v>167</v>
      </c>
      <c r="P358" s="378" t="s">
        <v>234</v>
      </c>
      <c r="Q358" s="378" t="s">
        <v>235</v>
      </c>
      <c r="R358" s="383" t="str">
        <f>H358&amp;"1"</f>
        <v>1002681</v>
      </c>
      <c r="S358" s="380">
        <v>1</v>
      </c>
      <c r="T358" s="399" t="s">
        <v>147</v>
      </c>
      <c r="U358" s="377">
        <v>50000</v>
      </c>
      <c r="V358" s="377">
        <f>U358*0.18</f>
        <v>9000</v>
      </c>
      <c r="W358" s="377">
        <v>0</v>
      </c>
      <c r="X358" s="384">
        <v>357</v>
      </c>
      <c r="Y358" s="385" t="s">
        <v>47</v>
      </c>
      <c r="Z358" s="386">
        <f t="shared" si="310"/>
        <v>41000</v>
      </c>
      <c r="AA358" s="387"/>
      <c r="AB358" s="388"/>
      <c r="AC358" s="379">
        <f>U358*0.5</f>
        <v>25000</v>
      </c>
      <c r="AD358" s="377"/>
      <c r="AE358" s="377"/>
      <c r="AF358" s="399" t="s">
        <v>422</v>
      </c>
      <c r="AG358" s="389">
        <v>8</v>
      </c>
      <c r="AH358" s="390">
        <v>13</v>
      </c>
      <c r="AI358" s="391" t="s">
        <v>229</v>
      </c>
      <c r="AJ358" s="378"/>
      <c r="AK358" s="378"/>
      <c r="AL358" s="383">
        <v>0</v>
      </c>
      <c r="AM358" s="380" t="s">
        <v>50</v>
      </c>
      <c r="AN358" s="377" t="s">
        <v>51</v>
      </c>
      <c r="AO358" s="377"/>
      <c r="AP358" s="383"/>
      <c r="AQ358" s="383"/>
      <c r="AR358" s="383"/>
      <c r="AU358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100268, 'Б-100268-13',date'2016-03-02',2, 7, 7, 'RUR', 1, 18, date'2016-03-06', date'2016-03-07', 1002681, 1, to_date('2016-05-07 00:00:00','YYYY-MM-DD HH24:MI:SS'), 50000, 9000, 0, 357, 0, 'c1', 8,null);insert into xxxx_oebs_cash_payment_test (ID, INVOICE_ID, OEBS_PAYMENT, DOC_DATE, COMISS_DATE) values (s_xxxx_oebs_cash_payment_test.NEXTVAL, 100268, 25000, to_date('2016-05-07 00:00:00','YYYY-MM-DD HH24:MI:SS'), date'2016-05-31' );insert into xxxx_client_discount_m  (ID,CLIENT_ID,CLIENT_AVG_DISCOUNT,DT) values (s_xxxx_client_discount_m.NEXTVAL,357, 13, date'2016-03-01');</v>
      </c>
    </row>
    <row r="359" spans="1:47" ht="15" customHeight="1" x14ac:dyDescent="0.3">
      <c r="A359" s="375">
        <v>33</v>
      </c>
      <c r="B359" s="441"/>
      <c r="C359" s="377" t="str">
        <f t="shared" ref="C359:C362" si="325">"1000"&amp;A359</f>
        <v>100033</v>
      </c>
      <c r="D359" s="377" t="str">
        <f t="shared" ref="D359:D362" si="326">"1000"&amp;A359&amp;"/13"</f>
        <v>100033/13</v>
      </c>
      <c r="E359" s="378" t="s">
        <v>251</v>
      </c>
      <c r="F359" s="378" t="s">
        <v>252</v>
      </c>
      <c r="G359" s="377">
        <v>1</v>
      </c>
      <c r="H359" s="379">
        <v>100269</v>
      </c>
      <c r="I359" s="380" t="str">
        <f t="shared" ref="I359:I362" si="327">"Б-"&amp;H359&amp;"-13"</f>
        <v>Б-100269-13</v>
      </c>
      <c r="J359" s="381">
        <v>2</v>
      </c>
      <c r="K359" s="382">
        <v>3</v>
      </c>
      <c r="L359" s="377" t="s">
        <v>42</v>
      </c>
      <c r="M359" s="381">
        <v>1</v>
      </c>
      <c r="N359" s="377">
        <v>18</v>
      </c>
      <c r="O359" s="378" t="s">
        <v>168</v>
      </c>
      <c r="P359" s="378" t="s">
        <v>234</v>
      </c>
      <c r="Q359" s="378" t="s">
        <v>235</v>
      </c>
      <c r="R359" s="383" t="str">
        <f t="shared" ref="R359:R362" si="328">H359&amp;"1"</f>
        <v>1002691</v>
      </c>
      <c r="S359" s="380">
        <v>1</v>
      </c>
      <c r="T359" s="399" t="s">
        <v>148</v>
      </c>
      <c r="U359" s="377">
        <v>50000</v>
      </c>
      <c r="V359" s="377">
        <f t="shared" ref="V359:V362" si="329">U359*0.18</f>
        <v>9000</v>
      </c>
      <c r="W359" s="377">
        <v>0</v>
      </c>
      <c r="X359" s="384">
        <v>358</v>
      </c>
      <c r="Y359" s="385" t="s">
        <v>47</v>
      </c>
      <c r="Z359" s="386">
        <f t="shared" si="310"/>
        <v>41000</v>
      </c>
      <c r="AA359" s="387"/>
      <c r="AB359" s="429"/>
      <c r="AC359" s="379">
        <f t="shared" ref="AC359:AC362" si="330">U359*0.5</f>
        <v>25000</v>
      </c>
      <c r="AD359" s="377"/>
      <c r="AE359" s="377"/>
      <c r="AF359" s="399" t="s">
        <v>422</v>
      </c>
      <c r="AG359" s="389">
        <v>8</v>
      </c>
      <c r="AH359" s="395">
        <v>7</v>
      </c>
      <c r="AI359" s="391" t="s">
        <v>229</v>
      </c>
      <c r="AJ359" s="378"/>
      <c r="AK359" s="378"/>
      <c r="AL359" s="383">
        <v>0</v>
      </c>
      <c r="AM359" s="380" t="s">
        <v>50</v>
      </c>
      <c r="AN359" s="377" t="s">
        <v>51</v>
      </c>
      <c r="AO359" s="377"/>
      <c r="AP359" s="383"/>
      <c r="AQ359" s="383"/>
      <c r="AR359" s="383"/>
      <c r="AU359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100269, 'Б-100269-13',date'2016-03-03',2, 3, 3, 'RUR', 1, 18, date'2016-03-06', date'2016-03-07', 1002691, 1, to_date('2016-05-08 00:00:00','YYYY-MM-DD HH24:MI:SS'), 50000, 9000, 0, 358, 0, 'c1', 8,null);insert into xxxx_oebs_cash_payment_test (ID, INVOICE_ID, OEBS_PAYMENT, DOC_DATE, COMISS_DATE) values (s_xxxx_oebs_cash_payment_test.NEXTVAL, 100269, 25000, to_date('2016-05-08 00:00:00','YYYY-MM-DD HH24:MI:SS'), date'2016-05-31' );insert into xxxx_client_discount_m  (ID,CLIENT_ID,CLIENT_AVG_DISCOUNT,DT) values (s_xxxx_client_discount_m.NEXTVAL,358, 7, date'2016-03-01');</v>
      </c>
    </row>
    <row r="360" spans="1:47" ht="15" customHeight="1" x14ac:dyDescent="0.3">
      <c r="A360" s="375">
        <v>33</v>
      </c>
      <c r="B360" s="441"/>
      <c r="C360" s="377" t="str">
        <f t="shared" si="325"/>
        <v>100033</v>
      </c>
      <c r="D360" s="377" t="str">
        <f t="shared" si="326"/>
        <v>100033/13</v>
      </c>
      <c r="E360" s="378" t="s">
        <v>251</v>
      </c>
      <c r="F360" s="378" t="s">
        <v>252</v>
      </c>
      <c r="G360" s="377">
        <v>1</v>
      </c>
      <c r="H360" s="379">
        <v>100270</v>
      </c>
      <c r="I360" s="380" t="str">
        <f t="shared" si="327"/>
        <v>Б-100270-13</v>
      </c>
      <c r="J360" s="381">
        <v>2</v>
      </c>
      <c r="K360" s="377">
        <v>7</v>
      </c>
      <c r="L360" s="377" t="s">
        <v>42</v>
      </c>
      <c r="M360" s="381">
        <v>1</v>
      </c>
      <c r="N360" s="377">
        <v>18</v>
      </c>
      <c r="O360" s="378" t="s">
        <v>168</v>
      </c>
      <c r="P360" s="378" t="s">
        <v>234</v>
      </c>
      <c r="Q360" s="378" t="s">
        <v>235</v>
      </c>
      <c r="R360" s="383" t="str">
        <f t="shared" si="328"/>
        <v>1002701</v>
      </c>
      <c r="S360" s="380">
        <v>1</v>
      </c>
      <c r="T360" s="399" t="s">
        <v>148</v>
      </c>
      <c r="U360" s="377">
        <v>50000</v>
      </c>
      <c r="V360" s="377">
        <f t="shared" si="329"/>
        <v>9000</v>
      </c>
      <c r="W360" s="377">
        <v>0</v>
      </c>
      <c r="X360" s="384">
        <v>359</v>
      </c>
      <c r="Y360" s="385" t="s">
        <v>47</v>
      </c>
      <c r="Z360" s="386">
        <f t="shared" si="310"/>
        <v>41000</v>
      </c>
      <c r="AA360" s="387"/>
      <c r="AB360" s="429"/>
      <c r="AC360" s="379">
        <f t="shared" si="330"/>
        <v>25000</v>
      </c>
      <c r="AD360" s="377"/>
      <c r="AE360" s="377"/>
      <c r="AF360" s="399" t="s">
        <v>422</v>
      </c>
      <c r="AG360" s="389">
        <v>8</v>
      </c>
      <c r="AH360" s="395">
        <v>7</v>
      </c>
      <c r="AI360" s="391" t="s">
        <v>229</v>
      </c>
      <c r="AJ360" s="378"/>
      <c r="AK360" s="378"/>
      <c r="AL360" s="383">
        <v>0</v>
      </c>
      <c r="AM360" s="380" t="s">
        <v>50</v>
      </c>
      <c r="AN360" s="377" t="s">
        <v>51</v>
      </c>
      <c r="AO360" s="377"/>
      <c r="AP360" s="383"/>
      <c r="AQ360" s="383"/>
      <c r="AR360" s="383"/>
      <c r="AU360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100270, 'Б-100270-13',date'2016-03-03',2, 7, 7, 'RUR', 1, 18, date'2016-03-06', date'2016-03-07', 1002701, 1, to_date('2016-05-08 00:00:00','YYYY-MM-DD HH24:MI:SS'), 50000, 9000, 0, 359, 0, 'c1', 8,null);insert into xxxx_oebs_cash_payment_test (ID, INVOICE_ID, OEBS_PAYMENT, DOC_DATE, COMISS_DATE) values (s_xxxx_oebs_cash_payment_test.NEXTVAL, 100270, 25000, to_date('2016-05-08 00:00:00','YYYY-MM-DD HH24:MI:SS'), date'2016-05-31' );insert into xxxx_client_discount_m  (ID,CLIENT_ID,CLIENT_AVG_DISCOUNT,DT) values (s_xxxx_client_discount_m.NEXTVAL,359, 7, date'2016-03-01');</v>
      </c>
    </row>
    <row r="361" spans="1:47" ht="15" customHeight="1" x14ac:dyDescent="0.3">
      <c r="A361" s="375">
        <v>33</v>
      </c>
      <c r="B361" s="441"/>
      <c r="C361" s="377" t="str">
        <f t="shared" si="325"/>
        <v>100033</v>
      </c>
      <c r="D361" s="377" t="str">
        <f t="shared" si="326"/>
        <v>100033/13</v>
      </c>
      <c r="E361" s="378" t="s">
        <v>251</v>
      </c>
      <c r="F361" s="378" t="s">
        <v>252</v>
      </c>
      <c r="G361" s="377">
        <v>1</v>
      </c>
      <c r="H361" s="379">
        <v>100271</v>
      </c>
      <c r="I361" s="380" t="str">
        <f t="shared" si="327"/>
        <v>Б-100271-13</v>
      </c>
      <c r="J361" s="381">
        <v>2</v>
      </c>
      <c r="K361" s="465">
        <v>29</v>
      </c>
      <c r="L361" s="377" t="s">
        <v>42</v>
      </c>
      <c r="M361" s="381">
        <v>1</v>
      </c>
      <c r="N361" s="377">
        <v>18</v>
      </c>
      <c r="O361" s="378" t="s">
        <v>169</v>
      </c>
      <c r="P361" s="378" t="s">
        <v>234</v>
      </c>
      <c r="Q361" s="378" t="s">
        <v>235</v>
      </c>
      <c r="R361" s="383" t="str">
        <f t="shared" si="328"/>
        <v>1002711</v>
      </c>
      <c r="S361" s="380">
        <v>1</v>
      </c>
      <c r="T361" s="399" t="s">
        <v>149</v>
      </c>
      <c r="U361" s="377">
        <v>50000</v>
      </c>
      <c r="V361" s="377">
        <f t="shared" si="329"/>
        <v>9000</v>
      </c>
      <c r="W361" s="377">
        <v>0</v>
      </c>
      <c r="X361" s="384">
        <v>360</v>
      </c>
      <c r="Y361" s="385" t="s">
        <v>47</v>
      </c>
      <c r="Z361" s="386">
        <f t="shared" si="310"/>
        <v>41000</v>
      </c>
      <c r="AA361" s="387"/>
      <c r="AB361" s="396"/>
      <c r="AC361" s="379">
        <f t="shared" si="330"/>
        <v>25000</v>
      </c>
      <c r="AD361" s="377"/>
      <c r="AE361" s="377"/>
      <c r="AF361" s="399" t="s">
        <v>422</v>
      </c>
      <c r="AG361" s="389">
        <v>8</v>
      </c>
      <c r="AH361" s="397">
        <v>20</v>
      </c>
      <c r="AI361" s="391" t="s">
        <v>229</v>
      </c>
      <c r="AJ361" s="378"/>
      <c r="AK361" s="378"/>
      <c r="AL361" s="383">
        <v>0</v>
      </c>
      <c r="AM361" s="380" t="s">
        <v>50</v>
      </c>
      <c r="AN361" s="377" t="s">
        <v>51</v>
      </c>
      <c r="AO361" s="377"/>
      <c r="AP361" s="383"/>
      <c r="AQ361" s="383"/>
      <c r="AR361" s="383"/>
      <c r="AU361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100271, 'Б-100271-13',date'2016-03-04',2, 29, 29, 'RUR', 1, 18, date'2016-03-06', date'2016-03-07', 1002711, 1, to_date('2016-05-09 00:00:00','YYYY-MM-DD HH24:MI:SS'), 50000, 9000, 0, 360, 0, 'c1', 8,null);insert into xxxx_oebs_cash_payment_test (ID, INVOICE_ID, OEBS_PAYMENT, DOC_DATE, COMISS_DATE) values (s_xxxx_oebs_cash_payment_test.NEXTVAL, 100271, 25000, to_date('2016-05-09 00:00:00','YYYY-MM-DD HH24:MI:SS'), date'2016-05-31' );insert into xxxx_client_discount_m  (ID,CLIENT_ID,CLIENT_AVG_DISCOUNT,DT) values (s_xxxx_client_discount_m.NEXTVAL,360, 20, date'2016-03-01');</v>
      </c>
    </row>
    <row r="362" spans="1:47" ht="15" customHeight="1" x14ac:dyDescent="0.3">
      <c r="A362" s="375">
        <v>33</v>
      </c>
      <c r="B362" s="441"/>
      <c r="C362" s="403" t="str">
        <f t="shared" si="325"/>
        <v>100033</v>
      </c>
      <c r="D362" s="403" t="str">
        <f t="shared" si="326"/>
        <v>100033/13</v>
      </c>
      <c r="E362" s="404" t="s">
        <v>251</v>
      </c>
      <c r="F362" s="404" t="s">
        <v>252</v>
      </c>
      <c r="G362" s="377">
        <v>1</v>
      </c>
      <c r="H362" s="379">
        <v>100272</v>
      </c>
      <c r="I362" s="403" t="str">
        <f t="shared" si="327"/>
        <v>Б-100272-13</v>
      </c>
      <c r="J362" s="381">
        <v>2</v>
      </c>
      <c r="K362" s="405">
        <v>1</v>
      </c>
      <c r="L362" s="403" t="s">
        <v>42</v>
      </c>
      <c r="M362" s="406">
        <v>1</v>
      </c>
      <c r="N362" s="403">
        <v>18</v>
      </c>
      <c r="O362" s="404" t="s">
        <v>170</v>
      </c>
      <c r="P362" s="404" t="s">
        <v>234</v>
      </c>
      <c r="Q362" s="404" t="s">
        <v>235</v>
      </c>
      <c r="R362" s="407" t="str">
        <f t="shared" si="328"/>
        <v>1002721</v>
      </c>
      <c r="S362" s="403">
        <v>1</v>
      </c>
      <c r="T362" s="401" t="s">
        <v>150</v>
      </c>
      <c r="U362" s="377">
        <v>50000</v>
      </c>
      <c r="V362" s="403">
        <f t="shared" si="329"/>
        <v>9000</v>
      </c>
      <c r="W362" s="403">
        <v>0</v>
      </c>
      <c r="X362" s="384">
        <v>361</v>
      </c>
      <c r="Y362" s="408" t="s">
        <v>47</v>
      </c>
      <c r="Z362" s="386">
        <f t="shared" si="310"/>
        <v>41000</v>
      </c>
      <c r="AA362" s="409"/>
      <c r="AB362" s="409"/>
      <c r="AC362" s="410">
        <f t="shared" si="330"/>
        <v>25000</v>
      </c>
      <c r="AD362" s="403"/>
      <c r="AE362" s="403"/>
      <c r="AF362" s="401" t="s">
        <v>422</v>
      </c>
      <c r="AG362" s="411">
        <v>8</v>
      </c>
      <c r="AH362" s="412">
        <v>13</v>
      </c>
      <c r="AI362" s="413" t="s">
        <v>229</v>
      </c>
      <c r="AJ362" s="404"/>
      <c r="AK362" s="404"/>
      <c r="AL362" s="407">
        <v>0</v>
      </c>
      <c r="AM362" s="403" t="s">
        <v>50</v>
      </c>
      <c r="AN362" s="403" t="s">
        <v>51</v>
      </c>
      <c r="AO362" s="403"/>
      <c r="AP362" s="407"/>
      <c r="AQ362" s="407"/>
      <c r="AR362" s="407"/>
      <c r="AS362" s="330"/>
      <c r="AU362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100272, 'Б-100272-13',date'2016-03-05',2, 1, 1, 'RUR', 1, 18, date'2016-03-06', date'2016-03-07', 1002721, 1, to_date('2016-05-11 00:00:00','YYYY-MM-DD HH24:MI:SS'), 50000, 9000, 0, 361, 0, 'c1', 8,null);insert into xxxx_oebs_cash_payment_test (ID, INVOICE_ID, OEBS_PAYMENT, DOC_DATE, COMISS_DATE) values (s_xxxx_oebs_cash_payment_test.NEXTVAL, 100272, 25000, to_date('2016-05-11 00:00:00','YYYY-MM-DD HH24:MI:SS'), date'2016-05-31' );insert into xxxx_client_discount_m  (ID,CLIENT_ID,CLIENT_AVG_DISCOUNT,DT) values (s_xxxx_client_discount_m.NEXTVAL,361, 13, date'2016-03-01');</v>
      </c>
    </row>
    <row r="363" spans="1:47" ht="15" customHeight="1" x14ac:dyDescent="0.3">
      <c r="A363" s="375">
        <v>34</v>
      </c>
      <c r="B363" s="376"/>
      <c r="C363" s="377" t="str">
        <f>"1000"&amp;A363</f>
        <v>100034</v>
      </c>
      <c r="D363" s="377" t="str">
        <f>"1000"&amp;A363&amp;"/13"</f>
        <v>100034/13</v>
      </c>
      <c r="E363" s="378" t="s">
        <v>251</v>
      </c>
      <c r="F363" s="378" t="s">
        <v>252</v>
      </c>
      <c r="G363" s="377">
        <v>1</v>
      </c>
      <c r="H363" s="379">
        <v>100273</v>
      </c>
      <c r="I363" s="380" t="str">
        <f>"Б-"&amp;H363&amp;"-13"</f>
        <v>Б-100273-13</v>
      </c>
      <c r="J363" s="381">
        <v>2</v>
      </c>
      <c r="K363" s="377">
        <v>7</v>
      </c>
      <c r="L363" s="377" t="s">
        <v>42</v>
      </c>
      <c r="M363" s="381">
        <v>1</v>
      </c>
      <c r="N363" s="377">
        <v>18</v>
      </c>
      <c r="O363" s="378" t="s">
        <v>167</v>
      </c>
      <c r="P363" s="378" t="s">
        <v>234</v>
      </c>
      <c r="Q363" s="378" t="s">
        <v>235</v>
      </c>
      <c r="R363" s="383" t="str">
        <f>H363&amp;"1"</f>
        <v>1002731</v>
      </c>
      <c r="S363" s="380">
        <v>1</v>
      </c>
      <c r="T363" s="378" t="s">
        <v>139</v>
      </c>
      <c r="U363" s="377">
        <v>60976</v>
      </c>
      <c r="V363" s="377">
        <v>10976</v>
      </c>
      <c r="W363" s="377">
        <v>0</v>
      </c>
      <c r="X363" s="384">
        <v>362</v>
      </c>
      <c r="Y363" s="385" t="s">
        <v>47</v>
      </c>
      <c r="Z363" s="386">
        <f t="shared" si="310"/>
        <v>50000</v>
      </c>
      <c r="AA363" s="387"/>
      <c r="AB363" s="388"/>
      <c r="AC363" s="379">
        <f>U363*0.5</f>
        <v>30488</v>
      </c>
      <c r="AD363" s="377"/>
      <c r="AE363" s="377"/>
      <c r="AF363" s="378" t="s">
        <v>231</v>
      </c>
      <c r="AG363" s="389">
        <v>8</v>
      </c>
      <c r="AH363" s="390">
        <v>13</v>
      </c>
      <c r="AI363" s="391" t="s">
        <v>229</v>
      </c>
      <c r="AJ363" s="378"/>
      <c r="AK363" s="378"/>
      <c r="AL363" s="383">
        <v>0</v>
      </c>
      <c r="AM363" s="438">
        <v>1</v>
      </c>
      <c r="AN363" s="377" t="s">
        <v>51</v>
      </c>
      <c r="AO363" s="377"/>
      <c r="AP363" s="444">
        <v>10000</v>
      </c>
      <c r="AQ363" s="445" t="s">
        <v>83</v>
      </c>
      <c r="AR363" s="446" t="s">
        <v>84</v>
      </c>
      <c r="AS363" s="383" t="s">
        <v>94</v>
      </c>
      <c r="AU363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100273, 'Б-100273-13',date'2016-03-02',2, 7, 7, 'RUR', 1, 18, date'2016-03-06', date'2016-03-07', 1002731, 1, to_date('2016-03-07 00:00:00','YYYY-MM-DD HH24:MI:SS'), 60976, 10976, 0, 362, 0, 'c1', 8,1);insert into xxxx_oebs_cash_payment_test (ID, INVOICE_ID, OEBS_PAYMENT, DOC_DATE, COMISS_DATE) values (s_xxxx_oebs_cash_payment_test.NEXTVAL, 100273, 30488, to_date('2016-03-07 00:00:00','YYYY-MM-DD HH24:MI:SS'), date'2016-03-31' );insert into xxxx_client_discount_m  (ID,CLIENT_ID,CLIENT_AVG_DISCOUNT,DT) values (s_xxxx_client_discount_m.NEXTVAL,362, 13, date'2016-03-01');insert into xxxx_loyal_clients_contr_attr (ID, CONTRACT_ID, CLIENT_ID, LC_TURNOVER, COLLATERAL_FIRST_DT, COLLATERAL_END_DT) values (s_xxxx_loyal_clients_contr_atr.NEXTVAL, 100034, 362, 10000, date'2015-03-01', date'2015-09-30' );</v>
      </c>
    </row>
    <row r="364" spans="1:47" ht="15" customHeight="1" x14ac:dyDescent="0.3">
      <c r="A364" s="375">
        <v>34</v>
      </c>
      <c r="B364" s="376"/>
      <c r="C364" s="377" t="str">
        <f t="shared" ref="C364:C368" si="331">"1000"&amp;A364</f>
        <v>100034</v>
      </c>
      <c r="D364" s="377" t="str">
        <f t="shared" ref="D364:D368" si="332">"1000"&amp;A364&amp;"/13"</f>
        <v>100034/13</v>
      </c>
      <c r="E364" s="378" t="s">
        <v>251</v>
      </c>
      <c r="F364" s="378" t="s">
        <v>252</v>
      </c>
      <c r="G364" s="377">
        <v>1</v>
      </c>
      <c r="H364" s="379">
        <v>100274</v>
      </c>
      <c r="I364" s="380" t="str">
        <f t="shared" ref="I364:I368" si="333">"Б-"&amp;H364&amp;"-13"</f>
        <v>Б-100274-13</v>
      </c>
      <c r="J364" s="381">
        <v>2</v>
      </c>
      <c r="K364" s="377">
        <v>7</v>
      </c>
      <c r="L364" s="377" t="s">
        <v>42</v>
      </c>
      <c r="M364" s="381">
        <v>1</v>
      </c>
      <c r="N364" s="377">
        <v>18</v>
      </c>
      <c r="O364" s="378" t="s">
        <v>168</v>
      </c>
      <c r="P364" s="378" t="s">
        <v>234</v>
      </c>
      <c r="Q364" s="378" t="s">
        <v>235</v>
      </c>
      <c r="R364" s="383" t="str">
        <f t="shared" ref="R364:R368" si="334">H364&amp;"1"</f>
        <v>1002741</v>
      </c>
      <c r="S364" s="380">
        <v>1</v>
      </c>
      <c r="T364" s="378" t="s">
        <v>140</v>
      </c>
      <c r="U364" s="377">
        <v>90000</v>
      </c>
      <c r="V364" s="377">
        <f t="shared" ref="V364:V368" si="335">U364*0.18</f>
        <v>16200</v>
      </c>
      <c r="W364" s="377">
        <v>0</v>
      </c>
      <c r="X364" s="384">
        <v>363</v>
      </c>
      <c r="Y364" s="385" t="s">
        <v>47</v>
      </c>
      <c r="Z364" s="386">
        <f t="shared" si="310"/>
        <v>73800</v>
      </c>
      <c r="AA364" s="387"/>
      <c r="AB364" s="429"/>
      <c r="AC364" s="379">
        <f t="shared" ref="AC364:AC368" si="336">U364*0.5</f>
        <v>45000</v>
      </c>
      <c r="AD364" s="377"/>
      <c r="AE364" s="377"/>
      <c r="AF364" s="378" t="s">
        <v>231</v>
      </c>
      <c r="AG364" s="389">
        <v>8</v>
      </c>
      <c r="AH364" s="395">
        <v>7</v>
      </c>
      <c r="AI364" s="391" t="s">
        <v>229</v>
      </c>
      <c r="AJ364" s="378"/>
      <c r="AK364" s="378"/>
      <c r="AL364" s="383">
        <v>0</v>
      </c>
      <c r="AM364" s="380" t="s">
        <v>50</v>
      </c>
      <c r="AN364" s="377" t="s">
        <v>51</v>
      </c>
      <c r="AO364" s="377"/>
      <c r="AP364" s="383"/>
      <c r="AQ364" s="383"/>
      <c r="AR364" s="383"/>
      <c r="AS364" s="383">
        <v>50000</v>
      </c>
      <c r="AU364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100274, 'Б-100274-13',date'2016-03-03',2, 7, 7, 'RUR', 1, 18, date'2016-03-06', date'2016-03-07', 1002741, 1, to_date('2016-03-08 00:00:00','YYYY-MM-DD HH24:MI:SS'), 90000, 16200, 0, 363, 0, 'c1', 8,null);insert into xxxx_oebs_cash_payment_test (ID, INVOICE_ID, OEBS_PAYMENT, DOC_DATE, COMISS_DATE) values (s_xxxx_oebs_cash_payment_test.NEXTVAL, 100274, 45000, to_date('2016-03-08 00:00:00','YYYY-MM-DD HH24:MI:SS'), date'2016-03-31' );insert into xxxx_client_discount_m  (ID,CLIENT_ID,CLIENT_AVG_DISCOUNT,DT) values (s_xxxx_client_discount_m.NEXTVAL,363, 7, date'2016-03-01');</v>
      </c>
    </row>
    <row r="365" spans="1:47" ht="15" customHeight="1" x14ac:dyDescent="0.3">
      <c r="A365" s="375">
        <v>34</v>
      </c>
      <c r="B365" s="376"/>
      <c r="C365" s="377" t="str">
        <f t="shared" si="331"/>
        <v>100034</v>
      </c>
      <c r="D365" s="377" t="str">
        <f t="shared" si="332"/>
        <v>100034/13</v>
      </c>
      <c r="E365" s="378" t="s">
        <v>251</v>
      </c>
      <c r="F365" s="378" t="s">
        <v>252</v>
      </c>
      <c r="G365" s="377">
        <v>1</v>
      </c>
      <c r="H365" s="379">
        <v>100275</v>
      </c>
      <c r="I365" s="380" t="str">
        <f t="shared" si="333"/>
        <v>Б-100275-13</v>
      </c>
      <c r="J365" s="381">
        <v>2</v>
      </c>
      <c r="K365" s="377">
        <v>7</v>
      </c>
      <c r="L365" s="377" t="s">
        <v>42</v>
      </c>
      <c r="M365" s="381">
        <v>1</v>
      </c>
      <c r="N365" s="377">
        <v>18</v>
      </c>
      <c r="O365" s="378" t="s">
        <v>168</v>
      </c>
      <c r="P365" s="378" t="s">
        <v>234</v>
      </c>
      <c r="Q365" s="378" t="s">
        <v>235</v>
      </c>
      <c r="R365" s="383" t="str">
        <f t="shared" si="334"/>
        <v>1002751</v>
      </c>
      <c r="S365" s="380">
        <v>1</v>
      </c>
      <c r="T365" s="378" t="s">
        <v>140</v>
      </c>
      <c r="U365" s="377">
        <v>90000</v>
      </c>
      <c r="V365" s="377">
        <f t="shared" si="335"/>
        <v>16200</v>
      </c>
      <c r="W365" s="377">
        <v>0</v>
      </c>
      <c r="X365" s="384">
        <v>364</v>
      </c>
      <c r="Y365" s="385" t="s">
        <v>47</v>
      </c>
      <c r="Z365" s="386">
        <f t="shared" si="310"/>
        <v>73800</v>
      </c>
      <c r="AA365" s="387"/>
      <c r="AB365" s="429"/>
      <c r="AC365" s="379">
        <f t="shared" si="336"/>
        <v>45000</v>
      </c>
      <c r="AD365" s="377"/>
      <c r="AE365" s="377"/>
      <c r="AF365" s="378" t="s">
        <v>231</v>
      </c>
      <c r="AG365" s="389">
        <v>8</v>
      </c>
      <c r="AH365" s="395">
        <v>7</v>
      </c>
      <c r="AI365" s="391" t="s">
        <v>229</v>
      </c>
      <c r="AJ365" s="378"/>
      <c r="AK365" s="378"/>
      <c r="AL365" s="383">
        <v>0</v>
      </c>
      <c r="AM365" s="380" t="s">
        <v>50</v>
      </c>
      <c r="AN365" s="377" t="s">
        <v>51</v>
      </c>
      <c r="AO365" s="377"/>
      <c r="AP365" s="383"/>
      <c r="AQ365" s="383"/>
      <c r="AR365" s="383"/>
      <c r="AS365" s="383" t="s">
        <v>95</v>
      </c>
      <c r="AU365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100275, 'Б-100275-13',date'2016-03-03',2, 7, 7, 'RUR', 1, 18, date'2016-03-06', date'2016-03-07', 1002751, 1, to_date('2016-03-08 00:00:00','YYYY-MM-DD HH24:MI:SS'), 90000, 16200, 0, 364, 0, 'c1', 8,null);insert into xxxx_oebs_cash_payment_test (ID, INVOICE_ID, OEBS_PAYMENT, DOC_DATE, COMISS_DATE) values (s_xxxx_oebs_cash_payment_test.NEXTVAL, 100275, 45000, to_date('2016-03-08 00:00:00','YYYY-MM-DD HH24:MI:SS'), date'2016-03-31' );insert into xxxx_client_discount_m  (ID,CLIENT_ID,CLIENT_AVG_DISCOUNT,DT) values (s_xxxx_client_discount_m.NEXTVAL,364, 7, date'2016-03-01');</v>
      </c>
    </row>
    <row r="366" spans="1:47" ht="15" customHeight="1" x14ac:dyDescent="0.3">
      <c r="A366" s="375">
        <v>34</v>
      </c>
      <c r="B366" s="376"/>
      <c r="C366" s="377" t="str">
        <f t="shared" si="331"/>
        <v>100034</v>
      </c>
      <c r="D366" s="377" t="str">
        <f t="shared" si="332"/>
        <v>100034/13</v>
      </c>
      <c r="E366" s="378" t="s">
        <v>251</v>
      </c>
      <c r="F366" s="378" t="s">
        <v>252</v>
      </c>
      <c r="G366" s="377">
        <v>1</v>
      </c>
      <c r="H366" s="379">
        <v>100276</v>
      </c>
      <c r="I366" s="380" t="str">
        <f t="shared" si="333"/>
        <v>Б-100276-13</v>
      </c>
      <c r="J366" s="381">
        <v>2</v>
      </c>
      <c r="K366" s="377">
        <v>7</v>
      </c>
      <c r="L366" s="377" t="s">
        <v>42</v>
      </c>
      <c r="M366" s="381">
        <v>1</v>
      </c>
      <c r="N366" s="377">
        <v>18</v>
      </c>
      <c r="O366" s="378" t="s">
        <v>169</v>
      </c>
      <c r="P366" s="378" t="s">
        <v>234</v>
      </c>
      <c r="Q366" s="378" t="s">
        <v>235</v>
      </c>
      <c r="R366" s="383" t="str">
        <f t="shared" si="334"/>
        <v>1002761</v>
      </c>
      <c r="S366" s="380">
        <v>1</v>
      </c>
      <c r="T366" s="378" t="s">
        <v>141</v>
      </c>
      <c r="U366" s="377">
        <v>80000</v>
      </c>
      <c r="V366" s="377">
        <f t="shared" si="335"/>
        <v>14400</v>
      </c>
      <c r="W366" s="377">
        <v>0</v>
      </c>
      <c r="X366" s="384">
        <v>365</v>
      </c>
      <c r="Y366" s="385" t="s">
        <v>47</v>
      </c>
      <c r="Z366" s="386">
        <f t="shared" si="310"/>
        <v>65600</v>
      </c>
      <c r="AA366" s="387"/>
      <c r="AB366" s="396"/>
      <c r="AC366" s="379">
        <f t="shared" si="336"/>
        <v>40000</v>
      </c>
      <c r="AD366" s="377"/>
      <c r="AE366" s="377"/>
      <c r="AF366" s="378" t="s">
        <v>231</v>
      </c>
      <c r="AG366" s="389">
        <v>8</v>
      </c>
      <c r="AH366" s="397">
        <v>20</v>
      </c>
      <c r="AI366" s="391" t="s">
        <v>229</v>
      </c>
      <c r="AJ366" s="378"/>
      <c r="AK366" s="378"/>
      <c r="AL366" s="383">
        <v>0</v>
      </c>
      <c r="AM366" s="380" t="s">
        <v>50</v>
      </c>
      <c r="AN366" s="377" t="s">
        <v>51</v>
      </c>
      <c r="AO366" s="377"/>
      <c r="AP366" s="383"/>
      <c r="AQ366" s="383"/>
      <c r="AR366" s="383"/>
      <c r="AS366" s="383"/>
      <c r="AU366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100276, 'Б-100276-13',date'2016-03-04',2, 7, 7, 'RUR', 1, 18, date'2016-03-06', date'2016-03-07', 1002761, 1, to_date('2016-03-09 00:00:00','YYYY-MM-DD HH24:MI:SS'), 80000, 14400, 0, 365, 0, 'c1', 8,null);insert into xxxx_oebs_cash_payment_test (ID, INVOICE_ID, OEBS_PAYMENT, DOC_DATE, COMISS_DATE) values (s_xxxx_oebs_cash_payment_test.NEXTVAL, 100276, 40000, to_date('2016-03-09 00:00:00','YYYY-MM-DD HH24:MI:SS'), date'2016-03-31' );insert into xxxx_client_discount_m  (ID,CLIENT_ID,CLIENT_AVG_DISCOUNT,DT) values (s_xxxx_client_discount_m.NEXTVAL,365, 20, date'2016-03-01');</v>
      </c>
    </row>
    <row r="367" spans="1:47" s="329" customFormat="1" ht="15" customHeight="1" x14ac:dyDescent="0.3">
      <c r="A367" s="375">
        <v>34</v>
      </c>
      <c r="B367" s="439"/>
      <c r="C367" s="380" t="str">
        <f t="shared" si="331"/>
        <v>100034</v>
      </c>
      <c r="D367" s="380" t="str">
        <f t="shared" si="332"/>
        <v>100034/13</v>
      </c>
      <c r="E367" s="455" t="s">
        <v>251</v>
      </c>
      <c r="F367" s="455" t="s">
        <v>252</v>
      </c>
      <c r="G367" s="380">
        <v>1</v>
      </c>
      <c r="H367" s="415">
        <v>100277</v>
      </c>
      <c r="I367" s="380" t="str">
        <f t="shared" si="333"/>
        <v>Б-100277-13</v>
      </c>
      <c r="J367" s="456">
        <v>2</v>
      </c>
      <c r="K367" s="466">
        <v>11</v>
      </c>
      <c r="L367" s="380" t="s">
        <v>42</v>
      </c>
      <c r="M367" s="456">
        <v>1</v>
      </c>
      <c r="N367" s="380">
        <v>18</v>
      </c>
      <c r="O367" s="455" t="s">
        <v>170</v>
      </c>
      <c r="P367" s="455" t="s">
        <v>234</v>
      </c>
      <c r="Q367" s="455" t="s">
        <v>235</v>
      </c>
      <c r="R367" s="380" t="str">
        <f t="shared" si="334"/>
        <v>1002771</v>
      </c>
      <c r="S367" s="380">
        <v>1</v>
      </c>
      <c r="T367" s="455" t="s">
        <v>142</v>
      </c>
      <c r="U367" s="380">
        <v>60000</v>
      </c>
      <c r="V367" s="380">
        <f t="shared" si="335"/>
        <v>10800</v>
      </c>
      <c r="W367" s="380">
        <v>0</v>
      </c>
      <c r="X367" s="415">
        <v>366</v>
      </c>
      <c r="Y367" s="458" t="s">
        <v>47</v>
      </c>
      <c r="Z367" s="459">
        <f t="shared" si="310"/>
        <v>49200</v>
      </c>
      <c r="AA367" s="460"/>
      <c r="AB367" s="460"/>
      <c r="AC367" s="415">
        <f t="shared" si="336"/>
        <v>30000</v>
      </c>
      <c r="AD367" s="380"/>
      <c r="AE367" s="380"/>
      <c r="AF367" s="455" t="s">
        <v>231</v>
      </c>
      <c r="AG367" s="461">
        <v>8</v>
      </c>
      <c r="AH367" s="462">
        <v>13</v>
      </c>
      <c r="AI367" s="463" t="s">
        <v>229</v>
      </c>
      <c r="AJ367" s="455"/>
      <c r="AK367" s="455"/>
      <c r="AL367" s="380">
        <v>0</v>
      </c>
      <c r="AM367" s="380" t="s">
        <v>50</v>
      </c>
      <c r="AN367" s="380" t="s">
        <v>51</v>
      </c>
      <c r="AO367" s="380"/>
      <c r="AP367" s="380"/>
      <c r="AQ367" s="380"/>
      <c r="AR367" s="380"/>
      <c r="AS367" s="380"/>
      <c r="AU367" s="329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100277, 'Б-100277-13',date'2016-03-05',2, 11, 11, 'RUR', 1, 18, date'2016-03-06', date'2016-03-07', 1002771, 1, to_date('2016-03-11 00:00:00','YYYY-MM-DD HH24:MI:SS'), 60000, 10800, 0, 366, 0, 'c1', 8,null);insert into xxxx_oebs_cash_payment_test (ID, INVOICE_ID, OEBS_PAYMENT, DOC_DATE, COMISS_DATE) values (s_xxxx_oebs_cash_payment_test.NEXTVAL, 100277, 30000, to_date('2016-03-11 00:00:00','YYYY-MM-DD HH24:MI:SS'), date'2016-03-31' );insert into xxxx_client_discount_m  (ID,CLIENT_ID,CLIENT_AVG_DISCOUNT,DT) values (s_xxxx_client_discount_m.NEXTVAL,366, 13, date'2016-03-01');</v>
      </c>
    </row>
    <row r="368" spans="1:47" s="330" customFormat="1" ht="15" customHeight="1" x14ac:dyDescent="0.3">
      <c r="A368" s="375">
        <v>34</v>
      </c>
      <c r="B368" s="440"/>
      <c r="C368" s="403" t="str">
        <f t="shared" si="331"/>
        <v>100034</v>
      </c>
      <c r="D368" s="403" t="str">
        <f t="shared" si="332"/>
        <v>100034/13</v>
      </c>
      <c r="E368" s="404" t="s">
        <v>251</v>
      </c>
      <c r="F368" s="404" t="s">
        <v>252</v>
      </c>
      <c r="G368" s="377">
        <v>1</v>
      </c>
      <c r="H368" s="379">
        <v>100278</v>
      </c>
      <c r="I368" s="403" t="str">
        <f t="shared" si="333"/>
        <v>Б-100278-13</v>
      </c>
      <c r="J368" s="381">
        <v>2</v>
      </c>
      <c r="K368" s="454">
        <v>29</v>
      </c>
      <c r="L368" s="403" t="s">
        <v>42</v>
      </c>
      <c r="M368" s="406">
        <v>1</v>
      </c>
      <c r="N368" s="403">
        <v>18</v>
      </c>
      <c r="O368" s="404" t="s">
        <v>170</v>
      </c>
      <c r="P368" s="404" t="s">
        <v>234</v>
      </c>
      <c r="Q368" s="404" t="s">
        <v>235</v>
      </c>
      <c r="R368" s="407" t="str">
        <f t="shared" si="334"/>
        <v>1002781</v>
      </c>
      <c r="S368" s="403">
        <v>1</v>
      </c>
      <c r="T368" s="404" t="s">
        <v>142</v>
      </c>
      <c r="U368" s="403">
        <v>60000</v>
      </c>
      <c r="V368" s="403">
        <f t="shared" si="335"/>
        <v>10800</v>
      </c>
      <c r="W368" s="403">
        <v>0</v>
      </c>
      <c r="X368" s="384">
        <v>367</v>
      </c>
      <c r="Y368" s="408" t="s">
        <v>47</v>
      </c>
      <c r="Z368" s="386">
        <f t="shared" si="310"/>
        <v>49200</v>
      </c>
      <c r="AA368" s="409"/>
      <c r="AB368" s="409"/>
      <c r="AC368" s="410">
        <f t="shared" si="336"/>
        <v>30000</v>
      </c>
      <c r="AD368" s="403"/>
      <c r="AE368" s="403"/>
      <c r="AF368" s="404" t="s">
        <v>231</v>
      </c>
      <c r="AG368" s="411">
        <v>8</v>
      </c>
      <c r="AH368" s="412">
        <v>13</v>
      </c>
      <c r="AI368" s="413" t="s">
        <v>229</v>
      </c>
      <c r="AJ368" s="404"/>
      <c r="AK368" s="404"/>
      <c r="AL368" s="407">
        <v>0</v>
      </c>
      <c r="AM368" s="403" t="s">
        <v>50</v>
      </c>
      <c r="AN368" s="403" t="s">
        <v>51</v>
      </c>
      <c r="AO368" s="403"/>
      <c r="AP368" s="407"/>
      <c r="AQ368" s="407"/>
      <c r="AR368" s="407"/>
      <c r="AS368" s="407"/>
      <c r="AU368" t="str">
        <f t="shared" si="3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100278, 'Б-100278-13',date'2016-03-05',2, 29, 29, 'RUR', 1, 18, date'2016-03-06', date'2016-03-07', 1002781, 1, to_date('2016-03-11 00:00:00','YYYY-MM-DD HH24:MI:SS'), 60000, 10800, 0, 367, 0, 'c1', 8,null);insert into xxxx_oebs_cash_payment_test (ID, INVOICE_ID, OEBS_PAYMENT, DOC_DATE, COMISS_DATE) values (s_xxxx_oebs_cash_payment_test.NEXTVAL, 100278, 30000, to_date('2016-03-11 00:00:00','YYYY-MM-DD HH24:MI:SS'), date'2016-03-31' );insert into xxxx_client_discount_m  (ID,CLIENT_ID,CLIENT_AVG_DISCOUNT,DT) values (s_xxxx_client_discount_m.NEXTVAL,367, 13, date'2016-03-01');</v>
      </c>
    </row>
    <row r="369" spans="8:47" x14ac:dyDescent="0.3">
      <c r="H369" s="415">
        <v>100279</v>
      </c>
      <c r="X369" s="415">
        <v>368</v>
      </c>
    </row>
    <row r="370" spans="8:47" s="329" customFormat="1" ht="15" customHeight="1" x14ac:dyDescent="0.3">
      <c r="AU370" t="str">
        <f t="shared" ref="AU370:AU385" si="33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"&amp;A56&amp;", "&amp;C56&amp;", '"&amp;D56&amp;"', date'"&amp;E56&amp;"', date'"&amp;F56&amp;"', "&amp;G56&amp;", "&amp;H56&amp;", '"&amp;I56&amp;"',date'"&amp;O56&amp;"',"&amp;J56&amp;", "&amp;K56&amp;", "&amp;K56&amp;", '"&amp;L56&amp;"', "&amp;M56&amp;", "&amp;N56&amp;", date'"&amp;P56&amp;"', date'"&amp;Q56&amp;"', "&amp;R56&amp;", "&amp;S56&amp;", to_date('"&amp;T56&amp;"','YYYY-MM-DD HH24:MI:SS'), "&amp;U56&amp;", "&amp;V56&amp;", "&amp;W56&amp;", "&amp;X56&amp;", "&amp;AL56&amp;", '"&amp;AN56&amp;"', "&amp;AG56&amp;","&amp;AM56&amp;");"&amp;
IF(LEN(AC56)&gt;0,"insert into xxxx_oebs_cash_payment_test (ID, INVOICE_ID, OEBS_PAYMENT, DOC_DATE, COMISS_DATE) values (s_xxxx_oebs_cash_payment_test.NEXTVAL, "&amp;H56&amp;", "&amp;AC56&amp;", to_date('"&amp;T56&amp;"','YYYY-MM-DD HH24:MI:SS'), "&amp;AF56&amp;" );","")&amp;
IF(LEN(AD56)&gt;0,"insert into xxxx_oebs_cash_payment_test (ID, INVOICE_ID, OEBS_PAYMENT, DOC_DATE, COMISS_DATE) values (s_xxxx_oebs_cash_payment_test.NEXTVAL, "&amp;H56&amp;", "&amp;AD56&amp;", to_date('"&amp;T56&amp;"','YYYY-MM-DD HH24:MI:SS'), "&amp;AF56&amp;" );","")&amp;
IF(LEN(AE56)&gt;0,"insert into xxxx_oebs_cash_payment_test (ID, INVOICE_ID, OEBS_PAYMENT, DOC_DATE, COMISS_DATE) values (s_xxxx_oebs_cash_payment_test.NEXTVAL, "&amp;H56&amp;", "&amp;AE56&amp;", to_date('"&amp;T56&amp;"','YYYY-MM-DD HH24:MI:SS'), "&amp;AF56&amp;" );","")&amp;
IF(LEN(AH56)&gt;0,"insert into xxxx_client_discount_m  (ID,CLIENT_ID,CLIENT_AVG_DISCOUNT,DT) values (s_xxxx_client_discount_m.NEXTVAL,"&amp;X56&amp;", "&amp;AH56&amp;", "&amp;AI56&amp;");","")&amp;
IF(LEN(AJ56)&gt;0,"insert into xxxx_client_discount_m  (ID,CLIENT_ID,CLIENT_AVG_DISCOUNT,DT) values (s_xxxx_client_discount_m.NEXTVAL,"&amp;X56&amp;", "&amp;AJ56&amp;", "&amp;AK56&amp;");","")&amp;
IF(LEN(AO56)&gt;0,"insert into xxxx_contract_signed_attr (ID, CONTRACT_ID, CODE, KEY_NUM) values (s_xxxx_contract_signed_attr.NEXTVAL, "&amp;C56&amp;", 'SUPERCOMMISSION_BONUS' , "&amp;AO56&amp;" );","")&amp;
IF(LEN(AP56)&gt;0,"insert into xxxx_loyal_clients_contr_attr (ID, CONTRACT_ID, CLIENT_ID, LC_TURNOVER, COLLATERAL_FIRST_DT, COLLATERAL_END_DT) values (s_xxxx_loyal_clients_contr_atr.NEXTVAL, "&amp;C56&amp;", "&amp;X56&amp;", "&amp;AP56&amp;", "&amp;AQ56&amp;", "&amp;AR56&amp;"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100065, 'Б-100065-13',date'2016-04-02',3,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371" spans="8:47" s="329" customFormat="1" ht="15" customHeight="1" x14ac:dyDescent="0.3">
      <c r="AU371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100066, 'Б-100066-13',date'2016-04-03',3,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372" spans="8:47" s="329" customFormat="1" ht="15" customHeight="1" x14ac:dyDescent="0.3">
      <c r="AU372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100067, 'Б-100067-13',date'2016-04-03',3,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373" spans="8:47" s="329" customFormat="1" ht="15" customHeight="1" x14ac:dyDescent="0.3">
      <c r="AU373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100068, 'Б-100068-13',date'2016-04-04',3,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374" spans="8:47" s="329" customFormat="1" ht="15" customHeight="1" x14ac:dyDescent="0.3">
      <c r="AU374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1, 100069, 'Б-100069-13',date'2016-04-05',3,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375" spans="8:47" x14ac:dyDescent="0.3">
      <c r="AU375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100070, 'Б-100070-13',date'2016-03-02',3,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376" spans="8:47" x14ac:dyDescent="0.3">
      <c r="AU376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100071, 'Б-100071-13',date'2016-03-03',3,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377" spans="8:47" x14ac:dyDescent="0.3">
      <c r="AU377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100072, 'Б-100072-13',date'2016-03-03',3,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378" spans="8:47" x14ac:dyDescent="0.3">
      <c r="AU378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100073, 'Б-100073-13',date'2016-03-04',3,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379" spans="8:47" x14ac:dyDescent="0.3">
      <c r="AU379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1, 100074, 'Б-100074-13',date'2016-03-05',3,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380" spans="8:47" x14ac:dyDescent="0.3">
      <c r="AU380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100075, 'Б-100075-13',date'2016-03-02',3, 7, 7, 'RUR', 1, 18, date'2016-03-06', date'2016-03-07', 1000751, 1, to_date('2016-03-07 00:00:00','YYYY-MM-DD HH24:MI:SS'), 60000, 10800, 0, 164, 0, 'c1', 8,null);insert into xxxx_oebs_cash_payment_test (ID, INVOICE_ID, OEBS_PAYMENT, DOC_DATE, COMISS_DATE) values (s_xxxx_oebs_cash_payment_test.NEXTVAL, 100075, 30000, to_date('2016-03-07 00:00:00','YYYY-MM-DD HH24:MI:SS'), date'2016-03-31' );insert into xxxx_client_discount_m  (ID,CLIENT_ID,CLIENT_AVG_DISCOUNT,DT) values (s_xxxx_client_discount_m.NEXTVAL,164, 13, date'2016-03-01');</v>
      </c>
    </row>
    <row r="381" spans="8:47" x14ac:dyDescent="0.3">
      <c r="AU381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100076, 'Б-100076-13',date'2016-03-03',3, 7, 7, 'RUR', 1, 18, date'2016-03-06', date'2016-03-07', 1000761, 1, to_date('2016-03-08 00:00:00','YYYY-MM-DD HH24:MI:SS'), 30000, 5400, 0, 165, 0, 'c1', 8,null);insert into xxxx_oebs_cash_payment_test (ID, INVOICE_ID, OEBS_PAYMENT, DOC_DATE, COMISS_DATE) values (s_xxxx_oebs_cash_payment_test.NEXTVAL, 100076, 15000, to_date('2016-03-08 00:00:00','YYYY-MM-DD HH24:MI:SS'), date'2016-03-31' );insert into xxxx_client_discount_m  (ID,CLIENT_ID,CLIENT_AVG_DISCOUNT,DT) values (s_xxxx_client_discount_m.NEXTVAL,165, 7, date'2016-03-01');</v>
      </c>
    </row>
    <row r="382" spans="8:47" x14ac:dyDescent="0.3">
      <c r="AU382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100077, 'Б-100077-13',date'2016-03-03',3,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383" spans="8:47" x14ac:dyDescent="0.3">
      <c r="AU383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100078, 'Б-100078-13',date'2016-03-04',3, 3, 3, 'RUR', 1, 18, date'2016-03-06', date'2016-03-07', 1000781, 1, to_date('2016-03-09 00:00:00','YYYY-MM-DD HH24:MI:SS'), 70000, 12600, 0, 167, 0, 'c1', 8,null);insert into xxxx_oebs_cash_payment_test (ID, INVOICE_ID, OEBS_PAYMENT, DOC_DATE, COMISS_DATE) values (s_xxxx_oebs_cash_payment_test.NEXTVAL, 100078, 35000, to_date('2016-03-09 00:00:00','YYYY-MM-DD HH24:MI:SS'), date'2016-03-31' );insert into xxxx_client_discount_m  (ID,CLIENT_ID,CLIENT_AVG_DISCOUNT,DT) values (s_xxxx_client_discount_m.NEXTVAL,167, 20, date'2016-03-01');</v>
      </c>
    </row>
    <row r="384" spans="8:47" x14ac:dyDescent="0.3">
      <c r="AU384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100079, 'Б-100079-13',date'2016-03-04',3, 1, 1, 'RUR', 1, 18, date'2016-03-06', date'2016-03-07', 1000791, 1, to_date('2016-03-09 00:00:00','YYYY-MM-DD HH24:MI:SS'), 23902, 4302.36, 0, 168, 0, 'c1', 8,null);insert into xxxx_oebs_cash_payment_test (ID, INVOICE_ID, OEBS_PAYMENT, DOC_DATE, COMISS_DATE) values (s_xxxx_oebs_cash_payment_test.NEXTVAL, 100079, 11951, to_date('2016-03-09 00:00:00','YYYY-MM-DD HH24:MI:SS'), date'2016-03-31' );insert into xxxx_client_discount_m  (ID,CLIENT_ID,CLIENT_AVG_DISCOUNT,DT) values (s_xxxx_client_discount_m.NEXTVAL,168, 20, date'2016-03-01');</v>
      </c>
    </row>
    <row r="385" spans="1:47" x14ac:dyDescent="0.3">
      <c r="AU385" t="str">
        <f t="shared" si="3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1, 100080, 'Б-100080-13',date'2016-03-05',3,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386" spans="1:47" x14ac:dyDescent="0.3">
      <c r="A386" s="375"/>
      <c r="C386" s="380"/>
      <c r="D386" s="380"/>
      <c r="E386" s="455"/>
      <c r="F386" s="455"/>
      <c r="G386" s="377"/>
      <c r="H386" s="415"/>
      <c r="I386" s="380"/>
      <c r="J386" s="381"/>
      <c r="K386" s="466"/>
      <c r="L386" s="380"/>
      <c r="M386" s="456"/>
      <c r="N386" s="380"/>
      <c r="O386" s="455"/>
      <c r="P386" s="455"/>
      <c r="Q386" s="455"/>
      <c r="R386" s="380"/>
      <c r="S386" s="380"/>
      <c r="T386" s="455"/>
      <c r="U386" s="380"/>
      <c r="V386" s="380"/>
      <c r="W386" s="380"/>
      <c r="X386" s="415"/>
      <c r="Y386" s="458"/>
      <c r="Z386" s="459"/>
      <c r="AA386" s="460"/>
      <c r="AB386" s="460"/>
      <c r="AC386" s="415"/>
      <c r="AD386" s="380"/>
      <c r="AE386" s="380"/>
      <c r="AF386" s="455"/>
      <c r="AG386" s="461"/>
      <c r="AH386" s="462"/>
      <c r="AI386" s="463"/>
      <c r="AJ386" s="455"/>
      <c r="AK386" s="455"/>
      <c r="AL386" s="380"/>
      <c r="AM386" s="380"/>
      <c r="AN386" s="380"/>
      <c r="AO386" s="380"/>
      <c r="AP386" s="380"/>
      <c r="AQ386" s="380"/>
      <c r="AR386" s="380"/>
      <c r="AS386" s="380"/>
    </row>
    <row r="387" spans="1:47" x14ac:dyDescent="0.3">
      <c r="A387" s="375"/>
      <c r="C387" s="380"/>
      <c r="D387" s="380"/>
      <c r="E387" s="455"/>
      <c r="F387" s="455"/>
      <c r="G387" s="377"/>
      <c r="H387" s="415"/>
      <c r="I387" s="380"/>
      <c r="J387" s="381"/>
      <c r="K387" s="466"/>
      <c r="L387" s="380"/>
      <c r="M387" s="456"/>
      <c r="N387" s="380"/>
      <c r="O387" s="455"/>
      <c r="P387" s="455"/>
      <c r="Q387" s="455"/>
      <c r="R387" s="380"/>
      <c r="S387" s="380"/>
      <c r="T387" s="455"/>
      <c r="U387" s="380"/>
      <c r="V387" s="380"/>
      <c r="W387" s="380"/>
      <c r="X387" s="415"/>
      <c r="Y387" s="458"/>
      <c r="Z387" s="459"/>
      <c r="AA387" s="460"/>
      <c r="AB387" s="460"/>
      <c r="AC387" s="415"/>
      <c r="AD387" s="380"/>
      <c r="AE387" s="380"/>
      <c r="AF387" s="455"/>
      <c r="AG387" s="461"/>
      <c r="AH387" s="462"/>
      <c r="AI387" s="463"/>
      <c r="AJ387" s="455"/>
      <c r="AK387" s="455"/>
      <c r="AL387" s="380"/>
      <c r="AM387" s="380"/>
      <c r="AN387" s="380"/>
      <c r="AO387" s="380"/>
      <c r="AP387" s="380"/>
      <c r="AQ387" s="380"/>
      <c r="AR387" s="380"/>
      <c r="AS387" s="380"/>
    </row>
    <row r="388" spans="1:47" x14ac:dyDescent="0.3">
      <c r="A388" s="375"/>
      <c r="C388" s="380"/>
      <c r="D388" s="380"/>
      <c r="E388" s="455"/>
      <c r="F388" s="455"/>
      <c r="G388" s="377"/>
      <c r="H388" s="415"/>
      <c r="I388" s="380"/>
      <c r="J388" s="381"/>
      <c r="K388" s="466"/>
      <c r="L388" s="380"/>
      <c r="M388" s="456"/>
      <c r="N388" s="380"/>
      <c r="O388" s="455"/>
      <c r="P388" s="455"/>
      <c r="Q388" s="455"/>
      <c r="R388" s="380"/>
      <c r="S388" s="380"/>
      <c r="T388" s="455"/>
      <c r="U388" s="380"/>
      <c r="V388" s="380"/>
      <c r="W388" s="380"/>
      <c r="X388" s="415"/>
      <c r="Y388" s="458"/>
      <c r="Z388" s="459"/>
      <c r="AA388" s="460"/>
      <c r="AB388" s="460"/>
      <c r="AC388" s="415"/>
      <c r="AD388" s="380"/>
      <c r="AE388" s="380"/>
      <c r="AF388" s="455"/>
      <c r="AG388" s="461"/>
      <c r="AH388" s="462"/>
      <c r="AI388" s="463"/>
      <c r="AJ388" s="455"/>
      <c r="AK388" s="455"/>
      <c r="AL388" s="380"/>
      <c r="AM388" s="380"/>
      <c r="AN388" s="380"/>
      <c r="AO388" s="380"/>
      <c r="AP388" s="380"/>
      <c r="AQ388" s="380"/>
      <c r="AR388" s="380"/>
      <c r="AS388" s="380"/>
    </row>
    <row r="389" spans="1:47" x14ac:dyDescent="0.3">
      <c r="A389" s="375"/>
      <c r="C389" s="380"/>
      <c r="D389" s="380"/>
      <c r="E389" s="455"/>
      <c r="F389" s="455"/>
      <c r="G389" s="377"/>
      <c r="H389" s="415"/>
      <c r="I389" s="380"/>
      <c r="J389" s="381"/>
      <c r="K389" s="466"/>
      <c r="L389" s="380"/>
      <c r="M389" s="456"/>
      <c r="N389" s="380"/>
      <c r="O389" s="455"/>
      <c r="P389" s="455"/>
      <c r="Q389" s="455"/>
      <c r="R389" s="380"/>
      <c r="S389" s="380"/>
      <c r="T389" s="455"/>
      <c r="U389" s="380"/>
      <c r="V389" s="380"/>
      <c r="W389" s="380"/>
      <c r="X389" s="415"/>
      <c r="Y389" s="458"/>
      <c r="Z389" s="459"/>
      <c r="AA389" s="460"/>
      <c r="AB389" s="460"/>
      <c r="AC389" s="415"/>
      <c r="AD389" s="380"/>
      <c r="AE389" s="380"/>
      <c r="AF389" s="455"/>
      <c r="AG389" s="461"/>
      <c r="AH389" s="462"/>
      <c r="AI389" s="463"/>
      <c r="AJ389" s="455"/>
      <c r="AK389" s="455"/>
      <c r="AL389" s="380"/>
      <c r="AM389" s="380"/>
      <c r="AN389" s="380"/>
      <c r="AO389" s="380"/>
      <c r="AP389" s="380"/>
      <c r="AQ389" s="380"/>
      <c r="AR389" s="380"/>
      <c r="AS389" s="380"/>
    </row>
    <row r="390" spans="1:47" x14ac:dyDescent="0.3">
      <c r="A390" s="375"/>
      <c r="C390" s="380"/>
      <c r="D390" s="380"/>
      <c r="E390" s="455"/>
      <c r="F390" s="455"/>
      <c r="G390" s="377"/>
      <c r="H390" s="415"/>
      <c r="I390" s="380"/>
      <c r="J390" s="381"/>
      <c r="K390" s="466"/>
      <c r="L390" s="380"/>
      <c r="M390" s="456"/>
      <c r="N390" s="380"/>
      <c r="O390" s="455"/>
      <c r="P390" s="455"/>
      <c r="Q390" s="455"/>
      <c r="R390" s="380"/>
      <c r="S390" s="380"/>
      <c r="T390" s="455"/>
      <c r="U390" s="380"/>
      <c r="V390" s="380"/>
      <c r="W390" s="380"/>
      <c r="X390" s="415"/>
      <c r="Y390" s="458"/>
      <c r="Z390" s="459"/>
      <c r="AA390" s="460"/>
      <c r="AB390" s="460"/>
      <c r="AC390" s="415"/>
      <c r="AD390" s="380"/>
      <c r="AE390" s="380"/>
      <c r="AF390" s="455"/>
      <c r="AG390" s="461"/>
      <c r="AH390" s="462"/>
      <c r="AI390" s="463"/>
      <c r="AJ390" s="455"/>
      <c r="AK390" s="455"/>
      <c r="AL390" s="380"/>
      <c r="AM390" s="380"/>
      <c r="AN390" s="380"/>
      <c r="AO390" s="380"/>
      <c r="AP390" s="380"/>
      <c r="AQ390" s="380"/>
      <c r="AR390" s="380"/>
      <c r="AS390" s="380"/>
    </row>
    <row r="391" spans="1:47" x14ac:dyDescent="0.3">
      <c r="A391" s="375"/>
      <c r="C391" s="380"/>
      <c r="D391" s="380"/>
      <c r="E391" s="455"/>
      <c r="F391" s="455"/>
      <c r="G391" s="377"/>
      <c r="H391" s="415"/>
      <c r="I391" s="380"/>
      <c r="J391" s="381"/>
      <c r="K391" s="466"/>
      <c r="L391" s="380"/>
      <c r="M391" s="456"/>
      <c r="N391" s="380"/>
      <c r="O391" s="455"/>
      <c r="P391" s="455"/>
      <c r="Q391" s="455"/>
      <c r="R391" s="380"/>
      <c r="S391" s="380"/>
      <c r="T391" s="455"/>
      <c r="U391" s="380"/>
      <c r="V391" s="380"/>
      <c r="W391" s="380"/>
      <c r="X391" s="415"/>
      <c r="Y391" s="458"/>
      <c r="Z391" s="459"/>
      <c r="AA391" s="460"/>
      <c r="AB391" s="460"/>
      <c r="AC391" s="415"/>
      <c r="AD391" s="380"/>
      <c r="AE391" s="380"/>
      <c r="AF391" s="455"/>
      <c r="AG391" s="461"/>
      <c r="AH391" s="462"/>
      <c r="AI391" s="463"/>
      <c r="AJ391" s="455"/>
      <c r="AK391" s="455"/>
      <c r="AL391" s="380"/>
      <c r="AM391" s="380"/>
      <c r="AN391" s="380"/>
      <c r="AO391" s="380"/>
      <c r="AP391" s="380"/>
      <c r="AQ391" s="380"/>
      <c r="AR391" s="380"/>
      <c r="AS391" s="380"/>
    </row>
    <row r="392" spans="1:47" x14ac:dyDescent="0.3">
      <c r="A392" s="375"/>
      <c r="C392" s="380"/>
      <c r="D392" s="380"/>
      <c r="E392" s="455"/>
      <c r="F392" s="455"/>
      <c r="G392" s="377"/>
      <c r="H392" s="415"/>
      <c r="I392" s="380"/>
      <c r="J392" s="381"/>
      <c r="K392" s="466"/>
      <c r="L392" s="380"/>
      <c r="M392" s="456"/>
      <c r="N392" s="380"/>
      <c r="O392" s="455"/>
      <c r="P392" s="455"/>
      <c r="Q392" s="455"/>
      <c r="R392" s="380"/>
      <c r="S392" s="380"/>
      <c r="T392" s="455"/>
      <c r="U392" s="380"/>
      <c r="V392" s="380"/>
      <c r="W392" s="380"/>
      <c r="X392" s="415"/>
      <c r="Y392" s="458"/>
      <c r="Z392" s="459"/>
      <c r="AA392" s="460"/>
      <c r="AB392" s="460"/>
      <c r="AC392" s="415"/>
      <c r="AD392" s="380"/>
      <c r="AE392" s="380"/>
      <c r="AF392" s="455"/>
      <c r="AG392" s="461"/>
      <c r="AH392" s="462"/>
      <c r="AI392" s="463"/>
      <c r="AJ392" s="455"/>
      <c r="AK392" s="455"/>
      <c r="AL392" s="380"/>
      <c r="AM392" s="380"/>
      <c r="AN392" s="380"/>
      <c r="AO392" s="380"/>
      <c r="AP392" s="380"/>
      <c r="AQ392" s="380"/>
      <c r="AR392" s="380"/>
      <c r="AS392" s="380"/>
    </row>
    <row r="393" spans="1:47" x14ac:dyDescent="0.3">
      <c r="A393" s="375"/>
      <c r="C393" s="380"/>
      <c r="D393" s="380"/>
      <c r="E393" s="455"/>
      <c r="F393" s="455"/>
      <c r="G393" s="377"/>
      <c r="H393" s="415"/>
      <c r="I393" s="380"/>
      <c r="J393" s="381"/>
      <c r="K393" s="466"/>
      <c r="L393" s="380"/>
      <c r="M393" s="456"/>
      <c r="N393" s="380"/>
      <c r="O393" s="455"/>
      <c r="P393" s="455"/>
      <c r="Q393" s="455"/>
      <c r="R393" s="380"/>
      <c r="S393" s="380"/>
      <c r="T393" s="455"/>
      <c r="U393" s="380"/>
      <c r="V393" s="380"/>
      <c r="W393" s="380"/>
      <c r="X393" s="415"/>
      <c r="Y393" s="458"/>
      <c r="Z393" s="459"/>
      <c r="AA393" s="460"/>
      <c r="AB393" s="460"/>
      <c r="AC393" s="415"/>
      <c r="AD393" s="380"/>
      <c r="AE393" s="380"/>
      <c r="AF393" s="455"/>
      <c r="AG393" s="461"/>
      <c r="AH393" s="462"/>
      <c r="AI393" s="463"/>
      <c r="AJ393" s="455"/>
      <c r="AK393" s="455"/>
      <c r="AL393" s="380"/>
      <c r="AM393" s="380"/>
      <c r="AN393" s="380"/>
      <c r="AO393" s="380"/>
      <c r="AP393" s="380"/>
      <c r="AQ393" s="380"/>
      <c r="AR393" s="380"/>
      <c r="AS393" s="380"/>
    </row>
    <row r="394" spans="1:47" x14ac:dyDescent="0.3">
      <c r="A394" s="375"/>
      <c r="C394" s="380"/>
      <c r="D394" s="380"/>
      <c r="E394" s="455"/>
      <c r="F394" s="455"/>
      <c r="G394" s="377"/>
      <c r="H394" s="415"/>
      <c r="I394" s="380"/>
      <c r="J394" s="381"/>
      <c r="K394" s="466"/>
      <c r="L394" s="380"/>
      <c r="M394" s="456"/>
      <c r="N394" s="380"/>
      <c r="O394" s="455"/>
      <c r="P394" s="455"/>
      <c r="Q394" s="455"/>
      <c r="R394" s="380"/>
      <c r="S394" s="380"/>
      <c r="T394" s="455"/>
      <c r="U394" s="380"/>
      <c r="V394" s="380"/>
      <c r="W394" s="380"/>
      <c r="X394" s="415"/>
      <c r="Y394" s="458"/>
      <c r="Z394" s="459"/>
      <c r="AA394" s="460"/>
      <c r="AB394" s="460"/>
      <c r="AC394" s="415"/>
      <c r="AD394" s="380"/>
      <c r="AE394" s="380"/>
      <c r="AF394" s="455"/>
      <c r="AG394" s="461"/>
      <c r="AH394" s="462"/>
      <c r="AI394" s="463"/>
      <c r="AJ394" s="455"/>
      <c r="AK394" s="455"/>
      <c r="AL394" s="380"/>
      <c r="AM394" s="380"/>
      <c r="AN394" s="380"/>
      <c r="AO394" s="380"/>
      <c r="AP394" s="380"/>
      <c r="AQ394" s="380"/>
      <c r="AR394" s="380"/>
      <c r="AS394" s="380"/>
    </row>
    <row r="395" spans="1:47" x14ac:dyDescent="0.3">
      <c r="A395" s="375"/>
      <c r="C395" s="380"/>
      <c r="D395" s="380"/>
      <c r="E395" s="455"/>
      <c r="F395" s="455"/>
      <c r="G395" s="377"/>
      <c r="H395" s="415"/>
      <c r="I395" s="380"/>
      <c r="J395" s="381"/>
      <c r="K395" s="466"/>
      <c r="L395" s="380"/>
      <c r="M395" s="456"/>
      <c r="N395" s="380"/>
      <c r="O395" s="455"/>
      <c r="P395" s="455"/>
      <c r="Q395" s="455"/>
      <c r="R395" s="380"/>
      <c r="S395" s="380"/>
      <c r="T395" s="455"/>
      <c r="U395" s="380"/>
      <c r="V395" s="380"/>
      <c r="W395" s="380"/>
      <c r="X395" s="415"/>
      <c r="Y395" s="458"/>
      <c r="Z395" s="459"/>
      <c r="AA395" s="460"/>
      <c r="AB395" s="460"/>
      <c r="AC395" s="415"/>
      <c r="AD395" s="380"/>
      <c r="AE395" s="380"/>
      <c r="AF395" s="455"/>
      <c r="AG395" s="461"/>
      <c r="AH395" s="462"/>
      <c r="AI395" s="463"/>
      <c r="AJ395" s="455"/>
      <c r="AK395" s="455"/>
      <c r="AL395" s="380"/>
      <c r="AM395" s="380"/>
      <c r="AN395" s="380"/>
      <c r="AO395" s="380"/>
      <c r="AP395" s="380"/>
      <c r="AQ395" s="380"/>
      <c r="AR395" s="380"/>
      <c r="AS395" s="380"/>
    </row>
    <row r="396" spans="1:47" x14ac:dyDescent="0.3">
      <c r="A396" s="375"/>
      <c r="C396" s="380"/>
      <c r="D396" s="380"/>
      <c r="E396" s="455"/>
      <c r="F396" s="455"/>
      <c r="G396" s="377"/>
      <c r="H396" s="415"/>
      <c r="I396" s="380"/>
      <c r="J396" s="381"/>
      <c r="K396" s="466"/>
      <c r="L396" s="380"/>
      <c r="M396" s="456"/>
      <c r="N396" s="380"/>
      <c r="O396" s="455"/>
      <c r="P396" s="455"/>
      <c r="Q396" s="455"/>
      <c r="R396" s="380"/>
      <c r="S396" s="380"/>
      <c r="T396" s="455"/>
      <c r="U396" s="380"/>
      <c r="V396" s="380"/>
      <c r="W396" s="380"/>
      <c r="X396" s="415"/>
      <c r="Y396" s="458"/>
      <c r="Z396" s="459"/>
      <c r="AA396" s="460"/>
      <c r="AB396" s="460"/>
      <c r="AC396" s="415"/>
      <c r="AD396" s="380"/>
      <c r="AE396" s="380"/>
      <c r="AF396" s="455"/>
      <c r="AG396" s="461"/>
      <c r="AH396" s="462"/>
      <c r="AI396" s="463"/>
      <c r="AJ396" s="455"/>
      <c r="AK396" s="455"/>
      <c r="AL396" s="380"/>
      <c r="AM396" s="380"/>
      <c r="AN396" s="380"/>
      <c r="AO396" s="380"/>
      <c r="AP396" s="380"/>
      <c r="AQ396" s="380"/>
      <c r="AR396" s="380"/>
      <c r="AS396" s="380"/>
    </row>
    <row r="397" spans="1:47" x14ac:dyDescent="0.3">
      <c r="A397" s="375"/>
      <c r="C397" s="380"/>
      <c r="D397" s="380"/>
      <c r="E397" s="455"/>
      <c r="F397" s="455"/>
      <c r="G397" s="377"/>
      <c r="H397" s="415"/>
      <c r="I397" s="380"/>
      <c r="J397" s="381"/>
      <c r="K397" s="466"/>
      <c r="L397" s="380"/>
      <c r="M397" s="456"/>
      <c r="N397" s="380"/>
      <c r="O397" s="455"/>
      <c r="P397" s="455"/>
      <c r="Q397" s="455"/>
      <c r="R397" s="380"/>
      <c r="S397" s="380"/>
      <c r="T397" s="455"/>
      <c r="U397" s="380"/>
      <c r="V397" s="380"/>
      <c r="W397" s="380"/>
      <c r="X397" s="415"/>
      <c r="Y397" s="458"/>
      <c r="Z397" s="459"/>
      <c r="AA397" s="460"/>
      <c r="AB397" s="460"/>
      <c r="AC397" s="415"/>
      <c r="AD397" s="380"/>
      <c r="AE397" s="380"/>
      <c r="AF397" s="455"/>
      <c r="AG397" s="461"/>
      <c r="AH397" s="462"/>
      <c r="AI397" s="463"/>
      <c r="AJ397" s="455"/>
      <c r="AK397" s="455"/>
      <c r="AL397" s="380"/>
      <c r="AM397" s="380"/>
      <c r="AN397" s="380"/>
      <c r="AO397" s="380"/>
      <c r="AP397" s="380"/>
      <c r="AQ397" s="380"/>
      <c r="AR397" s="380"/>
      <c r="AS397" s="380"/>
    </row>
    <row r="398" spans="1:47" x14ac:dyDescent="0.3">
      <c r="A398" s="375"/>
      <c r="C398" s="380"/>
      <c r="D398" s="380"/>
      <c r="E398" s="455"/>
      <c r="F398" s="455"/>
      <c r="G398" s="377"/>
      <c r="H398" s="415"/>
      <c r="I398" s="380"/>
      <c r="J398" s="381"/>
      <c r="K398" s="466"/>
      <c r="L398" s="380"/>
      <c r="M398" s="456"/>
      <c r="N398" s="380"/>
      <c r="O398" s="455"/>
      <c r="P398" s="455"/>
      <c r="Q398" s="455"/>
      <c r="R398" s="380"/>
      <c r="S398" s="380"/>
      <c r="T398" s="455"/>
      <c r="U398" s="380"/>
      <c r="V398" s="380"/>
      <c r="W398" s="380"/>
      <c r="X398" s="415"/>
      <c r="Y398" s="458"/>
      <c r="Z398" s="459"/>
      <c r="AA398" s="460"/>
      <c r="AB398" s="460"/>
      <c r="AC398" s="415"/>
      <c r="AD398" s="380"/>
      <c r="AE398" s="380"/>
      <c r="AF398" s="455"/>
      <c r="AG398" s="461"/>
      <c r="AH398" s="462"/>
      <c r="AI398" s="463"/>
      <c r="AJ398" s="455"/>
      <c r="AK398" s="455"/>
      <c r="AL398" s="380"/>
      <c r="AM398" s="380"/>
      <c r="AN398" s="380"/>
      <c r="AO398" s="380"/>
      <c r="AP398" s="380"/>
      <c r="AQ398" s="380"/>
      <c r="AR398" s="380"/>
      <c r="AS398" s="380"/>
    </row>
    <row r="399" spans="1:47" x14ac:dyDescent="0.3">
      <c r="A399" s="375"/>
      <c r="C399" s="380"/>
      <c r="D399" s="380"/>
      <c r="E399" s="455"/>
      <c r="F399" s="455"/>
      <c r="G399" s="377"/>
      <c r="H399" s="415"/>
      <c r="I399" s="380"/>
      <c r="J399" s="381"/>
      <c r="K399" s="466"/>
      <c r="L399" s="380"/>
      <c r="M399" s="456"/>
      <c r="N399" s="380"/>
      <c r="O399" s="455"/>
      <c r="P399" s="455"/>
      <c r="Q399" s="455"/>
      <c r="R399" s="380"/>
      <c r="S399" s="380"/>
      <c r="T399" s="455"/>
      <c r="U399" s="380"/>
      <c r="V399" s="380"/>
      <c r="W399" s="380"/>
      <c r="X399" s="415"/>
      <c r="Y399" s="458"/>
      <c r="Z399" s="459"/>
      <c r="AA399" s="460"/>
      <c r="AB399" s="460"/>
      <c r="AC399" s="415"/>
      <c r="AD399" s="380"/>
      <c r="AE399" s="380"/>
      <c r="AF399" s="455"/>
      <c r="AG399" s="461"/>
      <c r="AH399" s="462"/>
      <c r="AI399" s="463"/>
      <c r="AJ399" s="455"/>
      <c r="AK399" s="455"/>
      <c r="AL399" s="380"/>
      <c r="AM399" s="380"/>
      <c r="AN399" s="380"/>
      <c r="AO399" s="380"/>
      <c r="AP399" s="380"/>
      <c r="AQ399" s="380"/>
      <c r="AR399" s="380"/>
      <c r="AS399" s="380"/>
    </row>
    <row r="400" spans="1:47" x14ac:dyDescent="0.3">
      <c r="A400" s="375"/>
      <c r="C400" s="380"/>
      <c r="D400" s="380"/>
      <c r="E400" s="455"/>
      <c r="F400" s="455"/>
      <c r="G400" s="377"/>
      <c r="H400" s="415"/>
      <c r="I400" s="380"/>
      <c r="J400" s="381"/>
      <c r="K400" s="466"/>
      <c r="L400" s="380"/>
      <c r="M400" s="456"/>
      <c r="N400" s="380"/>
      <c r="O400" s="455"/>
      <c r="P400" s="455"/>
      <c r="Q400" s="455"/>
      <c r="R400" s="380"/>
      <c r="S400" s="380"/>
      <c r="T400" s="455"/>
      <c r="U400" s="380"/>
      <c r="V400" s="380"/>
      <c r="W400" s="380"/>
      <c r="X400" s="415"/>
      <c r="Y400" s="458"/>
      <c r="Z400" s="459"/>
      <c r="AA400" s="460"/>
      <c r="AB400" s="460"/>
      <c r="AC400" s="415"/>
      <c r="AD400" s="380"/>
      <c r="AE400" s="380"/>
      <c r="AF400" s="455"/>
      <c r="AG400" s="461"/>
      <c r="AH400" s="462"/>
      <c r="AI400" s="463"/>
      <c r="AJ400" s="455"/>
      <c r="AK400" s="455"/>
      <c r="AL400" s="380"/>
      <c r="AM400" s="380"/>
      <c r="AN400" s="380"/>
      <c r="AO400" s="380"/>
      <c r="AP400" s="380"/>
      <c r="AQ400" s="380"/>
      <c r="AR400" s="380"/>
      <c r="AS400" s="380"/>
    </row>
    <row r="401" spans="1:47" x14ac:dyDescent="0.3">
      <c r="A401" s="375"/>
      <c r="C401" s="380"/>
      <c r="D401" s="380"/>
      <c r="E401" s="455"/>
      <c r="F401" s="455"/>
      <c r="G401" s="377"/>
      <c r="H401" s="415"/>
      <c r="I401" s="380"/>
      <c r="J401" s="381"/>
      <c r="K401" s="466"/>
      <c r="L401" s="380"/>
      <c r="M401" s="456"/>
      <c r="N401" s="380"/>
      <c r="O401" s="455"/>
      <c r="P401" s="455"/>
      <c r="Q401" s="455"/>
      <c r="R401" s="380"/>
      <c r="S401" s="380"/>
      <c r="T401" s="455"/>
      <c r="U401" s="380"/>
      <c r="V401" s="380"/>
      <c r="W401" s="380"/>
      <c r="X401" s="415"/>
      <c r="Y401" s="458"/>
      <c r="Z401" s="459"/>
      <c r="AA401" s="460"/>
      <c r="AB401" s="460"/>
      <c r="AC401" s="415"/>
      <c r="AD401" s="380"/>
      <c r="AE401" s="380"/>
      <c r="AF401" s="455"/>
      <c r="AG401" s="461"/>
      <c r="AH401" s="462"/>
      <c r="AI401" s="463"/>
      <c r="AJ401" s="455"/>
      <c r="AK401" s="455"/>
      <c r="AL401" s="380"/>
      <c r="AM401" s="380"/>
      <c r="AN401" s="380"/>
      <c r="AO401" s="380"/>
      <c r="AP401" s="380"/>
      <c r="AQ401" s="380"/>
      <c r="AR401" s="380"/>
      <c r="AS401" s="380"/>
    </row>
    <row r="402" spans="1:47" x14ac:dyDescent="0.3">
      <c r="A402" s="375"/>
      <c r="C402" s="380"/>
      <c r="D402" s="380"/>
      <c r="E402" s="455"/>
      <c r="F402" s="455"/>
      <c r="G402" s="377"/>
      <c r="H402" s="415"/>
      <c r="I402" s="380"/>
      <c r="J402" s="381"/>
      <c r="K402" s="466"/>
      <c r="L402" s="380"/>
      <c r="M402" s="456"/>
      <c r="N402" s="380"/>
      <c r="O402" s="455"/>
      <c r="P402" s="455"/>
      <c r="Q402" s="455"/>
      <c r="R402" s="380"/>
      <c r="S402" s="380"/>
      <c r="T402" s="455"/>
      <c r="U402" s="380"/>
      <c r="V402" s="380"/>
      <c r="W402" s="380"/>
      <c r="X402" s="415"/>
      <c r="Y402" s="458"/>
      <c r="Z402" s="459"/>
      <c r="AA402" s="460"/>
      <c r="AB402" s="460"/>
      <c r="AC402" s="415"/>
      <c r="AD402" s="380"/>
      <c r="AE402" s="380"/>
      <c r="AF402" s="455"/>
      <c r="AG402" s="461"/>
      <c r="AH402" s="462"/>
      <c r="AI402" s="463"/>
      <c r="AJ402" s="455"/>
      <c r="AK402" s="455"/>
      <c r="AL402" s="380"/>
      <c r="AM402" s="380"/>
      <c r="AN402" s="380"/>
      <c r="AO402" s="380"/>
      <c r="AP402" s="380"/>
      <c r="AQ402" s="380"/>
      <c r="AR402" s="380"/>
      <c r="AS402" s="380"/>
    </row>
    <row r="403" spans="1:47" x14ac:dyDescent="0.3">
      <c r="A403" s="375"/>
      <c r="C403" s="380"/>
      <c r="D403" s="380"/>
      <c r="E403" s="455"/>
      <c r="F403" s="455"/>
      <c r="G403" s="377"/>
      <c r="H403" s="415"/>
      <c r="I403" s="380"/>
      <c r="J403" s="381"/>
      <c r="K403" s="466"/>
      <c r="L403" s="380"/>
      <c r="M403" s="456"/>
      <c r="N403" s="380"/>
      <c r="O403" s="455"/>
      <c r="P403" s="455"/>
      <c r="Q403" s="455"/>
      <c r="R403" s="380"/>
      <c r="S403" s="380"/>
      <c r="T403" s="455"/>
      <c r="U403" s="380"/>
      <c r="V403" s="380"/>
      <c r="W403" s="380"/>
      <c r="X403" s="415"/>
      <c r="Y403" s="458"/>
      <c r="Z403" s="459"/>
      <c r="AA403" s="460"/>
      <c r="AB403" s="460"/>
      <c r="AC403" s="415"/>
      <c r="AD403" s="380"/>
      <c r="AE403" s="380"/>
      <c r="AF403" s="455"/>
      <c r="AG403" s="461"/>
      <c r="AH403" s="462"/>
      <c r="AI403" s="463"/>
      <c r="AJ403" s="455"/>
      <c r="AK403" s="455"/>
      <c r="AL403" s="380"/>
      <c r="AM403" s="380"/>
      <c r="AN403" s="380"/>
      <c r="AO403" s="380"/>
      <c r="AP403" s="380"/>
      <c r="AQ403" s="380"/>
      <c r="AR403" s="380"/>
      <c r="AS403" s="380"/>
    </row>
    <row r="404" spans="1:47" x14ac:dyDescent="0.3">
      <c r="A404" s="375"/>
      <c r="C404" s="380"/>
      <c r="D404" s="380"/>
      <c r="E404" s="455"/>
      <c r="F404" s="455"/>
      <c r="G404" s="377"/>
      <c r="H404" s="415"/>
      <c r="I404" s="380"/>
      <c r="J404" s="381"/>
      <c r="K404" s="466"/>
      <c r="L404" s="380"/>
      <c r="M404" s="456"/>
      <c r="N404" s="380"/>
      <c r="O404" s="455"/>
      <c r="P404" s="455"/>
      <c r="Q404" s="455"/>
      <c r="R404" s="380"/>
      <c r="S404" s="380"/>
      <c r="T404" s="455"/>
      <c r="U404" s="380"/>
      <c r="V404" s="380"/>
      <c r="W404" s="380"/>
      <c r="X404" s="415"/>
      <c r="Y404" s="458"/>
      <c r="Z404" s="459"/>
      <c r="AA404" s="460"/>
      <c r="AB404" s="460"/>
      <c r="AC404" s="415"/>
      <c r="AD404" s="380"/>
      <c r="AE404" s="380"/>
      <c r="AF404" s="455"/>
      <c r="AG404" s="461"/>
      <c r="AH404" s="462"/>
      <c r="AI404" s="463"/>
      <c r="AJ404" s="455"/>
      <c r="AK404" s="455"/>
      <c r="AL404" s="380"/>
      <c r="AM404" s="380"/>
      <c r="AN404" s="380"/>
      <c r="AO404" s="380"/>
      <c r="AP404" s="380"/>
      <c r="AQ404" s="380"/>
      <c r="AR404" s="380"/>
      <c r="AS404" s="380"/>
    </row>
    <row r="405" spans="1:47" x14ac:dyDescent="0.3">
      <c r="A405" s="375"/>
      <c r="C405" s="380"/>
      <c r="D405" s="380"/>
      <c r="E405" s="455"/>
      <c r="F405" s="455"/>
      <c r="G405" s="377"/>
      <c r="H405" s="415"/>
      <c r="I405" s="380"/>
      <c r="J405" s="381"/>
      <c r="K405" s="466"/>
      <c r="L405" s="380"/>
      <c r="M405" s="456"/>
      <c r="N405" s="380"/>
      <c r="O405" s="455"/>
      <c r="P405" s="455"/>
      <c r="Q405" s="455"/>
      <c r="R405" s="380"/>
      <c r="S405" s="380"/>
      <c r="T405" s="455"/>
      <c r="U405" s="380"/>
      <c r="V405" s="380"/>
      <c r="W405" s="380"/>
      <c r="X405" s="415"/>
      <c r="Y405" s="458"/>
      <c r="Z405" s="459"/>
      <c r="AA405" s="460"/>
      <c r="AB405" s="460"/>
      <c r="AC405" s="415"/>
      <c r="AD405" s="380"/>
      <c r="AE405" s="380"/>
      <c r="AF405" s="455"/>
      <c r="AG405" s="461"/>
      <c r="AH405" s="462"/>
      <c r="AI405" s="463"/>
      <c r="AJ405" s="455"/>
      <c r="AK405" s="455"/>
      <c r="AL405" s="380"/>
      <c r="AM405" s="380"/>
      <c r="AN405" s="380"/>
      <c r="AO405" s="380"/>
      <c r="AP405" s="380"/>
      <c r="AQ405" s="380"/>
      <c r="AR405" s="380"/>
      <c r="AS405" s="380"/>
    </row>
    <row r="406" spans="1:47" x14ac:dyDescent="0.3">
      <c r="A406" s="375"/>
      <c r="C406" s="380"/>
      <c r="D406" s="380"/>
      <c r="E406" s="455"/>
      <c r="F406" s="455"/>
      <c r="G406" s="377"/>
      <c r="H406" s="415"/>
      <c r="I406" s="380"/>
      <c r="J406" s="381"/>
      <c r="K406" s="466"/>
      <c r="L406" s="380"/>
      <c r="M406" s="456"/>
      <c r="N406" s="380"/>
      <c r="O406" s="455"/>
      <c r="P406" s="455"/>
      <c r="Q406" s="455"/>
      <c r="R406" s="380"/>
      <c r="S406" s="380"/>
      <c r="T406" s="455"/>
      <c r="U406" s="380"/>
      <c r="V406" s="380"/>
      <c r="W406" s="380"/>
      <c r="X406" s="415"/>
      <c r="Y406" s="458"/>
      <c r="Z406" s="459"/>
      <c r="AA406" s="460"/>
      <c r="AB406" s="460"/>
      <c r="AC406" s="415"/>
      <c r="AD406" s="380"/>
      <c r="AE406" s="380"/>
      <c r="AF406" s="455"/>
      <c r="AG406" s="461"/>
      <c r="AH406" s="462"/>
      <c r="AI406" s="463"/>
      <c r="AJ406" s="455"/>
      <c r="AK406" s="455"/>
      <c r="AL406" s="380"/>
      <c r="AM406" s="380"/>
      <c r="AN406" s="380"/>
      <c r="AO406" s="380"/>
      <c r="AP406" s="380"/>
      <c r="AQ406" s="380"/>
      <c r="AR406" s="380"/>
      <c r="AS406" s="380"/>
    </row>
    <row r="407" spans="1:47" x14ac:dyDescent="0.3">
      <c r="A407" s="375"/>
      <c r="C407" s="380"/>
      <c r="D407" s="380"/>
      <c r="E407" s="455"/>
      <c r="F407" s="455"/>
      <c r="G407" s="377"/>
      <c r="H407" s="415"/>
      <c r="I407" s="380"/>
      <c r="J407" s="381"/>
      <c r="K407" s="466"/>
      <c r="L407" s="380"/>
      <c r="M407" s="456"/>
      <c r="N407" s="380"/>
      <c r="O407" s="455"/>
      <c r="P407" s="455"/>
      <c r="Q407" s="455"/>
      <c r="R407" s="380"/>
      <c r="S407" s="380"/>
      <c r="T407" s="455"/>
      <c r="U407" s="380"/>
      <c r="V407" s="380"/>
      <c r="W407" s="380"/>
      <c r="X407" s="415"/>
      <c r="Y407" s="458"/>
      <c r="Z407" s="459"/>
      <c r="AA407" s="460"/>
      <c r="AB407" s="460"/>
      <c r="AC407" s="415"/>
      <c r="AD407" s="380"/>
      <c r="AE407" s="380"/>
      <c r="AF407" s="455"/>
      <c r="AG407" s="461"/>
      <c r="AH407" s="462"/>
      <c r="AI407" s="463"/>
      <c r="AJ407" s="455"/>
      <c r="AK407" s="455"/>
      <c r="AL407" s="380"/>
      <c r="AM407" s="380"/>
      <c r="AN407" s="380"/>
      <c r="AO407" s="380"/>
      <c r="AP407" s="380"/>
      <c r="AQ407" s="380"/>
      <c r="AR407" s="380"/>
      <c r="AS407" s="380"/>
    </row>
    <row r="408" spans="1:47" x14ac:dyDescent="0.3">
      <c r="A408" s="375"/>
      <c r="C408" s="380"/>
      <c r="D408" s="380"/>
      <c r="E408" s="455"/>
      <c r="F408" s="455"/>
      <c r="G408" s="377"/>
      <c r="H408" s="415"/>
      <c r="I408" s="380"/>
      <c r="J408" s="381"/>
      <c r="K408" s="466"/>
      <c r="L408" s="380"/>
      <c r="M408" s="456"/>
      <c r="N408" s="380"/>
      <c r="O408" s="455"/>
      <c r="P408" s="455"/>
      <c r="Q408" s="455"/>
      <c r="R408" s="380"/>
      <c r="S408" s="380"/>
      <c r="T408" s="455"/>
      <c r="U408" s="380"/>
      <c r="V408" s="380"/>
      <c r="W408" s="380"/>
      <c r="X408" s="415"/>
      <c r="Y408" s="458"/>
      <c r="Z408" s="459"/>
      <c r="AA408" s="460"/>
      <c r="AB408" s="460"/>
      <c r="AC408" s="415"/>
      <c r="AD408" s="380"/>
      <c r="AE408" s="380"/>
      <c r="AF408" s="455"/>
      <c r="AG408" s="461"/>
      <c r="AH408" s="462"/>
      <c r="AI408" s="463"/>
      <c r="AJ408" s="455"/>
      <c r="AK408" s="455"/>
      <c r="AL408" s="380"/>
      <c r="AM408" s="380"/>
      <c r="AN408" s="380"/>
      <c r="AO408" s="380"/>
      <c r="AP408" s="380"/>
      <c r="AQ408" s="380"/>
      <c r="AR408" s="380"/>
      <c r="AS408" s="380"/>
    </row>
    <row r="409" spans="1:47" x14ac:dyDescent="0.3">
      <c r="A409" s="375"/>
      <c r="C409" s="380"/>
      <c r="D409" s="380"/>
      <c r="E409" s="455"/>
      <c r="F409" s="455"/>
      <c r="G409" s="377"/>
      <c r="H409" s="415"/>
      <c r="I409" s="380"/>
      <c r="J409" s="381"/>
      <c r="K409" s="466"/>
      <c r="L409" s="380"/>
      <c r="M409" s="456"/>
      <c r="N409" s="380"/>
      <c r="O409" s="455"/>
      <c r="P409" s="455"/>
      <c r="Q409" s="455"/>
      <c r="R409" s="380"/>
      <c r="S409" s="380"/>
      <c r="T409" s="455"/>
      <c r="U409" s="380"/>
      <c r="V409" s="380"/>
      <c r="W409" s="380"/>
      <c r="X409" s="415"/>
      <c r="Y409" s="458"/>
      <c r="Z409" s="459"/>
      <c r="AA409" s="460"/>
      <c r="AB409" s="460"/>
      <c r="AC409" s="415"/>
      <c r="AD409" s="380"/>
      <c r="AE409" s="380"/>
      <c r="AF409" s="455"/>
      <c r="AG409" s="461"/>
      <c r="AH409" s="462"/>
      <c r="AI409" s="463"/>
      <c r="AJ409" s="455"/>
      <c r="AK409" s="455"/>
      <c r="AL409" s="380"/>
      <c r="AM409" s="380"/>
      <c r="AN409" s="380"/>
      <c r="AO409" s="380"/>
      <c r="AP409" s="380"/>
      <c r="AQ409" s="380"/>
      <c r="AR409" s="380"/>
      <c r="AS409" s="380"/>
    </row>
    <row r="410" spans="1:47" x14ac:dyDescent="0.3">
      <c r="A410" s="375"/>
      <c r="C410" s="380"/>
      <c r="D410" s="380"/>
      <c r="E410" s="455"/>
      <c r="F410" s="455"/>
      <c r="G410" s="377"/>
      <c r="H410" s="415"/>
      <c r="I410" s="380"/>
      <c r="J410" s="381"/>
      <c r="K410" s="466"/>
      <c r="L410" s="380"/>
      <c r="M410" s="456"/>
      <c r="N410" s="380"/>
      <c r="O410" s="455"/>
      <c r="P410" s="455"/>
      <c r="Q410" s="455"/>
      <c r="R410" s="380"/>
      <c r="S410" s="380"/>
      <c r="T410" s="455"/>
      <c r="U410" s="380"/>
      <c r="V410" s="380"/>
      <c r="W410" s="380"/>
      <c r="X410" s="415"/>
      <c r="Y410" s="458"/>
      <c r="Z410" s="459"/>
      <c r="AA410" s="460"/>
      <c r="AB410" s="460"/>
      <c r="AC410" s="415"/>
      <c r="AD410" s="380"/>
      <c r="AE410" s="380"/>
      <c r="AF410" s="455"/>
      <c r="AG410" s="461"/>
      <c r="AH410" s="462"/>
      <c r="AI410" s="463"/>
      <c r="AJ410" s="455"/>
      <c r="AK410" s="455"/>
      <c r="AL410" s="380"/>
      <c r="AM410" s="380"/>
      <c r="AN410" s="380"/>
      <c r="AO410" s="380"/>
      <c r="AP410" s="380"/>
      <c r="AQ410" s="380"/>
      <c r="AR410" s="380"/>
      <c r="AS410" s="380"/>
    </row>
    <row r="411" spans="1:47" x14ac:dyDescent="0.3">
      <c r="AU411" t="s">
        <v>546</v>
      </c>
    </row>
    <row r="412" spans="1:47" ht="27" customHeight="1" x14ac:dyDescent="0.3">
      <c r="U412" s="377"/>
      <c r="V412" s="377"/>
      <c r="AU412" s="468" t="str">
        <f>"insert into xxxx_currency_rate (id, cc, rate, rate_dt) select s_xxxx_currency_rate.NEXTVAL, cr.cc, cr.rate, dates.rate_dt from ((select 'RUR' as cc, 1 as rate from dual) cr cross join"&amp;" (select distinct trunc(act_dt) as rate_dt from XXXX_NEW_COMM_CONTRACT_BASIC)dates);"</f>
        <v>insert into xxxx_currency_rate (id, cc, rate, rate_dt) select s_xxxx_currency_rate.NEXTVAL, cr.cc, cr.rate, dates.rate_dt from ((select 'RUR' as cc, 1 as rate from dual) cr cross join (select distinct trunc(act_dt) as rate_dt from XXXX_NEW_COMM_CONTRACT_BASIC)dates);</v>
      </c>
    </row>
    <row r="413" spans="1:47" ht="27" customHeight="1" x14ac:dyDescent="0.3">
      <c r="AU413" s="469" t="str">
        <f>"insert into xxxx_currency_rate (id, cc, rate, rate_dt) select s_xxxx_currency_rate.NEXTVAL, cr.cc, cr.rate, dates.rate_dt from ((select 'USD' as cc, 30 as rate from dual) cr cross join"&amp;" (select distinct trunc(act_dt) as rate_dt from XXXX_NEW_COMM_CONTRACT_BASIC)dates);"</f>
        <v>insert into xxxx_currency_rate (id, cc, rate, rate_dt) select s_xxxx_currency_rate.NEXTVAL, cr.cc, cr.rate, dates.rate_dt from ((select 'USD' as cc, 30 as rate from dual) cr cross join (select distinct trunc(act_dt) as rate_dt from XXXX_NEW_COMM_CONTRACT_BASIC)dates);</v>
      </c>
    </row>
    <row r="414" spans="1:47" ht="27" customHeight="1" x14ac:dyDescent="0.3">
      <c r="AU414" s="470" t="str">
        <f>"insert into xxxx_currency_rate (id, cc, rate, rate_dt) select s_xxxx_currency_rate.NEXTVAL, cr.cc, cr.rate, dates.rate_dt from ((select 'EUR' as cc, 40 as rate from dual) cr cross join"&amp;" (select distinct trunc(act_dt) as rate_dt from XXXX_NEW_COMM_CONTRACT_BASIC)dates);"</f>
        <v>insert into xxxx_currency_rate (id, cc, rate, rate_dt) select s_xxxx_currency_rate.NEXTVAL, cr.cc, cr.rate, dates.rate_dt from ((select 'EUR' as cc, 40 as rate from dual) cr cross join (select distinct trunc(act_dt) as rate_dt from XXXX_NEW_COMM_CONTRACT_BASIC)dates);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5"/>
  <sheetViews>
    <sheetView topLeftCell="A142" zoomScale="70" zoomScaleNormal="70" workbookViewId="0">
      <selection activeCell="AS170" sqref="AS170"/>
    </sheetView>
  </sheetViews>
  <sheetFormatPr defaultRowHeight="14.4" x14ac:dyDescent="0.3"/>
  <cols>
    <col min="1" max="1" width="4" customWidth="1"/>
    <col min="2" max="2" width="2.5546875" customWidth="1"/>
    <col min="5" max="5" width="10.77734375" customWidth="1"/>
    <col min="6" max="6" width="9.109375" customWidth="1"/>
    <col min="7" max="7" width="3.44140625" customWidth="1"/>
    <col min="10" max="10" width="4.33203125" customWidth="1"/>
    <col min="11" max="11" width="3.77734375" customWidth="1"/>
    <col min="12" max="12" width="4.88671875" customWidth="1"/>
    <col min="13" max="13" width="3.5546875" customWidth="1"/>
    <col min="14" max="14" width="4" customWidth="1"/>
    <col min="15" max="15" width="11.6640625" customWidth="1"/>
    <col min="16" max="16" width="10.33203125" customWidth="1"/>
    <col min="17" max="17" width="9.33203125" customWidth="1"/>
    <col min="19" max="19" width="4" customWidth="1"/>
    <col min="20" max="20" width="10" customWidth="1"/>
    <col min="23" max="23" width="3.33203125" customWidth="1"/>
    <col min="32" max="32" width="13.21875" customWidth="1"/>
    <col min="46" max="46" width="13.21875" customWidth="1"/>
  </cols>
  <sheetData>
    <row r="1" spans="1:47" ht="15.75" customHeight="1" x14ac:dyDescent="0.3">
      <c r="A1" s="419" t="s">
        <v>0</v>
      </c>
      <c r="B1" s="420"/>
      <c r="C1" s="419" t="s">
        <v>1</v>
      </c>
      <c r="D1" s="419" t="s">
        <v>2</v>
      </c>
      <c r="E1" s="419" t="s">
        <v>3</v>
      </c>
      <c r="F1" s="419" t="s">
        <v>4</v>
      </c>
      <c r="G1" s="419" t="s">
        <v>5</v>
      </c>
      <c r="H1" s="421" t="s">
        <v>6</v>
      </c>
      <c r="I1" s="419" t="s">
        <v>7</v>
      </c>
      <c r="J1" s="422" t="s">
        <v>8</v>
      </c>
      <c r="K1" s="419" t="s">
        <v>9</v>
      </c>
      <c r="L1" s="419" t="s">
        <v>10</v>
      </c>
      <c r="M1" s="419" t="s">
        <v>11</v>
      </c>
      <c r="N1" s="419" t="s">
        <v>12</v>
      </c>
      <c r="O1" s="419" t="s">
        <v>13</v>
      </c>
      <c r="P1" s="419" t="s">
        <v>14</v>
      </c>
      <c r="Q1" s="419" t="s">
        <v>15</v>
      </c>
      <c r="R1" s="421" t="s">
        <v>16</v>
      </c>
      <c r="S1" s="419" t="s">
        <v>17</v>
      </c>
      <c r="T1" s="419" t="s">
        <v>18</v>
      </c>
      <c r="U1" s="419" t="s">
        <v>19</v>
      </c>
      <c r="V1" s="419" t="s">
        <v>20</v>
      </c>
      <c r="W1" s="419" t="s">
        <v>21</v>
      </c>
      <c r="X1" s="419" t="s">
        <v>22</v>
      </c>
      <c r="Y1" s="423" t="s">
        <v>23</v>
      </c>
      <c r="Z1" s="424" t="s">
        <v>24</v>
      </c>
      <c r="AA1" s="424" t="s">
        <v>25</v>
      </c>
      <c r="AB1" s="424" t="s">
        <v>26</v>
      </c>
      <c r="AC1" s="421"/>
      <c r="AD1" s="419"/>
      <c r="AE1" s="419"/>
      <c r="AF1" s="419" t="s">
        <v>27</v>
      </c>
      <c r="AG1" s="421" t="s">
        <v>28</v>
      </c>
      <c r="AH1" s="421" t="s">
        <v>29</v>
      </c>
      <c r="AI1" s="419" t="s">
        <v>30</v>
      </c>
      <c r="AJ1" s="419" t="s">
        <v>29</v>
      </c>
      <c r="AK1" s="419" t="s">
        <v>30</v>
      </c>
      <c r="AL1" s="421" t="s">
        <v>31</v>
      </c>
      <c r="AM1" s="419" t="s">
        <v>32</v>
      </c>
      <c r="AN1" s="419" t="s">
        <v>33</v>
      </c>
      <c r="AO1" s="419" t="s">
        <v>34</v>
      </c>
      <c r="AP1" s="421" t="s">
        <v>35</v>
      </c>
      <c r="AQ1" s="421" t="s">
        <v>36</v>
      </c>
      <c r="AR1" s="421" t="s">
        <v>37</v>
      </c>
      <c r="AS1" s="421" t="s">
        <v>38</v>
      </c>
      <c r="AT1" s="425"/>
      <c r="AU1" s="426" t="s">
        <v>39</v>
      </c>
    </row>
    <row r="2" spans="1:47" x14ac:dyDescent="0.3">
      <c r="A2" s="427">
        <v>1</v>
      </c>
      <c r="B2" s="428"/>
      <c r="C2" s="377" t="str">
        <f>"1000"&amp;A2</f>
        <v>10001</v>
      </c>
      <c r="D2" s="377" t="str">
        <f>"1000"&amp;A2&amp;"/13"</f>
        <v>10001/13</v>
      </c>
      <c r="E2" s="378" t="s">
        <v>251</v>
      </c>
      <c r="F2" s="378" t="s">
        <v>252</v>
      </c>
      <c r="G2" s="377">
        <v>8</v>
      </c>
      <c r="H2" s="379">
        <v>100011</v>
      </c>
      <c r="I2" s="380" t="str">
        <f>"Б-"&amp;H2&amp;"-13"</f>
        <v>Б-100011-13</v>
      </c>
      <c r="J2" s="381">
        <v>2</v>
      </c>
      <c r="K2" s="377">
        <v>7</v>
      </c>
      <c r="L2" s="377" t="s">
        <v>42</v>
      </c>
      <c r="M2" s="381">
        <v>1</v>
      </c>
      <c r="N2" s="377">
        <v>18</v>
      </c>
      <c r="O2" s="378" t="s">
        <v>167</v>
      </c>
      <c r="P2" s="378" t="s">
        <v>234</v>
      </c>
      <c r="Q2" s="378" t="s">
        <v>235</v>
      </c>
      <c r="R2" s="383" t="str">
        <f>H2&amp;"1"</f>
        <v>1000111</v>
      </c>
      <c r="S2" s="380">
        <v>1</v>
      </c>
      <c r="T2" s="378" t="s">
        <v>139</v>
      </c>
      <c r="U2" s="377">
        <v>100000</v>
      </c>
      <c r="V2" s="377">
        <f>U2*0.18</f>
        <v>18000</v>
      </c>
      <c r="W2" s="377">
        <v>0</v>
      </c>
      <c r="X2" s="384">
        <v>100</v>
      </c>
      <c r="Y2" s="385" t="s">
        <v>47</v>
      </c>
      <c r="Z2" s="386">
        <f>U2-V2</f>
        <v>82000</v>
      </c>
      <c r="AA2" s="387"/>
      <c r="AB2" s="388"/>
      <c r="AC2" s="379">
        <f>U2*0.5</f>
        <v>50000</v>
      </c>
      <c r="AD2" s="377"/>
      <c r="AE2" s="377"/>
      <c r="AF2" s="378" t="s">
        <v>231</v>
      </c>
      <c r="AG2" s="389">
        <v>8</v>
      </c>
      <c r="AH2" s="390">
        <v>13</v>
      </c>
      <c r="AI2" s="391" t="s">
        <v>229</v>
      </c>
      <c r="AJ2" s="378"/>
      <c r="AK2" s="378"/>
      <c r="AL2" s="383">
        <v>0</v>
      </c>
      <c r="AM2" s="380" t="s">
        <v>50</v>
      </c>
      <c r="AN2" s="377" t="s">
        <v>51</v>
      </c>
      <c r="AO2" s="377"/>
      <c r="AP2" s="383"/>
      <c r="AQ2" s="383"/>
      <c r="AR2" s="383"/>
      <c r="AS2" s="383" t="s">
        <v>52</v>
      </c>
      <c r="AU2" t="str">
        <f t="shared" ref="AU2:AU65" si="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"&amp;A2&amp;", "&amp;C2&amp;", '"&amp;D2&amp;"', date'"&amp;E2&amp;"', date'"&amp;F2&amp;"', "&amp;G2&amp;", "&amp;H2&amp;", '"&amp;I2&amp;"',date'"&amp;O2&amp;"',"&amp;J2&amp;", "&amp;K2&amp;", "&amp;K2&amp;", '"&amp;L2&amp;"', "&amp;M2&amp;", "&amp;N2&amp;", date'"&amp;P2&amp;"', date'"&amp;Q2&amp;"', "&amp;R2&amp;", "&amp;S2&amp;", to_date('"&amp;T2&amp;"','YYYY-MM-DD HH24:MI:SS'), "&amp;U2&amp;", "&amp;V2&amp;", "&amp;W2&amp;", "&amp;X2&amp;", "&amp;AL2&amp;", '"&amp;AN2&amp;"', "&amp;AG2&amp;","&amp;AM2&amp;");"&amp;
IF(LEN(AC2)&gt;0,"insert into xxxx_oebs_cash_payment_test (ID, INVOICE_ID, OEBS_PAYMENT, DOC_DATE, COMISS_DATE) values (s_xxxx_oebs_cash_payment_test.NEXTVAL, "&amp;H2&amp;", "&amp;AC2&amp;", to_date('"&amp;T2&amp;"','YYYY-MM-DD HH24:MI:SS'), "&amp;AF2&amp;" );","")&amp;
IF(LEN(AD2)&gt;0,"insert into xxxx_oebs_cash_payment_test (ID, INVOICE_ID, OEBS_PAYMENT, DOC_DATE, COMISS_DATE) values (s_xxxx_oebs_cash_payment_test.NEXTVAL, "&amp;H2&amp;", "&amp;AD2&amp;", to_date('"&amp;T2&amp;"','YYYY-MM-DD HH24:MI:SS'), "&amp;AF2&amp;" );","")&amp;
IF(LEN(AE2)&gt;0,"insert into xxxx_oebs_cash_payment_test (ID, INVOICE_ID, OEBS_PAYMENT, DOC_DATE, COMISS_DATE) values (s_xxxx_oebs_cash_payment_test.NEXTVAL, "&amp;H2&amp;", "&amp;AE2&amp;", to_date('"&amp;T2&amp;"','YYYY-MM-DD HH24:MI:SS'), "&amp;AF2&amp;" );","")&amp;
IF(LEN(AH2)&gt;0,"insert into xxxx_client_discount_m  (ID,CLIENT_ID,CLIENT_AVG_DISCOUNT,DT) values (s_xxxx_client_discount_m.NEXTVAL,"&amp;X2&amp;", "&amp;AH2&amp;", "&amp;AI2&amp;");","")&amp;
IF(LEN(AJ2)&gt;0,"insert into xxxx_client_discount_m  (ID,CLIENT_ID,CLIENT_AVG_DISCOUNT,DT) values (s_xxxx_client_discount_m.NEXTVAL,"&amp;X2&amp;", "&amp;AJ2&amp;", "&amp;AK2&amp;");","")&amp;
IF(LEN(AO2)&gt;0,"insert into xxxx_contract_signed_attr (ID, CONTRACT_ID, CODE, KEY_NUM) values (s_xxxx_contract_signed_attr.NEXTVAL, "&amp;C2&amp;", 'SUPERCOMMISSION_BONUS' , "&amp;AO2&amp;" );","")&amp;
IF(LEN(AP2)&gt;0,"insert into xxxx_loyal_clients_contr_attr (ID, CONTRACT_ID, CLIENT_ID, LC_TURNOVER, COLLATERAL_FIRST_DT, COLLATERAL_END_DT) values (s_xxxx_loyal_clients_contr_atr.NEXTVAL, "&amp;C2&amp;", "&amp;X2&amp;", "&amp;AP2&amp;", "&amp;AQ2&amp;", "&amp;AR2&amp;"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100011, 'Б-100011-13',date'2016-03-02',2, 7, 7,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date'2016-03-01');</v>
      </c>
    </row>
    <row r="3" spans="1:47" ht="15" customHeight="1" x14ac:dyDescent="0.3">
      <c r="A3" s="427">
        <v>1</v>
      </c>
      <c r="B3" s="428"/>
      <c r="C3" s="377" t="str">
        <f t="shared" ref="C3:C11" si="1">"1000"&amp;A3</f>
        <v>10001</v>
      </c>
      <c r="D3" s="377" t="str">
        <f t="shared" ref="D3:D11" si="2">"1000"&amp;A3&amp;"/13"</f>
        <v>10001/13</v>
      </c>
      <c r="E3" s="378" t="s">
        <v>251</v>
      </c>
      <c r="F3" s="378" t="s">
        <v>252</v>
      </c>
      <c r="G3" s="377">
        <v>8</v>
      </c>
      <c r="H3" s="379">
        <v>100012</v>
      </c>
      <c r="I3" s="380" t="str">
        <f t="shared" ref="I3:I90" si="3">"Б-"&amp;H3&amp;"-13"</f>
        <v>Б-100012-13</v>
      </c>
      <c r="J3" s="381">
        <v>2</v>
      </c>
      <c r="K3" s="377">
        <v>7</v>
      </c>
      <c r="L3" s="377" t="s">
        <v>42</v>
      </c>
      <c r="M3" s="381">
        <v>1</v>
      </c>
      <c r="N3" s="377">
        <v>18</v>
      </c>
      <c r="O3" s="378" t="s">
        <v>168</v>
      </c>
      <c r="P3" s="378" t="s">
        <v>234</v>
      </c>
      <c r="Q3" s="378" t="s">
        <v>235</v>
      </c>
      <c r="R3" s="383" t="str">
        <f t="shared" ref="R3:R11" si="4">H3&amp;"1"</f>
        <v>1000121</v>
      </c>
      <c r="S3" s="380">
        <v>1</v>
      </c>
      <c r="T3" s="378" t="s">
        <v>140</v>
      </c>
      <c r="U3" s="377">
        <v>90000</v>
      </c>
      <c r="V3" s="377">
        <f t="shared" ref="V3:V90" si="5">U3*0.18</f>
        <v>16200</v>
      </c>
      <c r="W3" s="377">
        <v>0</v>
      </c>
      <c r="X3" s="384">
        <v>101</v>
      </c>
      <c r="Y3" s="385" t="s">
        <v>47</v>
      </c>
      <c r="Z3" s="386">
        <f t="shared" ref="Z3:Z66" si="6">U3-V3</f>
        <v>73800</v>
      </c>
      <c r="AA3" s="387"/>
      <c r="AB3" s="429"/>
      <c r="AC3" s="379">
        <f t="shared" ref="AC3:AC6" si="7">U3*0.5</f>
        <v>45000</v>
      </c>
      <c r="AD3" s="377"/>
      <c r="AE3" s="377"/>
      <c r="AF3" s="378" t="s">
        <v>231</v>
      </c>
      <c r="AG3" s="389">
        <v>8</v>
      </c>
      <c r="AH3" s="395">
        <v>7</v>
      </c>
      <c r="AI3" s="391" t="s">
        <v>229</v>
      </c>
      <c r="AJ3" s="378"/>
      <c r="AK3" s="378"/>
      <c r="AL3" s="383">
        <v>0</v>
      </c>
      <c r="AM3" s="380" t="s">
        <v>50</v>
      </c>
      <c r="AN3" s="377" t="s">
        <v>51</v>
      </c>
      <c r="AO3" s="377"/>
      <c r="AP3" s="383"/>
      <c r="AQ3" s="383"/>
      <c r="AR3" s="383"/>
      <c r="AS3" s="383"/>
      <c r="AU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100012, 'Б-100012-13',date'2016-03-03',2, 7, 7,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date'2016-03-01');</v>
      </c>
    </row>
    <row r="4" spans="1:47" ht="15" customHeight="1" x14ac:dyDescent="0.3">
      <c r="A4" s="427">
        <v>1</v>
      </c>
      <c r="B4" s="428"/>
      <c r="C4" s="377" t="str">
        <f t="shared" si="1"/>
        <v>10001</v>
      </c>
      <c r="D4" s="377" t="str">
        <f t="shared" si="2"/>
        <v>10001/13</v>
      </c>
      <c r="E4" s="378" t="s">
        <v>251</v>
      </c>
      <c r="F4" s="378" t="s">
        <v>252</v>
      </c>
      <c r="G4" s="377">
        <v>8</v>
      </c>
      <c r="H4" s="379">
        <v>100013</v>
      </c>
      <c r="I4" s="380" t="str">
        <f t="shared" si="3"/>
        <v>Б-100013-13</v>
      </c>
      <c r="J4" s="381">
        <v>2</v>
      </c>
      <c r="K4" s="377">
        <v>7</v>
      </c>
      <c r="L4" s="377" t="s">
        <v>42</v>
      </c>
      <c r="M4" s="381">
        <v>1</v>
      </c>
      <c r="N4" s="377">
        <v>18</v>
      </c>
      <c r="O4" s="378" t="s">
        <v>168</v>
      </c>
      <c r="P4" s="378" t="s">
        <v>234</v>
      </c>
      <c r="Q4" s="378" t="s">
        <v>235</v>
      </c>
      <c r="R4" s="383" t="str">
        <f t="shared" si="4"/>
        <v>1000131</v>
      </c>
      <c r="S4" s="380">
        <v>1</v>
      </c>
      <c r="T4" s="378" t="s">
        <v>140</v>
      </c>
      <c r="U4" s="377">
        <v>90000</v>
      </c>
      <c r="V4" s="377">
        <f t="shared" si="5"/>
        <v>16200</v>
      </c>
      <c r="W4" s="377">
        <v>0</v>
      </c>
      <c r="X4" s="384">
        <v>102</v>
      </c>
      <c r="Y4" s="385" t="s">
        <v>47</v>
      </c>
      <c r="Z4" s="386">
        <f t="shared" si="6"/>
        <v>73800</v>
      </c>
      <c r="AA4" s="387"/>
      <c r="AB4" s="429"/>
      <c r="AC4" s="379">
        <f t="shared" si="7"/>
        <v>45000</v>
      </c>
      <c r="AD4" s="377"/>
      <c r="AE4" s="377"/>
      <c r="AF4" s="378" t="s">
        <v>231</v>
      </c>
      <c r="AG4" s="389">
        <v>8</v>
      </c>
      <c r="AH4" s="395">
        <v>7</v>
      </c>
      <c r="AI4" s="391" t="s">
        <v>229</v>
      </c>
      <c r="AJ4" s="378"/>
      <c r="AK4" s="378"/>
      <c r="AL4" s="383">
        <v>0</v>
      </c>
      <c r="AM4" s="380" t="s">
        <v>50</v>
      </c>
      <c r="AN4" s="377" t="s">
        <v>51</v>
      </c>
      <c r="AO4" s="377"/>
      <c r="AP4" s="383"/>
      <c r="AQ4" s="383"/>
      <c r="AR4" s="383"/>
      <c r="AS4" s="383"/>
      <c r="AU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100013, 'Б-100013-13',date'2016-03-03',2,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date'2016-03-01');</v>
      </c>
    </row>
    <row r="5" spans="1:47" ht="15" customHeight="1" x14ac:dyDescent="0.3">
      <c r="A5" s="427">
        <v>1</v>
      </c>
      <c r="B5" s="428"/>
      <c r="C5" s="377" t="str">
        <f t="shared" si="1"/>
        <v>10001</v>
      </c>
      <c r="D5" s="377" t="str">
        <f t="shared" si="2"/>
        <v>10001/13</v>
      </c>
      <c r="E5" s="378" t="s">
        <v>251</v>
      </c>
      <c r="F5" s="378" t="s">
        <v>252</v>
      </c>
      <c r="G5" s="377">
        <v>8</v>
      </c>
      <c r="H5" s="379">
        <v>100014</v>
      </c>
      <c r="I5" s="380" t="str">
        <f t="shared" si="3"/>
        <v>Б-100014-13</v>
      </c>
      <c r="J5" s="381">
        <v>2</v>
      </c>
      <c r="K5" s="398">
        <v>2</v>
      </c>
      <c r="L5" s="377" t="s">
        <v>42</v>
      </c>
      <c r="M5" s="381">
        <v>1</v>
      </c>
      <c r="N5" s="377">
        <v>18</v>
      </c>
      <c r="O5" s="378" t="s">
        <v>169</v>
      </c>
      <c r="P5" s="378" t="s">
        <v>234</v>
      </c>
      <c r="Q5" s="378" t="s">
        <v>235</v>
      </c>
      <c r="R5" s="383" t="str">
        <f t="shared" si="4"/>
        <v>1000141</v>
      </c>
      <c r="S5" s="380">
        <v>1</v>
      </c>
      <c r="T5" s="378" t="s">
        <v>141</v>
      </c>
      <c r="U5" s="377">
        <v>80000</v>
      </c>
      <c r="V5" s="377">
        <f t="shared" si="5"/>
        <v>14400</v>
      </c>
      <c r="W5" s="377">
        <v>0</v>
      </c>
      <c r="X5" s="384">
        <v>103</v>
      </c>
      <c r="Y5" s="385" t="s">
        <v>47</v>
      </c>
      <c r="Z5" s="386">
        <f t="shared" si="6"/>
        <v>65600</v>
      </c>
      <c r="AA5" s="387"/>
      <c r="AB5" s="396"/>
      <c r="AC5" s="379">
        <f t="shared" si="7"/>
        <v>40000</v>
      </c>
      <c r="AD5" s="377"/>
      <c r="AE5" s="377"/>
      <c r="AF5" s="378" t="s">
        <v>231</v>
      </c>
      <c r="AG5" s="389">
        <v>8</v>
      </c>
      <c r="AH5" s="397">
        <v>20</v>
      </c>
      <c r="AI5" s="391" t="s">
        <v>229</v>
      </c>
      <c r="AJ5" s="378"/>
      <c r="AK5" s="378"/>
      <c r="AL5" s="383">
        <v>0</v>
      </c>
      <c r="AM5" s="380" t="s">
        <v>50</v>
      </c>
      <c r="AN5" s="377" t="s">
        <v>51</v>
      </c>
      <c r="AO5" s="377"/>
      <c r="AP5" s="383"/>
      <c r="AQ5" s="383"/>
      <c r="AR5" s="383"/>
      <c r="AS5" s="383"/>
      <c r="AU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100014, 'Б-100014-13',date'2016-03-04',2, 2, 2,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date'2016-03-01');</v>
      </c>
    </row>
    <row r="6" spans="1:47" s="330" customFormat="1" ht="15" customHeight="1" x14ac:dyDescent="0.3">
      <c r="A6" s="430">
        <v>1</v>
      </c>
      <c r="B6" s="431"/>
      <c r="C6" s="403" t="str">
        <f t="shared" si="1"/>
        <v>10001</v>
      </c>
      <c r="D6" s="403" t="str">
        <f t="shared" si="2"/>
        <v>10001/13</v>
      </c>
      <c r="E6" s="378" t="s">
        <v>251</v>
      </c>
      <c r="F6" s="378" t="s">
        <v>252</v>
      </c>
      <c r="G6" s="377">
        <v>8</v>
      </c>
      <c r="H6" s="379">
        <v>100015</v>
      </c>
      <c r="I6" s="403" t="str">
        <f t="shared" si="3"/>
        <v>Б-100015-13</v>
      </c>
      <c r="J6" s="381">
        <v>2</v>
      </c>
      <c r="K6" s="405">
        <v>1</v>
      </c>
      <c r="L6" s="403" t="s">
        <v>42</v>
      </c>
      <c r="M6" s="406">
        <v>1</v>
      </c>
      <c r="N6" s="403">
        <v>18</v>
      </c>
      <c r="O6" s="404" t="s">
        <v>170</v>
      </c>
      <c r="P6" s="404" t="s">
        <v>234</v>
      </c>
      <c r="Q6" s="404" t="s">
        <v>235</v>
      </c>
      <c r="R6" s="407" t="str">
        <f t="shared" si="4"/>
        <v>1000151</v>
      </c>
      <c r="S6" s="403">
        <v>1</v>
      </c>
      <c r="T6" s="404" t="s">
        <v>142</v>
      </c>
      <c r="U6" s="403">
        <v>60000</v>
      </c>
      <c r="V6" s="403">
        <f t="shared" si="5"/>
        <v>10800</v>
      </c>
      <c r="W6" s="403">
        <v>0</v>
      </c>
      <c r="X6" s="384">
        <v>104</v>
      </c>
      <c r="Y6" s="408" t="s">
        <v>47</v>
      </c>
      <c r="Z6" s="386">
        <f t="shared" si="6"/>
        <v>49200</v>
      </c>
      <c r="AA6" s="409">
        <f>SUM(Z2:Z6)</f>
        <v>344400</v>
      </c>
      <c r="AB6" s="409"/>
      <c r="AC6" s="410">
        <f t="shared" si="7"/>
        <v>30000</v>
      </c>
      <c r="AD6" s="403"/>
      <c r="AE6" s="403"/>
      <c r="AF6" s="404" t="s">
        <v>231</v>
      </c>
      <c r="AG6" s="411">
        <v>8</v>
      </c>
      <c r="AH6" s="412">
        <v>13</v>
      </c>
      <c r="AI6" s="413" t="s">
        <v>229</v>
      </c>
      <c r="AJ6" s="404"/>
      <c r="AK6" s="404"/>
      <c r="AL6" s="407">
        <v>0</v>
      </c>
      <c r="AM6" s="403" t="s">
        <v>50</v>
      </c>
      <c r="AN6" s="403" t="s">
        <v>51</v>
      </c>
      <c r="AO6" s="403"/>
      <c r="AP6" s="407"/>
      <c r="AQ6" s="407"/>
      <c r="AR6" s="407"/>
      <c r="AS6" s="407"/>
      <c r="AU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100015, 'Б-100015-13',date'2016-03-05',2, 1, 1,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date'2016-03-01');</v>
      </c>
    </row>
    <row r="7" spans="1:47" ht="15" customHeight="1" x14ac:dyDescent="0.3">
      <c r="A7" s="375">
        <v>2</v>
      </c>
      <c r="B7" s="432"/>
      <c r="C7" s="377" t="str">
        <f t="shared" si="1"/>
        <v>10002</v>
      </c>
      <c r="D7" s="377" t="str">
        <f t="shared" si="2"/>
        <v>10002/13</v>
      </c>
      <c r="E7" s="378" t="s">
        <v>251</v>
      </c>
      <c r="F7" s="378" t="s">
        <v>252</v>
      </c>
      <c r="G7" s="377">
        <v>2</v>
      </c>
      <c r="H7" s="379">
        <v>100016</v>
      </c>
      <c r="I7" s="380" t="str">
        <f t="shared" si="3"/>
        <v>Б-100016-13</v>
      </c>
      <c r="J7" s="381">
        <v>2</v>
      </c>
      <c r="K7" s="377">
        <v>7</v>
      </c>
      <c r="L7" s="377" t="s">
        <v>42</v>
      </c>
      <c r="M7" s="381">
        <v>1</v>
      </c>
      <c r="N7" s="377">
        <v>18</v>
      </c>
      <c r="O7" s="378" t="s">
        <v>167</v>
      </c>
      <c r="P7" s="378" t="s">
        <v>234</v>
      </c>
      <c r="Q7" s="378" t="s">
        <v>235</v>
      </c>
      <c r="R7" s="383" t="str">
        <f t="shared" si="4"/>
        <v>1000161</v>
      </c>
      <c r="S7" s="380">
        <v>1</v>
      </c>
      <c r="T7" s="378" t="s">
        <v>139</v>
      </c>
      <c r="U7" s="377">
        <v>100000</v>
      </c>
      <c r="V7" s="377">
        <f>U7*0.18</f>
        <v>18000</v>
      </c>
      <c r="W7" s="377">
        <v>0</v>
      </c>
      <c r="X7" s="384">
        <v>105</v>
      </c>
      <c r="Y7" s="385" t="s">
        <v>47</v>
      </c>
      <c r="Z7" s="386">
        <f t="shared" si="6"/>
        <v>82000</v>
      </c>
      <c r="AA7" s="387"/>
      <c r="AB7" s="388"/>
      <c r="AC7" s="379">
        <f>U7*0.5</f>
        <v>50000</v>
      </c>
      <c r="AD7" s="377"/>
      <c r="AE7" s="377"/>
      <c r="AF7" s="378" t="s">
        <v>231</v>
      </c>
      <c r="AG7" s="389">
        <v>8</v>
      </c>
      <c r="AH7" s="390">
        <v>13</v>
      </c>
      <c r="AI7" s="391" t="s">
        <v>229</v>
      </c>
      <c r="AJ7" s="378"/>
      <c r="AK7" s="378"/>
      <c r="AL7" s="383">
        <v>0</v>
      </c>
      <c r="AM7" s="380" t="s">
        <v>50</v>
      </c>
      <c r="AN7" s="377" t="s">
        <v>51</v>
      </c>
      <c r="AO7" s="377"/>
      <c r="AP7" s="383"/>
      <c r="AQ7" s="383"/>
      <c r="AR7" s="383"/>
      <c r="AS7" s="383" t="s">
        <v>59</v>
      </c>
      <c r="AT7" s="329"/>
      <c r="AU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'Б-100016-13',date'2016-03-02',2, 7, 7, 'RUR', 1, 18, date'2016-03-06', date'2016-03-07',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date'2016-03-31' );insert into xxxx_client_discount_m  (ID,CLIENT_ID,CLIENT_AVG_DISCOUNT,DT) values (s_xxxx_client_discount_m.NEXTVAL,105, 13, date'2016-03-01');</v>
      </c>
    </row>
    <row r="8" spans="1:47" ht="15" customHeight="1" x14ac:dyDescent="0.3">
      <c r="A8" s="375">
        <v>2</v>
      </c>
      <c r="B8" s="432"/>
      <c r="C8" s="377" t="str">
        <f t="shared" si="1"/>
        <v>10002</v>
      </c>
      <c r="D8" s="377" t="str">
        <f t="shared" si="2"/>
        <v>10002/13</v>
      </c>
      <c r="E8" s="378" t="s">
        <v>251</v>
      </c>
      <c r="F8" s="378" t="s">
        <v>252</v>
      </c>
      <c r="G8" s="377">
        <v>2</v>
      </c>
      <c r="H8" s="379">
        <v>100017</v>
      </c>
      <c r="I8" s="380" t="str">
        <f t="shared" si="3"/>
        <v>Б-100017-13</v>
      </c>
      <c r="J8" s="381">
        <v>2</v>
      </c>
      <c r="K8" s="377">
        <v>7</v>
      </c>
      <c r="L8" s="377" t="s">
        <v>42</v>
      </c>
      <c r="M8" s="381">
        <v>1</v>
      </c>
      <c r="N8" s="377">
        <v>18</v>
      </c>
      <c r="O8" s="378" t="s">
        <v>168</v>
      </c>
      <c r="P8" s="378" t="s">
        <v>234</v>
      </c>
      <c r="Q8" s="378" t="s">
        <v>235</v>
      </c>
      <c r="R8" s="383" t="str">
        <f t="shared" si="4"/>
        <v>1000171</v>
      </c>
      <c r="S8" s="380">
        <v>1</v>
      </c>
      <c r="T8" s="378" t="s">
        <v>140</v>
      </c>
      <c r="U8" s="377">
        <v>90000</v>
      </c>
      <c r="V8" s="377">
        <f t="shared" si="5"/>
        <v>16200</v>
      </c>
      <c r="W8" s="377">
        <v>0</v>
      </c>
      <c r="X8" s="384">
        <v>106</v>
      </c>
      <c r="Y8" s="385" t="s">
        <v>47</v>
      </c>
      <c r="Z8" s="386">
        <f t="shared" si="6"/>
        <v>73800</v>
      </c>
      <c r="AA8" s="387"/>
      <c r="AB8" s="429"/>
      <c r="AC8" s="379">
        <f t="shared" ref="AC8:AC11" si="8">U8*0.5</f>
        <v>45000</v>
      </c>
      <c r="AD8" s="377"/>
      <c r="AE8" s="377"/>
      <c r="AF8" s="378" t="s">
        <v>231</v>
      </c>
      <c r="AG8" s="389">
        <v>8</v>
      </c>
      <c r="AH8" s="395">
        <v>7</v>
      </c>
      <c r="AI8" s="391" t="s">
        <v>229</v>
      </c>
      <c r="AJ8" s="378"/>
      <c r="AK8" s="378"/>
      <c r="AL8" s="383">
        <v>0</v>
      </c>
      <c r="AM8" s="380" t="s">
        <v>50</v>
      </c>
      <c r="AN8" s="377" t="s">
        <v>51</v>
      </c>
      <c r="AO8" s="377"/>
      <c r="AP8" s="383"/>
      <c r="AQ8" s="383"/>
      <c r="AR8" s="383"/>
      <c r="AS8" s="383"/>
      <c r="AT8" s="329"/>
      <c r="AU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'Б-100017-13',date'2016-03-03',2, 7, 7, 'RUR', 1, 18, date'2016-03-06', date'2016-03-07',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date'2016-03-31' );insert into xxxx_client_discount_m  (ID,CLIENT_ID,CLIENT_AVG_DISCOUNT,DT) values (s_xxxx_client_discount_m.NEXTVAL,106, 7, date'2016-03-01');</v>
      </c>
    </row>
    <row r="9" spans="1:47" ht="15" customHeight="1" x14ac:dyDescent="0.3">
      <c r="A9" s="375">
        <v>2</v>
      </c>
      <c r="B9" s="432"/>
      <c r="C9" s="377" t="str">
        <f t="shared" si="1"/>
        <v>10002</v>
      </c>
      <c r="D9" s="377" t="str">
        <f t="shared" si="2"/>
        <v>10002/13</v>
      </c>
      <c r="E9" s="378" t="s">
        <v>251</v>
      </c>
      <c r="F9" s="378" t="s">
        <v>252</v>
      </c>
      <c r="G9" s="377">
        <v>2</v>
      </c>
      <c r="H9" s="379">
        <v>100018</v>
      </c>
      <c r="I9" s="380" t="str">
        <f t="shared" si="3"/>
        <v>Б-100018-13</v>
      </c>
      <c r="J9" s="381">
        <v>2</v>
      </c>
      <c r="K9" s="377">
        <v>7</v>
      </c>
      <c r="L9" s="377" t="s">
        <v>42</v>
      </c>
      <c r="M9" s="381">
        <v>1</v>
      </c>
      <c r="N9" s="377">
        <v>18</v>
      </c>
      <c r="O9" s="378" t="s">
        <v>168</v>
      </c>
      <c r="P9" s="378" t="s">
        <v>234</v>
      </c>
      <c r="Q9" s="378" t="s">
        <v>235</v>
      </c>
      <c r="R9" s="383" t="str">
        <f t="shared" si="4"/>
        <v>1000181</v>
      </c>
      <c r="S9" s="380">
        <v>1</v>
      </c>
      <c r="T9" s="378" t="s">
        <v>140</v>
      </c>
      <c r="U9" s="377">
        <v>90000</v>
      </c>
      <c r="V9" s="377">
        <f t="shared" si="5"/>
        <v>16200</v>
      </c>
      <c r="W9" s="377">
        <v>0</v>
      </c>
      <c r="X9" s="384">
        <v>107</v>
      </c>
      <c r="Y9" s="385" t="s">
        <v>47</v>
      </c>
      <c r="Z9" s="386">
        <f t="shared" si="6"/>
        <v>73800</v>
      </c>
      <c r="AA9" s="387"/>
      <c r="AB9" s="429"/>
      <c r="AC9" s="379">
        <f t="shared" si="8"/>
        <v>45000</v>
      </c>
      <c r="AD9" s="377"/>
      <c r="AE9" s="377"/>
      <c r="AF9" s="378" t="s">
        <v>231</v>
      </c>
      <c r="AG9" s="389">
        <v>8</v>
      </c>
      <c r="AH9" s="395">
        <v>7</v>
      </c>
      <c r="AI9" s="391" t="s">
        <v>229</v>
      </c>
      <c r="AJ9" s="378"/>
      <c r="AK9" s="378"/>
      <c r="AL9" s="383">
        <v>0</v>
      </c>
      <c r="AM9" s="380" t="s">
        <v>50</v>
      </c>
      <c r="AN9" s="377" t="s">
        <v>51</v>
      </c>
      <c r="AO9" s="377"/>
      <c r="AP9" s="383"/>
      <c r="AQ9" s="383"/>
      <c r="AR9" s="383"/>
      <c r="AS9" s="383"/>
      <c r="AT9" s="329"/>
      <c r="AU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'Б-100018-13',date'2016-03-03',2, 7, 7, 'RUR', 1, 18, date'2016-03-06', date'2016-03-07',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date'2016-03-31' );insert into xxxx_client_discount_m  (ID,CLIENT_ID,CLIENT_AVG_DISCOUNT,DT) values (s_xxxx_client_discount_m.NEXTVAL,107, 7, date'2016-03-01');</v>
      </c>
    </row>
    <row r="10" spans="1:47" ht="15" customHeight="1" x14ac:dyDescent="0.3">
      <c r="A10" s="375">
        <v>2</v>
      </c>
      <c r="B10" s="432"/>
      <c r="C10" s="377" t="str">
        <f t="shared" si="1"/>
        <v>10002</v>
      </c>
      <c r="D10" s="377" t="str">
        <f t="shared" si="2"/>
        <v>10002/13</v>
      </c>
      <c r="E10" s="378" t="s">
        <v>251</v>
      </c>
      <c r="F10" s="378" t="s">
        <v>252</v>
      </c>
      <c r="G10" s="377">
        <v>2</v>
      </c>
      <c r="H10" s="379">
        <v>100019</v>
      </c>
      <c r="I10" s="380" t="str">
        <f t="shared" si="3"/>
        <v>Б-100019-13</v>
      </c>
      <c r="J10" s="381">
        <v>2</v>
      </c>
      <c r="K10" s="398">
        <v>2</v>
      </c>
      <c r="L10" s="377" t="s">
        <v>42</v>
      </c>
      <c r="M10" s="381">
        <v>1</v>
      </c>
      <c r="N10" s="377">
        <v>18</v>
      </c>
      <c r="O10" s="378" t="s">
        <v>169</v>
      </c>
      <c r="P10" s="378" t="s">
        <v>234</v>
      </c>
      <c r="Q10" s="378" t="s">
        <v>235</v>
      </c>
      <c r="R10" s="383" t="str">
        <f t="shared" si="4"/>
        <v>1000191</v>
      </c>
      <c r="S10" s="380">
        <v>1</v>
      </c>
      <c r="T10" s="378" t="s">
        <v>141</v>
      </c>
      <c r="U10" s="377">
        <v>80000</v>
      </c>
      <c r="V10" s="377">
        <f t="shared" si="5"/>
        <v>14400</v>
      </c>
      <c r="W10" s="377">
        <v>0</v>
      </c>
      <c r="X10" s="384">
        <v>108</v>
      </c>
      <c r="Y10" s="385" t="s">
        <v>47</v>
      </c>
      <c r="Z10" s="386">
        <f t="shared" si="6"/>
        <v>65600</v>
      </c>
      <c r="AA10" s="387"/>
      <c r="AB10" s="396"/>
      <c r="AC10" s="379">
        <f t="shared" si="8"/>
        <v>40000</v>
      </c>
      <c r="AD10" s="377"/>
      <c r="AE10" s="377"/>
      <c r="AF10" s="378" t="s">
        <v>231</v>
      </c>
      <c r="AG10" s="389">
        <v>8</v>
      </c>
      <c r="AH10" s="397">
        <v>20</v>
      </c>
      <c r="AI10" s="391" t="s">
        <v>229</v>
      </c>
      <c r="AJ10" s="378"/>
      <c r="AK10" s="378"/>
      <c r="AL10" s="383">
        <v>0</v>
      </c>
      <c r="AM10" s="380" t="s">
        <v>50</v>
      </c>
      <c r="AN10" s="377" t="s">
        <v>51</v>
      </c>
      <c r="AO10" s="377"/>
      <c r="AP10" s="383"/>
      <c r="AQ10" s="383"/>
      <c r="AR10" s="383"/>
      <c r="AS10" s="383"/>
      <c r="AT10" s="329"/>
      <c r="AU1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'Б-100019-13',date'2016-03-04',2, 2, 2, 'RUR', 1, 18, date'2016-03-06', date'2016-03-07',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date'2016-03-31' );insert into xxxx_client_discount_m  (ID,CLIENT_ID,CLIENT_AVG_DISCOUNT,DT) values (s_xxxx_client_discount_m.NEXTVAL,108, 20, date'2016-03-01');</v>
      </c>
    </row>
    <row r="11" spans="1:47" s="330" customFormat="1" ht="15" customHeight="1" x14ac:dyDescent="0.3">
      <c r="A11" s="430">
        <v>2</v>
      </c>
      <c r="B11" s="433"/>
      <c r="C11" s="403" t="str">
        <f t="shared" si="1"/>
        <v>10002</v>
      </c>
      <c r="D11" s="403" t="str">
        <f t="shared" si="2"/>
        <v>10002/13</v>
      </c>
      <c r="E11" s="404" t="s">
        <v>251</v>
      </c>
      <c r="F11" s="404" t="s">
        <v>252</v>
      </c>
      <c r="G11" s="377">
        <v>2</v>
      </c>
      <c r="H11" s="379">
        <v>100020</v>
      </c>
      <c r="I11" s="403" t="str">
        <f t="shared" si="3"/>
        <v>Б-100020-13</v>
      </c>
      <c r="J11" s="381">
        <v>2</v>
      </c>
      <c r="K11" s="405">
        <v>1</v>
      </c>
      <c r="L11" s="403" t="s">
        <v>42</v>
      </c>
      <c r="M11" s="406">
        <v>1</v>
      </c>
      <c r="N11" s="403">
        <v>18</v>
      </c>
      <c r="O11" s="404" t="s">
        <v>170</v>
      </c>
      <c r="P11" s="404" t="s">
        <v>234</v>
      </c>
      <c r="Q11" s="404" t="s">
        <v>235</v>
      </c>
      <c r="R11" s="407" t="str">
        <f t="shared" si="4"/>
        <v>1000201</v>
      </c>
      <c r="S11" s="403">
        <v>1</v>
      </c>
      <c r="T11" s="404" t="s">
        <v>142</v>
      </c>
      <c r="U11" s="403">
        <v>60000</v>
      </c>
      <c r="V11" s="403">
        <f t="shared" si="5"/>
        <v>10800</v>
      </c>
      <c r="W11" s="403">
        <v>0</v>
      </c>
      <c r="X11" s="384">
        <v>109</v>
      </c>
      <c r="Y11" s="408" t="s">
        <v>47</v>
      </c>
      <c r="Z11" s="386">
        <f t="shared" si="6"/>
        <v>49200</v>
      </c>
      <c r="AA11" s="409"/>
      <c r="AB11" s="409"/>
      <c r="AC11" s="410">
        <f t="shared" si="8"/>
        <v>30000</v>
      </c>
      <c r="AD11" s="403"/>
      <c r="AE11" s="403"/>
      <c r="AF11" s="404" t="s">
        <v>231</v>
      </c>
      <c r="AG11" s="411">
        <v>8</v>
      </c>
      <c r="AH11" s="412">
        <v>13</v>
      </c>
      <c r="AI11" s="413" t="s">
        <v>229</v>
      </c>
      <c r="AJ11" s="404"/>
      <c r="AK11" s="404"/>
      <c r="AL11" s="407">
        <v>0</v>
      </c>
      <c r="AM11" s="403" t="s">
        <v>50</v>
      </c>
      <c r="AN11" s="403" t="s">
        <v>51</v>
      </c>
      <c r="AO11" s="403"/>
      <c r="AP11" s="407"/>
      <c r="AQ11" s="407"/>
      <c r="AR11" s="407"/>
      <c r="AS11" s="407"/>
      <c r="AU1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'Б-100020-13',date'2016-03-05',2, 1, 1, 'RUR', 1, 18, date'2016-03-06', date'2016-03-07',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date'2016-03-31' );insert into xxxx_client_discount_m  (ID,CLIENT_ID,CLIENT_AVG_DISCOUNT,DT) values (s_xxxx_client_discount_m.NEXTVAL,109, 13, date'2016-03-01');</v>
      </c>
    </row>
    <row r="12" spans="1:47" ht="15" customHeight="1" x14ac:dyDescent="0.3">
      <c r="A12" s="427">
        <v>3</v>
      </c>
      <c r="B12" s="434"/>
      <c r="C12" s="377" t="str">
        <f>"1000"&amp;A12</f>
        <v>10003</v>
      </c>
      <c r="D12" s="377" t="str">
        <f>"1000"&amp;A12&amp;"/13"</f>
        <v>10003/13</v>
      </c>
      <c r="E12" s="378" t="s">
        <v>251</v>
      </c>
      <c r="F12" s="378" t="s">
        <v>252</v>
      </c>
      <c r="G12" s="377">
        <v>8</v>
      </c>
      <c r="H12" s="379">
        <v>100021</v>
      </c>
      <c r="I12" s="380" t="str">
        <f>"Б-"&amp;H12&amp;"-13"</f>
        <v>Б-100021-13</v>
      </c>
      <c r="J12" s="381">
        <v>2</v>
      </c>
      <c r="K12" s="377">
        <v>7</v>
      </c>
      <c r="L12" s="377" t="s">
        <v>42</v>
      </c>
      <c r="M12" s="381">
        <v>1</v>
      </c>
      <c r="N12" s="377">
        <v>18</v>
      </c>
      <c r="O12" s="378" t="s">
        <v>167</v>
      </c>
      <c r="P12" s="378" t="s">
        <v>234</v>
      </c>
      <c r="Q12" s="378" t="s">
        <v>235</v>
      </c>
      <c r="R12" s="383" t="str">
        <f>H12&amp;"1"</f>
        <v>1000211</v>
      </c>
      <c r="S12" s="380">
        <v>1</v>
      </c>
      <c r="T12" s="378" t="s">
        <v>139</v>
      </c>
      <c r="U12" s="377">
        <v>100000</v>
      </c>
      <c r="V12" s="377">
        <f>U12*0.18</f>
        <v>18000</v>
      </c>
      <c r="W12" s="377">
        <v>0</v>
      </c>
      <c r="X12" s="384">
        <v>110</v>
      </c>
      <c r="Y12" s="385" t="s">
        <v>47</v>
      </c>
      <c r="Z12" s="386">
        <f t="shared" si="6"/>
        <v>82000</v>
      </c>
      <c r="AA12" s="387"/>
      <c r="AB12" s="388"/>
      <c r="AC12" s="379">
        <f>U12*0.5</f>
        <v>50000</v>
      </c>
      <c r="AD12" s="377"/>
      <c r="AE12" s="377"/>
      <c r="AF12" s="378" t="s">
        <v>231</v>
      </c>
      <c r="AG12" s="389">
        <v>8</v>
      </c>
      <c r="AH12" s="390">
        <v>13</v>
      </c>
      <c r="AI12" s="391" t="s">
        <v>229</v>
      </c>
      <c r="AJ12" s="378"/>
      <c r="AK12" s="378"/>
      <c r="AL12" s="383">
        <v>0</v>
      </c>
      <c r="AM12" s="380" t="s">
        <v>50</v>
      </c>
      <c r="AN12" s="377" t="s">
        <v>51</v>
      </c>
      <c r="AO12" s="377"/>
      <c r="AP12" s="383"/>
      <c r="AQ12" s="383"/>
      <c r="AR12" s="383"/>
      <c r="AS12" s="383" t="s">
        <v>60</v>
      </c>
      <c r="AT12" s="329"/>
      <c r="AU1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100021, 'Б-100021-13',date'2016-03-02',2, 7, 7,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date'2016-03-01');</v>
      </c>
    </row>
    <row r="13" spans="1:47" ht="15" customHeight="1" x14ac:dyDescent="0.3">
      <c r="A13" s="427">
        <v>3</v>
      </c>
      <c r="B13" s="434"/>
      <c r="C13" s="377" t="str">
        <f t="shared" ref="C13:C15" si="9">"1000"&amp;A13</f>
        <v>10003</v>
      </c>
      <c r="D13" s="377" t="str">
        <f t="shared" ref="D13:D15" si="10">"1000"&amp;A13&amp;"/13"</f>
        <v>10003/13</v>
      </c>
      <c r="E13" s="378" t="s">
        <v>251</v>
      </c>
      <c r="F13" s="378" t="s">
        <v>252</v>
      </c>
      <c r="G13" s="377">
        <v>8</v>
      </c>
      <c r="H13" s="379">
        <v>100022</v>
      </c>
      <c r="I13" s="380" t="str">
        <f t="shared" si="3"/>
        <v>Б-100022-13</v>
      </c>
      <c r="J13" s="381">
        <v>2</v>
      </c>
      <c r="K13" s="377">
        <v>7</v>
      </c>
      <c r="L13" s="377" t="s">
        <v>42</v>
      </c>
      <c r="M13" s="381">
        <v>1</v>
      </c>
      <c r="N13" s="377">
        <v>18</v>
      </c>
      <c r="O13" s="378" t="s">
        <v>168</v>
      </c>
      <c r="P13" s="378" t="s">
        <v>234</v>
      </c>
      <c r="Q13" s="378" t="s">
        <v>235</v>
      </c>
      <c r="R13" s="383" t="str">
        <f t="shared" ref="R13:R15" si="11">H13&amp;"1"</f>
        <v>1000221</v>
      </c>
      <c r="S13" s="380">
        <v>1</v>
      </c>
      <c r="T13" s="378" t="s">
        <v>140</v>
      </c>
      <c r="U13" s="377">
        <v>90000</v>
      </c>
      <c r="V13" s="377">
        <f t="shared" si="5"/>
        <v>16200</v>
      </c>
      <c r="W13" s="377">
        <v>0</v>
      </c>
      <c r="X13" s="384">
        <v>111</v>
      </c>
      <c r="Y13" s="385" t="s">
        <v>47</v>
      </c>
      <c r="Z13" s="386">
        <f t="shared" si="6"/>
        <v>73800</v>
      </c>
      <c r="AA13" s="387"/>
      <c r="AB13" s="429"/>
      <c r="AC13" s="379">
        <f t="shared" ref="AC13:AC15" si="12">U13*0.5</f>
        <v>45000</v>
      </c>
      <c r="AD13" s="377"/>
      <c r="AE13" s="377"/>
      <c r="AF13" s="378" t="s">
        <v>231</v>
      </c>
      <c r="AG13" s="389">
        <v>8</v>
      </c>
      <c r="AH13" s="395">
        <v>7</v>
      </c>
      <c r="AI13" s="391" t="s">
        <v>229</v>
      </c>
      <c r="AJ13" s="378"/>
      <c r="AK13" s="378"/>
      <c r="AL13" s="383">
        <v>0</v>
      </c>
      <c r="AM13" s="380" t="s">
        <v>50</v>
      </c>
      <c r="AN13" s="377" t="s">
        <v>51</v>
      </c>
      <c r="AO13" s="377"/>
      <c r="AP13" s="383"/>
      <c r="AQ13" s="383"/>
      <c r="AR13" s="383"/>
      <c r="AS13" s="383"/>
      <c r="AT13" s="329"/>
      <c r="AU1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100022, 'Б-100022-13',date'2016-03-03',2, 7, 7,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date'2016-03-01');</v>
      </c>
    </row>
    <row r="14" spans="1:47" ht="15" customHeight="1" x14ac:dyDescent="0.3">
      <c r="A14" s="427">
        <v>3</v>
      </c>
      <c r="B14" s="434"/>
      <c r="C14" s="377" t="str">
        <f t="shared" si="9"/>
        <v>10003</v>
      </c>
      <c r="D14" s="377" t="str">
        <f t="shared" si="10"/>
        <v>10003/13</v>
      </c>
      <c r="E14" s="378" t="s">
        <v>251</v>
      </c>
      <c r="F14" s="378" t="s">
        <v>252</v>
      </c>
      <c r="G14" s="377">
        <v>8</v>
      </c>
      <c r="H14" s="379">
        <v>100023</v>
      </c>
      <c r="I14" s="380" t="str">
        <f t="shared" si="3"/>
        <v>Б-100023-13</v>
      </c>
      <c r="J14" s="381">
        <v>2</v>
      </c>
      <c r="K14" s="377">
        <v>7</v>
      </c>
      <c r="L14" s="377" t="s">
        <v>42</v>
      </c>
      <c r="M14" s="381">
        <v>1</v>
      </c>
      <c r="N14" s="377">
        <v>18</v>
      </c>
      <c r="O14" s="378" t="s">
        <v>168</v>
      </c>
      <c r="P14" s="378" t="s">
        <v>234</v>
      </c>
      <c r="Q14" s="378" t="s">
        <v>235</v>
      </c>
      <c r="R14" s="383" t="str">
        <f t="shared" si="11"/>
        <v>1000231</v>
      </c>
      <c r="S14" s="380">
        <v>1</v>
      </c>
      <c r="T14" s="378" t="s">
        <v>140</v>
      </c>
      <c r="U14" s="377">
        <v>90000</v>
      </c>
      <c r="V14" s="377">
        <f t="shared" si="5"/>
        <v>16200</v>
      </c>
      <c r="W14" s="377">
        <v>0</v>
      </c>
      <c r="X14" s="384">
        <v>112</v>
      </c>
      <c r="Y14" s="385" t="s">
        <v>47</v>
      </c>
      <c r="Z14" s="386">
        <f t="shared" si="6"/>
        <v>73800</v>
      </c>
      <c r="AA14" s="387"/>
      <c r="AB14" s="429"/>
      <c r="AC14" s="379">
        <f t="shared" si="12"/>
        <v>45000</v>
      </c>
      <c r="AD14" s="377"/>
      <c r="AE14" s="377"/>
      <c r="AF14" s="378" t="s">
        <v>231</v>
      </c>
      <c r="AG14" s="389">
        <v>8</v>
      </c>
      <c r="AH14" s="395">
        <v>7</v>
      </c>
      <c r="AI14" s="391" t="s">
        <v>229</v>
      </c>
      <c r="AJ14" s="378"/>
      <c r="AK14" s="378"/>
      <c r="AL14" s="383">
        <v>0</v>
      </c>
      <c r="AM14" s="380" t="s">
        <v>50</v>
      </c>
      <c r="AN14" s="377" t="s">
        <v>51</v>
      </c>
      <c r="AO14" s="377"/>
      <c r="AP14" s="383"/>
      <c r="AQ14" s="383"/>
      <c r="AR14" s="383"/>
      <c r="AS14" s="383"/>
      <c r="AT14" s="329"/>
      <c r="AU1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100023, 'Б-100023-13',date'2016-03-03',2,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date'2016-03-01');</v>
      </c>
    </row>
    <row r="15" spans="1:47" s="330" customFormat="1" ht="15" customHeight="1" x14ac:dyDescent="0.3">
      <c r="A15" s="430">
        <v>3</v>
      </c>
      <c r="B15" s="435"/>
      <c r="C15" s="403" t="str">
        <f t="shared" si="9"/>
        <v>10003</v>
      </c>
      <c r="D15" s="403" t="str">
        <f t="shared" si="10"/>
        <v>10003/13</v>
      </c>
      <c r="E15" s="404" t="s">
        <v>251</v>
      </c>
      <c r="F15" s="404" t="s">
        <v>252</v>
      </c>
      <c r="G15" s="377">
        <v>8</v>
      </c>
      <c r="H15" s="379">
        <v>100024</v>
      </c>
      <c r="I15" s="403" t="str">
        <f t="shared" si="3"/>
        <v>Б-100024-13</v>
      </c>
      <c r="J15" s="381">
        <v>2</v>
      </c>
      <c r="K15" s="436">
        <v>2</v>
      </c>
      <c r="L15" s="403" t="s">
        <v>42</v>
      </c>
      <c r="M15" s="406">
        <v>1</v>
      </c>
      <c r="N15" s="403">
        <v>18</v>
      </c>
      <c r="O15" s="404" t="s">
        <v>169</v>
      </c>
      <c r="P15" s="404" t="s">
        <v>234</v>
      </c>
      <c r="Q15" s="404" t="s">
        <v>235</v>
      </c>
      <c r="R15" s="407" t="str">
        <f t="shared" si="11"/>
        <v>1000241</v>
      </c>
      <c r="S15" s="403">
        <v>1</v>
      </c>
      <c r="T15" s="404" t="s">
        <v>141</v>
      </c>
      <c r="U15" s="403">
        <v>80000</v>
      </c>
      <c r="V15" s="403">
        <f t="shared" si="5"/>
        <v>14400</v>
      </c>
      <c r="W15" s="403">
        <v>0</v>
      </c>
      <c r="X15" s="384">
        <v>113</v>
      </c>
      <c r="Y15" s="408" t="s">
        <v>47</v>
      </c>
      <c r="Z15" s="386">
        <f t="shared" si="6"/>
        <v>65600</v>
      </c>
      <c r="AA15" s="409">
        <f>SUM(Z11:Z15)</f>
        <v>344400</v>
      </c>
      <c r="AB15" s="409"/>
      <c r="AC15" s="410">
        <f t="shared" si="12"/>
        <v>40000</v>
      </c>
      <c r="AD15" s="403"/>
      <c r="AE15" s="403"/>
      <c r="AF15" s="404" t="s">
        <v>231</v>
      </c>
      <c r="AG15" s="411">
        <v>8</v>
      </c>
      <c r="AH15" s="437">
        <v>20</v>
      </c>
      <c r="AI15" s="413" t="s">
        <v>229</v>
      </c>
      <c r="AJ15" s="404"/>
      <c r="AK15" s="404"/>
      <c r="AL15" s="407">
        <v>0</v>
      </c>
      <c r="AM15" s="403" t="s">
        <v>50</v>
      </c>
      <c r="AN15" s="403" t="s">
        <v>51</v>
      </c>
      <c r="AO15" s="403"/>
      <c r="AP15" s="407"/>
      <c r="AQ15" s="407"/>
      <c r="AR15" s="407"/>
      <c r="AS15" s="407"/>
      <c r="AU1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100024, 'Б-100024-13',date'2016-03-04',2, 2, 2,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date'2016-03-01');</v>
      </c>
    </row>
    <row r="16" spans="1:47" ht="15" customHeight="1" x14ac:dyDescent="0.3">
      <c r="A16" s="375">
        <v>4</v>
      </c>
      <c r="B16" s="432"/>
      <c r="C16" s="377" t="str">
        <f>"1000"&amp;A16</f>
        <v>10004</v>
      </c>
      <c r="D16" s="377" t="str">
        <f>"1000"&amp;A16&amp;"/13"</f>
        <v>10004/13</v>
      </c>
      <c r="E16" s="378" t="s">
        <v>251</v>
      </c>
      <c r="F16" s="378" t="s">
        <v>252</v>
      </c>
      <c r="G16" s="377">
        <v>8</v>
      </c>
      <c r="H16" s="379">
        <v>100025</v>
      </c>
      <c r="I16" s="380" t="str">
        <f>"Б-"&amp;H16&amp;"-13"</f>
        <v>Б-100025-13</v>
      </c>
      <c r="J16" s="381">
        <v>2</v>
      </c>
      <c r="K16" s="377">
        <v>7</v>
      </c>
      <c r="L16" s="377" t="s">
        <v>42</v>
      </c>
      <c r="M16" s="381">
        <v>1</v>
      </c>
      <c r="N16" s="377">
        <v>18</v>
      </c>
      <c r="O16" s="378" t="s">
        <v>167</v>
      </c>
      <c r="P16" s="378" t="s">
        <v>234</v>
      </c>
      <c r="Q16" s="378" t="s">
        <v>235</v>
      </c>
      <c r="R16" s="383" t="str">
        <f>H16&amp;"1"</f>
        <v>1000251</v>
      </c>
      <c r="S16" s="438">
        <v>4</v>
      </c>
      <c r="T16" s="378" t="s">
        <v>139</v>
      </c>
      <c r="U16" s="377">
        <v>100000</v>
      </c>
      <c r="V16" s="377">
        <f>U16*0.18</f>
        <v>18000</v>
      </c>
      <c r="W16" s="377">
        <v>0</v>
      </c>
      <c r="X16" s="384">
        <v>114</v>
      </c>
      <c r="Y16" s="385" t="s">
        <v>47</v>
      </c>
      <c r="Z16" s="386">
        <f t="shared" si="6"/>
        <v>82000</v>
      </c>
      <c r="AA16" s="387"/>
      <c r="AB16" s="388"/>
      <c r="AC16" s="379"/>
      <c r="AD16" s="377"/>
      <c r="AE16" s="377"/>
      <c r="AF16" s="378"/>
      <c r="AG16" s="389">
        <v>8</v>
      </c>
      <c r="AH16" s="390">
        <v>13</v>
      </c>
      <c r="AI16" s="391" t="s">
        <v>229</v>
      </c>
      <c r="AJ16" s="378"/>
      <c r="AK16" s="378"/>
      <c r="AL16" s="383">
        <v>0</v>
      </c>
      <c r="AM16" s="380" t="s">
        <v>50</v>
      </c>
      <c r="AN16" s="377" t="s">
        <v>51</v>
      </c>
      <c r="AO16" s="377"/>
      <c r="AP16" s="383"/>
      <c r="AQ16" s="383"/>
      <c r="AR16" s="383"/>
      <c r="AS16" s="383" t="s">
        <v>61</v>
      </c>
      <c r="AT16" s="329"/>
      <c r="AU1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100025, 'Б-100025-13',date'2016-03-02',2, 7, 7, 'RUR', 1, 18, date'2016-03-06', date'2016-03-07', 1000251, 4, to_date('2016-03-07 00:00:00','YYYY-MM-DD HH24:MI:SS'), 100000, 18000, 0, 114, 0, 'c1', 8,null);insert into xxxx_client_discount_m  (ID,CLIENT_ID,CLIENT_AVG_DISCOUNT,DT) values (s_xxxx_client_discount_m.NEXTVAL,114, 13, date'2016-03-01');</v>
      </c>
    </row>
    <row r="17" spans="1:47" ht="15" customHeight="1" x14ac:dyDescent="0.3">
      <c r="A17" s="375">
        <v>4</v>
      </c>
      <c r="B17" s="432"/>
      <c r="C17" s="377" t="str">
        <f t="shared" ref="C17:C20" si="13">"1000"&amp;A17</f>
        <v>10004</v>
      </c>
      <c r="D17" s="377" t="str">
        <f t="shared" ref="D17:D20" si="14">"1000"&amp;A17&amp;"/13"</f>
        <v>10004/13</v>
      </c>
      <c r="E17" s="378" t="s">
        <v>251</v>
      </c>
      <c r="F17" s="378" t="s">
        <v>252</v>
      </c>
      <c r="G17" s="377">
        <v>8</v>
      </c>
      <c r="H17" s="379">
        <v>100026</v>
      </c>
      <c r="I17" s="380" t="str">
        <f t="shared" si="3"/>
        <v>Б-100026-13</v>
      </c>
      <c r="J17" s="381">
        <v>2</v>
      </c>
      <c r="K17" s="377">
        <v>7</v>
      </c>
      <c r="L17" s="377" t="s">
        <v>42</v>
      </c>
      <c r="M17" s="381">
        <v>1</v>
      </c>
      <c r="N17" s="377">
        <v>18</v>
      </c>
      <c r="O17" s="378" t="s">
        <v>168</v>
      </c>
      <c r="P17" s="378" t="s">
        <v>234</v>
      </c>
      <c r="Q17" s="378" t="s">
        <v>235</v>
      </c>
      <c r="R17" s="383" t="str">
        <f t="shared" ref="R17:R20" si="15">H17&amp;"1"</f>
        <v>1000261</v>
      </c>
      <c r="S17" s="380">
        <v>1</v>
      </c>
      <c r="T17" s="378" t="s">
        <v>140</v>
      </c>
      <c r="U17" s="377">
        <v>90000</v>
      </c>
      <c r="V17" s="377">
        <f t="shared" si="5"/>
        <v>16200</v>
      </c>
      <c r="W17" s="377">
        <v>0</v>
      </c>
      <c r="X17" s="384">
        <v>115</v>
      </c>
      <c r="Y17" s="385" t="s">
        <v>47</v>
      </c>
      <c r="Z17" s="386">
        <f t="shared" si="6"/>
        <v>73800</v>
      </c>
      <c r="AA17" s="387"/>
      <c r="AB17" s="429"/>
      <c r="AC17" s="379">
        <f t="shared" ref="AC17:AC20" si="16">U17*0.5</f>
        <v>45000</v>
      </c>
      <c r="AD17" s="377"/>
      <c r="AE17" s="377"/>
      <c r="AF17" s="378" t="s">
        <v>231</v>
      </c>
      <c r="AG17" s="389">
        <v>8</v>
      </c>
      <c r="AH17" s="395">
        <v>7</v>
      </c>
      <c r="AI17" s="391" t="s">
        <v>229</v>
      </c>
      <c r="AJ17" s="378"/>
      <c r="AK17" s="378"/>
      <c r="AL17" s="383">
        <v>0</v>
      </c>
      <c r="AM17" s="380" t="s">
        <v>50</v>
      </c>
      <c r="AN17" s="377" t="s">
        <v>51</v>
      </c>
      <c r="AO17" s="377"/>
      <c r="AP17" s="383"/>
      <c r="AQ17" s="383"/>
      <c r="AR17" s="383"/>
      <c r="AS17" s="383" t="s">
        <v>62</v>
      </c>
      <c r="AT17" s="329"/>
      <c r="AU1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100026, 'Б-100026-13',date'2016-03-03',2, 7, 7, 'RUR', 1, 18, date'2016-03-06', date'2016-03-07',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date'2016-03-31' );insert into xxxx_client_discount_m  (ID,CLIENT_ID,CLIENT_AVG_DISCOUNT,DT) values (s_xxxx_client_discount_m.NEXTVAL,115, 7, date'2016-03-01');</v>
      </c>
    </row>
    <row r="18" spans="1:47" ht="15" customHeight="1" x14ac:dyDescent="0.3">
      <c r="A18" s="375">
        <v>4</v>
      </c>
      <c r="B18" s="432"/>
      <c r="C18" s="377" t="str">
        <f t="shared" si="13"/>
        <v>10004</v>
      </c>
      <c r="D18" s="377" t="str">
        <f t="shared" si="14"/>
        <v>10004/13</v>
      </c>
      <c r="E18" s="378" t="s">
        <v>251</v>
      </c>
      <c r="F18" s="378" t="s">
        <v>252</v>
      </c>
      <c r="G18" s="377">
        <v>8</v>
      </c>
      <c r="H18" s="379">
        <v>100027</v>
      </c>
      <c r="I18" s="380" t="str">
        <f t="shared" si="3"/>
        <v>Б-100027-13</v>
      </c>
      <c r="J18" s="381">
        <v>2</v>
      </c>
      <c r="K18" s="377">
        <v>7</v>
      </c>
      <c r="L18" s="377" t="s">
        <v>42</v>
      </c>
      <c r="M18" s="381">
        <v>1</v>
      </c>
      <c r="N18" s="377">
        <v>18</v>
      </c>
      <c r="O18" s="378" t="s">
        <v>168</v>
      </c>
      <c r="P18" s="378" t="s">
        <v>234</v>
      </c>
      <c r="Q18" s="378" t="s">
        <v>235</v>
      </c>
      <c r="R18" s="383" t="str">
        <f t="shared" si="15"/>
        <v>1000271</v>
      </c>
      <c r="S18" s="380">
        <v>1</v>
      </c>
      <c r="T18" s="378" t="s">
        <v>140</v>
      </c>
      <c r="U18" s="377">
        <v>90000</v>
      </c>
      <c r="V18" s="377">
        <f t="shared" si="5"/>
        <v>16200</v>
      </c>
      <c r="W18" s="377">
        <v>0</v>
      </c>
      <c r="X18" s="384">
        <v>116</v>
      </c>
      <c r="Y18" s="385" t="s">
        <v>47</v>
      </c>
      <c r="Z18" s="386">
        <f t="shared" si="6"/>
        <v>73800</v>
      </c>
      <c r="AA18" s="387"/>
      <c r="AB18" s="429"/>
      <c r="AC18" s="379">
        <f t="shared" si="16"/>
        <v>45000</v>
      </c>
      <c r="AD18" s="377"/>
      <c r="AE18" s="377"/>
      <c r="AF18" s="378" t="s">
        <v>231</v>
      </c>
      <c r="AG18" s="389">
        <v>8</v>
      </c>
      <c r="AH18" s="395">
        <v>7</v>
      </c>
      <c r="AI18" s="391" t="s">
        <v>229</v>
      </c>
      <c r="AJ18" s="378"/>
      <c r="AK18" s="378"/>
      <c r="AL18" s="383">
        <v>0</v>
      </c>
      <c r="AM18" s="380" t="s">
        <v>50</v>
      </c>
      <c r="AN18" s="377" t="s">
        <v>51</v>
      </c>
      <c r="AO18" s="377"/>
      <c r="AP18" s="383"/>
      <c r="AQ18" s="383"/>
      <c r="AR18" s="383"/>
      <c r="AS18" s="383"/>
      <c r="AT18" s="329"/>
      <c r="AU1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100027, 'Б-100027-13',date'2016-03-03',2,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date'2016-03-01');</v>
      </c>
    </row>
    <row r="19" spans="1:47" ht="15" customHeight="1" x14ac:dyDescent="0.3">
      <c r="A19" s="375">
        <v>4</v>
      </c>
      <c r="B19" s="432"/>
      <c r="C19" s="377" t="str">
        <f t="shared" si="13"/>
        <v>10004</v>
      </c>
      <c r="D19" s="377" t="str">
        <f t="shared" si="14"/>
        <v>10004/13</v>
      </c>
      <c r="E19" s="378" t="s">
        <v>251</v>
      </c>
      <c r="F19" s="378" t="s">
        <v>252</v>
      </c>
      <c r="G19" s="377">
        <v>8</v>
      </c>
      <c r="H19" s="379">
        <v>100028</v>
      </c>
      <c r="I19" s="380" t="str">
        <f t="shared" si="3"/>
        <v>Б-100028-13</v>
      </c>
      <c r="J19" s="381">
        <v>2</v>
      </c>
      <c r="K19" s="398">
        <v>2</v>
      </c>
      <c r="L19" s="377" t="s">
        <v>42</v>
      </c>
      <c r="M19" s="381">
        <v>1</v>
      </c>
      <c r="N19" s="377">
        <v>18</v>
      </c>
      <c r="O19" s="378" t="s">
        <v>169</v>
      </c>
      <c r="P19" s="378" t="s">
        <v>234</v>
      </c>
      <c r="Q19" s="378" t="s">
        <v>235</v>
      </c>
      <c r="R19" s="383" t="str">
        <f t="shared" si="15"/>
        <v>1000281</v>
      </c>
      <c r="S19" s="380">
        <v>1</v>
      </c>
      <c r="T19" s="378" t="s">
        <v>141</v>
      </c>
      <c r="U19" s="377">
        <v>80000</v>
      </c>
      <c r="V19" s="377">
        <f t="shared" si="5"/>
        <v>14400</v>
      </c>
      <c r="W19" s="377">
        <v>0</v>
      </c>
      <c r="X19" s="384">
        <v>117</v>
      </c>
      <c r="Y19" s="385" t="s">
        <v>47</v>
      </c>
      <c r="Z19" s="386">
        <f t="shared" si="6"/>
        <v>65600</v>
      </c>
      <c r="AA19" s="387"/>
      <c r="AB19" s="396"/>
      <c r="AC19" s="379">
        <f t="shared" si="16"/>
        <v>40000</v>
      </c>
      <c r="AD19" s="377"/>
      <c r="AE19" s="377"/>
      <c r="AF19" s="378" t="s">
        <v>231</v>
      </c>
      <c r="AG19" s="389">
        <v>8</v>
      </c>
      <c r="AH19" s="397">
        <v>20</v>
      </c>
      <c r="AI19" s="391" t="s">
        <v>229</v>
      </c>
      <c r="AJ19" s="378"/>
      <c r="AK19" s="378"/>
      <c r="AL19" s="383">
        <v>0</v>
      </c>
      <c r="AM19" s="380" t="s">
        <v>50</v>
      </c>
      <c r="AN19" s="377" t="s">
        <v>51</v>
      </c>
      <c r="AO19" s="377"/>
      <c r="AP19" s="383"/>
      <c r="AQ19" s="383"/>
      <c r="AR19" s="383"/>
      <c r="AS19" s="383"/>
      <c r="AT19" s="329"/>
      <c r="AU1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100028, 'Б-100028-13',date'2016-03-04',2, 2, 2, 'RUR', 1, 18, date'2016-03-06', date'2016-03-07',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date'2016-03-31' );insert into xxxx_client_discount_m  (ID,CLIENT_ID,CLIENT_AVG_DISCOUNT,DT) values (s_xxxx_client_discount_m.NEXTVAL,117, 20, date'2016-03-01');</v>
      </c>
    </row>
    <row r="20" spans="1:47" s="330" customFormat="1" ht="15" customHeight="1" x14ac:dyDescent="0.3">
      <c r="A20" s="430">
        <v>4</v>
      </c>
      <c r="B20" s="433"/>
      <c r="C20" s="403" t="str">
        <f t="shared" si="13"/>
        <v>10004</v>
      </c>
      <c r="D20" s="403" t="str">
        <f t="shared" si="14"/>
        <v>10004/13</v>
      </c>
      <c r="E20" s="404" t="s">
        <v>251</v>
      </c>
      <c r="F20" s="404" t="s">
        <v>252</v>
      </c>
      <c r="G20" s="377">
        <v>8</v>
      </c>
      <c r="H20" s="379">
        <v>100029</v>
      </c>
      <c r="I20" s="403" t="str">
        <f t="shared" si="3"/>
        <v>Б-100029-13</v>
      </c>
      <c r="J20" s="381">
        <v>2</v>
      </c>
      <c r="K20" s="405">
        <v>1</v>
      </c>
      <c r="L20" s="403" t="s">
        <v>42</v>
      </c>
      <c r="M20" s="406">
        <v>1</v>
      </c>
      <c r="N20" s="403">
        <v>18</v>
      </c>
      <c r="O20" s="404" t="s">
        <v>170</v>
      </c>
      <c r="P20" s="404" t="s">
        <v>234</v>
      </c>
      <c r="Q20" s="404" t="s">
        <v>235</v>
      </c>
      <c r="R20" s="407" t="str">
        <f t="shared" si="15"/>
        <v>1000291</v>
      </c>
      <c r="S20" s="403">
        <v>1</v>
      </c>
      <c r="T20" s="404" t="s">
        <v>142</v>
      </c>
      <c r="U20" s="403">
        <v>60000</v>
      </c>
      <c r="V20" s="403">
        <f t="shared" si="5"/>
        <v>10800</v>
      </c>
      <c r="W20" s="403">
        <v>0</v>
      </c>
      <c r="X20" s="384">
        <v>118</v>
      </c>
      <c r="Y20" s="408" t="s">
        <v>47</v>
      </c>
      <c r="Z20" s="386">
        <f t="shared" si="6"/>
        <v>49200</v>
      </c>
      <c r="AA20" s="409"/>
      <c r="AB20" s="409"/>
      <c r="AC20" s="410">
        <f t="shared" si="16"/>
        <v>30000</v>
      </c>
      <c r="AD20" s="403"/>
      <c r="AE20" s="403"/>
      <c r="AF20" s="404" t="s">
        <v>231</v>
      </c>
      <c r="AG20" s="411">
        <v>8</v>
      </c>
      <c r="AH20" s="412">
        <v>13</v>
      </c>
      <c r="AI20" s="413" t="s">
        <v>229</v>
      </c>
      <c r="AJ20" s="404"/>
      <c r="AK20" s="404"/>
      <c r="AL20" s="407">
        <v>0</v>
      </c>
      <c r="AM20" s="403" t="s">
        <v>50</v>
      </c>
      <c r="AN20" s="403" t="s">
        <v>51</v>
      </c>
      <c r="AO20" s="403"/>
      <c r="AP20" s="407"/>
      <c r="AQ20" s="407"/>
      <c r="AR20" s="407"/>
      <c r="AS20" s="407"/>
      <c r="AU2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100029, 'Б-100029-13',date'2016-03-05',2, 1, 1, 'RUR', 1, 18, date'2016-03-06', date'2016-03-07',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date'2016-03-31' );insert into xxxx_client_discount_m  (ID,CLIENT_ID,CLIENT_AVG_DISCOUNT,DT) values (s_xxxx_client_discount_m.NEXTVAL,118, 13, date'2016-03-01');</v>
      </c>
    </row>
    <row r="21" spans="1:47" ht="15" customHeight="1" x14ac:dyDescent="0.3">
      <c r="A21" s="375">
        <v>5</v>
      </c>
      <c r="B21" s="432"/>
      <c r="C21" s="377" t="str">
        <f>"1000"&amp;A21</f>
        <v>10005</v>
      </c>
      <c r="D21" s="377" t="str">
        <f>"1000"&amp;A21&amp;"/13"</f>
        <v>10005/13</v>
      </c>
      <c r="E21" s="378" t="s">
        <v>251</v>
      </c>
      <c r="F21" s="378" t="s">
        <v>252</v>
      </c>
      <c r="G21" s="377">
        <v>8</v>
      </c>
      <c r="H21" s="379">
        <v>100030</v>
      </c>
      <c r="I21" s="380" t="str">
        <f>"Б-"&amp;H21&amp;"-13"</f>
        <v>Б-100030-13</v>
      </c>
      <c r="J21" s="381">
        <v>2</v>
      </c>
      <c r="K21" s="377">
        <v>7</v>
      </c>
      <c r="L21" s="377" t="s">
        <v>42</v>
      </c>
      <c r="M21" s="381">
        <v>1</v>
      </c>
      <c r="N21" s="377">
        <v>18</v>
      </c>
      <c r="O21" s="378" t="s">
        <v>167</v>
      </c>
      <c r="P21" s="378" t="s">
        <v>234</v>
      </c>
      <c r="Q21" s="378" t="s">
        <v>235</v>
      </c>
      <c r="R21" s="383" t="str">
        <f>H21&amp;"1"</f>
        <v>1000301</v>
      </c>
      <c r="S21" s="438">
        <v>4</v>
      </c>
      <c r="T21" s="378" t="s">
        <v>139</v>
      </c>
      <c r="U21" s="377">
        <v>100000</v>
      </c>
      <c r="V21" s="377">
        <f>U21*0.18</f>
        <v>18000</v>
      </c>
      <c r="W21" s="377">
        <v>0</v>
      </c>
      <c r="X21" s="384">
        <v>119</v>
      </c>
      <c r="Y21" s="385" t="s">
        <v>47</v>
      </c>
      <c r="Z21" s="386">
        <f t="shared" si="6"/>
        <v>82000</v>
      </c>
      <c r="AA21" s="387"/>
      <c r="AB21" s="388"/>
      <c r="AC21" s="379">
        <f>U21*0.5</f>
        <v>50000</v>
      </c>
      <c r="AD21" s="377"/>
      <c r="AE21" s="377"/>
      <c r="AF21" s="378" t="s">
        <v>231</v>
      </c>
      <c r="AG21" s="389">
        <v>8</v>
      </c>
      <c r="AH21" s="390">
        <v>13</v>
      </c>
      <c r="AI21" s="391" t="s">
        <v>229</v>
      </c>
      <c r="AJ21" s="378"/>
      <c r="AK21" s="378"/>
      <c r="AL21" s="383">
        <v>0</v>
      </c>
      <c r="AM21" s="380" t="s">
        <v>50</v>
      </c>
      <c r="AN21" s="377" t="s">
        <v>51</v>
      </c>
      <c r="AO21" s="377"/>
      <c r="AP21" s="383"/>
      <c r="AQ21" s="383"/>
      <c r="AR21" s="383"/>
      <c r="AS21" s="383" t="s">
        <v>63</v>
      </c>
      <c r="AT21" s="329"/>
      <c r="AU2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100030, 'Б-100030-13',date'2016-03-02',2, 7, 7, 'RUR', 1, 18, date'2016-03-06', date'2016-03-07',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date'2016-03-31' );insert into xxxx_client_discount_m  (ID,CLIENT_ID,CLIENT_AVG_DISCOUNT,DT) values (s_xxxx_client_discount_m.NEXTVAL,119, 13, date'2016-03-01');</v>
      </c>
    </row>
    <row r="22" spans="1:47" ht="15" customHeight="1" x14ac:dyDescent="0.3">
      <c r="A22" s="375">
        <v>5</v>
      </c>
      <c r="B22" s="432"/>
      <c r="C22" s="377" t="str">
        <f t="shared" ref="C22:C25" si="17">"1000"&amp;A22</f>
        <v>10005</v>
      </c>
      <c r="D22" s="377" t="str">
        <f t="shared" ref="D22:D25" si="18">"1000"&amp;A22&amp;"/13"</f>
        <v>10005/13</v>
      </c>
      <c r="E22" s="378" t="s">
        <v>251</v>
      </c>
      <c r="F22" s="378" t="s">
        <v>252</v>
      </c>
      <c r="G22" s="377">
        <v>8</v>
      </c>
      <c r="H22" s="379">
        <v>100031</v>
      </c>
      <c r="I22" s="380" t="str">
        <f t="shared" si="3"/>
        <v>Б-100031-13</v>
      </c>
      <c r="J22" s="381">
        <v>2</v>
      </c>
      <c r="K22" s="377">
        <v>7</v>
      </c>
      <c r="L22" s="377" t="s">
        <v>42</v>
      </c>
      <c r="M22" s="381">
        <v>1</v>
      </c>
      <c r="N22" s="377">
        <v>18</v>
      </c>
      <c r="O22" s="378" t="s">
        <v>168</v>
      </c>
      <c r="P22" s="378" t="s">
        <v>234</v>
      </c>
      <c r="Q22" s="378" t="s">
        <v>235</v>
      </c>
      <c r="R22" s="383" t="str">
        <f t="shared" ref="R22:R25" si="19">H22&amp;"1"</f>
        <v>1000311</v>
      </c>
      <c r="S22" s="380">
        <v>1</v>
      </c>
      <c r="T22" s="378" t="s">
        <v>140</v>
      </c>
      <c r="U22" s="377">
        <v>90000</v>
      </c>
      <c r="V22" s="377">
        <f t="shared" si="5"/>
        <v>16200</v>
      </c>
      <c r="W22" s="377">
        <v>0</v>
      </c>
      <c r="X22" s="384">
        <v>120</v>
      </c>
      <c r="Y22" s="385" t="s">
        <v>47</v>
      </c>
      <c r="Z22" s="386">
        <f t="shared" si="6"/>
        <v>73800</v>
      </c>
      <c r="AA22" s="387"/>
      <c r="AB22" s="429"/>
      <c r="AC22" s="379">
        <f t="shared" ref="AC22:AC25" si="20">U22*0.5</f>
        <v>45000</v>
      </c>
      <c r="AD22" s="377"/>
      <c r="AE22" s="377"/>
      <c r="AF22" s="378" t="s">
        <v>231</v>
      </c>
      <c r="AG22" s="389">
        <v>8</v>
      </c>
      <c r="AH22" s="395">
        <v>7</v>
      </c>
      <c r="AI22" s="391" t="s">
        <v>229</v>
      </c>
      <c r="AJ22" s="378"/>
      <c r="AK22" s="378"/>
      <c r="AL22" s="383">
        <v>0</v>
      </c>
      <c r="AM22" s="380" t="s">
        <v>50</v>
      </c>
      <c r="AN22" s="377" t="s">
        <v>51</v>
      </c>
      <c r="AO22" s="377"/>
      <c r="AP22" s="383"/>
      <c r="AQ22" s="383"/>
      <c r="AR22" s="383"/>
      <c r="AS22" s="383" t="s">
        <v>64</v>
      </c>
      <c r="AT22" s="329"/>
      <c r="AU2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100031, 'Б-100031-13',date'2016-03-03',2, 7, 7, 'RUR', 1, 18, date'2016-03-06', date'2016-03-07',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date'2016-03-31' );insert into xxxx_client_discount_m  (ID,CLIENT_ID,CLIENT_AVG_DISCOUNT,DT) values (s_xxxx_client_discount_m.NEXTVAL,120, 7, date'2016-03-01');</v>
      </c>
    </row>
    <row r="23" spans="1:47" ht="15" customHeight="1" x14ac:dyDescent="0.3">
      <c r="A23" s="375">
        <v>5</v>
      </c>
      <c r="B23" s="432"/>
      <c r="C23" s="377" t="str">
        <f t="shared" si="17"/>
        <v>10005</v>
      </c>
      <c r="D23" s="377" t="str">
        <f t="shared" si="18"/>
        <v>10005/13</v>
      </c>
      <c r="E23" s="378" t="s">
        <v>251</v>
      </c>
      <c r="F23" s="378" t="s">
        <v>252</v>
      </c>
      <c r="G23" s="377">
        <v>8</v>
      </c>
      <c r="H23" s="379">
        <v>100032</v>
      </c>
      <c r="I23" s="380" t="str">
        <f t="shared" si="3"/>
        <v>Б-100032-13</v>
      </c>
      <c r="J23" s="381">
        <v>2</v>
      </c>
      <c r="K23" s="377">
        <v>7</v>
      </c>
      <c r="L23" s="377" t="s">
        <v>42</v>
      </c>
      <c r="M23" s="381">
        <v>1</v>
      </c>
      <c r="N23" s="377">
        <v>18</v>
      </c>
      <c r="O23" s="378" t="s">
        <v>168</v>
      </c>
      <c r="P23" s="378" t="s">
        <v>234</v>
      </c>
      <c r="Q23" s="378" t="s">
        <v>235</v>
      </c>
      <c r="R23" s="383" t="str">
        <f t="shared" si="19"/>
        <v>1000321</v>
      </c>
      <c r="S23" s="380">
        <v>1</v>
      </c>
      <c r="T23" s="378" t="s">
        <v>140</v>
      </c>
      <c r="U23" s="377">
        <v>90000</v>
      </c>
      <c r="V23" s="377">
        <f t="shared" si="5"/>
        <v>16200</v>
      </c>
      <c r="W23" s="377">
        <v>0</v>
      </c>
      <c r="X23" s="384">
        <v>121</v>
      </c>
      <c r="Y23" s="385" t="s">
        <v>47</v>
      </c>
      <c r="Z23" s="386">
        <f t="shared" si="6"/>
        <v>73800</v>
      </c>
      <c r="AA23" s="387"/>
      <c r="AB23" s="429"/>
      <c r="AC23" s="379">
        <f t="shared" si="20"/>
        <v>45000</v>
      </c>
      <c r="AD23" s="377"/>
      <c r="AE23" s="377"/>
      <c r="AF23" s="378" t="s">
        <v>231</v>
      </c>
      <c r="AG23" s="389">
        <v>8</v>
      </c>
      <c r="AH23" s="395">
        <v>7</v>
      </c>
      <c r="AI23" s="391" t="s">
        <v>229</v>
      </c>
      <c r="AJ23" s="378"/>
      <c r="AK23" s="378"/>
      <c r="AL23" s="383">
        <v>0</v>
      </c>
      <c r="AM23" s="380" t="s">
        <v>50</v>
      </c>
      <c r="AN23" s="377" t="s">
        <v>51</v>
      </c>
      <c r="AO23" s="377"/>
      <c r="AP23" s="383"/>
      <c r="AQ23" s="383"/>
      <c r="AR23" s="383"/>
      <c r="AS23" s="383"/>
      <c r="AT23" s="329"/>
      <c r="AU2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100032, 'Б-100032-13',date'2016-03-03',2, 7, 7, 'RUR', 1, 18, date'2016-03-06', date'2016-03-07', 1000321, 1, to_date('2016-03-08 00:00:00','YYYY-MM-DD HH24:MI:SS'), 90000, 16200, 0, 121, 0, 'c1', 8,null);insert into xxxx_oebs_cash_payment_test (ID, INVOICE_ID, OEBS_PAYMENT, DOC_DATE, COMISS_DATE) values (s_xxxx_oebs_cash_payment_test.NEXTVAL, 100032, 45000, to_date('2016-03-08 00:00:00','YYYY-MM-DD HH24:MI:SS'), date'2016-03-31' );insert into xxxx_client_discount_m  (ID,CLIENT_ID,CLIENT_AVG_DISCOUNT,DT) values (s_xxxx_client_discount_m.NEXTVAL,121, 7, date'2016-03-01');</v>
      </c>
    </row>
    <row r="24" spans="1:47" ht="15" customHeight="1" x14ac:dyDescent="0.3">
      <c r="A24" s="375">
        <v>5</v>
      </c>
      <c r="B24" s="432"/>
      <c r="C24" s="377" t="str">
        <f t="shared" si="17"/>
        <v>10005</v>
      </c>
      <c r="D24" s="377" t="str">
        <f t="shared" si="18"/>
        <v>10005/13</v>
      </c>
      <c r="E24" s="378" t="s">
        <v>251</v>
      </c>
      <c r="F24" s="378" t="s">
        <v>252</v>
      </c>
      <c r="G24" s="377">
        <v>8</v>
      </c>
      <c r="H24" s="379">
        <v>100033</v>
      </c>
      <c r="I24" s="380" t="str">
        <f t="shared" si="3"/>
        <v>Б-100033-13</v>
      </c>
      <c r="J24" s="381">
        <v>2</v>
      </c>
      <c r="K24" s="398">
        <v>2</v>
      </c>
      <c r="L24" s="377" t="s">
        <v>42</v>
      </c>
      <c r="M24" s="381">
        <v>1</v>
      </c>
      <c r="N24" s="377">
        <v>18</v>
      </c>
      <c r="O24" s="378" t="s">
        <v>169</v>
      </c>
      <c r="P24" s="378" t="s">
        <v>234</v>
      </c>
      <c r="Q24" s="378" t="s">
        <v>235</v>
      </c>
      <c r="R24" s="383" t="str">
        <f t="shared" si="19"/>
        <v>1000331</v>
      </c>
      <c r="S24" s="380">
        <v>1</v>
      </c>
      <c r="T24" s="378" t="s">
        <v>141</v>
      </c>
      <c r="U24" s="377">
        <v>80000</v>
      </c>
      <c r="V24" s="377">
        <f t="shared" si="5"/>
        <v>14400</v>
      </c>
      <c r="W24" s="377">
        <v>0</v>
      </c>
      <c r="X24" s="384">
        <v>122</v>
      </c>
      <c r="Y24" s="385" t="s">
        <v>47</v>
      </c>
      <c r="Z24" s="386">
        <f t="shared" si="6"/>
        <v>65600</v>
      </c>
      <c r="AA24" s="387"/>
      <c r="AB24" s="396"/>
      <c r="AC24" s="379">
        <f t="shared" si="20"/>
        <v>40000</v>
      </c>
      <c r="AD24" s="377"/>
      <c r="AE24" s="377"/>
      <c r="AF24" s="378" t="s">
        <v>231</v>
      </c>
      <c r="AG24" s="389">
        <v>8</v>
      </c>
      <c r="AH24" s="397">
        <v>20</v>
      </c>
      <c r="AI24" s="391" t="s">
        <v>229</v>
      </c>
      <c r="AJ24" s="378"/>
      <c r="AK24" s="378"/>
      <c r="AL24" s="383">
        <v>0</v>
      </c>
      <c r="AM24" s="380" t="s">
        <v>50</v>
      </c>
      <c r="AN24" s="377" t="s">
        <v>51</v>
      </c>
      <c r="AO24" s="377"/>
      <c r="AP24" s="383"/>
      <c r="AQ24" s="383"/>
      <c r="AR24" s="383"/>
      <c r="AS24" s="383"/>
      <c r="AT24" s="329"/>
      <c r="AU2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100033, 'Б-100033-13',date'2016-03-04',2, 2, 2, 'RUR', 1, 18, date'2016-03-06', date'2016-03-07',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date'2016-03-31' );insert into xxxx_client_discount_m  (ID,CLIENT_ID,CLIENT_AVG_DISCOUNT,DT) values (s_xxxx_client_discount_m.NEXTVAL,122, 20, date'2016-03-01');</v>
      </c>
    </row>
    <row r="25" spans="1:47" ht="15" customHeight="1" x14ac:dyDescent="0.3">
      <c r="A25" s="375">
        <v>5</v>
      </c>
      <c r="B25" s="432"/>
      <c r="C25" s="403" t="str">
        <f t="shared" si="17"/>
        <v>10005</v>
      </c>
      <c r="D25" s="403" t="str">
        <f t="shared" si="18"/>
        <v>10005/13</v>
      </c>
      <c r="E25" s="404" t="s">
        <v>251</v>
      </c>
      <c r="F25" s="404" t="s">
        <v>252</v>
      </c>
      <c r="G25" s="377">
        <v>8</v>
      </c>
      <c r="H25" s="379">
        <v>100034</v>
      </c>
      <c r="I25" s="403" t="str">
        <f t="shared" si="3"/>
        <v>Б-100034-13</v>
      </c>
      <c r="J25" s="381">
        <v>2</v>
      </c>
      <c r="K25" s="405">
        <v>1</v>
      </c>
      <c r="L25" s="403" t="s">
        <v>42</v>
      </c>
      <c r="M25" s="406">
        <v>1</v>
      </c>
      <c r="N25" s="403">
        <v>18</v>
      </c>
      <c r="O25" s="404" t="s">
        <v>170</v>
      </c>
      <c r="P25" s="404" t="s">
        <v>234</v>
      </c>
      <c r="Q25" s="404" t="s">
        <v>235</v>
      </c>
      <c r="R25" s="407" t="str">
        <f t="shared" si="19"/>
        <v>1000341</v>
      </c>
      <c r="S25" s="403">
        <v>1</v>
      </c>
      <c r="T25" s="404" t="s">
        <v>142</v>
      </c>
      <c r="U25" s="403">
        <v>60000</v>
      </c>
      <c r="V25" s="403">
        <f t="shared" si="5"/>
        <v>10800</v>
      </c>
      <c r="W25" s="403">
        <v>0</v>
      </c>
      <c r="X25" s="384">
        <v>123</v>
      </c>
      <c r="Y25" s="408" t="s">
        <v>47</v>
      </c>
      <c r="Z25" s="386">
        <f t="shared" si="6"/>
        <v>49200</v>
      </c>
      <c r="AA25" s="409"/>
      <c r="AB25" s="409"/>
      <c r="AC25" s="410">
        <f t="shared" si="20"/>
        <v>30000</v>
      </c>
      <c r="AD25" s="403"/>
      <c r="AE25" s="403"/>
      <c r="AF25" s="404" t="s">
        <v>231</v>
      </c>
      <c r="AG25" s="411">
        <v>8</v>
      </c>
      <c r="AH25" s="412">
        <v>13</v>
      </c>
      <c r="AI25" s="413" t="s">
        <v>229</v>
      </c>
      <c r="AJ25" s="404"/>
      <c r="AK25" s="404"/>
      <c r="AL25" s="407">
        <v>0</v>
      </c>
      <c r="AM25" s="403" t="s">
        <v>50</v>
      </c>
      <c r="AN25" s="403" t="s">
        <v>51</v>
      </c>
      <c r="AO25" s="403"/>
      <c r="AP25" s="407"/>
      <c r="AQ25" s="407"/>
      <c r="AR25" s="407"/>
      <c r="AS25" s="407"/>
      <c r="AT25" s="330"/>
      <c r="AU2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100034, 'Б-100034-13',date'2016-03-05',2, 1, 1, 'RUR', 1, 18, date'2016-03-06', date'2016-03-07',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date'2016-03-31' );insert into xxxx_client_discount_m  (ID,CLIENT_ID,CLIENT_AVG_DISCOUNT,DT) values (s_xxxx_client_discount_m.NEXTVAL,123, 13, date'2016-03-01');</v>
      </c>
    </row>
    <row r="26" spans="1:47" ht="15" customHeight="1" x14ac:dyDescent="0.3">
      <c r="A26" s="375">
        <v>6</v>
      </c>
      <c r="B26" s="439"/>
      <c r="C26" s="377" t="str">
        <f>"1000"&amp;A26</f>
        <v>10006</v>
      </c>
      <c r="D26" s="377" t="str">
        <f>"1000"&amp;A26&amp;"/13"</f>
        <v>10006/13</v>
      </c>
      <c r="E26" s="378" t="s">
        <v>251</v>
      </c>
      <c r="F26" s="378" t="s">
        <v>252</v>
      </c>
      <c r="G26" s="377">
        <v>8</v>
      </c>
      <c r="H26" s="379">
        <v>100035</v>
      </c>
      <c r="I26" s="380" t="str">
        <f>"Б-"&amp;H26&amp;"-13"</f>
        <v>Б-100035-13</v>
      </c>
      <c r="J26" s="381">
        <v>2</v>
      </c>
      <c r="K26" s="382">
        <v>2</v>
      </c>
      <c r="L26" s="377" t="s">
        <v>42</v>
      </c>
      <c r="M26" s="381">
        <v>1</v>
      </c>
      <c r="N26" s="377">
        <v>18</v>
      </c>
      <c r="O26" s="378" t="s">
        <v>167</v>
      </c>
      <c r="P26" s="378" t="s">
        <v>234</v>
      </c>
      <c r="Q26" s="378" t="s">
        <v>235</v>
      </c>
      <c r="R26" s="383" t="str">
        <f>H26&amp;"1"</f>
        <v>1000351</v>
      </c>
      <c r="S26" s="380">
        <v>1</v>
      </c>
      <c r="T26" s="378" t="s">
        <v>139</v>
      </c>
      <c r="U26" s="377">
        <v>100000</v>
      </c>
      <c r="V26" s="377">
        <f>U26*0.18</f>
        <v>18000</v>
      </c>
      <c r="W26" s="377">
        <v>0</v>
      </c>
      <c r="X26" s="384">
        <v>124</v>
      </c>
      <c r="Y26" s="385" t="s">
        <v>47</v>
      </c>
      <c r="Z26" s="386">
        <f t="shared" si="6"/>
        <v>82000</v>
      </c>
      <c r="AA26" s="387"/>
      <c r="AB26" s="388"/>
      <c r="AC26" s="379">
        <f>U26*0.5</f>
        <v>50000</v>
      </c>
      <c r="AD26" s="377"/>
      <c r="AE26" s="377"/>
      <c r="AF26" s="378" t="s">
        <v>231</v>
      </c>
      <c r="AG26" s="389">
        <v>8</v>
      </c>
      <c r="AH26" s="390">
        <v>13</v>
      </c>
      <c r="AI26" s="391" t="s">
        <v>229</v>
      </c>
      <c r="AJ26" s="378"/>
      <c r="AK26" s="378"/>
      <c r="AL26" s="383">
        <v>0</v>
      </c>
      <c r="AM26" s="380" t="s">
        <v>50</v>
      </c>
      <c r="AN26" s="377" t="s">
        <v>51</v>
      </c>
      <c r="AO26" s="377"/>
      <c r="AP26" s="383"/>
      <c r="AQ26" s="383"/>
      <c r="AR26" s="383"/>
      <c r="AS26" s="380" t="s">
        <v>65</v>
      </c>
      <c r="AT26" s="329"/>
      <c r="AU2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100035, 'Б-100035-13',date'2016-03-02',2, 2, 2, 'RUR', 1, 18, date'2016-03-06', date'2016-03-07',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date'2016-03-31' );insert into xxxx_client_discount_m  (ID,CLIENT_ID,CLIENT_AVG_DISCOUNT,DT) values (s_xxxx_client_discount_m.NEXTVAL,124, 13, date'2016-03-01');</v>
      </c>
    </row>
    <row r="27" spans="1:47" ht="15" customHeight="1" x14ac:dyDescent="0.3">
      <c r="A27" s="375">
        <v>6</v>
      </c>
      <c r="B27" s="376"/>
      <c r="C27" s="377" t="str">
        <f t="shared" ref="C27:C30" si="21">"1000"&amp;A27</f>
        <v>10006</v>
      </c>
      <c r="D27" s="377" t="str">
        <f t="shared" ref="D27:D30" si="22">"1000"&amp;A27&amp;"/13"</f>
        <v>10006/13</v>
      </c>
      <c r="E27" s="378" t="s">
        <v>251</v>
      </c>
      <c r="F27" s="378" t="s">
        <v>252</v>
      </c>
      <c r="G27" s="377">
        <v>8</v>
      </c>
      <c r="H27" s="379">
        <v>100036</v>
      </c>
      <c r="I27" s="380" t="str">
        <f t="shared" si="3"/>
        <v>Б-100036-13</v>
      </c>
      <c r="J27" s="381">
        <v>2</v>
      </c>
      <c r="K27" s="377">
        <v>7</v>
      </c>
      <c r="L27" s="377" t="s">
        <v>42</v>
      </c>
      <c r="M27" s="381">
        <v>1</v>
      </c>
      <c r="N27" s="377">
        <v>18</v>
      </c>
      <c r="O27" s="378" t="s">
        <v>168</v>
      </c>
      <c r="P27" s="378" t="s">
        <v>234</v>
      </c>
      <c r="Q27" s="378" t="s">
        <v>235</v>
      </c>
      <c r="R27" s="383" t="str">
        <f t="shared" ref="R27:R30" si="23">H27&amp;"1"</f>
        <v>1000361</v>
      </c>
      <c r="S27" s="380">
        <v>1</v>
      </c>
      <c r="T27" s="378" t="s">
        <v>140</v>
      </c>
      <c r="U27" s="377">
        <v>90000</v>
      </c>
      <c r="V27" s="377">
        <f t="shared" si="5"/>
        <v>16200</v>
      </c>
      <c r="W27" s="377">
        <v>0</v>
      </c>
      <c r="X27" s="384">
        <v>125</v>
      </c>
      <c r="Y27" s="385" t="s">
        <v>47</v>
      </c>
      <c r="Z27" s="386">
        <f t="shared" si="6"/>
        <v>73800</v>
      </c>
      <c r="AA27" s="387"/>
      <c r="AB27" s="429"/>
      <c r="AC27" s="379">
        <f t="shared" ref="AC27:AC30" si="24">U27*0.5</f>
        <v>45000</v>
      </c>
      <c r="AD27" s="377"/>
      <c r="AE27" s="377"/>
      <c r="AF27" s="378" t="s">
        <v>231</v>
      </c>
      <c r="AG27" s="389">
        <v>8</v>
      </c>
      <c r="AH27" s="395">
        <v>7</v>
      </c>
      <c r="AI27" s="391" t="s">
        <v>229</v>
      </c>
      <c r="AJ27" s="378"/>
      <c r="AK27" s="378"/>
      <c r="AL27" s="383">
        <v>0</v>
      </c>
      <c r="AM27" s="380" t="s">
        <v>50</v>
      </c>
      <c r="AN27" s="377" t="s">
        <v>51</v>
      </c>
      <c r="AO27" s="377"/>
      <c r="AP27" s="383"/>
      <c r="AQ27" s="383"/>
      <c r="AR27" s="383"/>
      <c r="AU2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100036, 'Б-100036-13',date'2016-03-03',2, 7, 7, 'RUR', 1, 18, date'2016-03-06', date'2016-03-07',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date'2016-03-31' );insert into xxxx_client_discount_m  (ID,CLIENT_ID,CLIENT_AVG_DISCOUNT,DT) values (s_xxxx_client_discount_m.NEXTVAL,125, 7, date'2016-03-01');</v>
      </c>
    </row>
    <row r="28" spans="1:47" ht="15" customHeight="1" x14ac:dyDescent="0.3">
      <c r="A28" s="375">
        <v>6</v>
      </c>
      <c r="B28" s="376"/>
      <c r="C28" s="377" t="str">
        <f t="shared" si="21"/>
        <v>10006</v>
      </c>
      <c r="D28" s="377" t="str">
        <f t="shared" si="22"/>
        <v>10006/13</v>
      </c>
      <c r="E28" s="378" t="s">
        <v>251</v>
      </c>
      <c r="F28" s="378" t="s">
        <v>252</v>
      </c>
      <c r="G28" s="377">
        <v>8</v>
      </c>
      <c r="H28" s="379">
        <v>100037</v>
      </c>
      <c r="I28" s="380" t="str">
        <f t="shared" si="3"/>
        <v>Б-100037-13</v>
      </c>
      <c r="J28" s="381">
        <v>2</v>
      </c>
      <c r="K28" s="377">
        <v>7</v>
      </c>
      <c r="L28" s="377" t="s">
        <v>42</v>
      </c>
      <c r="M28" s="381">
        <v>1</v>
      </c>
      <c r="N28" s="377">
        <v>18</v>
      </c>
      <c r="O28" s="378" t="s">
        <v>168</v>
      </c>
      <c r="P28" s="378" t="s">
        <v>234</v>
      </c>
      <c r="Q28" s="378" t="s">
        <v>235</v>
      </c>
      <c r="R28" s="383" t="str">
        <f t="shared" si="23"/>
        <v>1000371</v>
      </c>
      <c r="S28" s="380">
        <v>1</v>
      </c>
      <c r="T28" s="378" t="s">
        <v>140</v>
      </c>
      <c r="U28" s="377">
        <v>90000</v>
      </c>
      <c r="V28" s="377">
        <f t="shared" si="5"/>
        <v>16200</v>
      </c>
      <c r="W28" s="377">
        <v>0</v>
      </c>
      <c r="X28" s="384">
        <v>126</v>
      </c>
      <c r="Y28" s="385" t="s">
        <v>47</v>
      </c>
      <c r="Z28" s="386">
        <f t="shared" si="6"/>
        <v>73800</v>
      </c>
      <c r="AA28" s="387"/>
      <c r="AB28" s="429"/>
      <c r="AC28" s="379">
        <f t="shared" si="24"/>
        <v>45000</v>
      </c>
      <c r="AD28" s="377"/>
      <c r="AE28" s="377"/>
      <c r="AF28" s="378" t="s">
        <v>231</v>
      </c>
      <c r="AG28" s="389">
        <v>8</v>
      </c>
      <c r="AH28" s="395">
        <v>7</v>
      </c>
      <c r="AI28" s="391" t="s">
        <v>229</v>
      </c>
      <c r="AJ28" s="378"/>
      <c r="AK28" s="378"/>
      <c r="AL28" s="383">
        <v>0</v>
      </c>
      <c r="AM28" s="380" t="s">
        <v>50</v>
      </c>
      <c r="AN28" s="377" t="s">
        <v>51</v>
      </c>
      <c r="AO28" s="377"/>
      <c r="AP28" s="383"/>
      <c r="AQ28" s="383"/>
      <c r="AR28" s="383"/>
      <c r="AU2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100037, 'Б-100037-13',date'2016-03-03',2, 7, 7,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date'2016-03-01');</v>
      </c>
    </row>
    <row r="29" spans="1:47" ht="15" customHeight="1" x14ac:dyDescent="0.3">
      <c r="A29" s="375">
        <v>6</v>
      </c>
      <c r="B29" s="376"/>
      <c r="C29" s="377" t="str">
        <f t="shared" si="21"/>
        <v>10006</v>
      </c>
      <c r="D29" s="377" t="str">
        <f t="shared" si="22"/>
        <v>10006/13</v>
      </c>
      <c r="E29" s="378" t="s">
        <v>251</v>
      </c>
      <c r="F29" s="378" t="s">
        <v>252</v>
      </c>
      <c r="G29" s="377">
        <v>8</v>
      </c>
      <c r="H29" s="379">
        <v>100038</v>
      </c>
      <c r="I29" s="380" t="str">
        <f t="shared" si="3"/>
        <v>Б-100038-13</v>
      </c>
      <c r="J29" s="381">
        <v>2</v>
      </c>
      <c r="K29" s="382">
        <v>2</v>
      </c>
      <c r="L29" s="377" t="s">
        <v>42</v>
      </c>
      <c r="M29" s="381">
        <v>1</v>
      </c>
      <c r="N29" s="377">
        <v>18</v>
      </c>
      <c r="O29" s="378" t="s">
        <v>169</v>
      </c>
      <c r="P29" s="378" t="s">
        <v>234</v>
      </c>
      <c r="Q29" s="378" t="s">
        <v>235</v>
      </c>
      <c r="R29" s="383" t="str">
        <f t="shared" si="23"/>
        <v>1000381</v>
      </c>
      <c r="S29" s="380">
        <v>1</v>
      </c>
      <c r="T29" s="378" t="s">
        <v>141</v>
      </c>
      <c r="U29" s="377">
        <v>80000</v>
      </c>
      <c r="V29" s="377">
        <f t="shared" si="5"/>
        <v>14400</v>
      </c>
      <c r="W29" s="377">
        <v>0</v>
      </c>
      <c r="X29" s="384">
        <v>127</v>
      </c>
      <c r="Y29" s="385" t="s">
        <v>47</v>
      </c>
      <c r="Z29" s="386">
        <f t="shared" si="6"/>
        <v>65600</v>
      </c>
      <c r="AA29" s="387"/>
      <c r="AB29" s="396"/>
      <c r="AC29" s="379">
        <f t="shared" si="24"/>
        <v>40000</v>
      </c>
      <c r="AD29" s="377"/>
      <c r="AE29" s="377"/>
      <c r="AF29" s="378" t="s">
        <v>231</v>
      </c>
      <c r="AG29" s="389">
        <v>8</v>
      </c>
      <c r="AH29" s="397">
        <v>20</v>
      </c>
      <c r="AI29" s="391" t="s">
        <v>229</v>
      </c>
      <c r="AJ29" s="378"/>
      <c r="AK29" s="378"/>
      <c r="AL29" s="383">
        <v>0</v>
      </c>
      <c r="AM29" s="380" t="s">
        <v>50</v>
      </c>
      <c r="AN29" s="377" t="s">
        <v>51</v>
      </c>
      <c r="AO29" s="377"/>
      <c r="AP29" s="383"/>
      <c r="AQ29" s="383"/>
      <c r="AR29" s="383"/>
      <c r="AU2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100038, 'Б-100038-13',date'2016-03-04',2, 2, 2, 'RUR', 1, 18, date'2016-03-06', date'2016-03-07',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date'2016-03-31' );insert into xxxx_client_discount_m  (ID,CLIENT_ID,CLIENT_AVG_DISCOUNT,DT) values (s_xxxx_client_discount_m.NEXTVAL,127, 20, date'2016-03-01');</v>
      </c>
    </row>
    <row r="30" spans="1:47" ht="15" customHeight="1" x14ac:dyDescent="0.3">
      <c r="A30" s="375">
        <v>6</v>
      </c>
      <c r="B30" s="376"/>
      <c r="C30" s="377" t="str">
        <f t="shared" si="21"/>
        <v>10006</v>
      </c>
      <c r="D30" s="377" t="str">
        <f t="shared" si="22"/>
        <v>10006/13</v>
      </c>
      <c r="E30" s="378" t="s">
        <v>251</v>
      </c>
      <c r="F30" s="378" t="s">
        <v>252</v>
      </c>
      <c r="G30" s="377">
        <v>8</v>
      </c>
      <c r="H30" s="379">
        <v>100039</v>
      </c>
      <c r="I30" s="380" t="str">
        <f t="shared" si="3"/>
        <v>Б-100039-13</v>
      </c>
      <c r="J30" s="381">
        <v>2</v>
      </c>
      <c r="K30" s="398">
        <v>1</v>
      </c>
      <c r="L30" s="377" t="s">
        <v>42</v>
      </c>
      <c r="M30" s="381">
        <v>1</v>
      </c>
      <c r="N30" s="377">
        <v>18</v>
      </c>
      <c r="O30" s="378" t="s">
        <v>170</v>
      </c>
      <c r="P30" s="378" t="s">
        <v>234</v>
      </c>
      <c r="Q30" s="378" t="s">
        <v>235</v>
      </c>
      <c r="R30" s="383" t="str">
        <f t="shared" si="23"/>
        <v>1000391</v>
      </c>
      <c r="S30" s="380">
        <v>1</v>
      </c>
      <c r="T30" s="378" t="s">
        <v>142</v>
      </c>
      <c r="U30" s="377">
        <v>60000</v>
      </c>
      <c r="V30" s="377">
        <f t="shared" si="5"/>
        <v>10800</v>
      </c>
      <c r="W30" s="377">
        <v>0</v>
      </c>
      <c r="X30" s="384">
        <v>128</v>
      </c>
      <c r="Y30" s="385" t="s">
        <v>47</v>
      </c>
      <c r="Z30" s="386">
        <f t="shared" si="6"/>
        <v>49200</v>
      </c>
      <c r="AA30" s="387"/>
      <c r="AB30" s="396"/>
      <c r="AC30" s="379">
        <f t="shared" si="24"/>
        <v>30000</v>
      </c>
      <c r="AD30" s="377"/>
      <c r="AE30" s="377"/>
      <c r="AF30" s="378" t="s">
        <v>231</v>
      </c>
      <c r="AG30" s="389">
        <v>8</v>
      </c>
      <c r="AH30" s="397">
        <v>13</v>
      </c>
      <c r="AI30" s="391" t="s">
        <v>229</v>
      </c>
      <c r="AJ30" s="378"/>
      <c r="AK30" s="378"/>
      <c r="AL30" s="383">
        <v>0</v>
      </c>
      <c r="AM30" s="380" t="s">
        <v>50</v>
      </c>
      <c r="AN30" s="377" t="s">
        <v>51</v>
      </c>
      <c r="AO30" s="377"/>
      <c r="AP30" s="383"/>
      <c r="AQ30" s="383"/>
      <c r="AR30" s="383"/>
      <c r="AU3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100039, 'Б-100039-13',date'2016-03-05',2, 1, 1, 'RUR', 1, 18, date'2016-03-06', date'2016-03-07',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date'2016-03-31' );insert into xxxx_client_discount_m  (ID,CLIENT_ID,CLIENT_AVG_DISCOUNT,DT) values (s_xxxx_client_discount_m.NEXTVAL,128, 13, date'2016-03-01');</v>
      </c>
    </row>
    <row r="31" spans="1:47" ht="15" customHeight="1" x14ac:dyDescent="0.3">
      <c r="A31" s="375">
        <v>6</v>
      </c>
      <c r="B31" s="376"/>
      <c r="C31" s="377" t="str">
        <f>"1000"&amp;A31</f>
        <v>10006</v>
      </c>
      <c r="D31" s="377" t="str">
        <f>"1000"&amp;A31&amp;"/13"</f>
        <v>10006/13</v>
      </c>
      <c r="E31" s="378" t="s">
        <v>251</v>
      </c>
      <c r="F31" s="378" t="s">
        <v>252</v>
      </c>
      <c r="G31" s="377">
        <v>8</v>
      </c>
      <c r="H31" s="379">
        <v>100040</v>
      </c>
      <c r="I31" s="380" t="str">
        <f>"Б-"&amp;H31&amp;"-13"</f>
        <v>Б-100040-13</v>
      </c>
      <c r="J31" s="381">
        <v>2</v>
      </c>
      <c r="K31" s="377">
        <v>7</v>
      </c>
      <c r="L31" s="377" t="s">
        <v>42</v>
      </c>
      <c r="M31" s="381">
        <v>1</v>
      </c>
      <c r="N31" s="377">
        <v>18</v>
      </c>
      <c r="O31" s="378" t="s">
        <v>167</v>
      </c>
      <c r="P31" s="378" t="s">
        <v>234</v>
      </c>
      <c r="Q31" s="378" t="s">
        <v>235</v>
      </c>
      <c r="R31" s="383" t="str">
        <f>H31&amp;"1"</f>
        <v>1000401</v>
      </c>
      <c r="S31" s="380">
        <v>1</v>
      </c>
      <c r="T31" s="394" t="s">
        <v>143</v>
      </c>
      <c r="U31" s="377">
        <v>100000</v>
      </c>
      <c r="V31" s="377">
        <f>U31*0.18</f>
        <v>18000</v>
      </c>
      <c r="W31" s="377">
        <v>0</v>
      </c>
      <c r="X31" s="384">
        <v>129</v>
      </c>
      <c r="Y31" s="385" t="s">
        <v>47</v>
      </c>
      <c r="Z31" s="386">
        <f t="shared" si="6"/>
        <v>82000</v>
      </c>
      <c r="AA31" s="387"/>
      <c r="AB31" s="388"/>
      <c r="AC31" s="379">
        <f>U31*0.5</f>
        <v>50000</v>
      </c>
      <c r="AD31" s="377"/>
      <c r="AE31" s="377"/>
      <c r="AF31" s="394" t="s">
        <v>232</v>
      </c>
      <c r="AG31" s="389">
        <v>8</v>
      </c>
      <c r="AH31" s="390">
        <v>13</v>
      </c>
      <c r="AI31" s="391" t="s">
        <v>229</v>
      </c>
      <c r="AJ31" s="378"/>
      <c r="AK31" s="378"/>
      <c r="AL31" s="383">
        <v>0</v>
      </c>
      <c r="AM31" s="380" t="s">
        <v>50</v>
      </c>
      <c r="AN31" s="377" t="s">
        <v>51</v>
      </c>
      <c r="AO31" s="377"/>
      <c r="AP31" s="383"/>
      <c r="AQ31" s="383"/>
      <c r="AR31" s="383"/>
      <c r="AU3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100040, 'Б-100040-13',date'2016-03-02',2, 7, 7, 'RUR', 1, 18, date'2016-03-06', date'2016-03-07',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date'2016-04-30' );insert into xxxx_client_discount_m  (ID,CLIENT_ID,CLIENT_AVG_DISCOUNT,DT) values (s_xxxx_client_discount_m.NEXTVAL,129, 13, date'2016-03-01');</v>
      </c>
    </row>
    <row r="32" spans="1:47" ht="15" customHeight="1" x14ac:dyDescent="0.3">
      <c r="A32" s="375">
        <v>6</v>
      </c>
      <c r="B32" s="376"/>
      <c r="C32" s="377" t="str">
        <f t="shared" ref="C32:C35" si="25">"1000"&amp;A32</f>
        <v>10006</v>
      </c>
      <c r="D32" s="377" t="str">
        <f t="shared" ref="D32:D35" si="26">"1000"&amp;A32&amp;"/13"</f>
        <v>10006/13</v>
      </c>
      <c r="E32" s="378" t="s">
        <v>251</v>
      </c>
      <c r="F32" s="378" t="s">
        <v>252</v>
      </c>
      <c r="G32" s="377">
        <v>8</v>
      </c>
      <c r="H32" s="379">
        <v>100041</v>
      </c>
      <c r="I32" s="380" t="str">
        <f t="shared" si="3"/>
        <v>Б-100041-13</v>
      </c>
      <c r="J32" s="381">
        <v>2</v>
      </c>
      <c r="K32" s="398">
        <v>12</v>
      </c>
      <c r="L32" s="377" t="s">
        <v>42</v>
      </c>
      <c r="M32" s="381">
        <v>1</v>
      </c>
      <c r="N32" s="377">
        <v>18</v>
      </c>
      <c r="O32" s="378" t="s">
        <v>168</v>
      </c>
      <c r="P32" s="378" t="s">
        <v>234</v>
      </c>
      <c r="Q32" s="378" t="s">
        <v>235</v>
      </c>
      <c r="R32" s="383" t="str">
        <f t="shared" ref="R32:R35" si="27">H32&amp;"1"</f>
        <v>1000411</v>
      </c>
      <c r="S32" s="380">
        <v>1</v>
      </c>
      <c r="T32" s="394" t="s">
        <v>144</v>
      </c>
      <c r="U32" s="377">
        <v>90000</v>
      </c>
      <c r="V32" s="377">
        <f t="shared" si="5"/>
        <v>16200</v>
      </c>
      <c r="W32" s="377">
        <v>0</v>
      </c>
      <c r="X32" s="384">
        <v>130</v>
      </c>
      <c r="Y32" s="385" t="s">
        <v>47</v>
      </c>
      <c r="Z32" s="386">
        <f t="shared" si="6"/>
        <v>73800</v>
      </c>
      <c r="AA32" s="387"/>
      <c r="AB32" s="429"/>
      <c r="AC32" s="379">
        <f t="shared" ref="AC32:AC35" si="28">U32*0.5</f>
        <v>45000</v>
      </c>
      <c r="AD32" s="377"/>
      <c r="AE32" s="377"/>
      <c r="AF32" s="394" t="s">
        <v>232</v>
      </c>
      <c r="AG32" s="389">
        <v>8</v>
      </c>
      <c r="AH32" s="395">
        <v>7</v>
      </c>
      <c r="AI32" s="391" t="s">
        <v>229</v>
      </c>
      <c r="AJ32" s="378"/>
      <c r="AK32" s="378"/>
      <c r="AL32" s="383">
        <v>0</v>
      </c>
      <c r="AM32" s="380" t="s">
        <v>50</v>
      </c>
      <c r="AN32" s="377" t="s">
        <v>51</v>
      </c>
      <c r="AO32" s="377"/>
      <c r="AP32" s="383"/>
      <c r="AQ32" s="383"/>
      <c r="AR32" s="383"/>
      <c r="AU3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100041, 'Б-100041-13',date'2016-03-03',2, 12, 12, 'RUR', 1, 18, date'2016-03-06', date'2016-03-07',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date'2016-04-30' );insert into xxxx_client_discount_m  (ID,CLIENT_ID,CLIENT_AVG_DISCOUNT,DT) values (s_xxxx_client_discount_m.NEXTVAL,130, 7, date'2016-03-01');</v>
      </c>
    </row>
    <row r="33" spans="1:47" ht="15" customHeight="1" x14ac:dyDescent="0.3">
      <c r="A33" s="375">
        <v>6</v>
      </c>
      <c r="B33" s="376"/>
      <c r="C33" s="377" t="str">
        <f t="shared" si="25"/>
        <v>10006</v>
      </c>
      <c r="D33" s="377" t="str">
        <f t="shared" si="26"/>
        <v>10006/13</v>
      </c>
      <c r="E33" s="378" t="s">
        <v>251</v>
      </c>
      <c r="F33" s="378" t="s">
        <v>252</v>
      </c>
      <c r="G33" s="377">
        <v>8</v>
      </c>
      <c r="H33" s="379">
        <v>100042</v>
      </c>
      <c r="I33" s="380" t="str">
        <f t="shared" si="3"/>
        <v>Б-100042-13</v>
      </c>
      <c r="J33" s="381">
        <v>2</v>
      </c>
      <c r="K33" s="377">
        <v>7</v>
      </c>
      <c r="L33" s="377" t="s">
        <v>42</v>
      </c>
      <c r="M33" s="381">
        <v>1</v>
      </c>
      <c r="N33" s="377">
        <v>18</v>
      </c>
      <c r="O33" s="378" t="s">
        <v>168</v>
      </c>
      <c r="P33" s="378" t="s">
        <v>234</v>
      </c>
      <c r="Q33" s="378" t="s">
        <v>235</v>
      </c>
      <c r="R33" s="383" t="str">
        <f t="shared" si="27"/>
        <v>1000421</v>
      </c>
      <c r="S33" s="380">
        <v>1</v>
      </c>
      <c r="T33" s="394" t="s">
        <v>144</v>
      </c>
      <c r="U33" s="377">
        <v>90000</v>
      </c>
      <c r="V33" s="377">
        <f t="shared" si="5"/>
        <v>16200</v>
      </c>
      <c r="W33" s="377">
        <v>0</v>
      </c>
      <c r="X33" s="384">
        <v>131</v>
      </c>
      <c r="Y33" s="385" t="s">
        <v>47</v>
      </c>
      <c r="Z33" s="386">
        <f t="shared" si="6"/>
        <v>73800</v>
      </c>
      <c r="AA33" s="387"/>
      <c r="AB33" s="429"/>
      <c r="AC33" s="379">
        <f t="shared" si="28"/>
        <v>45000</v>
      </c>
      <c r="AD33" s="377"/>
      <c r="AE33" s="377"/>
      <c r="AF33" s="394" t="s">
        <v>232</v>
      </c>
      <c r="AG33" s="389">
        <v>8</v>
      </c>
      <c r="AH33" s="395">
        <v>7</v>
      </c>
      <c r="AI33" s="391" t="s">
        <v>229</v>
      </c>
      <c r="AJ33" s="378"/>
      <c r="AK33" s="378"/>
      <c r="AL33" s="383">
        <v>0</v>
      </c>
      <c r="AM33" s="380" t="s">
        <v>50</v>
      </c>
      <c r="AN33" s="377" t="s">
        <v>51</v>
      </c>
      <c r="AO33" s="377"/>
      <c r="AP33" s="383"/>
      <c r="AQ33" s="383"/>
      <c r="AR33" s="383"/>
      <c r="AU3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100042, 'Б-100042-13',date'2016-03-03',2, 7, 7, 'RUR', 1, 18, date'2016-03-06', date'2016-03-07',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date'2016-04-30' );insert into xxxx_client_discount_m  (ID,CLIENT_ID,CLIENT_AVG_DISCOUNT,DT) values (s_xxxx_client_discount_m.NEXTVAL,131, 7, date'2016-03-01');</v>
      </c>
    </row>
    <row r="34" spans="1:47" ht="15" customHeight="1" x14ac:dyDescent="0.3">
      <c r="A34" s="375">
        <v>6</v>
      </c>
      <c r="B34" s="376"/>
      <c r="C34" s="377" t="str">
        <f t="shared" si="25"/>
        <v>10006</v>
      </c>
      <c r="D34" s="377" t="str">
        <f t="shared" si="26"/>
        <v>10006/13</v>
      </c>
      <c r="E34" s="378" t="s">
        <v>251</v>
      </c>
      <c r="F34" s="378" t="s">
        <v>252</v>
      </c>
      <c r="G34" s="377">
        <v>8</v>
      </c>
      <c r="H34" s="379">
        <v>100043</v>
      </c>
      <c r="I34" s="380" t="str">
        <f t="shared" si="3"/>
        <v>Б-100043-13</v>
      </c>
      <c r="J34" s="381">
        <v>2</v>
      </c>
      <c r="K34" s="398">
        <v>2</v>
      </c>
      <c r="L34" s="377" t="s">
        <v>42</v>
      </c>
      <c r="M34" s="381">
        <v>1</v>
      </c>
      <c r="N34" s="377">
        <v>18</v>
      </c>
      <c r="O34" s="378" t="s">
        <v>169</v>
      </c>
      <c r="P34" s="378" t="s">
        <v>234</v>
      </c>
      <c r="Q34" s="378" t="s">
        <v>235</v>
      </c>
      <c r="R34" s="383" t="str">
        <f t="shared" si="27"/>
        <v>1000431</v>
      </c>
      <c r="S34" s="380">
        <v>1</v>
      </c>
      <c r="T34" s="394" t="s">
        <v>145</v>
      </c>
      <c r="U34" s="377">
        <v>80000</v>
      </c>
      <c r="V34" s="377">
        <f t="shared" si="5"/>
        <v>14400</v>
      </c>
      <c r="W34" s="377">
        <v>0</v>
      </c>
      <c r="X34" s="384">
        <v>132</v>
      </c>
      <c r="Y34" s="385" t="s">
        <v>47</v>
      </c>
      <c r="Z34" s="386">
        <f t="shared" si="6"/>
        <v>65600</v>
      </c>
      <c r="AA34" s="387"/>
      <c r="AB34" s="396"/>
      <c r="AC34" s="379">
        <f t="shared" si="28"/>
        <v>40000</v>
      </c>
      <c r="AD34" s="377"/>
      <c r="AE34" s="377"/>
      <c r="AF34" s="394" t="s">
        <v>232</v>
      </c>
      <c r="AG34" s="389">
        <v>8</v>
      </c>
      <c r="AH34" s="397">
        <v>20</v>
      </c>
      <c r="AI34" s="391" t="s">
        <v>229</v>
      </c>
      <c r="AJ34" s="378"/>
      <c r="AK34" s="378"/>
      <c r="AL34" s="383">
        <v>0</v>
      </c>
      <c r="AM34" s="380" t="s">
        <v>50</v>
      </c>
      <c r="AN34" s="377" t="s">
        <v>51</v>
      </c>
      <c r="AO34" s="377"/>
      <c r="AP34" s="383"/>
      <c r="AQ34" s="383"/>
      <c r="AR34" s="383"/>
      <c r="AU3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100043, 'Б-100043-13',date'2016-03-04',2, 2, 2, 'RUR', 1, 18, date'2016-03-06', date'2016-03-07',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date'2016-04-30' );insert into xxxx_client_discount_m  (ID,CLIENT_ID,CLIENT_AVG_DISCOUNT,DT) values (s_xxxx_client_discount_m.NEXTVAL,132, 20, date'2016-03-01');</v>
      </c>
    </row>
    <row r="35" spans="1:47" ht="15.75" customHeight="1" x14ac:dyDescent="0.3">
      <c r="A35" s="375">
        <v>6</v>
      </c>
      <c r="B35" s="376"/>
      <c r="C35" s="377" t="str">
        <f t="shared" si="25"/>
        <v>10006</v>
      </c>
      <c r="D35" s="377" t="str">
        <f t="shared" si="26"/>
        <v>10006/13</v>
      </c>
      <c r="E35" s="378" t="s">
        <v>251</v>
      </c>
      <c r="F35" s="378" t="s">
        <v>252</v>
      </c>
      <c r="G35" s="377">
        <v>8</v>
      </c>
      <c r="H35" s="379">
        <v>100044</v>
      </c>
      <c r="I35" s="380" t="str">
        <f t="shared" si="3"/>
        <v>Б-100044-13</v>
      </c>
      <c r="J35" s="381">
        <v>2</v>
      </c>
      <c r="K35" s="398">
        <v>1</v>
      </c>
      <c r="L35" s="377" t="s">
        <v>42</v>
      </c>
      <c r="M35" s="381">
        <v>1</v>
      </c>
      <c r="N35" s="377">
        <v>18</v>
      </c>
      <c r="O35" s="378" t="s">
        <v>170</v>
      </c>
      <c r="P35" s="378" t="s">
        <v>234</v>
      </c>
      <c r="Q35" s="378" t="s">
        <v>235</v>
      </c>
      <c r="R35" s="383" t="str">
        <f t="shared" si="27"/>
        <v>1000441</v>
      </c>
      <c r="S35" s="380">
        <v>1</v>
      </c>
      <c r="T35" s="394" t="s">
        <v>146</v>
      </c>
      <c r="U35" s="377">
        <v>60000</v>
      </c>
      <c r="V35" s="377">
        <f t="shared" si="5"/>
        <v>10800</v>
      </c>
      <c r="W35" s="377">
        <v>0</v>
      </c>
      <c r="X35" s="384">
        <v>133</v>
      </c>
      <c r="Y35" s="385" t="s">
        <v>47</v>
      </c>
      <c r="Z35" s="386">
        <f t="shared" si="6"/>
        <v>49200</v>
      </c>
      <c r="AA35" s="387"/>
      <c r="AB35" s="396"/>
      <c r="AC35" s="379">
        <f t="shared" si="28"/>
        <v>30000</v>
      </c>
      <c r="AD35" s="377"/>
      <c r="AE35" s="377"/>
      <c r="AF35" s="394" t="s">
        <v>232</v>
      </c>
      <c r="AG35" s="389">
        <v>8</v>
      </c>
      <c r="AH35" s="397">
        <v>13</v>
      </c>
      <c r="AI35" s="391" t="s">
        <v>229</v>
      </c>
      <c r="AJ35" s="378"/>
      <c r="AK35" s="378"/>
      <c r="AL35" s="383">
        <v>0</v>
      </c>
      <c r="AM35" s="380" t="s">
        <v>50</v>
      </c>
      <c r="AN35" s="377" t="s">
        <v>51</v>
      </c>
      <c r="AO35" s="377"/>
      <c r="AP35" s="383"/>
      <c r="AQ35" s="383"/>
      <c r="AR35" s="383"/>
      <c r="AU3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100044, 'Б-100044-13',date'2016-03-05',2, 1, 1, 'RUR', 1, 18, date'2016-03-06', date'2016-03-07',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date'2016-04-30' );insert into xxxx_client_discount_m  (ID,CLIENT_ID,CLIENT_AVG_DISCOUNT,DT) values (s_xxxx_client_discount_m.NEXTVAL,133, 13, date'2016-03-01');</v>
      </c>
    </row>
    <row r="36" spans="1:47" ht="15" customHeight="1" x14ac:dyDescent="0.3">
      <c r="A36" s="375">
        <v>6</v>
      </c>
      <c r="B36" s="376"/>
      <c r="C36" s="377" t="str">
        <f>"1000"&amp;A36</f>
        <v>10006</v>
      </c>
      <c r="D36" s="377" t="str">
        <f>"1000"&amp;A36&amp;"/13"</f>
        <v>10006/13</v>
      </c>
      <c r="E36" s="378" t="s">
        <v>251</v>
      </c>
      <c r="F36" s="378" t="s">
        <v>252</v>
      </c>
      <c r="G36" s="377">
        <v>8</v>
      </c>
      <c r="H36" s="379">
        <v>100045</v>
      </c>
      <c r="I36" s="380" t="str">
        <f>"Б-"&amp;H36&amp;"-13"</f>
        <v>Б-100045-13</v>
      </c>
      <c r="J36" s="381">
        <v>2</v>
      </c>
      <c r="K36" s="377">
        <v>7</v>
      </c>
      <c r="L36" s="377" t="s">
        <v>42</v>
      </c>
      <c r="M36" s="381">
        <v>1</v>
      </c>
      <c r="N36" s="377">
        <v>18</v>
      </c>
      <c r="O36" s="378" t="s">
        <v>167</v>
      </c>
      <c r="P36" s="378" t="s">
        <v>234</v>
      </c>
      <c r="Q36" s="378" t="s">
        <v>235</v>
      </c>
      <c r="R36" s="383" t="str">
        <f>H36&amp;"1"</f>
        <v>1000451</v>
      </c>
      <c r="S36" s="380">
        <v>1</v>
      </c>
      <c r="T36" s="399" t="s">
        <v>147</v>
      </c>
      <c r="U36" s="377">
        <v>100000</v>
      </c>
      <c r="V36" s="377">
        <f>U36*0.18</f>
        <v>18000</v>
      </c>
      <c r="W36" s="377">
        <v>0</v>
      </c>
      <c r="X36" s="384">
        <v>134</v>
      </c>
      <c r="Y36" s="385" t="s">
        <v>47</v>
      </c>
      <c r="Z36" s="386">
        <f t="shared" si="6"/>
        <v>82000</v>
      </c>
      <c r="AA36" s="387"/>
      <c r="AB36" s="388"/>
      <c r="AC36" s="379">
        <f>U36*0.5</f>
        <v>50000</v>
      </c>
      <c r="AD36" s="377"/>
      <c r="AE36" s="377"/>
      <c r="AF36" s="399" t="s">
        <v>422</v>
      </c>
      <c r="AG36" s="389">
        <v>8</v>
      </c>
      <c r="AH36" s="390">
        <v>13</v>
      </c>
      <c r="AI36" s="391" t="s">
        <v>229</v>
      </c>
      <c r="AJ36" s="378"/>
      <c r="AK36" s="378"/>
      <c r="AL36" s="383">
        <v>0</v>
      </c>
      <c r="AM36" s="380" t="s">
        <v>50</v>
      </c>
      <c r="AN36" s="377" t="s">
        <v>51</v>
      </c>
      <c r="AO36" s="377"/>
      <c r="AP36" s="383"/>
      <c r="AQ36" s="383"/>
      <c r="AR36" s="383"/>
      <c r="AU3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100045, 'Б-100045-13',date'2016-03-02',2, 7, 7, 'RUR', 1, 18, date'2016-03-06', date'2016-03-07',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date'2016-05-31' );insert into xxxx_client_discount_m  (ID,CLIENT_ID,CLIENT_AVG_DISCOUNT,DT) values (s_xxxx_client_discount_m.NEXTVAL,134, 13, date'2016-03-01');</v>
      </c>
    </row>
    <row r="37" spans="1:47" ht="15" customHeight="1" x14ac:dyDescent="0.3">
      <c r="A37" s="375">
        <v>6</v>
      </c>
      <c r="B37" s="376"/>
      <c r="C37" s="377" t="str">
        <f t="shared" ref="C37:C40" si="29">"1000"&amp;A37</f>
        <v>10006</v>
      </c>
      <c r="D37" s="377" t="str">
        <f t="shared" ref="D37:D40" si="30">"1000"&amp;A37&amp;"/13"</f>
        <v>10006/13</v>
      </c>
      <c r="E37" s="378" t="s">
        <v>251</v>
      </c>
      <c r="F37" s="378" t="s">
        <v>252</v>
      </c>
      <c r="G37" s="377">
        <v>8</v>
      </c>
      <c r="H37" s="379">
        <v>100046</v>
      </c>
      <c r="I37" s="380" t="str">
        <f t="shared" si="3"/>
        <v>Б-100046-13</v>
      </c>
      <c r="J37" s="381">
        <v>2</v>
      </c>
      <c r="K37" s="382">
        <v>3</v>
      </c>
      <c r="L37" s="377" t="s">
        <v>42</v>
      </c>
      <c r="M37" s="381">
        <v>1</v>
      </c>
      <c r="N37" s="377">
        <v>18</v>
      </c>
      <c r="O37" s="378" t="s">
        <v>168</v>
      </c>
      <c r="P37" s="378" t="s">
        <v>234</v>
      </c>
      <c r="Q37" s="378" t="s">
        <v>235</v>
      </c>
      <c r="R37" s="383" t="str">
        <f t="shared" ref="R37:R40" si="31">H37&amp;"1"</f>
        <v>1000461</v>
      </c>
      <c r="S37" s="380">
        <v>1</v>
      </c>
      <c r="T37" s="399" t="s">
        <v>148</v>
      </c>
      <c r="U37" s="377">
        <v>90000</v>
      </c>
      <c r="V37" s="377">
        <f t="shared" si="5"/>
        <v>16200</v>
      </c>
      <c r="W37" s="377">
        <v>0</v>
      </c>
      <c r="X37" s="384">
        <v>135</v>
      </c>
      <c r="Y37" s="385" t="s">
        <v>47</v>
      </c>
      <c r="Z37" s="386">
        <f t="shared" si="6"/>
        <v>73800</v>
      </c>
      <c r="AA37" s="387"/>
      <c r="AB37" s="429"/>
      <c r="AC37" s="379">
        <f t="shared" ref="AC37:AC40" si="32">U37*0.5</f>
        <v>45000</v>
      </c>
      <c r="AD37" s="377"/>
      <c r="AE37" s="377"/>
      <c r="AF37" s="399" t="s">
        <v>422</v>
      </c>
      <c r="AG37" s="389">
        <v>8</v>
      </c>
      <c r="AH37" s="395">
        <v>7</v>
      </c>
      <c r="AI37" s="391" t="s">
        <v>229</v>
      </c>
      <c r="AJ37" s="378"/>
      <c r="AK37" s="378"/>
      <c r="AL37" s="383">
        <v>0</v>
      </c>
      <c r="AM37" s="380" t="s">
        <v>50</v>
      </c>
      <c r="AN37" s="377" t="s">
        <v>51</v>
      </c>
      <c r="AO37" s="377"/>
      <c r="AP37" s="383"/>
      <c r="AQ37" s="383"/>
      <c r="AR37" s="383"/>
      <c r="AU3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100046, 'Б-100046-13',date'2016-03-03',2, 3, 3, 'RUR', 1, 18, date'2016-03-06', date'2016-03-07',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date'2016-05-31' );insert into xxxx_client_discount_m  (ID,CLIENT_ID,CLIENT_AVG_DISCOUNT,DT) values (s_xxxx_client_discount_m.NEXTVAL,135, 7, date'2016-03-01');</v>
      </c>
    </row>
    <row r="38" spans="1:47" ht="15" customHeight="1" x14ac:dyDescent="0.3">
      <c r="A38" s="375">
        <v>6</v>
      </c>
      <c r="B38" s="376"/>
      <c r="C38" s="377" t="str">
        <f t="shared" si="29"/>
        <v>10006</v>
      </c>
      <c r="D38" s="377" t="str">
        <f t="shared" si="30"/>
        <v>10006/13</v>
      </c>
      <c r="E38" s="378" t="s">
        <v>251</v>
      </c>
      <c r="F38" s="378" t="s">
        <v>252</v>
      </c>
      <c r="G38" s="377">
        <v>8</v>
      </c>
      <c r="H38" s="379">
        <v>100047</v>
      </c>
      <c r="I38" s="380" t="str">
        <f t="shared" si="3"/>
        <v>Б-100047-13</v>
      </c>
      <c r="J38" s="381">
        <v>2</v>
      </c>
      <c r="K38" s="377">
        <v>7</v>
      </c>
      <c r="L38" s="377" t="s">
        <v>42</v>
      </c>
      <c r="M38" s="381">
        <v>1</v>
      </c>
      <c r="N38" s="377">
        <v>18</v>
      </c>
      <c r="O38" s="378" t="s">
        <v>168</v>
      </c>
      <c r="P38" s="378" t="s">
        <v>234</v>
      </c>
      <c r="Q38" s="378" t="s">
        <v>235</v>
      </c>
      <c r="R38" s="383" t="str">
        <f t="shared" si="31"/>
        <v>1000471</v>
      </c>
      <c r="S38" s="380">
        <v>1</v>
      </c>
      <c r="T38" s="399" t="s">
        <v>148</v>
      </c>
      <c r="U38" s="377">
        <v>90000</v>
      </c>
      <c r="V38" s="377">
        <f t="shared" si="5"/>
        <v>16200</v>
      </c>
      <c r="W38" s="377">
        <v>0</v>
      </c>
      <c r="X38" s="384">
        <v>136</v>
      </c>
      <c r="Y38" s="385" t="s">
        <v>47</v>
      </c>
      <c r="Z38" s="386">
        <f t="shared" si="6"/>
        <v>73800</v>
      </c>
      <c r="AA38" s="387"/>
      <c r="AB38" s="429"/>
      <c r="AC38" s="379">
        <f t="shared" si="32"/>
        <v>45000</v>
      </c>
      <c r="AD38" s="377"/>
      <c r="AE38" s="377"/>
      <c r="AF38" s="399" t="s">
        <v>422</v>
      </c>
      <c r="AG38" s="389">
        <v>8</v>
      </c>
      <c r="AH38" s="395">
        <v>7</v>
      </c>
      <c r="AI38" s="391" t="s">
        <v>229</v>
      </c>
      <c r="AJ38" s="378"/>
      <c r="AK38" s="378"/>
      <c r="AL38" s="383">
        <v>0</v>
      </c>
      <c r="AM38" s="380" t="s">
        <v>50</v>
      </c>
      <c r="AN38" s="377" t="s">
        <v>51</v>
      </c>
      <c r="AO38" s="377"/>
      <c r="AP38" s="383"/>
      <c r="AQ38" s="383"/>
      <c r="AR38" s="383"/>
      <c r="AU3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100047, 'Б-100047-13',date'2016-03-03',2, 7, 7, 'RUR', 1, 18, date'2016-03-06', date'2016-03-07',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date'2016-05-31' );insert into xxxx_client_discount_m  (ID,CLIENT_ID,CLIENT_AVG_DISCOUNT,DT) values (s_xxxx_client_discount_m.NEXTVAL,136, 7, date'2016-03-01');</v>
      </c>
    </row>
    <row r="39" spans="1:47" ht="15" customHeight="1" x14ac:dyDescent="0.3">
      <c r="A39" s="375">
        <v>6</v>
      </c>
      <c r="B39" s="376"/>
      <c r="C39" s="377" t="str">
        <f t="shared" si="29"/>
        <v>10006</v>
      </c>
      <c r="D39" s="377" t="str">
        <f t="shared" si="30"/>
        <v>10006/13</v>
      </c>
      <c r="E39" s="378" t="s">
        <v>251</v>
      </c>
      <c r="F39" s="378" t="s">
        <v>252</v>
      </c>
      <c r="G39" s="377">
        <v>8</v>
      </c>
      <c r="H39" s="379">
        <v>100048</v>
      </c>
      <c r="I39" s="380" t="str">
        <f t="shared" si="3"/>
        <v>Б-100048-13</v>
      </c>
      <c r="J39" s="381">
        <v>2</v>
      </c>
      <c r="K39" s="398">
        <v>2</v>
      </c>
      <c r="L39" s="377" t="s">
        <v>42</v>
      </c>
      <c r="M39" s="381">
        <v>1</v>
      </c>
      <c r="N39" s="377">
        <v>18</v>
      </c>
      <c r="O39" s="378" t="s">
        <v>169</v>
      </c>
      <c r="P39" s="378" t="s">
        <v>234</v>
      </c>
      <c r="Q39" s="378" t="s">
        <v>235</v>
      </c>
      <c r="R39" s="383" t="str">
        <f t="shared" si="31"/>
        <v>1000481</v>
      </c>
      <c r="S39" s="380">
        <v>1</v>
      </c>
      <c r="T39" s="399" t="s">
        <v>149</v>
      </c>
      <c r="U39" s="377">
        <v>80000</v>
      </c>
      <c r="V39" s="377">
        <f t="shared" si="5"/>
        <v>14400</v>
      </c>
      <c r="W39" s="377">
        <v>0</v>
      </c>
      <c r="X39" s="384">
        <v>137</v>
      </c>
      <c r="Y39" s="385" t="s">
        <v>47</v>
      </c>
      <c r="Z39" s="386">
        <f t="shared" si="6"/>
        <v>65600</v>
      </c>
      <c r="AA39" s="387"/>
      <c r="AB39" s="396"/>
      <c r="AC39" s="379">
        <f t="shared" si="32"/>
        <v>40000</v>
      </c>
      <c r="AD39" s="377"/>
      <c r="AE39" s="377"/>
      <c r="AF39" s="399" t="s">
        <v>422</v>
      </c>
      <c r="AG39" s="389">
        <v>8</v>
      </c>
      <c r="AH39" s="397">
        <v>20</v>
      </c>
      <c r="AI39" s="391" t="s">
        <v>229</v>
      </c>
      <c r="AJ39" s="378"/>
      <c r="AK39" s="378"/>
      <c r="AL39" s="383">
        <v>0</v>
      </c>
      <c r="AM39" s="380" t="s">
        <v>50</v>
      </c>
      <c r="AN39" s="377" t="s">
        <v>51</v>
      </c>
      <c r="AO39" s="377"/>
      <c r="AP39" s="383"/>
      <c r="AQ39" s="383"/>
      <c r="AR39" s="383"/>
      <c r="AU3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100048, 'Б-100048-13',date'2016-03-04',2, 2, 2, 'RUR', 1, 18, date'2016-03-06', date'2016-03-07',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date'2016-05-31' );insert into xxxx_client_discount_m  (ID,CLIENT_ID,CLIENT_AVG_DISCOUNT,DT) values (s_xxxx_client_discount_m.NEXTVAL,137, 20, date'2016-03-01');</v>
      </c>
    </row>
    <row r="40" spans="1:47" s="330" customFormat="1" ht="15" customHeight="1" x14ac:dyDescent="0.3">
      <c r="A40" s="430">
        <v>6</v>
      </c>
      <c r="B40" s="440"/>
      <c r="C40" s="403" t="str">
        <f t="shared" si="29"/>
        <v>10006</v>
      </c>
      <c r="D40" s="403" t="str">
        <f t="shared" si="30"/>
        <v>10006/13</v>
      </c>
      <c r="E40" s="404" t="s">
        <v>251</v>
      </c>
      <c r="F40" s="404" t="s">
        <v>252</v>
      </c>
      <c r="G40" s="377">
        <v>8</v>
      </c>
      <c r="H40" s="379">
        <v>100049</v>
      </c>
      <c r="I40" s="403" t="str">
        <f t="shared" si="3"/>
        <v>Б-100049-13</v>
      </c>
      <c r="J40" s="381">
        <v>2</v>
      </c>
      <c r="K40" s="405">
        <v>1</v>
      </c>
      <c r="L40" s="403" t="s">
        <v>42</v>
      </c>
      <c r="M40" s="406">
        <v>1</v>
      </c>
      <c r="N40" s="403">
        <v>18</v>
      </c>
      <c r="O40" s="404" t="s">
        <v>170</v>
      </c>
      <c r="P40" s="404" t="s">
        <v>234</v>
      </c>
      <c r="Q40" s="404" t="s">
        <v>235</v>
      </c>
      <c r="R40" s="407" t="str">
        <f t="shared" si="31"/>
        <v>1000491</v>
      </c>
      <c r="S40" s="403">
        <v>1</v>
      </c>
      <c r="T40" s="401" t="s">
        <v>150</v>
      </c>
      <c r="U40" s="403">
        <v>60000</v>
      </c>
      <c r="V40" s="403">
        <f t="shared" si="5"/>
        <v>10800</v>
      </c>
      <c r="W40" s="403">
        <v>0</v>
      </c>
      <c r="X40" s="384">
        <v>138</v>
      </c>
      <c r="Y40" s="408" t="s">
        <v>47</v>
      </c>
      <c r="Z40" s="386">
        <f t="shared" si="6"/>
        <v>49200</v>
      </c>
      <c r="AA40" s="409"/>
      <c r="AB40" s="409"/>
      <c r="AC40" s="410">
        <f t="shared" si="32"/>
        <v>30000</v>
      </c>
      <c r="AD40" s="403"/>
      <c r="AE40" s="403"/>
      <c r="AF40" s="401" t="s">
        <v>422</v>
      </c>
      <c r="AG40" s="411">
        <v>8</v>
      </c>
      <c r="AH40" s="412">
        <v>13</v>
      </c>
      <c r="AI40" s="413" t="s">
        <v>229</v>
      </c>
      <c r="AJ40" s="404"/>
      <c r="AK40" s="404"/>
      <c r="AL40" s="407">
        <v>0</v>
      </c>
      <c r="AM40" s="403" t="s">
        <v>50</v>
      </c>
      <c r="AN40" s="403" t="s">
        <v>51</v>
      </c>
      <c r="AO40" s="403"/>
      <c r="AP40" s="407"/>
      <c r="AQ40" s="407"/>
      <c r="AR40" s="407"/>
      <c r="AU4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100049, 'Б-100049-13',date'2016-03-05',2, 1, 1, 'RUR', 1, 18, date'2016-03-06', date'2016-03-07',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date'2016-05-31' );insert into xxxx_client_discount_m  (ID,CLIENT_ID,CLIENT_AVG_DISCOUNT,DT) values (s_xxxx_client_discount_m.NEXTVAL,138, 13, date'2016-03-01');</v>
      </c>
    </row>
    <row r="41" spans="1:47" ht="15" customHeight="1" x14ac:dyDescent="0.3">
      <c r="A41" s="375">
        <v>7</v>
      </c>
      <c r="B41" s="441"/>
      <c r="C41" s="377" t="str">
        <f>"1000"&amp;A41</f>
        <v>10007</v>
      </c>
      <c r="D41" s="377" t="str">
        <f>"1000"&amp;A41&amp;"/13"</f>
        <v>10007/13</v>
      </c>
      <c r="E41" s="378" t="s">
        <v>251</v>
      </c>
      <c r="F41" s="378" t="s">
        <v>252</v>
      </c>
      <c r="G41" s="377">
        <v>8</v>
      </c>
      <c r="H41" s="379">
        <v>100050</v>
      </c>
      <c r="I41" s="380" t="str">
        <f>"Б-"&amp;H41&amp;"-13"</f>
        <v>Б-100050-13</v>
      </c>
      <c r="J41" s="381">
        <v>2</v>
      </c>
      <c r="K41" s="377">
        <v>7</v>
      </c>
      <c r="L41" s="377" t="s">
        <v>42</v>
      </c>
      <c r="M41" s="381">
        <v>1</v>
      </c>
      <c r="N41" s="377">
        <v>18</v>
      </c>
      <c r="O41" s="378" t="s">
        <v>167</v>
      </c>
      <c r="P41" s="378" t="s">
        <v>234</v>
      </c>
      <c r="Q41" s="378" t="s">
        <v>235</v>
      </c>
      <c r="R41" s="383" t="str">
        <f>H41&amp;"1"</f>
        <v>1000501</v>
      </c>
      <c r="S41" s="380">
        <v>1</v>
      </c>
      <c r="T41" s="378" t="s">
        <v>139</v>
      </c>
      <c r="U41" s="377">
        <v>100000</v>
      </c>
      <c r="V41" s="377">
        <f>U41*0.18</f>
        <v>18000</v>
      </c>
      <c r="W41" s="377">
        <v>0</v>
      </c>
      <c r="X41" s="384">
        <v>139</v>
      </c>
      <c r="Y41" s="385" t="s">
        <v>47</v>
      </c>
      <c r="Z41" s="386">
        <f>U41-V41</f>
        <v>82000</v>
      </c>
      <c r="AA41" s="387"/>
      <c r="AB41" s="388"/>
      <c r="AC41" s="379">
        <f>U41*0.5</f>
        <v>50000</v>
      </c>
      <c r="AD41" s="377"/>
      <c r="AE41" s="377"/>
      <c r="AF41" s="378" t="s">
        <v>231</v>
      </c>
      <c r="AG41" s="389">
        <v>8</v>
      </c>
      <c r="AH41" s="390">
        <v>13</v>
      </c>
      <c r="AI41" s="391" t="s">
        <v>229</v>
      </c>
      <c r="AJ41" s="378"/>
      <c r="AK41" s="378"/>
      <c r="AL41" s="383">
        <v>0</v>
      </c>
      <c r="AM41" s="380" t="s">
        <v>50</v>
      </c>
      <c r="AN41" s="377" t="s">
        <v>51</v>
      </c>
      <c r="AO41" s="377"/>
      <c r="AP41" s="383"/>
      <c r="AQ41" s="383"/>
      <c r="AR41" s="383"/>
      <c r="AS41" s="383" t="s">
        <v>547</v>
      </c>
      <c r="AU4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100050, 'Б-100050-13',date'2016-03-02',2, 7, 7, 'RUR', 1, 18, date'2016-03-06', date'2016-03-07',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date'2016-03-31' );insert into xxxx_client_discount_m  (ID,CLIENT_ID,CLIENT_AVG_DISCOUNT,DT) values (s_xxxx_client_discount_m.NEXTVAL,139, 13, date'2016-03-01');</v>
      </c>
    </row>
    <row r="42" spans="1:47" ht="15" customHeight="1" x14ac:dyDescent="0.3">
      <c r="A42" s="375">
        <v>7</v>
      </c>
      <c r="B42" s="441"/>
      <c r="C42" s="377" t="str">
        <f t="shared" ref="C42:C45" si="33">"1000"&amp;A42</f>
        <v>10007</v>
      </c>
      <c r="D42" s="377" t="str">
        <f t="shared" ref="D42:D45" si="34">"1000"&amp;A42&amp;"/13"</f>
        <v>10007/13</v>
      </c>
      <c r="E42" s="378" t="s">
        <v>251</v>
      </c>
      <c r="F42" s="378" t="s">
        <v>252</v>
      </c>
      <c r="G42" s="377">
        <v>8</v>
      </c>
      <c r="H42" s="379">
        <v>100051</v>
      </c>
      <c r="I42" s="380" t="str">
        <f t="shared" ref="I42:I45" si="35">"Б-"&amp;H42&amp;"-13"</f>
        <v>Б-100051-13</v>
      </c>
      <c r="J42" s="381">
        <v>2</v>
      </c>
      <c r="K42" s="377">
        <v>7</v>
      </c>
      <c r="L42" s="377" t="s">
        <v>42</v>
      </c>
      <c r="M42" s="381">
        <v>1</v>
      </c>
      <c r="N42" s="377">
        <v>18</v>
      </c>
      <c r="O42" s="378" t="s">
        <v>168</v>
      </c>
      <c r="P42" s="378" t="s">
        <v>234</v>
      </c>
      <c r="Q42" s="378" t="s">
        <v>235</v>
      </c>
      <c r="R42" s="383" t="str">
        <f t="shared" ref="R42:R45" si="36">H42&amp;"1"</f>
        <v>1000511</v>
      </c>
      <c r="S42" s="380">
        <v>1</v>
      </c>
      <c r="T42" s="378" t="s">
        <v>140</v>
      </c>
      <c r="U42" s="377">
        <v>90000</v>
      </c>
      <c r="V42" s="377">
        <f t="shared" ref="V42:V45" si="37">U42*0.18</f>
        <v>16200</v>
      </c>
      <c r="W42" s="377">
        <v>0</v>
      </c>
      <c r="X42" s="384">
        <v>140</v>
      </c>
      <c r="Y42" s="385" t="s">
        <v>47</v>
      </c>
      <c r="Z42" s="386">
        <f t="shared" ref="Z42:Z45" si="38">U42-V42</f>
        <v>73800</v>
      </c>
      <c r="AA42" s="387"/>
      <c r="AB42" s="429"/>
      <c r="AC42" s="379">
        <f t="shared" ref="AC42:AC45" si="39">U42*0.5</f>
        <v>45000</v>
      </c>
      <c r="AD42" s="377"/>
      <c r="AE42" s="377"/>
      <c r="AF42" s="378" t="s">
        <v>231</v>
      </c>
      <c r="AG42" s="389">
        <v>8</v>
      </c>
      <c r="AH42" s="395">
        <v>7</v>
      </c>
      <c r="AI42" s="391" t="s">
        <v>229</v>
      </c>
      <c r="AJ42" s="378"/>
      <c r="AK42" s="378"/>
      <c r="AL42" s="383">
        <v>0</v>
      </c>
      <c r="AM42" s="380" t="s">
        <v>50</v>
      </c>
      <c r="AN42" s="377" t="s">
        <v>51</v>
      </c>
      <c r="AO42" s="377"/>
      <c r="AP42" s="383"/>
      <c r="AQ42" s="383"/>
      <c r="AR42" s="383"/>
      <c r="AS42" s="383"/>
      <c r="AU4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100051, 'Б-100051-13',date'2016-03-03',2, 7, 7, 'RUR', 1, 18, date'2016-03-06', date'2016-03-07',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date'2016-03-31' );insert into xxxx_client_discount_m  (ID,CLIENT_ID,CLIENT_AVG_DISCOUNT,DT) values (s_xxxx_client_discount_m.NEXTVAL,140, 7, date'2016-03-01');</v>
      </c>
    </row>
    <row r="43" spans="1:47" ht="15" customHeight="1" x14ac:dyDescent="0.3">
      <c r="A43" s="375">
        <v>7</v>
      </c>
      <c r="B43" s="441"/>
      <c r="C43" s="377" t="str">
        <f t="shared" si="33"/>
        <v>10007</v>
      </c>
      <c r="D43" s="377" t="str">
        <f t="shared" si="34"/>
        <v>10007/13</v>
      </c>
      <c r="E43" s="378" t="s">
        <v>251</v>
      </c>
      <c r="F43" s="378" t="s">
        <v>252</v>
      </c>
      <c r="G43" s="377">
        <v>8</v>
      </c>
      <c r="H43" s="379">
        <v>100052</v>
      </c>
      <c r="I43" s="380" t="str">
        <f t="shared" si="35"/>
        <v>Б-100052-13</v>
      </c>
      <c r="J43" s="381">
        <v>2</v>
      </c>
      <c r="K43" s="377">
        <v>7</v>
      </c>
      <c r="L43" s="377" t="s">
        <v>42</v>
      </c>
      <c r="M43" s="381">
        <v>1</v>
      </c>
      <c r="N43" s="377">
        <v>18</v>
      </c>
      <c r="O43" s="378" t="s">
        <v>168</v>
      </c>
      <c r="P43" s="378" t="s">
        <v>234</v>
      </c>
      <c r="Q43" s="378" t="s">
        <v>235</v>
      </c>
      <c r="R43" s="383" t="str">
        <f t="shared" si="36"/>
        <v>1000521</v>
      </c>
      <c r="S43" s="380">
        <v>1</v>
      </c>
      <c r="T43" s="378" t="s">
        <v>140</v>
      </c>
      <c r="U43" s="377">
        <v>90000</v>
      </c>
      <c r="V43" s="377">
        <f t="shared" si="37"/>
        <v>16200</v>
      </c>
      <c r="W43" s="377">
        <v>0</v>
      </c>
      <c r="X43" s="384">
        <v>141</v>
      </c>
      <c r="Y43" s="385" t="s">
        <v>47</v>
      </c>
      <c r="Z43" s="386">
        <f t="shared" si="38"/>
        <v>73800</v>
      </c>
      <c r="AA43" s="387"/>
      <c r="AB43" s="429"/>
      <c r="AC43" s="379">
        <f t="shared" si="39"/>
        <v>45000</v>
      </c>
      <c r="AD43" s="377"/>
      <c r="AE43" s="377"/>
      <c r="AF43" s="378" t="s">
        <v>231</v>
      </c>
      <c r="AG43" s="389">
        <v>8</v>
      </c>
      <c r="AH43" s="395">
        <v>7</v>
      </c>
      <c r="AI43" s="391" t="s">
        <v>229</v>
      </c>
      <c r="AJ43" s="378"/>
      <c r="AK43" s="378"/>
      <c r="AL43" s="383">
        <v>0</v>
      </c>
      <c r="AM43" s="380" t="s">
        <v>50</v>
      </c>
      <c r="AN43" s="377" t="s">
        <v>51</v>
      </c>
      <c r="AO43" s="377"/>
      <c r="AP43" s="383"/>
      <c r="AQ43" s="383"/>
      <c r="AR43" s="383"/>
      <c r="AS43" s="383"/>
      <c r="AU4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100052, 'Б-100052-13',date'2016-03-03',2, 7, 7, 'RUR', 1, 18, date'2016-03-06', date'2016-03-07',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date'2016-03-31' );insert into xxxx_client_discount_m  (ID,CLIENT_ID,CLIENT_AVG_DISCOUNT,DT) values (s_xxxx_client_discount_m.NEXTVAL,141, 7, date'2016-03-01');</v>
      </c>
    </row>
    <row r="44" spans="1:47" ht="15" customHeight="1" x14ac:dyDescent="0.3">
      <c r="A44" s="375">
        <v>7</v>
      </c>
      <c r="B44" s="441"/>
      <c r="C44" s="377" t="str">
        <f t="shared" si="33"/>
        <v>10007</v>
      </c>
      <c r="D44" s="377" t="str">
        <f t="shared" si="34"/>
        <v>10007/13</v>
      </c>
      <c r="E44" s="378" t="s">
        <v>251</v>
      </c>
      <c r="F44" s="378" t="s">
        <v>252</v>
      </c>
      <c r="G44" s="377">
        <v>8</v>
      </c>
      <c r="H44" s="379">
        <v>100053</v>
      </c>
      <c r="I44" s="380" t="str">
        <f t="shared" si="35"/>
        <v>Б-100053-13</v>
      </c>
      <c r="J44" s="381">
        <v>2</v>
      </c>
      <c r="K44" s="398">
        <v>2</v>
      </c>
      <c r="L44" s="377" t="s">
        <v>42</v>
      </c>
      <c r="M44" s="381">
        <v>1</v>
      </c>
      <c r="N44" s="377">
        <v>18</v>
      </c>
      <c r="O44" s="378" t="s">
        <v>169</v>
      </c>
      <c r="P44" s="378" t="s">
        <v>234</v>
      </c>
      <c r="Q44" s="378" t="s">
        <v>235</v>
      </c>
      <c r="R44" s="383" t="str">
        <f t="shared" si="36"/>
        <v>1000531</v>
      </c>
      <c r="S44" s="380">
        <v>1</v>
      </c>
      <c r="T44" s="378" t="s">
        <v>141</v>
      </c>
      <c r="U44" s="377">
        <v>80000</v>
      </c>
      <c r="V44" s="377">
        <f t="shared" si="37"/>
        <v>14400</v>
      </c>
      <c r="W44" s="377">
        <v>0</v>
      </c>
      <c r="X44" s="384">
        <v>142</v>
      </c>
      <c r="Y44" s="385" t="s">
        <v>47</v>
      </c>
      <c r="Z44" s="386">
        <f t="shared" si="38"/>
        <v>65600</v>
      </c>
      <c r="AA44" s="387"/>
      <c r="AB44" s="396"/>
      <c r="AC44" s="379">
        <f t="shared" si="39"/>
        <v>40000</v>
      </c>
      <c r="AD44" s="377"/>
      <c r="AE44" s="377"/>
      <c r="AF44" s="378" t="s">
        <v>231</v>
      </c>
      <c r="AG44" s="389">
        <v>8</v>
      </c>
      <c r="AH44" s="397">
        <v>20</v>
      </c>
      <c r="AI44" s="391" t="s">
        <v>229</v>
      </c>
      <c r="AJ44" s="378"/>
      <c r="AK44" s="378"/>
      <c r="AL44" s="383">
        <v>0</v>
      </c>
      <c r="AM44" s="380" t="s">
        <v>50</v>
      </c>
      <c r="AN44" s="377" t="s">
        <v>51</v>
      </c>
      <c r="AO44" s="377"/>
      <c r="AP44" s="383"/>
      <c r="AQ44" s="383"/>
      <c r="AR44" s="383"/>
      <c r="AS44" s="383"/>
      <c r="AU4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100053, 'Б-100053-13',date'2016-03-04',2, 2, 2, 'RUR', 1, 18, date'2016-03-06', date'2016-03-07',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date'2016-03-31' );insert into xxxx_client_discount_m  (ID,CLIENT_ID,CLIENT_AVG_DISCOUNT,DT) values (s_xxxx_client_discount_m.NEXTVAL,142, 20, date'2016-03-01');</v>
      </c>
    </row>
    <row r="45" spans="1:47" ht="15" customHeight="1" x14ac:dyDescent="0.3">
      <c r="A45" s="375">
        <v>7</v>
      </c>
      <c r="B45" s="441"/>
      <c r="C45" s="403" t="str">
        <f t="shared" si="33"/>
        <v>10007</v>
      </c>
      <c r="D45" s="403" t="str">
        <f t="shared" si="34"/>
        <v>10007/13</v>
      </c>
      <c r="E45" s="378" t="s">
        <v>251</v>
      </c>
      <c r="F45" s="378" t="s">
        <v>252</v>
      </c>
      <c r="G45" s="377">
        <v>8</v>
      </c>
      <c r="H45" s="379">
        <v>100054</v>
      </c>
      <c r="I45" s="403" t="str">
        <f t="shared" si="35"/>
        <v>Б-100054-13</v>
      </c>
      <c r="J45" s="381">
        <v>2</v>
      </c>
      <c r="K45" s="405">
        <v>25</v>
      </c>
      <c r="L45" s="403" t="s">
        <v>42</v>
      </c>
      <c r="M45" s="406">
        <v>1</v>
      </c>
      <c r="N45" s="403">
        <v>18</v>
      </c>
      <c r="O45" s="404" t="s">
        <v>170</v>
      </c>
      <c r="P45" s="404" t="s">
        <v>234</v>
      </c>
      <c r="Q45" s="404" t="s">
        <v>235</v>
      </c>
      <c r="R45" s="407" t="str">
        <f t="shared" si="36"/>
        <v>1000541</v>
      </c>
      <c r="S45" s="403">
        <v>1</v>
      </c>
      <c r="T45" s="404" t="s">
        <v>142</v>
      </c>
      <c r="U45" s="403">
        <v>60000</v>
      </c>
      <c r="V45" s="403">
        <f t="shared" si="37"/>
        <v>10800</v>
      </c>
      <c r="W45" s="403">
        <v>0</v>
      </c>
      <c r="X45" s="384">
        <v>143</v>
      </c>
      <c r="Y45" s="408" t="s">
        <v>47</v>
      </c>
      <c r="Z45" s="386">
        <f t="shared" si="38"/>
        <v>49200</v>
      </c>
      <c r="AA45" s="409">
        <f>SUM(Z41:Z45)</f>
        <v>344400</v>
      </c>
      <c r="AB45" s="409"/>
      <c r="AC45" s="410">
        <f t="shared" si="39"/>
        <v>30000</v>
      </c>
      <c r="AD45" s="403"/>
      <c r="AE45" s="403"/>
      <c r="AF45" s="404" t="s">
        <v>231</v>
      </c>
      <c r="AG45" s="411">
        <v>8</v>
      </c>
      <c r="AH45" s="412">
        <v>13</v>
      </c>
      <c r="AI45" s="413" t="s">
        <v>229</v>
      </c>
      <c r="AJ45" s="404"/>
      <c r="AK45" s="404"/>
      <c r="AL45" s="407">
        <v>0</v>
      </c>
      <c r="AM45" s="403" t="s">
        <v>50</v>
      </c>
      <c r="AN45" s="403" t="s">
        <v>51</v>
      </c>
      <c r="AO45" s="403"/>
      <c r="AP45" s="407"/>
      <c r="AQ45" s="407"/>
      <c r="AR45" s="407"/>
      <c r="AS45" s="383"/>
      <c r="AU4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100054, 'Б-100054-13',date'2016-03-05',2, 25, 25, 'RUR', 1, 18, date'2016-03-06', date'2016-03-07', 1000541, 1, to_date('2016-03-11 00:00:00','YYYY-MM-DD HH24:MI:SS'), 60000, 10800, 0, 143, 0, 'c1', 8,null);insert into xxxx_oebs_cash_payment_test (ID, INVOICE_ID, OEBS_PAYMENT, DOC_DATE, COMISS_DATE) values (s_xxxx_oebs_cash_payment_test.NEXTVAL, 100054, 30000, to_date('2016-03-11 00:00:00','YYYY-MM-DD HH24:MI:SS'), date'2016-03-31' );insert into xxxx_client_discount_m  (ID,CLIENT_ID,CLIENT_AVG_DISCOUNT,DT) values (s_xxxx_client_discount_m.NEXTVAL,143, 13, date'2016-03-01');</v>
      </c>
    </row>
    <row r="46" spans="1:47" ht="15" customHeight="1" x14ac:dyDescent="0.3">
      <c r="A46" s="375">
        <v>8</v>
      </c>
      <c r="B46" s="441"/>
      <c r="C46" s="377" t="str">
        <f>"1000"&amp;A46</f>
        <v>10008</v>
      </c>
      <c r="D46" s="377" t="str">
        <f>"1000"&amp;A46&amp;"/13"</f>
        <v>10008/13</v>
      </c>
      <c r="E46" s="378" t="s">
        <v>251</v>
      </c>
      <c r="F46" s="378" t="s">
        <v>252</v>
      </c>
      <c r="G46" s="377">
        <v>8</v>
      </c>
      <c r="H46" s="379">
        <v>100055</v>
      </c>
      <c r="I46" s="380" t="str">
        <f>"Б-"&amp;H46&amp;"-13"</f>
        <v>Б-100055-13</v>
      </c>
      <c r="J46" s="381">
        <v>2</v>
      </c>
      <c r="K46" s="377">
        <v>7</v>
      </c>
      <c r="L46" s="377" t="s">
        <v>42</v>
      </c>
      <c r="M46" s="381">
        <v>1</v>
      </c>
      <c r="N46" s="377">
        <v>18</v>
      </c>
      <c r="O46" s="378" t="s">
        <v>167</v>
      </c>
      <c r="P46" s="378" t="s">
        <v>234</v>
      </c>
      <c r="Q46" s="378" t="s">
        <v>235</v>
      </c>
      <c r="R46" s="383" t="str">
        <f>H46&amp;"1"</f>
        <v>1000551</v>
      </c>
      <c r="S46" s="380">
        <v>1</v>
      </c>
      <c r="T46" s="378" t="s">
        <v>139</v>
      </c>
      <c r="U46" s="377">
        <v>10000</v>
      </c>
      <c r="V46" s="377">
        <f>U46*0.18</f>
        <v>1800</v>
      </c>
      <c r="W46" s="377">
        <v>0</v>
      </c>
      <c r="X46" s="384">
        <v>144</v>
      </c>
      <c r="Y46" s="385" t="s">
        <v>47</v>
      </c>
      <c r="Z46" s="386">
        <f t="shared" si="6"/>
        <v>8200</v>
      </c>
      <c r="AA46" s="387"/>
      <c r="AB46" s="388"/>
      <c r="AC46" s="379">
        <f>U46*0.5</f>
        <v>5000</v>
      </c>
      <c r="AD46" s="377"/>
      <c r="AE46" s="377"/>
      <c r="AF46" s="378" t="s">
        <v>231</v>
      </c>
      <c r="AG46" s="389">
        <v>8</v>
      </c>
      <c r="AH46" s="390">
        <v>13</v>
      </c>
      <c r="AI46" s="391" t="s">
        <v>229</v>
      </c>
      <c r="AJ46" s="378"/>
      <c r="AK46" s="378"/>
      <c r="AL46" s="383">
        <v>0</v>
      </c>
      <c r="AM46" s="380" t="s">
        <v>50</v>
      </c>
      <c r="AN46" s="377" t="s">
        <v>51</v>
      </c>
      <c r="AO46" s="377"/>
      <c r="AP46" s="383"/>
      <c r="AQ46" s="383"/>
      <c r="AR46" s="383"/>
      <c r="AS46" s="383">
        <v>99999.983999999997</v>
      </c>
      <c r="AU4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100055, 'Б-100055-13',date'2016-03-02',2, 7, 7, 'RUR', 1, 18, date'2016-03-06', date'2016-03-07', 1000551, 1, to_date('2016-03-07 00:00:00','YYYY-MM-DD HH24:MI:SS'), 10000, 1800, 0, 144, 0, 'c1', 8,null);insert into xxxx_oebs_cash_payment_test (ID, INVOICE_ID, OEBS_PAYMENT, DOC_DATE, COMISS_DATE) values (s_xxxx_oebs_cash_payment_test.NEXTVAL, 100055, 5000, to_date('2016-03-07 00:00:00','YYYY-MM-DD HH24:MI:SS'), date'2016-03-31' );insert into xxxx_client_discount_m  (ID,CLIENT_ID,CLIENT_AVG_DISCOUNT,DT) values (s_xxxx_client_discount_m.NEXTVAL,144, 13, date'2016-03-01');</v>
      </c>
    </row>
    <row r="47" spans="1:47" ht="15" customHeight="1" x14ac:dyDescent="0.3">
      <c r="A47" s="375">
        <v>8</v>
      </c>
      <c r="B47" s="441"/>
      <c r="C47" s="377" t="str">
        <f t="shared" ref="C47:C50" si="40">"1000"&amp;A47</f>
        <v>10008</v>
      </c>
      <c r="D47" s="377" t="str">
        <f t="shared" ref="D47:D50" si="41">"1000"&amp;A47&amp;"/13"</f>
        <v>10008/13</v>
      </c>
      <c r="E47" s="378" t="s">
        <v>251</v>
      </c>
      <c r="F47" s="378" t="s">
        <v>252</v>
      </c>
      <c r="G47" s="377">
        <v>8</v>
      </c>
      <c r="H47" s="379">
        <v>100056</v>
      </c>
      <c r="I47" s="380" t="str">
        <f t="shared" si="3"/>
        <v>Б-100056-13</v>
      </c>
      <c r="J47" s="381">
        <v>2</v>
      </c>
      <c r="K47" s="377">
        <v>7</v>
      </c>
      <c r="L47" s="377" t="s">
        <v>42</v>
      </c>
      <c r="M47" s="381">
        <v>1</v>
      </c>
      <c r="N47" s="377">
        <v>18</v>
      </c>
      <c r="O47" s="378" t="s">
        <v>168</v>
      </c>
      <c r="P47" s="378" t="s">
        <v>234</v>
      </c>
      <c r="Q47" s="378" t="s">
        <v>235</v>
      </c>
      <c r="R47" s="383" t="str">
        <f t="shared" ref="R47:R50" si="42">H47&amp;"1"</f>
        <v>1000561</v>
      </c>
      <c r="S47" s="380">
        <v>1</v>
      </c>
      <c r="T47" s="378" t="s">
        <v>140</v>
      </c>
      <c r="U47" s="377">
        <v>20000</v>
      </c>
      <c r="V47" s="377">
        <f t="shared" si="5"/>
        <v>3600</v>
      </c>
      <c r="W47" s="377">
        <v>0</v>
      </c>
      <c r="X47" s="384">
        <v>145</v>
      </c>
      <c r="Y47" s="385" t="s">
        <v>47</v>
      </c>
      <c r="Z47" s="386">
        <f t="shared" si="6"/>
        <v>16400</v>
      </c>
      <c r="AA47" s="387"/>
      <c r="AB47" s="429"/>
      <c r="AC47" s="379">
        <f t="shared" ref="AC47:AC50" si="43">U47*0.5</f>
        <v>10000</v>
      </c>
      <c r="AD47" s="377"/>
      <c r="AE47" s="377"/>
      <c r="AF47" s="378" t="s">
        <v>231</v>
      </c>
      <c r="AG47" s="389">
        <v>8</v>
      </c>
      <c r="AH47" s="395">
        <v>7</v>
      </c>
      <c r="AI47" s="391" t="s">
        <v>229</v>
      </c>
      <c r="AJ47" s="378"/>
      <c r="AK47" s="378"/>
      <c r="AL47" s="383">
        <v>0</v>
      </c>
      <c r="AM47" s="380" t="s">
        <v>50</v>
      </c>
      <c r="AN47" s="377" t="s">
        <v>51</v>
      </c>
      <c r="AO47" s="377"/>
      <c r="AP47" s="383"/>
      <c r="AQ47" s="383"/>
      <c r="AR47" s="383"/>
      <c r="AU4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100056, 'Б-100056-13',date'2016-03-03',2, 7, 7, 'RUR', 1, 18, date'2016-03-06', date'2016-03-07', 1000561, 1, to_date('2016-03-08 00:00:00','YYYY-MM-DD HH24:MI:SS'), 20000, 3600, 0, 145, 0, 'c1', 8,null);insert into xxxx_oebs_cash_payment_test (ID, INVOICE_ID, OEBS_PAYMENT, DOC_DATE, COMISS_DATE) values (s_xxxx_oebs_cash_payment_test.NEXTVAL, 100056, 10000, to_date('2016-03-08 00:00:00','YYYY-MM-DD HH24:MI:SS'), date'2016-03-31' );insert into xxxx_client_discount_m  (ID,CLIENT_ID,CLIENT_AVG_DISCOUNT,DT) values (s_xxxx_client_discount_m.NEXTVAL,145, 7, date'2016-03-01');</v>
      </c>
    </row>
    <row r="48" spans="1:47" ht="15" customHeight="1" x14ac:dyDescent="0.3">
      <c r="A48" s="375">
        <v>8</v>
      </c>
      <c r="B48" s="441"/>
      <c r="C48" s="377" t="str">
        <f t="shared" si="40"/>
        <v>10008</v>
      </c>
      <c r="D48" s="377" t="str">
        <f t="shared" si="41"/>
        <v>10008/13</v>
      </c>
      <c r="E48" s="378" t="s">
        <v>251</v>
      </c>
      <c r="F48" s="378" t="s">
        <v>252</v>
      </c>
      <c r="G48" s="377">
        <v>8</v>
      </c>
      <c r="H48" s="379">
        <v>100057</v>
      </c>
      <c r="I48" s="380" t="str">
        <f t="shared" si="3"/>
        <v>Б-100057-13</v>
      </c>
      <c r="J48" s="381">
        <v>2</v>
      </c>
      <c r="K48" s="377">
        <v>7</v>
      </c>
      <c r="L48" s="377" t="s">
        <v>42</v>
      </c>
      <c r="M48" s="381">
        <v>1</v>
      </c>
      <c r="N48" s="377">
        <v>18</v>
      </c>
      <c r="O48" s="378" t="s">
        <v>168</v>
      </c>
      <c r="P48" s="378" t="s">
        <v>234</v>
      </c>
      <c r="Q48" s="378" t="s">
        <v>235</v>
      </c>
      <c r="R48" s="383" t="str">
        <f t="shared" si="42"/>
        <v>1000571</v>
      </c>
      <c r="S48" s="380">
        <v>1</v>
      </c>
      <c r="T48" s="378" t="s">
        <v>140</v>
      </c>
      <c r="U48" s="377">
        <v>60000</v>
      </c>
      <c r="V48" s="377">
        <f t="shared" si="5"/>
        <v>10800</v>
      </c>
      <c r="W48" s="377">
        <v>0</v>
      </c>
      <c r="X48" s="384">
        <v>146</v>
      </c>
      <c r="Y48" s="385" t="s">
        <v>47</v>
      </c>
      <c r="Z48" s="386">
        <f t="shared" si="6"/>
        <v>49200</v>
      </c>
      <c r="AA48" s="387"/>
      <c r="AB48" s="429"/>
      <c r="AC48" s="379">
        <f t="shared" si="43"/>
        <v>30000</v>
      </c>
      <c r="AD48" s="377"/>
      <c r="AE48" s="377"/>
      <c r="AF48" s="378" t="s">
        <v>231</v>
      </c>
      <c r="AG48" s="389">
        <v>8</v>
      </c>
      <c r="AH48" s="395">
        <v>7</v>
      </c>
      <c r="AI48" s="391" t="s">
        <v>229</v>
      </c>
      <c r="AJ48" s="378"/>
      <c r="AK48" s="378"/>
      <c r="AL48" s="383">
        <v>0</v>
      </c>
      <c r="AM48" s="380" t="s">
        <v>50</v>
      </c>
      <c r="AN48" s="377" t="s">
        <v>51</v>
      </c>
      <c r="AO48" s="377"/>
      <c r="AP48" s="383"/>
      <c r="AQ48" s="383"/>
      <c r="AR48" s="383"/>
      <c r="AS48" s="383"/>
      <c r="AU4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100057, 'Б-100057-13',date'2016-03-03',2, 7, 7, 'RUR', 1, 18, date'2016-03-06', date'2016-03-07', 1000571, 1, to_date('2016-03-08 00:00:00','YYYY-MM-DD HH24:MI:SS'), 60000, 10800, 0, 146, 0, 'c1', 8,null);insert into xxxx_oebs_cash_payment_test (ID, INVOICE_ID, OEBS_PAYMENT, DOC_DATE, COMISS_DATE) values (s_xxxx_oebs_cash_payment_test.NEXTVAL, 100057, 30000, to_date('2016-03-08 00:00:00','YYYY-MM-DD HH24:MI:SS'), date'2016-03-31' );insert into xxxx_client_discount_m  (ID,CLIENT_ID,CLIENT_AVG_DISCOUNT,DT) values (s_xxxx_client_discount_m.NEXTVAL,146, 7, date'2016-03-01');</v>
      </c>
    </row>
    <row r="49" spans="1:47" ht="15" customHeight="1" x14ac:dyDescent="0.3">
      <c r="A49" s="375">
        <v>8</v>
      </c>
      <c r="B49" s="441"/>
      <c r="C49" s="377" t="str">
        <f t="shared" si="40"/>
        <v>10008</v>
      </c>
      <c r="D49" s="377" t="str">
        <f t="shared" si="41"/>
        <v>10008/13</v>
      </c>
      <c r="E49" s="378" t="s">
        <v>251</v>
      </c>
      <c r="F49" s="378" t="s">
        <v>252</v>
      </c>
      <c r="G49" s="377">
        <v>8</v>
      </c>
      <c r="H49" s="379">
        <v>100058</v>
      </c>
      <c r="I49" s="380" t="str">
        <f t="shared" si="3"/>
        <v>Б-100058-13</v>
      </c>
      <c r="J49" s="381">
        <v>2</v>
      </c>
      <c r="K49" s="398">
        <v>3</v>
      </c>
      <c r="L49" s="377" t="s">
        <v>42</v>
      </c>
      <c r="M49" s="381">
        <v>1</v>
      </c>
      <c r="N49" s="377">
        <v>18</v>
      </c>
      <c r="O49" s="378" t="s">
        <v>169</v>
      </c>
      <c r="P49" s="378" t="s">
        <v>234</v>
      </c>
      <c r="Q49" s="378" t="s">
        <v>235</v>
      </c>
      <c r="R49" s="383" t="str">
        <f t="shared" si="42"/>
        <v>1000581</v>
      </c>
      <c r="S49" s="380">
        <v>1</v>
      </c>
      <c r="T49" s="378" t="s">
        <v>141</v>
      </c>
      <c r="U49" s="377">
        <v>20000</v>
      </c>
      <c r="V49" s="377">
        <f t="shared" si="5"/>
        <v>3600</v>
      </c>
      <c r="W49" s="377">
        <v>0</v>
      </c>
      <c r="X49" s="384">
        <v>147</v>
      </c>
      <c r="Y49" s="385" t="s">
        <v>47</v>
      </c>
      <c r="Z49" s="386">
        <f t="shared" si="6"/>
        <v>16400</v>
      </c>
      <c r="AA49" s="387"/>
      <c r="AB49" s="396"/>
      <c r="AC49" s="379">
        <f t="shared" si="43"/>
        <v>10000</v>
      </c>
      <c r="AD49" s="377"/>
      <c r="AE49" s="377"/>
      <c r="AF49" s="378" t="s">
        <v>231</v>
      </c>
      <c r="AG49" s="389">
        <v>8</v>
      </c>
      <c r="AH49" s="397">
        <v>20</v>
      </c>
      <c r="AI49" s="391" t="s">
        <v>229</v>
      </c>
      <c r="AJ49" s="378"/>
      <c r="AK49" s="378"/>
      <c r="AL49" s="383">
        <v>0</v>
      </c>
      <c r="AM49" s="380" t="s">
        <v>50</v>
      </c>
      <c r="AN49" s="377" t="s">
        <v>51</v>
      </c>
      <c r="AO49" s="377"/>
      <c r="AP49" s="383"/>
      <c r="AQ49" s="383"/>
      <c r="AR49" s="383"/>
      <c r="AS49" s="383"/>
      <c r="AU4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100058, 'Б-100058-13',date'2016-03-04',2, 3, 3, 'RUR', 1, 18, date'2016-03-06', date'2016-03-07', 1000581, 1, to_date('2016-03-09 00:00:00','YYYY-MM-DD HH24:MI:SS'), 20000, 3600, 0, 147, 0, 'c1', 8,null);insert into xxxx_oebs_cash_payment_test (ID, INVOICE_ID, OEBS_PAYMENT, DOC_DATE, COMISS_DATE) values (s_xxxx_oebs_cash_payment_test.NEXTVAL, 100058, 10000, to_date('2016-03-09 00:00:00','YYYY-MM-DD HH24:MI:SS'), date'2016-03-31' );insert into xxxx_client_discount_m  (ID,CLIENT_ID,CLIENT_AVG_DISCOUNT,DT) values (s_xxxx_client_discount_m.NEXTVAL,147, 20, date'2016-03-01');</v>
      </c>
    </row>
    <row r="50" spans="1:47" s="330" customFormat="1" ht="15" customHeight="1" x14ac:dyDescent="0.3">
      <c r="A50" s="430">
        <v>8</v>
      </c>
      <c r="B50" s="433"/>
      <c r="C50" s="403" t="str">
        <f t="shared" si="40"/>
        <v>10008</v>
      </c>
      <c r="D50" s="403" t="str">
        <f t="shared" si="41"/>
        <v>10008/13</v>
      </c>
      <c r="E50" s="404" t="s">
        <v>251</v>
      </c>
      <c r="F50" s="404" t="s">
        <v>252</v>
      </c>
      <c r="G50" s="377">
        <v>8</v>
      </c>
      <c r="H50" s="379">
        <v>100059</v>
      </c>
      <c r="I50" s="403" t="str">
        <f t="shared" si="3"/>
        <v>Б-100059-13</v>
      </c>
      <c r="J50" s="381">
        <v>2</v>
      </c>
      <c r="K50" s="405">
        <v>1</v>
      </c>
      <c r="L50" s="403" t="s">
        <v>42</v>
      </c>
      <c r="M50" s="406">
        <v>1</v>
      </c>
      <c r="N50" s="403">
        <v>18</v>
      </c>
      <c r="O50" s="404" t="s">
        <v>170</v>
      </c>
      <c r="P50" s="404" t="s">
        <v>234</v>
      </c>
      <c r="Q50" s="404" t="s">
        <v>235</v>
      </c>
      <c r="R50" s="407" t="str">
        <f t="shared" si="42"/>
        <v>1000591</v>
      </c>
      <c r="S50" s="403">
        <v>1</v>
      </c>
      <c r="T50" s="404" t="s">
        <v>142</v>
      </c>
      <c r="U50" s="403">
        <v>11951.2</v>
      </c>
      <c r="V50" s="403">
        <f t="shared" si="5"/>
        <v>2151.2159999999999</v>
      </c>
      <c r="W50" s="403">
        <v>0</v>
      </c>
      <c r="X50" s="384">
        <v>148</v>
      </c>
      <c r="Y50" s="408" t="s">
        <v>47</v>
      </c>
      <c r="Z50" s="386">
        <f t="shared" si="6"/>
        <v>9799.9840000000004</v>
      </c>
      <c r="AA50" s="409">
        <f>SUM(Z46:Z50)</f>
        <v>99999.983999999997</v>
      </c>
      <c r="AB50" s="409"/>
      <c r="AC50" s="410">
        <f t="shared" si="43"/>
        <v>5975.6</v>
      </c>
      <c r="AD50" s="403"/>
      <c r="AE50" s="403"/>
      <c r="AF50" s="404" t="s">
        <v>231</v>
      </c>
      <c r="AG50" s="411">
        <v>8</v>
      </c>
      <c r="AH50" s="412">
        <v>13</v>
      </c>
      <c r="AI50" s="413" t="s">
        <v>229</v>
      </c>
      <c r="AJ50" s="404"/>
      <c r="AK50" s="404"/>
      <c r="AL50" s="407">
        <v>0</v>
      </c>
      <c r="AM50" s="403" t="s">
        <v>50</v>
      </c>
      <c r="AN50" s="403" t="s">
        <v>51</v>
      </c>
      <c r="AO50" s="403"/>
      <c r="AP50" s="407"/>
      <c r="AQ50" s="407"/>
      <c r="AR50" s="407"/>
      <c r="AS50" s="407"/>
      <c r="AU5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100059, 'Б-100059-13',date'2016-03-05',2, 1, 1, 'RUR', 1, 18, date'2016-03-06', date'2016-03-07', 1000591, 1, to_date('2016-03-11 00:00:00','YYYY-MM-DD HH24:MI:SS'), 11951.2, 2151.216, 0, 148, 0, 'c1', 8,null);insert into xxxx_oebs_cash_payment_test (ID, INVOICE_ID, OEBS_PAYMENT, DOC_DATE, COMISS_DATE) values (s_xxxx_oebs_cash_payment_test.NEXTVAL, 100059, 5975.6, to_date('2016-03-11 00:00:00','YYYY-MM-DD HH24:MI:SS'), date'2016-03-31' );insert into xxxx_client_discount_m  (ID,CLIENT_ID,CLIENT_AVG_DISCOUNT,DT) values (s_xxxx_client_discount_m.NEXTVAL,148, 13, date'2016-03-01');</v>
      </c>
    </row>
    <row r="51" spans="1:47" ht="15" customHeight="1" x14ac:dyDescent="0.3">
      <c r="A51" s="375">
        <v>9</v>
      </c>
      <c r="B51" s="376"/>
      <c r="C51" s="377" t="str">
        <f>"1000"&amp;A51</f>
        <v>10009</v>
      </c>
      <c r="D51" s="377" t="str">
        <f>"1000"&amp;A51&amp;"/13"</f>
        <v>10009/13</v>
      </c>
      <c r="E51" s="378" t="s">
        <v>251</v>
      </c>
      <c r="F51" s="378" t="s">
        <v>252</v>
      </c>
      <c r="G51" s="377">
        <v>8</v>
      </c>
      <c r="H51" s="379">
        <v>100060</v>
      </c>
      <c r="I51" s="380" t="str">
        <f>"Б-"&amp;H51&amp;"-13"</f>
        <v>Б-100060-13</v>
      </c>
      <c r="J51" s="381">
        <v>2</v>
      </c>
      <c r="K51" s="377">
        <v>7</v>
      </c>
      <c r="L51" s="377" t="s">
        <v>42</v>
      </c>
      <c r="M51" s="381">
        <v>1</v>
      </c>
      <c r="N51" s="377">
        <v>18</v>
      </c>
      <c r="O51" s="378" t="s">
        <v>167</v>
      </c>
      <c r="P51" s="378" t="s">
        <v>234</v>
      </c>
      <c r="Q51" s="378" t="s">
        <v>235</v>
      </c>
      <c r="R51" s="383" t="str">
        <f>H51&amp;"1"</f>
        <v>1000601</v>
      </c>
      <c r="S51" s="380">
        <v>1</v>
      </c>
      <c r="T51" s="378" t="s">
        <v>139</v>
      </c>
      <c r="U51" s="377">
        <v>10000</v>
      </c>
      <c r="V51" s="377">
        <f>U51*0.18</f>
        <v>1800</v>
      </c>
      <c r="W51" s="377">
        <v>0</v>
      </c>
      <c r="X51" s="384">
        <v>149</v>
      </c>
      <c r="Y51" s="385" t="s">
        <v>47</v>
      </c>
      <c r="Z51" s="386">
        <f t="shared" si="6"/>
        <v>8200</v>
      </c>
      <c r="AA51" s="387"/>
      <c r="AB51" s="388"/>
      <c r="AC51" s="379">
        <f>U51*0.5</f>
        <v>5000</v>
      </c>
      <c r="AD51" s="377"/>
      <c r="AE51" s="377"/>
      <c r="AF51" s="378" t="s">
        <v>231</v>
      </c>
      <c r="AG51" s="389">
        <v>8</v>
      </c>
      <c r="AH51" s="390">
        <v>13</v>
      </c>
      <c r="AI51" s="391" t="s">
        <v>229</v>
      </c>
      <c r="AJ51" s="378"/>
      <c r="AK51" s="378"/>
      <c r="AL51" s="383">
        <v>0</v>
      </c>
      <c r="AM51" s="380" t="s">
        <v>50</v>
      </c>
      <c r="AN51" s="377" t="s">
        <v>51</v>
      </c>
      <c r="AO51" s="377"/>
      <c r="AP51" s="383"/>
      <c r="AQ51" s="383"/>
      <c r="AR51" s="383"/>
      <c r="AS51" s="383">
        <v>100000.06599999999</v>
      </c>
      <c r="AU5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100060, 'Б-100060-13',date'2016-03-02',2, 7, 7, 'RUR', 1, 18, date'2016-03-06', date'2016-03-07', 1000601, 1, to_date('2016-03-07 00:00:00','YYYY-MM-DD HH24:MI:SS'), 10000, 1800, 0, 149, 0, 'c1', 8,null);insert into xxxx_oebs_cash_payment_test (ID, INVOICE_ID, OEBS_PAYMENT, DOC_DATE, COMISS_DATE) values (s_xxxx_oebs_cash_payment_test.NEXTVAL, 100060, 5000, to_date('2016-03-07 00:00:00','YYYY-MM-DD HH24:MI:SS'), date'2016-03-31' );insert into xxxx_client_discount_m  (ID,CLIENT_ID,CLIENT_AVG_DISCOUNT,DT) values (s_xxxx_client_discount_m.NEXTVAL,149, 13, date'2016-03-01');</v>
      </c>
    </row>
    <row r="52" spans="1:47" ht="15" customHeight="1" x14ac:dyDescent="0.3">
      <c r="A52" s="375">
        <v>9</v>
      </c>
      <c r="B52" s="376"/>
      <c r="C52" s="377" t="str">
        <f t="shared" ref="C52:C83" si="44">"1000"&amp;A52</f>
        <v>10009</v>
      </c>
      <c r="D52" s="377" t="str">
        <f t="shared" ref="D52:D83" si="45">"1000"&amp;A52&amp;"/13"</f>
        <v>10009/13</v>
      </c>
      <c r="E52" s="378" t="s">
        <v>251</v>
      </c>
      <c r="F52" s="378" t="s">
        <v>252</v>
      </c>
      <c r="G52" s="377">
        <v>8</v>
      </c>
      <c r="H52" s="379">
        <v>100061</v>
      </c>
      <c r="I52" s="380" t="str">
        <f t="shared" si="3"/>
        <v>Б-100061-13</v>
      </c>
      <c r="J52" s="381">
        <v>2</v>
      </c>
      <c r="K52" s="377">
        <v>7</v>
      </c>
      <c r="L52" s="377" t="s">
        <v>42</v>
      </c>
      <c r="M52" s="381">
        <v>1</v>
      </c>
      <c r="N52" s="377">
        <v>18</v>
      </c>
      <c r="O52" s="378" t="s">
        <v>168</v>
      </c>
      <c r="P52" s="378" t="s">
        <v>234</v>
      </c>
      <c r="Q52" s="378" t="s">
        <v>235</v>
      </c>
      <c r="R52" s="383" t="str">
        <f t="shared" ref="R52:R83" si="46">H52&amp;"1"</f>
        <v>1000611</v>
      </c>
      <c r="S52" s="380">
        <v>1</v>
      </c>
      <c r="T52" s="378" t="s">
        <v>140</v>
      </c>
      <c r="U52" s="377">
        <v>20000</v>
      </c>
      <c r="V52" s="377">
        <f t="shared" si="5"/>
        <v>3600</v>
      </c>
      <c r="W52" s="377">
        <v>0</v>
      </c>
      <c r="X52" s="384">
        <v>150</v>
      </c>
      <c r="Y52" s="385" t="s">
        <v>47</v>
      </c>
      <c r="Z52" s="386">
        <f t="shared" si="6"/>
        <v>16400</v>
      </c>
      <c r="AA52" s="387"/>
      <c r="AB52" s="429"/>
      <c r="AC52" s="379">
        <f t="shared" ref="AC52:AC71" si="47">U52*0.5</f>
        <v>10000</v>
      </c>
      <c r="AD52" s="377"/>
      <c r="AE52" s="377"/>
      <c r="AF52" s="378" t="s">
        <v>231</v>
      </c>
      <c r="AG52" s="389">
        <v>8</v>
      </c>
      <c r="AH52" s="395">
        <v>7</v>
      </c>
      <c r="AI52" s="391" t="s">
        <v>229</v>
      </c>
      <c r="AJ52" s="378"/>
      <c r="AK52" s="378"/>
      <c r="AL52" s="383">
        <v>0</v>
      </c>
      <c r="AM52" s="380" t="s">
        <v>50</v>
      </c>
      <c r="AN52" s="377" t="s">
        <v>51</v>
      </c>
      <c r="AO52" s="377"/>
      <c r="AP52" s="383"/>
      <c r="AQ52" s="383"/>
      <c r="AR52" s="383"/>
      <c r="AS52" s="383"/>
      <c r="AU5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100061, 'Б-100061-13',date'2016-03-03',2, 7, 7, 'RUR', 1, 18, date'2016-03-06', date'2016-03-07', 1000611, 1, to_date('2016-03-08 00:00:00','YYYY-MM-DD HH24:MI:SS'), 20000, 3600, 0, 150, 0, 'c1', 8,null);insert into xxxx_oebs_cash_payment_test (ID, INVOICE_ID, OEBS_PAYMENT, DOC_DATE, COMISS_DATE) values (s_xxxx_oebs_cash_payment_test.NEXTVAL, 100061, 10000, to_date('2016-03-08 00:00:00','YYYY-MM-DD HH24:MI:SS'), date'2016-03-31' );insert into xxxx_client_discount_m  (ID,CLIENT_ID,CLIENT_AVG_DISCOUNT,DT) values (s_xxxx_client_discount_m.NEXTVAL,150, 7, date'2016-03-01');</v>
      </c>
    </row>
    <row r="53" spans="1:47" ht="15" customHeight="1" x14ac:dyDescent="0.3">
      <c r="A53" s="375">
        <v>9</v>
      </c>
      <c r="B53" s="376"/>
      <c r="C53" s="377" t="str">
        <f t="shared" si="44"/>
        <v>10009</v>
      </c>
      <c r="D53" s="377" t="str">
        <f t="shared" si="45"/>
        <v>10009/13</v>
      </c>
      <c r="E53" s="378" t="s">
        <v>251</v>
      </c>
      <c r="F53" s="378" t="s">
        <v>252</v>
      </c>
      <c r="G53" s="377">
        <v>8</v>
      </c>
      <c r="H53" s="379">
        <v>100062</v>
      </c>
      <c r="I53" s="380" t="str">
        <f t="shared" si="3"/>
        <v>Б-100062-13</v>
      </c>
      <c r="J53" s="381">
        <v>2</v>
      </c>
      <c r="K53" s="377">
        <v>7</v>
      </c>
      <c r="L53" s="377" t="s">
        <v>42</v>
      </c>
      <c r="M53" s="381">
        <v>1</v>
      </c>
      <c r="N53" s="377">
        <v>18</v>
      </c>
      <c r="O53" s="378" t="s">
        <v>168</v>
      </c>
      <c r="P53" s="378" t="s">
        <v>234</v>
      </c>
      <c r="Q53" s="378" t="s">
        <v>235</v>
      </c>
      <c r="R53" s="383" t="str">
        <f t="shared" si="46"/>
        <v>1000621</v>
      </c>
      <c r="S53" s="380">
        <v>1</v>
      </c>
      <c r="T53" s="378" t="s">
        <v>140</v>
      </c>
      <c r="U53" s="377">
        <v>60000</v>
      </c>
      <c r="V53" s="377">
        <f t="shared" si="5"/>
        <v>10800</v>
      </c>
      <c r="W53" s="377">
        <v>0</v>
      </c>
      <c r="X53" s="384">
        <v>151</v>
      </c>
      <c r="Y53" s="385" t="s">
        <v>47</v>
      </c>
      <c r="Z53" s="386">
        <f t="shared" si="6"/>
        <v>49200</v>
      </c>
      <c r="AA53" s="387"/>
      <c r="AB53" s="429"/>
      <c r="AC53" s="379">
        <f t="shared" si="47"/>
        <v>30000</v>
      </c>
      <c r="AD53" s="377"/>
      <c r="AE53" s="377"/>
      <c r="AF53" s="378" t="s">
        <v>231</v>
      </c>
      <c r="AG53" s="389">
        <v>8</v>
      </c>
      <c r="AH53" s="395">
        <v>7</v>
      </c>
      <c r="AI53" s="391" t="s">
        <v>229</v>
      </c>
      <c r="AJ53" s="378"/>
      <c r="AK53" s="378"/>
      <c r="AL53" s="383">
        <v>0</v>
      </c>
      <c r="AM53" s="380" t="s">
        <v>50</v>
      </c>
      <c r="AN53" s="377" t="s">
        <v>51</v>
      </c>
      <c r="AO53" s="377"/>
      <c r="AP53" s="383"/>
      <c r="AQ53" s="383"/>
      <c r="AR53" s="383"/>
      <c r="AS53" s="383"/>
      <c r="AU5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100062, 'Б-100062-13',date'2016-03-03',2, 7, 7, 'RUR', 1, 18, date'2016-03-06', date'2016-03-07', 1000621, 1, to_date('2016-03-08 00:00:00','YYYY-MM-DD HH24:MI:SS'), 60000, 10800, 0, 151, 0, 'c1', 8,null);insert into xxxx_oebs_cash_payment_test (ID, INVOICE_ID, OEBS_PAYMENT, DOC_DATE, COMISS_DATE) values (s_xxxx_oebs_cash_payment_test.NEXTVAL, 100062, 30000, to_date('2016-03-08 00:00:00','YYYY-MM-DD HH24:MI:SS'), date'2016-03-31' );insert into xxxx_client_discount_m  (ID,CLIENT_ID,CLIENT_AVG_DISCOUNT,DT) values (s_xxxx_client_discount_m.NEXTVAL,151, 7, date'2016-03-01');</v>
      </c>
    </row>
    <row r="54" spans="1:47" ht="15" customHeight="1" x14ac:dyDescent="0.3">
      <c r="A54" s="375">
        <v>9</v>
      </c>
      <c r="B54" s="376"/>
      <c r="C54" s="377" t="str">
        <f t="shared" si="44"/>
        <v>10009</v>
      </c>
      <c r="D54" s="377" t="str">
        <f t="shared" si="45"/>
        <v>10009/13</v>
      </c>
      <c r="E54" s="378" t="s">
        <v>251</v>
      </c>
      <c r="F54" s="378" t="s">
        <v>252</v>
      </c>
      <c r="G54" s="377">
        <v>8</v>
      </c>
      <c r="H54" s="379">
        <v>100063</v>
      </c>
      <c r="I54" s="380" t="str">
        <f t="shared" si="3"/>
        <v>Б-100063-13</v>
      </c>
      <c r="J54" s="381">
        <v>2</v>
      </c>
      <c r="K54" s="398">
        <v>3</v>
      </c>
      <c r="L54" s="377" t="s">
        <v>42</v>
      </c>
      <c r="M54" s="381">
        <v>1</v>
      </c>
      <c r="N54" s="377">
        <v>18</v>
      </c>
      <c r="O54" s="378" t="s">
        <v>169</v>
      </c>
      <c r="P54" s="378" t="s">
        <v>234</v>
      </c>
      <c r="Q54" s="378" t="s">
        <v>235</v>
      </c>
      <c r="R54" s="383" t="str">
        <f t="shared" si="46"/>
        <v>1000631</v>
      </c>
      <c r="S54" s="380">
        <v>1</v>
      </c>
      <c r="T54" s="378" t="s">
        <v>141</v>
      </c>
      <c r="U54" s="377">
        <v>20000</v>
      </c>
      <c r="V54" s="377">
        <f t="shared" si="5"/>
        <v>3600</v>
      </c>
      <c r="W54" s="377">
        <v>0</v>
      </c>
      <c r="X54" s="384">
        <v>152</v>
      </c>
      <c r="Y54" s="385" t="s">
        <v>47</v>
      </c>
      <c r="Z54" s="386">
        <f t="shared" si="6"/>
        <v>16400</v>
      </c>
      <c r="AA54" s="387"/>
      <c r="AB54" s="396"/>
      <c r="AC54" s="379">
        <f t="shared" si="47"/>
        <v>10000</v>
      </c>
      <c r="AD54" s="377"/>
      <c r="AE54" s="377"/>
      <c r="AF54" s="378" t="s">
        <v>231</v>
      </c>
      <c r="AG54" s="389">
        <v>8</v>
      </c>
      <c r="AH54" s="397">
        <v>20</v>
      </c>
      <c r="AI54" s="391" t="s">
        <v>229</v>
      </c>
      <c r="AJ54" s="378"/>
      <c r="AK54" s="378"/>
      <c r="AL54" s="383">
        <v>0</v>
      </c>
      <c r="AM54" s="380" t="s">
        <v>50</v>
      </c>
      <c r="AN54" s="377" t="s">
        <v>51</v>
      </c>
      <c r="AO54" s="377"/>
      <c r="AP54" s="383"/>
      <c r="AQ54" s="383"/>
      <c r="AR54" s="383"/>
      <c r="AS54" s="383"/>
      <c r="AU5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100063, 'Б-100063-13',date'2016-03-04',2, 3, 3, 'RUR', 1, 18, date'2016-03-06', date'2016-03-07', 1000631, 1, to_date('2016-03-09 00:00:00','YYYY-MM-DD HH24:MI:SS'), 20000, 3600, 0, 152, 0, 'c1', 8,null);insert into xxxx_oebs_cash_payment_test (ID, INVOICE_ID, OEBS_PAYMENT, DOC_DATE, COMISS_DATE) values (s_xxxx_oebs_cash_payment_test.NEXTVAL, 100063, 10000, to_date('2016-03-09 00:00:00','YYYY-MM-DD HH24:MI:SS'), date'2016-03-31' );insert into xxxx_client_discount_m  (ID,CLIENT_ID,CLIENT_AVG_DISCOUNT,DT) values (s_xxxx_client_discount_m.NEXTVAL,152, 20, date'2016-03-01');</v>
      </c>
    </row>
    <row r="55" spans="1:47" s="330" customFormat="1" ht="15" customHeight="1" x14ac:dyDescent="0.3">
      <c r="A55" s="430">
        <v>9</v>
      </c>
      <c r="B55" s="440"/>
      <c r="C55" s="403" t="str">
        <f t="shared" si="44"/>
        <v>10009</v>
      </c>
      <c r="D55" s="403" t="str">
        <f t="shared" si="45"/>
        <v>10009/13</v>
      </c>
      <c r="E55" s="404" t="s">
        <v>251</v>
      </c>
      <c r="F55" s="404" t="s">
        <v>252</v>
      </c>
      <c r="G55" s="377">
        <v>8</v>
      </c>
      <c r="H55" s="379">
        <v>100064</v>
      </c>
      <c r="I55" s="403" t="str">
        <f t="shared" si="3"/>
        <v>Б-100064-13</v>
      </c>
      <c r="J55" s="381">
        <v>2</v>
      </c>
      <c r="K55" s="405">
        <v>1</v>
      </c>
      <c r="L55" s="403" t="s">
        <v>42</v>
      </c>
      <c r="M55" s="406">
        <v>1</v>
      </c>
      <c r="N55" s="403">
        <v>18</v>
      </c>
      <c r="O55" s="404" t="s">
        <v>170</v>
      </c>
      <c r="P55" s="404" t="s">
        <v>234</v>
      </c>
      <c r="Q55" s="404" t="s">
        <v>235</v>
      </c>
      <c r="R55" s="407" t="str">
        <f t="shared" si="46"/>
        <v>1000641</v>
      </c>
      <c r="S55" s="403">
        <v>1</v>
      </c>
      <c r="T55" s="404" t="s">
        <v>142</v>
      </c>
      <c r="U55" s="403">
        <v>11951.3</v>
      </c>
      <c r="V55" s="403">
        <f t="shared" si="5"/>
        <v>2151.2339999999999</v>
      </c>
      <c r="W55" s="403">
        <v>0</v>
      </c>
      <c r="X55" s="384">
        <v>153</v>
      </c>
      <c r="Y55" s="408" t="s">
        <v>47</v>
      </c>
      <c r="Z55" s="386">
        <f t="shared" si="6"/>
        <v>9800.0659999999989</v>
      </c>
      <c r="AA55" s="409">
        <f>SUM(Z51:Z55)</f>
        <v>100000.06599999999</v>
      </c>
      <c r="AB55" s="409"/>
      <c r="AC55" s="410">
        <f t="shared" si="47"/>
        <v>5975.65</v>
      </c>
      <c r="AD55" s="403"/>
      <c r="AE55" s="403"/>
      <c r="AF55" s="404" t="s">
        <v>231</v>
      </c>
      <c r="AG55" s="411">
        <v>8</v>
      </c>
      <c r="AH55" s="412">
        <v>13</v>
      </c>
      <c r="AI55" s="413" t="s">
        <v>229</v>
      </c>
      <c r="AJ55" s="404"/>
      <c r="AK55" s="404"/>
      <c r="AL55" s="407">
        <v>0</v>
      </c>
      <c r="AM55" s="403" t="s">
        <v>50</v>
      </c>
      <c r="AN55" s="403" t="s">
        <v>51</v>
      </c>
      <c r="AO55" s="403"/>
      <c r="AP55" s="407"/>
      <c r="AQ55" s="407"/>
      <c r="AR55" s="407"/>
      <c r="AS55" s="407"/>
      <c r="AU5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100064, 'Б-100064-13',date'2016-03-05',2, 1, 1, 'RUR', 1, 18, date'2016-03-06', date'2016-03-07', 1000641, 1, to_date('2016-03-11 00:00:00','YYYY-MM-DD HH24:MI:SS'), 11951.3, 2151.234, 0, 153, 0, 'c1', 8,null);insert into xxxx_oebs_cash_payment_test (ID, INVOICE_ID, OEBS_PAYMENT, DOC_DATE, COMISS_DATE) values (s_xxxx_oebs_cash_payment_test.NEXTVAL, 100064, 5975.65, to_date('2016-03-11 00:00:00','YYYY-MM-DD HH24:MI:SS'), date'2016-03-31' );insert into xxxx_client_discount_m  (ID,CLIENT_ID,CLIENT_AVG_DISCOUNT,DT) values (s_xxxx_client_discount_m.NEXTVAL,153, 13, date'2016-03-01');</v>
      </c>
    </row>
    <row r="56" spans="1:47" s="329" customFormat="1" ht="15" customHeight="1" x14ac:dyDescent="0.3">
      <c r="A56" s="375">
        <v>10</v>
      </c>
      <c r="B56" s="439"/>
      <c r="C56" s="12" t="str">
        <f t="shared" si="44"/>
        <v>100010</v>
      </c>
      <c r="D56" s="12" t="str">
        <f t="shared" si="45"/>
        <v>100010/13</v>
      </c>
      <c r="E56" s="158" t="s">
        <v>251</v>
      </c>
      <c r="F56" s="158" t="s">
        <v>252</v>
      </c>
      <c r="G56" s="377">
        <v>8</v>
      </c>
      <c r="H56" s="379">
        <v>100065</v>
      </c>
      <c r="I56" s="15" t="str">
        <f t="shared" si="3"/>
        <v>Б-100065-13</v>
      </c>
      <c r="J56" s="16">
        <v>2</v>
      </c>
      <c r="K56" s="12">
        <v>1</v>
      </c>
      <c r="L56" s="12" t="s">
        <v>42</v>
      </c>
      <c r="M56" s="16">
        <v>1</v>
      </c>
      <c r="N56" s="12">
        <v>18</v>
      </c>
      <c r="O56" s="13" t="s">
        <v>240</v>
      </c>
      <c r="P56" s="13" t="s">
        <v>244</v>
      </c>
      <c r="Q56" s="13" t="s">
        <v>245</v>
      </c>
      <c r="R56" s="17" t="str">
        <f t="shared" si="46"/>
        <v>1000651</v>
      </c>
      <c r="S56" s="15">
        <v>1</v>
      </c>
      <c r="T56" s="13" t="s">
        <v>143</v>
      </c>
      <c r="U56" s="12">
        <v>100000</v>
      </c>
      <c r="V56" s="12">
        <f t="shared" si="5"/>
        <v>18000</v>
      </c>
      <c r="W56" s="12">
        <v>0</v>
      </c>
      <c r="X56" s="384">
        <v>154</v>
      </c>
      <c r="Y56" s="19" t="s">
        <v>47</v>
      </c>
      <c r="Z56" s="20">
        <f t="shared" si="6"/>
        <v>82000</v>
      </c>
      <c r="AA56" s="21"/>
      <c r="AB56" s="22"/>
      <c r="AC56" s="14">
        <f t="shared" si="47"/>
        <v>50000</v>
      </c>
      <c r="AD56" s="12"/>
      <c r="AE56" s="12"/>
      <c r="AF56" s="78" t="s">
        <v>231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U5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100065, 'Б-100065-13',date'2016-04-02',2,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57" spans="1:47" s="329" customFormat="1" ht="15" customHeight="1" x14ac:dyDescent="0.3">
      <c r="A57" s="375">
        <v>10</v>
      </c>
      <c r="B57" s="439"/>
      <c r="C57" s="12" t="str">
        <f t="shared" si="44"/>
        <v>100010</v>
      </c>
      <c r="D57" s="12" t="str">
        <f t="shared" si="45"/>
        <v>100010/13</v>
      </c>
      <c r="E57" s="158" t="s">
        <v>251</v>
      </c>
      <c r="F57" s="158" t="s">
        <v>252</v>
      </c>
      <c r="G57" s="377">
        <v>8</v>
      </c>
      <c r="H57" s="379">
        <v>100066</v>
      </c>
      <c r="I57" s="15" t="str">
        <f t="shared" si="3"/>
        <v>Б-100066-13</v>
      </c>
      <c r="J57" s="16">
        <v>2</v>
      </c>
      <c r="K57" s="12">
        <v>2</v>
      </c>
      <c r="L57" s="12" t="s">
        <v>42</v>
      </c>
      <c r="M57" s="16">
        <v>1</v>
      </c>
      <c r="N57" s="12">
        <v>18</v>
      </c>
      <c r="O57" s="13" t="s">
        <v>241</v>
      </c>
      <c r="P57" s="13" t="s">
        <v>244</v>
      </c>
      <c r="Q57" s="13" t="s">
        <v>245</v>
      </c>
      <c r="R57" s="17" t="str">
        <f t="shared" si="46"/>
        <v>1000661</v>
      </c>
      <c r="S57" s="15">
        <v>1</v>
      </c>
      <c r="T57" s="13" t="s">
        <v>144</v>
      </c>
      <c r="U57" s="12">
        <v>90000</v>
      </c>
      <c r="V57" s="12">
        <f t="shared" si="5"/>
        <v>16200</v>
      </c>
      <c r="W57" s="12">
        <v>0</v>
      </c>
      <c r="X57" s="384">
        <v>155</v>
      </c>
      <c r="Y57" s="19" t="s">
        <v>47</v>
      </c>
      <c r="Z57" s="20">
        <f t="shared" si="6"/>
        <v>73800</v>
      </c>
      <c r="AA57" s="21"/>
      <c r="AB57" s="26"/>
      <c r="AC57" s="14">
        <f t="shared" si="47"/>
        <v>45000</v>
      </c>
      <c r="AD57" s="12"/>
      <c r="AE57" s="12"/>
      <c r="AF57" s="78" t="s">
        <v>231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U5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100066, 'Б-100066-13',date'2016-04-03',2,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58" spans="1:47" s="329" customFormat="1" ht="15" customHeight="1" x14ac:dyDescent="0.3">
      <c r="A58" s="375">
        <v>10</v>
      </c>
      <c r="B58" s="439"/>
      <c r="C58" s="12" t="str">
        <f t="shared" si="44"/>
        <v>100010</v>
      </c>
      <c r="D58" s="12" t="str">
        <f t="shared" si="45"/>
        <v>100010/13</v>
      </c>
      <c r="E58" s="158" t="s">
        <v>251</v>
      </c>
      <c r="F58" s="158" t="s">
        <v>252</v>
      </c>
      <c r="G58" s="377">
        <v>8</v>
      </c>
      <c r="H58" s="379">
        <v>100067</v>
      </c>
      <c r="I58" s="15" t="str">
        <f t="shared" si="3"/>
        <v>Б-100067-13</v>
      </c>
      <c r="J58" s="16">
        <v>2</v>
      </c>
      <c r="K58" s="12">
        <v>7</v>
      </c>
      <c r="L58" s="12" t="s">
        <v>42</v>
      </c>
      <c r="M58" s="16">
        <v>1</v>
      </c>
      <c r="N58" s="12">
        <v>18</v>
      </c>
      <c r="O58" s="13" t="s">
        <v>241</v>
      </c>
      <c r="P58" s="13" t="s">
        <v>244</v>
      </c>
      <c r="Q58" s="13" t="s">
        <v>245</v>
      </c>
      <c r="R58" s="17" t="str">
        <f t="shared" si="46"/>
        <v>1000671</v>
      </c>
      <c r="S58" s="15">
        <v>1</v>
      </c>
      <c r="T58" s="13" t="s">
        <v>144</v>
      </c>
      <c r="U58" s="12">
        <v>90000</v>
      </c>
      <c r="V58" s="12">
        <f t="shared" si="5"/>
        <v>16200</v>
      </c>
      <c r="W58" s="12">
        <v>0</v>
      </c>
      <c r="X58" s="384">
        <v>156</v>
      </c>
      <c r="Y58" s="19" t="s">
        <v>47</v>
      </c>
      <c r="Z58" s="20">
        <f t="shared" si="6"/>
        <v>73800</v>
      </c>
      <c r="AA58" s="21"/>
      <c r="AB58" s="26"/>
      <c r="AC58" s="14">
        <f t="shared" si="47"/>
        <v>45000</v>
      </c>
      <c r="AD58" s="12"/>
      <c r="AE58" s="12"/>
      <c r="AF58" s="78" t="s">
        <v>231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U5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100067, 'Б-100067-13',date'2016-04-03',2,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59" spans="1:47" s="329" customFormat="1" ht="15" customHeight="1" x14ac:dyDescent="0.3">
      <c r="A59" s="375">
        <v>10</v>
      </c>
      <c r="B59" s="439"/>
      <c r="C59" s="12" t="str">
        <f t="shared" si="44"/>
        <v>100010</v>
      </c>
      <c r="D59" s="12" t="str">
        <f t="shared" si="45"/>
        <v>100010/13</v>
      </c>
      <c r="E59" s="158" t="s">
        <v>251</v>
      </c>
      <c r="F59" s="158" t="s">
        <v>252</v>
      </c>
      <c r="G59" s="377">
        <v>8</v>
      </c>
      <c r="H59" s="379">
        <v>100068</v>
      </c>
      <c r="I59" s="15" t="str">
        <f t="shared" si="3"/>
        <v>Б-100068-13</v>
      </c>
      <c r="J59" s="16">
        <v>2</v>
      </c>
      <c r="K59" s="28">
        <v>7</v>
      </c>
      <c r="L59" s="12" t="s">
        <v>42</v>
      </c>
      <c r="M59" s="16">
        <v>1</v>
      </c>
      <c r="N59" s="12">
        <v>18</v>
      </c>
      <c r="O59" s="13" t="s">
        <v>242</v>
      </c>
      <c r="P59" s="13" t="s">
        <v>244</v>
      </c>
      <c r="Q59" s="13" t="s">
        <v>245</v>
      </c>
      <c r="R59" s="17" t="str">
        <f t="shared" si="46"/>
        <v>1000681</v>
      </c>
      <c r="S59" s="15">
        <v>1</v>
      </c>
      <c r="T59" s="13" t="s">
        <v>145</v>
      </c>
      <c r="U59" s="12">
        <v>80000</v>
      </c>
      <c r="V59" s="12">
        <f t="shared" si="5"/>
        <v>14400</v>
      </c>
      <c r="W59" s="12">
        <v>0</v>
      </c>
      <c r="X59" s="384">
        <v>157</v>
      </c>
      <c r="Y59" s="19" t="s">
        <v>47</v>
      </c>
      <c r="Z59" s="20">
        <f t="shared" si="6"/>
        <v>65600</v>
      </c>
      <c r="AA59" s="21"/>
      <c r="AB59" s="29"/>
      <c r="AC59" s="14">
        <f t="shared" si="47"/>
        <v>40000</v>
      </c>
      <c r="AD59" s="12"/>
      <c r="AE59" s="12"/>
      <c r="AF59" s="78" t="s">
        <v>231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U5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100068, 'Б-100068-13',date'2016-04-04',2,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60" spans="1:47" s="329" customFormat="1" ht="15" customHeight="1" x14ac:dyDescent="0.3">
      <c r="A60" s="375">
        <v>10</v>
      </c>
      <c r="B60" s="439"/>
      <c r="C60" s="33" t="str">
        <f t="shared" si="44"/>
        <v>100010</v>
      </c>
      <c r="D60" s="33" t="str">
        <f t="shared" si="45"/>
        <v>100010/13</v>
      </c>
      <c r="E60" s="159" t="s">
        <v>251</v>
      </c>
      <c r="F60" s="159" t="s">
        <v>252</v>
      </c>
      <c r="G60" s="377">
        <v>8</v>
      </c>
      <c r="H60" s="379">
        <v>100069</v>
      </c>
      <c r="I60" s="33" t="str">
        <f t="shared" si="3"/>
        <v>Б-100069-13</v>
      </c>
      <c r="J60" s="36">
        <v>2</v>
      </c>
      <c r="K60" s="35">
        <v>3</v>
      </c>
      <c r="L60" s="33" t="s">
        <v>42</v>
      </c>
      <c r="M60" s="36">
        <v>1</v>
      </c>
      <c r="N60" s="33">
        <v>18</v>
      </c>
      <c r="O60" s="34" t="s">
        <v>243</v>
      </c>
      <c r="P60" s="34" t="s">
        <v>244</v>
      </c>
      <c r="Q60" s="34" t="s">
        <v>245</v>
      </c>
      <c r="R60" s="37" t="str">
        <f t="shared" si="46"/>
        <v>1000691</v>
      </c>
      <c r="S60" s="33">
        <v>1</v>
      </c>
      <c r="T60" s="34" t="s">
        <v>146</v>
      </c>
      <c r="U60" s="33">
        <v>60000</v>
      </c>
      <c r="V60" s="33">
        <f t="shared" si="5"/>
        <v>10800</v>
      </c>
      <c r="W60" s="33">
        <v>0</v>
      </c>
      <c r="X60" s="384">
        <v>158</v>
      </c>
      <c r="Y60" s="38" t="s">
        <v>47</v>
      </c>
      <c r="Z60" s="106">
        <f t="shared" si="6"/>
        <v>49200</v>
      </c>
      <c r="AA60" s="39"/>
      <c r="AB60" s="39"/>
      <c r="AC60" s="40">
        <f t="shared" si="47"/>
        <v>30000</v>
      </c>
      <c r="AD60" s="33"/>
      <c r="AE60" s="33"/>
      <c r="AF60" s="96" t="s">
        <v>231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U6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100069, 'Б-100069-13',date'2016-04-05',2,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61" spans="1:47" s="329" customFormat="1" ht="15" customHeight="1" x14ac:dyDescent="0.3">
      <c r="A61" s="375">
        <v>11</v>
      </c>
      <c r="B61" s="439"/>
      <c r="C61" s="377" t="str">
        <f t="shared" si="44"/>
        <v>100011</v>
      </c>
      <c r="D61" s="377" t="str">
        <f t="shared" si="45"/>
        <v>100011/13</v>
      </c>
      <c r="E61" s="378" t="s">
        <v>251</v>
      </c>
      <c r="F61" s="378" t="s">
        <v>252</v>
      </c>
      <c r="G61" s="377">
        <v>8</v>
      </c>
      <c r="H61" s="379">
        <v>100070</v>
      </c>
      <c r="I61" s="380" t="str">
        <f t="shared" si="3"/>
        <v>Б-100070-13</v>
      </c>
      <c r="J61" s="381">
        <v>2</v>
      </c>
      <c r="K61" s="377">
        <v>7</v>
      </c>
      <c r="L61" s="377" t="s">
        <v>42</v>
      </c>
      <c r="M61" s="381">
        <v>1</v>
      </c>
      <c r="N61" s="377">
        <v>18</v>
      </c>
      <c r="O61" s="378" t="s">
        <v>167</v>
      </c>
      <c r="P61" s="378" t="s">
        <v>234</v>
      </c>
      <c r="Q61" s="378" t="s">
        <v>235</v>
      </c>
      <c r="R61" s="383" t="str">
        <f t="shared" si="46"/>
        <v>1000701</v>
      </c>
      <c r="S61" s="380">
        <v>1</v>
      </c>
      <c r="T61" s="378" t="s">
        <v>139</v>
      </c>
      <c r="U61" s="377">
        <v>100000</v>
      </c>
      <c r="V61" s="377">
        <f t="shared" si="5"/>
        <v>18000</v>
      </c>
      <c r="W61" s="377">
        <v>0</v>
      </c>
      <c r="X61" s="384">
        <v>159</v>
      </c>
      <c r="Y61" s="385" t="s">
        <v>47</v>
      </c>
      <c r="Z61" s="386">
        <f t="shared" si="6"/>
        <v>82000</v>
      </c>
      <c r="AA61" s="387"/>
      <c r="AB61" s="388"/>
      <c r="AC61" s="379">
        <f t="shared" si="47"/>
        <v>50000</v>
      </c>
      <c r="AD61" s="377"/>
      <c r="AE61" s="377"/>
      <c r="AF61" s="378" t="s">
        <v>231</v>
      </c>
      <c r="AG61" s="389">
        <v>8</v>
      </c>
      <c r="AH61" s="390">
        <v>13</v>
      </c>
      <c r="AI61" s="391" t="s">
        <v>229</v>
      </c>
      <c r="AJ61" s="378"/>
      <c r="AK61" s="378"/>
      <c r="AL61" s="383">
        <v>0</v>
      </c>
      <c r="AM61" s="380" t="s">
        <v>50</v>
      </c>
      <c r="AN61" s="377" t="s">
        <v>51</v>
      </c>
      <c r="AO61" s="377"/>
      <c r="AP61" s="383"/>
      <c r="AQ61" s="383"/>
      <c r="AR61" s="383"/>
      <c r="AS61" s="383" t="s">
        <v>52</v>
      </c>
      <c r="AU6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100070, 'Б-100070-13',date'2016-03-02',2,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62" spans="1:47" s="329" customFormat="1" ht="15" customHeight="1" x14ac:dyDescent="0.3">
      <c r="A62" s="375">
        <v>11</v>
      </c>
      <c r="B62" s="439"/>
      <c r="C62" s="377" t="str">
        <f t="shared" si="44"/>
        <v>100011</v>
      </c>
      <c r="D62" s="377" t="str">
        <f t="shared" si="45"/>
        <v>100011/13</v>
      </c>
      <c r="E62" s="378" t="s">
        <v>251</v>
      </c>
      <c r="F62" s="378" t="s">
        <v>252</v>
      </c>
      <c r="G62" s="377">
        <v>8</v>
      </c>
      <c r="H62" s="379">
        <v>100071</v>
      </c>
      <c r="I62" s="380" t="str">
        <f t="shared" si="3"/>
        <v>Б-100071-13</v>
      </c>
      <c r="J62" s="381">
        <v>2</v>
      </c>
      <c r="K62" s="377">
        <v>7</v>
      </c>
      <c r="L62" s="377" t="s">
        <v>42</v>
      </c>
      <c r="M62" s="381">
        <v>1</v>
      </c>
      <c r="N62" s="377">
        <v>18</v>
      </c>
      <c r="O62" s="378" t="s">
        <v>168</v>
      </c>
      <c r="P62" s="378" t="s">
        <v>234</v>
      </c>
      <c r="Q62" s="378" t="s">
        <v>235</v>
      </c>
      <c r="R62" s="383" t="str">
        <f t="shared" si="46"/>
        <v>1000711</v>
      </c>
      <c r="S62" s="380">
        <v>1</v>
      </c>
      <c r="T62" s="378" t="s">
        <v>140</v>
      </c>
      <c r="U62" s="377">
        <v>90000</v>
      </c>
      <c r="V62" s="377">
        <f t="shared" si="5"/>
        <v>16200</v>
      </c>
      <c r="W62" s="377">
        <v>0</v>
      </c>
      <c r="X62" s="384">
        <v>160</v>
      </c>
      <c r="Y62" s="385" t="s">
        <v>47</v>
      </c>
      <c r="Z62" s="386">
        <f t="shared" si="6"/>
        <v>73800</v>
      </c>
      <c r="AA62" s="387"/>
      <c r="AB62" s="429"/>
      <c r="AC62" s="379">
        <f t="shared" si="47"/>
        <v>45000</v>
      </c>
      <c r="AD62" s="377"/>
      <c r="AE62" s="377"/>
      <c r="AF62" s="378" t="s">
        <v>231</v>
      </c>
      <c r="AG62" s="389">
        <v>8</v>
      </c>
      <c r="AH62" s="395">
        <v>7</v>
      </c>
      <c r="AI62" s="391" t="s">
        <v>229</v>
      </c>
      <c r="AJ62" s="378"/>
      <c r="AK62" s="378"/>
      <c r="AL62" s="383">
        <v>0</v>
      </c>
      <c r="AM62" s="380" t="s">
        <v>50</v>
      </c>
      <c r="AN62" s="377" t="s">
        <v>51</v>
      </c>
      <c r="AO62" s="377"/>
      <c r="AP62" s="383"/>
      <c r="AQ62" s="383"/>
      <c r="AR62" s="383"/>
      <c r="AS62" s="383"/>
      <c r="AU6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100071, 'Б-100071-13',date'2016-03-03',2,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63" spans="1:47" s="329" customFormat="1" ht="15" customHeight="1" x14ac:dyDescent="0.3">
      <c r="A63" s="375">
        <v>11</v>
      </c>
      <c r="B63" s="439"/>
      <c r="C63" s="377" t="str">
        <f t="shared" si="44"/>
        <v>100011</v>
      </c>
      <c r="D63" s="377" t="str">
        <f t="shared" si="45"/>
        <v>100011/13</v>
      </c>
      <c r="E63" s="378" t="s">
        <v>251</v>
      </c>
      <c r="F63" s="378" t="s">
        <v>252</v>
      </c>
      <c r="G63" s="377">
        <v>8</v>
      </c>
      <c r="H63" s="379">
        <v>100072</v>
      </c>
      <c r="I63" s="380" t="str">
        <f t="shared" si="3"/>
        <v>Б-100072-13</v>
      </c>
      <c r="J63" s="381">
        <v>2</v>
      </c>
      <c r="K63" s="377">
        <v>7</v>
      </c>
      <c r="L63" s="377" t="s">
        <v>42</v>
      </c>
      <c r="M63" s="381">
        <v>1</v>
      </c>
      <c r="N63" s="377">
        <v>18</v>
      </c>
      <c r="O63" s="378" t="s">
        <v>168</v>
      </c>
      <c r="P63" s="378" t="s">
        <v>234</v>
      </c>
      <c r="Q63" s="378" t="s">
        <v>235</v>
      </c>
      <c r="R63" s="383" t="str">
        <f t="shared" si="46"/>
        <v>1000721</v>
      </c>
      <c r="S63" s="380">
        <v>1</v>
      </c>
      <c r="T63" s="378" t="s">
        <v>140</v>
      </c>
      <c r="U63" s="377">
        <v>90000</v>
      </c>
      <c r="V63" s="377">
        <f t="shared" si="5"/>
        <v>16200</v>
      </c>
      <c r="W63" s="377">
        <v>0</v>
      </c>
      <c r="X63" s="384">
        <v>161</v>
      </c>
      <c r="Y63" s="385" t="s">
        <v>47</v>
      </c>
      <c r="Z63" s="386">
        <f t="shared" si="6"/>
        <v>73800</v>
      </c>
      <c r="AA63" s="387"/>
      <c r="AB63" s="429"/>
      <c r="AC63" s="379">
        <f t="shared" si="47"/>
        <v>45000</v>
      </c>
      <c r="AD63" s="377"/>
      <c r="AE63" s="377"/>
      <c r="AF63" s="378" t="s">
        <v>231</v>
      </c>
      <c r="AG63" s="389">
        <v>8</v>
      </c>
      <c r="AH63" s="395">
        <v>7</v>
      </c>
      <c r="AI63" s="391" t="s">
        <v>229</v>
      </c>
      <c r="AJ63" s="378"/>
      <c r="AK63" s="378"/>
      <c r="AL63" s="383">
        <v>0</v>
      </c>
      <c r="AM63" s="380" t="s">
        <v>50</v>
      </c>
      <c r="AN63" s="377" t="s">
        <v>51</v>
      </c>
      <c r="AO63" s="377"/>
      <c r="AP63" s="383"/>
      <c r="AQ63" s="383"/>
      <c r="AR63" s="383"/>
      <c r="AS63" s="383"/>
      <c r="AU6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100072, 'Б-100072-13',date'2016-03-03',2,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64" spans="1:47" s="329" customFormat="1" ht="15" customHeight="1" x14ac:dyDescent="0.3">
      <c r="A64" s="375">
        <v>11</v>
      </c>
      <c r="B64" s="439"/>
      <c r="C64" s="377" t="str">
        <f t="shared" si="44"/>
        <v>100011</v>
      </c>
      <c r="D64" s="377" t="str">
        <f t="shared" si="45"/>
        <v>100011/13</v>
      </c>
      <c r="E64" s="378" t="s">
        <v>251</v>
      </c>
      <c r="F64" s="378" t="s">
        <v>252</v>
      </c>
      <c r="G64" s="377">
        <v>8</v>
      </c>
      <c r="H64" s="379">
        <v>100073</v>
      </c>
      <c r="I64" s="380" t="str">
        <f t="shared" si="3"/>
        <v>Б-100073-13</v>
      </c>
      <c r="J64" s="381">
        <v>2</v>
      </c>
      <c r="K64" s="398">
        <v>19</v>
      </c>
      <c r="L64" s="377" t="s">
        <v>42</v>
      </c>
      <c r="M64" s="381">
        <v>1</v>
      </c>
      <c r="N64" s="377">
        <v>18</v>
      </c>
      <c r="O64" s="378" t="s">
        <v>169</v>
      </c>
      <c r="P64" s="378" t="s">
        <v>234</v>
      </c>
      <c r="Q64" s="378" t="s">
        <v>235</v>
      </c>
      <c r="R64" s="383" t="str">
        <f t="shared" si="46"/>
        <v>1000731</v>
      </c>
      <c r="S64" s="380">
        <v>1</v>
      </c>
      <c r="T64" s="378" t="s">
        <v>141</v>
      </c>
      <c r="U64" s="377">
        <v>80000</v>
      </c>
      <c r="V64" s="377">
        <f t="shared" si="5"/>
        <v>14400</v>
      </c>
      <c r="W64" s="377">
        <v>0</v>
      </c>
      <c r="X64" s="384">
        <v>162</v>
      </c>
      <c r="Y64" s="385" t="s">
        <v>47</v>
      </c>
      <c r="Z64" s="386">
        <f t="shared" si="6"/>
        <v>65600</v>
      </c>
      <c r="AA64" s="387"/>
      <c r="AB64" s="396"/>
      <c r="AC64" s="379">
        <f t="shared" si="47"/>
        <v>40000</v>
      </c>
      <c r="AD64" s="377"/>
      <c r="AE64" s="377"/>
      <c r="AF64" s="378" t="s">
        <v>231</v>
      </c>
      <c r="AG64" s="389">
        <v>8</v>
      </c>
      <c r="AH64" s="397">
        <v>20</v>
      </c>
      <c r="AI64" s="391" t="s">
        <v>229</v>
      </c>
      <c r="AJ64" s="378"/>
      <c r="AK64" s="378"/>
      <c r="AL64" s="383">
        <v>0</v>
      </c>
      <c r="AM64" s="380" t="s">
        <v>50</v>
      </c>
      <c r="AN64" s="377" t="s">
        <v>51</v>
      </c>
      <c r="AO64" s="377"/>
      <c r="AP64" s="383"/>
      <c r="AQ64" s="383"/>
      <c r="AR64" s="383"/>
      <c r="AS64" s="383"/>
      <c r="AU6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100073, 'Б-100073-13',date'2016-03-04',2,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65" spans="1:47" s="329" customFormat="1" ht="15" customHeight="1" x14ac:dyDescent="0.3">
      <c r="A65" s="375">
        <v>11</v>
      </c>
      <c r="B65" s="439"/>
      <c r="C65" s="403" t="str">
        <f t="shared" si="44"/>
        <v>100011</v>
      </c>
      <c r="D65" s="403" t="str">
        <f t="shared" si="45"/>
        <v>100011/13</v>
      </c>
      <c r="E65" s="378" t="s">
        <v>251</v>
      </c>
      <c r="F65" s="378" t="s">
        <v>252</v>
      </c>
      <c r="G65" s="377">
        <v>8</v>
      </c>
      <c r="H65" s="379">
        <v>100074</v>
      </c>
      <c r="I65" s="403" t="str">
        <f t="shared" si="3"/>
        <v>Б-100074-13</v>
      </c>
      <c r="J65" s="381">
        <v>2</v>
      </c>
      <c r="K65" s="405">
        <v>1</v>
      </c>
      <c r="L65" s="403" t="s">
        <v>42</v>
      </c>
      <c r="M65" s="406">
        <v>1</v>
      </c>
      <c r="N65" s="403">
        <v>18</v>
      </c>
      <c r="O65" s="404" t="s">
        <v>170</v>
      </c>
      <c r="P65" s="404" t="s">
        <v>234</v>
      </c>
      <c r="Q65" s="404" t="s">
        <v>235</v>
      </c>
      <c r="R65" s="407" t="str">
        <f t="shared" si="46"/>
        <v>1000741</v>
      </c>
      <c r="S65" s="403">
        <v>1</v>
      </c>
      <c r="T65" s="404" t="s">
        <v>142</v>
      </c>
      <c r="U65" s="403">
        <v>60000</v>
      </c>
      <c r="V65" s="403">
        <f t="shared" si="5"/>
        <v>10800</v>
      </c>
      <c r="W65" s="403">
        <v>0</v>
      </c>
      <c r="X65" s="384">
        <v>163</v>
      </c>
      <c r="Y65" s="408" t="s">
        <v>47</v>
      </c>
      <c r="Z65" s="386">
        <f t="shared" si="6"/>
        <v>49200</v>
      </c>
      <c r="AA65" s="409">
        <f>SUM(Z61:Z65)</f>
        <v>344400</v>
      </c>
      <c r="AB65" s="409"/>
      <c r="AC65" s="410">
        <f t="shared" si="47"/>
        <v>30000</v>
      </c>
      <c r="AD65" s="403"/>
      <c r="AE65" s="403"/>
      <c r="AF65" s="404" t="s">
        <v>231</v>
      </c>
      <c r="AG65" s="411">
        <v>8</v>
      </c>
      <c r="AH65" s="412">
        <v>13</v>
      </c>
      <c r="AI65" s="413" t="s">
        <v>229</v>
      </c>
      <c r="AJ65" s="404"/>
      <c r="AK65" s="404"/>
      <c r="AL65" s="407">
        <v>0</v>
      </c>
      <c r="AM65" s="403" t="s">
        <v>50</v>
      </c>
      <c r="AN65" s="403" t="s">
        <v>51</v>
      </c>
      <c r="AO65" s="403"/>
      <c r="AP65" s="407"/>
      <c r="AQ65" s="407"/>
      <c r="AR65" s="407"/>
      <c r="AS65" s="407"/>
      <c r="AU6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100074, 'Б-100074-13',date'2016-03-05',2,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66" spans="1:47" s="329" customFormat="1" ht="15" customHeight="1" x14ac:dyDescent="0.3">
      <c r="A66" s="375">
        <v>12</v>
      </c>
      <c r="B66"/>
      <c r="C66" s="377" t="str">
        <f t="shared" si="44"/>
        <v>100012</v>
      </c>
      <c r="D66" s="377" t="str">
        <f t="shared" si="45"/>
        <v>100012/13</v>
      </c>
      <c r="E66" s="378" t="s">
        <v>251</v>
      </c>
      <c r="F66" s="378" t="s">
        <v>252</v>
      </c>
      <c r="G66" s="377">
        <v>8</v>
      </c>
      <c r="H66" s="379">
        <v>100075</v>
      </c>
      <c r="I66" s="380" t="str">
        <f t="shared" si="3"/>
        <v>Б-100075-13</v>
      </c>
      <c r="J66" s="381">
        <v>2</v>
      </c>
      <c r="K66" s="377">
        <v>7</v>
      </c>
      <c r="L66" s="377" t="s">
        <v>42</v>
      </c>
      <c r="M66" s="381">
        <v>1</v>
      </c>
      <c r="N66" s="377">
        <v>18</v>
      </c>
      <c r="O66" s="378" t="s">
        <v>167</v>
      </c>
      <c r="P66" s="378" t="s">
        <v>234</v>
      </c>
      <c r="Q66" s="378" t="s">
        <v>235</v>
      </c>
      <c r="R66" s="383" t="str">
        <f t="shared" si="46"/>
        <v>1000751</v>
      </c>
      <c r="S66" s="380">
        <v>1</v>
      </c>
      <c r="T66" s="378" t="s">
        <v>139</v>
      </c>
      <c r="U66" s="377">
        <v>10000</v>
      </c>
      <c r="V66" s="377">
        <f t="shared" si="5"/>
        <v>1800</v>
      </c>
      <c r="W66" s="377">
        <v>0</v>
      </c>
      <c r="X66" s="384">
        <v>164</v>
      </c>
      <c r="Y66" s="385" t="s">
        <v>47</v>
      </c>
      <c r="Z66" s="386">
        <f t="shared" si="6"/>
        <v>8200</v>
      </c>
      <c r="AA66" s="387"/>
      <c r="AB66" s="388"/>
      <c r="AC66" s="379">
        <f t="shared" si="47"/>
        <v>5000</v>
      </c>
      <c r="AD66" s="377"/>
      <c r="AE66" s="377"/>
      <c r="AF66" s="378" t="s">
        <v>231</v>
      </c>
      <c r="AG66" s="389">
        <v>8</v>
      </c>
      <c r="AH66" s="390">
        <v>13</v>
      </c>
      <c r="AI66" s="391" t="s">
        <v>229</v>
      </c>
      <c r="AJ66" s="378"/>
      <c r="AK66" s="378"/>
      <c r="AL66" s="383">
        <v>0</v>
      </c>
      <c r="AM66" s="380" t="s">
        <v>50</v>
      </c>
      <c r="AN66" s="377" t="s">
        <v>51</v>
      </c>
      <c r="AO66" s="377"/>
      <c r="AP66" s="383"/>
      <c r="AQ66" s="383"/>
      <c r="AR66" s="383"/>
      <c r="AS66" s="416">
        <v>99999.983999999997</v>
      </c>
      <c r="AU66" t="str">
        <f t="shared" ref="AU66:AU129" si="4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"&amp;A66&amp;", "&amp;C66&amp;", '"&amp;D66&amp;"', date'"&amp;E66&amp;"', date'"&amp;F66&amp;"', "&amp;G66&amp;", "&amp;H66&amp;", '"&amp;I66&amp;"',date'"&amp;O66&amp;"',"&amp;J66&amp;", "&amp;K66&amp;", "&amp;K66&amp;", '"&amp;L66&amp;"', "&amp;M66&amp;", "&amp;N66&amp;", date'"&amp;P66&amp;"', date'"&amp;Q66&amp;"', "&amp;R66&amp;", "&amp;S66&amp;", to_date('"&amp;T66&amp;"','YYYY-MM-DD HH24:MI:SS'), "&amp;U66&amp;", "&amp;V66&amp;", "&amp;W66&amp;", "&amp;X66&amp;", "&amp;AL66&amp;", '"&amp;AN66&amp;"', "&amp;AG66&amp;","&amp;AM66&amp;");"&amp;
IF(LEN(AC66)&gt;0,"insert into xxxx_oebs_cash_payment_test (ID, INVOICE_ID, OEBS_PAYMENT, DOC_DATE, COMISS_DATE) values (s_xxxx_oebs_cash_payment_test.NEXTVAL, "&amp;H66&amp;", "&amp;AC66&amp;", to_date('"&amp;T66&amp;"','YYYY-MM-DD HH24:MI:SS'), "&amp;AF66&amp;" );","")&amp;
IF(LEN(AD66)&gt;0,"insert into xxxx_oebs_cash_payment_test (ID, INVOICE_ID, OEBS_PAYMENT, DOC_DATE, COMISS_DATE) values (s_xxxx_oebs_cash_payment_test.NEXTVAL, "&amp;H66&amp;", "&amp;AD66&amp;", to_date('"&amp;T66&amp;"','YYYY-MM-DD HH24:MI:SS'), "&amp;AF66&amp;" );","")&amp;
IF(LEN(AE66)&gt;0,"insert into xxxx_oebs_cash_payment_test (ID, INVOICE_ID, OEBS_PAYMENT, DOC_DATE, COMISS_DATE) values (s_xxxx_oebs_cash_payment_test.NEXTVAL, "&amp;H66&amp;", "&amp;AE66&amp;", to_date('"&amp;T66&amp;"','YYYY-MM-DD HH24:MI:SS'), "&amp;AF66&amp;" );","")&amp;
IF(LEN(AH66)&gt;0,"insert into xxxx_client_discount_m  (ID,CLIENT_ID,CLIENT_AVG_DISCOUNT,DT) values (s_xxxx_client_discount_m.NEXTVAL,"&amp;X66&amp;", "&amp;AH66&amp;", "&amp;AI66&amp;");","")&amp;
IF(LEN(AJ66)&gt;0,"insert into xxxx_client_discount_m  (ID,CLIENT_ID,CLIENT_AVG_DISCOUNT,DT) values (s_xxxx_client_discount_m.NEXTVAL,"&amp;X66&amp;", "&amp;AJ66&amp;", "&amp;AK66&amp;");","")&amp;
IF(LEN(AO66)&gt;0,"insert into xxxx_contract_signed_attr (ID, CONTRACT_ID, CODE, KEY_NUM) values (s_xxxx_contract_signed_attr.NEXTVAL, "&amp;C66&amp;", 'SUPERCOMMISSION_BONUS' , "&amp;AO66&amp;" );","")&amp;
IF(LEN(AP66)&gt;0,"insert into xxxx_loyal_clients_contr_attr (ID, CONTRACT_ID, CLIENT_ID, LC_TURNOVER, COLLATERAL_FIRST_DT, COLLATERAL_END_DT) values (s_xxxx_loyal_clients_contr_atr.NEXTVAL, "&amp;C66&amp;", "&amp;X66&amp;", "&amp;AP66&amp;", "&amp;AQ66&amp;", "&amp;AR66&amp;"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100075, 'Б-100075-13',date'2016-03-02',2, 7, 7, 'RUR', 1, 18, date'2016-03-06', date'2016-03-07', 1000751, 1, to_date('2016-03-07 00:00:00','YYYY-MM-DD HH24:MI:SS'), 10000, 1800, 0, 164, 0, 'c1', 8,null);insert into xxxx_oebs_cash_payment_test (ID, INVOICE_ID, OEBS_PAYMENT, DOC_DATE, COMISS_DATE) values (s_xxxx_oebs_cash_payment_test.NEXTVAL, 100075, 5000, to_date('2016-03-07 00:00:00','YYYY-MM-DD HH24:MI:SS'), date'2016-03-31' );insert into xxxx_client_discount_m  (ID,CLIENT_ID,CLIENT_AVG_DISCOUNT,DT) values (s_xxxx_client_discount_m.NEXTVAL,164, 13, date'2016-03-01');</v>
      </c>
    </row>
    <row r="67" spans="1:47" s="329" customFormat="1" ht="15" customHeight="1" x14ac:dyDescent="0.3">
      <c r="A67" s="375">
        <v>12</v>
      </c>
      <c r="B67"/>
      <c r="C67" s="377" t="str">
        <f t="shared" si="44"/>
        <v>100012</v>
      </c>
      <c r="D67" s="377" t="str">
        <f t="shared" si="45"/>
        <v>100012/13</v>
      </c>
      <c r="E67" s="378" t="s">
        <v>251</v>
      </c>
      <c r="F67" s="378" t="s">
        <v>252</v>
      </c>
      <c r="G67" s="377">
        <v>8</v>
      </c>
      <c r="H67" s="379">
        <v>100076</v>
      </c>
      <c r="I67" s="380" t="str">
        <f t="shared" si="3"/>
        <v>Б-100076-13</v>
      </c>
      <c r="J67" s="381">
        <v>2</v>
      </c>
      <c r="K67" s="377">
        <v>7</v>
      </c>
      <c r="L67" s="377" t="s">
        <v>42</v>
      </c>
      <c r="M67" s="381">
        <v>1</v>
      </c>
      <c r="N67" s="377">
        <v>18</v>
      </c>
      <c r="O67" s="378" t="s">
        <v>168</v>
      </c>
      <c r="P67" s="378" t="s">
        <v>234</v>
      </c>
      <c r="Q67" s="378" t="s">
        <v>235</v>
      </c>
      <c r="R67" s="383" t="str">
        <f t="shared" si="46"/>
        <v>1000761</v>
      </c>
      <c r="S67" s="380">
        <v>1</v>
      </c>
      <c r="T67" s="378" t="s">
        <v>140</v>
      </c>
      <c r="U67" s="377">
        <v>20000</v>
      </c>
      <c r="V67" s="377">
        <f t="shared" si="5"/>
        <v>3600</v>
      </c>
      <c r="W67" s="377">
        <v>0</v>
      </c>
      <c r="X67" s="384">
        <v>165</v>
      </c>
      <c r="Y67" s="385" t="s">
        <v>47</v>
      </c>
      <c r="Z67" s="386">
        <f t="shared" ref="Z67:Z130" si="49">U67-V67</f>
        <v>16400</v>
      </c>
      <c r="AA67" s="387"/>
      <c r="AB67" s="429"/>
      <c r="AC67" s="379">
        <f t="shared" si="47"/>
        <v>10000</v>
      </c>
      <c r="AD67" s="377"/>
      <c r="AE67" s="377"/>
      <c r="AF67" s="378" t="s">
        <v>231</v>
      </c>
      <c r="AG67" s="389">
        <v>8</v>
      </c>
      <c r="AH67" s="395">
        <v>7</v>
      </c>
      <c r="AI67" s="391" t="s">
        <v>229</v>
      </c>
      <c r="AJ67" s="378"/>
      <c r="AK67" s="378"/>
      <c r="AL67" s="383">
        <v>0</v>
      </c>
      <c r="AM67" s="380" t="s">
        <v>50</v>
      </c>
      <c r="AN67" s="377" t="s">
        <v>51</v>
      </c>
      <c r="AO67" s="377"/>
      <c r="AP67" s="383"/>
      <c r="AQ67" s="383"/>
      <c r="AR67" s="383"/>
      <c r="AS67"/>
      <c r="AU6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100076, 'Б-100076-13',date'2016-03-03',2, 7, 7, 'RUR', 1, 18, date'2016-03-06', date'2016-03-07', 1000761, 1, to_date('2016-03-08 00:00:00','YYYY-MM-DD HH24:MI:SS'), 20000, 3600, 0, 165, 0, 'c1', 8,null);insert into xxxx_oebs_cash_payment_test (ID, INVOICE_ID, OEBS_PAYMENT, DOC_DATE, COMISS_DATE) values (s_xxxx_oebs_cash_payment_test.NEXTVAL, 100076, 10000, to_date('2016-03-08 00:00:00','YYYY-MM-DD HH24:MI:SS'), date'2016-03-31' );insert into xxxx_client_discount_m  (ID,CLIENT_ID,CLIENT_AVG_DISCOUNT,DT) values (s_xxxx_client_discount_m.NEXTVAL,165, 7, date'2016-03-01');</v>
      </c>
    </row>
    <row r="68" spans="1:47" s="329" customFormat="1" ht="15" customHeight="1" x14ac:dyDescent="0.3">
      <c r="A68" s="375">
        <v>12</v>
      </c>
      <c r="B68"/>
      <c r="C68" s="377" t="str">
        <f t="shared" si="44"/>
        <v>100012</v>
      </c>
      <c r="D68" s="377" t="str">
        <f t="shared" si="45"/>
        <v>100012/13</v>
      </c>
      <c r="E68" s="378" t="s">
        <v>251</v>
      </c>
      <c r="F68" s="378" t="s">
        <v>252</v>
      </c>
      <c r="G68" s="377">
        <v>8</v>
      </c>
      <c r="H68" s="379">
        <v>100077</v>
      </c>
      <c r="I68" s="380" t="str">
        <f t="shared" si="3"/>
        <v>Б-100077-13</v>
      </c>
      <c r="J68" s="381">
        <v>2</v>
      </c>
      <c r="K68" s="377">
        <v>7</v>
      </c>
      <c r="L68" s="377" t="s">
        <v>42</v>
      </c>
      <c r="M68" s="381">
        <v>1</v>
      </c>
      <c r="N68" s="377">
        <v>18</v>
      </c>
      <c r="O68" s="378" t="s">
        <v>168</v>
      </c>
      <c r="P68" s="378" t="s">
        <v>234</v>
      </c>
      <c r="Q68" s="378" t="s">
        <v>235</v>
      </c>
      <c r="R68" s="383" t="str">
        <f t="shared" si="46"/>
        <v>1000771</v>
      </c>
      <c r="S68" s="380">
        <v>1</v>
      </c>
      <c r="T68" s="378" t="s">
        <v>140</v>
      </c>
      <c r="U68" s="377">
        <v>60000</v>
      </c>
      <c r="V68" s="377">
        <f t="shared" si="5"/>
        <v>10800</v>
      </c>
      <c r="W68" s="377">
        <v>0</v>
      </c>
      <c r="X68" s="384">
        <v>166</v>
      </c>
      <c r="Y68" s="385" t="s">
        <v>47</v>
      </c>
      <c r="Z68" s="386">
        <f t="shared" si="49"/>
        <v>49200</v>
      </c>
      <c r="AA68" s="387"/>
      <c r="AB68" s="429"/>
      <c r="AC68" s="379">
        <f t="shared" si="47"/>
        <v>30000</v>
      </c>
      <c r="AD68" s="377"/>
      <c r="AE68" s="377"/>
      <c r="AF68" s="378" t="s">
        <v>231</v>
      </c>
      <c r="AG68" s="389">
        <v>8</v>
      </c>
      <c r="AH68" s="395">
        <v>7</v>
      </c>
      <c r="AI68" s="391" t="s">
        <v>229</v>
      </c>
      <c r="AJ68" s="378"/>
      <c r="AK68" s="378"/>
      <c r="AL68" s="383">
        <v>0</v>
      </c>
      <c r="AM68" s="380" t="s">
        <v>50</v>
      </c>
      <c r="AN68" s="377" t="s">
        <v>51</v>
      </c>
      <c r="AO68" s="377"/>
      <c r="AP68" s="383"/>
      <c r="AQ68" s="383"/>
      <c r="AR68" s="383"/>
      <c r="AS68" s="383"/>
      <c r="AU6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100077, 'Б-100077-13',date'2016-03-03',2,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69" spans="1:47" s="329" customFormat="1" ht="15" customHeight="1" x14ac:dyDescent="0.3">
      <c r="A69" s="375">
        <v>12</v>
      </c>
      <c r="B69"/>
      <c r="C69" s="377" t="str">
        <f t="shared" si="44"/>
        <v>100012</v>
      </c>
      <c r="D69" s="377" t="str">
        <f t="shared" si="45"/>
        <v>100012/13</v>
      </c>
      <c r="E69" s="378" t="s">
        <v>251</v>
      </c>
      <c r="F69" s="378" t="s">
        <v>252</v>
      </c>
      <c r="G69" s="377">
        <v>8</v>
      </c>
      <c r="H69" s="379">
        <v>100078</v>
      </c>
      <c r="I69" s="380" t="str">
        <f t="shared" si="3"/>
        <v>Б-100078-13</v>
      </c>
      <c r="J69" s="381">
        <v>2</v>
      </c>
      <c r="K69" s="398">
        <v>3</v>
      </c>
      <c r="L69" s="377" t="s">
        <v>42</v>
      </c>
      <c r="M69" s="381">
        <v>1</v>
      </c>
      <c r="N69" s="377">
        <v>18</v>
      </c>
      <c r="O69" s="378" t="s">
        <v>169</v>
      </c>
      <c r="P69" s="378" t="s">
        <v>234</v>
      </c>
      <c r="Q69" s="378" t="s">
        <v>235</v>
      </c>
      <c r="R69" s="383" t="str">
        <f t="shared" si="46"/>
        <v>1000781</v>
      </c>
      <c r="S69" s="380">
        <v>1</v>
      </c>
      <c r="T69" s="378" t="s">
        <v>141</v>
      </c>
      <c r="U69" s="377">
        <v>20000</v>
      </c>
      <c r="V69" s="377">
        <f t="shared" si="5"/>
        <v>3600</v>
      </c>
      <c r="W69" s="377">
        <v>0</v>
      </c>
      <c r="X69" s="384">
        <v>167</v>
      </c>
      <c r="Y69" s="385" t="s">
        <v>47</v>
      </c>
      <c r="Z69" s="386">
        <f t="shared" si="49"/>
        <v>16400</v>
      </c>
      <c r="AA69" s="387"/>
      <c r="AB69" s="396"/>
      <c r="AC69" s="379">
        <f t="shared" si="47"/>
        <v>10000</v>
      </c>
      <c r="AD69" s="377"/>
      <c r="AE69" s="377"/>
      <c r="AF69" s="378" t="s">
        <v>231</v>
      </c>
      <c r="AG69" s="389">
        <v>8</v>
      </c>
      <c r="AH69" s="397">
        <v>20</v>
      </c>
      <c r="AI69" s="391" t="s">
        <v>229</v>
      </c>
      <c r="AJ69" s="378"/>
      <c r="AK69" s="378"/>
      <c r="AL69" s="383">
        <v>0</v>
      </c>
      <c r="AM69" s="380" t="s">
        <v>50</v>
      </c>
      <c r="AN69" s="377" t="s">
        <v>51</v>
      </c>
      <c r="AO69" s="377"/>
      <c r="AP69" s="383"/>
      <c r="AQ69" s="383"/>
      <c r="AR69" s="383"/>
      <c r="AS69" s="383"/>
      <c r="AU6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100078, 'Б-100078-13',date'2016-03-04',2, 3, 3, 'RUR', 1, 18, date'2016-03-06', date'2016-03-07', 1000781, 1, to_date('2016-03-09 00:00:00','YYYY-MM-DD HH24:MI:SS'), 20000, 3600, 0, 167, 0, 'c1', 8,null);insert into xxxx_oebs_cash_payment_test (ID, INVOICE_ID, OEBS_PAYMENT, DOC_DATE, COMISS_DATE) values (s_xxxx_oebs_cash_payment_test.NEXTVAL, 100078, 10000, to_date('2016-03-09 00:00:00','YYYY-MM-DD HH24:MI:SS'), date'2016-03-31' );insert into xxxx_client_discount_m  (ID,CLIENT_ID,CLIENT_AVG_DISCOUNT,DT) values (s_xxxx_client_discount_m.NEXTVAL,167, 20, date'2016-03-01');</v>
      </c>
    </row>
    <row r="70" spans="1:47" s="329" customFormat="1" ht="15" customHeight="1" x14ac:dyDescent="0.3">
      <c r="A70" s="375">
        <v>12</v>
      </c>
      <c r="B70"/>
      <c r="C70" s="377" t="str">
        <f t="shared" si="44"/>
        <v>100012</v>
      </c>
      <c r="D70" s="377" t="str">
        <f t="shared" si="45"/>
        <v>100012/13</v>
      </c>
      <c r="E70" s="378" t="s">
        <v>251</v>
      </c>
      <c r="F70" s="378" t="s">
        <v>252</v>
      </c>
      <c r="G70" s="377">
        <v>8</v>
      </c>
      <c r="H70" s="379">
        <v>100079</v>
      </c>
      <c r="I70" s="380" t="str">
        <f t="shared" si="3"/>
        <v>Б-100079-13</v>
      </c>
      <c r="J70" s="381">
        <v>2</v>
      </c>
      <c r="K70" s="398">
        <v>1</v>
      </c>
      <c r="L70" s="377" t="s">
        <v>42</v>
      </c>
      <c r="M70" s="381">
        <v>1</v>
      </c>
      <c r="N70" s="377">
        <v>18</v>
      </c>
      <c r="O70" s="378" t="s">
        <v>169</v>
      </c>
      <c r="P70" s="378" t="s">
        <v>234</v>
      </c>
      <c r="Q70" s="378" t="s">
        <v>235</v>
      </c>
      <c r="R70" s="383" t="str">
        <f t="shared" si="46"/>
        <v>1000791</v>
      </c>
      <c r="S70" s="380">
        <v>1</v>
      </c>
      <c r="T70" s="378" t="s">
        <v>141</v>
      </c>
      <c r="U70" s="403">
        <v>11951.2</v>
      </c>
      <c r="V70" s="377">
        <f t="shared" si="5"/>
        <v>2151.2159999999999</v>
      </c>
      <c r="W70" s="377">
        <v>0</v>
      </c>
      <c r="X70" s="384">
        <v>168</v>
      </c>
      <c r="Y70" s="385" t="s">
        <v>47</v>
      </c>
      <c r="Z70" s="386">
        <f t="shared" si="49"/>
        <v>9799.9840000000004</v>
      </c>
      <c r="AA70" s="387"/>
      <c r="AB70" s="396"/>
      <c r="AC70" s="379">
        <f t="shared" si="47"/>
        <v>5975.6</v>
      </c>
      <c r="AD70" s="377"/>
      <c r="AE70" s="377"/>
      <c r="AF70" s="378" t="s">
        <v>231</v>
      </c>
      <c r="AG70" s="389">
        <v>8</v>
      </c>
      <c r="AH70" s="397">
        <v>20</v>
      </c>
      <c r="AI70" s="391" t="s">
        <v>229</v>
      </c>
      <c r="AJ70" s="378"/>
      <c r="AK70" s="378"/>
      <c r="AL70" s="383">
        <v>0</v>
      </c>
      <c r="AM70" s="380" t="s">
        <v>50</v>
      </c>
      <c r="AN70" s="377" t="s">
        <v>51</v>
      </c>
      <c r="AO70" s="377"/>
      <c r="AP70" s="383"/>
      <c r="AQ70" s="383"/>
      <c r="AR70" s="383"/>
      <c r="AS70" s="383"/>
      <c r="AU7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100079, 'Б-100079-13',date'2016-03-04',2, 1, 1, 'RUR', 1, 18, date'2016-03-06', date'2016-03-07', 1000791, 1, to_date('2016-03-09 00:00:00','YYYY-MM-DD HH24:MI:SS'), 11951.2, 2151.216, 0, 168, 0, 'c1', 8,null);insert into xxxx_oebs_cash_payment_test (ID, INVOICE_ID, OEBS_PAYMENT, DOC_DATE, COMISS_DATE) values (s_xxxx_oebs_cash_payment_test.NEXTVAL, 100079, 5975.6, to_date('2016-03-09 00:00:00','YYYY-MM-DD HH24:MI:SS'), date'2016-03-31' );insert into xxxx_client_discount_m  (ID,CLIENT_ID,CLIENT_AVG_DISCOUNT,DT) values (s_xxxx_client_discount_m.NEXTVAL,168, 20, date'2016-03-01');</v>
      </c>
    </row>
    <row r="71" spans="1:47" s="329" customFormat="1" ht="15" customHeight="1" x14ac:dyDescent="0.3">
      <c r="A71" s="375">
        <v>12</v>
      </c>
      <c r="B71"/>
      <c r="C71" s="403" t="str">
        <f t="shared" si="44"/>
        <v>100012</v>
      </c>
      <c r="D71" s="403" t="str">
        <f t="shared" si="45"/>
        <v>100012/13</v>
      </c>
      <c r="E71" s="404" t="s">
        <v>251</v>
      </c>
      <c r="F71" s="404" t="s">
        <v>252</v>
      </c>
      <c r="G71" s="377">
        <v>8</v>
      </c>
      <c r="H71" s="379">
        <v>100080</v>
      </c>
      <c r="I71" s="403" t="str">
        <f t="shared" si="3"/>
        <v>Б-100080-13</v>
      </c>
      <c r="J71" s="381">
        <v>2</v>
      </c>
      <c r="K71" s="405">
        <v>25</v>
      </c>
      <c r="L71" s="403" t="s">
        <v>42</v>
      </c>
      <c r="M71" s="406">
        <v>1</v>
      </c>
      <c r="N71" s="403">
        <v>18</v>
      </c>
      <c r="O71" s="404" t="s">
        <v>170</v>
      </c>
      <c r="P71" s="404" t="s">
        <v>234</v>
      </c>
      <c r="Q71" s="404" t="s">
        <v>235</v>
      </c>
      <c r="R71" s="407" t="str">
        <f t="shared" si="46"/>
        <v>1000801</v>
      </c>
      <c r="S71" s="403">
        <v>1</v>
      </c>
      <c r="T71" s="404" t="s">
        <v>142</v>
      </c>
      <c r="U71" s="403">
        <v>30000</v>
      </c>
      <c r="V71" s="403">
        <v>5400</v>
      </c>
      <c r="W71" s="403">
        <v>0</v>
      </c>
      <c r="X71" s="384">
        <v>169</v>
      </c>
      <c r="Y71" s="408" t="s">
        <v>47</v>
      </c>
      <c r="Z71" s="386">
        <f t="shared" si="49"/>
        <v>24600</v>
      </c>
      <c r="AA71" s="409">
        <f>SUM(Z66:Z70)</f>
        <v>99999.983999999997</v>
      </c>
      <c r="AB71" s="409"/>
      <c r="AC71" s="379">
        <f t="shared" si="47"/>
        <v>15000</v>
      </c>
      <c r="AD71" s="403"/>
      <c r="AE71" s="403"/>
      <c r="AF71" s="404" t="s">
        <v>231</v>
      </c>
      <c r="AG71" s="411">
        <v>8</v>
      </c>
      <c r="AH71" s="412">
        <v>13</v>
      </c>
      <c r="AI71" s="413" t="s">
        <v>229</v>
      </c>
      <c r="AJ71" s="404"/>
      <c r="AK71" s="404"/>
      <c r="AL71" s="407">
        <v>0</v>
      </c>
      <c r="AM71" s="403" t="s">
        <v>50</v>
      </c>
      <c r="AN71" s="403" t="s">
        <v>51</v>
      </c>
      <c r="AO71" s="403"/>
      <c r="AP71" s="407"/>
      <c r="AQ71" s="407"/>
      <c r="AR71" s="407"/>
      <c r="AS71" s="407"/>
      <c r="AU7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100080, 'Б-100080-13',date'2016-03-05',2,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72" spans="1:47" s="329" customFormat="1" ht="15" customHeight="1" x14ac:dyDescent="0.3">
      <c r="A72" s="375">
        <v>13</v>
      </c>
      <c r="B72" s="439"/>
      <c r="C72" s="12" t="str">
        <f t="shared" si="44"/>
        <v>100013</v>
      </c>
      <c r="D72" s="12" t="str">
        <f t="shared" si="45"/>
        <v>100013/13</v>
      </c>
      <c r="E72" s="158" t="s">
        <v>251</v>
      </c>
      <c r="F72" s="158" t="s">
        <v>252</v>
      </c>
      <c r="G72" s="377">
        <v>8</v>
      </c>
      <c r="H72" s="379">
        <v>100081</v>
      </c>
      <c r="I72" s="15" t="str">
        <f t="shared" si="3"/>
        <v>Б-100081-13</v>
      </c>
      <c r="J72" s="16">
        <v>2</v>
      </c>
      <c r="K72" s="12">
        <v>1</v>
      </c>
      <c r="L72" s="12" t="s">
        <v>42</v>
      </c>
      <c r="M72" s="16">
        <v>1</v>
      </c>
      <c r="N72" s="12">
        <v>18</v>
      </c>
      <c r="O72" s="13" t="s">
        <v>167</v>
      </c>
      <c r="P72" s="13" t="s">
        <v>234</v>
      </c>
      <c r="Q72" s="13" t="s">
        <v>235</v>
      </c>
      <c r="R72" s="17" t="str">
        <f t="shared" si="46"/>
        <v>1000811</v>
      </c>
      <c r="S72" s="54">
        <v>4</v>
      </c>
      <c r="T72" s="13" t="s">
        <v>139</v>
      </c>
      <c r="U72" s="12">
        <v>100000</v>
      </c>
      <c r="V72" s="12">
        <f t="shared" ref="V72:V83" si="50">U72*0.18</f>
        <v>18000</v>
      </c>
      <c r="W72" s="12">
        <v>0</v>
      </c>
      <c r="X72" s="384">
        <v>170</v>
      </c>
      <c r="Y72" s="19" t="s">
        <v>47</v>
      </c>
      <c r="Z72" s="20">
        <f t="shared" si="49"/>
        <v>82000</v>
      </c>
      <c r="AA72" s="21"/>
      <c r="AB72" s="22"/>
      <c r="AC72" s="14"/>
      <c r="AD72" s="12"/>
      <c r="AE72" s="12"/>
      <c r="AF72" s="59"/>
      <c r="AG72" s="23">
        <v>8</v>
      </c>
      <c r="AH72" s="24">
        <v>13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S72" s="17" t="s">
        <v>285</v>
      </c>
      <c r="AU7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100081, 'Б-100081-13',date'2016-03-02',2, 1, 1, 'RUR', 1, 18, date'2016-03-06', date'2016-03-07', 1000811, 4, to_date('2016-03-07 00:00:00','YYYY-MM-DD HH24:MI:SS'), 100000, 18000, 0, 170, 0, 'c1', 8,null);insert into xxxx_client_discount_m  (ID,CLIENT_ID,CLIENT_AVG_DISCOUNT,DT) values (s_xxxx_client_discount_m.NEXTVAL,170, 13, date'2014-03-01');</v>
      </c>
    </row>
    <row r="73" spans="1:47" s="329" customFormat="1" ht="15" customHeight="1" x14ac:dyDescent="0.3">
      <c r="A73" s="375">
        <v>13</v>
      </c>
      <c r="B73" s="439"/>
      <c r="C73" s="12" t="str">
        <f t="shared" si="44"/>
        <v>100013</v>
      </c>
      <c r="D73" s="12" t="str">
        <f t="shared" si="45"/>
        <v>100013/13</v>
      </c>
      <c r="E73" s="158" t="s">
        <v>251</v>
      </c>
      <c r="F73" s="158" t="s">
        <v>252</v>
      </c>
      <c r="G73" s="377">
        <v>8</v>
      </c>
      <c r="H73" s="379">
        <v>100082</v>
      </c>
      <c r="I73" s="15" t="str">
        <f t="shared" si="3"/>
        <v>Б-100082-13</v>
      </c>
      <c r="J73" s="16">
        <v>2</v>
      </c>
      <c r="K73" s="12">
        <v>2</v>
      </c>
      <c r="L73" s="12" t="s">
        <v>42</v>
      </c>
      <c r="M73" s="16">
        <v>1</v>
      </c>
      <c r="N73" s="12">
        <v>18</v>
      </c>
      <c r="O73" s="13" t="s">
        <v>168</v>
      </c>
      <c r="P73" s="13" t="s">
        <v>234</v>
      </c>
      <c r="Q73" s="13" t="s">
        <v>235</v>
      </c>
      <c r="R73" s="17" t="str">
        <f t="shared" si="46"/>
        <v>1000821</v>
      </c>
      <c r="S73" s="15">
        <v>1</v>
      </c>
      <c r="T73" s="13" t="s">
        <v>140</v>
      </c>
      <c r="U73" s="12">
        <v>90000</v>
      </c>
      <c r="V73" s="12">
        <f t="shared" si="50"/>
        <v>16200</v>
      </c>
      <c r="W73" s="12">
        <v>0</v>
      </c>
      <c r="X73" s="384">
        <v>171</v>
      </c>
      <c r="Y73" s="19" t="s">
        <v>47</v>
      </c>
      <c r="Z73" s="20">
        <f t="shared" si="49"/>
        <v>73800</v>
      </c>
      <c r="AA73" s="21"/>
      <c r="AB73" s="26"/>
      <c r="AC73" s="14">
        <f t="shared" ref="AC73:AC83" si="51">U73*0.5</f>
        <v>45000</v>
      </c>
      <c r="AD73" s="12"/>
      <c r="AE73" s="12"/>
      <c r="AF73" s="13" t="s">
        <v>231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17" t="s">
        <v>284</v>
      </c>
      <c r="AU7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100082, 'Б-100082-13',date'2016-03-03',2, 2, 2, 'RUR', 1, 18, date'2016-03-06', date'2016-03-07', 1000821, 1, to_date('2016-03-08 00:00:00','YYYY-MM-DD HH24:MI:SS'), 90000, 16200, 0, 171, 0, 'c1', 8,null);insert into xxxx_oebs_cash_payment_test (ID, INVOICE_ID, OEBS_PAYMENT, DOC_DATE, COMISS_DATE) values (s_xxxx_oebs_cash_payment_test.NEXTVAL, 100082, 45000, to_date('2016-03-08 00:00:00','YYYY-MM-DD HH24:MI:SS'), date'2016-03-31' );insert into xxxx_client_discount_m  (ID,CLIENT_ID,CLIENT_AVG_DISCOUNT,DT) values (s_xxxx_client_discount_m.NEXTVAL,171, 7, date'2014-03-01');</v>
      </c>
    </row>
    <row r="74" spans="1:47" s="329" customFormat="1" ht="15" customHeight="1" x14ac:dyDescent="0.3">
      <c r="A74" s="375">
        <v>13</v>
      </c>
      <c r="B74" s="439"/>
      <c r="C74" s="12" t="str">
        <f t="shared" si="44"/>
        <v>100013</v>
      </c>
      <c r="D74" s="12" t="str">
        <f t="shared" si="45"/>
        <v>100013/13</v>
      </c>
      <c r="E74" s="158" t="s">
        <v>251</v>
      </c>
      <c r="F74" s="158" t="s">
        <v>252</v>
      </c>
      <c r="G74" s="377">
        <v>8</v>
      </c>
      <c r="H74" s="379">
        <v>100083</v>
      </c>
      <c r="I74" s="15" t="str">
        <f t="shared" si="3"/>
        <v>Б-100083-13</v>
      </c>
      <c r="J74" s="16">
        <v>2</v>
      </c>
      <c r="K74" s="12">
        <v>2</v>
      </c>
      <c r="L74" s="12" t="s">
        <v>42</v>
      </c>
      <c r="M74" s="16">
        <v>1</v>
      </c>
      <c r="N74" s="12">
        <v>18</v>
      </c>
      <c r="O74" s="13" t="s">
        <v>168</v>
      </c>
      <c r="P74" s="13" t="s">
        <v>234</v>
      </c>
      <c r="Q74" s="13" t="s">
        <v>235</v>
      </c>
      <c r="R74" s="17" t="str">
        <f t="shared" si="46"/>
        <v>1000831</v>
      </c>
      <c r="S74" s="15">
        <v>1</v>
      </c>
      <c r="T74" s="13" t="s">
        <v>140</v>
      </c>
      <c r="U74" s="12">
        <v>90000</v>
      </c>
      <c r="V74" s="12">
        <f t="shared" si="50"/>
        <v>16200</v>
      </c>
      <c r="W74" s="12">
        <v>0</v>
      </c>
      <c r="X74" s="384">
        <v>172</v>
      </c>
      <c r="Y74" s="19" t="s">
        <v>47</v>
      </c>
      <c r="Z74" s="20">
        <f t="shared" si="49"/>
        <v>73800</v>
      </c>
      <c r="AA74" s="21"/>
      <c r="AB74" s="26"/>
      <c r="AC74" s="14">
        <f>U74*0.5</f>
        <v>45000</v>
      </c>
      <c r="AD74" s="12"/>
      <c r="AE74" s="12"/>
      <c r="AF74" s="13" t="s">
        <v>231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/>
      <c r="AU7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100083, 'Б-100083-13',date'2016-03-03',2, 2, 2, 'RUR', 1, 18, date'2016-03-06', date'2016-03-07', 1000831, 1, to_date('2016-03-08 00:00:00','YYYY-MM-DD HH24:MI:SS'), 90000, 16200, 0, 172,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(s_xxxx_client_discount_m.NEXTVAL,172, 7, date'2014-03-01');</v>
      </c>
    </row>
    <row r="75" spans="1:47" s="329" customFormat="1" ht="15" customHeight="1" x14ac:dyDescent="0.3">
      <c r="A75" s="375">
        <v>13</v>
      </c>
      <c r="B75" s="439"/>
      <c r="C75" s="12" t="str">
        <f t="shared" si="44"/>
        <v>100013</v>
      </c>
      <c r="D75" s="12" t="str">
        <f t="shared" si="45"/>
        <v>100013/13</v>
      </c>
      <c r="E75" s="158" t="s">
        <v>251</v>
      </c>
      <c r="F75" s="158" t="s">
        <v>252</v>
      </c>
      <c r="G75" s="377">
        <v>8</v>
      </c>
      <c r="H75" s="379">
        <v>100084</v>
      </c>
      <c r="I75" s="15" t="str">
        <f t="shared" si="3"/>
        <v>Б-100084-13</v>
      </c>
      <c r="J75" s="16">
        <v>2</v>
      </c>
      <c r="K75" s="12">
        <v>7</v>
      </c>
      <c r="L75" s="12" t="s">
        <v>42</v>
      </c>
      <c r="M75" s="16">
        <v>1</v>
      </c>
      <c r="N75" s="12">
        <v>18</v>
      </c>
      <c r="O75" s="13" t="s">
        <v>168</v>
      </c>
      <c r="P75" s="13" t="s">
        <v>234</v>
      </c>
      <c r="Q75" s="13" t="s">
        <v>235</v>
      </c>
      <c r="R75" s="17" t="str">
        <f t="shared" si="46"/>
        <v>1000841</v>
      </c>
      <c r="S75" s="15">
        <v>1</v>
      </c>
      <c r="T75" s="13" t="s">
        <v>140</v>
      </c>
      <c r="U75" s="12">
        <v>90000</v>
      </c>
      <c r="V75" s="12">
        <f t="shared" si="50"/>
        <v>16200</v>
      </c>
      <c r="W75" s="12">
        <v>0</v>
      </c>
      <c r="X75" s="384">
        <v>173</v>
      </c>
      <c r="Y75" s="19" t="s">
        <v>47</v>
      </c>
      <c r="Z75" s="20">
        <f t="shared" si="49"/>
        <v>73800</v>
      </c>
      <c r="AA75" s="21"/>
      <c r="AB75" s="26"/>
      <c r="AC75" s="14">
        <f t="shared" si="51"/>
        <v>45000</v>
      </c>
      <c r="AD75" s="12"/>
      <c r="AE75" s="12"/>
      <c r="AF75" s="13" t="s">
        <v>231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1"/>
      <c r="AU7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100084, 'Б-100084-13',date'2016-03-03',2, 7, 7, 'RUR', 1, 18, date'2016-03-06', date'2016-03-07', 1000841, 1, to_date('2016-03-08 00:00:00','YYYY-MM-DD HH24:MI:SS'), 90000, 16200, 0, 173,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(s_xxxx_client_discount_m.NEXTVAL,173, 7, date'2014-03-01');</v>
      </c>
    </row>
    <row r="76" spans="1:47" s="329" customFormat="1" ht="15" customHeight="1" x14ac:dyDescent="0.3">
      <c r="A76" s="375">
        <v>13</v>
      </c>
      <c r="B76" s="439"/>
      <c r="C76" s="12" t="str">
        <f t="shared" si="44"/>
        <v>100013</v>
      </c>
      <c r="D76" s="12" t="str">
        <f t="shared" si="45"/>
        <v>100013/13</v>
      </c>
      <c r="E76" s="158" t="s">
        <v>251</v>
      </c>
      <c r="F76" s="158" t="s">
        <v>252</v>
      </c>
      <c r="G76" s="377">
        <v>8</v>
      </c>
      <c r="H76" s="379">
        <v>100085</v>
      </c>
      <c r="I76" s="15" t="str">
        <f t="shared" si="3"/>
        <v>Б-100085-13</v>
      </c>
      <c r="J76" s="16">
        <v>2</v>
      </c>
      <c r="K76" s="28">
        <v>7</v>
      </c>
      <c r="L76" s="12" t="s">
        <v>42</v>
      </c>
      <c r="M76" s="16">
        <v>1</v>
      </c>
      <c r="N76" s="12">
        <v>18</v>
      </c>
      <c r="O76" s="13" t="s">
        <v>169</v>
      </c>
      <c r="P76" s="13" t="s">
        <v>234</v>
      </c>
      <c r="Q76" s="13" t="s">
        <v>235</v>
      </c>
      <c r="R76" s="17" t="str">
        <f t="shared" si="46"/>
        <v>1000851</v>
      </c>
      <c r="S76" s="15">
        <v>1</v>
      </c>
      <c r="T76" s="13" t="s">
        <v>141</v>
      </c>
      <c r="U76" s="12">
        <v>80000</v>
      </c>
      <c r="V76" s="12">
        <f t="shared" si="50"/>
        <v>14400</v>
      </c>
      <c r="W76" s="12">
        <v>0</v>
      </c>
      <c r="X76" s="384">
        <v>174</v>
      </c>
      <c r="Y76" s="19" t="s">
        <v>47</v>
      </c>
      <c r="Z76" s="20">
        <f t="shared" si="49"/>
        <v>65600</v>
      </c>
      <c r="AA76" s="21"/>
      <c r="AB76" s="29"/>
      <c r="AC76" s="14">
        <f t="shared" si="51"/>
        <v>40000</v>
      </c>
      <c r="AD76" s="12"/>
      <c r="AE76" s="12"/>
      <c r="AF76" s="13" t="s">
        <v>231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100085, 'Б-100085-13',date'2016-03-04',2, 7, 7, 'RUR', 1, 18, date'2016-03-06', date'2016-03-07', 1000851, 1, to_date('2016-03-09 00:00:00','YYYY-MM-DD HH24:MI:SS'), 80000, 14400, 0, 174,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(s_xxxx_client_discount_m.NEXTVAL,174, 20, date'2014-03-01');</v>
      </c>
    </row>
    <row r="77" spans="1:47" s="329" customFormat="1" ht="15" customHeight="1" x14ac:dyDescent="0.3">
      <c r="A77" s="375">
        <v>13</v>
      </c>
      <c r="B77" s="439"/>
      <c r="C77" s="33" t="str">
        <f t="shared" si="44"/>
        <v>100013</v>
      </c>
      <c r="D77" s="33" t="str">
        <f t="shared" si="45"/>
        <v>100013/13</v>
      </c>
      <c r="E77" s="159" t="s">
        <v>251</v>
      </c>
      <c r="F77" s="159" t="s">
        <v>252</v>
      </c>
      <c r="G77" s="377">
        <v>8</v>
      </c>
      <c r="H77" s="379">
        <v>100086</v>
      </c>
      <c r="I77" s="33" t="str">
        <f t="shared" si="3"/>
        <v>Б-100086-13</v>
      </c>
      <c r="J77" s="16">
        <v>2</v>
      </c>
      <c r="K77" s="35">
        <v>12</v>
      </c>
      <c r="L77" s="33" t="s">
        <v>42</v>
      </c>
      <c r="M77" s="36">
        <v>1</v>
      </c>
      <c r="N77" s="33">
        <v>18</v>
      </c>
      <c r="O77" s="34" t="s">
        <v>170</v>
      </c>
      <c r="P77" s="34" t="s">
        <v>234</v>
      </c>
      <c r="Q77" s="34" t="s">
        <v>235</v>
      </c>
      <c r="R77" s="17" t="str">
        <f t="shared" si="46"/>
        <v>1000861</v>
      </c>
      <c r="S77" s="33">
        <v>1</v>
      </c>
      <c r="T77" s="34" t="s">
        <v>142</v>
      </c>
      <c r="U77" s="33">
        <v>60000</v>
      </c>
      <c r="V77" s="33">
        <f t="shared" si="50"/>
        <v>10800</v>
      </c>
      <c r="W77" s="33">
        <v>0</v>
      </c>
      <c r="X77" s="384">
        <v>175</v>
      </c>
      <c r="Y77" s="38" t="s">
        <v>47</v>
      </c>
      <c r="Z77" s="20">
        <f t="shared" si="49"/>
        <v>49200</v>
      </c>
      <c r="AA77" s="39"/>
      <c r="AB77" s="39"/>
      <c r="AC77" s="40">
        <f t="shared" si="51"/>
        <v>30000</v>
      </c>
      <c r="AD77" s="33"/>
      <c r="AE77" s="33"/>
      <c r="AF77" s="34" t="s">
        <v>231</v>
      </c>
      <c r="AG77" s="41">
        <v>8</v>
      </c>
      <c r="AH77" s="42">
        <v>13</v>
      </c>
      <c r="AI77" s="43" t="s">
        <v>49</v>
      </c>
      <c r="AJ77" s="34"/>
      <c r="AK77" s="34"/>
      <c r="AL77" s="37">
        <v>0</v>
      </c>
      <c r="AM77" s="33" t="s">
        <v>50</v>
      </c>
      <c r="AN77" s="33" t="s">
        <v>51</v>
      </c>
      <c r="AO77" s="33"/>
      <c r="AP77" s="37"/>
      <c r="AQ77" s="37"/>
      <c r="AR77" s="37"/>
      <c r="AS77" s="37" t="s">
        <v>250</v>
      </c>
      <c r="AU7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100086, 'Б-100086-13',date'2016-03-05',2, 12, 12, 'RUR', 1, 18, date'2016-03-06', date'2016-03-07', 1000861, 1, to_date('2016-03-11 00:00:00','YYYY-MM-DD HH24:MI:SS'), 60000, 10800, 0, 175,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(s_xxxx_client_discount_m.NEXTVAL,175, 13, date'2014-03-01');</v>
      </c>
    </row>
    <row r="78" spans="1:47" s="329" customFormat="1" ht="15" customHeight="1" x14ac:dyDescent="0.3">
      <c r="A78" s="375">
        <v>14</v>
      </c>
      <c r="B78" s="439"/>
      <c r="C78" s="12" t="str">
        <f t="shared" si="44"/>
        <v>100014</v>
      </c>
      <c r="D78" s="12" t="str">
        <f t="shared" si="45"/>
        <v>100014/13</v>
      </c>
      <c r="E78" s="158" t="s">
        <v>251</v>
      </c>
      <c r="F78" s="158" t="s">
        <v>252</v>
      </c>
      <c r="G78" s="377">
        <v>8</v>
      </c>
      <c r="H78" s="379">
        <v>100087</v>
      </c>
      <c r="I78" s="15" t="str">
        <f t="shared" si="3"/>
        <v>Б-100087-13</v>
      </c>
      <c r="J78" s="16">
        <v>2</v>
      </c>
      <c r="K78" s="12">
        <v>1</v>
      </c>
      <c r="L78" s="12" t="s">
        <v>42</v>
      </c>
      <c r="M78" s="16">
        <v>1</v>
      </c>
      <c r="N78" s="12">
        <v>18</v>
      </c>
      <c r="O78" s="13" t="s">
        <v>167</v>
      </c>
      <c r="P78" s="13" t="s">
        <v>234</v>
      </c>
      <c r="Q78" s="13" t="s">
        <v>235</v>
      </c>
      <c r="R78" s="17" t="str">
        <f t="shared" si="46"/>
        <v>1000871</v>
      </c>
      <c r="S78" s="54">
        <v>4</v>
      </c>
      <c r="T78" s="13" t="s">
        <v>139</v>
      </c>
      <c r="U78" s="12">
        <v>100000</v>
      </c>
      <c r="V78" s="12">
        <f t="shared" si="50"/>
        <v>18000</v>
      </c>
      <c r="W78" s="12">
        <v>0</v>
      </c>
      <c r="X78" s="384">
        <v>176</v>
      </c>
      <c r="Y78" s="19" t="s">
        <v>47</v>
      </c>
      <c r="Z78" s="20">
        <f t="shared" si="49"/>
        <v>82000</v>
      </c>
      <c r="AA78" s="21"/>
      <c r="AB78" s="22"/>
      <c r="AC78" s="14">
        <f t="shared" si="51"/>
        <v>50000</v>
      </c>
      <c r="AD78" s="12"/>
      <c r="AE78" s="12"/>
      <c r="AF78" s="59" t="s">
        <v>231</v>
      </c>
      <c r="AG78" s="23">
        <v>8</v>
      </c>
      <c r="AH78" s="24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 t="s">
        <v>286</v>
      </c>
      <c r="AU7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100087, 'Б-100087-13',date'2016-03-02',2, 1, 1, 'RUR', 1, 18, date'2016-03-06', date'2016-03-07', 1000871, 4, to_date('2016-03-07 00:00:00','YYYY-MM-DD HH24:MI:SS'), 100000, 18000, 0, 176, 0, 'c1', 8,null);insert into xxxx_oebs_cash_payment_test (ID, INVOICE_ID, OEBS_PAYMENT, DOC_DATE, COMISS_DATE) values (s_xxxx_oebs_cash_payment_test.NEXTVAL, 100087, 50000, to_date('2016-03-07 00:00:00','YYYY-MM-DD HH24:MI:SS'), date'2016-03-31' );insert into xxxx_client_discount_m  (ID,CLIENT_ID,CLIENT_AVG_DISCOUNT,DT) values (s_xxxx_client_discount_m.NEXTVAL,176, 13, date'2014-03-01');</v>
      </c>
    </row>
    <row r="79" spans="1:47" s="329" customFormat="1" ht="15" customHeight="1" x14ac:dyDescent="0.3">
      <c r="A79" s="375">
        <v>14</v>
      </c>
      <c r="B79" s="439"/>
      <c r="C79" s="12" t="str">
        <f t="shared" si="44"/>
        <v>100014</v>
      </c>
      <c r="D79" s="12" t="str">
        <f t="shared" si="45"/>
        <v>100014/13</v>
      </c>
      <c r="E79" s="158" t="s">
        <v>251</v>
      </c>
      <c r="F79" s="158" t="s">
        <v>252</v>
      </c>
      <c r="G79" s="377">
        <v>8</v>
      </c>
      <c r="H79" s="379">
        <v>100088</v>
      </c>
      <c r="I79" s="15" t="str">
        <f t="shared" si="3"/>
        <v>Б-100088-13</v>
      </c>
      <c r="J79" s="16">
        <v>2</v>
      </c>
      <c r="K79" s="12">
        <v>2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46"/>
        <v>1000881</v>
      </c>
      <c r="S79" s="15">
        <v>1</v>
      </c>
      <c r="T79" s="13" t="s">
        <v>140</v>
      </c>
      <c r="U79" s="12">
        <v>90000</v>
      </c>
      <c r="V79" s="12">
        <f t="shared" si="50"/>
        <v>16200</v>
      </c>
      <c r="W79" s="12">
        <v>0</v>
      </c>
      <c r="X79" s="384">
        <v>177</v>
      </c>
      <c r="Y79" s="19" t="s">
        <v>47</v>
      </c>
      <c r="Z79" s="20">
        <f t="shared" si="49"/>
        <v>73800</v>
      </c>
      <c r="AA79" s="21"/>
      <c r="AB79" s="26"/>
      <c r="AC79" s="14">
        <f t="shared" si="51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" t="s">
        <v>284</v>
      </c>
      <c r="AU7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100088, 'Б-100088-13',date'2016-03-03',2, 2, 2, 'RUR', 1, 18, date'2016-03-06', date'2016-03-07', 1000881, 1, to_date('2016-03-08 00:00:00','YYYY-MM-DD HH24:MI:SS'), 90000, 16200, 0, 177, 0, 'c1', 8,null);insert into xxxx_oebs_cash_payment_test (ID, INVOICE_ID, OEBS_PAYMENT, DOC_DATE, COMISS_DATE) values (s_xxxx_oebs_cash_payment_test.NEXTVAL, 100088, 45000, to_date('2016-03-08 00:00:00','YYYY-MM-DD HH24:MI:SS'), date'2016-03-31' );insert into xxxx_client_discount_m  (ID,CLIENT_ID,CLIENT_AVG_DISCOUNT,DT) values (s_xxxx_client_discount_m.NEXTVAL,177, 7, date'2014-03-01');</v>
      </c>
    </row>
    <row r="80" spans="1:47" s="329" customFormat="1" ht="15" customHeight="1" x14ac:dyDescent="0.3">
      <c r="A80" s="375">
        <v>14</v>
      </c>
      <c r="B80" s="439"/>
      <c r="C80" s="12" t="str">
        <f t="shared" si="44"/>
        <v>100014</v>
      </c>
      <c r="D80" s="12" t="str">
        <f t="shared" si="45"/>
        <v>100014/13</v>
      </c>
      <c r="E80" s="158" t="s">
        <v>251</v>
      </c>
      <c r="F80" s="158" t="s">
        <v>252</v>
      </c>
      <c r="G80" s="377">
        <v>8</v>
      </c>
      <c r="H80" s="379">
        <v>100089</v>
      </c>
      <c r="I80" s="15" t="str">
        <f t="shared" si="3"/>
        <v>Б-100089-13</v>
      </c>
      <c r="J80" s="16">
        <v>2</v>
      </c>
      <c r="K80" s="12">
        <v>2</v>
      </c>
      <c r="L80" s="12" t="s">
        <v>42</v>
      </c>
      <c r="M80" s="16">
        <v>1</v>
      </c>
      <c r="N80" s="12">
        <v>18</v>
      </c>
      <c r="O80" s="13" t="s">
        <v>168</v>
      </c>
      <c r="P80" s="13" t="s">
        <v>234</v>
      </c>
      <c r="Q80" s="13" t="s">
        <v>235</v>
      </c>
      <c r="R80" s="17" t="str">
        <f t="shared" si="46"/>
        <v>1000891</v>
      </c>
      <c r="S80" s="15">
        <v>1</v>
      </c>
      <c r="T80" s="13" t="s">
        <v>140</v>
      </c>
      <c r="U80" s="12">
        <v>90000</v>
      </c>
      <c r="V80" s="12">
        <f t="shared" si="50"/>
        <v>16200</v>
      </c>
      <c r="W80" s="12">
        <v>0</v>
      </c>
      <c r="X80" s="384">
        <v>178</v>
      </c>
      <c r="Y80" s="19" t="s">
        <v>47</v>
      </c>
      <c r="Z80" s="20">
        <f t="shared" si="49"/>
        <v>73800</v>
      </c>
      <c r="AA80" s="21"/>
      <c r="AB80" s="26"/>
      <c r="AC80" s="14">
        <f t="shared" si="51"/>
        <v>45000</v>
      </c>
      <c r="AD80" s="12"/>
      <c r="AE80" s="12"/>
      <c r="AF80" s="13" t="s">
        <v>231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/>
      <c r="AU8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100089, 'Б-100089-13',date'2016-03-03',2, 2, 2, 'RUR', 1, 18, date'2016-03-06', date'2016-03-07', 1000891, 1, to_date('2016-03-08 00:00:00','YYYY-MM-DD HH24:MI:SS'), 90000, 16200, 0, 178, 0, 'c1', 8,null);insert into xxxx_oebs_cash_payment_test (ID, INVOICE_ID, OEBS_PAYMENT, DOC_DATE, COMISS_DATE) values (s_xxxx_oebs_cash_payment_test.NEXTVAL, 100089, 45000, to_date('2016-03-08 00:00:00','YYYY-MM-DD HH24:MI:SS'), date'2016-03-31' );insert into xxxx_client_discount_m  (ID,CLIENT_ID,CLIENT_AVG_DISCOUNT,DT) values (s_xxxx_client_discount_m.NEXTVAL,178, 7, date'2014-03-01');</v>
      </c>
    </row>
    <row r="81" spans="1:47" s="329" customFormat="1" ht="15" customHeight="1" x14ac:dyDescent="0.3">
      <c r="A81" s="375">
        <v>14</v>
      </c>
      <c r="B81" s="439"/>
      <c r="C81" s="12" t="str">
        <f t="shared" si="44"/>
        <v>100014</v>
      </c>
      <c r="D81" s="12" t="str">
        <f t="shared" si="45"/>
        <v>100014/13</v>
      </c>
      <c r="E81" s="158" t="s">
        <v>251</v>
      </c>
      <c r="F81" s="158" t="s">
        <v>252</v>
      </c>
      <c r="G81" s="377">
        <v>8</v>
      </c>
      <c r="H81" s="379">
        <v>100090</v>
      </c>
      <c r="I81" s="15" t="str">
        <f t="shared" si="3"/>
        <v>Б-100090-13</v>
      </c>
      <c r="J81" s="16">
        <v>2</v>
      </c>
      <c r="K81" s="12">
        <v>7</v>
      </c>
      <c r="L81" s="12" t="s">
        <v>42</v>
      </c>
      <c r="M81" s="16">
        <v>1</v>
      </c>
      <c r="N81" s="12">
        <v>18</v>
      </c>
      <c r="O81" s="13" t="s">
        <v>168</v>
      </c>
      <c r="P81" s="13" t="s">
        <v>234</v>
      </c>
      <c r="Q81" s="13" t="s">
        <v>235</v>
      </c>
      <c r="R81" s="17" t="str">
        <f t="shared" si="46"/>
        <v>1000901</v>
      </c>
      <c r="S81" s="15">
        <v>1</v>
      </c>
      <c r="T81" s="13" t="s">
        <v>140</v>
      </c>
      <c r="U81" s="12">
        <v>90000</v>
      </c>
      <c r="V81" s="12">
        <f t="shared" si="50"/>
        <v>16200</v>
      </c>
      <c r="W81" s="12">
        <v>0</v>
      </c>
      <c r="X81" s="384">
        <v>179</v>
      </c>
      <c r="Y81" s="19" t="s">
        <v>47</v>
      </c>
      <c r="Z81" s="20">
        <f t="shared" si="49"/>
        <v>73800</v>
      </c>
      <c r="AA81" s="21"/>
      <c r="AB81" s="26"/>
      <c r="AC81" s="14">
        <f t="shared" si="51"/>
        <v>45000</v>
      </c>
      <c r="AD81" s="12"/>
      <c r="AE81" s="12"/>
      <c r="AF81" s="13" t="s">
        <v>231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1"/>
      <c r="AU8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100090, 'Б-100090-13',date'2016-03-03',2, 7, 7, 'RUR', 1, 18, date'2016-03-06', date'2016-03-07', 1000901, 1, to_date('2016-03-08 00:00:00','YYYY-MM-DD HH24:MI:SS'), 90000, 16200, 0, 179, 0, 'c1', 8,null);insert into xxxx_oebs_cash_payment_test (ID, INVOICE_ID, OEBS_PAYMENT, DOC_DATE, COMISS_DATE) values (s_xxxx_oebs_cash_payment_test.NEXTVAL, 100090, 45000, to_date('2016-03-08 00:00:00','YYYY-MM-DD HH24:MI:SS'), date'2016-03-31' );insert into xxxx_client_discount_m  (ID,CLIENT_ID,CLIENT_AVG_DISCOUNT,DT) values (s_xxxx_client_discount_m.NEXTVAL,179, 7, date'2014-03-01');</v>
      </c>
    </row>
    <row r="82" spans="1:47" s="329" customFormat="1" ht="15" customHeight="1" x14ac:dyDescent="0.3">
      <c r="A82" s="375">
        <v>14</v>
      </c>
      <c r="B82" s="439"/>
      <c r="C82" s="12" t="str">
        <f t="shared" si="44"/>
        <v>100014</v>
      </c>
      <c r="D82" s="12" t="str">
        <f t="shared" si="45"/>
        <v>100014/13</v>
      </c>
      <c r="E82" s="158" t="s">
        <v>251</v>
      </c>
      <c r="F82" s="158" t="s">
        <v>252</v>
      </c>
      <c r="G82" s="377">
        <v>8</v>
      </c>
      <c r="H82" s="379">
        <v>100091</v>
      </c>
      <c r="I82" s="15" t="str">
        <f t="shared" si="3"/>
        <v>Б-100091-13</v>
      </c>
      <c r="J82" s="16">
        <v>2</v>
      </c>
      <c r="K82" s="28">
        <v>7</v>
      </c>
      <c r="L82" s="12" t="s">
        <v>42</v>
      </c>
      <c r="M82" s="16">
        <v>1</v>
      </c>
      <c r="N82" s="12">
        <v>18</v>
      </c>
      <c r="O82" s="13" t="s">
        <v>169</v>
      </c>
      <c r="P82" s="13" t="s">
        <v>234</v>
      </c>
      <c r="Q82" s="13" t="s">
        <v>235</v>
      </c>
      <c r="R82" s="17" t="str">
        <f t="shared" si="46"/>
        <v>1000911</v>
      </c>
      <c r="S82" s="15">
        <v>1</v>
      </c>
      <c r="T82" s="13" t="s">
        <v>141</v>
      </c>
      <c r="U82" s="12">
        <v>80000</v>
      </c>
      <c r="V82" s="12">
        <f t="shared" si="50"/>
        <v>14400</v>
      </c>
      <c r="W82" s="12">
        <v>0</v>
      </c>
      <c r="X82" s="384">
        <v>180</v>
      </c>
      <c r="Y82" s="19" t="s">
        <v>47</v>
      </c>
      <c r="Z82" s="20">
        <f t="shared" si="49"/>
        <v>65600</v>
      </c>
      <c r="AA82" s="21"/>
      <c r="AB82" s="29"/>
      <c r="AC82" s="14">
        <f t="shared" si="51"/>
        <v>40000</v>
      </c>
      <c r="AD82" s="12"/>
      <c r="AE82" s="12"/>
      <c r="AF82" s="13" t="s">
        <v>231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100091, 'Б-100091-13',date'2016-03-04',2, 7, 7, 'RUR', 1, 18, date'2016-03-06', date'2016-03-07', 1000911, 1, to_date('2016-03-09 00:00:00','YYYY-MM-DD HH24:MI:SS'), 80000, 14400, 0, 180, 0, 'c1', 8,null);insert into xxxx_oebs_cash_payment_test (ID, INVOICE_ID, OEBS_PAYMENT, DOC_DATE, COMISS_DATE) values (s_xxxx_oebs_cash_payment_test.NEXTVAL, 100091, 40000, to_date('2016-03-09 00:00:00','YYYY-MM-DD HH24:MI:SS'), date'2016-03-31' );insert into xxxx_client_discount_m  (ID,CLIENT_ID,CLIENT_AVG_DISCOUNT,DT) values (s_xxxx_client_discount_m.NEXTVAL,180, 20, date'2014-03-01');</v>
      </c>
    </row>
    <row r="83" spans="1:47" s="329" customFormat="1" ht="15" customHeight="1" x14ac:dyDescent="0.3">
      <c r="A83" s="375">
        <v>14</v>
      </c>
      <c r="B83" s="439"/>
      <c r="C83" s="33" t="str">
        <f t="shared" si="44"/>
        <v>100014</v>
      </c>
      <c r="D83" s="33" t="str">
        <f t="shared" si="45"/>
        <v>100014/13</v>
      </c>
      <c r="E83" s="159" t="s">
        <v>251</v>
      </c>
      <c r="F83" s="159" t="s">
        <v>252</v>
      </c>
      <c r="G83" s="377">
        <v>8</v>
      </c>
      <c r="H83" s="379">
        <v>100092</v>
      </c>
      <c r="I83" s="33" t="str">
        <f t="shared" si="3"/>
        <v>Б-100092-13</v>
      </c>
      <c r="J83" s="16">
        <v>2</v>
      </c>
      <c r="K83" s="35">
        <v>12</v>
      </c>
      <c r="L83" s="33" t="s">
        <v>42</v>
      </c>
      <c r="M83" s="36">
        <v>1</v>
      </c>
      <c r="N83" s="33">
        <v>18</v>
      </c>
      <c r="O83" s="34" t="s">
        <v>170</v>
      </c>
      <c r="P83" s="34" t="s">
        <v>234</v>
      </c>
      <c r="Q83" s="34" t="s">
        <v>235</v>
      </c>
      <c r="R83" s="17" t="str">
        <f t="shared" si="46"/>
        <v>1000921</v>
      </c>
      <c r="S83" s="33">
        <v>1</v>
      </c>
      <c r="T83" s="34" t="s">
        <v>142</v>
      </c>
      <c r="U83" s="33">
        <v>60000</v>
      </c>
      <c r="V83" s="33">
        <f t="shared" si="50"/>
        <v>10800</v>
      </c>
      <c r="W83" s="33">
        <v>0</v>
      </c>
      <c r="X83" s="384">
        <v>181</v>
      </c>
      <c r="Y83" s="38" t="s">
        <v>47</v>
      </c>
      <c r="Z83" s="20">
        <f t="shared" si="49"/>
        <v>49200</v>
      </c>
      <c r="AA83" s="39"/>
      <c r="AB83" s="39"/>
      <c r="AC83" s="40">
        <f t="shared" si="51"/>
        <v>30000</v>
      </c>
      <c r="AD83" s="33"/>
      <c r="AE83" s="33"/>
      <c r="AF83" s="34" t="s">
        <v>231</v>
      </c>
      <c r="AG83" s="41">
        <v>8</v>
      </c>
      <c r="AH83" s="42">
        <v>13</v>
      </c>
      <c r="AI83" s="43" t="s">
        <v>49</v>
      </c>
      <c r="AJ83" s="34"/>
      <c r="AK83" s="34"/>
      <c r="AL83" s="37">
        <v>0</v>
      </c>
      <c r="AM83" s="33" t="s">
        <v>50</v>
      </c>
      <c r="AN83" s="33" t="s">
        <v>51</v>
      </c>
      <c r="AO83" s="33"/>
      <c r="AP83" s="37"/>
      <c r="AQ83" s="37"/>
      <c r="AR83" s="37"/>
      <c r="AS83" s="37" t="s">
        <v>250</v>
      </c>
      <c r="AU8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100092, 'Б-100092-13',date'2016-03-05',2, 12, 12, 'RUR', 1, 18, date'2016-03-06', date'2016-03-07', 1000921, 1, to_date('2016-03-11 00:00:00','YYYY-MM-DD HH24:MI:SS'), 60000, 10800, 0, 181, 0, 'c1', 8,null);insert into xxxx_oebs_cash_payment_test (ID, INVOICE_ID, OEBS_PAYMENT, DOC_DATE, COMISS_DATE) values (s_xxxx_oebs_cash_payment_test.NEXTVAL, 100092, 30000, to_date('2016-03-11 00:00:00','YYYY-MM-DD HH24:MI:SS'), date'2016-03-31' );insert into xxxx_client_discount_m  (ID,CLIENT_ID,CLIENT_AVG_DISCOUNT,DT) values (s_xxxx_client_discount_m.NEXTVAL,181, 13, date'2014-03-01');</v>
      </c>
    </row>
    <row r="84" spans="1:47" ht="15" customHeight="1" x14ac:dyDescent="0.3">
      <c r="A84" s="375">
        <v>15</v>
      </c>
      <c r="B84" s="376"/>
      <c r="C84" s="377" t="str">
        <f>"1000"&amp;A84</f>
        <v>100015</v>
      </c>
      <c r="D84" s="377" t="str">
        <f>"1000"&amp;A84&amp;"/13"</f>
        <v>100015/13</v>
      </c>
      <c r="E84" s="378" t="s">
        <v>251</v>
      </c>
      <c r="F84" s="378" t="s">
        <v>252</v>
      </c>
      <c r="G84" s="377">
        <v>8</v>
      </c>
      <c r="H84" s="379">
        <v>100093</v>
      </c>
      <c r="I84" s="380" t="str">
        <f>"Б-"&amp;H84&amp;"-13"</f>
        <v>Б-100093-13</v>
      </c>
      <c r="J84" s="381">
        <v>2</v>
      </c>
      <c r="K84" s="377">
        <v>7</v>
      </c>
      <c r="L84" s="377" t="s">
        <v>42</v>
      </c>
      <c r="M84" s="381">
        <v>1</v>
      </c>
      <c r="N84" s="377">
        <v>18</v>
      </c>
      <c r="O84" s="378" t="s">
        <v>167</v>
      </c>
      <c r="P84" s="378" t="s">
        <v>234</v>
      </c>
      <c r="Q84" s="378" t="s">
        <v>235</v>
      </c>
      <c r="R84" s="383" t="str">
        <f>H84&amp;"1"</f>
        <v>1000931</v>
      </c>
      <c r="S84" s="380">
        <v>1</v>
      </c>
      <c r="T84" s="378" t="s">
        <v>139</v>
      </c>
      <c r="U84" s="377">
        <v>60000</v>
      </c>
      <c r="V84" s="377">
        <f>U84*0.18</f>
        <v>10800</v>
      </c>
      <c r="W84" s="377">
        <v>0</v>
      </c>
      <c r="X84" s="384">
        <v>182</v>
      </c>
      <c r="Y84" s="385" t="s">
        <v>47</v>
      </c>
      <c r="Z84" s="386">
        <f t="shared" si="49"/>
        <v>49200</v>
      </c>
      <c r="AA84" s="387"/>
      <c r="AB84" s="386">
        <f>U84/(U84+U86)</f>
        <v>0.3</v>
      </c>
      <c r="AC84" s="379">
        <f>U84*0.5</f>
        <v>30000</v>
      </c>
      <c r="AD84" s="377"/>
      <c r="AE84" s="377"/>
      <c r="AF84" s="378" t="s">
        <v>231</v>
      </c>
      <c r="AG84" s="389">
        <v>8</v>
      </c>
      <c r="AH84" s="390">
        <v>13</v>
      </c>
      <c r="AI84" s="391" t="s">
        <v>229</v>
      </c>
      <c r="AJ84" s="378"/>
      <c r="AK84" s="378"/>
      <c r="AL84" s="383">
        <v>0</v>
      </c>
      <c r="AM84" s="380" t="s">
        <v>50</v>
      </c>
      <c r="AN84" s="377" t="s">
        <v>51</v>
      </c>
      <c r="AO84" s="377"/>
      <c r="AP84" s="383"/>
      <c r="AQ84" s="383"/>
      <c r="AR84" s="383"/>
      <c r="AS84" s="442">
        <v>0.7</v>
      </c>
      <c r="AU8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100093, 'Б-100093-13',date'2016-03-02',2, 7, 7, 'RUR', 1, 18, date'2016-03-06', date'2016-03-07', 1000931, 1, to_date('2016-03-07 00:00:00','YYYY-MM-DD HH24:MI:SS'), 60000, 10800, 0, 182, 0, 'c1', 8,null);insert into xxxx_oebs_cash_payment_test (ID, INVOICE_ID, OEBS_PAYMENT, DOC_DATE, COMISS_DATE) values (s_xxxx_oebs_cash_payment_test.NEXTVAL, 100093, 30000, to_date('2016-03-07 00:00:00','YYYY-MM-DD HH24:MI:SS'), date'2016-03-31' );insert into xxxx_client_discount_m  (ID,CLIENT_ID,CLIENT_AVG_DISCOUNT,DT) values (s_xxxx_client_discount_m.NEXTVAL,182, 13, date'2016-03-01');</v>
      </c>
    </row>
    <row r="85" spans="1:47" ht="15" customHeight="1" x14ac:dyDescent="0.3">
      <c r="A85" s="375">
        <v>15</v>
      </c>
      <c r="B85" s="376"/>
      <c r="C85" s="377" t="str">
        <f t="shared" ref="C85:C88" si="52">"1000"&amp;A85</f>
        <v>100015</v>
      </c>
      <c r="D85" s="377" t="str">
        <f t="shared" ref="D85:D88" si="53">"1000"&amp;A85&amp;"/13"</f>
        <v>100015/13</v>
      </c>
      <c r="E85" s="378" t="s">
        <v>251</v>
      </c>
      <c r="F85" s="378" t="s">
        <v>252</v>
      </c>
      <c r="G85" s="377">
        <v>8</v>
      </c>
      <c r="H85" s="379">
        <v>100094</v>
      </c>
      <c r="I85" s="380" t="str">
        <f t="shared" si="3"/>
        <v>Б-100094-13</v>
      </c>
      <c r="J85" s="381">
        <v>2</v>
      </c>
      <c r="K85" s="382">
        <v>3</v>
      </c>
      <c r="L85" s="377" t="s">
        <v>42</v>
      </c>
      <c r="M85" s="381">
        <v>1</v>
      </c>
      <c r="N85" s="377">
        <v>18</v>
      </c>
      <c r="O85" s="378" t="s">
        <v>168</v>
      </c>
      <c r="P85" s="378" t="s">
        <v>234</v>
      </c>
      <c r="Q85" s="378" t="s">
        <v>235</v>
      </c>
      <c r="R85" s="383" t="str">
        <f t="shared" ref="R85:R88" si="54">H85&amp;"1"</f>
        <v>1000941</v>
      </c>
      <c r="S85" s="380">
        <v>1</v>
      </c>
      <c r="T85" s="378" t="s">
        <v>140</v>
      </c>
      <c r="U85" s="377">
        <v>80000</v>
      </c>
      <c r="V85" s="377">
        <f t="shared" si="5"/>
        <v>14400</v>
      </c>
      <c r="W85" s="377">
        <v>0</v>
      </c>
      <c r="X85" s="384">
        <v>183</v>
      </c>
      <c r="Y85" s="385" t="s">
        <v>47</v>
      </c>
      <c r="Z85" s="386">
        <f t="shared" si="49"/>
        <v>65600</v>
      </c>
      <c r="AA85" s="387"/>
      <c r="AB85" s="388"/>
      <c r="AC85" s="379">
        <f t="shared" ref="AC85:AC88" si="55">U85*0.5</f>
        <v>40000</v>
      </c>
      <c r="AD85" s="377"/>
      <c r="AE85" s="377"/>
      <c r="AF85" s="378" t="s">
        <v>231</v>
      </c>
      <c r="AG85" s="389">
        <v>8</v>
      </c>
      <c r="AH85" s="395">
        <v>7</v>
      </c>
      <c r="AI85" s="391" t="s">
        <v>229</v>
      </c>
      <c r="AJ85" s="378"/>
      <c r="AK85" s="378"/>
      <c r="AL85" s="383">
        <v>0</v>
      </c>
      <c r="AM85" s="380" t="s">
        <v>50</v>
      </c>
      <c r="AN85" s="377" t="s">
        <v>51</v>
      </c>
      <c r="AO85" s="377"/>
      <c r="AP85" s="383"/>
      <c r="AQ85" s="383"/>
      <c r="AR85" s="383"/>
      <c r="AS85" s="383" t="s">
        <v>80</v>
      </c>
      <c r="AU8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100094, 'Б-100094-13',date'2016-03-03',2, 3, 3, 'RUR', 1, 18, date'2016-03-06', date'2016-03-07', 1000941, 1, to_date('2016-03-08 00:00:00','YYYY-MM-DD HH24:MI:SS'), 80000, 14400, 0, 183, 0, 'c1', 8,null);insert into xxxx_oebs_cash_payment_test (ID, INVOICE_ID, OEBS_PAYMENT, DOC_DATE, COMISS_DATE) values (s_xxxx_oebs_cash_payment_test.NEXTVAL, 100094, 40000, to_date('2016-03-08 00:00:00','YYYY-MM-DD HH24:MI:SS'), date'2016-03-31' );insert into xxxx_client_discount_m  (ID,CLIENT_ID,CLIENT_AVG_DISCOUNT,DT) values (s_xxxx_client_discount_m.NEXTVAL,183, 7, date'2016-03-01');</v>
      </c>
    </row>
    <row r="86" spans="1:47" ht="15" customHeight="1" x14ac:dyDescent="0.3">
      <c r="A86" s="375">
        <v>15</v>
      </c>
      <c r="B86" s="376"/>
      <c r="C86" s="377" t="str">
        <f t="shared" si="52"/>
        <v>100015</v>
      </c>
      <c r="D86" s="377" t="str">
        <f t="shared" si="53"/>
        <v>100015/13</v>
      </c>
      <c r="E86" s="378" t="s">
        <v>251</v>
      </c>
      <c r="F86" s="378" t="s">
        <v>252</v>
      </c>
      <c r="G86" s="377">
        <v>8</v>
      </c>
      <c r="H86" s="379">
        <v>100095</v>
      </c>
      <c r="I86" s="380" t="str">
        <f t="shared" si="3"/>
        <v>Б-100095-13</v>
      </c>
      <c r="J86" s="381">
        <v>2</v>
      </c>
      <c r="K86" s="377">
        <v>7</v>
      </c>
      <c r="L86" s="377" t="s">
        <v>42</v>
      </c>
      <c r="M86" s="381">
        <v>1</v>
      </c>
      <c r="N86" s="377">
        <v>18</v>
      </c>
      <c r="O86" s="378" t="s">
        <v>168</v>
      </c>
      <c r="P86" s="378" t="s">
        <v>234</v>
      </c>
      <c r="Q86" s="378" t="s">
        <v>235</v>
      </c>
      <c r="R86" s="383" t="str">
        <f t="shared" si="54"/>
        <v>1000951</v>
      </c>
      <c r="S86" s="380">
        <v>1</v>
      </c>
      <c r="T86" s="378" t="s">
        <v>140</v>
      </c>
      <c r="U86" s="377">
        <v>140000</v>
      </c>
      <c r="V86" s="377">
        <f t="shared" si="5"/>
        <v>25200</v>
      </c>
      <c r="W86" s="377">
        <v>0</v>
      </c>
      <c r="X86" s="384">
        <v>184</v>
      </c>
      <c r="Y86" s="385" t="s">
        <v>47</v>
      </c>
      <c r="Z86" s="386">
        <f t="shared" si="49"/>
        <v>114800</v>
      </c>
      <c r="AA86" s="387"/>
      <c r="AB86" s="388"/>
      <c r="AC86" s="379">
        <f t="shared" si="55"/>
        <v>70000</v>
      </c>
      <c r="AD86" s="377"/>
      <c r="AE86" s="377"/>
      <c r="AF86" s="378" t="s">
        <v>231</v>
      </c>
      <c r="AG86" s="389">
        <v>8</v>
      </c>
      <c r="AH86" s="395">
        <v>7</v>
      </c>
      <c r="AI86" s="391" t="s">
        <v>229</v>
      </c>
      <c r="AJ86" s="378"/>
      <c r="AK86" s="378"/>
      <c r="AL86" s="383">
        <v>0</v>
      </c>
      <c r="AM86" s="380" t="s">
        <v>50</v>
      </c>
      <c r="AN86" s="377" t="s">
        <v>51</v>
      </c>
      <c r="AO86" s="377"/>
      <c r="AP86" s="383"/>
      <c r="AQ86" s="383"/>
      <c r="AR86" s="383"/>
      <c r="AS86" s="383"/>
      <c r="AU8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100095, 'Б-100095-13',date'2016-03-03',2, 7, 7, 'RUR', 1, 18, date'2016-03-06', date'2016-03-07', 1000951, 1, to_date('2016-03-08 00:00:00','YYYY-MM-DD HH24:MI:SS'), 140000, 25200, 0, 184, 0, 'c1', 8,null);insert into xxxx_oebs_cash_payment_test (ID, INVOICE_ID, OEBS_PAYMENT, DOC_DATE, COMISS_DATE) values (s_xxxx_oebs_cash_payment_test.NEXTVAL, 100095, 70000, to_date('2016-03-08 00:00:00','YYYY-MM-DD HH24:MI:SS'), date'2016-03-31' );insert into xxxx_client_discount_m  (ID,CLIENT_ID,CLIENT_AVG_DISCOUNT,DT) values (s_xxxx_client_discount_m.NEXTVAL,184, 7, date'2016-03-01');</v>
      </c>
    </row>
    <row r="87" spans="1:47" ht="15" customHeight="1" x14ac:dyDescent="0.3">
      <c r="A87" s="375">
        <v>15</v>
      </c>
      <c r="B87" s="376"/>
      <c r="C87" s="377" t="str">
        <f t="shared" si="52"/>
        <v>100015</v>
      </c>
      <c r="D87" s="377" t="str">
        <f t="shared" si="53"/>
        <v>100015/13</v>
      </c>
      <c r="E87" s="378" t="s">
        <v>251</v>
      </c>
      <c r="F87" s="378" t="s">
        <v>252</v>
      </c>
      <c r="G87" s="377">
        <v>8</v>
      </c>
      <c r="H87" s="379">
        <v>100096</v>
      </c>
      <c r="I87" s="380" t="str">
        <f t="shared" si="3"/>
        <v>Б-100096-13</v>
      </c>
      <c r="J87" s="381">
        <v>2</v>
      </c>
      <c r="K87" s="398">
        <v>2</v>
      </c>
      <c r="L87" s="377" t="s">
        <v>42</v>
      </c>
      <c r="M87" s="381">
        <v>1</v>
      </c>
      <c r="N87" s="377">
        <v>18</v>
      </c>
      <c r="O87" s="378" t="s">
        <v>169</v>
      </c>
      <c r="P87" s="378" t="s">
        <v>234</v>
      </c>
      <c r="Q87" s="378" t="s">
        <v>235</v>
      </c>
      <c r="R87" s="383" t="str">
        <f t="shared" si="54"/>
        <v>1000961</v>
      </c>
      <c r="S87" s="380">
        <v>1</v>
      </c>
      <c r="T87" s="378" t="s">
        <v>141</v>
      </c>
      <c r="U87" s="377">
        <v>60000</v>
      </c>
      <c r="V87" s="377">
        <f t="shared" si="5"/>
        <v>10800</v>
      </c>
      <c r="W87" s="377">
        <v>0</v>
      </c>
      <c r="X87" s="384">
        <v>185</v>
      </c>
      <c r="Y87" s="385" t="s">
        <v>47</v>
      </c>
      <c r="Z87" s="386">
        <f t="shared" si="49"/>
        <v>49200</v>
      </c>
      <c r="AA87" s="387"/>
      <c r="AB87" s="388"/>
      <c r="AC87" s="379">
        <f t="shared" si="55"/>
        <v>30000</v>
      </c>
      <c r="AD87" s="377"/>
      <c r="AE87" s="377"/>
      <c r="AF87" s="378" t="s">
        <v>231</v>
      </c>
      <c r="AG87" s="389">
        <v>8</v>
      </c>
      <c r="AH87" s="397">
        <v>20</v>
      </c>
      <c r="AI87" s="391" t="s">
        <v>229</v>
      </c>
      <c r="AJ87" s="378"/>
      <c r="AK87" s="378"/>
      <c r="AL87" s="383">
        <v>0</v>
      </c>
      <c r="AM87" s="380" t="s">
        <v>50</v>
      </c>
      <c r="AN87" s="377" t="s">
        <v>51</v>
      </c>
      <c r="AO87" s="377"/>
      <c r="AP87" s="383"/>
      <c r="AQ87" s="383"/>
      <c r="AR87" s="383"/>
      <c r="AS87" s="383"/>
      <c r="AU8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100096, 'Б-100096-13',date'2016-03-04',2, 2, 2, 'RUR', 1, 18, date'2016-03-06', date'2016-03-07', 1000961, 1, to_date('2016-03-09 00:00:00','YYYY-MM-DD HH24:MI:SS'), 60000, 10800, 0, 185, 0, 'c1', 8,null);insert into xxxx_oebs_cash_payment_test (ID, INVOICE_ID, OEBS_PAYMENT, DOC_DATE, COMISS_DATE) values (s_xxxx_oebs_cash_payment_test.NEXTVAL, 100096, 30000, to_date('2016-03-09 00:00:00','YYYY-MM-DD HH24:MI:SS'), date'2016-03-31' );insert into xxxx_client_discount_m  (ID,CLIENT_ID,CLIENT_AVG_DISCOUNT,DT) values (s_xxxx_client_discount_m.NEXTVAL,185, 20, date'2016-03-01');</v>
      </c>
    </row>
    <row r="88" spans="1:47" ht="15" customHeight="1" x14ac:dyDescent="0.3">
      <c r="A88" s="375">
        <v>15</v>
      </c>
      <c r="B88" s="376"/>
      <c r="C88" s="377" t="str">
        <f t="shared" si="52"/>
        <v>100015</v>
      </c>
      <c r="D88" s="377" t="str">
        <f t="shared" si="53"/>
        <v>100015/13</v>
      </c>
      <c r="E88" s="378" t="s">
        <v>251</v>
      </c>
      <c r="F88" s="378" t="s">
        <v>252</v>
      </c>
      <c r="G88" s="377">
        <v>8</v>
      </c>
      <c r="H88" s="379">
        <v>100097</v>
      </c>
      <c r="I88" s="380" t="str">
        <f t="shared" si="3"/>
        <v>Б-100097-13</v>
      </c>
      <c r="J88" s="381">
        <v>2</v>
      </c>
      <c r="K88" s="398">
        <v>1</v>
      </c>
      <c r="L88" s="377" t="s">
        <v>42</v>
      </c>
      <c r="M88" s="381">
        <v>1</v>
      </c>
      <c r="N88" s="377">
        <v>18</v>
      </c>
      <c r="O88" s="378" t="s">
        <v>170</v>
      </c>
      <c r="P88" s="378" t="s">
        <v>234</v>
      </c>
      <c r="Q88" s="378" t="s">
        <v>235</v>
      </c>
      <c r="R88" s="383" t="str">
        <f t="shared" si="54"/>
        <v>1000971</v>
      </c>
      <c r="S88" s="380">
        <v>1</v>
      </c>
      <c r="T88" s="378" t="s">
        <v>142</v>
      </c>
      <c r="U88" s="377">
        <v>23904</v>
      </c>
      <c r="V88" s="377">
        <f t="shared" si="5"/>
        <v>4302.72</v>
      </c>
      <c r="W88" s="377">
        <v>0</v>
      </c>
      <c r="X88" s="384">
        <v>186</v>
      </c>
      <c r="Y88" s="385" t="s">
        <v>47</v>
      </c>
      <c r="Z88" s="386">
        <f t="shared" si="49"/>
        <v>19601.28</v>
      </c>
      <c r="AA88" s="409">
        <f>SUM(Z84:Z88)</f>
        <v>298401.28000000003</v>
      </c>
      <c r="AB88" s="388"/>
      <c r="AC88" s="379">
        <f t="shared" si="55"/>
        <v>11952</v>
      </c>
      <c r="AD88" s="377"/>
      <c r="AE88" s="377"/>
      <c r="AF88" s="378" t="s">
        <v>231</v>
      </c>
      <c r="AG88" s="389">
        <v>8</v>
      </c>
      <c r="AH88" s="397">
        <v>13</v>
      </c>
      <c r="AI88" s="391" t="s">
        <v>229</v>
      </c>
      <c r="AJ88" s="378"/>
      <c r="AK88" s="378"/>
      <c r="AL88" s="383">
        <v>0</v>
      </c>
      <c r="AM88" s="380" t="s">
        <v>50</v>
      </c>
      <c r="AN88" s="377" t="s">
        <v>51</v>
      </c>
      <c r="AO88" s="377"/>
      <c r="AP88" s="383"/>
      <c r="AQ88" s="383"/>
      <c r="AR88" s="383"/>
      <c r="AS88" s="383"/>
      <c r="AU8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100097, 'Б-100097-13',date'2016-03-05',2, 1, 1, 'RUR', 1, 18, date'2016-03-06', date'2016-03-07', 1000971, 1, to_date('2016-03-11 00:00:00','YYYY-MM-DD HH24:MI:SS'), 23904, 4302.72, 0, 186, 0, 'c1', 8,null);insert into xxxx_oebs_cash_payment_test (ID, INVOICE_ID, OEBS_PAYMENT, DOC_DATE, COMISS_DATE) values (s_xxxx_oebs_cash_payment_test.NEXTVAL, 100097, 11952, to_date('2016-03-11 00:00:00','YYYY-MM-DD HH24:MI:SS'), date'2016-03-31' );insert into xxxx_client_discount_m  (ID,CLIENT_ID,CLIENT_AVG_DISCOUNT,DT) values (s_xxxx_client_discount_m.NEXTVAL,186, 13, date'2016-03-01');</v>
      </c>
    </row>
    <row r="89" spans="1:47" ht="15" customHeight="1" x14ac:dyDescent="0.3">
      <c r="A89" s="375">
        <v>15</v>
      </c>
      <c r="B89" s="376"/>
      <c r="C89" s="377" t="str">
        <f>"1000"&amp;A89</f>
        <v>100015</v>
      </c>
      <c r="D89" s="377" t="str">
        <f>"1000"&amp;A89&amp;"/13"</f>
        <v>100015/13</v>
      </c>
      <c r="E89" s="378" t="s">
        <v>251</v>
      </c>
      <c r="F89" s="378" t="s">
        <v>252</v>
      </c>
      <c r="G89" s="377">
        <v>8</v>
      </c>
      <c r="H89" s="379">
        <v>100098</v>
      </c>
      <c r="I89" s="380" t="str">
        <f>"Б-"&amp;H89&amp;"-13"</f>
        <v>Б-100098-13</v>
      </c>
      <c r="J89" s="381">
        <v>2</v>
      </c>
      <c r="K89" s="377">
        <v>7</v>
      </c>
      <c r="L89" s="377" t="s">
        <v>42</v>
      </c>
      <c r="M89" s="381">
        <v>1</v>
      </c>
      <c r="N89" s="377">
        <v>18</v>
      </c>
      <c r="O89" s="378" t="s">
        <v>167</v>
      </c>
      <c r="P89" s="378" t="s">
        <v>234</v>
      </c>
      <c r="Q89" s="378" t="s">
        <v>235</v>
      </c>
      <c r="R89" s="383" t="str">
        <f>H89&amp;"1"</f>
        <v>1000981</v>
      </c>
      <c r="S89" s="380">
        <v>1</v>
      </c>
      <c r="T89" s="394" t="s">
        <v>143</v>
      </c>
      <c r="U89" s="377">
        <v>139000</v>
      </c>
      <c r="V89" s="377">
        <f>U89*0.18</f>
        <v>25020</v>
      </c>
      <c r="W89" s="377">
        <v>0</v>
      </c>
      <c r="X89" s="384">
        <v>187</v>
      </c>
      <c r="Y89" s="385" t="s">
        <v>47</v>
      </c>
      <c r="Z89" s="386">
        <f t="shared" si="49"/>
        <v>113980</v>
      </c>
      <c r="AA89" s="387"/>
      <c r="AB89" s="386">
        <f>U89/(U89+U91)</f>
        <v>0.69499999999999995</v>
      </c>
      <c r="AC89" s="379">
        <f>U89*0.5</f>
        <v>69500</v>
      </c>
      <c r="AD89" s="377"/>
      <c r="AE89" s="377"/>
      <c r="AF89" s="394" t="s">
        <v>232</v>
      </c>
      <c r="AG89" s="389">
        <v>8</v>
      </c>
      <c r="AH89" s="390">
        <v>13</v>
      </c>
      <c r="AI89" s="391" t="s">
        <v>229</v>
      </c>
      <c r="AJ89" s="378"/>
      <c r="AK89" s="378"/>
      <c r="AL89" s="383">
        <v>0</v>
      </c>
      <c r="AM89" s="380" t="s">
        <v>50</v>
      </c>
      <c r="AN89" s="377" t="s">
        <v>51</v>
      </c>
      <c r="AO89" s="377"/>
      <c r="AP89" s="383"/>
      <c r="AQ89" s="383"/>
      <c r="AR89" s="383"/>
      <c r="AS89" s="416">
        <v>0.69499999999999995</v>
      </c>
      <c r="AU8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100098, 'Б-100098-13',date'2016-03-02',2, 7, 7, 'RUR', 1, 18, date'2016-03-06', date'2016-03-07', 1000981, 1, to_date('2016-04-07 00:00:00','YYYY-MM-DD HH24:MI:SS'), 139000, 25020, 0, 187, 0, 'c1', 8,null);insert into xxxx_oebs_cash_payment_test (ID, INVOICE_ID, OEBS_PAYMENT, DOC_DATE, COMISS_DATE) values (s_xxxx_oebs_cash_payment_test.NEXTVAL, 100098, 69500, to_date('2016-04-07 00:00:00','YYYY-MM-DD HH24:MI:SS'), date'2016-04-30' );insert into xxxx_client_discount_m  (ID,CLIENT_ID,CLIENT_AVG_DISCOUNT,DT) values (s_xxxx_client_discount_m.NEXTVAL,187, 13, date'2016-03-01');</v>
      </c>
    </row>
    <row r="90" spans="1:47" ht="15" customHeight="1" x14ac:dyDescent="0.3">
      <c r="A90" s="375">
        <v>15</v>
      </c>
      <c r="B90" s="376"/>
      <c r="C90" s="377" t="str">
        <f t="shared" ref="C90:C93" si="56">"1000"&amp;A90</f>
        <v>100015</v>
      </c>
      <c r="D90" s="377" t="str">
        <f t="shared" ref="D90:D93" si="57">"1000"&amp;A90&amp;"/13"</f>
        <v>100015/13</v>
      </c>
      <c r="E90" s="378" t="s">
        <v>251</v>
      </c>
      <c r="F90" s="378" t="s">
        <v>252</v>
      </c>
      <c r="G90" s="377">
        <v>8</v>
      </c>
      <c r="H90" s="379">
        <v>100099</v>
      </c>
      <c r="I90" s="380" t="str">
        <f t="shared" si="3"/>
        <v>Б-100099-13</v>
      </c>
      <c r="J90" s="381">
        <v>2</v>
      </c>
      <c r="K90" s="382">
        <v>3</v>
      </c>
      <c r="L90" s="377" t="s">
        <v>42</v>
      </c>
      <c r="M90" s="381">
        <v>1</v>
      </c>
      <c r="N90" s="377">
        <v>18</v>
      </c>
      <c r="O90" s="378" t="s">
        <v>168</v>
      </c>
      <c r="P90" s="378" t="s">
        <v>234</v>
      </c>
      <c r="Q90" s="378" t="s">
        <v>235</v>
      </c>
      <c r="R90" s="383" t="str">
        <f t="shared" ref="R90:R93" si="58">H90&amp;"1"</f>
        <v>1000991</v>
      </c>
      <c r="S90" s="380">
        <v>1</v>
      </c>
      <c r="T90" s="394" t="s">
        <v>144</v>
      </c>
      <c r="U90" s="377">
        <v>80000</v>
      </c>
      <c r="V90" s="377">
        <f t="shared" si="5"/>
        <v>14400</v>
      </c>
      <c r="W90" s="377">
        <v>0</v>
      </c>
      <c r="X90" s="384">
        <v>188</v>
      </c>
      <c r="Y90" s="385" t="s">
        <v>47</v>
      </c>
      <c r="Z90" s="386">
        <f t="shared" si="49"/>
        <v>65600</v>
      </c>
      <c r="AA90" s="387"/>
      <c r="AB90" s="388"/>
      <c r="AC90" s="379">
        <f t="shared" ref="AC90:AC93" si="59">U90*0.5</f>
        <v>40000</v>
      </c>
      <c r="AD90" s="377"/>
      <c r="AE90" s="377"/>
      <c r="AF90" s="394" t="s">
        <v>232</v>
      </c>
      <c r="AG90" s="389">
        <v>8</v>
      </c>
      <c r="AH90" s="395">
        <v>7</v>
      </c>
      <c r="AI90" s="391" t="s">
        <v>229</v>
      </c>
      <c r="AJ90" s="378"/>
      <c r="AK90" s="378"/>
      <c r="AL90" s="383">
        <v>0</v>
      </c>
      <c r="AM90" s="380" t="s">
        <v>50</v>
      </c>
      <c r="AN90" s="377" t="s">
        <v>51</v>
      </c>
      <c r="AO90" s="377"/>
      <c r="AP90" s="383"/>
      <c r="AQ90" s="383"/>
      <c r="AR90" s="383"/>
      <c r="AS90" s="383" t="s">
        <v>80</v>
      </c>
      <c r="AU9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100099, 'Б-100099-13',date'2016-03-03',2, 3, 3, 'RUR', 1, 18, date'2016-03-06', date'2016-03-07', 1000991, 1, to_date('2016-04-08 00:00:00','YYYY-MM-DD HH24:MI:SS'), 80000, 14400, 0, 188, 0, 'c1', 8,null);insert into xxxx_oebs_cash_payment_test (ID, INVOICE_ID, OEBS_PAYMENT, DOC_DATE, COMISS_DATE) values (s_xxxx_oebs_cash_payment_test.NEXTVAL, 100099, 40000, to_date('2016-04-08 00:00:00','YYYY-MM-DD HH24:MI:SS'), date'2016-04-30' );insert into xxxx_client_discount_m  (ID,CLIENT_ID,CLIENT_AVG_DISCOUNT,DT) values (s_xxxx_client_discount_m.NEXTVAL,188, 7, date'2016-03-01');</v>
      </c>
    </row>
    <row r="91" spans="1:47" ht="15" customHeight="1" x14ac:dyDescent="0.3">
      <c r="A91" s="375">
        <v>15</v>
      </c>
      <c r="B91" s="376"/>
      <c r="C91" s="377" t="str">
        <f t="shared" si="56"/>
        <v>100015</v>
      </c>
      <c r="D91" s="377" t="str">
        <f t="shared" si="57"/>
        <v>100015/13</v>
      </c>
      <c r="E91" s="378" t="s">
        <v>251</v>
      </c>
      <c r="F91" s="378" t="s">
        <v>252</v>
      </c>
      <c r="G91" s="377">
        <v>8</v>
      </c>
      <c r="H91" s="379">
        <v>100100</v>
      </c>
      <c r="I91" s="380" t="str">
        <f t="shared" ref="I91:I93" si="60">"Б-"&amp;H91&amp;"-13"</f>
        <v>Б-100100-13</v>
      </c>
      <c r="J91" s="381">
        <v>2</v>
      </c>
      <c r="K91" s="377">
        <v>7</v>
      </c>
      <c r="L91" s="377" t="s">
        <v>42</v>
      </c>
      <c r="M91" s="381">
        <v>1</v>
      </c>
      <c r="N91" s="377">
        <v>18</v>
      </c>
      <c r="O91" s="378" t="s">
        <v>168</v>
      </c>
      <c r="P91" s="378" t="s">
        <v>234</v>
      </c>
      <c r="Q91" s="378" t="s">
        <v>235</v>
      </c>
      <c r="R91" s="383" t="str">
        <f t="shared" si="58"/>
        <v>1001001</v>
      </c>
      <c r="S91" s="380">
        <v>1</v>
      </c>
      <c r="T91" s="394" t="s">
        <v>144</v>
      </c>
      <c r="U91" s="377">
        <v>61000</v>
      </c>
      <c r="V91" s="377">
        <f t="shared" ref="V91:V93" si="61">U91*0.18</f>
        <v>10980</v>
      </c>
      <c r="W91" s="377">
        <v>0</v>
      </c>
      <c r="X91" s="384">
        <v>189</v>
      </c>
      <c r="Y91" s="385" t="s">
        <v>47</v>
      </c>
      <c r="Z91" s="386">
        <f t="shared" si="49"/>
        <v>50020</v>
      </c>
      <c r="AA91" s="387"/>
      <c r="AB91" s="388"/>
      <c r="AC91" s="379">
        <f t="shared" si="59"/>
        <v>30500</v>
      </c>
      <c r="AD91" s="377"/>
      <c r="AE91" s="377"/>
      <c r="AF91" s="394" t="s">
        <v>232</v>
      </c>
      <c r="AG91" s="389">
        <v>8</v>
      </c>
      <c r="AH91" s="395">
        <v>7</v>
      </c>
      <c r="AI91" s="391" t="s">
        <v>229</v>
      </c>
      <c r="AJ91" s="378"/>
      <c r="AK91" s="378"/>
      <c r="AL91" s="383">
        <v>0</v>
      </c>
      <c r="AM91" s="380" t="s">
        <v>50</v>
      </c>
      <c r="AN91" s="377" t="s">
        <v>51</v>
      </c>
      <c r="AO91" s="377"/>
      <c r="AP91" s="383"/>
      <c r="AQ91" s="383"/>
      <c r="AR91" s="383"/>
      <c r="AS91" s="383"/>
      <c r="AU9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100100, 'Б-100100-13',date'2016-03-03',2, 7, 7, 'RUR', 1, 18, date'2016-03-06', date'2016-03-07', 1001001, 1, to_date('2016-04-08 00:00:00','YYYY-MM-DD HH24:MI:SS'), 61000, 10980, 0, 189, 0, 'c1', 8,null);insert into xxxx_oebs_cash_payment_test (ID, INVOICE_ID, OEBS_PAYMENT, DOC_DATE, COMISS_DATE) values (s_xxxx_oebs_cash_payment_test.NEXTVAL, 100100, 30500, to_date('2016-04-08 00:00:00','YYYY-MM-DD HH24:MI:SS'), date'2016-04-30' );insert into xxxx_client_discount_m  (ID,CLIENT_ID,CLIENT_AVG_DISCOUNT,DT) values (s_xxxx_client_discount_m.NEXTVAL,189, 7, date'2016-03-01');</v>
      </c>
    </row>
    <row r="92" spans="1:47" ht="15" customHeight="1" x14ac:dyDescent="0.3">
      <c r="A92" s="375">
        <v>15</v>
      </c>
      <c r="B92" s="376"/>
      <c r="C92" s="377" t="str">
        <f t="shared" si="56"/>
        <v>100015</v>
      </c>
      <c r="D92" s="377" t="str">
        <f t="shared" si="57"/>
        <v>100015/13</v>
      </c>
      <c r="E92" s="378" t="s">
        <v>251</v>
      </c>
      <c r="F92" s="378" t="s">
        <v>252</v>
      </c>
      <c r="G92" s="377">
        <v>8</v>
      </c>
      <c r="H92" s="379">
        <v>100101</v>
      </c>
      <c r="I92" s="380" t="str">
        <f t="shared" si="60"/>
        <v>Б-100101-13</v>
      </c>
      <c r="J92" s="381">
        <v>2</v>
      </c>
      <c r="K92" s="398">
        <v>2</v>
      </c>
      <c r="L92" s="377" t="s">
        <v>42</v>
      </c>
      <c r="M92" s="381">
        <v>1</v>
      </c>
      <c r="N92" s="377">
        <v>18</v>
      </c>
      <c r="O92" s="378" t="s">
        <v>169</v>
      </c>
      <c r="P92" s="378" t="s">
        <v>234</v>
      </c>
      <c r="Q92" s="378" t="s">
        <v>235</v>
      </c>
      <c r="R92" s="383" t="str">
        <f t="shared" si="58"/>
        <v>1001011</v>
      </c>
      <c r="S92" s="380">
        <v>1</v>
      </c>
      <c r="T92" s="394" t="s">
        <v>145</v>
      </c>
      <c r="U92" s="377">
        <v>60000</v>
      </c>
      <c r="V92" s="377">
        <f t="shared" si="61"/>
        <v>10800</v>
      </c>
      <c r="W92" s="377">
        <v>0</v>
      </c>
      <c r="X92" s="384">
        <v>190</v>
      </c>
      <c r="Y92" s="385" t="s">
        <v>47</v>
      </c>
      <c r="Z92" s="386">
        <f t="shared" si="49"/>
        <v>49200</v>
      </c>
      <c r="AA92" s="387"/>
      <c r="AB92" s="388"/>
      <c r="AC92" s="379">
        <f t="shared" si="59"/>
        <v>30000</v>
      </c>
      <c r="AD92" s="377"/>
      <c r="AE92" s="377"/>
      <c r="AF92" s="394" t="s">
        <v>232</v>
      </c>
      <c r="AG92" s="389">
        <v>8</v>
      </c>
      <c r="AH92" s="397">
        <v>20</v>
      </c>
      <c r="AI92" s="391" t="s">
        <v>229</v>
      </c>
      <c r="AJ92" s="378"/>
      <c r="AK92" s="378"/>
      <c r="AL92" s="383">
        <v>0</v>
      </c>
      <c r="AM92" s="380" t="s">
        <v>50</v>
      </c>
      <c r="AN92" s="377" t="s">
        <v>51</v>
      </c>
      <c r="AO92" s="377"/>
      <c r="AP92" s="383"/>
      <c r="AQ92" s="383"/>
      <c r="AR92" s="383"/>
      <c r="AS92" s="383"/>
      <c r="AU9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100101, 'Б-100101-13',date'2016-03-04',2, 2, 2, 'RUR', 1, 18, date'2016-03-06', date'2016-03-07', 1001011, 1, to_date('2016-04-09 00:00:00','YYYY-MM-DD HH24:MI:SS'), 60000, 10800, 0, 190, 0, 'c1', 8,null);insert into xxxx_oebs_cash_payment_test (ID, INVOICE_ID, OEBS_PAYMENT, DOC_DATE, COMISS_DATE) values (s_xxxx_oebs_cash_payment_test.NEXTVAL, 100101, 30000, to_date('2016-04-09 00:00:00','YYYY-MM-DD HH24:MI:SS'), date'2016-04-30' );insert into xxxx_client_discount_m  (ID,CLIENT_ID,CLIENT_AVG_DISCOUNT,DT) values (s_xxxx_client_discount_m.NEXTVAL,190, 20, date'2016-03-01');</v>
      </c>
    </row>
    <row r="93" spans="1:47" ht="15" customHeight="1" x14ac:dyDescent="0.3">
      <c r="A93" s="375">
        <v>15</v>
      </c>
      <c r="B93" s="376"/>
      <c r="C93" s="377" t="str">
        <f t="shared" si="56"/>
        <v>100015</v>
      </c>
      <c r="D93" s="377" t="str">
        <f t="shared" si="57"/>
        <v>100015/13</v>
      </c>
      <c r="E93" s="378" t="s">
        <v>251</v>
      </c>
      <c r="F93" s="378" t="s">
        <v>252</v>
      </c>
      <c r="G93" s="377">
        <v>8</v>
      </c>
      <c r="H93" s="379">
        <v>100102</v>
      </c>
      <c r="I93" s="380" t="str">
        <f t="shared" si="60"/>
        <v>Б-100102-13</v>
      </c>
      <c r="J93" s="381">
        <v>2</v>
      </c>
      <c r="K93" s="382">
        <v>1</v>
      </c>
      <c r="L93" s="377" t="s">
        <v>42</v>
      </c>
      <c r="M93" s="381">
        <v>1</v>
      </c>
      <c r="N93" s="377">
        <v>18</v>
      </c>
      <c r="O93" s="378" t="s">
        <v>170</v>
      </c>
      <c r="P93" s="378" t="s">
        <v>234</v>
      </c>
      <c r="Q93" s="378" t="s">
        <v>235</v>
      </c>
      <c r="R93" s="383" t="str">
        <f t="shared" si="58"/>
        <v>1001021</v>
      </c>
      <c r="S93" s="380">
        <v>1</v>
      </c>
      <c r="T93" s="394" t="s">
        <v>146</v>
      </c>
      <c r="U93" s="377">
        <v>23902</v>
      </c>
      <c r="V93" s="377">
        <f t="shared" si="61"/>
        <v>4302.3599999999997</v>
      </c>
      <c r="W93" s="377">
        <v>0</v>
      </c>
      <c r="X93" s="384">
        <v>191</v>
      </c>
      <c r="Y93" s="385" t="s">
        <v>47</v>
      </c>
      <c r="Z93" s="386">
        <f t="shared" si="49"/>
        <v>19599.64</v>
      </c>
      <c r="AA93" s="409">
        <f>SUM(Z89:Z93)</f>
        <v>298399.64</v>
      </c>
      <c r="AB93" s="388"/>
      <c r="AC93" s="379">
        <f t="shared" si="59"/>
        <v>11951</v>
      </c>
      <c r="AD93" s="377"/>
      <c r="AE93" s="377"/>
      <c r="AF93" s="394" t="s">
        <v>232</v>
      </c>
      <c r="AG93" s="389">
        <v>8</v>
      </c>
      <c r="AH93" s="395">
        <v>13</v>
      </c>
      <c r="AI93" s="391" t="s">
        <v>229</v>
      </c>
      <c r="AJ93" s="378"/>
      <c r="AK93" s="378"/>
      <c r="AL93" s="383">
        <v>0</v>
      </c>
      <c r="AM93" s="380" t="s">
        <v>50</v>
      </c>
      <c r="AN93" s="377" t="s">
        <v>51</v>
      </c>
      <c r="AO93" s="377"/>
      <c r="AP93" s="383"/>
      <c r="AQ93" s="383"/>
      <c r="AR93" s="383"/>
      <c r="AS93" s="443"/>
      <c r="AU9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100102, 'Б-100102-13',date'2016-03-05',2, 1, 1, 'RUR', 1, 18, date'2016-03-06', date'2016-03-07', 1001021, 1, to_date('2016-04-11 00:00:00','YYYY-MM-DD HH24:MI:SS'), 23902, 4302.36, 0, 191, 0, 'c1', 8,null);insert into xxxx_oebs_cash_payment_test (ID, INVOICE_ID, OEBS_PAYMENT, DOC_DATE, COMISS_DATE) values (s_xxxx_oebs_cash_payment_test.NEXTVAL, 100102, 11951, to_date('2016-04-11 00:00:00','YYYY-MM-DD HH24:MI:SS'), date'2016-04-30' );insert into xxxx_client_discount_m  (ID,CLIENT_ID,CLIENT_AVG_DISCOUNT,DT) values (s_xxxx_client_discount_m.NEXTVAL,191, 13, date'2016-03-01');</v>
      </c>
    </row>
    <row r="94" spans="1:47" ht="15" customHeight="1" x14ac:dyDescent="0.3">
      <c r="A94" s="375">
        <v>15</v>
      </c>
      <c r="B94" s="376"/>
      <c r="C94" s="377" t="str">
        <f>"1000"&amp;A94</f>
        <v>100015</v>
      </c>
      <c r="D94" s="377" t="str">
        <f>"1000"&amp;A94&amp;"/13"</f>
        <v>100015/13</v>
      </c>
      <c r="E94" s="378" t="s">
        <v>251</v>
      </c>
      <c r="F94" s="378" t="s">
        <v>252</v>
      </c>
      <c r="G94" s="377">
        <v>8</v>
      </c>
      <c r="H94" s="379">
        <v>100103</v>
      </c>
      <c r="I94" s="380" t="str">
        <f>"Б-"&amp;H94&amp;"-13"</f>
        <v>Б-100103-13</v>
      </c>
      <c r="J94" s="381">
        <v>2</v>
      </c>
      <c r="K94" s="377">
        <v>7</v>
      </c>
      <c r="L94" s="377" t="s">
        <v>42</v>
      </c>
      <c r="M94" s="381">
        <v>1</v>
      </c>
      <c r="N94" s="377">
        <v>18</v>
      </c>
      <c r="O94" s="378" t="s">
        <v>167</v>
      </c>
      <c r="P94" s="378" t="s">
        <v>234</v>
      </c>
      <c r="Q94" s="378" t="s">
        <v>235</v>
      </c>
      <c r="R94" s="383" t="str">
        <f>H94&amp;"1"</f>
        <v>1001031</v>
      </c>
      <c r="S94" s="380">
        <v>1</v>
      </c>
      <c r="T94" s="399" t="s">
        <v>147</v>
      </c>
      <c r="U94" s="377">
        <v>139000</v>
      </c>
      <c r="V94" s="377">
        <f>U94*0.18</f>
        <v>25020</v>
      </c>
      <c r="W94" s="377">
        <v>0</v>
      </c>
      <c r="X94" s="384">
        <v>192</v>
      </c>
      <c r="Y94" s="385" t="s">
        <v>47</v>
      </c>
      <c r="Z94" s="386">
        <f t="shared" si="49"/>
        <v>113980</v>
      </c>
      <c r="AA94" s="387"/>
      <c r="AB94" s="386">
        <f>U94/(U94+U96)</f>
        <v>0.6949930500694993</v>
      </c>
      <c r="AC94" s="379">
        <f>U94*0.5</f>
        <v>69500</v>
      </c>
      <c r="AD94" s="377"/>
      <c r="AE94" s="377"/>
      <c r="AF94" s="399" t="s">
        <v>422</v>
      </c>
      <c r="AG94" s="389">
        <v>8</v>
      </c>
      <c r="AH94" s="390">
        <v>13</v>
      </c>
      <c r="AI94" s="391" t="s">
        <v>229</v>
      </c>
      <c r="AJ94" s="378"/>
      <c r="AK94" s="378"/>
      <c r="AL94" s="383">
        <v>0</v>
      </c>
      <c r="AM94" s="380" t="s">
        <v>50</v>
      </c>
      <c r="AN94" s="377" t="s">
        <v>51</v>
      </c>
      <c r="AO94" s="377"/>
      <c r="AP94" s="383"/>
      <c r="AQ94" s="383"/>
      <c r="AR94" s="383"/>
      <c r="AS94" s="416">
        <v>0.6949930500694993</v>
      </c>
      <c r="AU9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100103, 'Б-100103-13',date'2016-03-02',2, 7, 7, 'RUR', 1, 18, date'2016-03-06', date'2016-03-07', 1001031, 1, to_date('2016-05-07 00:00:00','YYYY-MM-DD HH24:MI:SS'), 139000, 25020, 0, 192, 0, 'c1', 8,null);insert into xxxx_oebs_cash_payment_test (ID, INVOICE_ID, OEBS_PAYMENT, DOC_DATE, COMISS_DATE) values (s_xxxx_oebs_cash_payment_test.NEXTVAL, 100103, 69500, to_date('2016-05-07 00:00:00','YYYY-MM-DD HH24:MI:SS'), date'2016-05-31' );insert into xxxx_client_discount_m  (ID,CLIENT_ID,CLIENT_AVG_DISCOUNT,DT) values (s_xxxx_client_discount_m.NEXTVAL,192, 13, date'2016-03-01');</v>
      </c>
    </row>
    <row r="95" spans="1:47" ht="15" customHeight="1" x14ac:dyDescent="0.3">
      <c r="A95" s="375">
        <v>15</v>
      </c>
      <c r="B95" s="376"/>
      <c r="C95" s="377" t="str">
        <f t="shared" ref="C95:C98" si="62">"1000"&amp;A95</f>
        <v>100015</v>
      </c>
      <c r="D95" s="377" t="str">
        <f t="shared" ref="D95:D98" si="63">"1000"&amp;A95&amp;"/13"</f>
        <v>100015/13</v>
      </c>
      <c r="E95" s="378" t="s">
        <v>251</v>
      </c>
      <c r="F95" s="378" t="s">
        <v>252</v>
      </c>
      <c r="G95" s="377">
        <v>8</v>
      </c>
      <c r="H95" s="379">
        <v>100104</v>
      </c>
      <c r="I95" s="380" t="str">
        <f t="shared" ref="I95:I98" si="64">"Б-"&amp;H95&amp;"-13"</f>
        <v>Б-100104-13</v>
      </c>
      <c r="J95" s="381">
        <v>2</v>
      </c>
      <c r="K95" s="382">
        <v>3</v>
      </c>
      <c r="L95" s="377" t="s">
        <v>42</v>
      </c>
      <c r="M95" s="381">
        <v>1</v>
      </c>
      <c r="N95" s="377">
        <v>18</v>
      </c>
      <c r="O95" s="378" t="s">
        <v>168</v>
      </c>
      <c r="P95" s="378" t="s">
        <v>234</v>
      </c>
      <c r="Q95" s="378" t="s">
        <v>235</v>
      </c>
      <c r="R95" s="383" t="str">
        <f t="shared" ref="R95:R98" si="65">H95&amp;"1"</f>
        <v>1001041</v>
      </c>
      <c r="S95" s="380">
        <v>1</v>
      </c>
      <c r="T95" s="399" t="s">
        <v>148</v>
      </c>
      <c r="U95" s="377">
        <v>80000</v>
      </c>
      <c r="V95" s="377">
        <f t="shared" ref="V95:V98" si="66">U95*0.18</f>
        <v>14400</v>
      </c>
      <c r="W95" s="377">
        <v>0</v>
      </c>
      <c r="X95" s="384">
        <v>193</v>
      </c>
      <c r="Y95" s="385" t="s">
        <v>47</v>
      </c>
      <c r="Z95" s="386">
        <f t="shared" si="49"/>
        <v>65600</v>
      </c>
      <c r="AA95" s="387"/>
      <c r="AB95" s="388"/>
      <c r="AC95" s="379">
        <f t="shared" ref="AC95:AC98" si="67">U95*0.5</f>
        <v>40000</v>
      </c>
      <c r="AD95" s="377"/>
      <c r="AE95" s="377"/>
      <c r="AF95" s="399" t="s">
        <v>422</v>
      </c>
      <c r="AG95" s="389">
        <v>8</v>
      </c>
      <c r="AH95" s="395">
        <v>7</v>
      </c>
      <c r="AI95" s="391" t="s">
        <v>229</v>
      </c>
      <c r="AJ95" s="378"/>
      <c r="AK95" s="378"/>
      <c r="AL95" s="383">
        <v>0</v>
      </c>
      <c r="AM95" s="380" t="s">
        <v>50</v>
      </c>
      <c r="AN95" s="377" t="s">
        <v>51</v>
      </c>
      <c r="AO95" s="377"/>
      <c r="AP95" s="383"/>
      <c r="AQ95" s="383"/>
      <c r="AR95" s="383"/>
      <c r="AS95" s="443" t="s">
        <v>81</v>
      </c>
      <c r="AU9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100104, 'Б-100104-13',date'2016-03-03',2, 3, 3, 'RUR', 1, 18, date'2016-03-06', date'2016-03-07', 1001041, 1, to_date('2016-05-08 00:00:00','YYYY-MM-DD HH24:MI:SS'), 80000, 14400, 0, 193, 0, 'c1', 8,null);insert into xxxx_oebs_cash_payment_test (ID, INVOICE_ID, OEBS_PAYMENT, DOC_DATE, COMISS_DATE) values (s_xxxx_oebs_cash_payment_test.NEXTVAL, 100104, 40000, to_date('2016-05-08 00:00:00','YYYY-MM-DD HH24:MI:SS'), date'2016-05-31' );insert into xxxx_client_discount_m  (ID,CLIENT_ID,CLIENT_AVG_DISCOUNT,DT) values (s_xxxx_client_discount_m.NEXTVAL,193, 7, date'2016-03-01');</v>
      </c>
    </row>
    <row r="96" spans="1:47" ht="15" customHeight="1" x14ac:dyDescent="0.3">
      <c r="A96" s="375">
        <v>15</v>
      </c>
      <c r="B96" s="376"/>
      <c r="C96" s="377" t="str">
        <f t="shared" si="62"/>
        <v>100015</v>
      </c>
      <c r="D96" s="377" t="str">
        <f t="shared" si="63"/>
        <v>100015/13</v>
      </c>
      <c r="E96" s="378" t="s">
        <v>251</v>
      </c>
      <c r="F96" s="378" t="s">
        <v>252</v>
      </c>
      <c r="G96" s="377">
        <v>8</v>
      </c>
      <c r="H96" s="379">
        <v>100105</v>
      </c>
      <c r="I96" s="380" t="str">
        <f t="shared" si="64"/>
        <v>Б-100105-13</v>
      </c>
      <c r="J96" s="381">
        <v>2</v>
      </c>
      <c r="K96" s="377">
        <v>7</v>
      </c>
      <c r="L96" s="377" t="s">
        <v>42</v>
      </c>
      <c r="M96" s="381">
        <v>1</v>
      </c>
      <c r="N96" s="377">
        <v>18</v>
      </c>
      <c r="O96" s="378" t="s">
        <v>168</v>
      </c>
      <c r="P96" s="378" t="s">
        <v>234</v>
      </c>
      <c r="Q96" s="378" t="s">
        <v>235</v>
      </c>
      <c r="R96" s="383" t="str">
        <f t="shared" si="65"/>
        <v>1001051</v>
      </c>
      <c r="S96" s="380">
        <v>1</v>
      </c>
      <c r="T96" s="399" t="s">
        <v>148</v>
      </c>
      <c r="U96" s="377">
        <v>61002</v>
      </c>
      <c r="V96" s="377">
        <f t="shared" si="66"/>
        <v>10980.359999999999</v>
      </c>
      <c r="W96" s="377">
        <v>0</v>
      </c>
      <c r="X96" s="384">
        <v>194</v>
      </c>
      <c r="Y96" s="385" t="s">
        <v>47</v>
      </c>
      <c r="Z96" s="386">
        <f t="shared" si="49"/>
        <v>50021.64</v>
      </c>
      <c r="AA96" s="387"/>
      <c r="AB96" s="388"/>
      <c r="AC96" s="379">
        <f t="shared" si="67"/>
        <v>30501</v>
      </c>
      <c r="AD96" s="377"/>
      <c r="AE96" s="377"/>
      <c r="AF96" s="399" t="s">
        <v>422</v>
      </c>
      <c r="AG96" s="389">
        <v>8</v>
      </c>
      <c r="AH96" s="395">
        <v>7</v>
      </c>
      <c r="AI96" s="391" t="s">
        <v>229</v>
      </c>
      <c r="AJ96" s="378"/>
      <c r="AK96" s="378"/>
      <c r="AL96" s="383">
        <v>0</v>
      </c>
      <c r="AM96" s="380" t="s">
        <v>50</v>
      </c>
      <c r="AN96" s="377" t="s">
        <v>51</v>
      </c>
      <c r="AO96" s="377"/>
      <c r="AP96" s="383"/>
      <c r="AQ96" s="383"/>
      <c r="AR96" s="383"/>
      <c r="AS96" s="383"/>
      <c r="AU9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100105, 'Б-100105-13',date'2016-03-03',2, 7, 7, 'RUR', 1, 18, date'2016-03-06', date'2016-03-07', 1001051, 1, to_date('2016-05-08 00:00:00','YYYY-MM-DD HH24:MI:SS'), 61002, 10980.36, 0, 194, 0, 'c1', 8,null);insert into xxxx_oebs_cash_payment_test (ID, INVOICE_ID, OEBS_PAYMENT, DOC_DATE, COMISS_DATE) values (s_xxxx_oebs_cash_payment_test.NEXTVAL, 100105, 30501, to_date('2016-05-08 00:00:00','YYYY-MM-DD HH24:MI:SS'), date'2016-05-31' );insert into xxxx_client_discount_m  (ID,CLIENT_ID,CLIENT_AVG_DISCOUNT,DT) values (s_xxxx_client_discount_m.NEXTVAL,194, 7, date'2016-03-01');</v>
      </c>
    </row>
    <row r="97" spans="1:47" ht="15" customHeight="1" x14ac:dyDescent="0.3">
      <c r="A97" s="375">
        <v>15</v>
      </c>
      <c r="B97" s="376"/>
      <c r="C97" s="377" t="str">
        <f t="shared" si="62"/>
        <v>100015</v>
      </c>
      <c r="D97" s="377" t="str">
        <f t="shared" si="63"/>
        <v>100015/13</v>
      </c>
      <c r="E97" s="378" t="s">
        <v>251</v>
      </c>
      <c r="F97" s="378" t="s">
        <v>252</v>
      </c>
      <c r="G97" s="377">
        <v>8</v>
      </c>
      <c r="H97" s="379">
        <v>100106</v>
      </c>
      <c r="I97" s="380" t="str">
        <f t="shared" si="64"/>
        <v>Б-100106-13</v>
      </c>
      <c r="J97" s="381">
        <v>2</v>
      </c>
      <c r="K97" s="398">
        <v>2</v>
      </c>
      <c r="L97" s="377" t="s">
        <v>42</v>
      </c>
      <c r="M97" s="381">
        <v>1</v>
      </c>
      <c r="N97" s="377">
        <v>18</v>
      </c>
      <c r="O97" s="378" t="s">
        <v>169</v>
      </c>
      <c r="P97" s="378" t="s">
        <v>234</v>
      </c>
      <c r="Q97" s="378" t="s">
        <v>235</v>
      </c>
      <c r="R97" s="383" t="str">
        <f t="shared" si="65"/>
        <v>1001061</v>
      </c>
      <c r="S97" s="380">
        <v>1</v>
      </c>
      <c r="T97" s="399" t="s">
        <v>149</v>
      </c>
      <c r="U97" s="377">
        <v>6000000</v>
      </c>
      <c r="V97" s="377">
        <f t="shared" si="66"/>
        <v>1080000</v>
      </c>
      <c r="W97" s="377">
        <v>0</v>
      </c>
      <c r="X97" s="384">
        <v>195</v>
      </c>
      <c r="Y97" s="385" t="s">
        <v>47</v>
      </c>
      <c r="Z97" s="386">
        <f t="shared" si="49"/>
        <v>4920000</v>
      </c>
      <c r="AA97" s="387"/>
      <c r="AB97" s="388"/>
      <c r="AC97" s="379">
        <f t="shared" si="67"/>
        <v>3000000</v>
      </c>
      <c r="AD97" s="377"/>
      <c r="AE97" s="377"/>
      <c r="AF97" s="399" t="s">
        <v>422</v>
      </c>
      <c r="AG97" s="389">
        <v>8</v>
      </c>
      <c r="AH97" s="397">
        <v>20</v>
      </c>
      <c r="AI97" s="391" t="s">
        <v>229</v>
      </c>
      <c r="AJ97" s="378"/>
      <c r="AK97" s="378"/>
      <c r="AL97" s="383">
        <v>0</v>
      </c>
      <c r="AM97" s="380" t="s">
        <v>50</v>
      </c>
      <c r="AN97" s="377" t="s">
        <v>51</v>
      </c>
      <c r="AO97" s="377"/>
      <c r="AP97" s="383"/>
      <c r="AQ97" s="383"/>
      <c r="AR97" s="383"/>
      <c r="AS97" s="383"/>
      <c r="AU9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100106, 'Б-100106-13',date'2016-03-04',2, 2, 2, 'RUR', 1, 18, date'2016-03-06', date'2016-03-07', 1001061, 1, to_date('2016-05-09 00:00:00','YYYY-MM-DD HH24:MI:SS'), 6000000, 1080000, 0, 195, 0, 'c1', 8,null);insert into xxxx_oebs_cash_payment_test (ID, INVOICE_ID, OEBS_PAYMENT, DOC_DATE, COMISS_DATE) values (s_xxxx_oebs_cash_payment_test.NEXTVAL, 100106, 3000000, to_date('2016-05-09 00:00:00','YYYY-MM-DD HH24:MI:SS'), date'2016-05-31' );insert into xxxx_client_discount_m  (ID,CLIENT_ID,CLIENT_AVG_DISCOUNT,DT) values (s_xxxx_client_discount_m.NEXTVAL,195, 20, date'2016-03-01');</v>
      </c>
    </row>
    <row r="98" spans="1:47" s="330" customFormat="1" ht="15" customHeight="1" x14ac:dyDescent="0.3">
      <c r="A98" s="375">
        <v>15</v>
      </c>
      <c r="B98" s="440"/>
      <c r="C98" s="403" t="str">
        <f t="shared" si="62"/>
        <v>100015</v>
      </c>
      <c r="D98" s="403" t="str">
        <f t="shared" si="63"/>
        <v>100015/13</v>
      </c>
      <c r="E98" s="404" t="s">
        <v>251</v>
      </c>
      <c r="F98" s="404" t="s">
        <v>252</v>
      </c>
      <c r="G98" s="377">
        <v>8</v>
      </c>
      <c r="H98" s="379">
        <v>100107</v>
      </c>
      <c r="I98" s="403" t="str">
        <f t="shared" si="64"/>
        <v>Б-100107-13</v>
      </c>
      <c r="J98" s="381">
        <v>2</v>
      </c>
      <c r="K98" s="405">
        <v>1</v>
      </c>
      <c r="L98" s="403" t="s">
        <v>42</v>
      </c>
      <c r="M98" s="406">
        <v>1</v>
      </c>
      <c r="N98" s="403">
        <v>18</v>
      </c>
      <c r="O98" s="404" t="s">
        <v>170</v>
      </c>
      <c r="P98" s="404" t="s">
        <v>234</v>
      </c>
      <c r="Q98" s="404" t="s">
        <v>235</v>
      </c>
      <c r="R98" s="407" t="str">
        <f t="shared" si="65"/>
        <v>1001071</v>
      </c>
      <c r="S98" s="403">
        <v>1</v>
      </c>
      <c r="T98" s="401" t="s">
        <v>150</v>
      </c>
      <c r="U98" s="403">
        <v>23902</v>
      </c>
      <c r="V98" s="403">
        <f t="shared" si="66"/>
        <v>4302.3599999999997</v>
      </c>
      <c r="W98" s="403">
        <v>0</v>
      </c>
      <c r="X98" s="384">
        <v>196</v>
      </c>
      <c r="Y98" s="408" t="s">
        <v>47</v>
      </c>
      <c r="Z98" s="386">
        <f t="shared" si="49"/>
        <v>19599.64</v>
      </c>
      <c r="AA98" s="409">
        <f>SUM(Z94:Z98)</f>
        <v>5169201.2799999993</v>
      </c>
      <c r="AB98" s="388"/>
      <c r="AC98" s="410">
        <f t="shared" si="67"/>
        <v>11951</v>
      </c>
      <c r="AD98" s="403"/>
      <c r="AE98" s="403"/>
      <c r="AF98" s="401" t="s">
        <v>422</v>
      </c>
      <c r="AG98" s="411">
        <v>8</v>
      </c>
      <c r="AH98" s="412">
        <v>13</v>
      </c>
      <c r="AI98" s="413" t="s">
        <v>229</v>
      </c>
      <c r="AJ98" s="404"/>
      <c r="AK98" s="404"/>
      <c r="AL98" s="407">
        <v>0</v>
      </c>
      <c r="AM98" s="403" t="s">
        <v>50</v>
      </c>
      <c r="AN98" s="403" t="s">
        <v>51</v>
      </c>
      <c r="AO98" s="403"/>
      <c r="AP98" s="407"/>
      <c r="AQ98" s="407"/>
      <c r="AR98" s="407"/>
      <c r="AS98" s="407"/>
      <c r="AU98" s="33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100107, 'Б-100107-13',date'2016-03-05',2, 1, 1, 'RUR', 1, 18, date'2016-03-06', date'2016-03-07', 1001071, 1, to_date('2016-05-11 00:00:00','YYYY-MM-DD HH24:MI:SS'), 23902, 4302.36, 0, 196, 0, 'c1', 8,null);insert into xxxx_oebs_cash_payment_test (ID, INVOICE_ID, OEBS_PAYMENT, DOC_DATE, COMISS_DATE) values (s_xxxx_oebs_cash_payment_test.NEXTVAL, 100107, 11951, to_date('2016-05-11 00:00:00','YYYY-MM-DD HH24:MI:SS'), date'2016-05-31' );insert into xxxx_client_discount_m  (ID,CLIENT_ID,CLIENT_AVG_DISCOUNT,DT) values (s_xxxx_client_discount_m.NEXTVAL,196, 13, date'2016-03-01');</v>
      </c>
    </row>
    <row r="99" spans="1:47" ht="15" customHeight="1" x14ac:dyDescent="0.3">
      <c r="A99" s="375">
        <v>16</v>
      </c>
      <c r="B99" s="376"/>
      <c r="C99" s="377" t="str">
        <f>"1000"&amp;A99</f>
        <v>100016</v>
      </c>
      <c r="D99" s="377" t="str">
        <f>"1000"&amp;A99&amp;"/13"</f>
        <v>100016/13</v>
      </c>
      <c r="E99" s="378" t="s">
        <v>251</v>
      </c>
      <c r="F99" s="378" t="s">
        <v>252</v>
      </c>
      <c r="G99" s="377">
        <v>8</v>
      </c>
      <c r="H99" s="379">
        <v>100108</v>
      </c>
      <c r="I99" s="380" t="str">
        <f>"Б-"&amp;H99&amp;"-13"</f>
        <v>Б-100108-13</v>
      </c>
      <c r="J99" s="381">
        <v>2</v>
      </c>
      <c r="K99" s="382">
        <v>1</v>
      </c>
      <c r="L99" s="377" t="s">
        <v>42</v>
      </c>
      <c r="M99" s="381">
        <v>1</v>
      </c>
      <c r="N99" s="377">
        <v>18</v>
      </c>
      <c r="O99" s="378" t="s">
        <v>167</v>
      </c>
      <c r="P99" s="378" t="s">
        <v>234</v>
      </c>
      <c r="Q99" s="378" t="s">
        <v>235</v>
      </c>
      <c r="R99" s="383" t="str">
        <f>H99&amp;"1"</f>
        <v>1001081</v>
      </c>
      <c r="S99" s="380">
        <v>1</v>
      </c>
      <c r="T99" s="378" t="s">
        <v>139</v>
      </c>
      <c r="U99" s="377">
        <v>100000</v>
      </c>
      <c r="V99" s="377">
        <f>U99*0.18</f>
        <v>18000</v>
      </c>
      <c r="W99" s="377">
        <v>0</v>
      </c>
      <c r="X99" s="384">
        <v>197</v>
      </c>
      <c r="Y99" s="385" t="s">
        <v>47</v>
      </c>
      <c r="Z99" s="386">
        <f t="shared" si="49"/>
        <v>82000</v>
      </c>
      <c r="AA99" s="387"/>
      <c r="AB99" s="388"/>
      <c r="AC99" s="379">
        <f>U99*0.5</f>
        <v>50000</v>
      </c>
      <c r="AD99" s="377"/>
      <c r="AE99" s="377"/>
      <c r="AF99" s="378" t="s">
        <v>231</v>
      </c>
      <c r="AG99" s="389">
        <v>8</v>
      </c>
      <c r="AH99" s="390">
        <v>13</v>
      </c>
      <c r="AI99" s="391" t="s">
        <v>229</v>
      </c>
      <c r="AJ99" s="378"/>
      <c r="AK99" s="378"/>
      <c r="AL99" s="383">
        <v>0</v>
      </c>
      <c r="AM99" s="380" t="s">
        <v>50</v>
      </c>
      <c r="AN99" s="377" t="s">
        <v>51</v>
      </c>
      <c r="AO99" s="377"/>
      <c r="AP99" s="383"/>
      <c r="AQ99" s="383"/>
      <c r="AR99" s="383"/>
      <c r="AS99" s="383" t="s">
        <v>82</v>
      </c>
      <c r="AU9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100108, 'Б-100108-13',date'2016-03-02',2, 1, 1, 'RUR', 1, 18, date'2016-03-06', date'2016-03-07', 1001081, 1, to_date('2016-03-07 00:00:00','YYYY-MM-DD HH24:MI:SS'), 100000, 18000, 0, 197, 0, 'c1', 8,null);insert into xxxx_oebs_cash_payment_test (ID, INVOICE_ID, OEBS_PAYMENT, DOC_DATE, COMISS_DATE) values (s_xxxx_oebs_cash_payment_test.NEXTVAL, 100108, 50000, to_date('2016-03-07 00:00:00','YYYY-MM-DD HH24:MI:SS'), date'2016-03-31' );insert into xxxx_client_discount_m  (ID,CLIENT_ID,CLIENT_AVG_DISCOUNT,DT) values (s_xxxx_client_discount_m.NEXTVAL,197, 13, date'2016-03-01');</v>
      </c>
    </row>
    <row r="100" spans="1:47" ht="15" customHeight="1" x14ac:dyDescent="0.3">
      <c r="A100" s="375">
        <v>16</v>
      </c>
      <c r="B100" s="376"/>
      <c r="C100" s="377" t="str">
        <f t="shared" ref="C100:C103" si="68">"1000"&amp;A100</f>
        <v>100016</v>
      </c>
      <c r="D100" s="377" t="str">
        <f t="shared" ref="D100:D103" si="69">"1000"&amp;A100&amp;"/13"</f>
        <v>100016/13</v>
      </c>
      <c r="E100" s="378" t="s">
        <v>251</v>
      </c>
      <c r="F100" s="378" t="s">
        <v>252</v>
      </c>
      <c r="G100" s="377">
        <v>8</v>
      </c>
      <c r="H100" s="379">
        <v>100109</v>
      </c>
      <c r="I100" s="380" t="str">
        <f t="shared" ref="I100:I113" si="70">"Б-"&amp;H100&amp;"-13"</f>
        <v>Б-100109-13</v>
      </c>
      <c r="J100" s="381">
        <v>2</v>
      </c>
      <c r="K100" s="398">
        <v>2</v>
      </c>
      <c r="L100" s="377" t="s">
        <v>42</v>
      </c>
      <c r="M100" s="381">
        <v>1</v>
      </c>
      <c r="N100" s="377">
        <v>18</v>
      </c>
      <c r="O100" s="378" t="s">
        <v>168</v>
      </c>
      <c r="P100" s="378" t="s">
        <v>234</v>
      </c>
      <c r="Q100" s="378" t="s">
        <v>235</v>
      </c>
      <c r="R100" s="383" t="str">
        <f t="shared" ref="R100:R103" si="71">H100&amp;"1"</f>
        <v>1001091</v>
      </c>
      <c r="S100" s="380">
        <v>1</v>
      </c>
      <c r="T100" s="378" t="s">
        <v>140</v>
      </c>
      <c r="U100" s="377">
        <v>90000</v>
      </c>
      <c r="V100" s="377">
        <f t="shared" ref="V100:V113" si="72">U100*0.18</f>
        <v>16200</v>
      </c>
      <c r="W100" s="377">
        <v>0</v>
      </c>
      <c r="X100" s="384">
        <v>198</v>
      </c>
      <c r="Y100" s="385" t="s">
        <v>47</v>
      </c>
      <c r="Z100" s="386">
        <f t="shared" si="49"/>
        <v>73800</v>
      </c>
      <c r="AA100" s="387"/>
      <c r="AB100" s="429"/>
      <c r="AC100" s="379">
        <f t="shared" ref="AC100:AC103" si="73">U100*0.5</f>
        <v>45000</v>
      </c>
      <c r="AD100" s="377"/>
      <c r="AE100" s="377"/>
      <c r="AF100" s="378" t="s">
        <v>231</v>
      </c>
      <c r="AG100" s="389">
        <v>8</v>
      </c>
      <c r="AH100" s="395">
        <v>7</v>
      </c>
      <c r="AI100" s="391" t="s">
        <v>229</v>
      </c>
      <c r="AJ100" s="378"/>
      <c r="AK100" s="378"/>
      <c r="AL100" s="383">
        <v>0</v>
      </c>
      <c r="AM100" s="380" t="s">
        <v>50</v>
      </c>
      <c r="AN100" s="377" t="s">
        <v>51</v>
      </c>
      <c r="AO100" s="377"/>
      <c r="AP100" s="383"/>
      <c r="AQ100" s="383"/>
      <c r="AR100" s="383"/>
      <c r="AS100" s="383"/>
      <c r="AU10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100109, 'Б-100109-13',date'2016-03-03',2, 2, 2, 'RUR', 1, 18, date'2016-03-06', date'2016-03-07', 1001091, 1, to_date('2016-03-08 00:00:00','YYYY-MM-DD HH24:MI:SS'), 90000, 16200, 0, 198, 0, 'c1', 8,null);insert into xxxx_oebs_cash_payment_test (ID, INVOICE_ID, OEBS_PAYMENT, DOC_DATE, COMISS_DATE) values (s_xxxx_oebs_cash_payment_test.NEXTVAL, 100109, 45000, to_date('2016-03-08 00:00:00','YYYY-MM-DD HH24:MI:SS'), date'2016-03-31' );insert into xxxx_client_discount_m  (ID,CLIENT_ID,CLIENT_AVG_DISCOUNT,DT) values (s_xxxx_client_discount_m.NEXTVAL,198, 7, date'2016-03-01');</v>
      </c>
    </row>
    <row r="101" spans="1:47" ht="15" customHeight="1" x14ac:dyDescent="0.3">
      <c r="A101" s="375">
        <v>16</v>
      </c>
      <c r="B101" s="376"/>
      <c r="C101" s="377" t="str">
        <f t="shared" si="68"/>
        <v>100016</v>
      </c>
      <c r="D101" s="377" t="str">
        <f t="shared" si="69"/>
        <v>100016/13</v>
      </c>
      <c r="E101" s="378" t="s">
        <v>251</v>
      </c>
      <c r="F101" s="378" t="s">
        <v>252</v>
      </c>
      <c r="G101" s="377">
        <v>8</v>
      </c>
      <c r="H101" s="379">
        <v>100110</v>
      </c>
      <c r="I101" s="380" t="str">
        <f t="shared" si="70"/>
        <v>Б-100110-13</v>
      </c>
      <c r="J101" s="381">
        <v>2</v>
      </c>
      <c r="K101" s="382">
        <v>3</v>
      </c>
      <c r="L101" s="377" t="s">
        <v>42</v>
      </c>
      <c r="M101" s="381">
        <v>1</v>
      </c>
      <c r="N101" s="377">
        <v>18</v>
      </c>
      <c r="O101" s="378" t="s">
        <v>168</v>
      </c>
      <c r="P101" s="378" t="s">
        <v>234</v>
      </c>
      <c r="Q101" s="378" t="s">
        <v>235</v>
      </c>
      <c r="R101" s="383" t="str">
        <f t="shared" si="71"/>
        <v>1001101</v>
      </c>
      <c r="S101" s="380">
        <v>1</v>
      </c>
      <c r="T101" s="378" t="s">
        <v>140</v>
      </c>
      <c r="U101" s="377">
        <v>90000</v>
      </c>
      <c r="V101" s="377">
        <f t="shared" si="72"/>
        <v>16200</v>
      </c>
      <c r="W101" s="377">
        <v>0</v>
      </c>
      <c r="X101" s="384">
        <v>199</v>
      </c>
      <c r="Y101" s="385" t="s">
        <v>47</v>
      </c>
      <c r="Z101" s="386">
        <f t="shared" si="49"/>
        <v>73800</v>
      </c>
      <c r="AA101" s="387"/>
      <c r="AB101" s="429"/>
      <c r="AC101" s="379">
        <f t="shared" si="73"/>
        <v>45000</v>
      </c>
      <c r="AD101" s="377"/>
      <c r="AE101" s="377"/>
      <c r="AF101" s="378" t="s">
        <v>231</v>
      </c>
      <c r="AG101" s="389">
        <v>8</v>
      </c>
      <c r="AH101" s="395">
        <v>7</v>
      </c>
      <c r="AI101" s="391" t="s">
        <v>229</v>
      </c>
      <c r="AJ101" s="378"/>
      <c r="AK101" s="378"/>
      <c r="AL101" s="383">
        <v>0</v>
      </c>
      <c r="AM101" s="380" t="s">
        <v>50</v>
      </c>
      <c r="AN101" s="377" t="s">
        <v>51</v>
      </c>
      <c r="AO101" s="377"/>
      <c r="AP101" s="383"/>
      <c r="AQ101" s="383"/>
      <c r="AR101" s="383"/>
      <c r="AS101" s="383"/>
      <c r="AU10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100110, 'Б-100110-13',date'2016-03-03',2, 3, 3, 'RUR', 1, 18, date'2016-03-06', date'2016-03-07',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date'2016-03-31' );insert into xxxx_client_discount_m  (ID,CLIENT_ID,CLIENT_AVG_DISCOUNT,DT) values (s_xxxx_client_discount_m.NEXTVAL,199, 7, date'2016-03-01');</v>
      </c>
    </row>
    <row r="102" spans="1:47" ht="15" customHeight="1" x14ac:dyDescent="0.3">
      <c r="A102" s="375">
        <v>16</v>
      </c>
      <c r="B102" s="376"/>
      <c r="C102" s="377" t="str">
        <f t="shared" si="68"/>
        <v>100016</v>
      </c>
      <c r="D102" s="377" t="str">
        <f t="shared" si="69"/>
        <v>100016/13</v>
      </c>
      <c r="E102" s="378" t="s">
        <v>251</v>
      </c>
      <c r="F102" s="378" t="s">
        <v>252</v>
      </c>
      <c r="G102" s="377">
        <v>8</v>
      </c>
      <c r="H102" s="379">
        <v>100111</v>
      </c>
      <c r="I102" s="380" t="str">
        <f t="shared" si="70"/>
        <v>Б-100111-13</v>
      </c>
      <c r="J102" s="381">
        <v>2</v>
      </c>
      <c r="K102" s="398">
        <v>2</v>
      </c>
      <c r="L102" s="377" t="s">
        <v>42</v>
      </c>
      <c r="M102" s="381">
        <v>1</v>
      </c>
      <c r="N102" s="377">
        <v>18</v>
      </c>
      <c r="O102" s="378" t="s">
        <v>169</v>
      </c>
      <c r="P102" s="378" t="s">
        <v>234</v>
      </c>
      <c r="Q102" s="378" t="s">
        <v>235</v>
      </c>
      <c r="R102" s="383" t="str">
        <f t="shared" si="71"/>
        <v>1001111</v>
      </c>
      <c r="S102" s="380">
        <v>1</v>
      </c>
      <c r="T102" s="378" t="s">
        <v>141</v>
      </c>
      <c r="U102" s="377">
        <v>80000</v>
      </c>
      <c r="V102" s="377">
        <f t="shared" si="72"/>
        <v>14400</v>
      </c>
      <c r="W102" s="377">
        <v>0</v>
      </c>
      <c r="X102" s="384">
        <v>200</v>
      </c>
      <c r="Y102" s="385" t="s">
        <v>47</v>
      </c>
      <c r="Z102" s="386">
        <f t="shared" si="49"/>
        <v>65600</v>
      </c>
      <c r="AA102" s="387"/>
      <c r="AB102" s="396"/>
      <c r="AC102" s="379">
        <f t="shared" si="73"/>
        <v>40000</v>
      </c>
      <c r="AD102" s="377"/>
      <c r="AE102" s="377"/>
      <c r="AF102" s="378" t="s">
        <v>231</v>
      </c>
      <c r="AG102" s="389">
        <v>8</v>
      </c>
      <c r="AH102" s="397">
        <v>20</v>
      </c>
      <c r="AI102" s="391" t="s">
        <v>229</v>
      </c>
      <c r="AJ102" s="378"/>
      <c r="AK102" s="378"/>
      <c r="AL102" s="383">
        <v>0</v>
      </c>
      <c r="AM102" s="380" t="s">
        <v>50</v>
      </c>
      <c r="AN102" s="377" t="s">
        <v>51</v>
      </c>
      <c r="AO102" s="377"/>
      <c r="AP102" s="383"/>
      <c r="AQ102" s="383"/>
      <c r="AR102" s="383"/>
      <c r="AS102" s="383"/>
      <c r="AU10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100111, 'Б-100111-13',date'2016-03-04',2, 2, 2, 'RUR', 1, 18, date'2016-03-06', date'2016-03-07', 1001111, 1, to_date('2016-03-09 00:00:00','YYYY-MM-DD HH24:MI:SS'), 80000, 14400, 0, 200,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(s_xxxx_client_discount_m.NEXTVAL,200, 20, date'2016-03-01');</v>
      </c>
    </row>
    <row r="103" spans="1:47" s="330" customFormat="1" ht="15" customHeight="1" x14ac:dyDescent="0.3">
      <c r="A103" s="375">
        <v>16</v>
      </c>
      <c r="B103" s="440"/>
      <c r="C103" s="403" t="str">
        <f t="shared" si="68"/>
        <v>100016</v>
      </c>
      <c r="D103" s="403" t="str">
        <f t="shared" si="69"/>
        <v>100016/13</v>
      </c>
      <c r="E103" s="404" t="s">
        <v>251</v>
      </c>
      <c r="F103" s="404" t="s">
        <v>252</v>
      </c>
      <c r="G103" s="377">
        <v>8</v>
      </c>
      <c r="H103" s="379">
        <v>100112</v>
      </c>
      <c r="I103" s="403" t="str">
        <f t="shared" si="70"/>
        <v>Б-100112-13</v>
      </c>
      <c r="J103" s="381">
        <v>2</v>
      </c>
      <c r="K103" s="405">
        <v>1</v>
      </c>
      <c r="L103" s="403" t="s">
        <v>42</v>
      </c>
      <c r="M103" s="406">
        <v>1</v>
      </c>
      <c r="N103" s="403">
        <v>18</v>
      </c>
      <c r="O103" s="404" t="s">
        <v>170</v>
      </c>
      <c r="P103" s="404" t="s">
        <v>234</v>
      </c>
      <c r="Q103" s="404" t="s">
        <v>235</v>
      </c>
      <c r="R103" s="407" t="str">
        <f t="shared" si="71"/>
        <v>1001121</v>
      </c>
      <c r="S103" s="403">
        <v>1</v>
      </c>
      <c r="T103" s="404" t="s">
        <v>142</v>
      </c>
      <c r="U103" s="403">
        <v>60000</v>
      </c>
      <c r="V103" s="403">
        <f t="shared" si="72"/>
        <v>10800</v>
      </c>
      <c r="W103" s="403">
        <v>0</v>
      </c>
      <c r="X103" s="384">
        <v>201</v>
      </c>
      <c r="Y103" s="408" t="s">
        <v>47</v>
      </c>
      <c r="Z103" s="386">
        <f t="shared" si="49"/>
        <v>49200</v>
      </c>
      <c r="AA103" s="409"/>
      <c r="AB103" s="409"/>
      <c r="AC103" s="410">
        <f t="shared" si="73"/>
        <v>30000</v>
      </c>
      <c r="AD103" s="403"/>
      <c r="AE103" s="403"/>
      <c r="AF103" s="404" t="s">
        <v>231</v>
      </c>
      <c r="AG103" s="411">
        <v>8</v>
      </c>
      <c r="AH103" s="412">
        <v>13</v>
      </c>
      <c r="AI103" s="413" t="s">
        <v>229</v>
      </c>
      <c r="AJ103" s="404"/>
      <c r="AK103" s="404"/>
      <c r="AL103" s="407">
        <v>0</v>
      </c>
      <c r="AM103" s="403" t="s">
        <v>50</v>
      </c>
      <c r="AN103" s="403" t="s">
        <v>51</v>
      </c>
      <c r="AO103" s="403"/>
      <c r="AP103" s="407"/>
      <c r="AQ103" s="407"/>
      <c r="AR103" s="407"/>
      <c r="AS103" s="407"/>
      <c r="AU10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100112, 'Б-100112-13',date'2016-03-05',2, 1, 1, 'RUR', 1, 18, date'2016-03-06', date'2016-03-07', 1001121, 1, to_date('2016-03-11 00:00:00','YYYY-MM-DD HH24:MI:SS'), 60000, 10800, 0, 201, 0, 'c1', 8,null);insert into xxxx_oebs_cash_payment_test (ID, INVOICE_ID, OEBS_PAYMENT, DOC_DATE, COMISS_DATE) values (s_xxxx_oebs_cash_payment_test.NEXTVAL, 100112, 30000, to_date('2016-03-11 00:00:00','YYYY-MM-DD HH24:MI:SS'), date'2016-03-31' );insert into xxxx_client_discount_m  (ID,CLIENT_ID,CLIENT_AVG_DISCOUNT,DT) values (s_xxxx_client_discount_m.NEXTVAL,201, 13, date'2016-03-01');</v>
      </c>
    </row>
    <row r="104" spans="1:47" ht="15" customHeight="1" x14ac:dyDescent="0.3">
      <c r="A104" s="375">
        <v>17</v>
      </c>
      <c r="B104" s="376"/>
      <c r="C104" s="377" t="str">
        <f>"1000"&amp;A104</f>
        <v>100017</v>
      </c>
      <c r="D104" s="377" t="str">
        <f>"1000"&amp;A104&amp;"/13"</f>
        <v>100017/13</v>
      </c>
      <c r="E104" s="378" t="s">
        <v>251</v>
      </c>
      <c r="F104" s="378" t="s">
        <v>252</v>
      </c>
      <c r="G104" s="377">
        <v>8</v>
      </c>
      <c r="H104" s="379">
        <v>100113</v>
      </c>
      <c r="I104" s="380" t="str">
        <f>"Б-"&amp;H104&amp;"-13"</f>
        <v>Б-100113-13</v>
      </c>
      <c r="J104" s="381">
        <v>2</v>
      </c>
      <c r="K104" s="382">
        <v>1</v>
      </c>
      <c r="L104" s="377" t="s">
        <v>42</v>
      </c>
      <c r="M104" s="381">
        <v>1</v>
      </c>
      <c r="N104" s="377">
        <v>18</v>
      </c>
      <c r="O104" s="378" t="s">
        <v>167</v>
      </c>
      <c r="P104" s="378" t="s">
        <v>234</v>
      </c>
      <c r="Q104" s="378" t="s">
        <v>235</v>
      </c>
      <c r="R104" s="383" t="str">
        <f>H104&amp;"1"</f>
        <v>1001131</v>
      </c>
      <c r="S104" s="380">
        <v>1</v>
      </c>
      <c r="T104" s="378" t="s">
        <v>139</v>
      </c>
      <c r="U104" s="377">
        <v>100000</v>
      </c>
      <c r="V104" s="377">
        <f>U104*0.18</f>
        <v>18000</v>
      </c>
      <c r="W104" s="377">
        <v>0</v>
      </c>
      <c r="X104" s="384">
        <v>202</v>
      </c>
      <c r="Y104" s="385" t="s">
        <v>47</v>
      </c>
      <c r="Z104" s="386">
        <f t="shared" si="49"/>
        <v>82000</v>
      </c>
      <c r="AA104" s="387"/>
      <c r="AB104" s="388"/>
      <c r="AC104" s="379">
        <f>U104*0.5</f>
        <v>50000</v>
      </c>
      <c r="AD104" s="377"/>
      <c r="AE104" s="377"/>
      <c r="AF104" s="378" t="s">
        <v>231</v>
      </c>
      <c r="AG104" s="389">
        <v>8</v>
      </c>
      <c r="AH104" s="390">
        <v>13</v>
      </c>
      <c r="AI104" s="391" t="s">
        <v>229</v>
      </c>
      <c r="AJ104" s="378"/>
      <c r="AK104" s="378"/>
      <c r="AL104" s="383">
        <v>0</v>
      </c>
      <c r="AM104" s="438">
        <v>1</v>
      </c>
      <c r="AN104" s="377" t="s">
        <v>51</v>
      </c>
      <c r="AO104" s="377"/>
      <c r="AP104" s="444">
        <v>10000</v>
      </c>
      <c r="AQ104" s="445" t="s">
        <v>83</v>
      </c>
      <c r="AR104" s="446" t="s">
        <v>84</v>
      </c>
      <c r="AS104" s="383" t="s">
        <v>82</v>
      </c>
      <c r="AU10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100113, 'Б-100113-13',date'2016-03-02',2, 1, 1, 'RUR', 1, 18, date'2016-03-06', date'2016-03-07', 1001131, 1, to_date('2016-03-07 00:00:00','YYYY-MM-DD HH24:MI:SS'), 100000, 18000, 0, 202, 0, 'c1', 8,1);insert into xxxx_oebs_cash_payment_test (ID, INVOICE_ID, OEBS_PAYMENT, DOC_DATE, COMISS_DATE) values (s_xxxx_oebs_cash_payment_test.NEXTVAL, 100113, 50000, to_date('2016-03-07 00:00:00','YYYY-MM-DD HH24:MI:SS'), date'2016-03-31' );insert into xxxx_client_discount_m  (ID,CLIENT_ID,CLIENT_AVG_DISCOUNT,DT) values (s_xxxx_client_discount_m.NEXTVAL,202, 13, date'2016-03-01');insert into xxxx_loyal_clients_contr_attr (ID, CONTRACT_ID, CLIENT_ID, LC_TURNOVER, COLLATERAL_FIRST_DT, COLLATERAL_END_DT) values (s_xxxx_loyal_clients_contr_atr.NEXTVAL, 100017, 202, 10000, date'2015-03-01', date'2015-09-30' );</v>
      </c>
    </row>
    <row r="105" spans="1:47" ht="15" customHeight="1" x14ac:dyDescent="0.3">
      <c r="A105" s="375">
        <v>17</v>
      </c>
      <c r="B105" s="376"/>
      <c r="C105" s="377" t="str">
        <f t="shared" ref="C105:C108" si="74">"1000"&amp;A105</f>
        <v>100017</v>
      </c>
      <c r="D105" s="377" t="str">
        <f t="shared" ref="D105:D108" si="75">"1000"&amp;A105&amp;"/13"</f>
        <v>100017/13</v>
      </c>
      <c r="E105" s="378" t="s">
        <v>251</v>
      </c>
      <c r="F105" s="378" t="s">
        <v>252</v>
      </c>
      <c r="G105" s="377">
        <v>8</v>
      </c>
      <c r="H105" s="379">
        <v>100114</v>
      </c>
      <c r="I105" s="380" t="str">
        <f t="shared" si="70"/>
        <v>Б-100114-13</v>
      </c>
      <c r="J105" s="381">
        <v>2</v>
      </c>
      <c r="K105" s="398">
        <v>2</v>
      </c>
      <c r="L105" s="377" t="s">
        <v>42</v>
      </c>
      <c r="M105" s="381">
        <v>1</v>
      </c>
      <c r="N105" s="377">
        <v>18</v>
      </c>
      <c r="O105" s="378" t="s">
        <v>168</v>
      </c>
      <c r="P105" s="378" t="s">
        <v>234</v>
      </c>
      <c r="Q105" s="378" t="s">
        <v>235</v>
      </c>
      <c r="R105" s="383" t="str">
        <f t="shared" ref="R105:R108" si="76">H105&amp;"1"</f>
        <v>1001141</v>
      </c>
      <c r="S105" s="380">
        <v>1</v>
      </c>
      <c r="T105" s="378" t="s">
        <v>140</v>
      </c>
      <c r="U105" s="377">
        <v>90000</v>
      </c>
      <c r="V105" s="377">
        <f t="shared" si="72"/>
        <v>16200</v>
      </c>
      <c r="W105" s="377">
        <v>0</v>
      </c>
      <c r="X105" s="384">
        <v>203</v>
      </c>
      <c r="Y105" s="385" t="s">
        <v>47</v>
      </c>
      <c r="Z105" s="386">
        <f t="shared" si="49"/>
        <v>73800</v>
      </c>
      <c r="AA105" s="387"/>
      <c r="AB105" s="429"/>
      <c r="AC105" s="379">
        <f t="shared" ref="AC105:AC108" si="77">U105*0.5</f>
        <v>45000</v>
      </c>
      <c r="AD105" s="377"/>
      <c r="AE105" s="377"/>
      <c r="AF105" s="378" t="s">
        <v>231</v>
      </c>
      <c r="AG105" s="389">
        <v>8</v>
      </c>
      <c r="AH105" s="395">
        <v>7</v>
      </c>
      <c r="AI105" s="391" t="s">
        <v>229</v>
      </c>
      <c r="AJ105" s="378"/>
      <c r="AK105" s="378"/>
      <c r="AL105" s="383">
        <v>0</v>
      </c>
      <c r="AM105" s="438">
        <v>1</v>
      </c>
      <c r="AN105" s="377" t="s">
        <v>51</v>
      </c>
      <c r="AO105" s="377"/>
      <c r="AP105" s="444">
        <v>10000</v>
      </c>
      <c r="AQ105" s="445" t="s">
        <v>83</v>
      </c>
      <c r="AR105" s="446" t="s">
        <v>84</v>
      </c>
      <c r="AS105" s="383"/>
      <c r="AU10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100114, 'Б-100114-13',date'2016-03-03',2, 2, 2, 'RUR', 1, 18, date'2016-03-06', date'2016-03-07', 1001141, 1, to_date('2016-03-08 00:00:00','YYYY-MM-DD HH24:MI:SS'), 90000, 16200, 0, 203, 0, 'c1', 8,1);insert into xxxx_oebs_cash_payment_test (ID, INVOICE_ID, OEBS_PAYMENT, DOC_DATE, COMISS_DATE) values (s_xxxx_oebs_cash_payment_test.NEXTVAL, 100114, 45000, to_date('2016-03-08 00:00:00','YYYY-MM-DD HH24:MI:SS'), date'2016-03-31' );insert into xxxx_client_discount_m  (ID,CLIENT_ID,CLIENT_AVG_DISCOUNT,DT) values (s_xxxx_client_discount_m.NEXTVAL,203, 7, date'2016-03-01');insert into xxxx_loyal_clients_contr_attr (ID, CONTRACT_ID, CLIENT_ID, LC_TURNOVER, COLLATERAL_FIRST_DT, COLLATERAL_END_DT) values (s_xxxx_loyal_clients_contr_atr.NEXTVAL, 100017, 203, 10000, date'2015-03-01', date'2015-09-30' );</v>
      </c>
    </row>
    <row r="106" spans="1:47" ht="15" customHeight="1" x14ac:dyDescent="0.3">
      <c r="A106" s="375">
        <v>17</v>
      </c>
      <c r="B106" s="376"/>
      <c r="C106" s="377" t="str">
        <f t="shared" si="74"/>
        <v>100017</v>
      </c>
      <c r="D106" s="377" t="str">
        <f t="shared" si="75"/>
        <v>100017/13</v>
      </c>
      <c r="E106" s="378" t="s">
        <v>251</v>
      </c>
      <c r="F106" s="378" t="s">
        <v>252</v>
      </c>
      <c r="G106" s="377">
        <v>8</v>
      </c>
      <c r="H106" s="379">
        <v>100115</v>
      </c>
      <c r="I106" s="380" t="str">
        <f t="shared" si="70"/>
        <v>Б-100115-13</v>
      </c>
      <c r="J106" s="381">
        <v>2</v>
      </c>
      <c r="K106" s="382">
        <v>3</v>
      </c>
      <c r="L106" s="377" t="s">
        <v>42</v>
      </c>
      <c r="M106" s="381">
        <v>1</v>
      </c>
      <c r="N106" s="377">
        <v>18</v>
      </c>
      <c r="O106" s="378" t="s">
        <v>168</v>
      </c>
      <c r="P106" s="378" t="s">
        <v>234</v>
      </c>
      <c r="Q106" s="378" t="s">
        <v>235</v>
      </c>
      <c r="R106" s="383" t="str">
        <f t="shared" si="76"/>
        <v>1001151</v>
      </c>
      <c r="S106" s="380">
        <v>1</v>
      </c>
      <c r="T106" s="378" t="s">
        <v>140</v>
      </c>
      <c r="U106" s="377">
        <v>90000</v>
      </c>
      <c r="V106" s="377">
        <f t="shared" si="72"/>
        <v>16200</v>
      </c>
      <c r="W106" s="377">
        <v>0</v>
      </c>
      <c r="X106" s="384">
        <v>204</v>
      </c>
      <c r="Y106" s="385" t="s">
        <v>47</v>
      </c>
      <c r="Z106" s="386">
        <f t="shared" si="49"/>
        <v>73800</v>
      </c>
      <c r="AA106" s="387"/>
      <c r="AB106" s="429"/>
      <c r="AC106" s="379">
        <f t="shared" si="77"/>
        <v>45000</v>
      </c>
      <c r="AD106" s="377"/>
      <c r="AE106" s="377"/>
      <c r="AF106" s="378" t="s">
        <v>231</v>
      </c>
      <c r="AG106" s="389">
        <v>8</v>
      </c>
      <c r="AH106" s="395">
        <v>7</v>
      </c>
      <c r="AI106" s="391" t="s">
        <v>229</v>
      </c>
      <c r="AJ106" s="378"/>
      <c r="AK106" s="378"/>
      <c r="AL106" s="383">
        <v>0</v>
      </c>
      <c r="AM106" s="438">
        <v>1</v>
      </c>
      <c r="AN106" s="377" t="s">
        <v>51</v>
      </c>
      <c r="AO106" s="377"/>
      <c r="AP106" s="444">
        <v>10000</v>
      </c>
      <c r="AQ106" s="445" t="s">
        <v>83</v>
      </c>
      <c r="AR106" s="446" t="s">
        <v>84</v>
      </c>
      <c r="AS106" s="383"/>
      <c r="AU10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100115, 'Б-100115-13',date'2016-03-03',2, 3, 3, 'RUR', 1, 18, date'2016-03-06', date'2016-03-07', 1001151, 1, to_date('2016-03-08 00:00:00','YYYY-MM-DD HH24:MI:SS'), 90000, 16200, 0, 204, 0, 'c1', 8,1);insert into xxxx_oebs_cash_payment_test (ID, INVOICE_ID, OEBS_PAYMENT, DOC_DATE, COMISS_DATE) values (s_xxxx_oebs_cash_payment_test.NEXTVAL, 100115, 45000, to_date('2016-03-08 00:00:00','YYYY-MM-DD HH24:MI:SS'), date'2016-03-31' );insert into xxxx_client_discount_m  (ID,CLIENT_ID,CLIENT_AVG_DISCOUNT,DT) values (s_xxxx_client_discount_m.NEXTVAL,204, 7, date'2016-03-01');insert into xxxx_loyal_clients_contr_attr (ID, CONTRACT_ID, CLIENT_ID, LC_TURNOVER, COLLATERAL_FIRST_DT, COLLATERAL_END_DT) values (s_xxxx_loyal_clients_contr_atr.NEXTVAL, 100017, 204, 10000, date'2015-03-01', date'2015-09-30' );</v>
      </c>
    </row>
    <row r="107" spans="1:47" ht="15" customHeight="1" x14ac:dyDescent="0.3">
      <c r="A107" s="375">
        <v>17</v>
      </c>
      <c r="B107" s="376"/>
      <c r="C107" s="377" t="str">
        <f t="shared" si="74"/>
        <v>100017</v>
      </c>
      <c r="D107" s="377" t="str">
        <f t="shared" si="75"/>
        <v>100017/13</v>
      </c>
      <c r="E107" s="378" t="s">
        <v>251</v>
      </c>
      <c r="F107" s="378" t="s">
        <v>252</v>
      </c>
      <c r="G107" s="377">
        <v>8</v>
      </c>
      <c r="H107" s="379">
        <v>100116</v>
      </c>
      <c r="I107" s="380" t="str">
        <f t="shared" si="70"/>
        <v>Б-100116-13</v>
      </c>
      <c r="J107" s="381">
        <v>2</v>
      </c>
      <c r="K107" s="398">
        <v>2</v>
      </c>
      <c r="L107" s="377" t="s">
        <v>42</v>
      </c>
      <c r="M107" s="381">
        <v>1</v>
      </c>
      <c r="N107" s="377">
        <v>18</v>
      </c>
      <c r="O107" s="378" t="s">
        <v>169</v>
      </c>
      <c r="P107" s="378" t="s">
        <v>234</v>
      </c>
      <c r="Q107" s="378" t="s">
        <v>235</v>
      </c>
      <c r="R107" s="383" t="str">
        <f t="shared" si="76"/>
        <v>1001161</v>
      </c>
      <c r="S107" s="380">
        <v>1</v>
      </c>
      <c r="T107" s="378" t="s">
        <v>141</v>
      </c>
      <c r="U107" s="377">
        <v>80000</v>
      </c>
      <c r="V107" s="377">
        <f t="shared" si="72"/>
        <v>14400</v>
      </c>
      <c r="W107" s="377">
        <v>0</v>
      </c>
      <c r="X107" s="384">
        <v>205</v>
      </c>
      <c r="Y107" s="385" t="s">
        <v>47</v>
      </c>
      <c r="Z107" s="386">
        <f t="shared" si="49"/>
        <v>65600</v>
      </c>
      <c r="AA107" s="387"/>
      <c r="AB107" s="396"/>
      <c r="AC107" s="379">
        <f t="shared" si="77"/>
        <v>40000</v>
      </c>
      <c r="AD107" s="377"/>
      <c r="AE107" s="377"/>
      <c r="AF107" s="378" t="s">
        <v>231</v>
      </c>
      <c r="AG107" s="389">
        <v>8</v>
      </c>
      <c r="AH107" s="397">
        <v>20</v>
      </c>
      <c r="AI107" s="391" t="s">
        <v>229</v>
      </c>
      <c r="AJ107" s="378"/>
      <c r="AK107" s="378"/>
      <c r="AL107" s="383">
        <v>0</v>
      </c>
      <c r="AM107" s="438">
        <v>1</v>
      </c>
      <c r="AN107" s="377" t="s">
        <v>51</v>
      </c>
      <c r="AO107" s="377"/>
      <c r="AP107" s="444">
        <v>10000</v>
      </c>
      <c r="AQ107" s="445" t="s">
        <v>83</v>
      </c>
      <c r="AR107" s="446" t="s">
        <v>84</v>
      </c>
      <c r="AS107" s="383"/>
      <c r="AU10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100116, 'Б-100116-13',date'2016-03-04',2, 2, 2, 'RUR', 1, 18, date'2016-03-06', date'2016-03-07', 1001161, 1, to_date('2016-03-09 00:00:00','YYYY-MM-DD HH24:MI:SS'), 80000, 14400, 0, 205, 0, 'c1', 8,1);insert into xxxx_oebs_cash_payment_test (ID, INVOICE_ID, OEBS_PAYMENT, DOC_DATE, COMISS_DATE) values (s_xxxx_oebs_cash_payment_test.NEXTVAL, 100116, 40000, to_date('2016-03-09 00:00:00','YYYY-MM-DD HH24:MI:SS'), date'2016-03-31' );insert into xxxx_client_discount_m  (ID,CLIENT_ID,CLIENT_AVG_DISCOUNT,DT) values (s_xxxx_client_discount_m.NEXTVAL,205, 20, date'2016-03-01');insert into xxxx_loyal_clients_contr_attr (ID, CONTRACT_ID, CLIENT_ID, LC_TURNOVER, COLLATERAL_FIRST_DT, COLLATERAL_END_DT) values (s_xxxx_loyal_clients_contr_atr.NEXTVAL, 100017, 205, 10000, date'2015-03-01', date'2015-09-30' );</v>
      </c>
    </row>
    <row r="108" spans="1:47" s="330" customFormat="1" ht="15" customHeight="1" x14ac:dyDescent="0.3">
      <c r="A108" s="375">
        <v>17</v>
      </c>
      <c r="B108" s="440"/>
      <c r="C108" s="403" t="str">
        <f t="shared" si="74"/>
        <v>100017</v>
      </c>
      <c r="D108" s="403" t="str">
        <f t="shared" si="75"/>
        <v>100017/13</v>
      </c>
      <c r="E108" s="404" t="s">
        <v>251</v>
      </c>
      <c r="F108" s="404" t="s">
        <v>252</v>
      </c>
      <c r="G108" s="377">
        <v>8</v>
      </c>
      <c r="H108" s="379">
        <v>100117</v>
      </c>
      <c r="I108" s="403" t="str">
        <f t="shared" si="70"/>
        <v>Б-100117-13</v>
      </c>
      <c r="J108" s="381">
        <v>2</v>
      </c>
      <c r="K108" s="405">
        <v>1</v>
      </c>
      <c r="L108" s="403" t="s">
        <v>42</v>
      </c>
      <c r="M108" s="406">
        <v>1</v>
      </c>
      <c r="N108" s="403">
        <v>18</v>
      </c>
      <c r="O108" s="404" t="s">
        <v>170</v>
      </c>
      <c r="P108" s="404" t="s">
        <v>234</v>
      </c>
      <c r="Q108" s="404" t="s">
        <v>235</v>
      </c>
      <c r="R108" s="407" t="str">
        <f t="shared" si="76"/>
        <v>1001171</v>
      </c>
      <c r="S108" s="403">
        <v>1</v>
      </c>
      <c r="T108" s="404" t="s">
        <v>142</v>
      </c>
      <c r="U108" s="403">
        <v>60000</v>
      </c>
      <c r="V108" s="403">
        <f t="shared" si="72"/>
        <v>10800</v>
      </c>
      <c r="W108" s="403">
        <v>0</v>
      </c>
      <c r="X108" s="384">
        <v>206</v>
      </c>
      <c r="Y108" s="408" t="s">
        <v>47</v>
      </c>
      <c r="Z108" s="386">
        <f t="shared" si="49"/>
        <v>49200</v>
      </c>
      <c r="AA108" s="409"/>
      <c r="AB108" s="409"/>
      <c r="AC108" s="410">
        <f t="shared" si="77"/>
        <v>30000</v>
      </c>
      <c r="AD108" s="403"/>
      <c r="AE108" s="403"/>
      <c r="AF108" s="404" t="s">
        <v>231</v>
      </c>
      <c r="AG108" s="411">
        <v>8</v>
      </c>
      <c r="AH108" s="412">
        <v>13</v>
      </c>
      <c r="AI108" s="413" t="s">
        <v>229</v>
      </c>
      <c r="AJ108" s="404"/>
      <c r="AK108" s="404"/>
      <c r="AL108" s="407">
        <v>0</v>
      </c>
      <c r="AM108" s="436">
        <v>1</v>
      </c>
      <c r="AN108" s="403" t="s">
        <v>51</v>
      </c>
      <c r="AO108" s="403"/>
      <c r="AP108" s="447">
        <v>10000</v>
      </c>
      <c r="AQ108" s="448" t="s">
        <v>83</v>
      </c>
      <c r="AR108" s="449" t="s">
        <v>84</v>
      </c>
      <c r="AS108" s="407"/>
      <c r="AU10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100117, 'Б-100117-13',date'2016-03-05',2, 1, 1, 'RUR', 1, 18, date'2016-03-06', date'2016-03-07', 1001171, 1, to_date('2016-03-11 00:00:00','YYYY-MM-DD HH24:MI:SS'), 60000, 10800, 0, 206, 0, 'c1', 8,1);insert into xxxx_oebs_cash_payment_test (ID, INVOICE_ID, OEBS_PAYMENT, DOC_DATE, COMISS_DATE) values (s_xxxx_oebs_cash_payment_test.NEXTVAL, 100117, 30000, to_date('2016-03-11 00:00:00','YYYY-MM-DD HH24:MI:SS'), date'2016-03-31' );insert into xxxx_client_discount_m  (ID,CLIENT_ID,CLIENT_AVG_DISCOUNT,DT) values (s_xxxx_client_discount_m.NEXTVAL,206, 13, date'2016-03-01');insert into xxxx_loyal_clients_contr_attr (ID, CONTRACT_ID, CLIENT_ID, LC_TURNOVER, COLLATERAL_FIRST_DT, COLLATERAL_END_DT) values (s_xxxx_loyal_clients_contr_atr.NEXTVAL, 100017, 206, 10000, date'2015-03-01', date'2015-09-30' );</v>
      </c>
    </row>
    <row r="109" spans="1:47" ht="15" customHeight="1" x14ac:dyDescent="0.3">
      <c r="A109" s="375">
        <v>18</v>
      </c>
      <c r="B109" s="441"/>
      <c r="C109" s="377" t="str">
        <f>"1000"&amp;A109</f>
        <v>100018</v>
      </c>
      <c r="D109" s="377" t="str">
        <f>"1000"&amp;A109&amp;"/13"</f>
        <v>100018/13</v>
      </c>
      <c r="E109" s="378" t="s">
        <v>251</v>
      </c>
      <c r="F109" s="378" t="s">
        <v>252</v>
      </c>
      <c r="G109" s="377">
        <v>8</v>
      </c>
      <c r="H109" s="379">
        <v>100118</v>
      </c>
      <c r="I109" s="380" t="str">
        <f>"Б-"&amp;H109&amp;"-13"</f>
        <v>Б-100118-13</v>
      </c>
      <c r="J109" s="381">
        <v>2</v>
      </c>
      <c r="K109" s="382">
        <v>1</v>
      </c>
      <c r="L109" s="377" t="s">
        <v>42</v>
      </c>
      <c r="M109" s="381">
        <v>1</v>
      </c>
      <c r="N109" s="377">
        <v>18</v>
      </c>
      <c r="O109" s="399" t="s">
        <v>171</v>
      </c>
      <c r="P109" s="399" t="s">
        <v>543</v>
      </c>
      <c r="Q109" s="399" t="s">
        <v>544</v>
      </c>
      <c r="R109" s="383" t="str">
        <f>H109&amp;"1"</f>
        <v>1001181</v>
      </c>
      <c r="S109" s="380">
        <v>1</v>
      </c>
      <c r="T109" s="399" t="s">
        <v>151</v>
      </c>
      <c r="U109" s="377">
        <v>100000</v>
      </c>
      <c r="V109" s="377">
        <f>U109*0.18</f>
        <v>18000</v>
      </c>
      <c r="W109" s="377">
        <v>0</v>
      </c>
      <c r="X109" s="384">
        <v>207</v>
      </c>
      <c r="Y109" s="385" t="s">
        <v>47</v>
      </c>
      <c r="Z109" s="386">
        <f t="shared" si="49"/>
        <v>82000</v>
      </c>
      <c r="AA109" s="387"/>
      <c r="AB109" s="388"/>
      <c r="AC109" s="379">
        <f>U109*0.5</f>
        <v>50000</v>
      </c>
      <c r="AD109" s="377"/>
      <c r="AE109" s="377"/>
      <c r="AF109" s="378" t="s">
        <v>231</v>
      </c>
      <c r="AG109" s="389">
        <v>8</v>
      </c>
      <c r="AH109" s="390">
        <v>13</v>
      </c>
      <c r="AI109" s="391" t="s">
        <v>229</v>
      </c>
      <c r="AJ109" s="378"/>
      <c r="AK109" s="378"/>
      <c r="AL109" s="383">
        <v>0</v>
      </c>
      <c r="AM109" s="380" t="s">
        <v>50</v>
      </c>
      <c r="AN109" s="377" t="s">
        <v>51</v>
      </c>
      <c r="AO109" s="377"/>
      <c r="AP109" s="383"/>
      <c r="AQ109" s="383"/>
      <c r="AR109" s="383"/>
      <c r="AS109" s="383" t="s">
        <v>82</v>
      </c>
      <c r="AU10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100118, 'Б-100118-13',date'2016-02-02',2, 1, 1, 'RUR', 1, 18, date'2016-02-06', date'2016-02-07', 1001181, 1, to_date('2016-02-07 00:00:00','YYYY-MM-DD HH24:MI:SS'), 100000, 18000, 0, 207, 0, 'c1', 8,null);insert into xxxx_oebs_cash_payment_test (ID, INVOICE_ID, OEBS_PAYMENT, DOC_DATE, COMISS_DATE) values (s_xxxx_oebs_cash_payment_test.NEXTVAL, 100118, 50000, to_date('2016-02-07 00:00:00','YYYY-MM-DD HH24:MI:SS'), date'2016-03-31' );insert into xxxx_client_discount_m  (ID,CLIENT_ID,CLIENT_AVG_DISCOUNT,DT) values (s_xxxx_client_discount_m.NEXTVAL,207, 13, date'2016-03-01');</v>
      </c>
    </row>
    <row r="110" spans="1:47" ht="15" customHeight="1" x14ac:dyDescent="0.3">
      <c r="A110" s="375">
        <v>18</v>
      </c>
      <c r="B110" s="441"/>
      <c r="C110" s="377" t="str">
        <f t="shared" ref="C110:C113" si="78">"1000"&amp;A110</f>
        <v>100018</v>
      </c>
      <c r="D110" s="377" t="str">
        <f t="shared" ref="D110:D113" si="79">"1000"&amp;A110&amp;"/13"</f>
        <v>100018/13</v>
      </c>
      <c r="E110" s="378" t="s">
        <v>251</v>
      </c>
      <c r="F110" s="378" t="s">
        <v>252</v>
      </c>
      <c r="G110" s="377">
        <v>8</v>
      </c>
      <c r="H110" s="379">
        <v>100119</v>
      </c>
      <c r="I110" s="380" t="str">
        <f t="shared" si="70"/>
        <v>Б-100119-13</v>
      </c>
      <c r="J110" s="381">
        <v>2</v>
      </c>
      <c r="K110" s="398">
        <v>2</v>
      </c>
      <c r="L110" s="377" t="s">
        <v>42</v>
      </c>
      <c r="M110" s="381">
        <v>1</v>
      </c>
      <c r="N110" s="377">
        <v>18</v>
      </c>
      <c r="O110" s="378" t="s">
        <v>168</v>
      </c>
      <c r="P110" s="378" t="s">
        <v>234</v>
      </c>
      <c r="Q110" s="378" t="s">
        <v>235</v>
      </c>
      <c r="R110" s="383" t="str">
        <f t="shared" ref="R110:R113" si="80">H110&amp;"1"</f>
        <v>1001191</v>
      </c>
      <c r="S110" s="380">
        <v>1</v>
      </c>
      <c r="T110" s="378" t="s">
        <v>140</v>
      </c>
      <c r="U110" s="377">
        <v>90000</v>
      </c>
      <c r="V110" s="377">
        <f t="shared" si="72"/>
        <v>16200</v>
      </c>
      <c r="W110" s="377">
        <v>0</v>
      </c>
      <c r="X110" s="384">
        <v>208</v>
      </c>
      <c r="Y110" s="385" t="s">
        <v>47</v>
      </c>
      <c r="Z110" s="386">
        <f t="shared" si="49"/>
        <v>73800</v>
      </c>
      <c r="AA110" s="387"/>
      <c r="AB110" s="429"/>
      <c r="AC110" s="379">
        <f t="shared" ref="AC110:AC113" si="81">U110*0.5</f>
        <v>45000</v>
      </c>
      <c r="AD110" s="377"/>
      <c r="AE110" s="377"/>
      <c r="AF110" s="378" t="s">
        <v>231</v>
      </c>
      <c r="AG110" s="389">
        <v>8</v>
      </c>
      <c r="AH110" s="395">
        <v>7</v>
      </c>
      <c r="AI110" s="391" t="s">
        <v>229</v>
      </c>
      <c r="AJ110" s="378"/>
      <c r="AK110" s="378"/>
      <c r="AL110" s="383">
        <v>0</v>
      </c>
      <c r="AM110" s="380" t="s">
        <v>50</v>
      </c>
      <c r="AN110" s="377" t="s">
        <v>51</v>
      </c>
      <c r="AO110" s="377"/>
      <c r="AP110" s="383"/>
      <c r="AQ110" s="383"/>
      <c r="AR110" s="383"/>
      <c r="AS110" s="383"/>
      <c r="AU11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100119, 'Б-100119-13',date'2016-03-03',2, 2, 2, 'RUR', 1, 18, date'2016-03-06', date'2016-03-07', 1001191, 1, to_date('2016-03-08 00:00:00','YYYY-MM-DD HH24:MI:SS'), 90000, 16200, 0, 208,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(s_xxxx_client_discount_m.NEXTVAL,208, 7, date'2016-03-01');</v>
      </c>
    </row>
    <row r="111" spans="1:47" ht="15" customHeight="1" x14ac:dyDescent="0.3">
      <c r="A111" s="375">
        <v>18</v>
      </c>
      <c r="B111" s="441"/>
      <c r="C111" s="377" t="str">
        <f t="shared" si="78"/>
        <v>100018</v>
      </c>
      <c r="D111" s="377" t="str">
        <f t="shared" si="79"/>
        <v>100018/13</v>
      </c>
      <c r="E111" s="378" t="s">
        <v>251</v>
      </c>
      <c r="F111" s="378" t="s">
        <v>252</v>
      </c>
      <c r="G111" s="377">
        <v>8</v>
      </c>
      <c r="H111" s="379">
        <v>100120</v>
      </c>
      <c r="I111" s="380" t="str">
        <f t="shared" si="70"/>
        <v>Б-100120-13</v>
      </c>
      <c r="J111" s="381">
        <v>2</v>
      </c>
      <c r="K111" s="382">
        <v>3</v>
      </c>
      <c r="L111" s="377" t="s">
        <v>42</v>
      </c>
      <c r="M111" s="381">
        <v>1</v>
      </c>
      <c r="N111" s="377">
        <v>18</v>
      </c>
      <c r="O111" s="378" t="s">
        <v>168</v>
      </c>
      <c r="P111" s="378" t="s">
        <v>234</v>
      </c>
      <c r="Q111" s="378" t="s">
        <v>235</v>
      </c>
      <c r="R111" s="383" t="str">
        <f t="shared" si="80"/>
        <v>1001201</v>
      </c>
      <c r="S111" s="380">
        <v>1</v>
      </c>
      <c r="T111" s="378" t="s">
        <v>140</v>
      </c>
      <c r="U111" s="377">
        <v>90000</v>
      </c>
      <c r="V111" s="377">
        <f t="shared" si="72"/>
        <v>16200</v>
      </c>
      <c r="W111" s="377">
        <v>0</v>
      </c>
      <c r="X111" s="384">
        <v>209</v>
      </c>
      <c r="Y111" s="385" t="s">
        <v>47</v>
      </c>
      <c r="Z111" s="386">
        <f t="shared" si="49"/>
        <v>73800</v>
      </c>
      <c r="AA111" s="387"/>
      <c r="AB111" s="429"/>
      <c r="AC111" s="379">
        <f t="shared" si="81"/>
        <v>45000</v>
      </c>
      <c r="AD111" s="377"/>
      <c r="AE111" s="377"/>
      <c r="AF111" s="378" t="s">
        <v>231</v>
      </c>
      <c r="AG111" s="389">
        <v>8</v>
      </c>
      <c r="AH111" s="395">
        <v>7</v>
      </c>
      <c r="AI111" s="391" t="s">
        <v>229</v>
      </c>
      <c r="AJ111" s="378"/>
      <c r="AK111" s="378"/>
      <c r="AL111" s="383">
        <v>0</v>
      </c>
      <c r="AM111" s="380" t="s">
        <v>50</v>
      </c>
      <c r="AN111" s="377" t="s">
        <v>51</v>
      </c>
      <c r="AO111" s="377"/>
      <c r="AP111" s="383"/>
      <c r="AQ111" s="383"/>
      <c r="AR111" s="383"/>
      <c r="AS111" s="383"/>
      <c r="AU11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100120, 'Б-100120-13',date'2016-03-03',2, 3, 3, 'RUR', 1, 18, date'2016-03-06', date'2016-03-07', 1001201, 1, to_date('2016-03-08 00:00:00','YYYY-MM-DD HH24:MI:SS'), 90000, 16200, 0, 209,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(s_xxxx_client_discount_m.NEXTVAL,209, 7, date'2016-03-01');</v>
      </c>
    </row>
    <row r="112" spans="1:47" ht="15" customHeight="1" x14ac:dyDescent="0.3">
      <c r="A112" s="375">
        <v>18</v>
      </c>
      <c r="B112" s="441"/>
      <c r="C112" s="377" t="str">
        <f t="shared" si="78"/>
        <v>100018</v>
      </c>
      <c r="D112" s="377" t="str">
        <f t="shared" si="79"/>
        <v>100018/13</v>
      </c>
      <c r="E112" s="378" t="s">
        <v>251</v>
      </c>
      <c r="F112" s="378" t="s">
        <v>252</v>
      </c>
      <c r="G112" s="377">
        <v>8</v>
      </c>
      <c r="H112" s="379">
        <v>100121</v>
      </c>
      <c r="I112" s="380" t="str">
        <f t="shared" si="70"/>
        <v>Б-100121-13</v>
      </c>
      <c r="J112" s="381">
        <v>2</v>
      </c>
      <c r="K112" s="398">
        <v>2</v>
      </c>
      <c r="L112" s="377" t="s">
        <v>42</v>
      </c>
      <c r="M112" s="381">
        <v>1</v>
      </c>
      <c r="N112" s="377">
        <v>18</v>
      </c>
      <c r="O112" s="378" t="s">
        <v>169</v>
      </c>
      <c r="P112" s="378" t="s">
        <v>234</v>
      </c>
      <c r="Q112" s="378" t="s">
        <v>235</v>
      </c>
      <c r="R112" s="383" t="str">
        <f t="shared" si="80"/>
        <v>1001211</v>
      </c>
      <c r="S112" s="380">
        <v>1</v>
      </c>
      <c r="T112" s="378" t="s">
        <v>141</v>
      </c>
      <c r="U112" s="377">
        <v>80000</v>
      </c>
      <c r="V112" s="377">
        <f t="shared" si="72"/>
        <v>14400</v>
      </c>
      <c r="W112" s="377">
        <v>0</v>
      </c>
      <c r="X112" s="384">
        <v>210</v>
      </c>
      <c r="Y112" s="385" t="s">
        <v>47</v>
      </c>
      <c r="Z112" s="386">
        <f t="shared" si="49"/>
        <v>65600</v>
      </c>
      <c r="AA112" s="387"/>
      <c r="AB112" s="396"/>
      <c r="AC112" s="379">
        <f t="shared" si="81"/>
        <v>40000</v>
      </c>
      <c r="AD112" s="377"/>
      <c r="AE112" s="377"/>
      <c r="AF112" s="378" t="s">
        <v>231</v>
      </c>
      <c r="AG112" s="389">
        <v>8</v>
      </c>
      <c r="AH112" s="397">
        <v>20</v>
      </c>
      <c r="AI112" s="391" t="s">
        <v>229</v>
      </c>
      <c r="AJ112" s="378"/>
      <c r="AK112" s="378"/>
      <c r="AL112" s="383">
        <v>0</v>
      </c>
      <c r="AM112" s="380" t="s">
        <v>50</v>
      </c>
      <c r="AN112" s="377" t="s">
        <v>51</v>
      </c>
      <c r="AO112" s="377"/>
      <c r="AP112" s="383"/>
      <c r="AQ112" s="383"/>
      <c r="AR112" s="383"/>
      <c r="AS112" s="383"/>
      <c r="AU11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100121, 'Б-100121-13',date'2016-03-04',2, 2, 2, 'RUR', 1, 18, date'2016-03-06', date'2016-03-07', 1001211, 1, to_date('2016-03-09 00:00:00','YYYY-MM-DD HH24:MI:SS'), 80000, 14400, 0, 210,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(s_xxxx_client_discount_m.NEXTVAL,210, 20, date'2016-03-01');</v>
      </c>
    </row>
    <row r="113" spans="1:47" s="330" customFormat="1" ht="15" customHeight="1" x14ac:dyDescent="0.3">
      <c r="A113" s="375">
        <v>18</v>
      </c>
      <c r="B113" s="433"/>
      <c r="C113" s="403" t="str">
        <f t="shared" si="78"/>
        <v>100018</v>
      </c>
      <c r="D113" s="403" t="str">
        <f t="shared" si="79"/>
        <v>100018/13</v>
      </c>
      <c r="E113" s="404" t="s">
        <v>251</v>
      </c>
      <c r="F113" s="404" t="s">
        <v>252</v>
      </c>
      <c r="G113" s="377">
        <v>8</v>
      </c>
      <c r="H113" s="379">
        <v>100122</v>
      </c>
      <c r="I113" s="403" t="str">
        <f t="shared" si="70"/>
        <v>Б-100122-13</v>
      </c>
      <c r="J113" s="381">
        <v>2</v>
      </c>
      <c r="K113" s="405">
        <v>1</v>
      </c>
      <c r="L113" s="403" t="s">
        <v>42</v>
      </c>
      <c r="M113" s="406">
        <v>1</v>
      </c>
      <c r="N113" s="403">
        <v>18</v>
      </c>
      <c r="O113" s="404" t="s">
        <v>170</v>
      </c>
      <c r="P113" s="404" t="s">
        <v>234</v>
      </c>
      <c r="Q113" s="404" t="s">
        <v>235</v>
      </c>
      <c r="R113" s="407" t="str">
        <f t="shared" si="80"/>
        <v>1001221</v>
      </c>
      <c r="S113" s="403">
        <v>1</v>
      </c>
      <c r="T113" s="404" t="s">
        <v>142</v>
      </c>
      <c r="U113" s="403">
        <v>60000</v>
      </c>
      <c r="V113" s="403">
        <f t="shared" si="72"/>
        <v>10800</v>
      </c>
      <c r="W113" s="403">
        <v>0</v>
      </c>
      <c r="X113" s="384">
        <v>211</v>
      </c>
      <c r="Y113" s="408" t="s">
        <v>47</v>
      </c>
      <c r="Z113" s="386">
        <f t="shared" si="49"/>
        <v>49200</v>
      </c>
      <c r="AA113" s="409"/>
      <c r="AB113" s="409"/>
      <c r="AC113" s="410">
        <f t="shared" si="81"/>
        <v>30000</v>
      </c>
      <c r="AD113" s="403"/>
      <c r="AE113" s="403"/>
      <c r="AF113" s="404" t="s">
        <v>231</v>
      </c>
      <c r="AG113" s="411">
        <v>8</v>
      </c>
      <c r="AH113" s="412">
        <v>13</v>
      </c>
      <c r="AI113" s="413" t="s">
        <v>229</v>
      </c>
      <c r="AJ113" s="404"/>
      <c r="AK113" s="404"/>
      <c r="AL113" s="407">
        <v>0</v>
      </c>
      <c r="AM113" s="403" t="s">
        <v>50</v>
      </c>
      <c r="AN113" s="403" t="s">
        <v>51</v>
      </c>
      <c r="AO113" s="403"/>
      <c r="AP113" s="407"/>
      <c r="AQ113" s="407"/>
      <c r="AR113" s="407"/>
      <c r="AS113" s="407"/>
      <c r="AU113" s="33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100122, 'Б-100122-13',date'2016-03-05',2, 1, 1, 'RUR', 1, 18, date'2016-03-06', date'2016-03-07', 1001221, 1, to_date('2016-03-11 00:00:00','YYYY-MM-DD HH24:MI:SS'), 60000, 10800, 0, 211,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(s_xxxx_client_discount_m.NEXTVAL,211, 13, date'2016-03-01');</v>
      </c>
    </row>
    <row r="114" spans="1:47" ht="15" customHeight="1" x14ac:dyDescent="0.3">
      <c r="A114" s="375">
        <v>19</v>
      </c>
      <c r="B114" s="441"/>
      <c r="C114" s="377" t="str">
        <f>"1000"&amp;A114</f>
        <v>100019</v>
      </c>
      <c r="D114" s="377" t="str">
        <f>"1000"&amp;A114&amp;"/13"</f>
        <v>100019/13</v>
      </c>
      <c r="E114" s="378" t="s">
        <v>251</v>
      </c>
      <c r="F114" s="378" t="s">
        <v>252</v>
      </c>
      <c r="G114" s="377">
        <v>8</v>
      </c>
      <c r="H114" s="379">
        <v>100123</v>
      </c>
      <c r="I114" s="380" t="str">
        <f>"Б-"&amp;H114&amp;"-13"</f>
        <v>Б-100123-13</v>
      </c>
      <c r="J114" s="381">
        <v>2</v>
      </c>
      <c r="K114" s="377">
        <v>7</v>
      </c>
      <c r="L114" s="377" t="s">
        <v>42</v>
      </c>
      <c r="M114" s="381">
        <v>1</v>
      </c>
      <c r="N114" s="377">
        <v>18</v>
      </c>
      <c r="O114" s="378" t="s">
        <v>167</v>
      </c>
      <c r="P114" s="378" t="s">
        <v>234</v>
      </c>
      <c r="Q114" s="378" t="s">
        <v>235</v>
      </c>
      <c r="R114" s="383" t="str">
        <f>H114&amp;"1"</f>
        <v>1001231</v>
      </c>
      <c r="S114" s="380">
        <v>1</v>
      </c>
      <c r="T114" s="378" t="s">
        <v>139</v>
      </c>
      <c r="U114" s="377">
        <v>100000</v>
      </c>
      <c r="V114" s="377">
        <f>U114*0.18</f>
        <v>18000</v>
      </c>
      <c r="W114" s="377">
        <v>0</v>
      </c>
      <c r="X114" s="384">
        <v>212</v>
      </c>
      <c r="Y114" s="385" t="s">
        <v>47</v>
      </c>
      <c r="Z114" s="386">
        <f t="shared" si="49"/>
        <v>82000</v>
      </c>
      <c r="AA114" s="387"/>
      <c r="AB114" s="388"/>
      <c r="AC114" s="379">
        <f>U114*0.5</f>
        <v>50000</v>
      </c>
      <c r="AD114" s="377"/>
      <c r="AE114" s="377"/>
      <c r="AF114" s="378" t="s">
        <v>231</v>
      </c>
      <c r="AG114" s="389">
        <v>8</v>
      </c>
      <c r="AH114" s="390">
        <v>13</v>
      </c>
      <c r="AI114" s="391" t="s">
        <v>229</v>
      </c>
      <c r="AJ114" s="378"/>
      <c r="AK114" s="378"/>
      <c r="AL114" s="383">
        <v>0</v>
      </c>
      <c r="AM114" s="380" t="s">
        <v>50</v>
      </c>
      <c r="AN114" s="377" t="s">
        <v>51</v>
      </c>
      <c r="AO114" s="377"/>
      <c r="AP114" s="383"/>
      <c r="AQ114" s="383"/>
      <c r="AR114" s="383"/>
      <c r="AS114" t="s">
        <v>89</v>
      </c>
      <c r="AU11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100123, 'Б-100123-13',date'2016-03-02',2, 7, 7, 'RUR', 1, 18, date'2016-03-06', date'2016-03-07', 1001231, 1, to_date('2016-03-07 00:00:00','YYYY-MM-DD HH24:MI:SS'), 100000, 18000, 0, 212,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(s_xxxx_client_discount_m.NEXTVAL,212, 13, date'2016-03-01');</v>
      </c>
    </row>
    <row r="115" spans="1:47" ht="15" customHeight="1" x14ac:dyDescent="0.3">
      <c r="A115" s="375">
        <v>19</v>
      </c>
      <c r="B115" s="441"/>
      <c r="C115" s="377" t="str">
        <f t="shared" ref="C115:C118" si="82">"1000"&amp;A115</f>
        <v>100019</v>
      </c>
      <c r="D115" s="377" t="str">
        <f t="shared" ref="D115:D118" si="83">"1000"&amp;A115&amp;"/13"</f>
        <v>100019/13</v>
      </c>
      <c r="E115" s="378" t="s">
        <v>251</v>
      </c>
      <c r="F115" s="378" t="s">
        <v>252</v>
      </c>
      <c r="G115" s="377">
        <v>8</v>
      </c>
      <c r="H115" s="379">
        <v>100124</v>
      </c>
      <c r="I115" s="380" t="str">
        <f t="shared" ref="I115:I118" si="84">"Б-"&amp;H115&amp;"-13"</f>
        <v>Б-100124-13</v>
      </c>
      <c r="J115" s="381">
        <v>2</v>
      </c>
      <c r="K115" s="377">
        <v>7</v>
      </c>
      <c r="L115" s="377" t="s">
        <v>42</v>
      </c>
      <c r="M115" s="450">
        <v>0</v>
      </c>
      <c r="N115" s="377">
        <v>18</v>
      </c>
      <c r="O115" s="378" t="s">
        <v>168</v>
      </c>
      <c r="P115" s="378" t="s">
        <v>234</v>
      </c>
      <c r="Q115" s="378" t="s">
        <v>235</v>
      </c>
      <c r="R115" s="383" t="str">
        <f t="shared" ref="R115:R118" si="85">H115&amp;"1"</f>
        <v>1001241</v>
      </c>
      <c r="S115" s="380">
        <v>1</v>
      </c>
      <c r="T115" s="378" t="s">
        <v>140</v>
      </c>
      <c r="U115" s="377">
        <v>90000</v>
      </c>
      <c r="V115" s="377">
        <f t="shared" ref="V115:V118" si="86">U115*0.18</f>
        <v>16200</v>
      </c>
      <c r="W115" s="377">
        <v>0</v>
      </c>
      <c r="X115" s="384">
        <v>213</v>
      </c>
      <c r="Y115" s="385" t="s">
        <v>47</v>
      </c>
      <c r="Z115" s="386">
        <f t="shared" si="49"/>
        <v>73800</v>
      </c>
      <c r="AA115" s="387"/>
      <c r="AB115" s="429"/>
      <c r="AC115" s="379">
        <f t="shared" ref="AC115:AC118" si="87">U115*0.5</f>
        <v>45000</v>
      </c>
      <c r="AD115" s="377"/>
      <c r="AE115" s="377"/>
      <c r="AF115" s="378" t="s">
        <v>231</v>
      </c>
      <c r="AG115" s="389">
        <v>8</v>
      </c>
      <c r="AH115" s="395">
        <v>7</v>
      </c>
      <c r="AI115" s="391" t="s">
        <v>229</v>
      </c>
      <c r="AJ115" s="378"/>
      <c r="AK115" s="378"/>
      <c r="AL115" s="383">
        <v>0</v>
      </c>
      <c r="AM115" s="380" t="s">
        <v>50</v>
      </c>
      <c r="AN115" s="377" t="s">
        <v>51</v>
      </c>
      <c r="AO115" s="377"/>
      <c r="AP115" s="383"/>
      <c r="AQ115" s="383"/>
      <c r="AR115" s="383"/>
      <c r="AS115" t="s">
        <v>90</v>
      </c>
      <c r="AU11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100124, 'Б-100124-13',date'2016-03-03',2, 7, 7, 'RUR', 0, 18, date'2016-03-06', date'2016-03-07', 1001241, 1, to_date('2016-03-08 00:00:00','YYYY-MM-DD HH24:MI:SS'), 90000, 16200, 0, 213,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(s_xxxx_client_discount_m.NEXTVAL,213, 7, date'2016-03-01');</v>
      </c>
    </row>
    <row r="116" spans="1:47" ht="15" customHeight="1" x14ac:dyDescent="0.3">
      <c r="A116" s="375">
        <v>19</v>
      </c>
      <c r="B116" s="441"/>
      <c r="C116" s="377" t="str">
        <f t="shared" si="82"/>
        <v>100019</v>
      </c>
      <c r="D116" s="377" t="str">
        <f t="shared" si="83"/>
        <v>100019/13</v>
      </c>
      <c r="E116" s="378" t="s">
        <v>251</v>
      </c>
      <c r="F116" s="378" t="s">
        <v>252</v>
      </c>
      <c r="G116" s="377">
        <v>8</v>
      </c>
      <c r="H116" s="379">
        <v>100125</v>
      </c>
      <c r="I116" s="380" t="str">
        <f t="shared" si="84"/>
        <v>Б-100125-13</v>
      </c>
      <c r="J116" s="381">
        <v>2</v>
      </c>
      <c r="K116" s="377">
        <v>7</v>
      </c>
      <c r="L116" s="382" t="s">
        <v>91</v>
      </c>
      <c r="M116" s="381">
        <v>1</v>
      </c>
      <c r="N116" s="377">
        <v>18</v>
      </c>
      <c r="O116" s="378" t="s">
        <v>168</v>
      </c>
      <c r="P116" s="378" t="s">
        <v>234</v>
      </c>
      <c r="Q116" s="378" t="s">
        <v>235</v>
      </c>
      <c r="R116" s="383" t="str">
        <f t="shared" si="85"/>
        <v>1001251</v>
      </c>
      <c r="S116" s="380">
        <v>1</v>
      </c>
      <c r="T116" s="378" t="s">
        <v>140</v>
      </c>
      <c r="U116" s="377">
        <v>1300</v>
      </c>
      <c r="V116" s="377">
        <f t="shared" si="86"/>
        <v>234</v>
      </c>
      <c r="W116" s="377">
        <v>0</v>
      </c>
      <c r="X116" s="384">
        <v>214</v>
      </c>
      <c r="Y116" s="385" t="s">
        <v>47</v>
      </c>
      <c r="Z116" s="386">
        <f t="shared" si="49"/>
        <v>1066</v>
      </c>
      <c r="AA116" s="387"/>
      <c r="AB116" s="429"/>
      <c r="AC116" s="379">
        <f t="shared" si="87"/>
        <v>650</v>
      </c>
      <c r="AD116" s="377"/>
      <c r="AE116" s="377"/>
      <c r="AF116" s="378" t="s">
        <v>231</v>
      </c>
      <c r="AG116" s="389">
        <v>8</v>
      </c>
      <c r="AH116" s="395">
        <v>7</v>
      </c>
      <c r="AI116" s="391" t="s">
        <v>229</v>
      </c>
      <c r="AJ116" s="378"/>
      <c r="AK116" s="378"/>
      <c r="AL116" s="383">
        <v>0</v>
      </c>
      <c r="AM116" s="380" t="s">
        <v>50</v>
      </c>
      <c r="AN116" s="377" t="s">
        <v>51</v>
      </c>
      <c r="AO116" s="377"/>
      <c r="AP116" s="383"/>
      <c r="AQ116" s="383"/>
      <c r="AR116" s="383"/>
      <c r="AU11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100125, 'Б-100125-13',date'2016-03-03',2, 7, 7, 'USD', 1, 18, date'2016-03-06', date'2016-03-07', 1001251, 1, to_date('2016-03-08 00:00:00','YYYY-MM-DD HH24:MI:SS'), 1300, 234, 0, 214, 0, 'c1', 8,null);insert into xxxx_oebs_cash_payment_test (ID, INVOICE_ID, OEBS_PAYMENT, DOC_DATE, COMISS_DATE) values (s_xxxx_oebs_cash_payment_test.NEXTVAL, 100125, 650, to_date('2016-03-08 00:00:00','YYYY-MM-DD HH24:MI:SS'), date'2016-03-31' );insert into xxxx_client_discount_m  (ID,CLIENT_ID,CLIENT_AVG_DISCOUNT,DT) values (s_xxxx_client_discount_m.NEXTVAL,214, 7, date'2016-03-01');</v>
      </c>
    </row>
    <row r="117" spans="1:47" ht="15" customHeight="1" x14ac:dyDescent="0.3">
      <c r="A117" s="375">
        <v>19</v>
      </c>
      <c r="B117" s="441"/>
      <c r="C117" s="377" t="str">
        <f t="shared" si="82"/>
        <v>100019</v>
      </c>
      <c r="D117" s="377" t="str">
        <f t="shared" si="83"/>
        <v>100019/13</v>
      </c>
      <c r="E117" s="378" t="s">
        <v>251</v>
      </c>
      <c r="F117" s="378" t="s">
        <v>252</v>
      </c>
      <c r="G117" s="377">
        <v>8</v>
      </c>
      <c r="H117" s="379">
        <v>100126</v>
      </c>
      <c r="I117" s="380" t="str">
        <f t="shared" si="84"/>
        <v>Б-100126-13</v>
      </c>
      <c r="J117" s="381">
        <v>2</v>
      </c>
      <c r="K117" s="398">
        <v>2</v>
      </c>
      <c r="L117" s="377" t="s">
        <v>42</v>
      </c>
      <c r="M117" s="381">
        <v>1</v>
      </c>
      <c r="N117" s="377">
        <v>18</v>
      </c>
      <c r="O117" s="378" t="s">
        <v>169</v>
      </c>
      <c r="P117" s="378" t="s">
        <v>234</v>
      </c>
      <c r="Q117" s="378" t="s">
        <v>235</v>
      </c>
      <c r="R117" s="383" t="str">
        <f t="shared" si="85"/>
        <v>1001261</v>
      </c>
      <c r="S117" s="380">
        <v>1</v>
      </c>
      <c r="T117" s="378" t="s">
        <v>141</v>
      </c>
      <c r="U117" s="377">
        <v>80000</v>
      </c>
      <c r="V117" s="377">
        <f t="shared" si="86"/>
        <v>14400</v>
      </c>
      <c r="W117" s="377">
        <v>0</v>
      </c>
      <c r="X117" s="384">
        <v>215</v>
      </c>
      <c r="Y117" s="385" t="s">
        <v>47</v>
      </c>
      <c r="Z117" s="386">
        <f t="shared" si="49"/>
        <v>65600</v>
      </c>
      <c r="AA117" s="387"/>
      <c r="AB117" s="396"/>
      <c r="AC117" s="379">
        <f t="shared" si="87"/>
        <v>40000</v>
      </c>
      <c r="AD117" s="377"/>
      <c r="AE117" s="377"/>
      <c r="AF117" s="378" t="s">
        <v>231</v>
      </c>
      <c r="AG117" s="389">
        <v>8</v>
      </c>
      <c r="AH117" s="397">
        <v>20</v>
      </c>
      <c r="AI117" s="391" t="s">
        <v>229</v>
      </c>
      <c r="AJ117" s="378"/>
      <c r="AK117" s="378"/>
      <c r="AL117" s="383">
        <v>0</v>
      </c>
      <c r="AM117" s="380" t="s">
        <v>50</v>
      </c>
      <c r="AN117" s="377" t="s">
        <v>51</v>
      </c>
      <c r="AO117" s="377"/>
      <c r="AP117" s="383"/>
      <c r="AQ117" s="383"/>
      <c r="AR117" s="383"/>
      <c r="AU11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100126, 'Б-100126-13',date'2016-03-04',2, 2, 2, 'RUR', 1, 18, date'2016-03-06', date'2016-03-07', 1001261, 1, to_date('2016-03-09 00:00:00','YYYY-MM-DD HH24:MI:SS'), 80000, 14400, 0, 215, 0, 'c1', 8,null);insert into xxxx_oebs_cash_payment_test (ID, INVOICE_ID, OEBS_PAYMENT, DOC_DATE, COMISS_DATE) values (s_xxxx_oebs_cash_payment_test.NEXTVAL, 100126, 40000, to_date('2016-03-09 00:00:00','YYYY-MM-DD HH24:MI:SS'), date'2016-03-31' );insert into xxxx_client_discount_m  (ID,CLIENT_ID,CLIENT_AVG_DISCOUNT,DT) values (s_xxxx_client_discount_m.NEXTVAL,215, 20, date'2016-03-01');</v>
      </c>
    </row>
    <row r="118" spans="1:47" s="330" customFormat="1" ht="15" customHeight="1" x14ac:dyDescent="0.3">
      <c r="A118" s="375">
        <v>19</v>
      </c>
      <c r="B118" s="433"/>
      <c r="C118" s="403" t="str">
        <f t="shared" si="82"/>
        <v>100019</v>
      </c>
      <c r="D118" s="403" t="str">
        <f t="shared" si="83"/>
        <v>100019/13</v>
      </c>
      <c r="E118" s="404" t="s">
        <v>251</v>
      </c>
      <c r="F118" s="404" t="s">
        <v>252</v>
      </c>
      <c r="G118" s="377">
        <v>8</v>
      </c>
      <c r="H118" s="379">
        <v>100127</v>
      </c>
      <c r="I118" s="403" t="str">
        <f t="shared" si="84"/>
        <v>Б-100127-13</v>
      </c>
      <c r="J118" s="381">
        <v>2</v>
      </c>
      <c r="K118" s="405">
        <v>1</v>
      </c>
      <c r="L118" s="403" t="s">
        <v>42</v>
      </c>
      <c r="M118" s="406">
        <v>1</v>
      </c>
      <c r="N118" s="403">
        <v>18</v>
      </c>
      <c r="O118" s="404" t="s">
        <v>170</v>
      </c>
      <c r="P118" s="404" t="s">
        <v>234</v>
      </c>
      <c r="Q118" s="404" t="s">
        <v>235</v>
      </c>
      <c r="R118" s="407" t="str">
        <f t="shared" si="85"/>
        <v>1001271</v>
      </c>
      <c r="S118" s="403">
        <v>1</v>
      </c>
      <c r="T118" s="404" t="s">
        <v>142</v>
      </c>
      <c r="U118" s="403">
        <v>60000</v>
      </c>
      <c r="V118" s="403">
        <f t="shared" si="86"/>
        <v>10800</v>
      </c>
      <c r="W118" s="403">
        <v>0</v>
      </c>
      <c r="X118" s="384">
        <v>216</v>
      </c>
      <c r="Y118" s="408" t="s">
        <v>47</v>
      </c>
      <c r="Z118" s="386">
        <f t="shared" si="49"/>
        <v>49200</v>
      </c>
      <c r="AA118" s="409"/>
      <c r="AB118" s="409"/>
      <c r="AC118" s="410">
        <f t="shared" si="87"/>
        <v>30000</v>
      </c>
      <c r="AD118" s="403"/>
      <c r="AE118" s="403"/>
      <c r="AF118" s="404" t="s">
        <v>231</v>
      </c>
      <c r="AG118" s="411">
        <v>8</v>
      </c>
      <c r="AH118" s="412">
        <v>13</v>
      </c>
      <c r="AI118" s="413" t="s">
        <v>229</v>
      </c>
      <c r="AJ118" s="404"/>
      <c r="AK118" s="404"/>
      <c r="AL118" s="407">
        <v>0</v>
      </c>
      <c r="AM118" s="403" t="s">
        <v>50</v>
      </c>
      <c r="AN118" s="403" t="s">
        <v>51</v>
      </c>
      <c r="AO118" s="403"/>
      <c r="AP118" s="407"/>
      <c r="AQ118" s="407"/>
      <c r="AR118" s="407"/>
      <c r="AU11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100127, 'Б-100127-13',date'2016-03-05',2, 1, 1, 'RUR', 1, 18, date'2016-03-06', date'2016-03-07', 1001271, 1, to_date('2016-03-11 00:00:00','YYYY-MM-DD HH24:MI:SS'), 60000, 10800, 0, 216, 0, 'c1', 8,null);insert into xxxx_oebs_cash_payment_test (ID, INVOICE_ID, OEBS_PAYMENT, DOC_DATE, COMISS_DATE) values (s_xxxx_oebs_cash_payment_test.NEXTVAL, 100127, 30000, to_date('2016-03-11 00:00:00','YYYY-MM-DD HH24:MI:SS'), date'2016-03-31' );insert into xxxx_client_discount_m  (ID,CLIENT_ID,CLIENT_AVG_DISCOUNT,DT) values (s_xxxx_client_discount_m.NEXTVAL,216, 13, date'2016-03-01');</v>
      </c>
    </row>
    <row r="119" spans="1:47" ht="15" customHeight="1" x14ac:dyDescent="0.3">
      <c r="A119" s="375">
        <v>20</v>
      </c>
      <c r="B119" s="376"/>
      <c r="C119" s="377" t="str">
        <f>"1000"&amp;A119</f>
        <v>100020</v>
      </c>
      <c r="D119" s="377" t="str">
        <f>"1000"&amp;A119&amp;"/13"</f>
        <v>100020/13</v>
      </c>
      <c r="E119" s="378" t="s">
        <v>251</v>
      </c>
      <c r="F119" s="378" t="s">
        <v>252</v>
      </c>
      <c r="G119" s="377">
        <v>8</v>
      </c>
      <c r="H119" s="379">
        <v>100128</v>
      </c>
      <c r="I119" s="380" t="str">
        <f>"Б-"&amp;H119&amp;"-13"</f>
        <v>Б-100128-13</v>
      </c>
      <c r="J119" s="381">
        <v>2</v>
      </c>
      <c r="K119" s="377">
        <v>7</v>
      </c>
      <c r="L119" s="382" t="s">
        <v>91</v>
      </c>
      <c r="M119" s="381">
        <v>1</v>
      </c>
      <c r="N119" s="377">
        <v>18</v>
      </c>
      <c r="O119" s="378" t="s">
        <v>167</v>
      </c>
      <c r="P119" s="378" t="s">
        <v>234</v>
      </c>
      <c r="Q119" s="378" t="s">
        <v>235</v>
      </c>
      <c r="R119" s="383" t="str">
        <f>H119&amp;"1"</f>
        <v>1001281</v>
      </c>
      <c r="S119" s="380">
        <v>1</v>
      </c>
      <c r="T119" s="378" t="s">
        <v>139</v>
      </c>
      <c r="U119" s="377">
        <v>10000</v>
      </c>
      <c r="V119" s="377">
        <f>U119*0.18</f>
        <v>1800</v>
      </c>
      <c r="W119" s="377">
        <v>0</v>
      </c>
      <c r="X119" s="384">
        <v>217</v>
      </c>
      <c r="Y119" s="385" t="s">
        <v>47</v>
      </c>
      <c r="Z119" s="386">
        <f t="shared" si="49"/>
        <v>8200</v>
      </c>
      <c r="AA119" s="387"/>
      <c r="AB119" s="388"/>
      <c r="AC119" s="379">
        <f>U119*0.5</f>
        <v>5000</v>
      </c>
      <c r="AD119" s="377"/>
      <c r="AE119" s="377"/>
      <c r="AF119" s="378" t="s">
        <v>231</v>
      </c>
      <c r="AG119" s="389">
        <v>8</v>
      </c>
      <c r="AH119" s="390">
        <v>13</v>
      </c>
      <c r="AI119" s="391" t="s">
        <v>229</v>
      </c>
      <c r="AJ119" s="378"/>
      <c r="AK119" s="378"/>
      <c r="AL119" s="383">
        <v>0</v>
      </c>
      <c r="AM119" s="380" t="s">
        <v>50</v>
      </c>
      <c r="AN119" s="377" t="s">
        <v>51</v>
      </c>
      <c r="AO119" s="377"/>
      <c r="AP119" s="383"/>
      <c r="AQ119" s="383"/>
      <c r="AR119" s="383"/>
      <c r="AS119" s="383" t="s">
        <v>92</v>
      </c>
      <c r="AU11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100128, 'Б-100128-13',date'2016-03-02',2, 7, 7, 'USD', 1, 18, date'2016-03-06', date'2016-03-07', 1001281, 1, to_date('2016-03-07 00:00:00','YYYY-MM-DD HH24:MI:SS'), 10000, 1800, 0, 217, 0, 'c1', 8,null);insert into xxxx_oebs_cash_payment_test (ID, INVOICE_ID, OEBS_PAYMENT, DOC_DATE, COMISS_DATE) values (s_xxxx_oebs_cash_payment_test.NEXTVAL, 100128, 5000, to_date('2016-03-07 00:00:00','YYYY-MM-DD HH24:MI:SS'), date'2016-03-31' );insert into xxxx_client_discount_m  (ID,CLIENT_ID,CLIENT_AVG_DISCOUNT,DT) values (s_xxxx_client_discount_m.NEXTVAL,217, 13, date'2016-03-01');</v>
      </c>
    </row>
    <row r="120" spans="1:47" ht="15" customHeight="1" x14ac:dyDescent="0.3">
      <c r="A120" s="375">
        <v>20</v>
      </c>
      <c r="B120" s="376"/>
      <c r="C120" s="377" t="str">
        <f t="shared" ref="C120:C163" si="88">"1000"&amp;A120</f>
        <v>100020</v>
      </c>
      <c r="D120" s="377" t="str">
        <f t="shared" ref="D120:D163" si="89">"1000"&amp;A120&amp;"/13"</f>
        <v>100020/13</v>
      </c>
      <c r="E120" s="378" t="s">
        <v>251</v>
      </c>
      <c r="F120" s="378" t="s">
        <v>252</v>
      </c>
      <c r="G120" s="377">
        <v>8</v>
      </c>
      <c r="H120" s="379">
        <v>100129</v>
      </c>
      <c r="I120" s="380" t="str">
        <f t="shared" ref="I120:I163" si="90">"Б-"&amp;H120&amp;"-13"</f>
        <v>Б-100129-13</v>
      </c>
      <c r="J120" s="381">
        <v>2</v>
      </c>
      <c r="K120" s="377">
        <v>7</v>
      </c>
      <c r="L120" s="382" t="s">
        <v>91</v>
      </c>
      <c r="M120" s="381">
        <v>1</v>
      </c>
      <c r="N120" s="377">
        <v>18</v>
      </c>
      <c r="O120" s="378" t="s">
        <v>168</v>
      </c>
      <c r="P120" s="378" t="s">
        <v>234</v>
      </c>
      <c r="Q120" s="378" t="s">
        <v>235</v>
      </c>
      <c r="R120" s="383" t="str">
        <f t="shared" ref="R120:R145" si="91">H120&amp;"1"</f>
        <v>1001291</v>
      </c>
      <c r="S120" s="380">
        <v>1</v>
      </c>
      <c r="T120" s="378" t="s">
        <v>140</v>
      </c>
      <c r="U120" s="377">
        <v>9000</v>
      </c>
      <c r="V120" s="377">
        <f t="shared" ref="V120:V145" si="92">U120*0.18</f>
        <v>1620</v>
      </c>
      <c r="W120" s="377">
        <v>0</v>
      </c>
      <c r="X120" s="384">
        <v>218</v>
      </c>
      <c r="Y120" s="385" t="s">
        <v>47</v>
      </c>
      <c r="Z120" s="386">
        <f t="shared" si="49"/>
        <v>7380</v>
      </c>
      <c r="AA120" s="387"/>
      <c r="AB120" s="429"/>
      <c r="AC120" s="379">
        <f t="shared" ref="AC120:AC145" si="93">U120*0.5</f>
        <v>4500</v>
      </c>
      <c r="AD120" s="377"/>
      <c r="AE120" s="377"/>
      <c r="AF120" s="378" t="s">
        <v>231</v>
      </c>
      <c r="AG120" s="389">
        <v>8</v>
      </c>
      <c r="AH120" s="395">
        <v>7</v>
      </c>
      <c r="AI120" s="391" t="s">
        <v>229</v>
      </c>
      <c r="AJ120" s="378"/>
      <c r="AK120" s="378"/>
      <c r="AL120" s="383">
        <v>0</v>
      </c>
      <c r="AM120" s="380" t="s">
        <v>50</v>
      </c>
      <c r="AN120" s="377" t="s">
        <v>51</v>
      </c>
      <c r="AO120" s="377"/>
      <c r="AP120" s="383"/>
      <c r="AQ120" s="383"/>
      <c r="AR120" s="383"/>
      <c r="AS120" s="383" t="s">
        <v>93</v>
      </c>
      <c r="AU12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100129, 'Б-100129-13',date'2016-03-03',2, 7, 7, 'USD', 1, 18, date'2016-03-06', date'2016-03-07', 1001291, 1, to_date('2016-03-08 00:00:00','YYYY-MM-DD HH24:MI:SS'), 9000, 1620, 0, 218, 0, 'c1', 8,null);insert into xxxx_oebs_cash_payment_test (ID, INVOICE_ID, OEBS_PAYMENT, DOC_DATE, COMISS_DATE) values (s_xxxx_oebs_cash_payment_test.NEXTVAL, 100129, 4500, to_date('2016-03-08 00:00:00','YYYY-MM-DD HH24:MI:SS'), date'2016-03-31' );insert into xxxx_client_discount_m  (ID,CLIENT_ID,CLIENT_AVG_DISCOUNT,DT) values (s_xxxx_client_discount_m.NEXTVAL,218, 7, date'2016-03-01');</v>
      </c>
    </row>
    <row r="121" spans="1:47" ht="15" customHeight="1" x14ac:dyDescent="0.3">
      <c r="A121" s="375">
        <v>20</v>
      </c>
      <c r="B121" s="376"/>
      <c r="C121" s="377" t="str">
        <f t="shared" si="88"/>
        <v>100020</v>
      </c>
      <c r="D121" s="377" t="str">
        <f t="shared" si="89"/>
        <v>100020/13</v>
      </c>
      <c r="E121" s="378" t="s">
        <v>251</v>
      </c>
      <c r="F121" s="378" t="s">
        <v>252</v>
      </c>
      <c r="G121" s="377">
        <v>8</v>
      </c>
      <c r="H121" s="379">
        <v>100130</v>
      </c>
      <c r="I121" s="380" t="str">
        <f t="shared" si="90"/>
        <v>Б-100130-13</v>
      </c>
      <c r="J121" s="381">
        <v>2</v>
      </c>
      <c r="K121" s="377">
        <v>7</v>
      </c>
      <c r="L121" s="382" t="s">
        <v>91</v>
      </c>
      <c r="M121" s="381">
        <v>1</v>
      </c>
      <c r="N121" s="377">
        <v>18</v>
      </c>
      <c r="O121" s="378" t="s">
        <v>168</v>
      </c>
      <c r="P121" s="378" t="s">
        <v>234</v>
      </c>
      <c r="Q121" s="378" t="s">
        <v>235</v>
      </c>
      <c r="R121" s="383" t="str">
        <f t="shared" si="91"/>
        <v>1001301</v>
      </c>
      <c r="S121" s="380">
        <v>1</v>
      </c>
      <c r="T121" s="378" t="s">
        <v>140</v>
      </c>
      <c r="U121" s="377">
        <v>9000</v>
      </c>
      <c r="V121" s="377">
        <f t="shared" si="92"/>
        <v>1620</v>
      </c>
      <c r="W121" s="377">
        <v>0</v>
      </c>
      <c r="X121" s="384">
        <v>219</v>
      </c>
      <c r="Y121" s="385" t="s">
        <v>47</v>
      </c>
      <c r="Z121" s="386">
        <f t="shared" si="49"/>
        <v>7380</v>
      </c>
      <c r="AA121" s="387"/>
      <c r="AB121" s="429"/>
      <c r="AC121" s="379">
        <f t="shared" si="93"/>
        <v>4500</v>
      </c>
      <c r="AD121" s="377"/>
      <c r="AE121" s="377"/>
      <c r="AF121" s="378" t="s">
        <v>231</v>
      </c>
      <c r="AG121" s="389">
        <v>8</v>
      </c>
      <c r="AH121" s="395">
        <v>7</v>
      </c>
      <c r="AI121" s="391" t="s">
        <v>229</v>
      </c>
      <c r="AJ121" s="378"/>
      <c r="AK121" s="378"/>
      <c r="AL121" s="383">
        <v>0</v>
      </c>
      <c r="AM121" s="380" t="s">
        <v>50</v>
      </c>
      <c r="AN121" s="377" t="s">
        <v>51</v>
      </c>
      <c r="AO121" s="377"/>
      <c r="AP121" s="383"/>
      <c r="AQ121" s="383"/>
      <c r="AR121" s="383"/>
      <c r="AS121" s="383"/>
      <c r="AU12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100130, 'Б-100130-13',date'2016-03-03',2, 7, 7, 'USD', 1, 18, date'2016-03-06', date'2016-03-07', 1001301, 1, to_date('2016-03-08 00:00:00','YYYY-MM-DD HH24:MI:SS'), 9000, 1620, 0, 219, 0, 'c1', 8,null);insert into xxxx_oebs_cash_payment_test (ID, INVOICE_ID, OEBS_PAYMENT, DOC_DATE, COMISS_DATE) values (s_xxxx_oebs_cash_payment_test.NEXTVAL, 100130, 4500, to_date('2016-03-08 00:00:00','YYYY-MM-DD HH24:MI:SS'), date'2016-03-31' );insert into xxxx_client_discount_m  (ID,CLIENT_ID,CLIENT_AVG_DISCOUNT,DT) values (s_xxxx_client_discount_m.NEXTVAL,219, 7, date'2016-03-01');</v>
      </c>
    </row>
    <row r="122" spans="1:47" ht="15" customHeight="1" x14ac:dyDescent="0.3">
      <c r="A122" s="375">
        <v>20</v>
      </c>
      <c r="B122" s="376"/>
      <c r="C122" s="377" t="str">
        <f t="shared" si="88"/>
        <v>100020</v>
      </c>
      <c r="D122" s="377" t="str">
        <f t="shared" si="89"/>
        <v>100020/13</v>
      </c>
      <c r="E122" s="378" t="s">
        <v>251</v>
      </c>
      <c r="F122" s="378" t="s">
        <v>252</v>
      </c>
      <c r="G122" s="377">
        <v>8</v>
      </c>
      <c r="H122" s="379">
        <v>100131</v>
      </c>
      <c r="I122" s="380" t="str">
        <f t="shared" si="90"/>
        <v>Б-100131-13</v>
      </c>
      <c r="J122" s="381">
        <v>2</v>
      </c>
      <c r="K122" s="377">
        <v>7</v>
      </c>
      <c r="L122" s="382" t="s">
        <v>91</v>
      </c>
      <c r="M122" s="381">
        <v>1</v>
      </c>
      <c r="N122" s="377">
        <v>18</v>
      </c>
      <c r="O122" s="378" t="s">
        <v>169</v>
      </c>
      <c r="P122" s="378" t="s">
        <v>234</v>
      </c>
      <c r="Q122" s="378" t="s">
        <v>235</v>
      </c>
      <c r="R122" s="383" t="str">
        <f t="shared" si="91"/>
        <v>1001311</v>
      </c>
      <c r="S122" s="380">
        <v>1</v>
      </c>
      <c r="T122" s="378" t="s">
        <v>141</v>
      </c>
      <c r="U122" s="377">
        <v>8000</v>
      </c>
      <c r="V122" s="377">
        <f t="shared" si="92"/>
        <v>1440</v>
      </c>
      <c r="W122" s="377">
        <v>0</v>
      </c>
      <c r="X122" s="384">
        <v>220</v>
      </c>
      <c r="Y122" s="385" t="s">
        <v>47</v>
      </c>
      <c r="Z122" s="386">
        <f t="shared" si="49"/>
        <v>6560</v>
      </c>
      <c r="AA122" s="387"/>
      <c r="AB122" s="396"/>
      <c r="AC122" s="379">
        <f t="shared" si="93"/>
        <v>4000</v>
      </c>
      <c r="AD122" s="377"/>
      <c r="AE122" s="377"/>
      <c r="AF122" s="378" t="s">
        <v>231</v>
      </c>
      <c r="AG122" s="389">
        <v>8</v>
      </c>
      <c r="AH122" s="397">
        <v>20</v>
      </c>
      <c r="AI122" s="391" t="s">
        <v>229</v>
      </c>
      <c r="AJ122" s="378"/>
      <c r="AK122" s="378"/>
      <c r="AL122" s="383">
        <v>0</v>
      </c>
      <c r="AM122" s="380" t="s">
        <v>50</v>
      </c>
      <c r="AN122" s="377" t="s">
        <v>51</v>
      </c>
      <c r="AO122" s="377"/>
      <c r="AP122" s="383"/>
      <c r="AQ122" s="383"/>
      <c r="AR122" s="383"/>
      <c r="AS122" s="383"/>
      <c r="AU12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100131, 'Б-100131-13',date'2016-03-04',2, 7, 7, 'USD', 1, 18, date'2016-03-06', date'2016-03-07', 1001311, 1, to_date('2016-03-09 00:00:00','YYYY-MM-DD HH24:MI:SS'), 8000, 1440, 0, 220, 0, 'c1', 8,null);insert into xxxx_oebs_cash_payment_test (ID, INVOICE_ID, OEBS_PAYMENT, DOC_DATE, COMISS_DATE) values (s_xxxx_oebs_cash_payment_test.NEXTVAL, 100131, 4000, to_date('2016-03-09 00:00:00','YYYY-MM-DD HH24:MI:SS'), date'2016-03-31' );insert into xxxx_client_discount_m  (ID,CLIENT_ID,CLIENT_AVG_DISCOUNT,DT) values (s_xxxx_client_discount_m.NEXTVAL,220, 20, date'2016-03-01');</v>
      </c>
    </row>
    <row r="123" spans="1:47" s="330" customFormat="1" ht="15" customHeight="1" x14ac:dyDescent="0.3">
      <c r="A123" s="375">
        <v>20</v>
      </c>
      <c r="B123" s="440"/>
      <c r="C123" s="403" t="str">
        <f t="shared" si="88"/>
        <v>100020</v>
      </c>
      <c r="D123" s="403" t="str">
        <f t="shared" si="89"/>
        <v>100020/13</v>
      </c>
      <c r="E123" s="404" t="s">
        <v>251</v>
      </c>
      <c r="F123" s="404" t="s">
        <v>252</v>
      </c>
      <c r="G123" s="377">
        <v>8</v>
      </c>
      <c r="H123" s="379">
        <v>100132</v>
      </c>
      <c r="I123" s="403" t="str">
        <f t="shared" si="90"/>
        <v>Б-100132-13</v>
      </c>
      <c r="J123" s="381">
        <v>2</v>
      </c>
      <c r="K123" s="403">
        <v>7</v>
      </c>
      <c r="L123" s="405" t="s">
        <v>91</v>
      </c>
      <c r="M123" s="406">
        <v>1</v>
      </c>
      <c r="N123" s="403">
        <v>18</v>
      </c>
      <c r="O123" s="404" t="s">
        <v>170</v>
      </c>
      <c r="P123" s="404" t="s">
        <v>234</v>
      </c>
      <c r="Q123" s="404" t="s">
        <v>235</v>
      </c>
      <c r="R123" s="407" t="str">
        <f t="shared" si="91"/>
        <v>1001321</v>
      </c>
      <c r="S123" s="403">
        <v>1</v>
      </c>
      <c r="T123" s="404" t="s">
        <v>142</v>
      </c>
      <c r="U123" s="403">
        <v>6000</v>
      </c>
      <c r="V123" s="403">
        <f t="shared" si="92"/>
        <v>1080</v>
      </c>
      <c r="W123" s="403">
        <v>0</v>
      </c>
      <c r="X123" s="384">
        <v>221</v>
      </c>
      <c r="Y123" s="408" t="s">
        <v>47</v>
      </c>
      <c r="Z123" s="386">
        <f t="shared" si="49"/>
        <v>4920</v>
      </c>
      <c r="AA123" s="409"/>
      <c r="AB123" s="409"/>
      <c r="AC123" s="410">
        <f t="shared" si="93"/>
        <v>3000</v>
      </c>
      <c r="AD123" s="403"/>
      <c r="AE123" s="403"/>
      <c r="AF123" s="404" t="s">
        <v>231</v>
      </c>
      <c r="AG123" s="411">
        <v>8</v>
      </c>
      <c r="AH123" s="412">
        <v>13</v>
      </c>
      <c r="AI123" s="413" t="s">
        <v>229</v>
      </c>
      <c r="AJ123" s="404"/>
      <c r="AK123" s="404"/>
      <c r="AL123" s="407">
        <v>0</v>
      </c>
      <c r="AM123" s="403" t="s">
        <v>50</v>
      </c>
      <c r="AN123" s="403" t="s">
        <v>51</v>
      </c>
      <c r="AO123" s="403"/>
      <c r="AP123" s="407"/>
      <c r="AQ123" s="407"/>
      <c r="AR123" s="407"/>
      <c r="AS123" s="407"/>
      <c r="AU12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100132, 'Б-100132-13',date'2016-03-05',2, 7, 7, 'USD', 1, 18, date'2016-03-06', date'2016-03-07', 1001321, 1, to_date('2016-03-11 00:00:00','YYYY-MM-DD HH24:MI:SS'), 6000, 1080, 0, 221, 0, 'c1', 8,null);insert into xxxx_oebs_cash_payment_test (ID, INVOICE_ID, OEBS_PAYMENT, DOC_DATE, COMISS_DATE) values (s_xxxx_oebs_cash_payment_test.NEXTVAL, 100132, 3000, to_date('2016-03-11 00:00:00','YYYY-MM-DD HH24:MI:SS'), date'2016-03-31' );insert into xxxx_client_discount_m  (ID,CLIENT_ID,CLIENT_AVG_DISCOUNT,DT) values (s_xxxx_client_discount_m.NEXTVAL,221, 13, date'2016-03-01');</v>
      </c>
    </row>
    <row r="124" spans="1:47" s="329" customFormat="1" ht="15" customHeight="1" x14ac:dyDescent="0.3">
      <c r="A124" s="375">
        <v>21</v>
      </c>
      <c r="B124" s="439"/>
      <c r="C124" s="15" t="str">
        <f t="shared" si="88"/>
        <v>100021</v>
      </c>
      <c r="D124" s="15" t="str">
        <f t="shared" si="89"/>
        <v>100021/13</v>
      </c>
      <c r="E124" s="160" t="s">
        <v>251</v>
      </c>
      <c r="F124" s="160" t="s">
        <v>252</v>
      </c>
      <c r="G124" s="377">
        <v>8</v>
      </c>
      <c r="H124" s="379">
        <v>100133</v>
      </c>
      <c r="I124" s="15" t="str">
        <f t="shared" si="90"/>
        <v>Б-100133-13</v>
      </c>
      <c r="J124" s="149">
        <v>2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91"/>
        <v>1001331</v>
      </c>
      <c r="S124" s="65">
        <v>1</v>
      </c>
      <c r="T124" s="178" t="s">
        <v>143</v>
      </c>
      <c r="U124" s="15">
        <v>100000</v>
      </c>
      <c r="V124" s="15">
        <f t="shared" si="92"/>
        <v>18000</v>
      </c>
      <c r="W124" s="15">
        <v>0</v>
      </c>
      <c r="X124" s="384">
        <v>222</v>
      </c>
      <c r="Y124" s="152" t="s">
        <v>47</v>
      </c>
      <c r="Z124" s="20">
        <f t="shared" si="49"/>
        <v>82000</v>
      </c>
      <c r="AA124" s="21"/>
      <c r="AB124" s="22"/>
      <c r="AC124" s="148">
        <f t="shared" si="93"/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15" t="s">
        <v>344</v>
      </c>
      <c r="AU12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100133, 'Б-100133-13',date'2016-04-02',2, 1, 1, 'RUR', 1, 18, date'2016-04-06', date'2016-04-07', 1001331, 1, to_date('2016-04-07 00:00:00','YYYY-MM-DD HH24:MI:SS'), 100000, 18000, 0, 222, 0, 'c1', 8,null);insert into xxxx_oebs_cash_payment_test (ID, INVOICE_ID, OEBS_PAYMENT, DOC_DATE, COMISS_DATE) values (s_xxxx_oebs_cash_payment_test.NEXTVAL, 100133, 50000, to_date('2016-04-07 00:00:00','YYYY-MM-DD HH24:MI:SS'), date'2016-04-30' );insert into xxxx_client_discount_m  (ID,CLIENT_ID,CLIENT_AVG_DISCOUNT,DT) values (s_xxxx_client_discount_m.NEXTVAL,222, 13, date'2014-03-01');</v>
      </c>
    </row>
    <row r="125" spans="1:47" s="329" customFormat="1" ht="15" customHeight="1" x14ac:dyDescent="0.3">
      <c r="A125" s="375">
        <v>21</v>
      </c>
      <c r="B125" s="439"/>
      <c r="C125" s="15" t="str">
        <f t="shared" si="88"/>
        <v>100021</v>
      </c>
      <c r="D125" s="15" t="str">
        <f t="shared" si="89"/>
        <v>100021/13</v>
      </c>
      <c r="E125" s="160" t="s">
        <v>251</v>
      </c>
      <c r="F125" s="160" t="s">
        <v>252</v>
      </c>
      <c r="G125" s="377">
        <v>8</v>
      </c>
      <c r="H125" s="379">
        <v>100134</v>
      </c>
      <c r="I125" s="15" t="str">
        <f t="shared" si="90"/>
        <v>Б-100134-13</v>
      </c>
      <c r="J125" s="149">
        <v>2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91"/>
        <v>1001341</v>
      </c>
      <c r="S125" s="65">
        <v>1</v>
      </c>
      <c r="T125" s="178" t="s">
        <v>144</v>
      </c>
      <c r="U125" s="15">
        <v>90000</v>
      </c>
      <c r="V125" s="15">
        <f t="shared" si="92"/>
        <v>16200</v>
      </c>
      <c r="W125" s="15">
        <v>0</v>
      </c>
      <c r="X125" s="384">
        <v>223</v>
      </c>
      <c r="Y125" s="152" t="s">
        <v>47</v>
      </c>
      <c r="Z125" s="20">
        <f t="shared" si="49"/>
        <v>73800</v>
      </c>
      <c r="AA125" s="21"/>
      <c r="AB125" s="26"/>
      <c r="AC125" s="148">
        <f t="shared" si="93"/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291" t="s">
        <v>342</v>
      </c>
      <c r="AU12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100134, 'Б-100134-13',date'2016-04-03',2, 2, 2, 'RUR', 1, 18, date'2016-04-06', date'2016-04-07', 1001341, 1, to_date('2016-04-08 00:00:00','YYYY-MM-DD HH24:MI:SS'), 90000, 16200, 0, 223, 0, 'c1', 8,null);insert into xxxx_oebs_cash_payment_test (ID, INVOICE_ID, OEBS_PAYMENT, DOC_DATE, COMISS_DATE) values (s_xxxx_oebs_cash_payment_test.NEXTVAL, 100134, 45000, to_date('2016-04-08 00:00:00','YYYY-MM-DD HH24:MI:SS'), date'2016-04-30' );insert into xxxx_client_discount_m  (ID,CLIENT_ID,CLIENT_AVG_DISCOUNT,DT) values (s_xxxx_client_discount_m.NEXTVAL,223, 7, date'2014-03-01');</v>
      </c>
    </row>
    <row r="126" spans="1:47" s="329" customFormat="1" ht="15" customHeight="1" x14ac:dyDescent="0.3">
      <c r="A126" s="375">
        <v>21</v>
      </c>
      <c r="B126" s="439"/>
      <c r="C126" s="15" t="str">
        <f t="shared" si="88"/>
        <v>100021</v>
      </c>
      <c r="D126" s="15" t="str">
        <f t="shared" si="89"/>
        <v>100021/13</v>
      </c>
      <c r="E126" s="160" t="s">
        <v>251</v>
      </c>
      <c r="F126" s="160" t="s">
        <v>252</v>
      </c>
      <c r="G126" s="377">
        <v>8</v>
      </c>
      <c r="H126" s="379">
        <v>100135</v>
      </c>
      <c r="I126" s="15" t="str">
        <f t="shared" si="90"/>
        <v>Б-100135-13</v>
      </c>
      <c r="J126" s="149">
        <v>2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91"/>
        <v>1001351</v>
      </c>
      <c r="S126" s="65">
        <v>1</v>
      </c>
      <c r="T126" s="178" t="s">
        <v>144</v>
      </c>
      <c r="U126" s="15">
        <v>182700</v>
      </c>
      <c r="V126" s="15">
        <f t="shared" si="92"/>
        <v>32886</v>
      </c>
      <c r="W126" s="15">
        <v>0</v>
      </c>
      <c r="X126" s="384">
        <v>224</v>
      </c>
      <c r="Y126" s="152" t="s">
        <v>47</v>
      </c>
      <c r="Z126" s="20">
        <f t="shared" si="49"/>
        <v>149814</v>
      </c>
      <c r="AA126" s="21">
        <f>Z126/(Z126+Z127)</f>
        <v>0.69547011800532932</v>
      </c>
      <c r="AB126" s="26"/>
      <c r="AC126" s="148">
        <f t="shared" si="93"/>
        <v>91350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172"/>
      <c r="AU12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100135, 'Б-100135-13',date'2016-04-03',2, 7, 7, 'RUR', 1, 18, date'2016-04-06', date'2016-04-07', 1001351, 1, to_date('2016-04-08 00:00:00','YYYY-MM-DD HH24:MI:SS'), 182700, 32886, 0, 224, 0, 'c1', 8,null);insert into xxxx_oebs_cash_payment_test (ID, INVOICE_ID, OEBS_PAYMENT, DOC_DATE, COMISS_DATE) values (s_xxxx_oebs_cash_payment_test.NEXTVAL, 100135, 91350, to_date('2016-04-08 00:00:00','YYYY-MM-DD HH24:MI:SS'), date'2016-04-30' );insert into xxxx_client_discount_m  (ID,CLIENT_ID,CLIENT_AVG_DISCOUNT,DT) values (s_xxxx_client_discount_m.NEXTVAL,224, 7, date'2014-03-01');</v>
      </c>
    </row>
    <row r="127" spans="1:47" s="329" customFormat="1" ht="15" customHeight="1" x14ac:dyDescent="0.3">
      <c r="A127" s="375">
        <v>21</v>
      </c>
      <c r="B127" s="439"/>
      <c r="C127" s="15" t="str">
        <f t="shared" si="88"/>
        <v>100021</v>
      </c>
      <c r="D127" s="15" t="str">
        <f t="shared" si="89"/>
        <v>100021/13</v>
      </c>
      <c r="E127" s="160" t="s">
        <v>251</v>
      </c>
      <c r="F127" s="160" t="s">
        <v>252</v>
      </c>
      <c r="G127" s="377">
        <v>8</v>
      </c>
      <c r="H127" s="379">
        <v>100136</v>
      </c>
      <c r="I127" s="15" t="str">
        <f t="shared" si="90"/>
        <v>Б-100136-13</v>
      </c>
      <c r="J127" s="149">
        <v>2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91"/>
        <v>1001361</v>
      </c>
      <c r="S127" s="65">
        <v>1</v>
      </c>
      <c r="T127" s="178" t="s">
        <v>145</v>
      </c>
      <c r="U127" s="15">
        <v>80000</v>
      </c>
      <c r="V127" s="15">
        <f t="shared" si="92"/>
        <v>14400</v>
      </c>
      <c r="W127" s="15">
        <v>0</v>
      </c>
      <c r="X127" s="384">
        <v>225</v>
      </c>
      <c r="Y127" s="152" t="s">
        <v>47</v>
      </c>
      <c r="Z127" s="20">
        <f t="shared" si="49"/>
        <v>65600</v>
      </c>
      <c r="AA127" s="21"/>
      <c r="AB127" s="29"/>
      <c r="AC127" s="148">
        <f t="shared" si="93"/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S127" s="15">
        <v>0.69547011800532899</v>
      </c>
      <c r="AU12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100136, 'Б-100136-13',date'2016-04-04',2, 7, 7, 'RUR', 1, 18, date'2016-04-06', date'2016-04-07', 1001361, 1, to_date('2016-04-09 00:00:00','YYYY-MM-DD HH24:MI:SS'), 80000, 14400, 0, 225, 0, 'c1', 8,null);insert into xxxx_oebs_cash_payment_test (ID, INVOICE_ID, OEBS_PAYMENT, DOC_DATE, COMISS_DATE) values (s_xxxx_oebs_cash_payment_test.NEXTVAL, 100136, 40000, to_date('2016-04-09 00:00:00','YYYY-MM-DD HH24:MI:SS'), date'2016-04-30' );insert into xxxx_client_discount_m  (ID,CLIENT_ID,CLIENT_AVG_DISCOUNT,DT) values (s_xxxx_client_discount_m.NEXTVAL,225, 20, date'2014-03-01');</v>
      </c>
    </row>
    <row r="128" spans="1:47" s="329" customFormat="1" ht="15" customHeight="1" x14ac:dyDescent="0.3">
      <c r="A128" s="375">
        <v>21</v>
      </c>
      <c r="B128" s="439"/>
      <c r="C128" s="15" t="str">
        <f t="shared" si="88"/>
        <v>100021</v>
      </c>
      <c r="D128" s="15" t="str">
        <f t="shared" si="89"/>
        <v>100021/13</v>
      </c>
      <c r="E128" s="160" t="s">
        <v>251</v>
      </c>
      <c r="F128" s="160" t="s">
        <v>252</v>
      </c>
      <c r="G128" s="377">
        <v>8</v>
      </c>
      <c r="H128" s="379">
        <v>100137</v>
      </c>
      <c r="I128" s="15" t="str">
        <f t="shared" si="90"/>
        <v>Б-100137-13</v>
      </c>
      <c r="J128" s="149">
        <v>2</v>
      </c>
      <c r="K128" s="150">
        <v>3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91"/>
        <v>1001371</v>
      </c>
      <c r="S128" s="65">
        <v>1</v>
      </c>
      <c r="T128" s="178" t="s">
        <v>146</v>
      </c>
      <c r="U128" s="15">
        <v>60000</v>
      </c>
      <c r="V128" s="15">
        <f t="shared" si="92"/>
        <v>10800</v>
      </c>
      <c r="W128" s="15">
        <v>0</v>
      </c>
      <c r="X128" s="384">
        <v>226</v>
      </c>
      <c r="Y128" s="152" t="s">
        <v>47</v>
      </c>
      <c r="Z128" s="20">
        <f t="shared" si="49"/>
        <v>49200</v>
      </c>
      <c r="AA128" s="29"/>
      <c r="AB128" s="29"/>
      <c r="AC128" s="148">
        <f t="shared" si="93"/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15" t="s">
        <v>343</v>
      </c>
      <c r="AU12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100137, 'Б-100137-13',date'2016-04-05',2, 3, 3, 'RUR', 1, 18, date'2016-04-06', date'2016-04-07', 1001371, 1, to_date('2016-04-11 00:00:00','YYYY-MM-DD HH24:MI:SS'), 60000, 10800, 0, 226, 0, 'c1', 8,null);insert into xxxx_oebs_cash_payment_test (ID, INVOICE_ID, OEBS_PAYMENT, DOC_DATE, COMISS_DATE) values (s_xxxx_oebs_cash_payment_test.NEXTVAL, 100137, 30000, to_date('2016-04-11 00:00:00','YYYY-MM-DD HH24:MI:SS'), date'2016-04-30' );insert into xxxx_client_discount_m  (ID,CLIENT_ID,CLIENT_AVG_DISCOUNT,DT) values (s_xxxx_client_discount_m.NEXTVAL,226, 13, date'2014-03-01');</v>
      </c>
    </row>
    <row r="129" spans="1:47" s="329" customFormat="1" ht="15" customHeight="1" x14ac:dyDescent="0.3">
      <c r="A129" s="375">
        <v>21</v>
      </c>
      <c r="B129" s="439"/>
      <c r="C129" s="15" t="str">
        <f t="shared" si="88"/>
        <v>100021</v>
      </c>
      <c r="D129" s="15" t="str">
        <f t="shared" si="89"/>
        <v>100021/13</v>
      </c>
      <c r="E129" s="160" t="s">
        <v>251</v>
      </c>
      <c r="F129" s="160" t="s">
        <v>252</v>
      </c>
      <c r="G129" s="377">
        <v>8</v>
      </c>
      <c r="H129" s="379">
        <v>100138</v>
      </c>
      <c r="I129" s="15" t="str">
        <f t="shared" si="90"/>
        <v>Б-100138-13</v>
      </c>
      <c r="J129" s="149">
        <v>2</v>
      </c>
      <c r="K129" s="15">
        <v>1</v>
      </c>
      <c r="L129" s="15" t="s">
        <v>42</v>
      </c>
      <c r="M129" s="149">
        <v>1</v>
      </c>
      <c r="N129" s="15">
        <v>18</v>
      </c>
      <c r="O129" s="289" t="s">
        <v>319</v>
      </c>
      <c r="P129" s="289" t="s">
        <v>320</v>
      </c>
      <c r="Q129" s="289" t="s">
        <v>321</v>
      </c>
      <c r="R129" s="17" t="str">
        <f t="shared" si="91"/>
        <v>1001381</v>
      </c>
      <c r="S129" s="65">
        <v>1</v>
      </c>
      <c r="T129" s="289" t="s">
        <v>152</v>
      </c>
      <c r="U129" s="15">
        <v>100000</v>
      </c>
      <c r="V129" s="15">
        <f t="shared" si="92"/>
        <v>18000</v>
      </c>
      <c r="W129" s="15">
        <v>0</v>
      </c>
      <c r="X129" s="384">
        <v>227</v>
      </c>
      <c r="Y129" s="152" t="s">
        <v>47</v>
      </c>
      <c r="Z129" s="20">
        <f t="shared" si="49"/>
        <v>82000</v>
      </c>
      <c r="AA129" s="21"/>
      <c r="AB129" s="22"/>
      <c r="AC129" s="148">
        <f t="shared" si="93"/>
        <v>50000</v>
      </c>
      <c r="AD129" s="15"/>
      <c r="AE129" s="15"/>
      <c r="AF129" s="289" t="s">
        <v>233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15"/>
      <c r="AU12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100138, 'Б-100138-13',date'2016-06-02',2, 1, 1, 'RUR', 1, 18, date'2016-06-06', date'2016-06-07', 1001381, 1, to_date('2016-06-07 00:00:00','YYYY-MM-DD HH24:MI:SS'), 100000, 18000, 0, 227, 0, 'c1', 8,null);insert into xxxx_oebs_cash_payment_test (ID, INVOICE_ID, OEBS_PAYMENT, DOC_DATE, COMISS_DATE) values (s_xxxx_oebs_cash_payment_test.NEXTVAL, 100138, 50000, to_date('2016-06-07 00:00:00','YYYY-MM-DD HH24:MI:SS'), date'2016-06-30' );insert into xxxx_client_discount_m  (ID,CLIENT_ID,CLIENT_AVG_DISCOUNT,DT) values (s_xxxx_client_discount_m.NEXTVAL,227, 13, date'2014-03-01');</v>
      </c>
    </row>
    <row r="130" spans="1:47" s="329" customFormat="1" ht="15" customHeight="1" x14ac:dyDescent="0.3">
      <c r="A130" s="375">
        <v>21</v>
      </c>
      <c r="B130" s="439"/>
      <c r="C130" s="15" t="str">
        <f t="shared" si="88"/>
        <v>100021</v>
      </c>
      <c r="D130" s="15" t="str">
        <f t="shared" si="89"/>
        <v>100021/13</v>
      </c>
      <c r="E130" s="160" t="s">
        <v>251</v>
      </c>
      <c r="F130" s="160" t="s">
        <v>252</v>
      </c>
      <c r="G130" s="377">
        <v>8</v>
      </c>
      <c r="H130" s="379">
        <v>100139</v>
      </c>
      <c r="I130" s="15" t="str">
        <f t="shared" si="90"/>
        <v>Б-100139-13</v>
      </c>
      <c r="J130" s="149">
        <v>2</v>
      </c>
      <c r="K130" s="15">
        <v>2</v>
      </c>
      <c r="L130" s="15" t="s">
        <v>42</v>
      </c>
      <c r="M130" s="149">
        <v>1</v>
      </c>
      <c r="N130" s="15">
        <v>18</v>
      </c>
      <c r="O130" s="289" t="s">
        <v>322</v>
      </c>
      <c r="P130" s="289" t="s">
        <v>320</v>
      </c>
      <c r="Q130" s="289" t="s">
        <v>321</v>
      </c>
      <c r="R130" s="17" t="str">
        <f t="shared" si="91"/>
        <v>1001391</v>
      </c>
      <c r="S130" s="65">
        <v>1</v>
      </c>
      <c r="T130" s="289" t="s">
        <v>153</v>
      </c>
      <c r="U130" s="15">
        <v>90000</v>
      </c>
      <c r="V130" s="15">
        <f t="shared" si="92"/>
        <v>16200</v>
      </c>
      <c r="W130" s="15">
        <v>0</v>
      </c>
      <c r="X130" s="384">
        <v>228</v>
      </c>
      <c r="Y130" s="152" t="s">
        <v>47</v>
      </c>
      <c r="Z130" s="20">
        <f t="shared" si="49"/>
        <v>73800</v>
      </c>
      <c r="AA130" s="21"/>
      <c r="AB130" s="26"/>
      <c r="AC130" s="148">
        <f t="shared" si="93"/>
        <v>45000</v>
      </c>
      <c r="AD130" s="15"/>
      <c r="AE130" s="15"/>
      <c r="AF130" s="289" t="s">
        <v>233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15"/>
      <c r="AU130" t="str">
        <f t="shared" ref="AU130:AU176" si="9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"&amp;A130&amp;", "&amp;C130&amp;", '"&amp;D130&amp;"', date'"&amp;E130&amp;"', date'"&amp;F130&amp;"', "&amp;G130&amp;", "&amp;H130&amp;", '"&amp;I130&amp;"',date'"&amp;O130&amp;"',"&amp;J130&amp;", "&amp;K130&amp;", "&amp;K130&amp;", '"&amp;L130&amp;"', "&amp;M130&amp;", "&amp;N130&amp;", date'"&amp;P130&amp;"', date'"&amp;Q130&amp;"', "&amp;R130&amp;", "&amp;S130&amp;", to_date('"&amp;T130&amp;"','YYYY-MM-DD HH24:MI:SS'), "&amp;U130&amp;", "&amp;V130&amp;", "&amp;W130&amp;", "&amp;X130&amp;", "&amp;AL130&amp;", '"&amp;AN130&amp;"', "&amp;AG130&amp;","&amp;AM130&amp;");"&amp;
IF(LEN(AC130)&gt;0,"insert into xxxx_oebs_cash_payment_test (ID, INVOICE_ID, OEBS_PAYMENT, DOC_DATE, COMISS_DATE) values (s_xxxx_oebs_cash_payment_test.NEXTVAL, "&amp;H130&amp;", "&amp;AC130&amp;", to_date('"&amp;T130&amp;"','YYYY-MM-DD HH24:MI:SS'), "&amp;AF130&amp;" );","")&amp;
IF(LEN(AD130)&gt;0,"insert into xxxx_oebs_cash_payment_test (ID, INVOICE_ID, OEBS_PAYMENT, DOC_DATE, COMISS_DATE) values (s_xxxx_oebs_cash_payment_test.NEXTVAL, "&amp;H130&amp;", "&amp;AD130&amp;", to_date('"&amp;T130&amp;"','YYYY-MM-DD HH24:MI:SS'), "&amp;AF130&amp;" );","")&amp;
IF(LEN(AE130)&gt;0,"insert into xxxx_oebs_cash_payment_test (ID, INVOICE_ID, OEBS_PAYMENT, DOC_DATE, COMISS_DATE) values (s_xxxx_oebs_cash_payment_test.NEXTVAL, "&amp;H130&amp;", "&amp;AE130&amp;", to_date('"&amp;T130&amp;"','YYYY-MM-DD HH24:MI:SS'), "&amp;AF130&amp;" );","")&amp;
IF(LEN(AH130)&gt;0,"insert into xxxx_client_discount_m  (ID,CLIENT_ID,CLIENT_AVG_DISCOUNT,DT) values (s_xxxx_client_discount_m.NEXTVAL,"&amp;X130&amp;", "&amp;AH130&amp;", "&amp;AI130&amp;");","")&amp;
IF(LEN(AJ130)&gt;0,"insert into xxxx_client_discount_m  (ID,CLIENT_ID,CLIENT_AVG_DISCOUNT,DT) values (s_xxxx_client_discount_m.NEXTVAL,"&amp;X130&amp;", "&amp;AJ130&amp;", "&amp;AK130&amp;");","")&amp;
IF(LEN(AO130)&gt;0,"insert into xxxx_contract_signed_attr (ID, CONTRACT_ID, CODE, KEY_NUM) values (s_xxxx_contract_signed_attr.NEXTVAL, "&amp;C130&amp;", 'SUPERCOMMISSION_BONUS' , "&amp;AO130&amp;" );","")&amp;
IF(LEN(AP130)&gt;0,"insert into xxxx_loyal_clients_contr_attr (ID, CONTRACT_ID, CLIENT_ID, LC_TURNOVER, COLLATERAL_FIRST_DT, COLLATERAL_END_DT) values (s_xxxx_loyal_clients_contr_atr.NEXTVAL, "&amp;C130&amp;", "&amp;X130&amp;", "&amp;AP130&amp;", "&amp;AQ130&amp;", "&amp;AR130&amp;"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100139, 'Б-100139-13',date'2016-06-03',2, 2, 2, 'RUR', 1, 18, date'2016-06-06', date'2016-06-07', 1001391, 1, to_date('2016-06-08 00:00:00','YYYY-MM-DD HH24:MI:SS'), 90000, 16200, 0, 228, 0, 'c1', 8,null);insert into xxxx_oebs_cash_payment_test (ID, INVOICE_ID, OEBS_PAYMENT, DOC_DATE, COMISS_DATE) values (s_xxxx_oebs_cash_payment_test.NEXTVAL, 100139, 45000, to_date('2016-06-08 00:00:00','YYYY-MM-DD HH24:MI:SS'), date'2016-06-30' );insert into xxxx_client_discount_m  (ID,CLIENT_ID,CLIENT_AVG_DISCOUNT,DT) values (s_xxxx_client_discount_m.NEXTVAL,228, 7, date'2014-03-01');</v>
      </c>
    </row>
    <row r="131" spans="1:47" s="329" customFormat="1" ht="15" customHeight="1" x14ac:dyDescent="0.3">
      <c r="A131" s="375">
        <v>21</v>
      </c>
      <c r="B131" s="439"/>
      <c r="C131" s="15" t="str">
        <f t="shared" si="88"/>
        <v>100021</v>
      </c>
      <c r="D131" s="15" t="str">
        <f t="shared" si="89"/>
        <v>100021/13</v>
      </c>
      <c r="E131" s="160" t="s">
        <v>251</v>
      </c>
      <c r="F131" s="160" t="s">
        <v>252</v>
      </c>
      <c r="G131" s="377">
        <v>8</v>
      </c>
      <c r="H131" s="379">
        <v>100140</v>
      </c>
      <c r="I131" s="15" t="str">
        <f t="shared" si="90"/>
        <v>Б-100140-13</v>
      </c>
      <c r="J131" s="149">
        <v>2</v>
      </c>
      <c r="K131" s="15">
        <v>7</v>
      </c>
      <c r="L131" s="15" t="s">
        <v>42</v>
      </c>
      <c r="M131" s="149">
        <v>1</v>
      </c>
      <c r="N131" s="15">
        <v>18</v>
      </c>
      <c r="O131" s="289" t="s">
        <v>322</v>
      </c>
      <c r="P131" s="289" t="s">
        <v>320</v>
      </c>
      <c r="Q131" s="289" t="s">
        <v>321</v>
      </c>
      <c r="R131" s="17" t="str">
        <f t="shared" si="91"/>
        <v>1001401</v>
      </c>
      <c r="S131" s="65">
        <v>1</v>
      </c>
      <c r="T131" s="289" t="s">
        <v>153</v>
      </c>
      <c r="U131" s="15">
        <v>182700</v>
      </c>
      <c r="V131" s="15">
        <f t="shared" si="92"/>
        <v>32886</v>
      </c>
      <c r="W131" s="15">
        <v>0</v>
      </c>
      <c r="X131" s="384">
        <v>229</v>
      </c>
      <c r="Y131" s="152" t="s">
        <v>47</v>
      </c>
      <c r="Z131" s="20">
        <f t="shared" ref="Z131:Z267" si="95">U131-V131</f>
        <v>149814</v>
      </c>
      <c r="AA131" s="21">
        <f>Z131/(Z131+Z132)</f>
        <v>0.69547011800532932</v>
      </c>
      <c r="AB131" s="26"/>
      <c r="AC131" s="148">
        <f t="shared" si="93"/>
        <v>91350</v>
      </c>
      <c r="AD131" s="15"/>
      <c r="AE131" s="15"/>
      <c r="AF131" s="289" t="s">
        <v>233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172"/>
      <c r="AU13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100140, 'Б-100140-13',date'2016-06-03',2, 7, 7, 'RUR', 1, 18, date'2016-06-06', date'2016-06-07', 1001401, 1, to_date('2016-06-08 00:00:00','YYYY-MM-DD HH24:MI:SS'), 182700, 32886, 0, 229, 0, 'c1', 8,null);insert into xxxx_oebs_cash_payment_test (ID, INVOICE_ID, OEBS_PAYMENT, DOC_DATE, COMISS_DATE) values (s_xxxx_oebs_cash_payment_test.NEXTVAL, 100140, 91350, to_date('2016-06-08 00:00:00','YYYY-MM-DD HH24:MI:SS'), date'2016-06-30' );insert into xxxx_client_discount_m  (ID,CLIENT_ID,CLIENT_AVG_DISCOUNT,DT) values (s_xxxx_client_discount_m.NEXTVAL,229, 7, date'2014-03-01');</v>
      </c>
    </row>
    <row r="132" spans="1:47" s="329" customFormat="1" ht="15" customHeight="1" x14ac:dyDescent="0.3">
      <c r="A132" s="375">
        <v>21</v>
      </c>
      <c r="B132" s="439"/>
      <c r="C132" s="15" t="str">
        <f t="shared" si="88"/>
        <v>100021</v>
      </c>
      <c r="D132" s="15" t="str">
        <f t="shared" si="89"/>
        <v>100021/13</v>
      </c>
      <c r="E132" s="160" t="s">
        <v>251</v>
      </c>
      <c r="F132" s="160" t="s">
        <v>252</v>
      </c>
      <c r="G132" s="377">
        <v>8</v>
      </c>
      <c r="H132" s="379">
        <v>100141</v>
      </c>
      <c r="I132" s="15" t="str">
        <f t="shared" si="90"/>
        <v>Б-100141-13</v>
      </c>
      <c r="J132" s="149">
        <v>2</v>
      </c>
      <c r="K132" s="54">
        <v>7</v>
      </c>
      <c r="L132" s="15" t="s">
        <v>42</v>
      </c>
      <c r="M132" s="149">
        <v>1</v>
      </c>
      <c r="N132" s="15">
        <v>18</v>
      </c>
      <c r="O132" s="289" t="s">
        <v>323</v>
      </c>
      <c r="P132" s="289" t="s">
        <v>320</v>
      </c>
      <c r="Q132" s="289" t="s">
        <v>321</v>
      </c>
      <c r="R132" s="17" t="str">
        <f t="shared" si="91"/>
        <v>1001411</v>
      </c>
      <c r="S132" s="65">
        <v>1</v>
      </c>
      <c r="T132" s="289" t="s">
        <v>215</v>
      </c>
      <c r="U132" s="15">
        <v>80000</v>
      </c>
      <c r="V132" s="15">
        <f t="shared" si="92"/>
        <v>14400</v>
      </c>
      <c r="W132" s="15">
        <v>0</v>
      </c>
      <c r="X132" s="384">
        <v>230</v>
      </c>
      <c r="Y132" s="152" t="s">
        <v>47</v>
      </c>
      <c r="Z132" s="20">
        <f t="shared" si="95"/>
        <v>65600</v>
      </c>
      <c r="AA132" s="21"/>
      <c r="AB132" s="29"/>
      <c r="AC132" s="148">
        <f t="shared" si="93"/>
        <v>40000</v>
      </c>
      <c r="AD132" s="15"/>
      <c r="AE132" s="15"/>
      <c r="AF132" s="289" t="s">
        <v>233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S132" s="47"/>
      <c r="AU13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100141, 'Б-100141-13',date'2016-06-04',2, 7, 7, 'RUR', 1, 18, date'2016-06-06', date'2016-06-07', 1001411, 1, to_date('2016-06-09 00:00:00','YYYY-MM-DD HH24:MI:SS'), 80000, 14400, 0, 230, 0, 'c1', 8,null);insert into xxxx_oebs_cash_payment_test (ID, INVOICE_ID, OEBS_PAYMENT, DOC_DATE, COMISS_DATE) values (s_xxxx_oebs_cash_payment_test.NEXTVAL, 100141, 40000, to_date('2016-06-09 00:00:00','YYYY-MM-DD HH24:MI:SS'), date'2016-06-30' );insert into xxxx_client_discount_m  (ID,CLIENT_ID,CLIENT_AVG_DISCOUNT,DT) values (s_xxxx_client_discount_m.NEXTVAL,230, 20, date'2014-03-01');</v>
      </c>
    </row>
    <row r="133" spans="1:47" s="329" customFormat="1" ht="15" customHeight="1" x14ac:dyDescent="0.3">
      <c r="A133" s="375">
        <v>21</v>
      </c>
      <c r="B133" s="439"/>
      <c r="C133" s="33" t="str">
        <f t="shared" si="88"/>
        <v>100021</v>
      </c>
      <c r="D133" s="33" t="str">
        <f t="shared" si="89"/>
        <v>100021/13</v>
      </c>
      <c r="E133" s="159" t="s">
        <v>251</v>
      </c>
      <c r="F133" s="159" t="s">
        <v>252</v>
      </c>
      <c r="G133" s="377">
        <v>8</v>
      </c>
      <c r="H133" s="379">
        <v>100142</v>
      </c>
      <c r="I133" s="33" t="str">
        <f t="shared" si="90"/>
        <v>Б-100142-13</v>
      </c>
      <c r="J133" s="36">
        <v>2</v>
      </c>
      <c r="K133" s="35">
        <v>3</v>
      </c>
      <c r="L133" s="33" t="s">
        <v>42</v>
      </c>
      <c r="M133" s="36">
        <v>1</v>
      </c>
      <c r="N133" s="33">
        <v>18</v>
      </c>
      <c r="O133" s="61" t="s">
        <v>324</v>
      </c>
      <c r="P133" s="61" t="s">
        <v>320</v>
      </c>
      <c r="Q133" s="61" t="s">
        <v>321</v>
      </c>
      <c r="R133" s="17" t="str">
        <f t="shared" si="91"/>
        <v>1001421</v>
      </c>
      <c r="S133" s="201">
        <v>1</v>
      </c>
      <c r="T133" s="61" t="s">
        <v>216</v>
      </c>
      <c r="U133" s="33">
        <v>60000</v>
      </c>
      <c r="V133" s="33">
        <f t="shared" si="92"/>
        <v>10800</v>
      </c>
      <c r="W133" s="33">
        <v>0</v>
      </c>
      <c r="X133" s="384">
        <v>231</v>
      </c>
      <c r="Y133" s="38" t="s">
        <v>47</v>
      </c>
      <c r="Z133" s="106">
        <f t="shared" si="95"/>
        <v>49200</v>
      </c>
      <c r="AA133" s="39"/>
      <c r="AB133" s="39"/>
      <c r="AC133" s="148">
        <f t="shared" si="93"/>
        <v>30000</v>
      </c>
      <c r="AD133" s="33"/>
      <c r="AE133" s="33"/>
      <c r="AF133" s="61" t="s">
        <v>233</v>
      </c>
      <c r="AG133" s="176">
        <v>8</v>
      </c>
      <c r="AH133" s="177">
        <v>13</v>
      </c>
      <c r="AI133" s="157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33"/>
      <c r="AU13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100142, 'Б-100142-13',date'2016-06-05',2, 3, 3, 'RUR', 1, 18, date'2016-06-06', date'2016-06-07', 1001421, 1, to_date('2016-06-11 00:00:00','YYYY-MM-DD HH24:MI:SS'), 60000, 10800, 0, 231, 0, 'c1', 8,null);insert into xxxx_oebs_cash_payment_test (ID, INVOICE_ID, OEBS_PAYMENT, DOC_DATE, COMISS_DATE) values (s_xxxx_oebs_cash_payment_test.NEXTVAL, 100142, 30000, to_date('2016-06-11 00:00:00','YYYY-MM-DD HH24:MI:SS'), date'2016-06-30' );insert into xxxx_client_discount_m  (ID,CLIENT_ID,CLIENT_AVG_DISCOUNT,DT) values (s_xxxx_client_discount_m.NEXTVAL,231, 13, date'2014-03-01');</v>
      </c>
    </row>
    <row r="134" spans="1:47" s="329" customFormat="1" ht="15" customHeight="1" x14ac:dyDescent="0.3">
      <c r="A134" s="375">
        <v>22</v>
      </c>
      <c r="B134" s="439"/>
      <c r="C134" s="220" t="str">
        <f t="shared" si="88"/>
        <v>100022</v>
      </c>
      <c r="D134" s="220" t="str">
        <f t="shared" si="89"/>
        <v>100022/13</v>
      </c>
      <c r="E134" s="221" t="s">
        <v>251</v>
      </c>
      <c r="F134" s="221" t="s">
        <v>252</v>
      </c>
      <c r="G134" s="377">
        <v>8</v>
      </c>
      <c r="H134" s="379">
        <v>100143</v>
      </c>
      <c r="I134" s="222" t="str">
        <f t="shared" si="90"/>
        <v>Б-100143-13</v>
      </c>
      <c r="J134" s="223">
        <v>2</v>
      </c>
      <c r="K134" s="220">
        <v>25</v>
      </c>
      <c r="L134" s="220" t="s">
        <v>42</v>
      </c>
      <c r="M134" s="223">
        <v>1</v>
      </c>
      <c r="N134" s="220">
        <v>18</v>
      </c>
      <c r="O134" s="221" t="s">
        <v>169</v>
      </c>
      <c r="P134" s="221" t="s">
        <v>234</v>
      </c>
      <c r="Q134" s="221" t="s">
        <v>235</v>
      </c>
      <c r="R134" s="224" t="str">
        <f t="shared" si="91"/>
        <v>1001431</v>
      </c>
      <c r="S134" s="222">
        <v>1</v>
      </c>
      <c r="T134" s="221" t="s">
        <v>141</v>
      </c>
      <c r="U134" s="220">
        <v>20000</v>
      </c>
      <c r="V134" s="220">
        <f t="shared" si="92"/>
        <v>3600</v>
      </c>
      <c r="W134" s="220">
        <v>0</v>
      </c>
      <c r="X134" s="384">
        <v>232</v>
      </c>
      <c r="Y134" s="152" t="s">
        <v>47</v>
      </c>
      <c r="Z134" s="20">
        <f t="shared" si="95"/>
        <v>16400</v>
      </c>
      <c r="AA134" s="21"/>
      <c r="AB134" s="29"/>
      <c r="AC134" s="148">
        <f t="shared" si="93"/>
        <v>10000</v>
      </c>
      <c r="AD134" s="220"/>
      <c r="AE134" s="220"/>
      <c r="AF134" s="221" t="s">
        <v>231</v>
      </c>
      <c r="AG134" s="484">
        <v>8</v>
      </c>
      <c r="AH134" s="485">
        <v>20</v>
      </c>
      <c r="AI134" s="157" t="s">
        <v>49</v>
      </c>
      <c r="AJ134" s="221"/>
      <c r="AK134" s="221"/>
      <c r="AL134" s="224">
        <v>0</v>
      </c>
      <c r="AM134" s="222" t="s">
        <v>50</v>
      </c>
      <c r="AN134" s="220" t="s">
        <v>51</v>
      </c>
      <c r="AO134" s="220"/>
      <c r="AP134" s="224"/>
      <c r="AQ134" s="224"/>
      <c r="AR134" s="224"/>
      <c r="AS134" s="224" t="s">
        <v>265</v>
      </c>
      <c r="AU13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8, 100143, 'Б-100143-13',date'2016-03-04',2, 25, 25, 'RUR', 1, 18, date'2016-03-06', date'2016-03-07', 1001431, 1, to_date('2016-03-09 00:00:00','YYYY-MM-DD HH24:MI:SS'), 20000, 3600, 0, 232, 0, 'c1', 8,null);insert into xxxx_oebs_cash_payment_test (ID, INVOICE_ID, OEBS_PAYMENT, DOC_DATE, COMISS_DATE) values (s_xxxx_oebs_cash_payment_test.NEXTVAL, 100143, 10000, to_date('2016-03-09 00:00:00','YYYY-MM-DD HH24:MI:SS'), date'2016-03-31' );insert into xxxx_client_discount_m  (ID,CLIENT_ID,CLIENT_AVG_DISCOUNT,DT) values (s_xxxx_client_discount_m.NEXTVAL,232, 20, date'2014-03-01');</v>
      </c>
    </row>
    <row r="135" spans="1:47" s="329" customFormat="1" ht="15" customHeight="1" x14ac:dyDescent="0.3">
      <c r="A135" s="375">
        <v>22</v>
      </c>
      <c r="B135" s="439"/>
      <c r="C135" s="229" t="str">
        <f t="shared" si="88"/>
        <v>100022</v>
      </c>
      <c r="D135" s="229" t="str">
        <f t="shared" si="89"/>
        <v>100022/13</v>
      </c>
      <c r="E135" s="230" t="s">
        <v>251</v>
      </c>
      <c r="F135" s="230" t="s">
        <v>252</v>
      </c>
      <c r="G135" s="377">
        <v>8</v>
      </c>
      <c r="H135" s="379">
        <v>100144</v>
      </c>
      <c r="I135" s="229" t="str">
        <f t="shared" si="90"/>
        <v>Б-100144-13</v>
      </c>
      <c r="J135" s="231">
        <v>2</v>
      </c>
      <c r="K135" s="229">
        <v>25</v>
      </c>
      <c r="L135" s="229" t="s">
        <v>42</v>
      </c>
      <c r="M135" s="231">
        <v>1</v>
      </c>
      <c r="N135" s="229">
        <v>18</v>
      </c>
      <c r="O135" s="230" t="s">
        <v>170</v>
      </c>
      <c r="P135" s="230" t="s">
        <v>234</v>
      </c>
      <c r="Q135" s="230" t="s">
        <v>235</v>
      </c>
      <c r="R135" s="232" t="str">
        <f t="shared" si="91"/>
        <v>1001441</v>
      </c>
      <c r="S135" s="229">
        <v>1</v>
      </c>
      <c r="T135" s="230" t="s">
        <v>142</v>
      </c>
      <c r="U135" s="229">
        <v>41000</v>
      </c>
      <c r="V135" s="229">
        <f t="shared" si="92"/>
        <v>7380</v>
      </c>
      <c r="W135" s="229">
        <v>0</v>
      </c>
      <c r="X135" s="384">
        <v>233</v>
      </c>
      <c r="Y135" s="38" t="s">
        <v>47</v>
      </c>
      <c r="Z135" s="106">
        <f t="shared" si="95"/>
        <v>33620</v>
      </c>
      <c r="AA135" s="52">
        <f>Z134+Z135</f>
        <v>50020</v>
      </c>
      <c r="AB135" s="483"/>
      <c r="AC135" s="148">
        <f t="shared" si="93"/>
        <v>20500</v>
      </c>
      <c r="AD135" s="229"/>
      <c r="AE135" s="229"/>
      <c r="AF135" s="230" t="s">
        <v>231</v>
      </c>
      <c r="AG135" s="486">
        <v>8</v>
      </c>
      <c r="AH135" s="487">
        <v>13</v>
      </c>
      <c r="AI135" s="157" t="s">
        <v>49</v>
      </c>
      <c r="AJ135" s="230"/>
      <c r="AK135" s="230"/>
      <c r="AL135" s="232">
        <v>0</v>
      </c>
      <c r="AM135" s="229" t="s">
        <v>50</v>
      </c>
      <c r="AN135" s="229" t="s">
        <v>51</v>
      </c>
      <c r="AO135" s="229"/>
      <c r="AP135" s="232"/>
      <c r="AQ135" s="232"/>
      <c r="AR135" s="232"/>
      <c r="AS135" s="232" t="s">
        <v>266</v>
      </c>
      <c r="AU13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8, 100144, 'Б-100144-13',date'2016-03-05',2, 25, 25, 'RUR', 1, 18, date'2016-03-06', date'2016-03-07', 1001441, 1, to_date('2016-03-11 00:00:00','YYYY-MM-DD HH24:MI:SS'), 41000, 7380, 0, 233, 0, 'c1', 8,null);insert into xxxx_oebs_cash_payment_test (ID, INVOICE_ID, OEBS_PAYMENT, DOC_DATE, COMISS_DATE) values (s_xxxx_oebs_cash_payment_test.NEXTVAL, 100144, 20500, to_date('2016-03-11 00:00:00','YYYY-MM-DD HH24:MI:SS'), date'2016-03-31' );insert into xxxx_client_discount_m  (ID,CLIENT_ID,CLIENT_AVG_DISCOUNT,DT) values (s_xxxx_client_discount_m.NEXTVAL,233, 13, date'2014-03-01');</v>
      </c>
    </row>
    <row r="136" spans="1:47" s="329" customFormat="1" ht="15" customHeight="1" x14ac:dyDescent="0.3">
      <c r="A136" s="375">
        <v>23</v>
      </c>
      <c r="B136" s="439"/>
      <c r="C136" s="220" t="str">
        <f t="shared" si="88"/>
        <v>100023</v>
      </c>
      <c r="D136" s="220" t="str">
        <f t="shared" si="89"/>
        <v>100023/13</v>
      </c>
      <c r="E136" s="221" t="s">
        <v>251</v>
      </c>
      <c r="F136" s="221" t="s">
        <v>252</v>
      </c>
      <c r="G136" s="377">
        <v>8</v>
      </c>
      <c r="H136" s="379">
        <v>100145</v>
      </c>
      <c r="I136" s="222" t="str">
        <f t="shared" si="90"/>
        <v>Б-100145-13</v>
      </c>
      <c r="J136" s="223">
        <v>2</v>
      </c>
      <c r="K136" s="220">
        <v>25</v>
      </c>
      <c r="L136" s="220" t="s">
        <v>42</v>
      </c>
      <c r="M136" s="223">
        <v>1</v>
      </c>
      <c r="N136" s="220">
        <v>18</v>
      </c>
      <c r="O136" s="221" t="s">
        <v>169</v>
      </c>
      <c r="P136" s="221" t="s">
        <v>234</v>
      </c>
      <c r="Q136" s="221" t="s">
        <v>235</v>
      </c>
      <c r="R136" s="224" t="str">
        <f t="shared" si="91"/>
        <v>1001451</v>
      </c>
      <c r="S136" s="222">
        <v>1</v>
      </c>
      <c r="T136" s="221" t="s">
        <v>141</v>
      </c>
      <c r="U136" s="220">
        <v>100000</v>
      </c>
      <c r="V136" s="220">
        <f t="shared" si="92"/>
        <v>18000</v>
      </c>
      <c r="W136" s="220">
        <v>0</v>
      </c>
      <c r="X136" s="384">
        <v>234</v>
      </c>
      <c r="Y136" s="152" t="s">
        <v>47</v>
      </c>
      <c r="Z136" s="20">
        <f t="shared" si="95"/>
        <v>82000</v>
      </c>
      <c r="AA136" s="21"/>
      <c r="AB136" s="29"/>
      <c r="AC136" s="148">
        <f t="shared" si="93"/>
        <v>50000</v>
      </c>
      <c r="AD136" s="220"/>
      <c r="AE136" s="220"/>
      <c r="AF136" s="221" t="s">
        <v>231</v>
      </c>
      <c r="AG136" s="484">
        <v>8</v>
      </c>
      <c r="AH136" s="485">
        <v>20</v>
      </c>
      <c r="AI136" s="157" t="s">
        <v>49</v>
      </c>
      <c r="AJ136" s="221"/>
      <c r="AK136" s="221"/>
      <c r="AL136" s="224">
        <v>0</v>
      </c>
      <c r="AM136" s="222" t="s">
        <v>50</v>
      </c>
      <c r="AN136" s="220" t="s">
        <v>51</v>
      </c>
      <c r="AO136" s="220"/>
      <c r="AP136" s="224"/>
      <c r="AQ136" s="224"/>
      <c r="AR136" s="224"/>
      <c r="AS136" s="224" t="s">
        <v>548</v>
      </c>
      <c r="AU13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8, 100145, 'Б-100145-13',date'2016-03-04',2, 25, 25, 'RUR', 1, 18, date'2016-03-06', date'2016-03-07', 1001451, 1, to_date('2016-03-09 00:00:00','YYYY-MM-DD HH24:MI:SS'), 100000, 18000, 0, 234, 0, 'c1', 8,null);insert into xxxx_oebs_cash_payment_test (ID, INVOICE_ID, OEBS_PAYMENT, DOC_DATE, COMISS_DATE) values (s_xxxx_oebs_cash_payment_test.NEXTVAL, 100145, 50000, to_date('2016-03-09 00:00:00','YYYY-MM-DD HH24:MI:SS'), date'2016-03-31' );insert into xxxx_client_discount_m  (ID,CLIENT_ID,CLIENT_AVG_DISCOUNT,DT) values (s_xxxx_client_discount_m.NEXTVAL,234, 20, date'2014-03-01');</v>
      </c>
    </row>
    <row r="137" spans="1:47" s="329" customFormat="1" ht="15" customHeight="1" x14ac:dyDescent="0.3">
      <c r="A137" s="375">
        <v>23</v>
      </c>
      <c r="B137" s="439"/>
      <c r="C137" s="229" t="str">
        <f t="shared" si="88"/>
        <v>100023</v>
      </c>
      <c r="D137" s="229" t="str">
        <f t="shared" si="89"/>
        <v>100023/13</v>
      </c>
      <c r="E137" s="230" t="s">
        <v>251</v>
      </c>
      <c r="F137" s="230" t="s">
        <v>252</v>
      </c>
      <c r="G137" s="377">
        <v>8</v>
      </c>
      <c r="H137" s="379">
        <v>100146</v>
      </c>
      <c r="I137" s="229" t="str">
        <f t="shared" si="90"/>
        <v>Б-100146-13</v>
      </c>
      <c r="J137" s="231">
        <v>2</v>
      </c>
      <c r="K137" s="229">
        <v>25</v>
      </c>
      <c r="L137" s="229" t="s">
        <v>42</v>
      </c>
      <c r="M137" s="231">
        <v>1</v>
      </c>
      <c r="N137" s="229">
        <v>18</v>
      </c>
      <c r="O137" s="230" t="s">
        <v>170</v>
      </c>
      <c r="P137" s="230" t="s">
        <v>234</v>
      </c>
      <c r="Q137" s="230" t="s">
        <v>235</v>
      </c>
      <c r="R137" s="232" t="str">
        <f t="shared" si="91"/>
        <v>1001461</v>
      </c>
      <c r="S137" s="229">
        <v>1</v>
      </c>
      <c r="T137" s="230" t="s">
        <v>142</v>
      </c>
      <c r="U137" s="229">
        <v>520000</v>
      </c>
      <c r="V137" s="229">
        <f t="shared" si="92"/>
        <v>93600</v>
      </c>
      <c r="W137" s="229">
        <v>0</v>
      </c>
      <c r="X137" s="384">
        <v>235</v>
      </c>
      <c r="Y137" s="38" t="s">
        <v>47</v>
      </c>
      <c r="Z137" s="106">
        <f t="shared" si="95"/>
        <v>426400</v>
      </c>
      <c r="AA137" s="52">
        <f>Z136+Z137</f>
        <v>508400</v>
      </c>
      <c r="AB137" s="483"/>
      <c r="AC137" s="148">
        <f t="shared" si="93"/>
        <v>260000</v>
      </c>
      <c r="AD137" s="229"/>
      <c r="AE137" s="229"/>
      <c r="AF137" s="230" t="s">
        <v>231</v>
      </c>
      <c r="AG137" s="486">
        <v>8</v>
      </c>
      <c r="AH137" s="487">
        <v>13</v>
      </c>
      <c r="AI137" s="157" t="s">
        <v>49</v>
      </c>
      <c r="AJ137" s="230"/>
      <c r="AK137" s="230"/>
      <c r="AL137" s="232">
        <v>0</v>
      </c>
      <c r="AM137" s="229" t="s">
        <v>50</v>
      </c>
      <c r="AN137" s="229" t="s">
        <v>51</v>
      </c>
      <c r="AO137" s="229"/>
      <c r="AP137" s="232"/>
      <c r="AQ137" s="232"/>
      <c r="AR137" s="232"/>
      <c r="AS137" s="232" t="s">
        <v>263</v>
      </c>
      <c r="AU13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8, 100146, 'Б-100146-13',date'2016-03-05',2, 25, 25, 'RUR', 1, 18, date'2016-03-06', date'2016-03-07', 1001461, 1, to_date('2016-03-11 00:00:00','YYYY-MM-DD HH24:MI:SS'), 520000, 93600, 0, 235, 0, 'c1', 8,null);insert into xxxx_oebs_cash_payment_test (ID, INVOICE_ID, OEBS_PAYMENT, DOC_DATE, COMISS_DATE) values (s_xxxx_oebs_cash_payment_test.NEXTVAL, 100146, 260000, to_date('2016-03-11 00:00:00','YYYY-MM-DD HH24:MI:SS'), date'2016-03-31' );insert into xxxx_client_discount_m  (ID,CLIENT_ID,CLIENT_AVG_DISCOUNT,DT) values (s_xxxx_client_discount_m.NEXTVAL,235, 13, date'2014-03-01');</v>
      </c>
    </row>
    <row r="138" spans="1:47" s="329" customFormat="1" ht="15" customHeight="1" x14ac:dyDescent="0.3">
      <c r="A138" s="375">
        <v>24</v>
      </c>
      <c r="B138" s="439"/>
      <c r="C138" s="220" t="str">
        <f>"1000"&amp;A138</f>
        <v>100024</v>
      </c>
      <c r="D138" s="220" t="str">
        <f>"1000"&amp;A138&amp;"/13"</f>
        <v>100024/13</v>
      </c>
      <c r="E138" s="221" t="s">
        <v>251</v>
      </c>
      <c r="F138" s="221" t="s">
        <v>252</v>
      </c>
      <c r="G138" s="377">
        <v>8</v>
      </c>
      <c r="H138" s="379">
        <v>100147</v>
      </c>
      <c r="I138" s="222" t="str">
        <f>"Б-"&amp;H138&amp;"-13"</f>
        <v>Б-100147-13</v>
      </c>
      <c r="J138" s="223">
        <v>2</v>
      </c>
      <c r="K138" s="220">
        <v>25</v>
      </c>
      <c r="L138" s="220" t="s">
        <v>42</v>
      </c>
      <c r="M138" s="223">
        <v>1</v>
      </c>
      <c r="N138" s="220">
        <v>18</v>
      </c>
      <c r="O138" s="221" t="s">
        <v>169</v>
      </c>
      <c r="P138" s="221" t="s">
        <v>234</v>
      </c>
      <c r="Q138" s="221" t="s">
        <v>235</v>
      </c>
      <c r="R138" s="224" t="str">
        <f>H138&amp;"1"</f>
        <v>1001471</v>
      </c>
      <c r="S138" s="222">
        <v>1</v>
      </c>
      <c r="T138" s="221" t="s">
        <v>141</v>
      </c>
      <c r="U138" s="220">
        <v>600000</v>
      </c>
      <c r="V138" s="220">
        <f>U138*0.18</f>
        <v>108000</v>
      </c>
      <c r="W138" s="220">
        <v>0</v>
      </c>
      <c r="X138" s="384">
        <v>236</v>
      </c>
      <c r="Y138" s="152" t="s">
        <v>47</v>
      </c>
      <c r="Z138" s="20">
        <f>U138-V138</f>
        <v>492000</v>
      </c>
      <c r="AA138" s="21"/>
      <c r="AB138" s="29"/>
      <c r="AC138" s="148">
        <f t="shared" si="93"/>
        <v>300000</v>
      </c>
      <c r="AD138" s="220"/>
      <c r="AE138" s="220"/>
      <c r="AF138" s="221" t="s">
        <v>231</v>
      </c>
      <c r="AG138" s="484">
        <v>8</v>
      </c>
      <c r="AH138" s="485">
        <v>20</v>
      </c>
      <c r="AI138" s="157" t="s">
        <v>49</v>
      </c>
      <c r="AJ138" s="221"/>
      <c r="AK138" s="221"/>
      <c r="AL138" s="224">
        <v>0</v>
      </c>
      <c r="AM138" s="222" t="s">
        <v>50</v>
      </c>
      <c r="AN138" s="220" t="s">
        <v>51</v>
      </c>
      <c r="AO138" s="220"/>
      <c r="AP138" s="224"/>
      <c r="AQ138" s="224"/>
      <c r="AR138" s="224"/>
      <c r="AS138" t="s">
        <v>549</v>
      </c>
      <c r="AU13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8, 100147, 'Б-100147-13',date'2016-03-04',2, 25, 25, 'RUR', 1, 18, date'2016-03-06', date'2016-03-07', 1001471, 1, to_date('2016-03-09 00:00:00','YYYY-MM-DD HH24:MI:SS'), 600000, 108000, 0, 236, 0, 'c1', 8,null);insert into xxxx_oebs_cash_payment_test (ID, INVOICE_ID, OEBS_PAYMENT, DOC_DATE, COMISS_DATE) values (s_xxxx_oebs_cash_payment_test.NEXTVAL, 100147, 300000, to_date('2016-03-09 00:00:00','YYYY-MM-DD HH24:MI:SS'), date'2016-03-31' );insert into xxxx_client_discount_m  (ID,CLIENT_ID,CLIENT_AVG_DISCOUNT,DT) values (s_xxxx_client_discount_m.NEXTVAL,236, 20, date'2014-03-01');</v>
      </c>
    </row>
    <row r="139" spans="1:47" s="329" customFormat="1" ht="15" customHeight="1" x14ac:dyDescent="0.3">
      <c r="A139" s="375">
        <v>24</v>
      </c>
      <c r="B139" s="439"/>
      <c r="C139" s="229" t="str">
        <f>"1000"&amp;A139</f>
        <v>100024</v>
      </c>
      <c r="D139" s="229" t="str">
        <f>"1000"&amp;A139&amp;"/13"</f>
        <v>100024/13</v>
      </c>
      <c r="E139" s="230" t="s">
        <v>251</v>
      </c>
      <c r="F139" s="230" t="s">
        <v>252</v>
      </c>
      <c r="G139" s="377">
        <v>8</v>
      </c>
      <c r="H139" s="379">
        <v>100148</v>
      </c>
      <c r="I139" s="229" t="str">
        <f>"Б-"&amp;H139&amp;"-13"</f>
        <v>Б-100148-13</v>
      </c>
      <c r="J139" s="231">
        <v>2</v>
      </c>
      <c r="K139" s="229">
        <v>25</v>
      </c>
      <c r="L139" s="229" t="s">
        <v>42</v>
      </c>
      <c r="M139" s="231">
        <v>1</v>
      </c>
      <c r="N139" s="229">
        <v>18</v>
      </c>
      <c r="O139" s="230" t="s">
        <v>170</v>
      </c>
      <c r="P139" s="230" t="s">
        <v>234</v>
      </c>
      <c r="Q139" s="230" t="s">
        <v>235</v>
      </c>
      <c r="R139" s="232" t="str">
        <f>H139&amp;"1"</f>
        <v>1001481</v>
      </c>
      <c r="S139" s="229">
        <v>1</v>
      </c>
      <c r="T139" s="230" t="s">
        <v>142</v>
      </c>
      <c r="U139" s="229">
        <v>620000</v>
      </c>
      <c r="V139" s="229">
        <f>U139*0.18</f>
        <v>111600</v>
      </c>
      <c r="W139" s="229">
        <v>0</v>
      </c>
      <c r="X139" s="384">
        <v>237</v>
      </c>
      <c r="Y139" s="38" t="s">
        <v>47</v>
      </c>
      <c r="Z139" s="106">
        <f>U139-V139</f>
        <v>508400</v>
      </c>
      <c r="AA139" s="52">
        <f>Z138+Z139</f>
        <v>1000400</v>
      </c>
      <c r="AB139" s="483"/>
      <c r="AC139" s="148">
        <f t="shared" si="93"/>
        <v>310000</v>
      </c>
      <c r="AD139" s="229"/>
      <c r="AE139" s="229"/>
      <c r="AF139" s="230" t="s">
        <v>231</v>
      </c>
      <c r="AG139" s="486">
        <v>8</v>
      </c>
      <c r="AH139" s="487">
        <v>13</v>
      </c>
      <c r="AI139" s="157" t="s">
        <v>49</v>
      </c>
      <c r="AJ139" s="230"/>
      <c r="AK139" s="230"/>
      <c r="AL139" s="232">
        <v>0</v>
      </c>
      <c r="AM139" s="229" t="s">
        <v>50</v>
      </c>
      <c r="AN139" s="229" t="s">
        <v>51</v>
      </c>
      <c r="AO139" s="229"/>
      <c r="AP139" s="232"/>
      <c r="AQ139" s="232"/>
      <c r="AR139" s="232"/>
      <c r="AS139" s="232" t="s">
        <v>263</v>
      </c>
      <c r="AU13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8, 100148, 'Б-100148-13',date'2016-03-05',2, 25, 25, 'RUR', 1, 18, date'2016-03-06', date'2016-03-07', 1001481, 1, to_date('2016-03-11 00:00:00','YYYY-MM-DD HH24:MI:SS'), 620000, 111600, 0, 237, 0, 'c1', 8,null);insert into xxxx_oebs_cash_payment_test (ID, INVOICE_ID, OEBS_PAYMENT, DOC_DATE, COMISS_DATE) values (s_xxxx_oebs_cash_payment_test.NEXTVAL, 100148, 310000, to_date('2016-03-11 00:00:00','YYYY-MM-DD HH24:MI:SS'), date'2016-03-31' );insert into xxxx_client_discount_m  (ID,CLIENT_ID,CLIENT_AVG_DISCOUNT,DT) values (s_xxxx_client_discount_m.NEXTVAL,237, 13, date'2014-03-01');</v>
      </c>
    </row>
    <row r="140" spans="1:47" s="329" customFormat="1" ht="15" customHeight="1" x14ac:dyDescent="0.3">
      <c r="A140" s="375">
        <v>25</v>
      </c>
      <c r="B140" s="439"/>
      <c r="C140" s="220" t="str">
        <f t="shared" si="88"/>
        <v>100025</v>
      </c>
      <c r="D140" s="220" t="str">
        <f t="shared" si="89"/>
        <v>100025/13</v>
      </c>
      <c r="E140" s="221" t="s">
        <v>251</v>
      </c>
      <c r="F140" s="221" t="s">
        <v>252</v>
      </c>
      <c r="G140" s="377">
        <v>8</v>
      </c>
      <c r="H140" s="379">
        <v>100149</v>
      </c>
      <c r="I140" s="222" t="str">
        <f t="shared" si="90"/>
        <v>Б-100149-13</v>
      </c>
      <c r="J140" s="223">
        <v>2</v>
      </c>
      <c r="K140" s="220">
        <v>25</v>
      </c>
      <c r="L140" s="220" t="s">
        <v>42</v>
      </c>
      <c r="M140" s="223">
        <v>1</v>
      </c>
      <c r="N140" s="220">
        <v>18</v>
      </c>
      <c r="O140" s="221" t="s">
        <v>169</v>
      </c>
      <c r="P140" s="221" t="s">
        <v>234</v>
      </c>
      <c r="Q140" s="221" t="s">
        <v>235</v>
      </c>
      <c r="R140" s="224" t="str">
        <f t="shared" si="91"/>
        <v>1001491</v>
      </c>
      <c r="S140" s="222">
        <v>1</v>
      </c>
      <c r="T140" s="221" t="s">
        <v>141</v>
      </c>
      <c r="U140" s="220">
        <f>U136*3</f>
        <v>300000</v>
      </c>
      <c r="V140" s="220">
        <f t="shared" si="92"/>
        <v>54000</v>
      </c>
      <c r="W140" s="220">
        <v>0</v>
      </c>
      <c r="X140" s="384">
        <v>238</v>
      </c>
      <c r="Y140" s="152" t="s">
        <v>47</v>
      </c>
      <c r="Z140" s="20">
        <f t="shared" si="95"/>
        <v>246000</v>
      </c>
      <c r="AA140" s="21"/>
      <c r="AB140" s="29"/>
      <c r="AC140" s="148">
        <f t="shared" si="93"/>
        <v>150000</v>
      </c>
      <c r="AD140" s="220"/>
      <c r="AE140" s="220"/>
      <c r="AF140" s="221" t="s">
        <v>231</v>
      </c>
      <c r="AG140" s="484">
        <v>8</v>
      </c>
      <c r="AH140" s="485">
        <v>20</v>
      </c>
      <c r="AI140" s="157" t="s">
        <v>49</v>
      </c>
      <c r="AJ140" s="221"/>
      <c r="AK140" s="221"/>
      <c r="AL140" s="224">
        <v>0</v>
      </c>
      <c r="AM140" s="222" t="s">
        <v>50</v>
      </c>
      <c r="AN140" s="220" t="s">
        <v>51</v>
      </c>
      <c r="AO140" s="220"/>
      <c r="AP140" s="224"/>
      <c r="AQ140" s="224"/>
      <c r="AR140" s="224"/>
      <c r="AS140" t="s">
        <v>550</v>
      </c>
      <c r="AU14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8, 100149, 'Б-100149-13',date'2016-03-04',2, 25, 25, 'RUR', 1, 18, date'2016-03-06', date'2016-03-07', 1001491, 1, to_date('2016-03-09 00:00:00','YYYY-MM-DD HH24:MI:SS'), 300000, 54000, 0, 238, 0, 'c1', 8,null);insert into xxxx_oebs_cash_payment_test (ID, INVOICE_ID, OEBS_PAYMENT, DOC_DATE, COMISS_DATE) values (s_xxxx_oebs_cash_payment_test.NEXTVAL, 100149, 150000, to_date('2016-03-09 00:00:00','YYYY-MM-DD HH24:MI:SS'), date'2016-03-31' );insert into xxxx_client_discount_m  (ID,CLIENT_ID,CLIENT_AVG_DISCOUNT,DT) values (s_xxxx_client_discount_m.NEXTVAL,238, 20, date'2014-03-01');</v>
      </c>
    </row>
    <row r="141" spans="1:47" s="329" customFormat="1" ht="15" customHeight="1" x14ac:dyDescent="0.3">
      <c r="A141" s="375">
        <v>25</v>
      </c>
      <c r="B141" s="439"/>
      <c r="C141" s="229" t="str">
        <f t="shared" si="88"/>
        <v>100025</v>
      </c>
      <c r="D141" s="229" t="str">
        <f t="shared" si="89"/>
        <v>100025/13</v>
      </c>
      <c r="E141" s="230" t="s">
        <v>251</v>
      </c>
      <c r="F141" s="230" t="s">
        <v>252</v>
      </c>
      <c r="G141" s="377">
        <v>8</v>
      </c>
      <c r="H141" s="379">
        <v>100150</v>
      </c>
      <c r="I141" s="229" t="str">
        <f t="shared" si="90"/>
        <v>Б-100150-13</v>
      </c>
      <c r="J141" s="231">
        <v>2</v>
      </c>
      <c r="K141" s="229">
        <v>25</v>
      </c>
      <c r="L141" s="229" t="s">
        <v>42</v>
      </c>
      <c r="M141" s="231">
        <v>1</v>
      </c>
      <c r="N141" s="229">
        <v>18</v>
      </c>
      <c r="O141" s="230" t="s">
        <v>170</v>
      </c>
      <c r="P141" s="230" t="s">
        <v>234</v>
      </c>
      <c r="Q141" s="230" t="s">
        <v>235</v>
      </c>
      <c r="R141" s="232" t="str">
        <f t="shared" si="91"/>
        <v>1001501</v>
      </c>
      <c r="S141" s="229">
        <v>1</v>
      </c>
      <c r="T141" s="230" t="s">
        <v>142</v>
      </c>
      <c r="U141" s="220">
        <f>U137*3</f>
        <v>1560000</v>
      </c>
      <c r="V141" s="229">
        <f t="shared" si="92"/>
        <v>280800</v>
      </c>
      <c r="W141" s="229">
        <v>0</v>
      </c>
      <c r="X141" s="384">
        <v>239</v>
      </c>
      <c r="Y141" s="38" t="s">
        <v>47</v>
      </c>
      <c r="Z141" s="106">
        <f t="shared" si="95"/>
        <v>1279200</v>
      </c>
      <c r="AA141" s="52">
        <f>Z140+Z141</f>
        <v>1525200</v>
      </c>
      <c r="AB141" s="483"/>
      <c r="AC141" s="148">
        <f t="shared" si="93"/>
        <v>780000</v>
      </c>
      <c r="AD141" s="229"/>
      <c r="AE141" s="229"/>
      <c r="AF141" s="230" t="s">
        <v>231</v>
      </c>
      <c r="AG141" s="486">
        <v>8</v>
      </c>
      <c r="AH141" s="487">
        <v>13</v>
      </c>
      <c r="AI141" s="157" t="s">
        <v>49</v>
      </c>
      <c r="AJ141" s="230"/>
      <c r="AK141" s="230"/>
      <c r="AL141" s="232">
        <v>0</v>
      </c>
      <c r="AM141" s="229" t="s">
        <v>50</v>
      </c>
      <c r="AN141" s="229" t="s">
        <v>51</v>
      </c>
      <c r="AO141" s="229"/>
      <c r="AP141" s="232"/>
      <c r="AQ141" s="232"/>
      <c r="AR141" s="232"/>
      <c r="AS141" s="232" t="s">
        <v>263</v>
      </c>
      <c r="AU14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8, 100150, 'Б-100150-13',date'2016-03-05',2, 25, 25, 'RUR', 1, 18, date'2016-03-06', date'2016-03-07', 1001501, 1, to_date('2016-03-11 00:00:00','YYYY-MM-DD HH24:MI:SS'), 1560000, 280800, 0, 239, 0, 'c1', 8,null);insert into xxxx_oebs_cash_payment_test (ID, INVOICE_ID, OEBS_PAYMENT, DOC_DATE, COMISS_DATE) values (s_xxxx_oebs_cash_payment_test.NEXTVAL, 100150, 780000, to_date('2016-03-11 00:00:00','YYYY-MM-DD HH24:MI:SS'), date'2016-03-31' );insert into xxxx_client_discount_m  (ID,CLIENT_ID,CLIENT_AVG_DISCOUNT,DT) values (s_xxxx_client_discount_m.NEXTVAL,239, 13, date'2014-03-01');</v>
      </c>
    </row>
    <row r="142" spans="1:47" s="329" customFormat="1" ht="15" customHeight="1" x14ac:dyDescent="0.3">
      <c r="A142" s="375">
        <v>26</v>
      </c>
      <c r="B142" s="439"/>
      <c r="C142" s="220" t="str">
        <f t="shared" si="88"/>
        <v>100026</v>
      </c>
      <c r="D142" s="220" t="str">
        <f t="shared" si="89"/>
        <v>100026/13</v>
      </c>
      <c r="E142" s="221" t="s">
        <v>251</v>
      </c>
      <c r="F142" s="221" t="s">
        <v>252</v>
      </c>
      <c r="G142" s="377">
        <v>8</v>
      </c>
      <c r="H142" s="379">
        <v>100151</v>
      </c>
      <c r="I142" s="222" t="str">
        <f t="shared" si="90"/>
        <v>Б-100151-13</v>
      </c>
      <c r="J142" s="223">
        <v>2</v>
      </c>
      <c r="K142" s="220">
        <v>25</v>
      </c>
      <c r="L142" s="220" t="s">
        <v>42</v>
      </c>
      <c r="M142" s="223">
        <v>1</v>
      </c>
      <c r="N142" s="220">
        <v>18</v>
      </c>
      <c r="O142" s="221" t="s">
        <v>169</v>
      </c>
      <c r="P142" s="221" t="s">
        <v>234</v>
      </c>
      <c r="Q142" s="221" t="s">
        <v>235</v>
      </c>
      <c r="R142" s="224" t="str">
        <f t="shared" si="91"/>
        <v>1001511</v>
      </c>
      <c r="S142" s="222">
        <v>1</v>
      </c>
      <c r="T142" s="221" t="s">
        <v>141</v>
      </c>
      <c r="U142" s="220">
        <f>U136*4</f>
        <v>400000</v>
      </c>
      <c r="V142" s="220">
        <f t="shared" si="92"/>
        <v>72000</v>
      </c>
      <c r="W142" s="220">
        <v>0</v>
      </c>
      <c r="X142" s="384">
        <v>240</v>
      </c>
      <c r="Y142" s="152" t="s">
        <v>47</v>
      </c>
      <c r="Z142" s="20">
        <f t="shared" si="95"/>
        <v>328000</v>
      </c>
      <c r="AA142" s="21"/>
      <c r="AB142" s="29"/>
      <c r="AC142" s="148">
        <f t="shared" si="93"/>
        <v>200000</v>
      </c>
      <c r="AD142" s="220"/>
      <c r="AE142" s="220"/>
      <c r="AF142" s="221" t="s">
        <v>231</v>
      </c>
      <c r="AG142" s="484">
        <v>8</v>
      </c>
      <c r="AH142" s="485">
        <v>20</v>
      </c>
      <c r="AI142" s="157" t="s">
        <v>49</v>
      </c>
      <c r="AJ142" s="221"/>
      <c r="AK142" s="221"/>
      <c r="AL142" s="224">
        <v>0</v>
      </c>
      <c r="AM142" s="222" t="s">
        <v>50</v>
      </c>
      <c r="AN142" s="220" t="s">
        <v>51</v>
      </c>
      <c r="AO142" s="220"/>
      <c r="AP142" s="224"/>
      <c r="AQ142" s="224"/>
      <c r="AR142" s="224"/>
      <c r="AS142" t="s">
        <v>551</v>
      </c>
      <c r="AU14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8, 100151, 'Б-100151-13',date'2016-03-04',2, 25, 25, 'RUR', 1, 18, date'2016-03-06', date'2016-03-07', 1001511, 1, to_date('2016-03-09 00:00:00','YYYY-MM-DD HH24:MI:SS'), 400000, 72000, 0, 240, 0, 'c1', 8,null);insert into xxxx_oebs_cash_payment_test (ID, INVOICE_ID, OEBS_PAYMENT, DOC_DATE, COMISS_DATE) values (s_xxxx_oebs_cash_payment_test.NEXTVAL, 100151, 200000, to_date('2016-03-09 00:00:00','YYYY-MM-DD HH24:MI:SS'), date'2016-03-31' );insert into xxxx_client_discount_m  (ID,CLIENT_ID,CLIENT_AVG_DISCOUNT,DT) values (s_xxxx_client_discount_m.NEXTVAL,240, 20, date'2014-03-01');</v>
      </c>
    </row>
    <row r="143" spans="1:47" s="329" customFormat="1" ht="15" customHeight="1" x14ac:dyDescent="0.3">
      <c r="A143" s="375">
        <v>26</v>
      </c>
      <c r="B143" s="439"/>
      <c r="C143" s="229" t="str">
        <f t="shared" si="88"/>
        <v>100026</v>
      </c>
      <c r="D143" s="229" t="str">
        <f t="shared" si="89"/>
        <v>100026/13</v>
      </c>
      <c r="E143" s="230" t="s">
        <v>251</v>
      </c>
      <c r="F143" s="230" t="s">
        <v>252</v>
      </c>
      <c r="G143" s="377">
        <v>8</v>
      </c>
      <c r="H143" s="379">
        <v>100152</v>
      </c>
      <c r="I143" s="229" t="str">
        <f t="shared" si="90"/>
        <v>Б-100152-13</v>
      </c>
      <c r="J143" s="231">
        <v>2</v>
      </c>
      <c r="K143" s="229">
        <v>25</v>
      </c>
      <c r="L143" s="229" t="s">
        <v>42</v>
      </c>
      <c r="M143" s="231">
        <v>1</v>
      </c>
      <c r="N143" s="229">
        <v>18</v>
      </c>
      <c r="O143" s="230" t="s">
        <v>170</v>
      </c>
      <c r="P143" s="230" t="s">
        <v>234</v>
      </c>
      <c r="Q143" s="230" t="s">
        <v>235</v>
      </c>
      <c r="R143" s="232" t="str">
        <f t="shared" si="91"/>
        <v>1001521</v>
      </c>
      <c r="S143" s="229">
        <v>1</v>
      </c>
      <c r="T143" s="230" t="s">
        <v>142</v>
      </c>
      <c r="U143" s="220">
        <f>U137*4</f>
        <v>2080000</v>
      </c>
      <c r="V143" s="229">
        <f t="shared" si="92"/>
        <v>374400</v>
      </c>
      <c r="W143" s="229">
        <v>0</v>
      </c>
      <c r="X143" s="384">
        <v>241</v>
      </c>
      <c r="Y143" s="38" t="s">
        <v>47</v>
      </c>
      <c r="Z143" s="106">
        <f t="shared" si="95"/>
        <v>1705600</v>
      </c>
      <c r="AA143" s="52">
        <f>Z142+Z143</f>
        <v>2033600</v>
      </c>
      <c r="AB143" s="483"/>
      <c r="AC143" s="148">
        <f t="shared" si="93"/>
        <v>1040000</v>
      </c>
      <c r="AD143" s="229"/>
      <c r="AE143" s="229"/>
      <c r="AF143" s="230" t="s">
        <v>231</v>
      </c>
      <c r="AG143" s="486">
        <v>8</v>
      </c>
      <c r="AH143" s="487">
        <v>13</v>
      </c>
      <c r="AI143" s="157" t="s">
        <v>49</v>
      </c>
      <c r="AJ143" s="230"/>
      <c r="AK143" s="230"/>
      <c r="AL143" s="232">
        <v>0</v>
      </c>
      <c r="AM143" s="229" t="s">
        <v>50</v>
      </c>
      <c r="AN143" s="229" t="s">
        <v>51</v>
      </c>
      <c r="AO143" s="229"/>
      <c r="AP143" s="232"/>
      <c r="AQ143" s="232"/>
      <c r="AR143" s="232"/>
      <c r="AS143" s="232" t="s">
        <v>263</v>
      </c>
      <c r="AU14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8, 100152, 'Б-100152-13',date'2016-03-05',2, 25, 25, 'RUR', 1, 18, date'2016-03-06', date'2016-03-07', 1001521, 1, to_date('2016-03-11 00:00:00','YYYY-MM-DD HH24:MI:SS'), 2080000, 374400, 0, 241, 0, 'c1', 8,null);insert into xxxx_oebs_cash_payment_test (ID, INVOICE_ID, OEBS_PAYMENT, DOC_DATE, COMISS_DATE) values (s_xxxx_oebs_cash_payment_test.NEXTVAL, 100152, 1040000, to_date('2016-03-11 00:00:00','YYYY-MM-DD HH24:MI:SS'), date'2016-03-31' );insert into xxxx_client_discount_m  (ID,CLIENT_ID,CLIENT_AVG_DISCOUNT,DT) values (s_xxxx_client_discount_m.NEXTVAL,241, 13, date'2014-03-01');</v>
      </c>
    </row>
    <row r="144" spans="1:47" s="329" customFormat="1" ht="15" customHeight="1" x14ac:dyDescent="0.3">
      <c r="A144" s="375">
        <v>27</v>
      </c>
      <c r="B144" s="439"/>
      <c r="C144" s="220" t="str">
        <f t="shared" si="88"/>
        <v>100027</v>
      </c>
      <c r="D144" s="220" t="str">
        <f t="shared" si="89"/>
        <v>100027/13</v>
      </c>
      <c r="E144" s="221" t="s">
        <v>251</v>
      </c>
      <c r="F144" s="221" t="s">
        <v>252</v>
      </c>
      <c r="G144" s="377">
        <v>8</v>
      </c>
      <c r="H144" s="379">
        <v>100153</v>
      </c>
      <c r="I144" s="222" t="str">
        <f t="shared" si="90"/>
        <v>Б-100153-13</v>
      </c>
      <c r="J144" s="223">
        <v>2</v>
      </c>
      <c r="K144" s="220">
        <v>25</v>
      </c>
      <c r="L144" s="220" t="s">
        <v>42</v>
      </c>
      <c r="M144" s="223">
        <v>1</v>
      </c>
      <c r="N144" s="220">
        <v>18</v>
      </c>
      <c r="O144" s="221" t="s">
        <v>169</v>
      </c>
      <c r="P144" s="221" t="s">
        <v>234</v>
      </c>
      <c r="Q144" s="221" t="s">
        <v>235</v>
      </c>
      <c r="R144" s="224" t="str">
        <f t="shared" si="91"/>
        <v>1001531</v>
      </c>
      <c r="S144" s="222">
        <v>1</v>
      </c>
      <c r="T144" s="221" t="s">
        <v>141</v>
      </c>
      <c r="U144" s="220">
        <f>U136*6</f>
        <v>600000</v>
      </c>
      <c r="V144" s="220">
        <f t="shared" si="92"/>
        <v>108000</v>
      </c>
      <c r="W144" s="220">
        <v>0</v>
      </c>
      <c r="X144" s="384">
        <v>242</v>
      </c>
      <c r="Y144" s="152" t="s">
        <v>47</v>
      </c>
      <c r="Z144" s="20">
        <f t="shared" si="95"/>
        <v>492000</v>
      </c>
      <c r="AA144" s="21"/>
      <c r="AB144" s="29"/>
      <c r="AC144" s="148">
        <f t="shared" si="93"/>
        <v>300000</v>
      </c>
      <c r="AD144" s="220"/>
      <c r="AE144" s="220"/>
      <c r="AF144" s="221" t="s">
        <v>231</v>
      </c>
      <c r="AG144" s="484">
        <v>8</v>
      </c>
      <c r="AH144" s="485">
        <v>20</v>
      </c>
      <c r="AI144" s="157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t="s">
        <v>552</v>
      </c>
      <c r="AU14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8, 100153, 'Б-100153-13',date'2016-03-04',2, 25, 25, 'RUR', 1, 18, date'2016-03-06', date'2016-03-07', 1001531, 1, to_date('2016-03-09 00:00:00','YYYY-MM-DD HH24:MI:SS'), 600000, 108000, 0, 242, 0, 'c1', 8,null);insert into xxxx_oebs_cash_payment_test (ID, INVOICE_ID, OEBS_PAYMENT, DOC_DATE, COMISS_DATE) values (s_xxxx_oebs_cash_payment_test.NEXTVAL, 100153, 300000, to_date('2016-03-09 00:00:00','YYYY-MM-DD HH24:MI:SS'), date'2016-03-31' );insert into xxxx_client_discount_m  (ID,CLIENT_ID,CLIENT_AVG_DISCOUNT,DT) values (s_xxxx_client_discount_m.NEXTVAL,242, 20, date'2014-03-01');</v>
      </c>
    </row>
    <row r="145" spans="1:47" s="329" customFormat="1" ht="15" customHeight="1" x14ac:dyDescent="0.3">
      <c r="A145" s="375">
        <v>27</v>
      </c>
      <c r="B145" s="439"/>
      <c r="C145" s="229" t="str">
        <f t="shared" si="88"/>
        <v>100027</v>
      </c>
      <c r="D145" s="229" t="str">
        <f t="shared" si="89"/>
        <v>100027/13</v>
      </c>
      <c r="E145" s="230" t="s">
        <v>251</v>
      </c>
      <c r="F145" s="230" t="s">
        <v>252</v>
      </c>
      <c r="G145" s="377">
        <v>8</v>
      </c>
      <c r="H145" s="379">
        <v>100154</v>
      </c>
      <c r="I145" s="229" t="str">
        <f t="shared" si="90"/>
        <v>Б-100154-13</v>
      </c>
      <c r="J145" s="231">
        <v>2</v>
      </c>
      <c r="K145" s="229">
        <v>25</v>
      </c>
      <c r="L145" s="229" t="s">
        <v>42</v>
      </c>
      <c r="M145" s="231">
        <v>1</v>
      </c>
      <c r="N145" s="229">
        <v>18</v>
      </c>
      <c r="O145" s="230" t="s">
        <v>170</v>
      </c>
      <c r="P145" s="230" t="s">
        <v>234</v>
      </c>
      <c r="Q145" s="230" t="s">
        <v>235</v>
      </c>
      <c r="R145" s="232" t="str">
        <f t="shared" si="91"/>
        <v>1001541</v>
      </c>
      <c r="S145" s="229">
        <v>1</v>
      </c>
      <c r="T145" s="230" t="s">
        <v>142</v>
      </c>
      <c r="U145" s="220">
        <f>U137*6</f>
        <v>3120000</v>
      </c>
      <c r="V145" s="229">
        <f t="shared" si="92"/>
        <v>561600</v>
      </c>
      <c r="W145" s="229">
        <v>0</v>
      </c>
      <c r="X145" s="384">
        <v>243</v>
      </c>
      <c r="Y145" s="38" t="s">
        <v>47</v>
      </c>
      <c r="Z145" s="106">
        <f t="shared" si="95"/>
        <v>2558400</v>
      </c>
      <c r="AA145" s="52">
        <f>Z144+Z145</f>
        <v>3050400</v>
      </c>
      <c r="AB145" s="483"/>
      <c r="AC145" s="148">
        <f t="shared" si="93"/>
        <v>1560000</v>
      </c>
      <c r="AD145" s="229"/>
      <c r="AE145" s="229"/>
      <c r="AF145" s="230" t="s">
        <v>231</v>
      </c>
      <c r="AG145" s="486">
        <v>8</v>
      </c>
      <c r="AH145" s="487">
        <v>13</v>
      </c>
      <c r="AI145" s="157" t="s">
        <v>49</v>
      </c>
      <c r="AJ145" s="230"/>
      <c r="AK145" s="230"/>
      <c r="AL145" s="232">
        <v>0</v>
      </c>
      <c r="AM145" s="229" t="s">
        <v>50</v>
      </c>
      <c r="AN145" s="229" t="s">
        <v>51</v>
      </c>
      <c r="AO145" s="229"/>
      <c r="AP145" s="232"/>
      <c r="AQ145" s="232"/>
      <c r="AR145" s="232"/>
      <c r="AS145" s="232" t="s">
        <v>263</v>
      </c>
      <c r="AU14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8, 100154, 'Б-100154-13',date'2016-03-05',2, 25, 25, 'RUR', 1, 18, date'2016-03-06', date'2016-03-07', 1001541, 1, to_date('2016-03-11 00:00:00','YYYY-MM-DD HH24:MI:SS'), 3120000, 561600, 0, 243, 0, 'c1', 8,null);insert into xxxx_oebs_cash_payment_test (ID, INVOICE_ID, OEBS_PAYMENT, DOC_DATE, COMISS_DATE) values (s_xxxx_oebs_cash_payment_test.NEXTVAL, 100154, 1560000, to_date('2016-03-11 00:00:00','YYYY-MM-DD HH24:MI:SS'), date'2016-03-31' );insert into xxxx_client_discount_m  (ID,CLIENT_ID,CLIENT_AVG_DISCOUNT,DT) values (s_xxxx_client_discount_m.NEXTVAL,243, 13, date'2014-03-01');</v>
      </c>
    </row>
    <row r="146" spans="1:47" s="329" customFormat="1" ht="15" customHeight="1" x14ac:dyDescent="0.3">
      <c r="A146" s="375">
        <v>28</v>
      </c>
      <c r="B146" s="439"/>
      <c r="C146" s="12" t="str">
        <f t="shared" si="88"/>
        <v>100028</v>
      </c>
      <c r="D146" s="12" t="str">
        <f t="shared" si="89"/>
        <v>100028/13</v>
      </c>
      <c r="E146" s="158" t="s">
        <v>251</v>
      </c>
      <c r="F146" s="158" t="s">
        <v>252</v>
      </c>
      <c r="G146" s="377">
        <v>8</v>
      </c>
      <c r="H146" s="379">
        <v>100155</v>
      </c>
      <c r="I146" s="15" t="str">
        <f t="shared" si="90"/>
        <v>Б-100155-13</v>
      </c>
      <c r="J146" s="190">
        <v>2</v>
      </c>
      <c r="K146" s="12">
        <v>1</v>
      </c>
      <c r="L146" s="12" t="s">
        <v>42</v>
      </c>
      <c r="M146" s="16">
        <v>1</v>
      </c>
      <c r="N146" s="12">
        <v>18</v>
      </c>
      <c r="O146" s="13" t="s">
        <v>167</v>
      </c>
      <c r="P146" s="13" t="s">
        <v>234</v>
      </c>
      <c r="Q146" s="13" t="s">
        <v>235</v>
      </c>
      <c r="R146" s="70" t="s">
        <v>50</v>
      </c>
      <c r="S146" s="70" t="s">
        <v>50</v>
      </c>
      <c r="T146" s="13" t="s">
        <v>139</v>
      </c>
      <c r="U146" s="70" t="s">
        <v>50</v>
      </c>
      <c r="V146" s="70" t="s">
        <v>50</v>
      </c>
      <c r="W146" s="70" t="s">
        <v>50</v>
      </c>
      <c r="X146" s="384">
        <v>244</v>
      </c>
      <c r="Y146" s="19" t="s">
        <v>47</v>
      </c>
      <c r="Z146" s="20"/>
      <c r="AA146" s="21"/>
      <c r="AB146" s="22">
        <v>42372.881355932208</v>
      </c>
      <c r="AC146" s="14">
        <v>50000</v>
      </c>
      <c r="AD146" s="12"/>
      <c r="AE146" s="12"/>
      <c r="AF146" s="13" t="s">
        <v>231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 t="s">
        <v>310</v>
      </c>
      <c r="AU14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100155, 'Б-100155-13',date'2016-03-02',2, 1, 1, 'RUR', 1, 18, date'2016-03-06', date'2016-03-07', null, null, to_date('2016-03-07 00:00:00','YYYY-MM-DD HH24:MI:SS'), null, null, null, 244, 0, 'c1', 8,null);insert into xxxx_oebs_cash_payment_test (ID, INVOICE_ID, OEBS_PAYMENT, DOC_DATE, COMISS_DATE) values (s_xxxx_oebs_cash_payment_test.NEXTVAL, 100155, 50000, to_date('2016-03-07 00:00:00','YYYY-MM-DD HH24:MI:SS'), date'2016-03-31' );insert into xxxx_client_discount_m  (ID,CLIENT_ID,CLIENT_AVG_DISCOUNT,DT) values (s_xxxx_client_discount_m.NEXTVAL,244, 13, date'2014-03-01');</v>
      </c>
    </row>
    <row r="147" spans="1:47" s="329" customFormat="1" ht="15" customHeight="1" x14ac:dyDescent="0.3">
      <c r="A147" s="375">
        <v>28</v>
      </c>
      <c r="B147" s="439"/>
      <c r="C147" s="12" t="str">
        <f t="shared" si="88"/>
        <v>100028</v>
      </c>
      <c r="D147" s="12" t="str">
        <f t="shared" si="89"/>
        <v>100028/13</v>
      </c>
      <c r="E147" s="158" t="s">
        <v>251</v>
      </c>
      <c r="F147" s="158" t="s">
        <v>252</v>
      </c>
      <c r="G147" s="377">
        <v>8</v>
      </c>
      <c r="H147" s="379">
        <v>100156</v>
      </c>
      <c r="I147" s="15" t="str">
        <f t="shared" si="90"/>
        <v>Б-100156-13</v>
      </c>
      <c r="J147" s="190">
        <v>2</v>
      </c>
      <c r="K147" s="12">
        <v>2</v>
      </c>
      <c r="L147" s="12" t="s">
        <v>42</v>
      </c>
      <c r="M147" s="16">
        <v>1</v>
      </c>
      <c r="N147" s="12">
        <v>18</v>
      </c>
      <c r="O147" s="13" t="s">
        <v>168</v>
      </c>
      <c r="P147" s="13" t="s">
        <v>234</v>
      </c>
      <c r="Q147" s="13" t="s">
        <v>235</v>
      </c>
      <c r="R147" s="70" t="s">
        <v>50</v>
      </c>
      <c r="S147" s="70" t="s">
        <v>50</v>
      </c>
      <c r="T147" s="13" t="s">
        <v>140</v>
      </c>
      <c r="U147" s="70" t="s">
        <v>50</v>
      </c>
      <c r="V147" s="70" t="s">
        <v>50</v>
      </c>
      <c r="W147" s="70" t="s">
        <v>50</v>
      </c>
      <c r="X147" s="384">
        <v>245</v>
      </c>
      <c r="Y147" s="19" t="s">
        <v>47</v>
      </c>
      <c r="Z147" s="20"/>
      <c r="AA147" s="21"/>
      <c r="AB147" s="22">
        <v>38135.593220338982</v>
      </c>
      <c r="AC147" s="14">
        <v>45000</v>
      </c>
      <c r="AD147" s="12"/>
      <c r="AE147" s="12"/>
      <c r="AF147" s="13" t="s">
        <v>231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U14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100156, 'Б-100156-13',date'2016-03-03',2, 2, 2, 'RUR', 1, 18, date'2016-03-06', date'2016-03-07', null, null, to_date('2016-03-08 00:00:00','YYYY-MM-DD HH24:MI:SS'), null, null, null, 245, 0, 'c1', 8,null);insert into xxxx_oebs_cash_payment_test (ID, INVOICE_ID, OEBS_PAYMENT, DOC_DATE, COMISS_DATE) values (s_xxxx_oebs_cash_payment_test.NEXTVAL, 100156, 45000, to_date('2016-03-08 00:00:00','YYYY-MM-DD HH24:MI:SS'), date'2016-03-31' );insert into xxxx_client_discount_m  (ID,CLIENT_ID,CLIENT_AVG_DISCOUNT,DT) values (s_xxxx_client_discount_m.NEXTVAL,245, 7, date'2014-03-01');</v>
      </c>
    </row>
    <row r="148" spans="1:47" s="329" customFormat="1" ht="15" customHeight="1" x14ac:dyDescent="0.3">
      <c r="A148" s="375">
        <v>28</v>
      </c>
      <c r="B148" s="439"/>
      <c r="C148" s="12" t="str">
        <f t="shared" si="88"/>
        <v>100028</v>
      </c>
      <c r="D148" s="12" t="str">
        <f t="shared" si="89"/>
        <v>100028/13</v>
      </c>
      <c r="E148" s="158" t="s">
        <v>251</v>
      </c>
      <c r="F148" s="158" t="s">
        <v>252</v>
      </c>
      <c r="G148" s="377">
        <v>8</v>
      </c>
      <c r="H148" s="379">
        <v>100157</v>
      </c>
      <c r="I148" s="15" t="str">
        <f t="shared" si="90"/>
        <v>Б-100157-13</v>
      </c>
      <c r="J148" s="190">
        <v>2</v>
      </c>
      <c r="K148" s="12">
        <v>7</v>
      </c>
      <c r="L148" s="12" t="s">
        <v>42</v>
      </c>
      <c r="M148" s="16">
        <v>1</v>
      </c>
      <c r="N148" s="12">
        <v>18</v>
      </c>
      <c r="O148" s="13" t="s">
        <v>168</v>
      </c>
      <c r="P148" s="13" t="s">
        <v>234</v>
      </c>
      <c r="Q148" s="13" t="s">
        <v>235</v>
      </c>
      <c r="R148" s="70" t="s">
        <v>50</v>
      </c>
      <c r="S148" s="70" t="s">
        <v>50</v>
      </c>
      <c r="T148" s="13" t="s">
        <v>140</v>
      </c>
      <c r="U148" s="70" t="s">
        <v>50</v>
      </c>
      <c r="V148" s="70" t="s">
        <v>50</v>
      </c>
      <c r="W148" s="70" t="s">
        <v>50</v>
      </c>
      <c r="X148" s="384">
        <v>246</v>
      </c>
      <c r="Y148" s="19" t="s">
        <v>47</v>
      </c>
      <c r="Z148" s="20"/>
      <c r="AA148" s="21"/>
      <c r="AB148" s="22">
        <v>38135.593220338982</v>
      </c>
      <c r="AC148" s="14">
        <v>45000</v>
      </c>
      <c r="AD148" s="12"/>
      <c r="AE148" s="12"/>
      <c r="AF148" s="13" t="s">
        <v>231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S148" s="171"/>
      <c r="AU14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100157, 'Б-100157-13',date'2016-03-03',2, 7, 7, 'RUR', 1, 18, date'2016-03-06', date'2016-03-07', null, null, to_date('2016-03-08 00:00:00','YYYY-MM-DD HH24:MI:SS'), null, null, null, 246, 0, 'c1', 8,null);insert into xxxx_oebs_cash_payment_test (ID, INVOICE_ID, OEBS_PAYMENT, DOC_DATE, COMISS_DATE) values (s_xxxx_oebs_cash_payment_test.NEXTVAL, 100157, 45000, to_date('2016-03-08 00:00:00','YYYY-MM-DD HH24:MI:SS'), date'2016-03-31' );insert into xxxx_client_discount_m  (ID,CLIENT_ID,CLIENT_AVG_DISCOUNT,DT) values (s_xxxx_client_discount_m.NEXTVAL,246, 7, date'2014-03-01');</v>
      </c>
    </row>
    <row r="149" spans="1:47" s="329" customFormat="1" ht="15" customHeight="1" x14ac:dyDescent="0.3">
      <c r="A149" s="375">
        <v>28</v>
      </c>
      <c r="B149" s="439"/>
      <c r="C149" s="12" t="str">
        <f t="shared" si="88"/>
        <v>100028</v>
      </c>
      <c r="D149" s="12" t="str">
        <f t="shared" si="89"/>
        <v>100028/13</v>
      </c>
      <c r="E149" s="158" t="s">
        <v>251</v>
      </c>
      <c r="F149" s="158" t="s">
        <v>252</v>
      </c>
      <c r="G149" s="377">
        <v>8</v>
      </c>
      <c r="H149" s="379">
        <v>100158</v>
      </c>
      <c r="I149" s="15" t="str">
        <f t="shared" si="90"/>
        <v>Б-100158-13</v>
      </c>
      <c r="J149" s="190">
        <v>2</v>
      </c>
      <c r="K149" s="28">
        <v>7</v>
      </c>
      <c r="L149" s="12" t="s">
        <v>42</v>
      </c>
      <c r="M149" s="16">
        <v>1</v>
      </c>
      <c r="N149" s="12">
        <v>18</v>
      </c>
      <c r="O149" s="13" t="s">
        <v>169</v>
      </c>
      <c r="P149" s="13" t="s">
        <v>234</v>
      </c>
      <c r="Q149" s="13" t="s">
        <v>235</v>
      </c>
      <c r="R149" s="70" t="s">
        <v>50</v>
      </c>
      <c r="S149" s="70" t="s">
        <v>50</v>
      </c>
      <c r="T149" s="13" t="s">
        <v>141</v>
      </c>
      <c r="U149" s="70" t="s">
        <v>50</v>
      </c>
      <c r="V149" s="70" t="s">
        <v>50</v>
      </c>
      <c r="W149" s="70" t="s">
        <v>50</v>
      </c>
      <c r="X149" s="384">
        <v>247</v>
      </c>
      <c r="Y149" s="19" t="s">
        <v>47</v>
      </c>
      <c r="Z149" s="20"/>
      <c r="AA149" s="21"/>
      <c r="AB149" s="22">
        <v>33898.305084745763</v>
      </c>
      <c r="AC149" s="14">
        <v>40000</v>
      </c>
      <c r="AD149" s="12"/>
      <c r="AE149" s="12"/>
      <c r="AF149" s="13" t="s">
        <v>231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/>
      <c r="AU14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100158, 'Б-100158-13',date'2016-03-04',2, 7, 7, 'RUR', 1, 18, date'2016-03-06', date'2016-03-07', null, null, to_date('2016-03-09 00:00:00','YYYY-MM-DD HH24:MI:SS'), null, null, null, 247, 0, 'c1', 8,null);insert into xxxx_oebs_cash_payment_test (ID, INVOICE_ID, OEBS_PAYMENT, DOC_DATE, COMISS_DATE) values (s_xxxx_oebs_cash_payment_test.NEXTVAL, 100158, 40000, to_date('2016-03-09 00:00:00','YYYY-MM-DD HH24:MI:SS'), date'2016-03-31' );insert into xxxx_client_discount_m  (ID,CLIENT_ID,CLIENT_AVG_DISCOUNT,DT) values (s_xxxx_client_discount_m.NEXTVAL,247, 20, date'2014-03-01');</v>
      </c>
    </row>
    <row r="150" spans="1:47" s="329" customFormat="1" ht="15" customHeight="1" x14ac:dyDescent="0.3">
      <c r="A150" s="375">
        <v>28</v>
      </c>
      <c r="B150" s="439"/>
      <c r="C150" s="33" t="str">
        <f t="shared" si="88"/>
        <v>100028</v>
      </c>
      <c r="D150" s="33" t="str">
        <f t="shared" si="89"/>
        <v>100028/13</v>
      </c>
      <c r="E150" s="159" t="s">
        <v>251</v>
      </c>
      <c r="F150" s="159" t="s">
        <v>252</v>
      </c>
      <c r="G150" s="377">
        <v>8</v>
      </c>
      <c r="H150" s="379">
        <v>100159</v>
      </c>
      <c r="I150" s="33" t="str">
        <f t="shared" si="90"/>
        <v>Б-100159-13</v>
      </c>
      <c r="J150" s="210">
        <v>2</v>
      </c>
      <c r="K150" s="35">
        <v>12</v>
      </c>
      <c r="L150" s="33" t="s">
        <v>42</v>
      </c>
      <c r="M150" s="36">
        <v>1</v>
      </c>
      <c r="N150" s="33">
        <v>18</v>
      </c>
      <c r="O150" s="34" t="s">
        <v>170</v>
      </c>
      <c r="P150" s="34" t="s">
        <v>234</v>
      </c>
      <c r="Q150" s="34" t="s">
        <v>235</v>
      </c>
      <c r="R150" s="73" t="s">
        <v>50</v>
      </c>
      <c r="S150" s="73" t="s">
        <v>50</v>
      </c>
      <c r="T150" s="34" t="s">
        <v>142</v>
      </c>
      <c r="U150" s="73" t="s">
        <v>50</v>
      </c>
      <c r="V150" s="73" t="s">
        <v>50</v>
      </c>
      <c r="W150" s="73" t="s">
        <v>50</v>
      </c>
      <c r="X150" s="384">
        <v>248</v>
      </c>
      <c r="Y150" s="38" t="s">
        <v>47</v>
      </c>
      <c r="Z150" s="106"/>
      <c r="AA150" s="52"/>
      <c r="AB150" s="288"/>
      <c r="AC150" s="40">
        <v>30000</v>
      </c>
      <c r="AD150" s="33"/>
      <c r="AE150" s="33"/>
      <c r="AF150" s="34" t="s">
        <v>231</v>
      </c>
      <c r="AG150" s="41">
        <v>8</v>
      </c>
      <c r="AH150" s="42">
        <v>13</v>
      </c>
      <c r="AI150" s="43" t="s">
        <v>49</v>
      </c>
      <c r="AJ150" s="34"/>
      <c r="AK150" s="34"/>
      <c r="AL150" s="37">
        <v>0</v>
      </c>
      <c r="AM150" s="33" t="s">
        <v>50</v>
      </c>
      <c r="AN150" s="33" t="s">
        <v>51</v>
      </c>
      <c r="AO150" s="33"/>
      <c r="AP150" s="37"/>
      <c r="AQ150" s="37"/>
      <c r="AR150" s="37"/>
      <c r="AS150" s="37" t="s">
        <v>257</v>
      </c>
      <c r="AU15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100159, 'Б-100159-13',date'2016-03-05',2, 12, 12, 'RUR', 1, 18, date'2016-03-06', date'2016-03-07', null, null, to_date('2016-03-11 00:00:00','YYYY-MM-DD HH24:MI:SS'), null, null, null, 248, 0, 'c1', 8,null);insert into xxxx_oebs_cash_payment_test (ID, INVOICE_ID, OEBS_PAYMENT, DOC_DATE, COMISS_DATE) values (s_xxxx_oebs_cash_payment_test.NEXTVAL, 100159, 30000, to_date('2016-03-11 00:00:00','YYYY-MM-DD HH24:MI:SS'), date'2016-03-31' );insert into xxxx_client_discount_m  (ID,CLIENT_ID,CLIENT_AVG_DISCOUNT,DT) values (s_xxxx_client_discount_m.NEXTVAL,248, 13, date'2014-03-01');</v>
      </c>
    </row>
    <row r="151" spans="1:47" s="329" customFormat="1" ht="15" customHeight="1" x14ac:dyDescent="0.3">
      <c r="A151" s="375">
        <v>29</v>
      </c>
      <c r="B151" s="439"/>
      <c r="C151" s="12" t="str">
        <f t="shared" si="88"/>
        <v>100029</v>
      </c>
      <c r="D151" s="12" t="str">
        <f t="shared" si="89"/>
        <v>100029/13</v>
      </c>
      <c r="E151" s="158" t="s">
        <v>251</v>
      </c>
      <c r="F151" s="158" t="s">
        <v>252</v>
      </c>
      <c r="G151" s="377">
        <v>8</v>
      </c>
      <c r="H151" s="379">
        <v>100160</v>
      </c>
      <c r="I151" s="15" t="str">
        <f t="shared" si="90"/>
        <v>Б-100160-13</v>
      </c>
      <c r="J151" s="190">
        <v>2</v>
      </c>
      <c r="K151" s="12">
        <v>1</v>
      </c>
      <c r="L151" s="12" t="s">
        <v>42</v>
      </c>
      <c r="M151" s="16">
        <v>1</v>
      </c>
      <c r="N151" s="12">
        <v>18</v>
      </c>
      <c r="O151" s="13" t="s">
        <v>167</v>
      </c>
      <c r="P151" s="13" t="s">
        <v>234</v>
      </c>
      <c r="Q151" s="13" t="s">
        <v>235</v>
      </c>
      <c r="R151" s="17" t="str">
        <f>H151&amp;"1"</f>
        <v>1001601</v>
      </c>
      <c r="S151" s="15">
        <v>1</v>
      </c>
      <c r="T151" s="13" t="s">
        <v>139</v>
      </c>
      <c r="U151" s="12">
        <v>100000</v>
      </c>
      <c r="V151" s="12">
        <f>U151*0.18</f>
        <v>18000</v>
      </c>
      <c r="W151" s="12">
        <v>0</v>
      </c>
      <c r="X151" s="384">
        <v>249</v>
      </c>
      <c r="Y151" s="19" t="s">
        <v>47</v>
      </c>
      <c r="Z151" s="20">
        <f>U151-V151</f>
        <v>82000</v>
      </c>
      <c r="AA151" s="21"/>
      <c r="AB151" s="22"/>
      <c r="AC151" s="70"/>
      <c r="AD151" s="12"/>
      <c r="AE151" s="12"/>
      <c r="AF151" s="58"/>
      <c r="AG151" s="23">
        <v>8</v>
      </c>
      <c r="AH151" s="24">
        <v>13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311</v>
      </c>
      <c r="AU15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100160, 'Б-100160-13',date'2016-03-02',2, 1, 1, 'RUR', 1, 18, date'2016-03-06', date'2016-03-07', 1001601, 1, to_date('2016-03-07 00:00:00','YYYY-MM-DD HH24:MI:SS'), 100000, 18000, 0, 249, 0, 'c1', 8,null);insert into xxxx_client_discount_m  (ID,CLIENT_ID,CLIENT_AVG_DISCOUNT,DT) values (s_xxxx_client_discount_m.NEXTVAL,249, 13, date'2014-03-01');</v>
      </c>
    </row>
    <row r="152" spans="1:47" s="329" customFormat="1" ht="15" customHeight="1" x14ac:dyDescent="0.3">
      <c r="A152" s="375">
        <v>29</v>
      </c>
      <c r="B152" s="439"/>
      <c r="C152" s="12" t="str">
        <f t="shared" si="88"/>
        <v>100029</v>
      </c>
      <c r="D152" s="12" t="str">
        <f t="shared" si="89"/>
        <v>100029/13</v>
      </c>
      <c r="E152" s="158" t="s">
        <v>251</v>
      </c>
      <c r="F152" s="158" t="s">
        <v>252</v>
      </c>
      <c r="G152" s="377">
        <v>8</v>
      </c>
      <c r="H152" s="379">
        <v>100161</v>
      </c>
      <c r="I152" s="15" t="str">
        <f t="shared" si="90"/>
        <v>Б-100161-13</v>
      </c>
      <c r="J152" s="190">
        <v>2</v>
      </c>
      <c r="K152" s="12">
        <v>2</v>
      </c>
      <c r="L152" s="12" t="s">
        <v>42</v>
      </c>
      <c r="M152" s="16">
        <v>1</v>
      </c>
      <c r="N152" s="12">
        <v>18</v>
      </c>
      <c r="O152" s="13" t="s">
        <v>168</v>
      </c>
      <c r="P152" s="13" t="s">
        <v>234</v>
      </c>
      <c r="Q152" s="13" t="s">
        <v>235</v>
      </c>
      <c r="R152" s="17" t="str">
        <f t="shared" ref="R152:R163" si="96">H152&amp;"1"</f>
        <v>1001611</v>
      </c>
      <c r="S152" s="15">
        <v>1</v>
      </c>
      <c r="T152" s="13" t="s">
        <v>140</v>
      </c>
      <c r="U152" s="12">
        <v>90000</v>
      </c>
      <c r="V152" s="12">
        <f t="shared" ref="V152:V163" si="97">U152*0.18</f>
        <v>16200</v>
      </c>
      <c r="W152" s="12">
        <v>0</v>
      </c>
      <c r="X152" s="384">
        <v>250</v>
      </c>
      <c r="Y152" s="19" t="s">
        <v>47</v>
      </c>
      <c r="Z152" s="20">
        <f t="shared" ref="Z152:Z163" si="98">U152-V152</f>
        <v>73800</v>
      </c>
      <c r="AA152" s="21"/>
      <c r="AB152" s="22"/>
      <c r="AC152" s="70"/>
      <c r="AD152" s="12"/>
      <c r="AE152" s="12"/>
      <c r="AF152" s="58"/>
      <c r="AG152" s="23">
        <v>8</v>
      </c>
      <c r="AH152" s="27">
        <v>7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U15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100161, 'Б-100161-13',date'2016-03-03',2, 2, 2, 'RUR', 1, 18, date'2016-03-06', date'2016-03-07', 1001611, 1, to_date('2016-03-08 00:00:00','YYYY-MM-DD HH24:MI:SS'), 90000, 16200, 0, 250, 0, 'c1', 8,null);insert into xxxx_client_discount_m  (ID,CLIENT_ID,CLIENT_AVG_DISCOUNT,DT) values (s_xxxx_client_discount_m.NEXTVAL,250, 7, date'2014-03-01');</v>
      </c>
    </row>
    <row r="153" spans="1:47" s="329" customFormat="1" ht="15" customHeight="1" x14ac:dyDescent="0.3">
      <c r="A153" s="375">
        <v>29</v>
      </c>
      <c r="B153" s="439"/>
      <c r="C153" s="12" t="str">
        <f t="shared" si="88"/>
        <v>100029</v>
      </c>
      <c r="D153" s="12" t="str">
        <f t="shared" si="89"/>
        <v>100029/13</v>
      </c>
      <c r="E153" s="158" t="s">
        <v>251</v>
      </c>
      <c r="F153" s="158" t="s">
        <v>252</v>
      </c>
      <c r="G153" s="377">
        <v>8</v>
      </c>
      <c r="H153" s="379">
        <v>100162</v>
      </c>
      <c r="I153" s="15" t="str">
        <f t="shared" si="90"/>
        <v>Б-100162-13</v>
      </c>
      <c r="J153" s="190">
        <v>2</v>
      </c>
      <c r="K153" s="12">
        <v>7</v>
      </c>
      <c r="L153" s="12" t="s">
        <v>42</v>
      </c>
      <c r="M153" s="16">
        <v>1</v>
      </c>
      <c r="N153" s="12">
        <v>18</v>
      </c>
      <c r="O153" s="13" t="s">
        <v>168</v>
      </c>
      <c r="P153" s="13" t="s">
        <v>234</v>
      </c>
      <c r="Q153" s="13" t="s">
        <v>235</v>
      </c>
      <c r="R153" s="17" t="str">
        <f t="shared" si="96"/>
        <v>1001621</v>
      </c>
      <c r="S153" s="15">
        <v>1</v>
      </c>
      <c r="T153" s="13" t="s">
        <v>140</v>
      </c>
      <c r="U153" s="12">
        <v>90000</v>
      </c>
      <c r="V153" s="12">
        <f t="shared" si="97"/>
        <v>16200</v>
      </c>
      <c r="W153" s="12">
        <v>0</v>
      </c>
      <c r="X153" s="384">
        <v>251</v>
      </c>
      <c r="Y153" s="19" t="s">
        <v>47</v>
      </c>
      <c r="Z153" s="20">
        <f t="shared" si="98"/>
        <v>73800</v>
      </c>
      <c r="AA153" s="21"/>
      <c r="AB153" s="22"/>
      <c r="AC153" s="70"/>
      <c r="AD153" s="12"/>
      <c r="AE153" s="12"/>
      <c r="AF153" s="58"/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171"/>
      <c r="AU15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100162, 'Б-100162-13',date'2016-03-03',2, 7, 7, 'RUR', 1, 18, date'2016-03-06', date'2016-03-07', 1001621, 1, to_date('2016-03-08 00:00:00','YYYY-MM-DD HH24:MI:SS'), 90000, 16200, 0, 251, 0, 'c1', 8,null);insert into xxxx_client_discount_m  (ID,CLIENT_ID,CLIENT_AVG_DISCOUNT,DT) values (s_xxxx_client_discount_m.NEXTVAL,251, 7, date'2014-03-01');</v>
      </c>
    </row>
    <row r="154" spans="1:47" s="329" customFormat="1" ht="15" customHeight="1" x14ac:dyDescent="0.3">
      <c r="A154" s="375">
        <v>29</v>
      </c>
      <c r="B154" s="439"/>
      <c r="C154" s="12" t="str">
        <f t="shared" si="88"/>
        <v>100029</v>
      </c>
      <c r="D154" s="12" t="str">
        <f t="shared" si="89"/>
        <v>100029/13</v>
      </c>
      <c r="E154" s="158" t="s">
        <v>251</v>
      </c>
      <c r="F154" s="12" t="s">
        <v>252</v>
      </c>
      <c r="G154" s="377">
        <v>8</v>
      </c>
      <c r="H154" s="379">
        <v>100163</v>
      </c>
      <c r="I154" s="15" t="str">
        <f t="shared" si="90"/>
        <v>Б-100163-13</v>
      </c>
      <c r="J154" s="190">
        <v>2</v>
      </c>
      <c r="K154" s="28">
        <v>7</v>
      </c>
      <c r="L154" s="12" t="s">
        <v>42</v>
      </c>
      <c r="M154" s="16">
        <v>1</v>
      </c>
      <c r="N154" s="12">
        <v>18</v>
      </c>
      <c r="O154" s="13" t="s">
        <v>169</v>
      </c>
      <c r="P154" s="13" t="s">
        <v>234</v>
      </c>
      <c r="Q154" s="13" t="s">
        <v>235</v>
      </c>
      <c r="R154" s="17" t="str">
        <f t="shared" si="96"/>
        <v>1001631</v>
      </c>
      <c r="S154" s="15">
        <v>1</v>
      </c>
      <c r="T154" s="13" t="s">
        <v>141</v>
      </c>
      <c r="U154" s="12">
        <v>80000</v>
      </c>
      <c r="V154" s="12">
        <f t="shared" si="97"/>
        <v>14400</v>
      </c>
      <c r="W154" s="12">
        <v>0</v>
      </c>
      <c r="X154" s="384">
        <v>252</v>
      </c>
      <c r="Y154" s="19" t="s">
        <v>47</v>
      </c>
      <c r="Z154" s="20">
        <f t="shared" si="98"/>
        <v>65600</v>
      </c>
      <c r="AA154" s="21"/>
      <c r="AB154" s="22"/>
      <c r="AC154" s="70"/>
      <c r="AD154" s="12"/>
      <c r="AE154" s="12"/>
      <c r="AF154" s="58"/>
      <c r="AG154" s="23">
        <v>8</v>
      </c>
      <c r="AH154" s="30">
        <v>20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/>
      <c r="AU15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100163, 'Б-100163-13',date'2016-03-04',2, 7, 7, 'RUR', 1, 18, date'2016-03-06', date'2016-03-07', 1001631, 1, to_date('2016-03-09 00:00:00','YYYY-MM-DD HH24:MI:SS'), 80000, 14400, 0, 252, 0, 'c1', 8,null);insert into xxxx_client_discount_m  (ID,CLIENT_ID,CLIENT_AVG_DISCOUNT,DT) values (s_xxxx_client_discount_m.NEXTVAL,252, 20, date'2014-03-01');</v>
      </c>
    </row>
    <row r="155" spans="1:47" s="329" customFormat="1" ht="15" customHeight="1" x14ac:dyDescent="0.3">
      <c r="A155" s="375">
        <v>29</v>
      </c>
      <c r="B155" s="439"/>
      <c r="C155" s="33" t="str">
        <f t="shared" si="88"/>
        <v>100029</v>
      </c>
      <c r="D155" s="33" t="str">
        <f t="shared" si="89"/>
        <v>100029/13</v>
      </c>
      <c r="E155" s="159" t="s">
        <v>251</v>
      </c>
      <c r="F155" s="159" t="s">
        <v>252</v>
      </c>
      <c r="G155" s="377">
        <v>8</v>
      </c>
      <c r="H155" s="379">
        <v>100164</v>
      </c>
      <c r="I155" s="33" t="str">
        <f t="shared" si="90"/>
        <v>Б-100164-13</v>
      </c>
      <c r="J155" s="210">
        <v>2</v>
      </c>
      <c r="K155" s="35">
        <v>12</v>
      </c>
      <c r="L155" s="33" t="s">
        <v>42</v>
      </c>
      <c r="M155" s="36">
        <v>1</v>
      </c>
      <c r="N155" s="33">
        <v>18</v>
      </c>
      <c r="O155" s="34" t="s">
        <v>170</v>
      </c>
      <c r="P155" s="34" t="s">
        <v>234</v>
      </c>
      <c r="Q155" s="34" t="s">
        <v>235</v>
      </c>
      <c r="R155" s="17" t="str">
        <f t="shared" si="96"/>
        <v>1001641</v>
      </c>
      <c r="S155" s="33">
        <v>1</v>
      </c>
      <c r="T155" s="34" t="s">
        <v>142</v>
      </c>
      <c r="U155" s="33">
        <v>60000</v>
      </c>
      <c r="V155" s="33">
        <f t="shared" si="97"/>
        <v>10800</v>
      </c>
      <c r="W155" s="33">
        <v>0</v>
      </c>
      <c r="X155" s="384">
        <v>253</v>
      </c>
      <c r="Y155" s="38" t="s">
        <v>47</v>
      </c>
      <c r="Z155" s="106">
        <f t="shared" si="98"/>
        <v>49200</v>
      </c>
      <c r="AA155" s="39"/>
      <c r="AB155" s="288"/>
      <c r="AC155" s="73"/>
      <c r="AD155" s="33"/>
      <c r="AE155" s="33"/>
      <c r="AF155" s="179"/>
      <c r="AG155" s="41">
        <v>8</v>
      </c>
      <c r="AH155" s="42">
        <v>13</v>
      </c>
      <c r="AI155" s="43" t="s">
        <v>49</v>
      </c>
      <c r="AJ155" s="34"/>
      <c r="AK155" s="34"/>
      <c r="AL155" s="37">
        <v>0</v>
      </c>
      <c r="AM155" s="33" t="s">
        <v>50</v>
      </c>
      <c r="AN155" s="33" t="s">
        <v>51</v>
      </c>
      <c r="AO155" s="33"/>
      <c r="AP155" s="37"/>
      <c r="AQ155" s="37"/>
      <c r="AR155" s="37"/>
      <c r="AS155" s="37" t="s">
        <v>312</v>
      </c>
      <c r="AU15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100164, 'Б-100164-13',date'2016-03-05',2, 12, 12, 'RUR', 1, 18, date'2016-03-06', date'2016-03-07', 1001641, 1, to_date('2016-03-11 00:00:00','YYYY-MM-DD HH24:MI:SS'), 60000, 10800, 0, 253, 0, 'c1', 8,null);insert into xxxx_client_discount_m  (ID,CLIENT_ID,CLIENT_AVG_DISCOUNT,DT) values (s_xxxx_client_discount_m.NEXTVAL,253, 13, date'2014-03-01');</v>
      </c>
    </row>
    <row r="156" spans="1:47" s="329" customFormat="1" ht="15" customHeight="1" x14ac:dyDescent="0.3">
      <c r="A156" s="375">
        <v>30</v>
      </c>
      <c r="B156" s="439"/>
      <c r="C156" s="220" t="str">
        <f t="shared" si="88"/>
        <v>100030</v>
      </c>
      <c r="D156" s="220" t="str">
        <f t="shared" si="89"/>
        <v>100030/13</v>
      </c>
      <c r="E156" s="221" t="s">
        <v>251</v>
      </c>
      <c r="F156" s="221" t="s">
        <v>252</v>
      </c>
      <c r="G156" s="377">
        <v>8</v>
      </c>
      <c r="H156" s="379">
        <v>100165</v>
      </c>
      <c r="I156" s="222" t="str">
        <f t="shared" si="90"/>
        <v>Б-100165-13</v>
      </c>
      <c r="J156" s="190">
        <v>2</v>
      </c>
      <c r="K156" s="220">
        <v>25</v>
      </c>
      <c r="L156" s="220" t="s">
        <v>42</v>
      </c>
      <c r="M156" s="223">
        <v>1</v>
      </c>
      <c r="N156" s="220">
        <v>18</v>
      </c>
      <c r="O156" s="221" t="s">
        <v>169</v>
      </c>
      <c r="P156" s="221" t="s">
        <v>234</v>
      </c>
      <c r="Q156" s="221" t="s">
        <v>235</v>
      </c>
      <c r="R156" s="17" t="str">
        <f t="shared" si="96"/>
        <v>1001651</v>
      </c>
      <c r="S156" s="185">
        <v>4</v>
      </c>
      <c r="T156" s="221" t="s">
        <v>141</v>
      </c>
      <c r="U156" s="220">
        <v>20000</v>
      </c>
      <c r="V156" s="220">
        <f t="shared" si="97"/>
        <v>3600</v>
      </c>
      <c r="W156" s="220">
        <v>0</v>
      </c>
      <c r="X156" s="384">
        <v>254</v>
      </c>
      <c r="Y156" s="225" t="s">
        <v>47</v>
      </c>
      <c r="Z156" s="20">
        <f t="shared" si="98"/>
        <v>16400</v>
      </c>
      <c r="AA156" s="21"/>
      <c r="AB156" s="22">
        <f>AC156/1.18</f>
        <v>8474.5762711864409</v>
      </c>
      <c r="AC156" s="224">
        <f t="shared" ref="AC156:AC163" si="99">U156*0.5</f>
        <v>10000</v>
      </c>
      <c r="AD156" s="220"/>
      <c r="AE156" s="220"/>
      <c r="AF156" s="221" t="s">
        <v>231</v>
      </c>
      <c r="AG156" s="227">
        <v>8</v>
      </c>
      <c r="AH156" s="224">
        <v>20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224" t="s">
        <v>313</v>
      </c>
      <c r="AU15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8, 100165, 'Б-100165-13',date'2016-03-04',2, 25, 25, 'RUR', 1, 18, date'2016-03-06', date'2016-03-07', 1001651, 4, to_date('2016-03-09 00:00:00','YYYY-MM-DD HH24:MI:SS'), 20000, 3600, 0, 254, 0, 'c1', 8,null);insert into xxxx_oebs_cash_payment_test (ID, INVOICE_ID, OEBS_PAYMENT, DOC_DATE, COMISS_DATE) values (s_xxxx_oebs_cash_payment_test.NEXTVAL, 100165, 10000, to_date('2016-03-09 00:00:00','YYYY-MM-DD HH24:MI:SS'), date'2016-03-31' );insert into xxxx_client_discount_m  (ID,CLIENT_ID,CLIENT_AVG_DISCOUNT,DT) values (s_xxxx_client_discount_m.NEXTVAL,254, 20, date'2014-03-01');</v>
      </c>
    </row>
    <row r="157" spans="1:47" s="329" customFormat="1" ht="15" customHeight="1" x14ac:dyDescent="0.3">
      <c r="A157" s="375">
        <v>30</v>
      </c>
      <c r="B157" s="439"/>
      <c r="C157" s="229" t="str">
        <f t="shared" si="88"/>
        <v>100030</v>
      </c>
      <c r="D157" s="229" t="str">
        <f t="shared" si="89"/>
        <v>100030/13</v>
      </c>
      <c r="E157" s="230" t="s">
        <v>251</v>
      </c>
      <c r="F157" s="230" t="s">
        <v>252</v>
      </c>
      <c r="G157" s="377">
        <v>8</v>
      </c>
      <c r="H157" s="379">
        <v>100166</v>
      </c>
      <c r="I157" s="229" t="str">
        <f t="shared" si="90"/>
        <v>Б-100166-13</v>
      </c>
      <c r="J157" s="210">
        <v>2</v>
      </c>
      <c r="K157" s="229">
        <v>25</v>
      </c>
      <c r="L157" s="229" t="s">
        <v>42</v>
      </c>
      <c r="M157" s="231">
        <v>1</v>
      </c>
      <c r="N157" s="229">
        <v>18</v>
      </c>
      <c r="O157" s="230" t="s">
        <v>170</v>
      </c>
      <c r="P157" s="230" t="s">
        <v>234</v>
      </c>
      <c r="Q157" s="230" t="s">
        <v>235</v>
      </c>
      <c r="R157" s="17" t="str">
        <f t="shared" si="96"/>
        <v>1001661</v>
      </c>
      <c r="S157" s="229">
        <v>1</v>
      </c>
      <c r="T157" s="230" t="s">
        <v>142</v>
      </c>
      <c r="U157" s="229">
        <v>60970</v>
      </c>
      <c r="V157" s="229">
        <f t="shared" si="97"/>
        <v>10974.6</v>
      </c>
      <c r="W157" s="229">
        <v>0</v>
      </c>
      <c r="X157" s="384">
        <v>255</v>
      </c>
      <c r="Y157" s="233" t="s">
        <v>47</v>
      </c>
      <c r="Z157" s="106">
        <f t="shared" si="98"/>
        <v>49995.4</v>
      </c>
      <c r="AA157" s="52"/>
      <c r="AB157" s="288">
        <f>AC157/1.18</f>
        <v>25834.745762711867</v>
      </c>
      <c r="AC157" s="232">
        <f t="shared" si="99"/>
        <v>30485</v>
      </c>
      <c r="AD157" s="229"/>
      <c r="AE157" s="229"/>
      <c r="AF157" s="230" t="s">
        <v>231</v>
      </c>
      <c r="AG157" s="235">
        <v>8</v>
      </c>
      <c r="AH157" s="232">
        <v>13</v>
      </c>
      <c r="AI157" s="230" t="s">
        <v>49</v>
      </c>
      <c r="AJ157" s="230"/>
      <c r="AK157" s="230"/>
      <c r="AL157" s="232">
        <v>0</v>
      </c>
      <c r="AM157" s="229" t="s">
        <v>50</v>
      </c>
      <c r="AN157" s="229" t="s">
        <v>51</v>
      </c>
      <c r="AO157" s="229"/>
      <c r="AP157" s="232"/>
      <c r="AQ157" s="232"/>
      <c r="AR157" s="232"/>
      <c r="AS157" s="232" t="s">
        <v>273</v>
      </c>
      <c r="AU15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8, 100166, 'Б-100166-13',date'2016-03-05',2, 25, 25, 'RUR', 1, 18, date'2016-03-06', date'2016-03-07', 1001661, 1, to_date('2016-03-11 00:00:00','YYYY-MM-DD HH24:MI:SS'), 60970, 10974.6, 0, 255, 0, 'c1', 8,null);insert into xxxx_oebs_cash_payment_test (ID, INVOICE_ID, OEBS_PAYMENT, DOC_DATE, COMISS_DATE) values (s_xxxx_oebs_cash_payment_test.NEXTVAL, 100166, 30485, to_date('2016-03-11 00:00:00','YYYY-MM-DD HH24:MI:SS'), date'2016-03-31' );insert into xxxx_client_discount_m  (ID,CLIENT_ID,CLIENT_AVG_DISCOUNT,DT) values (s_xxxx_client_discount_m.NEXTVAL,255, 13, date'2014-03-01');</v>
      </c>
    </row>
    <row r="158" spans="1:47" s="329" customFormat="1" ht="15" customHeight="1" x14ac:dyDescent="0.3">
      <c r="A158" s="375">
        <v>31</v>
      </c>
      <c r="B158" s="439"/>
      <c r="C158" s="12" t="str">
        <f t="shared" si="88"/>
        <v>100031</v>
      </c>
      <c r="D158" s="12" t="str">
        <f t="shared" si="89"/>
        <v>100031/13</v>
      </c>
      <c r="E158" s="158" t="s">
        <v>251</v>
      </c>
      <c r="F158" s="158" t="s">
        <v>252</v>
      </c>
      <c r="G158" s="377">
        <v>8</v>
      </c>
      <c r="H158" s="379">
        <v>100167</v>
      </c>
      <c r="I158" s="15" t="str">
        <f t="shared" si="90"/>
        <v>Б-100167-13</v>
      </c>
      <c r="J158" s="16">
        <v>2</v>
      </c>
      <c r="K158" s="12">
        <v>1</v>
      </c>
      <c r="L158" s="12" t="s">
        <v>42</v>
      </c>
      <c r="M158" s="16">
        <v>1</v>
      </c>
      <c r="N158" s="12">
        <v>18</v>
      </c>
      <c r="O158" s="13" t="s">
        <v>167</v>
      </c>
      <c r="P158" s="13" t="s">
        <v>234</v>
      </c>
      <c r="Q158" s="13" t="s">
        <v>235</v>
      </c>
      <c r="R158" s="17" t="str">
        <f t="shared" si="96"/>
        <v>1001671</v>
      </c>
      <c r="S158" s="15">
        <v>1</v>
      </c>
      <c r="T158" s="13" t="s">
        <v>139</v>
      </c>
      <c r="U158" s="12">
        <v>100000</v>
      </c>
      <c r="V158" s="12">
        <f t="shared" si="97"/>
        <v>18000</v>
      </c>
      <c r="W158" s="12">
        <v>0</v>
      </c>
      <c r="X158" s="384">
        <v>256</v>
      </c>
      <c r="Y158" s="19" t="s">
        <v>47</v>
      </c>
      <c r="Z158" s="20">
        <f t="shared" si="98"/>
        <v>82000</v>
      </c>
      <c r="AA158" s="21"/>
      <c r="AB158" s="22"/>
      <c r="AC158" s="14">
        <f t="shared" si="99"/>
        <v>50000</v>
      </c>
      <c r="AD158" s="12"/>
      <c r="AE158" s="12"/>
      <c r="AF158" s="158" t="s">
        <v>231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S158" s="17" t="s">
        <v>346</v>
      </c>
      <c r="AT158" s="15"/>
      <c r="AU15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100167, 'Б-100167-13',date'2016-03-02',2, 1, 1, 'RUR', 1, 18, date'2016-03-06', date'2016-03-07', 1001671, 1, to_date('2016-03-07 00:00:00','YYYY-MM-DD HH24:MI:SS'), 100000, 18000, 0, 256, 0, 'c1', 8,null);insert into xxxx_oebs_cash_payment_test (ID, INVOICE_ID, OEBS_PAYMENT, DOC_DATE, COMISS_DATE) values (s_xxxx_oebs_cash_payment_test.NEXTVAL, 100167, 50000, to_date('2016-03-07 00:00:00','YYYY-MM-DD HH24:MI:SS'), date'2016-03-31' );insert into xxxx_client_discount_m  (ID,CLIENT_ID,CLIENT_AVG_DISCOUNT,DT) values (s_xxxx_client_discount_m.NEXTVAL,256, 13, date'2014-03-01');</v>
      </c>
    </row>
    <row r="159" spans="1:47" s="329" customFormat="1" ht="15" customHeight="1" x14ac:dyDescent="0.3">
      <c r="A159" s="375">
        <v>31</v>
      </c>
      <c r="B159" s="439"/>
      <c r="C159" s="12" t="str">
        <f t="shared" si="88"/>
        <v>100031</v>
      </c>
      <c r="D159" s="12" t="str">
        <f t="shared" si="89"/>
        <v>100031/13</v>
      </c>
      <c r="E159" s="158" t="s">
        <v>251</v>
      </c>
      <c r="F159" s="158" t="s">
        <v>252</v>
      </c>
      <c r="G159" s="377">
        <v>8</v>
      </c>
      <c r="H159" s="379">
        <v>100168</v>
      </c>
      <c r="I159" s="15" t="str">
        <f t="shared" si="90"/>
        <v>Б-100168-13</v>
      </c>
      <c r="J159" s="16">
        <v>2</v>
      </c>
      <c r="K159" s="12">
        <v>2</v>
      </c>
      <c r="L159" s="12" t="s">
        <v>42</v>
      </c>
      <c r="M159" s="16">
        <v>1</v>
      </c>
      <c r="N159" s="12">
        <v>18</v>
      </c>
      <c r="O159" s="13" t="s">
        <v>168</v>
      </c>
      <c r="P159" s="13" t="s">
        <v>234</v>
      </c>
      <c r="Q159" s="13" t="s">
        <v>235</v>
      </c>
      <c r="R159" s="17" t="str">
        <f t="shared" si="96"/>
        <v>1001681</v>
      </c>
      <c r="S159" s="15">
        <v>1</v>
      </c>
      <c r="T159" s="13" t="s">
        <v>140</v>
      </c>
      <c r="U159" s="12">
        <v>90000</v>
      </c>
      <c r="V159" s="12">
        <f t="shared" si="97"/>
        <v>16200</v>
      </c>
      <c r="W159" s="12">
        <v>0</v>
      </c>
      <c r="X159" s="384">
        <v>257</v>
      </c>
      <c r="Y159" s="19" t="s">
        <v>47</v>
      </c>
      <c r="Z159" s="20">
        <f t="shared" si="98"/>
        <v>73800</v>
      </c>
      <c r="AA159" s="21"/>
      <c r="AB159" s="26"/>
      <c r="AC159" s="14">
        <f t="shared" si="99"/>
        <v>45000</v>
      </c>
      <c r="AD159" s="12"/>
      <c r="AE159" s="12"/>
      <c r="AF159" s="158" t="s">
        <v>231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7" t="s">
        <v>337</v>
      </c>
      <c r="AT159" s="15"/>
      <c r="AU15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100168, 'Б-100168-13',date'2016-03-03',2, 2, 2, 'RUR', 1, 18, date'2016-03-06', date'2016-03-07', 1001681, 1, to_date('2016-03-08 00:00:00','YYYY-MM-DD HH24:MI:SS'), 90000, 16200, 0, 257, 0, 'c1', 8,null);insert into xxxx_oebs_cash_payment_test (ID, INVOICE_ID, OEBS_PAYMENT, DOC_DATE, COMISS_DATE) values (s_xxxx_oebs_cash_payment_test.NEXTVAL, 100168, 45000, to_date('2016-03-08 00:00:00','YYYY-MM-DD HH24:MI:SS'), date'2016-03-31' );insert into xxxx_client_discount_m  (ID,CLIENT_ID,CLIENT_AVG_DISCOUNT,DT) values (s_xxxx_client_discount_m.NEXTVAL,257, 7, date'2014-03-01');</v>
      </c>
    </row>
    <row r="160" spans="1:47" s="329" customFormat="1" ht="15" customHeight="1" x14ac:dyDescent="0.3">
      <c r="A160" s="375">
        <v>31</v>
      </c>
      <c r="B160" s="439"/>
      <c r="C160" s="12" t="str">
        <f t="shared" si="88"/>
        <v>100031</v>
      </c>
      <c r="D160" s="12" t="str">
        <f t="shared" si="89"/>
        <v>100031/13</v>
      </c>
      <c r="E160" s="158" t="s">
        <v>251</v>
      </c>
      <c r="F160" s="158" t="s">
        <v>252</v>
      </c>
      <c r="G160" s="377">
        <v>8</v>
      </c>
      <c r="H160" s="379">
        <v>100169</v>
      </c>
      <c r="I160" s="15" t="str">
        <f t="shared" si="90"/>
        <v>Б-100169-13</v>
      </c>
      <c r="J160" s="16">
        <v>2</v>
      </c>
      <c r="K160" s="12">
        <v>2</v>
      </c>
      <c r="L160" s="12" t="s">
        <v>42</v>
      </c>
      <c r="M160" s="16">
        <v>1</v>
      </c>
      <c r="N160" s="12">
        <v>18</v>
      </c>
      <c r="O160" s="13" t="s">
        <v>168</v>
      </c>
      <c r="P160" s="13" t="s">
        <v>234</v>
      </c>
      <c r="Q160" s="13" t="s">
        <v>235</v>
      </c>
      <c r="R160" s="17" t="str">
        <f t="shared" si="96"/>
        <v>1001691</v>
      </c>
      <c r="S160" s="15">
        <v>1</v>
      </c>
      <c r="T160" s="13" t="s">
        <v>140</v>
      </c>
      <c r="U160" s="12">
        <v>90000</v>
      </c>
      <c r="V160" s="12">
        <f t="shared" si="97"/>
        <v>16200</v>
      </c>
      <c r="W160" s="12">
        <v>0</v>
      </c>
      <c r="X160" s="384">
        <v>258</v>
      </c>
      <c r="Y160" s="19" t="s">
        <v>47</v>
      </c>
      <c r="Z160" s="20">
        <f t="shared" si="98"/>
        <v>73800</v>
      </c>
      <c r="AA160" s="21"/>
      <c r="AB160" s="26"/>
      <c r="AC160" s="14">
        <f t="shared" si="99"/>
        <v>45000</v>
      </c>
      <c r="AD160" s="12"/>
      <c r="AE160" s="12"/>
      <c r="AF160" s="158" t="s">
        <v>231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17"/>
      <c r="AT160" s="15"/>
      <c r="AU16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100169, 'Б-100169-13',date'2016-03-03',2, 2, 2, 'RUR', 1, 18, date'2016-03-06', date'2016-03-07', 1001691, 1, to_date('2016-03-08 00:00:00','YYYY-MM-DD HH24:MI:SS'), 90000, 16200, 0, 258, 0, 'c1', 8,null);insert into xxxx_oebs_cash_payment_test (ID, INVOICE_ID, OEBS_PAYMENT, DOC_DATE, COMISS_DATE) values (s_xxxx_oebs_cash_payment_test.NEXTVAL, 100169, 45000, to_date('2016-03-08 00:00:00','YYYY-MM-DD HH24:MI:SS'), date'2016-03-31' );insert into xxxx_client_discount_m  (ID,CLIENT_ID,CLIENT_AVG_DISCOUNT,DT) values (s_xxxx_client_discount_m.NEXTVAL,258, 7, date'2014-03-01');</v>
      </c>
    </row>
    <row r="161" spans="1:47" s="329" customFormat="1" ht="15" customHeight="1" x14ac:dyDescent="0.3">
      <c r="A161" s="375">
        <v>31</v>
      </c>
      <c r="B161" s="439"/>
      <c r="C161" s="12" t="str">
        <f t="shared" si="88"/>
        <v>100031</v>
      </c>
      <c r="D161" s="12" t="str">
        <f t="shared" si="89"/>
        <v>100031/13</v>
      </c>
      <c r="E161" s="158" t="s">
        <v>251</v>
      </c>
      <c r="F161" s="158" t="s">
        <v>252</v>
      </c>
      <c r="G161" s="377">
        <v>8</v>
      </c>
      <c r="H161" s="379">
        <v>100170</v>
      </c>
      <c r="I161" s="15" t="str">
        <f t="shared" si="90"/>
        <v>Б-100170-13</v>
      </c>
      <c r="J161" s="16">
        <v>2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168</v>
      </c>
      <c r="P161" s="13" t="s">
        <v>234</v>
      </c>
      <c r="Q161" s="13" t="s">
        <v>235</v>
      </c>
      <c r="R161" s="17" t="str">
        <f t="shared" si="96"/>
        <v>1001701</v>
      </c>
      <c r="S161" s="15">
        <v>1</v>
      </c>
      <c r="T161" s="13" t="s">
        <v>140</v>
      </c>
      <c r="U161" s="12">
        <v>90000</v>
      </c>
      <c r="V161" s="12">
        <f t="shared" si="97"/>
        <v>16200</v>
      </c>
      <c r="W161" s="12">
        <v>0</v>
      </c>
      <c r="X161" s="384">
        <v>259</v>
      </c>
      <c r="Y161" s="19" t="s">
        <v>47</v>
      </c>
      <c r="Z161" s="20">
        <f t="shared" si="98"/>
        <v>73800</v>
      </c>
      <c r="AA161" s="21"/>
      <c r="AB161" s="26"/>
      <c r="AC161" s="14">
        <f t="shared" si="99"/>
        <v>45000</v>
      </c>
      <c r="AD161" s="12"/>
      <c r="AE161" s="12"/>
      <c r="AF161" s="158" t="s">
        <v>231</v>
      </c>
      <c r="AG161" s="23">
        <v>8</v>
      </c>
      <c r="AH161" s="27">
        <v>7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S161" s="171"/>
      <c r="AT161" s="172"/>
      <c r="AU16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100170, 'Б-100170-13',date'2016-03-03',2, 7, 7, 'RUR', 1, 18, date'2016-03-06', date'2016-03-07', 1001701, 1, to_date('2016-03-08 00:00:00','YYYY-MM-DD HH24:MI:SS'), 90000, 16200, 0, 259,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(s_xxxx_client_discount_m.NEXTVAL,259, 7, date'2014-03-01');</v>
      </c>
    </row>
    <row r="162" spans="1:47" s="329" customFormat="1" ht="15" customHeight="1" x14ac:dyDescent="0.3">
      <c r="A162" s="375">
        <v>31</v>
      </c>
      <c r="B162" s="439"/>
      <c r="C162" s="12" t="str">
        <f t="shared" si="88"/>
        <v>100031</v>
      </c>
      <c r="D162" s="12" t="str">
        <f t="shared" si="89"/>
        <v>100031/13</v>
      </c>
      <c r="E162" s="158" t="s">
        <v>251</v>
      </c>
      <c r="F162" s="158" t="s">
        <v>252</v>
      </c>
      <c r="G162" s="377">
        <v>8</v>
      </c>
      <c r="H162" s="379">
        <v>100171</v>
      </c>
      <c r="I162" s="15" t="str">
        <f t="shared" si="90"/>
        <v>Б-100171-13</v>
      </c>
      <c r="J162" s="16">
        <v>2</v>
      </c>
      <c r="K162" s="28">
        <v>7</v>
      </c>
      <c r="L162" s="12" t="s">
        <v>42</v>
      </c>
      <c r="M162" s="16">
        <v>1</v>
      </c>
      <c r="N162" s="12">
        <v>18</v>
      </c>
      <c r="O162" s="13" t="s">
        <v>169</v>
      </c>
      <c r="P162" s="13" t="s">
        <v>234</v>
      </c>
      <c r="Q162" s="13" t="s">
        <v>235</v>
      </c>
      <c r="R162" s="17" t="str">
        <f t="shared" si="96"/>
        <v>1001711</v>
      </c>
      <c r="S162" s="15">
        <v>1</v>
      </c>
      <c r="T162" s="13" t="s">
        <v>141</v>
      </c>
      <c r="U162" s="12">
        <v>8000000</v>
      </c>
      <c r="V162" s="12">
        <f t="shared" si="97"/>
        <v>1440000</v>
      </c>
      <c r="W162" s="12">
        <v>0</v>
      </c>
      <c r="X162" s="384">
        <v>260</v>
      </c>
      <c r="Y162" s="19" t="s">
        <v>47</v>
      </c>
      <c r="Z162" s="20">
        <f t="shared" si="98"/>
        <v>6560000</v>
      </c>
      <c r="AA162" s="21"/>
      <c r="AB162" s="29"/>
      <c r="AC162" s="14">
        <f t="shared" si="99"/>
        <v>4000000</v>
      </c>
      <c r="AD162" s="12"/>
      <c r="AE162" s="12"/>
      <c r="AF162" s="158" t="s">
        <v>231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S162" s="222" t="s">
        <v>338</v>
      </c>
      <c r="AT162" s="15"/>
      <c r="AU16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100171, 'Б-100171-13',date'2016-03-04',2, 7, 7, 'RUR', 1, 18, date'2016-03-06', date'2016-03-07', 1001711, 1, to_date('2016-03-09 00:00:00','YYYY-MM-DD HH24:MI:SS'), 8000000, 1440000, 0, 260, 0, 'c1', 8,null);insert into xxxx_oebs_cash_payment_test (ID, INVOICE_ID, OEBS_PAYMENT, DOC_DATE, COMISS_DATE) values (s_xxxx_oebs_cash_payment_test.NEXTVAL, 100171, 4000000, to_date('2016-03-09 00:00:00','YYYY-MM-DD HH24:MI:SS'), date'2016-03-31' );insert into xxxx_client_discount_m  (ID,CLIENT_ID,CLIENT_AVG_DISCOUNT,DT) values (s_xxxx_client_discount_m.NEXTVAL,260, 20, date'2014-03-01');</v>
      </c>
    </row>
    <row r="163" spans="1:47" s="329" customFormat="1" ht="15" customHeight="1" x14ac:dyDescent="0.3">
      <c r="A163" s="375">
        <v>31</v>
      </c>
      <c r="B163" s="439"/>
      <c r="C163" s="33" t="str">
        <f t="shared" si="88"/>
        <v>100031</v>
      </c>
      <c r="D163" s="33" t="str">
        <f t="shared" si="89"/>
        <v>100031/13</v>
      </c>
      <c r="E163" s="159" t="s">
        <v>251</v>
      </c>
      <c r="F163" s="159" t="s">
        <v>252</v>
      </c>
      <c r="G163" s="377">
        <v>8</v>
      </c>
      <c r="H163" s="379">
        <v>100172</v>
      </c>
      <c r="I163" s="33" t="str">
        <f t="shared" si="90"/>
        <v>Б-100172-13</v>
      </c>
      <c r="J163" s="16">
        <v>2</v>
      </c>
      <c r="K163" s="35">
        <v>25</v>
      </c>
      <c r="L163" s="33" t="s">
        <v>42</v>
      </c>
      <c r="M163" s="36">
        <v>1</v>
      </c>
      <c r="N163" s="33">
        <v>18</v>
      </c>
      <c r="O163" s="34" t="s">
        <v>170</v>
      </c>
      <c r="P163" s="34" t="s">
        <v>234</v>
      </c>
      <c r="Q163" s="34" t="s">
        <v>235</v>
      </c>
      <c r="R163" s="37" t="str">
        <f t="shared" si="96"/>
        <v>1001721</v>
      </c>
      <c r="S163" s="33">
        <v>1</v>
      </c>
      <c r="T163" s="34" t="s">
        <v>142</v>
      </c>
      <c r="U163" s="33">
        <v>80000</v>
      </c>
      <c r="V163" s="33">
        <f t="shared" si="97"/>
        <v>14400</v>
      </c>
      <c r="W163" s="33">
        <v>0</v>
      </c>
      <c r="X163" s="384">
        <v>261</v>
      </c>
      <c r="Y163" s="38" t="s">
        <v>47</v>
      </c>
      <c r="Z163" s="20">
        <f t="shared" si="98"/>
        <v>65600</v>
      </c>
      <c r="AA163" s="39"/>
      <c r="AB163" s="39"/>
      <c r="AC163" s="40">
        <f t="shared" si="99"/>
        <v>40000</v>
      </c>
      <c r="AD163" s="33"/>
      <c r="AE163" s="33"/>
      <c r="AF163" s="159" t="s">
        <v>231</v>
      </c>
      <c r="AG163" s="41">
        <v>8</v>
      </c>
      <c r="AH163" s="42">
        <v>13</v>
      </c>
      <c r="AI163" s="43" t="s">
        <v>49</v>
      </c>
      <c r="AJ163" s="34"/>
      <c r="AK163" s="34"/>
      <c r="AL163" s="37">
        <v>0</v>
      </c>
      <c r="AM163" s="33" t="s">
        <v>50</v>
      </c>
      <c r="AN163" s="33" t="s">
        <v>51</v>
      </c>
      <c r="AO163" s="33"/>
      <c r="AP163" s="37"/>
      <c r="AQ163" s="37"/>
      <c r="AR163" s="37"/>
      <c r="AS163" s="37"/>
      <c r="AT163" s="33"/>
      <c r="AU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100172, 'Б-100172-13',date'2016-03-05',2, 25, 25, 'RUR', 1, 18, date'2016-03-06', date'2016-03-07', 1001721, 1, to_date('2016-03-11 00:00:00','YYYY-MM-DD HH24:MI:SS'), 80000, 14400, 0, 261, 0, 'c1', 8,null);insert into xxxx_oebs_cash_payment_test (ID, INVOICE_ID, OEBS_PAYMENT, DOC_DATE, COMISS_DATE) values (s_xxxx_oebs_cash_payment_test.NEXTVAL, 100172, 40000, to_date('2016-03-11 00:00:00','YYYY-MM-DD HH24:MI:SS'), date'2016-03-31' );insert into xxxx_client_discount_m  (ID,CLIENT_ID,CLIENT_AVG_DISCOUNT,DT) values (s_xxxx_client_discount_m.NEXTVAL,261, 13, date'2014-03-01');</v>
      </c>
    </row>
    <row r="164" spans="1:47" s="329" customFormat="1" ht="15" customHeight="1" x14ac:dyDescent="0.3">
      <c r="A164" s="375"/>
      <c r="B164" s="439"/>
      <c r="C164" s="380"/>
      <c r="D164" s="380"/>
      <c r="E164" s="455"/>
      <c r="F164" s="455"/>
      <c r="G164" s="377"/>
      <c r="H164" s="379"/>
      <c r="I164" s="380"/>
      <c r="J164" s="381"/>
      <c r="K164" s="380"/>
      <c r="L164" s="466"/>
      <c r="M164" s="456"/>
      <c r="N164" s="380"/>
      <c r="O164" s="455"/>
      <c r="P164" s="455"/>
      <c r="Q164" s="455"/>
      <c r="R164" s="383"/>
      <c r="S164" s="380"/>
      <c r="T164" s="455"/>
      <c r="U164" s="380"/>
      <c r="V164" s="380"/>
      <c r="W164" s="380"/>
      <c r="X164" s="384"/>
      <c r="Y164" s="458"/>
      <c r="Z164" s="386"/>
      <c r="AA164" s="396"/>
      <c r="AB164" s="396"/>
      <c r="AC164" s="379"/>
      <c r="AD164" s="380"/>
      <c r="AE164" s="380"/>
      <c r="AF164" s="455"/>
      <c r="AG164" s="389"/>
      <c r="AH164" s="390"/>
      <c r="AI164" s="463"/>
      <c r="AJ164" s="455"/>
      <c r="AK164" s="455"/>
      <c r="AL164" s="383"/>
      <c r="AM164" s="380"/>
      <c r="AN164" s="380"/>
      <c r="AO164" s="380"/>
      <c r="AP164" s="383"/>
      <c r="AQ164" s="383"/>
      <c r="AR164" s="383"/>
      <c r="AS164" s="383"/>
      <c r="AU164"/>
    </row>
    <row r="165" spans="1:47" s="329" customFormat="1" ht="15" customHeight="1" x14ac:dyDescent="0.3">
      <c r="A165" s="375"/>
      <c r="B165" s="439"/>
      <c r="C165" s="380"/>
      <c r="D165" s="380"/>
      <c r="E165" s="455"/>
      <c r="F165" s="455"/>
      <c r="G165" s="377"/>
      <c r="H165" s="379"/>
      <c r="I165" s="380"/>
      <c r="J165" s="381"/>
      <c r="K165" s="380"/>
      <c r="L165" s="466"/>
      <c r="M165" s="456"/>
      <c r="N165" s="380"/>
      <c r="O165" s="455"/>
      <c r="P165" s="455"/>
      <c r="Q165" s="455"/>
      <c r="R165" s="383"/>
      <c r="S165" s="380"/>
      <c r="T165" s="455"/>
      <c r="U165" s="380"/>
      <c r="V165" s="380"/>
      <c r="W165" s="380"/>
      <c r="X165" s="384"/>
      <c r="Y165" s="458"/>
      <c r="Z165" s="386"/>
      <c r="AA165" s="396"/>
      <c r="AB165" s="396"/>
      <c r="AC165" s="379"/>
      <c r="AD165" s="380"/>
      <c r="AE165" s="380"/>
      <c r="AF165" s="455"/>
      <c r="AG165" s="389"/>
      <c r="AH165" s="390"/>
      <c r="AI165" s="463"/>
      <c r="AJ165" s="455"/>
      <c r="AK165" s="455"/>
      <c r="AL165" s="383"/>
      <c r="AM165" s="380"/>
      <c r="AN165" s="380"/>
      <c r="AO165" s="380"/>
      <c r="AP165" s="383"/>
      <c r="AQ165" s="383"/>
      <c r="AR165" s="383"/>
      <c r="AS165" s="383"/>
      <c r="AU165"/>
    </row>
    <row r="166" spans="1:47" s="329" customFormat="1" ht="15" customHeight="1" x14ac:dyDescent="0.3">
      <c r="A166" s="375"/>
      <c r="B166" s="439"/>
      <c r="C166" s="380"/>
      <c r="D166" s="380"/>
      <c r="E166" s="455"/>
      <c r="F166" s="455"/>
      <c r="G166" s="377"/>
      <c r="H166" s="379"/>
      <c r="I166" s="380"/>
      <c r="J166" s="381"/>
      <c r="K166" s="380"/>
      <c r="L166" s="466"/>
      <c r="M166" s="456"/>
      <c r="N166" s="380"/>
      <c r="O166" s="455"/>
      <c r="P166" s="455"/>
      <c r="Q166" s="455"/>
      <c r="R166" s="383"/>
      <c r="S166" s="380"/>
      <c r="T166" s="455"/>
      <c r="U166" s="380"/>
      <c r="V166" s="380"/>
      <c r="W166" s="380"/>
      <c r="X166" s="384"/>
      <c r="Y166" s="458"/>
      <c r="Z166" s="386"/>
      <c r="AA166" s="396"/>
      <c r="AB166" s="396"/>
      <c r="AC166" s="379"/>
      <c r="AD166" s="380"/>
      <c r="AE166" s="380"/>
      <c r="AF166" s="455"/>
      <c r="AG166" s="389"/>
      <c r="AH166" s="390"/>
      <c r="AI166" s="463"/>
      <c r="AJ166" s="455"/>
      <c r="AK166" s="455"/>
      <c r="AL166" s="383"/>
      <c r="AM166" s="380"/>
      <c r="AN166" s="380"/>
      <c r="AO166" s="380"/>
      <c r="AP166" s="383"/>
      <c r="AQ166" s="383"/>
      <c r="AR166" s="383"/>
      <c r="AS166" s="383"/>
      <c r="AU166"/>
    </row>
    <row r="167" spans="1:47" s="329" customFormat="1" ht="15" customHeight="1" x14ac:dyDescent="0.3">
      <c r="A167" s="375"/>
      <c r="B167" s="439"/>
      <c r="C167" s="380"/>
      <c r="D167" s="380"/>
      <c r="E167" s="455"/>
      <c r="F167" s="455"/>
      <c r="G167" s="377"/>
      <c r="H167" s="379"/>
      <c r="I167" s="380"/>
      <c r="J167" s="381"/>
      <c r="K167" s="380"/>
      <c r="L167" s="466"/>
      <c r="M167" s="456"/>
      <c r="N167" s="380"/>
      <c r="O167" s="455"/>
      <c r="P167" s="455"/>
      <c r="Q167" s="455"/>
      <c r="R167" s="383"/>
      <c r="S167" s="380"/>
      <c r="T167" s="455"/>
      <c r="U167" s="380"/>
      <c r="V167" s="380"/>
      <c r="W167" s="380"/>
      <c r="X167" s="384"/>
      <c r="Y167" s="458"/>
      <c r="Z167" s="386"/>
      <c r="AA167" s="396"/>
      <c r="AB167" s="396"/>
      <c r="AC167" s="379"/>
      <c r="AD167" s="380"/>
      <c r="AE167" s="380"/>
      <c r="AF167" s="455"/>
      <c r="AG167" s="389"/>
      <c r="AH167" s="390"/>
      <c r="AI167" s="463"/>
      <c r="AJ167" s="455"/>
      <c r="AK167" s="455"/>
      <c r="AL167" s="383"/>
      <c r="AM167" s="380"/>
      <c r="AN167" s="380"/>
      <c r="AO167" s="380"/>
      <c r="AP167" s="383"/>
      <c r="AQ167" s="383"/>
      <c r="AR167" s="383"/>
      <c r="AS167" s="383"/>
      <c r="AU167"/>
    </row>
    <row r="168" spans="1:47" s="329" customFormat="1" ht="15" customHeight="1" x14ac:dyDescent="0.3">
      <c r="A168" s="375"/>
      <c r="B168" s="439"/>
      <c r="C168" s="380"/>
      <c r="D168" s="380"/>
      <c r="E168" s="455"/>
      <c r="F168" s="455"/>
      <c r="G168" s="377"/>
      <c r="H168" s="379"/>
      <c r="I168" s="380"/>
      <c r="J168" s="381"/>
      <c r="K168" s="380"/>
      <c r="L168" s="466"/>
      <c r="M168" s="456"/>
      <c r="N168" s="380"/>
      <c r="O168" s="455"/>
      <c r="P168" s="455"/>
      <c r="Q168" s="455"/>
      <c r="R168" s="383"/>
      <c r="S168" s="380"/>
      <c r="T168" s="455"/>
      <c r="U168" s="380"/>
      <c r="V168" s="380"/>
      <c r="W168" s="380"/>
      <c r="X168" s="384"/>
      <c r="Y168" s="458"/>
      <c r="Z168" s="386"/>
      <c r="AA168" s="396"/>
      <c r="AB168" s="396"/>
      <c r="AC168" s="379"/>
      <c r="AD168" s="380"/>
      <c r="AE168" s="380"/>
      <c r="AF168" s="455"/>
      <c r="AG168" s="389"/>
      <c r="AH168" s="390"/>
      <c r="AI168" s="463"/>
      <c r="AJ168" s="455"/>
      <c r="AK168" s="455"/>
      <c r="AL168" s="383"/>
      <c r="AM168" s="380"/>
      <c r="AN168" s="380"/>
      <c r="AO168" s="380"/>
      <c r="AP168" s="383"/>
      <c r="AQ168" s="383"/>
      <c r="AR168" s="383"/>
      <c r="AS168" s="383"/>
      <c r="AU168"/>
    </row>
    <row r="169" spans="1:47" s="329" customFormat="1" ht="15" customHeight="1" x14ac:dyDescent="0.3">
      <c r="A169" s="375"/>
      <c r="B169" s="439"/>
      <c r="C169" s="380"/>
      <c r="D169" s="380"/>
      <c r="E169" s="455"/>
      <c r="F169" s="455"/>
      <c r="G169" s="377"/>
      <c r="H169" s="379"/>
      <c r="I169" s="380"/>
      <c r="J169" s="381"/>
      <c r="K169" s="380"/>
      <c r="L169" s="466"/>
      <c r="M169" s="456"/>
      <c r="N169" s="380"/>
      <c r="O169" s="455"/>
      <c r="P169" s="455"/>
      <c r="Q169" s="455"/>
      <c r="R169" s="383"/>
      <c r="S169" s="380"/>
      <c r="T169" s="455"/>
      <c r="U169" s="380"/>
      <c r="V169" s="380"/>
      <c r="W169" s="380"/>
      <c r="X169" s="384"/>
      <c r="Y169" s="458"/>
      <c r="Z169" s="386"/>
      <c r="AA169" s="396"/>
      <c r="AB169" s="396"/>
      <c r="AC169" s="379"/>
      <c r="AD169" s="380"/>
      <c r="AE169" s="380"/>
      <c r="AF169" s="455"/>
      <c r="AG169" s="389"/>
      <c r="AH169" s="390"/>
      <c r="AI169" s="463"/>
      <c r="AJ169" s="455"/>
      <c r="AK169" s="455"/>
      <c r="AL169" s="383"/>
      <c r="AM169" s="380"/>
      <c r="AN169" s="380"/>
      <c r="AO169" s="380"/>
      <c r="AP169" s="383"/>
      <c r="AQ169" s="383"/>
      <c r="AR169" s="383"/>
      <c r="AS169" s="383"/>
      <c r="AU169"/>
    </row>
    <row r="170" spans="1:47" s="329" customFormat="1" ht="15" customHeight="1" x14ac:dyDescent="0.3">
      <c r="A170" s="375"/>
      <c r="B170" s="439"/>
      <c r="C170" s="380"/>
      <c r="D170" s="380"/>
      <c r="E170" s="455"/>
      <c r="F170" s="455"/>
      <c r="G170" s="377"/>
      <c r="H170" s="379"/>
      <c r="I170" s="380"/>
      <c r="J170" s="381"/>
      <c r="K170" s="380"/>
      <c r="L170" s="466"/>
      <c r="M170" s="456"/>
      <c r="N170" s="380"/>
      <c r="O170" s="455"/>
      <c r="P170" s="455"/>
      <c r="Q170" s="455"/>
      <c r="R170" s="383"/>
      <c r="S170" s="380"/>
      <c r="T170" s="455"/>
      <c r="U170" s="380"/>
      <c r="V170" s="380"/>
      <c r="W170" s="380"/>
      <c r="X170" s="384"/>
      <c r="Y170" s="458"/>
      <c r="Z170" s="386"/>
      <c r="AA170" s="396"/>
      <c r="AB170" s="396"/>
      <c r="AC170" s="379"/>
      <c r="AD170" s="380"/>
      <c r="AE170" s="380"/>
      <c r="AF170" s="455"/>
      <c r="AG170" s="389"/>
      <c r="AH170" s="390"/>
      <c r="AI170" s="463"/>
      <c r="AJ170" s="455"/>
      <c r="AK170" s="455"/>
      <c r="AL170" s="383"/>
      <c r="AM170" s="380"/>
      <c r="AN170" s="380"/>
      <c r="AO170" s="380"/>
      <c r="AP170" s="383"/>
      <c r="AQ170" s="383"/>
      <c r="AR170" s="383"/>
      <c r="AS170" s="383"/>
      <c r="AU170"/>
    </row>
    <row r="171" spans="1:47" s="329" customFormat="1" ht="15" customHeight="1" x14ac:dyDescent="0.3">
      <c r="A171" s="375"/>
      <c r="B171" s="439"/>
      <c r="C171" s="380"/>
      <c r="D171" s="380"/>
      <c r="E171" s="455"/>
      <c r="F171" s="455"/>
      <c r="G171" s="377"/>
      <c r="H171" s="379"/>
      <c r="I171" s="380"/>
      <c r="J171" s="381"/>
      <c r="K171" s="380"/>
      <c r="L171" s="466"/>
      <c r="M171" s="456"/>
      <c r="N171" s="380"/>
      <c r="O171" s="455"/>
      <c r="P171" s="455"/>
      <c r="Q171" s="455"/>
      <c r="R171" s="383"/>
      <c r="S171" s="380"/>
      <c r="T171" s="455"/>
      <c r="U171" s="380"/>
      <c r="V171" s="380"/>
      <c r="W171" s="380"/>
      <c r="X171" s="384"/>
      <c r="Y171" s="458"/>
      <c r="Z171" s="386"/>
      <c r="AA171" s="396"/>
      <c r="AB171" s="396"/>
      <c r="AC171" s="379"/>
      <c r="AD171" s="380"/>
      <c r="AE171" s="380"/>
      <c r="AF171" s="455"/>
      <c r="AG171" s="389"/>
      <c r="AH171" s="390"/>
      <c r="AI171" s="463"/>
      <c r="AJ171" s="455"/>
      <c r="AK171" s="455"/>
      <c r="AL171" s="383"/>
      <c r="AM171" s="380"/>
      <c r="AN171" s="380"/>
      <c r="AO171" s="380"/>
      <c r="AP171" s="383"/>
      <c r="AQ171" s="383"/>
      <c r="AR171" s="383"/>
      <c r="AS171" s="383"/>
      <c r="AU171"/>
    </row>
    <row r="172" spans="1:47" s="329" customFormat="1" ht="15" customHeight="1" x14ac:dyDescent="0.3">
      <c r="A172" s="375"/>
      <c r="B172" s="439"/>
      <c r="C172" s="380"/>
      <c r="D172" s="380"/>
      <c r="E172" s="455"/>
      <c r="F172" s="455"/>
      <c r="G172" s="377"/>
      <c r="H172" s="379"/>
      <c r="I172" s="380"/>
      <c r="J172" s="381"/>
      <c r="K172" s="380"/>
      <c r="L172" s="466"/>
      <c r="M172" s="456"/>
      <c r="N172" s="380"/>
      <c r="O172" s="455"/>
      <c r="P172" s="455"/>
      <c r="Q172" s="455"/>
      <c r="R172" s="383"/>
      <c r="S172" s="380"/>
      <c r="T172" s="455"/>
      <c r="U172" s="380"/>
      <c r="V172" s="380"/>
      <c r="W172" s="380"/>
      <c r="X172" s="384"/>
      <c r="Y172" s="458"/>
      <c r="Z172" s="386"/>
      <c r="AA172" s="396"/>
      <c r="AB172" s="396"/>
      <c r="AC172" s="379"/>
      <c r="AD172" s="380"/>
      <c r="AE172" s="380"/>
      <c r="AF172" s="455"/>
      <c r="AG172" s="389"/>
      <c r="AH172" s="390"/>
      <c r="AI172" s="463"/>
      <c r="AJ172" s="455"/>
      <c r="AK172" s="455"/>
      <c r="AL172" s="383"/>
      <c r="AM172" s="380"/>
      <c r="AN172" s="380"/>
      <c r="AO172" s="380"/>
      <c r="AP172" s="383"/>
      <c r="AQ172" s="383"/>
      <c r="AR172" s="383"/>
      <c r="AS172" s="383"/>
      <c r="AU172"/>
    </row>
    <row r="173" spans="1:47" s="329" customFormat="1" ht="15" customHeight="1" x14ac:dyDescent="0.3">
      <c r="A173" s="375"/>
      <c r="B173" s="439"/>
      <c r="C173" s="380"/>
      <c r="D173" s="380"/>
      <c r="E173" s="455"/>
      <c r="F173" s="455"/>
      <c r="G173" s="377"/>
      <c r="H173" s="379"/>
      <c r="I173" s="380"/>
      <c r="J173" s="381"/>
      <c r="K173" s="380"/>
      <c r="L173" s="466"/>
      <c r="M173" s="456"/>
      <c r="N173" s="380"/>
      <c r="O173" s="455"/>
      <c r="P173" s="455"/>
      <c r="Q173" s="455"/>
      <c r="R173" s="383"/>
      <c r="S173" s="380"/>
      <c r="T173" s="455"/>
      <c r="U173" s="380"/>
      <c r="V173" s="380"/>
      <c r="W173" s="380"/>
      <c r="X173" s="384"/>
      <c r="Y173" s="458"/>
      <c r="Z173" s="386"/>
      <c r="AA173" s="396"/>
      <c r="AB173" s="396"/>
      <c r="AC173" s="379"/>
      <c r="AD173" s="380"/>
      <c r="AE173" s="380"/>
      <c r="AF173" s="455"/>
      <c r="AG173" s="389"/>
      <c r="AH173" s="390"/>
      <c r="AI173" s="463"/>
      <c r="AJ173" s="455"/>
      <c r="AK173" s="455"/>
      <c r="AL173" s="383"/>
      <c r="AM173" s="380"/>
      <c r="AN173" s="380"/>
      <c r="AO173" s="380"/>
      <c r="AP173" s="383"/>
      <c r="AQ173" s="383"/>
      <c r="AR173" s="383"/>
      <c r="AS173" s="383"/>
      <c r="AU173"/>
    </row>
    <row r="174" spans="1:47" s="329" customFormat="1" ht="15" customHeight="1" x14ac:dyDescent="0.3">
      <c r="A174" s="375"/>
      <c r="B174" s="439"/>
      <c r="C174" s="380"/>
      <c r="D174" s="380"/>
      <c r="E174" s="455"/>
      <c r="F174" s="455"/>
      <c r="G174" s="377"/>
      <c r="H174" s="379"/>
      <c r="I174" s="380"/>
      <c r="J174" s="381"/>
      <c r="K174" s="380"/>
      <c r="L174" s="466"/>
      <c r="M174" s="456"/>
      <c r="N174" s="380"/>
      <c r="O174" s="455"/>
      <c r="P174" s="455"/>
      <c r="Q174" s="455"/>
      <c r="R174" s="383"/>
      <c r="S174" s="380"/>
      <c r="T174" s="455"/>
      <c r="U174" s="380"/>
      <c r="V174" s="380"/>
      <c r="W174" s="380"/>
      <c r="X174" s="384"/>
      <c r="Y174" s="458"/>
      <c r="Z174" s="386"/>
      <c r="AA174" s="396"/>
      <c r="AB174" s="396"/>
      <c r="AC174" s="379"/>
      <c r="AD174" s="380"/>
      <c r="AE174" s="380"/>
      <c r="AF174" s="455"/>
      <c r="AG174" s="389"/>
      <c r="AH174" s="390"/>
      <c r="AI174" s="463"/>
      <c r="AJ174" s="455"/>
      <c r="AK174" s="455"/>
      <c r="AL174" s="383"/>
      <c r="AM174" s="380"/>
      <c r="AN174" s="380"/>
      <c r="AO174" s="380"/>
      <c r="AP174" s="383"/>
      <c r="AQ174" s="383"/>
      <c r="AR174" s="383"/>
      <c r="AS174" s="383"/>
      <c r="AU174"/>
    </row>
    <row r="175" spans="1:47" s="329" customFormat="1" ht="15" customHeight="1" x14ac:dyDescent="0.3">
      <c r="A175" s="375"/>
      <c r="B175" s="439"/>
      <c r="C175" s="380"/>
      <c r="D175" s="380"/>
      <c r="E175" s="455"/>
      <c r="F175" s="455"/>
      <c r="G175" s="377"/>
      <c r="H175" s="379"/>
      <c r="I175" s="380"/>
      <c r="J175" s="381"/>
      <c r="K175" s="380"/>
      <c r="L175" s="466"/>
      <c r="M175" s="456"/>
      <c r="N175" s="380"/>
      <c r="O175" s="455"/>
      <c r="P175" s="455"/>
      <c r="Q175" s="455"/>
      <c r="R175" s="383"/>
      <c r="S175" s="380"/>
      <c r="T175" s="455"/>
      <c r="U175" s="380"/>
      <c r="V175" s="380"/>
      <c r="W175" s="380"/>
      <c r="X175" s="384"/>
      <c r="Y175" s="458"/>
      <c r="Z175" s="386"/>
      <c r="AA175" s="396"/>
      <c r="AB175" s="396"/>
      <c r="AC175" s="379"/>
      <c r="AD175" s="380"/>
      <c r="AE175" s="380"/>
      <c r="AF175" s="455"/>
      <c r="AG175" s="389"/>
      <c r="AH175" s="390"/>
      <c r="AI175" s="463"/>
      <c r="AJ175" s="455"/>
      <c r="AK175" s="455"/>
      <c r="AL175" s="383"/>
      <c r="AM175" s="380"/>
      <c r="AN175" s="380"/>
      <c r="AO175" s="380"/>
      <c r="AP175" s="383"/>
      <c r="AQ175" s="383"/>
      <c r="AR175" s="383"/>
      <c r="AS175" s="383"/>
      <c r="AU175"/>
    </row>
    <row r="176" spans="1:47" s="329" customFormat="1" ht="15" customHeight="1" x14ac:dyDescent="0.3">
      <c r="A176" s="375"/>
      <c r="B176" s="439"/>
      <c r="C176" s="380"/>
      <c r="D176" s="380"/>
      <c r="E176" s="455"/>
      <c r="F176" s="455"/>
      <c r="G176" s="377"/>
      <c r="H176" s="379"/>
      <c r="I176" s="380"/>
      <c r="J176" s="381"/>
      <c r="K176" s="380"/>
      <c r="L176" s="466"/>
      <c r="M176" s="456"/>
      <c r="N176" s="380"/>
      <c r="O176" s="455"/>
      <c r="P176" s="455"/>
      <c r="Q176" s="455"/>
      <c r="R176" s="383"/>
      <c r="S176" s="380"/>
      <c r="T176" s="455"/>
      <c r="U176" s="380"/>
      <c r="V176" s="380"/>
      <c r="W176" s="380"/>
      <c r="X176" s="384"/>
      <c r="Y176" s="458"/>
      <c r="Z176" s="386"/>
      <c r="AA176" s="396"/>
      <c r="AB176" s="396"/>
      <c r="AC176" s="379"/>
      <c r="AD176" s="380"/>
      <c r="AE176" s="380"/>
      <c r="AF176" s="455"/>
      <c r="AG176" s="389"/>
      <c r="AH176" s="390"/>
      <c r="AI176" s="463"/>
      <c r="AJ176" s="455"/>
      <c r="AK176" s="455"/>
      <c r="AL176" s="383"/>
      <c r="AM176" s="380"/>
      <c r="AN176" s="380"/>
      <c r="AO176" s="380"/>
      <c r="AP176" s="383"/>
      <c r="AQ176" s="383"/>
      <c r="AR176" s="383"/>
      <c r="AS176" s="383"/>
      <c r="AU176"/>
    </row>
    <row r="177" spans="1:47" s="329" customFormat="1" ht="15" customHeight="1" x14ac:dyDescent="0.3">
      <c r="A177" s="375"/>
      <c r="B177" s="439"/>
      <c r="C177" s="380"/>
      <c r="D177" s="380"/>
      <c r="E177" s="455"/>
      <c r="F177" s="455"/>
      <c r="G177" s="377"/>
      <c r="H177" s="379"/>
      <c r="I177" s="380"/>
      <c r="J177" s="381"/>
      <c r="K177" s="380"/>
      <c r="L177" s="466"/>
      <c r="M177" s="456"/>
      <c r="N177" s="380"/>
      <c r="O177" s="455"/>
      <c r="P177" s="455"/>
      <c r="Q177" s="455"/>
      <c r="R177" s="383"/>
      <c r="S177" s="380"/>
      <c r="T177" s="455"/>
      <c r="U177" s="380"/>
      <c r="V177" s="380"/>
      <c r="W177" s="380"/>
      <c r="X177" s="384"/>
      <c r="Y177" s="458"/>
      <c r="Z177" s="386"/>
      <c r="AA177" s="396"/>
      <c r="AB177" s="396"/>
      <c r="AC177" s="379"/>
      <c r="AD177" s="380"/>
      <c r="AE177" s="380"/>
      <c r="AF177" s="455"/>
      <c r="AG177" s="389"/>
      <c r="AH177" s="390"/>
      <c r="AI177" s="463"/>
      <c r="AJ177" s="455"/>
      <c r="AK177" s="455"/>
      <c r="AL177" s="383"/>
      <c r="AM177" s="380"/>
      <c r="AN177" s="380"/>
      <c r="AO177" s="380"/>
      <c r="AP177" s="383"/>
      <c r="AQ177" s="383"/>
      <c r="AR177" s="383"/>
      <c r="AS177" s="383"/>
      <c r="AU177"/>
    </row>
    <row r="178" spans="1:47" s="329" customFormat="1" ht="15" customHeight="1" x14ac:dyDescent="0.3">
      <c r="A178" s="375"/>
      <c r="B178" s="439"/>
      <c r="C178" s="380"/>
      <c r="D178" s="380"/>
      <c r="E178" s="455"/>
      <c r="F178" s="455"/>
      <c r="G178" s="377"/>
      <c r="H178" s="379"/>
      <c r="I178" s="380"/>
      <c r="J178" s="381"/>
      <c r="K178" s="380"/>
      <c r="L178" s="466"/>
      <c r="M178" s="456"/>
      <c r="N178" s="380"/>
      <c r="O178" s="455"/>
      <c r="P178" s="455"/>
      <c r="Q178" s="455"/>
      <c r="R178" s="383"/>
      <c r="S178" s="380"/>
      <c r="T178" s="455"/>
      <c r="U178" s="380"/>
      <c r="V178" s="380"/>
      <c r="W178" s="380"/>
      <c r="X178" s="384"/>
      <c r="Y178" s="458"/>
      <c r="Z178" s="386"/>
      <c r="AA178" s="396"/>
      <c r="AB178" s="396"/>
      <c r="AC178" s="379"/>
      <c r="AD178" s="380"/>
      <c r="AE178" s="380"/>
      <c r="AF178" s="455"/>
      <c r="AG178" s="389"/>
      <c r="AH178" s="390"/>
      <c r="AI178" s="463"/>
      <c r="AJ178" s="455"/>
      <c r="AK178" s="455"/>
      <c r="AL178" s="383"/>
      <c r="AM178" s="380"/>
      <c r="AN178" s="380"/>
      <c r="AO178" s="380"/>
      <c r="AP178" s="383"/>
      <c r="AQ178" s="383"/>
      <c r="AR178" s="383"/>
      <c r="AS178" s="383"/>
      <c r="AU178"/>
    </row>
    <row r="179" spans="1:47" s="329" customFormat="1" ht="15" customHeight="1" x14ac:dyDescent="0.3">
      <c r="A179" s="375"/>
      <c r="B179" s="439"/>
      <c r="C179" s="380"/>
      <c r="D179" s="380"/>
      <c r="E179" s="455"/>
      <c r="F179" s="455"/>
      <c r="G179" s="377"/>
      <c r="H179" s="379"/>
      <c r="I179" s="380"/>
      <c r="J179" s="381"/>
      <c r="K179" s="380"/>
      <c r="L179" s="466"/>
      <c r="M179" s="456"/>
      <c r="N179" s="380"/>
      <c r="O179" s="455"/>
      <c r="P179" s="455"/>
      <c r="Q179" s="455"/>
      <c r="R179" s="383"/>
      <c r="S179" s="380"/>
      <c r="T179" s="455"/>
      <c r="U179" s="380"/>
      <c r="V179" s="380"/>
      <c r="W179" s="380"/>
      <c r="X179" s="384"/>
      <c r="Y179" s="458"/>
      <c r="Z179" s="386"/>
      <c r="AA179" s="396"/>
      <c r="AB179" s="396"/>
      <c r="AC179" s="379"/>
      <c r="AD179" s="380"/>
      <c r="AE179" s="380"/>
      <c r="AF179" s="455"/>
      <c r="AG179" s="389"/>
      <c r="AH179" s="390"/>
      <c r="AI179" s="463"/>
      <c r="AJ179" s="455"/>
      <c r="AK179" s="455"/>
      <c r="AL179" s="383"/>
      <c r="AM179" s="380"/>
      <c r="AN179" s="380"/>
      <c r="AO179" s="380"/>
      <c r="AP179" s="383"/>
      <c r="AQ179" s="383"/>
      <c r="AR179" s="383"/>
      <c r="AS179" s="383"/>
      <c r="AU179"/>
    </row>
    <row r="180" spans="1:47" s="329" customFormat="1" ht="15" customHeight="1" x14ac:dyDescent="0.3">
      <c r="A180" s="375"/>
      <c r="B180" s="439"/>
      <c r="C180" s="380"/>
      <c r="D180" s="380"/>
      <c r="E180" s="455"/>
      <c r="F180" s="455"/>
      <c r="G180" s="377"/>
      <c r="H180" s="379"/>
      <c r="I180" s="380"/>
      <c r="J180" s="381"/>
      <c r="K180" s="380"/>
      <c r="L180" s="466"/>
      <c r="M180" s="456"/>
      <c r="N180" s="380"/>
      <c r="O180" s="455"/>
      <c r="P180" s="455"/>
      <c r="Q180" s="455"/>
      <c r="R180" s="383"/>
      <c r="S180" s="380"/>
      <c r="T180" s="455"/>
      <c r="U180" s="380"/>
      <c r="V180" s="380"/>
      <c r="W180" s="380"/>
      <c r="X180" s="384"/>
      <c r="Y180" s="458"/>
      <c r="Z180" s="386"/>
      <c r="AA180" s="396"/>
      <c r="AB180" s="396"/>
      <c r="AC180" s="379"/>
      <c r="AD180" s="380"/>
      <c r="AE180" s="380"/>
      <c r="AF180" s="455"/>
      <c r="AG180" s="389"/>
      <c r="AH180" s="390"/>
      <c r="AI180" s="463"/>
      <c r="AJ180" s="455"/>
      <c r="AK180" s="455"/>
      <c r="AL180" s="383"/>
      <c r="AM180" s="380"/>
      <c r="AN180" s="380"/>
      <c r="AO180" s="380"/>
      <c r="AP180" s="383"/>
      <c r="AQ180" s="383"/>
      <c r="AR180" s="383"/>
      <c r="AS180" s="383"/>
      <c r="AU180"/>
    </row>
    <row r="181" spans="1:47" s="329" customFormat="1" ht="15" customHeight="1" x14ac:dyDescent="0.3">
      <c r="A181" s="375"/>
      <c r="B181" s="439"/>
      <c r="C181" s="380"/>
      <c r="D181" s="380"/>
      <c r="E181" s="455"/>
      <c r="F181" s="455"/>
      <c r="G181" s="377"/>
      <c r="H181" s="379"/>
      <c r="I181" s="380"/>
      <c r="J181" s="381"/>
      <c r="K181" s="380"/>
      <c r="L181" s="466"/>
      <c r="M181" s="456"/>
      <c r="N181" s="380"/>
      <c r="O181" s="455"/>
      <c r="P181" s="455"/>
      <c r="Q181" s="455"/>
      <c r="R181" s="383"/>
      <c r="S181" s="380"/>
      <c r="T181" s="455"/>
      <c r="U181" s="380"/>
      <c r="V181" s="380"/>
      <c r="W181" s="380"/>
      <c r="X181" s="384"/>
      <c r="Y181" s="458"/>
      <c r="Z181" s="386"/>
      <c r="AA181" s="396"/>
      <c r="AB181" s="396"/>
      <c r="AC181" s="379"/>
      <c r="AD181" s="380"/>
      <c r="AE181" s="380"/>
      <c r="AF181" s="455"/>
      <c r="AG181" s="389"/>
      <c r="AH181" s="390"/>
      <c r="AI181" s="463"/>
      <c r="AJ181" s="455"/>
      <c r="AK181" s="455"/>
      <c r="AL181" s="383"/>
      <c r="AM181" s="380"/>
      <c r="AN181" s="380"/>
      <c r="AO181" s="380"/>
      <c r="AP181" s="383"/>
      <c r="AQ181" s="383"/>
      <c r="AR181" s="383"/>
      <c r="AS181" s="383"/>
      <c r="AU181"/>
    </row>
    <row r="182" spans="1:47" s="329" customFormat="1" ht="15" customHeight="1" x14ac:dyDescent="0.3">
      <c r="A182" s="375"/>
      <c r="B182" s="439"/>
      <c r="C182" s="380"/>
      <c r="D182" s="380"/>
      <c r="E182" s="455"/>
      <c r="F182" s="455"/>
      <c r="G182" s="377"/>
      <c r="H182" s="379"/>
      <c r="I182" s="380"/>
      <c r="J182" s="381"/>
      <c r="K182" s="380"/>
      <c r="L182" s="466"/>
      <c r="M182" s="456"/>
      <c r="N182" s="380"/>
      <c r="O182" s="455"/>
      <c r="P182" s="455"/>
      <c r="Q182" s="455"/>
      <c r="R182" s="383"/>
      <c r="S182" s="380"/>
      <c r="T182" s="455"/>
      <c r="U182" s="380"/>
      <c r="V182" s="380"/>
      <c r="W182" s="380"/>
      <c r="X182" s="384"/>
      <c r="Y182" s="458"/>
      <c r="Z182" s="386"/>
      <c r="AA182" s="396"/>
      <c r="AB182" s="396"/>
      <c r="AC182" s="379"/>
      <c r="AD182" s="380"/>
      <c r="AE182" s="380"/>
      <c r="AF182" s="455"/>
      <c r="AG182" s="389"/>
      <c r="AH182" s="390"/>
      <c r="AI182" s="463"/>
      <c r="AJ182" s="455"/>
      <c r="AK182" s="455"/>
      <c r="AL182" s="383"/>
      <c r="AM182" s="380"/>
      <c r="AN182" s="380"/>
      <c r="AO182" s="380"/>
      <c r="AP182" s="383"/>
      <c r="AQ182" s="383"/>
      <c r="AR182" s="383"/>
      <c r="AS182" s="383"/>
      <c r="AU182"/>
    </row>
    <row r="183" spans="1:47" s="329" customFormat="1" ht="15" customHeight="1" x14ac:dyDescent="0.3">
      <c r="A183" s="375"/>
      <c r="B183" s="439"/>
      <c r="C183" s="380"/>
      <c r="D183" s="380"/>
      <c r="E183" s="455"/>
      <c r="F183" s="455"/>
      <c r="G183" s="377"/>
      <c r="H183" s="379"/>
      <c r="I183" s="380"/>
      <c r="J183" s="381"/>
      <c r="K183" s="380"/>
      <c r="L183" s="466"/>
      <c r="M183" s="456"/>
      <c r="N183" s="380"/>
      <c r="O183" s="455"/>
      <c r="P183" s="455"/>
      <c r="Q183" s="455"/>
      <c r="R183" s="383"/>
      <c r="S183" s="380"/>
      <c r="T183" s="455"/>
      <c r="U183" s="380"/>
      <c r="V183" s="380"/>
      <c r="W183" s="380"/>
      <c r="X183" s="384"/>
      <c r="Y183" s="458"/>
      <c r="Z183" s="386"/>
      <c r="AA183" s="396"/>
      <c r="AB183" s="396"/>
      <c r="AC183" s="379"/>
      <c r="AD183" s="380"/>
      <c r="AE183" s="380"/>
      <c r="AF183" s="455"/>
      <c r="AG183" s="389"/>
      <c r="AH183" s="390"/>
      <c r="AI183" s="463"/>
      <c r="AJ183" s="455"/>
      <c r="AK183" s="455"/>
      <c r="AL183" s="383"/>
      <c r="AM183" s="380"/>
      <c r="AN183" s="380"/>
      <c r="AO183" s="380"/>
      <c r="AP183" s="383"/>
      <c r="AQ183" s="383"/>
      <c r="AR183" s="383"/>
      <c r="AS183" s="383"/>
      <c r="AU183"/>
    </row>
    <row r="184" spans="1:47" s="329" customFormat="1" ht="15" customHeight="1" x14ac:dyDescent="0.3">
      <c r="A184" s="375"/>
      <c r="B184" s="439"/>
      <c r="C184" s="380"/>
      <c r="D184" s="380"/>
      <c r="E184" s="455"/>
      <c r="F184" s="455"/>
      <c r="G184" s="377"/>
      <c r="H184" s="379"/>
      <c r="I184" s="380"/>
      <c r="J184" s="381"/>
      <c r="K184" s="380"/>
      <c r="L184" s="466"/>
      <c r="M184" s="456"/>
      <c r="N184" s="380"/>
      <c r="O184" s="455"/>
      <c r="P184" s="455"/>
      <c r="Q184" s="455"/>
      <c r="R184" s="383"/>
      <c r="S184" s="380"/>
      <c r="T184" s="455"/>
      <c r="U184" s="380"/>
      <c r="V184" s="380"/>
      <c r="W184" s="380"/>
      <c r="X184" s="384"/>
      <c r="Y184" s="458"/>
      <c r="Z184" s="386"/>
      <c r="AA184" s="396"/>
      <c r="AB184" s="396"/>
      <c r="AC184" s="379"/>
      <c r="AD184" s="380"/>
      <c r="AE184" s="380"/>
      <c r="AF184" s="455"/>
      <c r="AG184" s="389"/>
      <c r="AH184" s="390"/>
      <c r="AI184" s="463"/>
      <c r="AJ184" s="455"/>
      <c r="AK184" s="455"/>
      <c r="AL184" s="383"/>
      <c r="AM184" s="380"/>
      <c r="AN184" s="380"/>
      <c r="AO184" s="380"/>
      <c r="AP184" s="383"/>
      <c r="AQ184" s="383"/>
      <c r="AR184" s="383"/>
      <c r="AS184" s="383"/>
      <c r="AU184"/>
    </row>
    <row r="185" spans="1:47" s="329" customFormat="1" ht="15" customHeight="1" x14ac:dyDescent="0.3">
      <c r="A185" s="375"/>
      <c r="B185" s="439"/>
      <c r="C185" s="380"/>
      <c r="D185" s="380"/>
      <c r="E185" s="455"/>
      <c r="F185" s="455"/>
      <c r="G185" s="377"/>
      <c r="H185" s="379"/>
      <c r="I185" s="380"/>
      <c r="J185" s="381"/>
      <c r="K185" s="380"/>
      <c r="L185" s="466"/>
      <c r="M185" s="456"/>
      <c r="N185" s="380"/>
      <c r="O185" s="455"/>
      <c r="P185" s="455"/>
      <c r="Q185" s="455"/>
      <c r="R185" s="383"/>
      <c r="S185" s="380"/>
      <c r="T185" s="455"/>
      <c r="U185" s="380"/>
      <c r="V185" s="380"/>
      <c r="W185" s="380"/>
      <c r="X185" s="384"/>
      <c r="Y185" s="458"/>
      <c r="Z185" s="386"/>
      <c r="AA185" s="396"/>
      <c r="AB185" s="396"/>
      <c r="AC185" s="379"/>
      <c r="AD185" s="380"/>
      <c r="AE185" s="380"/>
      <c r="AF185" s="455"/>
      <c r="AG185" s="389"/>
      <c r="AH185" s="390"/>
      <c r="AI185" s="463"/>
      <c r="AJ185" s="455"/>
      <c r="AK185" s="455"/>
      <c r="AL185" s="383"/>
      <c r="AM185" s="380"/>
      <c r="AN185" s="380"/>
      <c r="AO185" s="380"/>
      <c r="AP185" s="383"/>
      <c r="AQ185" s="383"/>
      <c r="AR185" s="383"/>
      <c r="AS185" s="383"/>
      <c r="AU185"/>
    </row>
    <row r="186" spans="1:47" s="329" customFormat="1" ht="15" customHeight="1" x14ac:dyDescent="0.3">
      <c r="A186" s="375"/>
      <c r="B186" s="439"/>
      <c r="C186" s="380"/>
      <c r="D186" s="380"/>
      <c r="E186" s="455"/>
      <c r="F186" s="455"/>
      <c r="G186" s="377"/>
      <c r="H186" s="379"/>
      <c r="I186" s="380"/>
      <c r="J186" s="381"/>
      <c r="K186" s="380"/>
      <c r="L186" s="466"/>
      <c r="M186" s="456"/>
      <c r="N186" s="380"/>
      <c r="O186" s="455"/>
      <c r="P186" s="455"/>
      <c r="Q186" s="455"/>
      <c r="R186" s="383"/>
      <c r="S186" s="380"/>
      <c r="T186" s="455"/>
      <c r="U186" s="380"/>
      <c r="V186" s="380"/>
      <c r="W186" s="380"/>
      <c r="X186" s="384"/>
      <c r="Y186" s="458"/>
      <c r="Z186" s="386"/>
      <c r="AA186" s="396"/>
      <c r="AB186" s="396"/>
      <c r="AC186" s="379"/>
      <c r="AD186" s="380"/>
      <c r="AE186" s="380"/>
      <c r="AF186" s="455"/>
      <c r="AG186" s="389"/>
      <c r="AH186" s="390"/>
      <c r="AI186" s="463"/>
      <c r="AJ186" s="455"/>
      <c r="AK186" s="455"/>
      <c r="AL186" s="383"/>
      <c r="AM186" s="380"/>
      <c r="AN186" s="380"/>
      <c r="AO186" s="380"/>
      <c r="AP186" s="383"/>
      <c r="AQ186" s="383"/>
      <c r="AR186" s="383"/>
      <c r="AS186" s="383"/>
      <c r="AU186"/>
    </row>
    <row r="187" spans="1:47" s="329" customFormat="1" ht="15" customHeight="1" x14ac:dyDescent="0.3">
      <c r="A187" s="375"/>
      <c r="B187" s="439"/>
      <c r="C187" s="380"/>
      <c r="D187" s="380"/>
      <c r="E187" s="455"/>
      <c r="F187" s="455"/>
      <c r="G187" s="377"/>
      <c r="H187" s="379"/>
      <c r="I187" s="380"/>
      <c r="J187" s="381"/>
      <c r="K187" s="380"/>
      <c r="L187" s="466"/>
      <c r="M187" s="456"/>
      <c r="N187" s="380"/>
      <c r="O187" s="455"/>
      <c r="P187" s="455"/>
      <c r="Q187" s="455"/>
      <c r="R187" s="383"/>
      <c r="S187" s="380"/>
      <c r="T187" s="455"/>
      <c r="U187" s="380"/>
      <c r="V187" s="380"/>
      <c r="W187" s="380"/>
      <c r="X187" s="384"/>
      <c r="Y187" s="458"/>
      <c r="Z187" s="386"/>
      <c r="AA187" s="396"/>
      <c r="AB187" s="396"/>
      <c r="AC187" s="379"/>
      <c r="AD187" s="380"/>
      <c r="AE187" s="380"/>
      <c r="AF187" s="455"/>
      <c r="AG187" s="389"/>
      <c r="AH187" s="390"/>
      <c r="AI187" s="463"/>
      <c r="AJ187" s="455"/>
      <c r="AK187" s="455"/>
      <c r="AL187" s="383"/>
      <c r="AM187" s="380"/>
      <c r="AN187" s="380"/>
      <c r="AO187" s="380"/>
      <c r="AP187" s="383"/>
      <c r="AQ187" s="383"/>
      <c r="AR187" s="383"/>
      <c r="AS187" s="383"/>
      <c r="AU187"/>
    </row>
    <row r="188" spans="1:47" s="329" customFormat="1" ht="15" customHeight="1" x14ac:dyDescent="0.3">
      <c r="A188" s="375"/>
      <c r="B188" s="439"/>
      <c r="C188" s="380"/>
      <c r="D188" s="380"/>
      <c r="E188" s="455"/>
      <c r="F188" s="455"/>
      <c r="G188" s="377"/>
      <c r="H188" s="379"/>
      <c r="I188" s="380"/>
      <c r="J188" s="381"/>
      <c r="K188" s="380"/>
      <c r="L188" s="466"/>
      <c r="M188" s="456"/>
      <c r="N188" s="380"/>
      <c r="O188" s="455"/>
      <c r="P188" s="455"/>
      <c r="Q188" s="455"/>
      <c r="R188" s="383"/>
      <c r="S188" s="380"/>
      <c r="T188" s="455"/>
      <c r="U188" s="380"/>
      <c r="V188" s="380"/>
      <c r="W188" s="380"/>
      <c r="X188" s="384"/>
      <c r="Y188" s="458"/>
      <c r="Z188" s="386"/>
      <c r="AA188" s="396"/>
      <c r="AB188" s="396"/>
      <c r="AC188" s="379"/>
      <c r="AD188" s="380"/>
      <c r="AE188" s="380"/>
      <c r="AF188" s="455"/>
      <c r="AG188" s="389"/>
      <c r="AH188" s="390"/>
      <c r="AI188" s="463"/>
      <c r="AJ188" s="455"/>
      <c r="AK188" s="455"/>
      <c r="AL188" s="383"/>
      <c r="AM188" s="380"/>
      <c r="AN188" s="380"/>
      <c r="AO188" s="380"/>
      <c r="AP188" s="383"/>
      <c r="AQ188" s="383"/>
      <c r="AR188" s="383"/>
      <c r="AS188" s="383"/>
      <c r="AU188"/>
    </row>
    <row r="189" spans="1:47" s="329" customFormat="1" ht="15" customHeight="1" x14ac:dyDescent="0.3">
      <c r="A189" s="375"/>
      <c r="B189" s="439"/>
      <c r="C189" s="380"/>
      <c r="D189" s="380"/>
      <c r="E189" s="455"/>
      <c r="F189" s="455"/>
      <c r="G189" s="377"/>
      <c r="H189" s="379"/>
      <c r="I189" s="380"/>
      <c r="J189" s="381"/>
      <c r="K189" s="380"/>
      <c r="L189" s="466"/>
      <c r="M189" s="456"/>
      <c r="N189" s="380"/>
      <c r="O189" s="455"/>
      <c r="P189" s="455"/>
      <c r="Q189" s="455"/>
      <c r="R189" s="383"/>
      <c r="S189" s="380"/>
      <c r="T189" s="455"/>
      <c r="U189" s="380"/>
      <c r="V189" s="380"/>
      <c r="W189" s="380"/>
      <c r="X189" s="384"/>
      <c r="Y189" s="458"/>
      <c r="Z189" s="386"/>
      <c r="AA189" s="396"/>
      <c r="AB189" s="396"/>
      <c r="AC189" s="379"/>
      <c r="AD189" s="380"/>
      <c r="AE189" s="380"/>
      <c r="AF189" s="455"/>
      <c r="AG189" s="389"/>
      <c r="AH189" s="390"/>
      <c r="AI189" s="463"/>
      <c r="AJ189" s="455"/>
      <c r="AK189" s="455"/>
      <c r="AL189" s="383"/>
      <c r="AM189" s="380"/>
      <c r="AN189" s="380"/>
      <c r="AO189" s="380"/>
      <c r="AP189" s="383"/>
      <c r="AQ189" s="383"/>
      <c r="AR189" s="383"/>
      <c r="AS189" s="383"/>
      <c r="AU189"/>
    </row>
    <row r="190" spans="1:47" s="329" customFormat="1" ht="15" customHeight="1" x14ac:dyDescent="0.3">
      <c r="A190" s="375"/>
      <c r="B190" s="439"/>
      <c r="C190" s="380"/>
      <c r="D190" s="380"/>
      <c r="E190" s="455"/>
      <c r="F190" s="455"/>
      <c r="G190" s="377"/>
      <c r="H190" s="379"/>
      <c r="I190" s="380"/>
      <c r="J190" s="381"/>
      <c r="K190" s="380"/>
      <c r="L190" s="466"/>
      <c r="M190" s="456"/>
      <c r="N190" s="380"/>
      <c r="O190" s="455"/>
      <c r="P190" s="455"/>
      <c r="Q190" s="455"/>
      <c r="R190" s="383"/>
      <c r="S190" s="380"/>
      <c r="T190" s="455"/>
      <c r="U190" s="380"/>
      <c r="V190" s="380"/>
      <c r="W190" s="380"/>
      <c r="X190" s="384"/>
      <c r="Y190" s="458"/>
      <c r="Z190" s="386"/>
      <c r="AA190" s="396"/>
      <c r="AB190" s="396"/>
      <c r="AC190" s="379"/>
      <c r="AD190" s="380"/>
      <c r="AE190" s="380"/>
      <c r="AF190" s="455"/>
      <c r="AG190" s="389"/>
      <c r="AH190" s="390"/>
      <c r="AI190" s="463"/>
      <c r="AJ190" s="455"/>
      <c r="AK190" s="455"/>
      <c r="AL190" s="383"/>
      <c r="AM190" s="380"/>
      <c r="AN190" s="380"/>
      <c r="AO190" s="380"/>
      <c r="AP190" s="383"/>
      <c r="AQ190" s="383"/>
      <c r="AR190" s="383"/>
      <c r="AS190" s="383"/>
      <c r="AU190"/>
    </row>
    <row r="191" spans="1:47" s="329" customFormat="1" ht="15" customHeight="1" x14ac:dyDescent="0.3">
      <c r="A191" s="375"/>
      <c r="B191" s="439"/>
      <c r="C191" s="380"/>
      <c r="D191" s="380"/>
      <c r="E191" s="455"/>
      <c r="F191" s="455"/>
      <c r="G191" s="377"/>
      <c r="H191" s="379"/>
      <c r="I191" s="380"/>
      <c r="J191" s="381"/>
      <c r="K191" s="380"/>
      <c r="L191" s="466"/>
      <c r="M191" s="456"/>
      <c r="N191" s="380"/>
      <c r="O191" s="455"/>
      <c r="P191" s="455"/>
      <c r="Q191" s="455"/>
      <c r="R191" s="383"/>
      <c r="S191" s="380"/>
      <c r="T191" s="455"/>
      <c r="U191" s="380"/>
      <c r="V191" s="380"/>
      <c r="W191" s="380"/>
      <c r="X191" s="384"/>
      <c r="Y191" s="458"/>
      <c r="Z191" s="386"/>
      <c r="AA191" s="396"/>
      <c r="AB191" s="396"/>
      <c r="AC191" s="379"/>
      <c r="AD191" s="380"/>
      <c r="AE191" s="380"/>
      <c r="AF191" s="455"/>
      <c r="AG191" s="389"/>
      <c r="AH191" s="390"/>
      <c r="AI191" s="463"/>
      <c r="AJ191" s="455"/>
      <c r="AK191" s="455"/>
      <c r="AL191" s="383"/>
      <c r="AM191" s="380"/>
      <c r="AN191" s="380"/>
      <c r="AO191" s="380"/>
      <c r="AP191" s="383"/>
      <c r="AQ191" s="383"/>
      <c r="AR191" s="383"/>
      <c r="AS191" s="383"/>
      <c r="AU191"/>
    </row>
    <row r="192" spans="1:47" s="329" customFormat="1" ht="15" customHeight="1" x14ac:dyDescent="0.3">
      <c r="A192" s="375"/>
      <c r="B192" s="439"/>
      <c r="C192" s="380"/>
      <c r="D192" s="380"/>
      <c r="E192" s="455"/>
      <c r="F192" s="455"/>
      <c r="G192" s="377"/>
      <c r="H192" s="379"/>
      <c r="I192" s="380"/>
      <c r="J192" s="381"/>
      <c r="K192" s="380"/>
      <c r="L192" s="466"/>
      <c r="M192" s="456"/>
      <c r="N192" s="380"/>
      <c r="O192" s="455"/>
      <c r="P192" s="455"/>
      <c r="Q192" s="455"/>
      <c r="R192" s="383"/>
      <c r="S192" s="380"/>
      <c r="T192" s="455"/>
      <c r="U192" s="380"/>
      <c r="V192" s="380"/>
      <c r="W192" s="380"/>
      <c r="X192" s="384"/>
      <c r="Y192" s="458"/>
      <c r="Z192" s="386"/>
      <c r="AA192" s="396"/>
      <c r="AB192" s="396"/>
      <c r="AC192" s="379"/>
      <c r="AD192" s="380"/>
      <c r="AE192" s="380"/>
      <c r="AF192" s="455"/>
      <c r="AG192" s="389"/>
      <c r="AH192" s="390"/>
      <c r="AI192" s="463"/>
      <c r="AJ192" s="455"/>
      <c r="AK192" s="455"/>
      <c r="AL192" s="383"/>
      <c r="AM192" s="380"/>
      <c r="AN192" s="380"/>
      <c r="AO192" s="380"/>
      <c r="AP192" s="383"/>
      <c r="AQ192" s="383"/>
      <c r="AR192" s="383"/>
      <c r="AS192" s="383"/>
      <c r="AU192"/>
    </row>
    <row r="193" spans="1:47" s="329" customFormat="1" ht="15" customHeight="1" x14ac:dyDescent="0.3">
      <c r="A193" s="375"/>
      <c r="B193" s="439"/>
      <c r="C193" s="380"/>
      <c r="D193" s="380"/>
      <c r="E193" s="455"/>
      <c r="F193" s="455"/>
      <c r="G193" s="377"/>
      <c r="H193" s="379"/>
      <c r="I193" s="380"/>
      <c r="J193" s="381"/>
      <c r="K193" s="380"/>
      <c r="L193" s="466"/>
      <c r="M193" s="456"/>
      <c r="N193" s="380"/>
      <c r="O193" s="455"/>
      <c r="P193" s="455"/>
      <c r="Q193" s="455"/>
      <c r="R193" s="383"/>
      <c r="S193" s="380"/>
      <c r="T193" s="455"/>
      <c r="U193" s="380"/>
      <c r="V193" s="380"/>
      <c r="W193" s="380"/>
      <c r="X193" s="384"/>
      <c r="Y193" s="458"/>
      <c r="Z193" s="386"/>
      <c r="AA193" s="396"/>
      <c r="AB193" s="396"/>
      <c r="AC193" s="379"/>
      <c r="AD193" s="380"/>
      <c r="AE193" s="380"/>
      <c r="AF193" s="455"/>
      <c r="AG193" s="389"/>
      <c r="AH193" s="390"/>
      <c r="AI193" s="463"/>
      <c r="AJ193" s="455"/>
      <c r="AK193" s="455"/>
      <c r="AL193" s="383"/>
      <c r="AM193" s="380"/>
      <c r="AN193" s="380"/>
      <c r="AO193" s="380"/>
      <c r="AP193" s="383"/>
      <c r="AQ193" s="383"/>
      <c r="AR193" s="383"/>
      <c r="AS193" s="383"/>
      <c r="AU193"/>
    </row>
    <row r="194" spans="1:47" s="329" customFormat="1" ht="15" customHeight="1" x14ac:dyDescent="0.3">
      <c r="A194" s="375"/>
      <c r="B194" s="439"/>
      <c r="C194" s="380"/>
      <c r="D194" s="380"/>
      <c r="E194" s="455"/>
      <c r="F194" s="455"/>
      <c r="G194" s="377"/>
      <c r="H194" s="379"/>
      <c r="I194" s="380"/>
      <c r="J194" s="381"/>
      <c r="K194" s="380"/>
      <c r="L194" s="466"/>
      <c r="M194" s="456"/>
      <c r="N194" s="380"/>
      <c r="O194" s="455"/>
      <c r="P194" s="455"/>
      <c r="Q194" s="455"/>
      <c r="R194" s="383"/>
      <c r="S194" s="380"/>
      <c r="T194" s="455"/>
      <c r="U194" s="380"/>
      <c r="V194" s="380"/>
      <c r="W194" s="380"/>
      <c r="X194" s="384"/>
      <c r="Y194" s="458"/>
      <c r="Z194" s="386"/>
      <c r="AA194" s="396"/>
      <c r="AB194" s="396"/>
      <c r="AC194" s="379"/>
      <c r="AD194" s="380"/>
      <c r="AE194" s="380"/>
      <c r="AF194" s="455"/>
      <c r="AG194" s="389"/>
      <c r="AH194" s="390"/>
      <c r="AI194" s="463"/>
      <c r="AJ194" s="455"/>
      <c r="AK194" s="455"/>
      <c r="AL194" s="383"/>
      <c r="AM194" s="380"/>
      <c r="AN194" s="380"/>
      <c r="AO194" s="380"/>
      <c r="AP194" s="383"/>
      <c r="AQ194" s="383"/>
      <c r="AR194" s="383"/>
      <c r="AS194" s="383"/>
      <c r="AU194"/>
    </row>
    <row r="195" spans="1:47" s="329" customFormat="1" ht="15" customHeight="1" x14ac:dyDescent="0.3">
      <c r="A195" s="375"/>
      <c r="B195" s="439"/>
      <c r="C195" s="380"/>
      <c r="D195" s="380"/>
      <c r="E195" s="455"/>
      <c r="F195" s="455"/>
      <c r="G195" s="377"/>
      <c r="H195" s="379"/>
      <c r="I195" s="380"/>
      <c r="J195" s="381"/>
      <c r="K195" s="380"/>
      <c r="L195" s="466"/>
      <c r="M195" s="456"/>
      <c r="N195" s="380"/>
      <c r="O195" s="455"/>
      <c r="P195" s="455"/>
      <c r="Q195" s="455"/>
      <c r="R195" s="383"/>
      <c r="S195" s="380"/>
      <c r="T195" s="455"/>
      <c r="U195" s="380"/>
      <c r="V195" s="380"/>
      <c r="W195" s="380"/>
      <c r="X195" s="384"/>
      <c r="Y195" s="458"/>
      <c r="Z195" s="386"/>
      <c r="AA195" s="396"/>
      <c r="AB195" s="396"/>
      <c r="AC195" s="379"/>
      <c r="AD195" s="380"/>
      <c r="AE195" s="380"/>
      <c r="AF195" s="455"/>
      <c r="AG195" s="389"/>
      <c r="AH195" s="390"/>
      <c r="AI195" s="463"/>
      <c r="AJ195" s="455"/>
      <c r="AK195" s="455"/>
      <c r="AL195" s="383"/>
      <c r="AM195" s="380"/>
      <c r="AN195" s="380"/>
      <c r="AO195" s="380"/>
      <c r="AP195" s="383"/>
      <c r="AQ195" s="383"/>
      <c r="AR195" s="383"/>
      <c r="AS195" s="383"/>
      <c r="AU195"/>
    </row>
    <row r="196" spans="1:47" s="329" customFormat="1" ht="15" customHeight="1" x14ac:dyDescent="0.3">
      <c r="A196" s="375"/>
      <c r="B196" s="439"/>
      <c r="C196" s="380"/>
      <c r="D196" s="380"/>
      <c r="E196" s="455"/>
      <c r="F196" s="455"/>
      <c r="G196" s="377"/>
      <c r="H196" s="379"/>
      <c r="I196" s="380"/>
      <c r="J196" s="381"/>
      <c r="K196" s="380"/>
      <c r="L196" s="466"/>
      <c r="M196" s="456"/>
      <c r="N196" s="380"/>
      <c r="O196" s="455"/>
      <c r="P196" s="455"/>
      <c r="Q196" s="455"/>
      <c r="R196" s="383"/>
      <c r="S196" s="380"/>
      <c r="T196" s="455"/>
      <c r="U196" s="380"/>
      <c r="V196" s="380"/>
      <c r="W196" s="380"/>
      <c r="X196" s="384"/>
      <c r="Y196" s="458"/>
      <c r="Z196" s="386"/>
      <c r="AA196" s="396"/>
      <c r="AB196" s="396"/>
      <c r="AC196" s="379"/>
      <c r="AD196" s="380"/>
      <c r="AE196" s="380"/>
      <c r="AF196" s="455"/>
      <c r="AG196" s="389"/>
      <c r="AH196" s="390"/>
      <c r="AI196" s="463"/>
      <c r="AJ196" s="455"/>
      <c r="AK196" s="455"/>
      <c r="AL196" s="383"/>
      <c r="AM196" s="380"/>
      <c r="AN196" s="380"/>
      <c r="AO196" s="380"/>
      <c r="AP196" s="383"/>
      <c r="AQ196" s="383"/>
      <c r="AR196" s="383"/>
      <c r="AS196" s="383"/>
      <c r="AU196"/>
    </row>
    <row r="197" spans="1:47" ht="15" customHeight="1" x14ac:dyDescent="0.3">
      <c r="A197" s="375">
        <v>16</v>
      </c>
      <c r="B197" s="376"/>
      <c r="C197" s="377" t="str">
        <f>"1000"&amp;A197</f>
        <v>100016</v>
      </c>
      <c r="D197" s="377" t="str">
        <f>"1000"&amp;A197&amp;"/13"</f>
        <v>100016/13</v>
      </c>
      <c r="E197" s="378" t="s">
        <v>251</v>
      </c>
      <c r="F197" s="378" t="s">
        <v>252</v>
      </c>
      <c r="G197" s="377">
        <v>1</v>
      </c>
      <c r="H197" s="379">
        <v>100109</v>
      </c>
      <c r="I197" s="380" t="str">
        <f>"Б-"&amp;H197&amp;"-13"</f>
        <v>Б-100109-13</v>
      </c>
      <c r="J197" s="381">
        <v>2</v>
      </c>
      <c r="K197" s="377">
        <v>7</v>
      </c>
      <c r="L197" s="377" t="s">
        <v>42</v>
      </c>
      <c r="M197" s="381">
        <v>1</v>
      </c>
      <c r="N197" s="377">
        <v>18</v>
      </c>
      <c r="O197" s="378" t="s">
        <v>167</v>
      </c>
      <c r="P197" s="378" t="s">
        <v>234</v>
      </c>
      <c r="Q197" s="378" t="s">
        <v>235</v>
      </c>
      <c r="R197" s="383" t="str">
        <f>H197&amp;"1"</f>
        <v>1001091</v>
      </c>
      <c r="S197" s="380">
        <v>1</v>
      </c>
      <c r="T197" s="378" t="s">
        <v>139</v>
      </c>
      <c r="U197" s="377">
        <v>60976</v>
      </c>
      <c r="V197" s="377">
        <v>10976</v>
      </c>
      <c r="W197" s="377">
        <v>0</v>
      </c>
      <c r="X197" s="384">
        <v>198</v>
      </c>
      <c r="Y197" s="385" t="s">
        <v>47</v>
      </c>
      <c r="Z197" s="386">
        <f t="shared" si="95"/>
        <v>50000</v>
      </c>
      <c r="AA197" s="387"/>
      <c r="AB197" s="388"/>
      <c r="AC197" s="379">
        <f>U197*0.5</f>
        <v>30488</v>
      </c>
      <c r="AD197" s="377"/>
      <c r="AE197" s="377"/>
      <c r="AF197" s="378" t="s">
        <v>231</v>
      </c>
      <c r="AG197" s="389">
        <v>8</v>
      </c>
      <c r="AH197" s="390">
        <v>13</v>
      </c>
      <c r="AI197" s="391" t="s">
        <v>229</v>
      </c>
      <c r="AJ197" s="378"/>
      <c r="AK197" s="378"/>
      <c r="AL197" s="383">
        <v>0</v>
      </c>
      <c r="AM197" s="438">
        <v>1</v>
      </c>
      <c r="AN197" s="377" t="s">
        <v>51</v>
      </c>
      <c r="AO197" s="377"/>
      <c r="AP197" s="444">
        <v>10000</v>
      </c>
      <c r="AQ197" s="445" t="s">
        <v>83</v>
      </c>
      <c r="AR197" s="446" t="s">
        <v>84</v>
      </c>
      <c r="AS197" s="383" t="s">
        <v>94</v>
      </c>
    </row>
    <row r="198" spans="1:47" ht="15" customHeight="1" x14ac:dyDescent="0.3">
      <c r="A198" s="375">
        <v>16</v>
      </c>
      <c r="B198" s="376"/>
      <c r="C198" s="377" t="str">
        <f t="shared" ref="C198:C201" si="100">"1000"&amp;A198</f>
        <v>100016</v>
      </c>
      <c r="D198" s="377" t="str">
        <f t="shared" ref="D198:D201" si="101">"1000"&amp;A198&amp;"/13"</f>
        <v>100016/13</v>
      </c>
      <c r="E198" s="378" t="s">
        <v>251</v>
      </c>
      <c r="F198" s="378" t="s">
        <v>252</v>
      </c>
      <c r="G198" s="377">
        <v>1</v>
      </c>
      <c r="H198" s="379">
        <v>100110</v>
      </c>
      <c r="I198" s="380" t="str">
        <f t="shared" ref="I198:I211" si="102">"Б-"&amp;H198&amp;"-13"</f>
        <v>Б-100110-13</v>
      </c>
      <c r="J198" s="381">
        <v>2</v>
      </c>
      <c r="K198" s="377">
        <v>7</v>
      </c>
      <c r="L198" s="377" t="s">
        <v>42</v>
      </c>
      <c r="M198" s="381">
        <v>1</v>
      </c>
      <c r="N198" s="377">
        <v>18</v>
      </c>
      <c r="O198" s="378" t="s">
        <v>168</v>
      </c>
      <c r="P198" s="378" t="s">
        <v>234</v>
      </c>
      <c r="Q198" s="378" t="s">
        <v>235</v>
      </c>
      <c r="R198" s="383" t="str">
        <f t="shared" ref="R198:R201" si="103">H198&amp;"1"</f>
        <v>1001101</v>
      </c>
      <c r="S198" s="380">
        <v>1</v>
      </c>
      <c r="T198" s="378" t="s">
        <v>140</v>
      </c>
      <c r="U198" s="377">
        <v>90000</v>
      </c>
      <c r="V198" s="377">
        <f t="shared" ref="V198:V211" si="104">U198*0.18</f>
        <v>16200</v>
      </c>
      <c r="W198" s="377">
        <v>0</v>
      </c>
      <c r="X198" s="384">
        <v>199</v>
      </c>
      <c r="Y198" s="385" t="s">
        <v>47</v>
      </c>
      <c r="Z198" s="386">
        <f t="shared" si="95"/>
        <v>73800</v>
      </c>
      <c r="AA198" s="387"/>
      <c r="AB198" s="429"/>
      <c r="AC198" s="379">
        <f t="shared" ref="AC198:AC201" si="105">U198*0.5</f>
        <v>45000</v>
      </c>
      <c r="AD198" s="377"/>
      <c r="AE198" s="377"/>
      <c r="AF198" s="378" t="s">
        <v>231</v>
      </c>
      <c r="AG198" s="389">
        <v>8</v>
      </c>
      <c r="AH198" s="395">
        <v>7</v>
      </c>
      <c r="AI198" s="391" t="s">
        <v>229</v>
      </c>
      <c r="AJ198" s="378"/>
      <c r="AK198" s="378"/>
      <c r="AL198" s="383">
        <v>0</v>
      </c>
      <c r="AM198" s="380" t="s">
        <v>50</v>
      </c>
      <c r="AN198" s="377" t="s">
        <v>51</v>
      </c>
      <c r="AO198" s="377"/>
      <c r="AP198" s="383"/>
      <c r="AQ198" s="383"/>
      <c r="AR198" s="383"/>
      <c r="AS198" s="383">
        <v>50000</v>
      </c>
    </row>
    <row r="199" spans="1:47" ht="15" customHeight="1" x14ac:dyDescent="0.3">
      <c r="A199" s="375">
        <v>16</v>
      </c>
      <c r="B199" s="376"/>
      <c r="C199" s="377" t="str">
        <f t="shared" si="100"/>
        <v>100016</v>
      </c>
      <c r="D199" s="377" t="str">
        <f t="shared" si="101"/>
        <v>100016/13</v>
      </c>
      <c r="E199" s="378" t="s">
        <v>251</v>
      </c>
      <c r="F199" s="378" t="s">
        <v>252</v>
      </c>
      <c r="G199" s="377">
        <v>1</v>
      </c>
      <c r="H199" s="379">
        <v>100111</v>
      </c>
      <c r="I199" s="380" t="str">
        <f t="shared" si="102"/>
        <v>Б-100111-13</v>
      </c>
      <c r="J199" s="381">
        <v>2</v>
      </c>
      <c r="K199" s="377">
        <v>7</v>
      </c>
      <c r="L199" s="377" t="s">
        <v>42</v>
      </c>
      <c r="M199" s="381">
        <v>1</v>
      </c>
      <c r="N199" s="377">
        <v>18</v>
      </c>
      <c r="O199" s="378" t="s">
        <v>168</v>
      </c>
      <c r="P199" s="378" t="s">
        <v>234</v>
      </c>
      <c r="Q199" s="378" t="s">
        <v>235</v>
      </c>
      <c r="R199" s="383" t="str">
        <f t="shared" si="103"/>
        <v>1001111</v>
      </c>
      <c r="S199" s="380">
        <v>1</v>
      </c>
      <c r="T199" s="378" t="s">
        <v>140</v>
      </c>
      <c r="U199" s="377">
        <v>90000</v>
      </c>
      <c r="V199" s="377">
        <f t="shared" si="104"/>
        <v>16200</v>
      </c>
      <c r="W199" s="377">
        <v>0</v>
      </c>
      <c r="X199" s="384">
        <v>200</v>
      </c>
      <c r="Y199" s="385" t="s">
        <v>47</v>
      </c>
      <c r="Z199" s="386">
        <f t="shared" si="95"/>
        <v>73800</v>
      </c>
      <c r="AA199" s="387"/>
      <c r="AB199" s="429"/>
      <c r="AC199" s="379">
        <f t="shared" si="105"/>
        <v>45000</v>
      </c>
      <c r="AD199" s="377"/>
      <c r="AE199" s="377"/>
      <c r="AF199" s="378" t="s">
        <v>231</v>
      </c>
      <c r="AG199" s="389">
        <v>8</v>
      </c>
      <c r="AH199" s="395">
        <v>7</v>
      </c>
      <c r="AI199" s="391" t="s">
        <v>229</v>
      </c>
      <c r="AJ199" s="378"/>
      <c r="AK199" s="378"/>
      <c r="AL199" s="383">
        <v>0</v>
      </c>
      <c r="AM199" s="380" t="s">
        <v>50</v>
      </c>
      <c r="AN199" s="377" t="s">
        <v>51</v>
      </c>
      <c r="AO199" s="377"/>
      <c r="AP199" s="383"/>
      <c r="AQ199" s="383"/>
      <c r="AR199" s="383"/>
      <c r="AS199" s="383" t="s">
        <v>95</v>
      </c>
    </row>
    <row r="200" spans="1:47" ht="15" customHeight="1" x14ac:dyDescent="0.3">
      <c r="A200" s="375">
        <v>16</v>
      </c>
      <c r="B200" s="376"/>
      <c r="C200" s="377" t="str">
        <f t="shared" si="100"/>
        <v>100016</v>
      </c>
      <c r="D200" s="377" t="str">
        <f t="shared" si="101"/>
        <v>100016/13</v>
      </c>
      <c r="E200" s="378" t="s">
        <v>251</v>
      </c>
      <c r="F200" s="378" t="s">
        <v>252</v>
      </c>
      <c r="G200" s="377">
        <v>1</v>
      </c>
      <c r="H200" s="379">
        <v>100112</v>
      </c>
      <c r="I200" s="380" t="str">
        <f t="shared" si="102"/>
        <v>Б-100112-13</v>
      </c>
      <c r="J200" s="381">
        <v>2</v>
      </c>
      <c r="K200" s="377">
        <v>7</v>
      </c>
      <c r="L200" s="377" t="s">
        <v>42</v>
      </c>
      <c r="M200" s="381">
        <v>1</v>
      </c>
      <c r="N200" s="377">
        <v>18</v>
      </c>
      <c r="O200" s="378" t="s">
        <v>169</v>
      </c>
      <c r="P200" s="378" t="s">
        <v>234</v>
      </c>
      <c r="Q200" s="378" t="s">
        <v>235</v>
      </c>
      <c r="R200" s="383" t="str">
        <f t="shared" si="103"/>
        <v>1001121</v>
      </c>
      <c r="S200" s="380">
        <v>1</v>
      </c>
      <c r="T200" s="378" t="s">
        <v>141</v>
      </c>
      <c r="U200" s="377">
        <v>80000</v>
      </c>
      <c r="V200" s="377">
        <f t="shared" si="104"/>
        <v>14400</v>
      </c>
      <c r="W200" s="377">
        <v>0</v>
      </c>
      <c r="X200" s="384">
        <v>201</v>
      </c>
      <c r="Y200" s="385" t="s">
        <v>47</v>
      </c>
      <c r="Z200" s="386">
        <f t="shared" si="95"/>
        <v>65600</v>
      </c>
      <c r="AA200" s="387"/>
      <c r="AB200" s="396"/>
      <c r="AC200" s="379">
        <f t="shared" si="105"/>
        <v>40000</v>
      </c>
      <c r="AD200" s="377"/>
      <c r="AE200" s="377"/>
      <c r="AF200" s="378" t="s">
        <v>231</v>
      </c>
      <c r="AG200" s="389">
        <v>8</v>
      </c>
      <c r="AH200" s="397">
        <v>20</v>
      </c>
      <c r="AI200" s="391" t="s">
        <v>229</v>
      </c>
      <c r="AJ200" s="378"/>
      <c r="AK200" s="378"/>
      <c r="AL200" s="383">
        <v>0</v>
      </c>
      <c r="AM200" s="380" t="s">
        <v>50</v>
      </c>
      <c r="AN200" s="377" t="s">
        <v>51</v>
      </c>
      <c r="AO200" s="377"/>
      <c r="AP200" s="383"/>
      <c r="AQ200" s="383"/>
      <c r="AR200" s="383"/>
      <c r="AS200" s="383"/>
    </row>
    <row r="201" spans="1:47" s="330" customFormat="1" ht="15" customHeight="1" x14ac:dyDescent="0.3">
      <c r="A201" s="430">
        <v>16</v>
      </c>
      <c r="B201" s="440"/>
      <c r="C201" s="403" t="str">
        <f t="shared" si="100"/>
        <v>100016</v>
      </c>
      <c r="D201" s="403" t="str">
        <f t="shared" si="101"/>
        <v>100016/13</v>
      </c>
      <c r="E201" s="404" t="s">
        <v>251</v>
      </c>
      <c r="F201" s="404" t="s">
        <v>252</v>
      </c>
      <c r="G201" s="377">
        <v>1</v>
      </c>
      <c r="H201" s="379">
        <v>100113</v>
      </c>
      <c r="I201" s="403" t="str">
        <f t="shared" si="102"/>
        <v>Б-100113-13</v>
      </c>
      <c r="J201" s="381">
        <v>2</v>
      </c>
      <c r="K201" s="405">
        <v>11</v>
      </c>
      <c r="L201" s="403" t="s">
        <v>42</v>
      </c>
      <c r="M201" s="406">
        <v>1</v>
      </c>
      <c r="N201" s="403">
        <v>18</v>
      </c>
      <c r="O201" s="404" t="s">
        <v>170</v>
      </c>
      <c r="P201" s="404" t="s">
        <v>234</v>
      </c>
      <c r="Q201" s="404" t="s">
        <v>235</v>
      </c>
      <c r="R201" s="407" t="str">
        <f t="shared" si="103"/>
        <v>1001131</v>
      </c>
      <c r="S201" s="403">
        <v>1</v>
      </c>
      <c r="T201" s="404" t="s">
        <v>142</v>
      </c>
      <c r="U201" s="403">
        <v>60000</v>
      </c>
      <c r="V201" s="403">
        <f t="shared" si="104"/>
        <v>10800</v>
      </c>
      <c r="W201" s="403">
        <v>0</v>
      </c>
      <c r="X201" s="384">
        <v>202</v>
      </c>
      <c r="Y201" s="408" t="s">
        <v>47</v>
      </c>
      <c r="Z201" s="386">
        <f t="shared" si="95"/>
        <v>49200</v>
      </c>
      <c r="AA201" s="409"/>
      <c r="AB201" s="409"/>
      <c r="AC201" s="410">
        <f t="shared" si="105"/>
        <v>30000</v>
      </c>
      <c r="AD201" s="403"/>
      <c r="AE201" s="403"/>
      <c r="AF201" s="404" t="s">
        <v>231</v>
      </c>
      <c r="AG201" s="411">
        <v>8</v>
      </c>
      <c r="AH201" s="412">
        <v>13</v>
      </c>
      <c r="AI201" s="413" t="s">
        <v>229</v>
      </c>
      <c r="AJ201" s="404"/>
      <c r="AK201" s="404"/>
      <c r="AL201" s="407">
        <v>0</v>
      </c>
      <c r="AM201" s="403" t="s">
        <v>50</v>
      </c>
      <c r="AN201" s="403" t="s">
        <v>51</v>
      </c>
      <c r="AO201" s="403"/>
      <c r="AP201" s="407"/>
      <c r="AQ201" s="407"/>
      <c r="AR201" s="407"/>
      <c r="AS201" s="407"/>
      <c r="AU201"/>
    </row>
    <row r="202" spans="1:47" ht="15" customHeight="1" x14ac:dyDescent="0.3">
      <c r="A202" s="375">
        <v>17</v>
      </c>
      <c r="B202" s="376"/>
      <c r="C202" s="377" t="str">
        <f>"1000"&amp;A202</f>
        <v>100017</v>
      </c>
      <c r="D202" s="377" t="str">
        <f>"1000"&amp;A202&amp;"/13"</f>
        <v>100017/13</v>
      </c>
      <c r="E202" s="378" t="s">
        <v>251</v>
      </c>
      <c r="F202" s="378" t="s">
        <v>252</v>
      </c>
      <c r="G202" s="377">
        <v>1</v>
      </c>
      <c r="H202" s="379">
        <v>100114</v>
      </c>
      <c r="I202" s="380" t="str">
        <f>"Б-"&amp;H202&amp;"-13"</f>
        <v>Б-100114-13</v>
      </c>
      <c r="J202" s="381">
        <v>2</v>
      </c>
      <c r="K202" s="377">
        <v>7</v>
      </c>
      <c r="L202" s="377" t="s">
        <v>42</v>
      </c>
      <c r="M202" s="381">
        <v>1</v>
      </c>
      <c r="N202" s="377">
        <v>18</v>
      </c>
      <c r="O202" s="378" t="s">
        <v>167</v>
      </c>
      <c r="P202" s="378" t="s">
        <v>234</v>
      </c>
      <c r="Q202" s="378" t="s">
        <v>235</v>
      </c>
      <c r="R202" s="383" t="str">
        <f>H202&amp;"1"</f>
        <v>1001141</v>
      </c>
      <c r="S202" s="380">
        <v>1</v>
      </c>
      <c r="T202" s="378" t="s">
        <v>139</v>
      </c>
      <c r="U202" s="377">
        <v>60975</v>
      </c>
      <c r="V202" s="377">
        <f>U202*0.18</f>
        <v>10975.5</v>
      </c>
      <c r="W202" s="377">
        <v>0</v>
      </c>
      <c r="X202" s="384">
        <v>203</v>
      </c>
      <c r="Y202" s="385" t="s">
        <v>47</v>
      </c>
      <c r="Z202" s="386">
        <f t="shared" si="95"/>
        <v>49999.5</v>
      </c>
      <c r="AA202" s="387"/>
      <c r="AB202" s="388"/>
      <c r="AC202" s="379">
        <f>U202*0.5</f>
        <v>30487.5</v>
      </c>
      <c r="AD202" s="377"/>
      <c r="AE202" s="377"/>
      <c r="AF202" s="378" t="s">
        <v>231</v>
      </c>
      <c r="AG202" s="389">
        <v>8</v>
      </c>
      <c r="AH202" s="390">
        <v>13</v>
      </c>
      <c r="AI202" s="391" t="s">
        <v>229</v>
      </c>
      <c r="AJ202" s="378"/>
      <c r="AK202" s="378"/>
      <c r="AL202" s="383">
        <v>0</v>
      </c>
      <c r="AM202" s="438">
        <v>1</v>
      </c>
      <c r="AN202" s="377" t="s">
        <v>51</v>
      </c>
      <c r="AO202" s="377"/>
      <c r="AP202" s="444">
        <v>10000</v>
      </c>
      <c r="AQ202" s="445" t="s">
        <v>83</v>
      </c>
      <c r="AR202" s="446" t="s">
        <v>84</v>
      </c>
      <c r="AS202" s="383" t="s">
        <v>94</v>
      </c>
    </row>
    <row r="203" spans="1:47" ht="15" customHeight="1" x14ac:dyDescent="0.3">
      <c r="A203" s="375">
        <v>17</v>
      </c>
      <c r="B203" s="376"/>
      <c r="C203" s="377" t="str">
        <f t="shared" ref="C203:C206" si="106">"1000"&amp;A203</f>
        <v>100017</v>
      </c>
      <c r="D203" s="377" t="str">
        <f t="shared" ref="D203:D206" si="107">"1000"&amp;A203&amp;"/13"</f>
        <v>100017/13</v>
      </c>
      <c r="E203" s="378" t="s">
        <v>251</v>
      </c>
      <c r="F203" s="378" t="s">
        <v>252</v>
      </c>
      <c r="G203" s="377">
        <v>1</v>
      </c>
      <c r="H203" s="379">
        <v>100115</v>
      </c>
      <c r="I203" s="380" t="str">
        <f t="shared" si="102"/>
        <v>Б-100115-13</v>
      </c>
      <c r="J203" s="381">
        <v>2</v>
      </c>
      <c r="K203" s="377">
        <v>7</v>
      </c>
      <c r="L203" s="377" t="s">
        <v>42</v>
      </c>
      <c r="M203" s="381">
        <v>1</v>
      </c>
      <c r="N203" s="377">
        <v>18</v>
      </c>
      <c r="O203" s="378" t="s">
        <v>168</v>
      </c>
      <c r="P203" s="378" t="s">
        <v>234</v>
      </c>
      <c r="Q203" s="378" t="s">
        <v>235</v>
      </c>
      <c r="R203" s="383" t="str">
        <f t="shared" ref="R203:R206" si="108">H203&amp;"1"</f>
        <v>1001151</v>
      </c>
      <c r="S203" s="380">
        <v>1</v>
      </c>
      <c r="T203" s="378" t="s">
        <v>140</v>
      </c>
      <c r="U203" s="377">
        <v>90000</v>
      </c>
      <c r="V203" s="377">
        <f t="shared" si="104"/>
        <v>16200</v>
      </c>
      <c r="W203" s="377">
        <v>0</v>
      </c>
      <c r="X203" s="384">
        <v>204</v>
      </c>
      <c r="Y203" s="385" t="s">
        <v>47</v>
      </c>
      <c r="Z203" s="386">
        <f t="shared" si="95"/>
        <v>73800</v>
      </c>
      <c r="AA203" s="387"/>
      <c r="AB203" s="429"/>
      <c r="AC203" s="379">
        <f t="shared" ref="AC203:AC206" si="109">U203*0.5</f>
        <v>45000</v>
      </c>
      <c r="AD203" s="377"/>
      <c r="AE203" s="377"/>
      <c r="AF203" s="378" t="s">
        <v>231</v>
      </c>
      <c r="AG203" s="389">
        <v>8</v>
      </c>
      <c r="AH203" s="395">
        <v>7</v>
      </c>
      <c r="AI203" s="391" t="s">
        <v>229</v>
      </c>
      <c r="AJ203" s="378"/>
      <c r="AK203" s="378"/>
      <c r="AL203" s="383">
        <v>0</v>
      </c>
      <c r="AM203" s="380" t="s">
        <v>50</v>
      </c>
      <c r="AN203" s="377" t="s">
        <v>51</v>
      </c>
      <c r="AO203" s="377"/>
      <c r="AP203" s="383"/>
      <c r="AQ203" s="383"/>
      <c r="AR203" s="383"/>
      <c r="AS203" s="383" t="s">
        <v>96</v>
      </c>
    </row>
    <row r="204" spans="1:47" ht="15" customHeight="1" x14ac:dyDescent="0.3">
      <c r="A204" s="375">
        <v>17</v>
      </c>
      <c r="B204" s="376"/>
      <c r="C204" s="377" t="str">
        <f t="shared" si="106"/>
        <v>100017</v>
      </c>
      <c r="D204" s="377" t="str">
        <f t="shared" si="107"/>
        <v>100017/13</v>
      </c>
      <c r="E204" s="378" t="s">
        <v>251</v>
      </c>
      <c r="F204" s="378" t="s">
        <v>252</v>
      </c>
      <c r="G204" s="377">
        <v>1</v>
      </c>
      <c r="H204" s="379">
        <v>100116</v>
      </c>
      <c r="I204" s="380" t="str">
        <f t="shared" si="102"/>
        <v>Б-100116-13</v>
      </c>
      <c r="J204" s="381">
        <v>2</v>
      </c>
      <c r="K204" s="377">
        <v>7</v>
      </c>
      <c r="L204" s="377" t="s">
        <v>42</v>
      </c>
      <c r="M204" s="381">
        <v>1</v>
      </c>
      <c r="N204" s="377">
        <v>18</v>
      </c>
      <c r="O204" s="378" t="s">
        <v>168</v>
      </c>
      <c r="P204" s="378" t="s">
        <v>234</v>
      </c>
      <c r="Q204" s="378" t="s">
        <v>235</v>
      </c>
      <c r="R204" s="383" t="str">
        <f t="shared" si="108"/>
        <v>1001161</v>
      </c>
      <c r="S204" s="380">
        <v>1</v>
      </c>
      <c r="T204" s="378" t="s">
        <v>140</v>
      </c>
      <c r="U204" s="377">
        <v>90000</v>
      </c>
      <c r="V204" s="377">
        <f t="shared" si="104"/>
        <v>16200</v>
      </c>
      <c r="W204" s="377">
        <v>0</v>
      </c>
      <c r="X204" s="384">
        <v>205</v>
      </c>
      <c r="Y204" s="385" t="s">
        <v>47</v>
      </c>
      <c r="Z204" s="386">
        <f t="shared" si="95"/>
        <v>73800</v>
      </c>
      <c r="AA204" s="387"/>
      <c r="AB204" s="429"/>
      <c r="AC204" s="379">
        <f t="shared" si="109"/>
        <v>45000</v>
      </c>
      <c r="AD204" s="377"/>
      <c r="AE204" s="377"/>
      <c r="AF204" s="378" t="s">
        <v>231</v>
      </c>
      <c r="AG204" s="389">
        <v>8</v>
      </c>
      <c r="AH204" s="395">
        <v>7</v>
      </c>
      <c r="AI204" s="391" t="s">
        <v>229</v>
      </c>
      <c r="AJ204" s="378"/>
      <c r="AK204" s="378"/>
      <c r="AL204" s="383">
        <v>0</v>
      </c>
      <c r="AM204" s="380" t="s">
        <v>50</v>
      </c>
      <c r="AN204" s="377" t="s">
        <v>51</v>
      </c>
      <c r="AO204" s="377"/>
      <c r="AP204" s="383"/>
      <c r="AQ204" s="383"/>
      <c r="AR204" s="383"/>
      <c r="AS204" s="383" t="s">
        <v>97</v>
      </c>
    </row>
    <row r="205" spans="1:47" ht="15" customHeight="1" x14ac:dyDescent="0.3">
      <c r="A205" s="375">
        <v>17</v>
      </c>
      <c r="B205" s="376"/>
      <c r="C205" s="377" t="str">
        <f t="shared" si="106"/>
        <v>100017</v>
      </c>
      <c r="D205" s="377" t="str">
        <f t="shared" si="107"/>
        <v>100017/13</v>
      </c>
      <c r="E205" s="378" t="s">
        <v>251</v>
      </c>
      <c r="F205" s="378" t="s">
        <v>252</v>
      </c>
      <c r="G205" s="377">
        <v>1</v>
      </c>
      <c r="H205" s="379">
        <v>100117</v>
      </c>
      <c r="I205" s="380" t="str">
        <f t="shared" si="102"/>
        <v>Б-100117-13</v>
      </c>
      <c r="J205" s="381">
        <v>2</v>
      </c>
      <c r="K205" s="377">
        <v>7</v>
      </c>
      <c r="L205" s="377" t="s">
        <v>42</v>
      </c>
      <c r="M205" s="381">
        <v>1</v>
      </c>
      <c r="N205" s="377">
        <v>18</v>
      </c>
      <c r="O205" s="378" t="s">
        <v>169</v>
      </c>
      <c r="P205" s="378" t="s">
        <v>234</v>
      </c>
      <c r="Q205" s="378" t="s">
        <v>235</v>
      </c>
      <c r="R205" s="383" t="str">
        <f t="shared" si="108"/>
        <v>1001171</v>
      </c>
      <c r="S205" s="380">
        <v>1</v>
      </c>
      <c r="T205" s="378" t="s">
        <v>141</v>
      </c>
      <c r="U205" s="377">
        <v>80000</v>
      </c>
      <c r="V205" s="377">
        <f t="shared" si="104"/>
        <v>14400</v>
      </c>
      <c r="W205" s="377">
        <v>0</v>
      </c>
      <c r="X205" s="384">
        <v>206</v>
      </c>
      <c r="Y205" s="385" t="s">
        <v>47</v>
      </c>
      <c r="Z205" s="386">
        <f t="shared" si="95"/>
        <v>65600</v>
      </c>
      <c r="AA205" s="387"/>
      <c r="AB205" s="396"/>
      <c r="AC205" s="379">
        <f t="shared" si="109"/>
        <v>40000</v>
      </c>
      <c r="AD205" s="377"/>
      <c r="AE205" s="377"/>
      <c r="AF205" s="378" t="s">
        <v>231</v>
      </c>
      <c r="AG205" s="389">
        <v>8</v>
      </c>
      <c r="AH205" s="397">
        <v>20</v>
      </c>
      <c r="AI205" s="391" t="s">
        <v>229</v>
      </c>
      <c r="AJ205" s="378"/>
      <c r="AK205" s="378"/>
      <c r="AL205" s="383">
        <v>0</v>
      </c>
      <c r="AM205" s="380" t="s">
        <v>50</v>
      </c>
      <c r="AN205" s="377" t="s">
        <v>51</v>
      </c>
      <c r="AO205" s="377"/>
      <c r="AP205" s="383"/>
      <c r="AQ205" s="383"/>
      <c r="AR205" s="383"/>
      <c r="AS205" s="383"/>
    </row>
    <row r="206" spans="1:47" s="330" customFormat="1" ht="15" customHeight="1" x14ac:dyDescent="0.3">
      <c r="A206" s="430">
        <v>17</v>
      </c>
      <c r="B206" s="440"/>
      <c r="C206" s="403" t="str">
        <f t="shared" si="106"/>
        <v>100017</v>
      </c>
      <c r="D206" s="403" t="str">
        <f t="shared" si="107"/>
        <v>100017/13</v>
      </c>
      <c r="E206" s="404" t="s">
        <v>251</v>
      </c>
      <c r="F206" s="404" t="s">
        <v>252</v>
      </c>
      <c r="G206" s="377">
        <v>1</v>
      </c>
      <c r="H206" s="379">
        <v>100118</v>
      </c>
      <c r="I206" s="403" t="str">
        <f t="shared" si="102"/>
        <v>Б-100118-13</v>
      </c>
      <c r="J206" s="381">
        <v>2</v>
      </c>
      <c r="K206" s="405">
        <v>11</v>
      </c>
      <c r="L206" s="403" t="s">
        <v>42</v>
      </c>
      <c r="M206" s="406">
        <v>1</v>
      </c>
      <c r="N206" s="403">
        <v>18</v>
      </c>
      <c r="O206" s="404" t="s">
        <v>170</v>
      </c>
      <c r="P206" s="404" t="s">
        <v>234</v>
      </c>
      <c r="Q206" s="404" t="s">
        <v>235</v>
      </c>
      <c r="R206" s="407" t="str">
        <f t="shared" si="108"/>
        <v>1001181</v>
      </c>
      <c r="S206" s="403">
        <v>1</v>
      </c>
      <c r="T206" s="404" t="s">
        <v>142</v>
      </c>
      <c r="U206" s="403">
        <v>60000</v>
      </c>
      <c r="V206" s="403">
        <f t="shared" si="104"/>
        <v>10800</v>
      </c>
      <c r="W206" s="403">
        <v>0</v>
      </c>
      <c r="X206" s="384">
        <v>207</v>
      </c>
      <c r="Y206" s="408" t="s">
        <v>47</v>
      </c>
      <c r="Z206" s="386">
        <f t="shared" si="95"/>
        <v>49200</v>
      </c>
      <c r="AA206" s="409"/>
      <c r="AB206" s="409"/>
      <c r="AC206" s="410">
        <f t="shared" si="109"/>
        <v>30000</v>
      </c>
      <c r="AD206" s="403"/>
      <c r="AE206" s="403"/>
      <c r="AF206" s="404" t="s">
        <v>231</v>
      </c>
      <c r="AG206" s="411">
        <v>8</v>
      </c>
      <c r="AH206" s="412">
        <v>13</v>
      </c>
      <c r="AI206" s="413" t="s">
        <v>229</v>
      </c>
      <c r="AJ206" s="404"/>
      <c r="AK206" s="404"/>
      <c r="AL206" s="407">
        <v>0</v>
      </c>
      <c r="AM206" s="403" t="s">
        <v>50</v>
      </c>
      <c r="AN206" s="403" t="s">
        <v>51</v>
      </c>
      <c r="AO206" s="403"/>
      <c r="AP206" s="407"/>
      <c r="AQ206" s="407"/>
      <c r="AR206" s="407"/>
      <c r="AS206" s="407"/>
      <c r="AU206"/>
    </row>
    <row r="207" spans="1:47" ht="15" customHeight="1" x14ac:dyDescent="0.3">
      <c r="A207" s="375">
        <v>18</v>
      </c>
      <c r="B207" s="451"/>
      <c r="C207" s="377" t="str">
        <f>"1000"&amp;A207</f>
        <v>100018</v>
      </c>
      <c r="D207" s="377" t="str">
        <f>"1000"&amp;A207&amp;"/13"</f>
        <v>100018/13</v>
      </c>
      <c r="E207" s="378" t="s">
        <v>251</v>
      </c>
      <c r="F207" s="378" t="s">
        <v>252</v>
      </c>
      <c r="G207" s="377">
        <v>1</v>
      </c>
      <c r="H207" s="379">
        <v>100119</v>
      </c>
      <c r="I207" s="380" t="str">
        <f>"Б-"&amp;H207&amp;"-13"</f>
        <v>Б-100119-13</v>
      </c>
      <c r="J207" s="381">
        <v>2</v>
      </c>
      <c r="K207" s="377">
        <v>7</v>
      </c>
      <c r="L207" s="377" t="s">
        <v>42</v>
      </c>
      <c r="M207" s="381">
        <v>1</v>
      </c>
      <c r="N207" s="377">
        <v>18</v>
      </c>
      <c r="O207" s="378" t="s">
        <v>167</v>
      </c>
      <c r="P207" s="378" t="s">
        <v>234</v>
      </c>
      <c r="Q207" s="378" t="s">
        <v>235</v>
      </c>
      <c r="R207" s="383" t="str">
        <f>H207&amp;"1"</f>
        <v>1001191</v>
      </c>
      <c r="S207" s="380">
        <v>1</v>
      </c>
      <c r="T207" s="378" t="s">
        <v>139</v>
      </c>
      <c r="U207" s="377">
        <v>6976</v>
      </c>
      <c r="V207" s="377">
        <f t="shared" si="104"/>
        <v>1255.68</v>
      </c>
      <c r="W207" s="377">
        <v>0</v>
      </c>
      <c r="X207" s="384">
        <v>208</v>
      </c>
      <c r="Y207" s="385" t="s">
        <v>47</v>
      </c>
      <c r="Z207" s="386">
        <f t="shared" si="95"/>
        <v>5720.32</v>
      </c>
      <c r="AA207" s="387"/>
      <c r="AB207" s="388"/>
      <c r="AC207" s="379">
        <f>U207*0.5</f>
        <v>3488</v>
      </c>
      <c r="AD207" s="377"/>
      <c r="AE207" s="377"/>
      <c r="AF207" s="378" t="s">
        <v>231</v>
      </c>
      <c r="AG207" s="389">
        <v>8</v>
      </c>
      <c r="AH207" s="390">
        <v>13</v>
      </c>
      <c r="AI207" s="391" t="s">
        <v>229</v>
      </c>
      <c r="AJ207" s="378"/>
      <c r="AK207" s="378"/>
      <c r="AL207" s="383">
        <v>0</v>
      </c>
      <c r="AM207" s="438">
        <v>1</v>
      </c>
      <c r="AN207" s="377" t="s">
        <v>51</v>
      </c>
      <c r="AO207" s="377"/>
      <c r="AP207" s="444">
        <v>10000</v>
      </c>
      <c r="AQ207" s="445" t="s">
        <v>83</v>
      </c>
      <c r="AR207" s="446" t="s">
        <v>84</v>
      </c>
      <c r="AS207" s="383" t="s">
        <v>94</v>
      </c>
    </row>
    <row r="208" spans="1:47" ht="15" customHeight="1" x14ac:dyDescent="0.3">
      <c r="A208" s="375">
        <v>18</v>
      </c>
      <c r="B208" s="451"/>
      <c r="C208" s="377" t="str">
        <f t="shared" ref="C208:C211" si="110">"1000"&amp;A208</f>
        <v>100018</v>
      </c>
      <c r="D208" s="377" t="str">
        <f t="shared" ref="D208:D211" si="111">"1000"&amp;A208&amp;"/13"</f>
        <v>100018/13</v>
      </c>
      <c r="E208" s="378" t="s">
        <v>251</v>
      </c>
      <c r="F208" s="378" t="s">
        <v>252</v>
      </c>
      <c r="G208" s="377">
        <v>1</v>
      </c>
      <c r="H208" s="379">
        <v>100120</v>
      </c>
      <c r="I208" s="380" t="str">
        <f t="shared" si="102"/>
        <v>Б-100120-13</v>
      </c>
      <c r="J208" s="381">
        <v>2</v>
      </c>
      <c r="K208" s="377">
        <v>7</v>
      </c>
      <c r="L208" s="377" t="s">
        <v>42</v>
      </c>
      <c r="M208" s="381">
        <v>1</v>
      </c>
      <c r="N208" s="377">
        <v>18</v>
      </c>
      <c r="O208" s="378" t="s">
        <v>168</v>
      </c>
      <c r="P208" s="378" t="s">
        <v>234</v>
      </c>
      <c r="Q208" s="378" t="s">
        <v>235</v>
      </c>
      <c r="R208" s="383" t="str">
        <f t="shared" ref="R208:R211" si="112">H208&amp;"1"</f>
        <v>1001201</v>
      </c>
      <c r="S208" s="380">
        <v>1</v>
      </c>
      <c r="T208" s="378" t="s">
        <v>140</v>
      </c>
      <c r="U208" s="377">
        <v>9000</v>
      </c>
      <c r="V208" s="377">
        <f t="shared" si="104"/>
        <v>1620</v>
      </c>
      <c r="W208" s="377">
        <v>0</v>
      </c>
      <c r="X208" s="384">
        <v>209</v>
      </c>
      <c r="Y208" s="385" t="s">
        <v>47</v>
      </c>
      <c r="Z208" s="386">
        <f t="shared" si="95"/>
        <v>7380</v>
      </c>
      <c r="AA208" s="387"/>
      <c r="AB208" s="429"/>
      <c r="AC208" s="379">
        <f t="shared" ref="AC208:AC211" si="113">U208*0.5</f>
        <v>4500</v>
      </c>
      <c r="AD208" s="377"/>
      <c r="AE208" s="377"/>
      <c r="AF208" s="378" t="s">
        <v>231</v>
      </c>
      <c r="AG208" s="389">
        <v>8</v>
      </c>
      <c r="AH208" s="395">
        <v>7</v>
      </c>
      <c r="AI208" s="391" t="s">
        <v>229</v>
      </c>
      <c r="AJ208" s="378"/>
      <c r="AK208" s="378"/>
      <c r="AL208" s="383">
        <v>0</v>
      </c>
      <c r="AM208" s="438">
        <v>1</v>
      </c>
      <c r="AN208" s="377" t="s">
        <v>51</v>
      </c>
      <c r="AO208" s="377"/>
      <c r="AP208" s="444">
        <v>10000</v>
      </c>
      <c r="AQ208" s="445" t="s">
        <v>83</v>
      </c>
      <c r="AR208" s="446" t="s">
        <v>84</v>
      </c>
      <c r="AS208" s="383">
        <v>50000</v>
      </c>
    </row>
    <row r="209" spans="1:46" ht="15" customHeight="1" x14ac:dyDescent="0.3">
      <c r="A209" s="375">
        <v>18</v>
      </c>
      <c r="B209" s="451"/>
      <c r="C209" s="377" t="str">
        <f t="shared" si="110"/>
        <v>100018</v>
      </c>
      <c r="D209" s="377" t="str">
        <f t="shared" si="111"/>
        <v>100018/13</v>
      </c>
      <c r="E209" s="378" t="s">
        <v>251</v>
      </c>
      <c r="F209" s="378" t="s">
        <v>252</v>
      </c>
      <c r="G209" s="377">
        <v>1</v>
      </c>
      <c r="H209" s="379">
        <v>100121</v>
      </c>
      <c r="I209" s="380" t="str">
        <f t="shared" si="102"/>
        <v>Б-100121-13</v>
      </c>
      <c r="J209" s="381">
        <v>2</v>
      </c>
      <c r="K209" s="377">
        <v>7</v>
      </c>
      <c r="L209" s="377" t="s">
        <v>42</v>
      </c>
      <c r="M209" s="381">
        <v>1</v>
      </c>
      <c r="N209" s="377">
        <v>18</v>
      </c>
      <c r="O209" s="378" t="s">
        <v>168</v>
      </c>
      <c r="P209" s="378" t="s">
        <v>234</v>
      </c>
      <c r="Q209" s="378" t="s">
        <v>235</v>
      </c>
      <c r="R209" s="383" t="str">
        <f t="shared" si="112"/>
        <v>1001211</v>
      </c>
      <c r="S209" s="380">
        <v>1</v>
      </c>
      <c r="T209" s="378" t="s">
        <v>140</v>
      </c>
      <c r="U209" s="377">
        <v>9000</v>
      </c>
      <c r="V209" s="377">
        <f t="shared" si="104"/>
        <v>1620</v>
      </c>
      <c r="W209" s="377">
        <v>0</v>
      </c>
      <c r="X209" s="384">
        <v>210</v>
      </c>
      <c r="Y209" s="385" t="s">
        <v>47</v>
      </c>
      <c r="Z209" s="386">
        <f t="shared" si="95"/>
        <v>7380</v>
      </c>
      <c r="AA209" s="387"/>
      <c r="AB209" s="429"/>
      <c r="AC209" s="379">
        <f t="shared" si="113"/>
        <v>4500</v>
      </c>
      <c r="AD209" s="377"/>
      <c r="AE209" s="377"/>
      <c r="AF209" s="378" t="s">
        <v>231</v>
      </c>
      <c r="AG209" s="389">
        <v>8</v>
      </c>
      <c r="AH209" s="395">
        <v>7</v>
      </c>
      <c r="AI209" s="391" t="s">
        <v>229</v>
      </c>
      <c r="AJ209" s="378"/>
      <c r="AK209" s="378"/>
      <c r="AL209" s="383">
        <v>0</v>
      </c>
      <c r="AM209" s="438">
        <v>1</v>
      </c>
      <c r="AN209" s="377" t="s">
        <v>51</v>
      </c>
      <c r="AO209" s="377"/>
      <c r="AP209" s="444">
        <v>10000</v>
      </c>
      <c r="AQ209" s="445" t="s">
        <v>83</v>
      </c>
      <c r="AR209" s="446" t="s">
        <v>84</v>
      </c>
      <c r="AS209" s="383" t="s">
        <v>98</v>
      </c>
    </row>
    <row r="210" spans="1:46" ht="15" customHeight="1" x14ac:dyDescent="0.3">
      <c r="A210" s="375">
        <v>18</v>
      </c>
      <c r="B210" s="451"/>
      <c r="C210" s="377" t="str">
        <f t="shared" si="110"/>
        <v>100018</v>
      </c>
      <c r="D210" s="377" t="str">
        <f t="shared" si="111"/>
        <v>100018/13</v>
      </c>
      <c r="E210" s="378" t="s">
        <v>251</v>
      </c>
      <c r="F210" s="378" t="s">
        <v>252</v>
      </c>
      <c r="G210" s="377">
        <v>1</v>
      </c>
      <c r="H210" s="379">
        <v>100122</v>
      </c>
      <c r="I210" s="380" t="str">
        <f t="shared" si="102"/>
        <v>Б-100122-13</v>
      </c>
      <c r="J210" s="381">
        <v>2</v>
      </c>
      <c r="K210" s="377">
        <v>7</v>
      </c>
      <c r="L210" s="377" t="s">
        <v>42</v>
      </c>
      <c r="M210" s="381">
        <v>1</v>
      </c>
      <c r="N210" s="377">
        <v>18</v>
      </c>
      <c r="O210" s="378" t="s">
        <v>169</v>
      </c>
      <c r="P210" s="378" t="s">
        <v>234</v>
      </c>
      <c r="Q210" s="378" t="s">
        <v>235</v>
      </c>
      <c r="R210" s="383" t="str">
        <f t="shared" si="112"/>
        <v>1001221</v>
      </c>
      <c r="S210" s="380">
        <v>1</v>
      </c>
      <c r="T210" s="378" t="s">
        <v>141</v>
      </c>
      <c r="U210" s="377">
        <v>8000</v>
      </c>
      <c r="V210" s="377">
        <f t="shared" si="104"/>
        <v>1440</v>
      </c>
      <c r="W210" s="377">
        <v>0</v>
      </c>
      <c r="X210" s="384">
        <v>211</v>
      </c>
      <c r="Y210" s="385" t="s">
        <v>47</v>
      </c>
      <c r="Z210" s="386">
        <f t="shared" si="95"/>
        <v>6560</v>
      </c>
      <c r="AA210" s="387"/>
      <c r="AB210" s="396"/>
      <c r="AC210" s="379">
        <f t="shared" si="113"/>
        <v>4000</v>
      </c>
      <c r="AD210" s="377"/>
      <c r="AE210" s="377"/>
      <c r="AF210" s="378" t="s">
        <v>231</v>
      </c>
      <c r="AG210" s="389">
        <v>8</v>
      </c>
      <c r="AH210" s="397">
        <v>20</v>
      </c>
      <c r="AI210" s="391" t="s">
        <v>229</v>
      </c>
      <c r="AJ210" s="378"/>
      <c r="AK210" s="378"/>
      <c r="AL210" s="383">
        <v>0</v>
      </c>
      <c r="AM210" s="438">
        <v>1</v>
      </c>
      <c r="AN210" s="377" t="s">
        <v>51</v>
      </c>
      <c r="AO210" s="377"/>
      <c r="AP210" s="444">
        <v>10000</v>
      </c>
      <c r="AQ210" s="445" t="s">
        <v>83</v>
      </c>
      <c r="AR210" s="446" t="s">
        <v>84</v>
      </c>
      <c r="AS210" s="383"/>
    </row>
    <row r="211" spans="1:46" ht="15" customHeight="1" x14ac:dyDescent="0.3">
      <c r="A211" s="375">
        <v>18</v>
      </c>
      <c r="B211" s="451"/>
      <c r="C211" s="403" t="str">
        <f t="shared" si="110"/>
        <v>100018</v>
      </c>
      <c r="D211" s="403" t="str">
        <f t="shared" si="111"/>
        <v>100018/13</v>
      </c>
      <c r="E211" s="404" t="s">
        <v>251</v>
      </c>
      <c r="F211" s="404" t="s">
        <v>252</v>
      </c>
      <c r="G211" s="377">
        <v>1</v>
      </c>
      <c r="H211" s="379">
        <v>100123</v>
      </c>
      <c r="I211" s="403" t="str">
        <f t="shared" si="102"/>
        <v>Б-100123-13</v>
      </c>
      <c r="J211" s="381">
        <v>2</v>
      </c>
      <c r="K211" s="377">
        <v>7</v>
      </c>
      <c r="L211" s="403" t="s">
        <v>42</v>
      </c>
      <c r="M211" s="406">
        <v>1</v>
      </c>
      <c r="N211" s="403">
        <v>18</v>
      </c>
      <c r="O211" s="404" t="s">
        <v>170</v>
      </c>
      <c r="P211" s="404" t="s">
        <v>234</v>
      </c>
      <c r="Q211" s="404" t="s">
        <v>235</v>
      </c>
      <c r="R211" s="407" t="str">
        <f t="shared" si="112"/>
        <v>1001231</v>
      </c>
      <c r="S211" s="403">
        <v>1</v>
      </c>
      <c r="T211" s="404" t="s">
        <v>142</v>
      </c>
      <c r="U211" s="403">
        <v>6000</v>
      </c>
      <c r="V211" s="403">
        <f t="shared" si="104"/>
        <v>1080</v>
      </c>
      <c r="W211" s="403">
        <v>0</v>
      </c>
      <c r="X211" s="384">
        <v>212</v>
      </c>
      <c r="Y211" s="408" t="s">
        <v>47</v>
      </c>
      <c r="Z211" s="386">
        <f t="shared" si="95"/>
        <v>4920</v>
      </c>
      <c r="AA211" s="409"/>
      <c r="AB211" s="409"/>
      <c r="AC211" s="410">
        <f t="shared" si="113"/>
        <v>3000</v>
      </c>
      <c r="AD211" s="403"/>
      <c r="AE211" s="403"/>
      <c r="AF211" s="404" t="s">
        <v>231</v>
      </c>
      <c r="AG211" s="411">
        <v>8</v>
      </c>
      <c r="AH211" s="412">
        <v>13</v>
      </c>
      <c r="AI211" s="413" t="s">
        <v>229</v>
      </c>
      <c r="AJ211" s="404"/>
      <c r="AK211" s="404"/>
      <c r="AL211" s="407">
        <v>0</v>
      </c>
      <c r="AM211" s="438">
        <v>1</v>
      </c>
      <c r="AN211" s="403" t="s">
        <v>51</v>
      </c>
      <c r="AO211" s="403"/>
      <c r="AP211" s="447">
        <v>10000</v>
      </c>
      <c r="AQ211" s="448" t="s">
        <v>83</v>
      </c>
      <c r="AR211" s="449" t="s">
        <v>84</v>
      </c>
      <c r="AS211" s="407"/>
      <c r="AT211" s="330"/>
    </row>
    <row r="212" spans="1:46" ht="15" customHeight="1" x14ac:dyDescent="0.3">
      <c r="A212" s="375">
        <v>19</v>
      </c>
      <c r="B212" s="376"/>
      <c r="C212" s="377" t="str">
        <f>"1000"&amp;A212</f>
        <v>100019</v>
      </c>
      <c r="D212" s="377" t="str">
        <f>"1000"&amp;A212&amp;"/13"</f>
        <v>100019/13</v>
      </c>
      <c r="E212" s="378" t="s">
        <v>251</v>
      </c>
      <c r="F212" s="378" t="s">
        <v>252</v>
      </c>
      <c r="G212" s="377">
        <v>1</v>
      </c>
      <c r="H212" s="379">
        <v>100124</v>
      </c>
      <c r="I212" s="380" t="str">
        <f>"Б-"&amp;H212&amp;"-13"</f>
        <v>Б-100124-13</v>
      </c>
      <c r="J212" s="381">
        <v>2</v>
      </c>
      <c r="K212" s="382">
        <v>2</v>
      </c>
      <c r="L212" s="377" t="s">
        <v>42</v>
      </c>
      <c r="M212" s="381">
        <v>1</v>
      </c>
      <c r="N212" s="377">
        <v>18</v>
      </c>
      <c r="O212" s="378" t="s">
        <v>167</v>
      </c>
      <c r="P212" s="378" t="s">
        <v>234</v>
      </c>
      <c r="Q212" s="378" t="s">
        <v>235</v>
      </c>
      <c r="R212" s="383" t="str">
        <f>H212&amp;"1"</f>
        <v>1001241</v>
      </c>
      <c r="S212" s="380">
        <v>1</v>
      </c>
      <c r="T212" s="378" t="s">
        <v>139</v>
      </c>
      <c r="U212" s="377">
        <v>50000</v>
      </c>
      <c r="V212" s="377">
        <f>U212*0.18</f>
        <v>9000</v>
      </c>
      <c r="W212" s="377">
        <v>0</v>
      </c>
      <c r="X212" s="384">
        <v>213</v>
      </c>
      <c r="Y212" s="385" t="s">
        <v>47</v>
      </c>
      <c r="Z212" s="386">
        <f t="shared" si="95"/>
        <v>41000</v>
      </c>
      <c r="AA212" s="387"/>
      <c r="AB212" s="388"/>
      <c r="AC212" s="379">
        <f>U212*0.5</f>
        <v>25000</v>
      </c>
      <c r="AD212" s="377"/>
      <c r="AE212" s="377"/>
      <c r="AF212" s="378" t="s">
        <v>231</v>
      </c>
      <c r="AG212" s="389">
        <v>8</v>
      </c>
      <c r="AH212" s="390">
        <v>13</v>
      </c>
      <c r="AI212" s="391" t="s">
        <v>229</v>
      </c>
      <c r="AJ212" s="378"/>
      <c r="AK212" s="378"/>
      <c r="AL212" s="383">
        <v>0</v>
      </c>
      <c r="AM212" s="380" t="s">
        <v>50</v>
      </c>
      <c r="AN212" s="377" t="s">
        <v>51</v>
      </c>
      <c r="AO212" s="377"/>
      <c r="AP212" s="383"/>
      <c r="AQ212" s="383"/>
      <c r="AR212" s="383"/>
      <c r="AS212" s="380" t="s">
        <v>65</v>
      </c>
    </row>
    <row r="213" spans="1:46" ht="15" customHeight="1" x14ac:dyDescent="0.3">
      <c r="A213" s="375">
        <v>19</v>
      </c>
      <c r="B213" s="376"/>
      <c r="C213" s="377" t="str">
        <f t="shared" ref="C213:C216" si="114">"1000"&amp;A213</f>
        <v>100019</v>
      </c>
      <c r="D213" s="377" t="str">
        <f t="shared" ref="D213:D216" si="115">"1000"&amp;A213&amp;"/13"</f>
        <v>100019/13</v>
      </c>
      <c r="E213" s="378" t="s">
        <v>251</v>
      </c>
      <c r="F213" s="378" t="s">
        <v>252</v>
      </c>
      <c r="G213" s="377">
        <v>1</v>
      </c>
      <c r="H213" s="379">
        <v>100125</v>
      </c>
      <c r="I213" s="380" t="str">
        <f t="shared" ref="I213:I226" si="116">"Б-"&amp;H213&amp;"-13"</f>
        <v>Б-100125-13</v>
      </c>
      <c r="J213" s="381">
        <v>2</v>
      </c>
      <c r="K213" s="377">
        <v>7</v>
      </c>
      <c r="L213" s="377" t="s">
        <v>42</v>
      </c>
      <c r="M213" s="381">
        <v>1</v>
      </c>
      <c r="N213" s="377">
        <v>18</v>
      </c>
      <c r="O213" s="378" t="s">
        <v>168</v>
      </c>
      <c r="P213" s="378" t="s">
        <v>234</v>
      </c>
      <c r="Q213" s="378" t="s">
        <v>235</v>
      </c>
      <c r="R213" s="383" t="str">
        <f t="shared" ref="R213:R216" si="117">H213&amp;"1"</f>
        <v>1001251</v>
      </c>
      <c r="S213" s="380">
        <v>1</v>
      </c>
      <c r="T213" s="378" t="s">
        <v>140</v>
      </c>
      <c r="U213" s="377">
        <v>50000</v>
      </c>
      <c r="V213" s="377">
        <f t="shared" ref="V213:V226" si="118">U213*0.18</f>
        <v>9000</v>
      </c>
      <c r="W213" s="377">
        <v>0</v>
      </c>
      <c r="X213" s="384">
        <v>214</v>
      </c>
      <c r="Y213" s="385" t="s">
        <v>47</v>
      </c>
      <c r="Z213" s="386">
        <f t="shared" si="95"/>
        <v>41000</v>
      </c>
      <c r="AA213" s="387"/>
      <c r="AB213" s="429"/>
      <c r="AC213" s="379">
        <f t="shared" ref="AC213:AC216" si="119">U213*0.5</f>
        <v>25000</v>
      </c>
      <c r="AD213" s="377"/>
      <c r="AE213" s="377"/>
      <c r="AF213" s="378" t="s">
        <v>231</v>
      </c>
      <c r="AG213" s="389">
        <v>8</v>
      </c>
      <c r="AH213" s="395">
        <v>7</v>
      </c>
      <c r="AI213" s="391" t="s">
        <v>229</v>
      </c>
      <c r="AJ213" s="378"/>
      <c r="AK213" s="378"/>
      <c r="AL213" s="383">
        <v>0</v>
      </c>
      <c r="AM213" s="380" t="s">
        <v>50</v>
      </c>
      <c r="AN213" s="377" t="s">
        <v>51</v>
      </c>
      <c r="AO213" s="377"/>
      <c r="AP213" s="383"/>
      <c r="AQ213" s="383"/>
      <c r="AR213" s="383"/>
    </row>
    <row r="214" spans="1:46" ht="15" customHeight="1" x14ac:dyDescent="0.3">
      <c r="A214" s="375">
        <v>19</v>
      </c>
      <c r="B214" s="376"/>
      <c r="C214" s="377" t="str">
        <f t="shared" si="114"/>
        <v>100019</v>
      </c>
      <c r="D214" s="377" t="str">
        <f t="shared" si="115"/>
        <v>100019/13</v>
      </c>
      <c r="E214" s="378" t="s">
        <v>251</v>
      </c>
      <c r="F214" s="378" t="s">
        <v>252</v>
      </c>
      <c r="G214" s="377">
        <v>1</v>
      </c>
      <c r="H214" s="379">
        <v>100126</v>
      </c>
      <c r="I214" s="380" t="str">
        <f t="shared" si="116"/>
        <v>Б-100126-13</v>
      </c>
      <c r="J214" s="381">
        <v>2</v>
      </c>
      <c r="K214" s="377">
        <v>7</v>
      </c>
      <c r="L214" s="377" t="s">
        <v>42</v>
      </c>
      <c r="M214" s="381">
        <v>1</v>
      </c>
      <c r="N214" s="377">
        <v>18</v>
      </c>
      <c r="O214" s="378" t="s">
        <v>168</v>
      </c>
      <c r="P214" s="378" t="s">
        <v>234</v>
      </c>
      <c r="Q214" s="378" t="s">
        <v>235</v>
      </c>
      <c r="R214" s="383" t="str">
        <f t="shared" si="117"/>
        <v>1001261</v>
      </c>
      <c r="S214" s="380">
        <v>1</v>
      </c>
      <c r="T214" s="378" t="s">
        <v>140</v>
      </c>
      <c r="U214" s="377">
        <v>50000</v>
      </c>
      <c r="V214" s="377">
        <f t="shared" si="118"/>
        <v>9000</v>
      </c>
      <c r="W214" s="377">
        <v>0</v>
      </c>
      <c r="X214" s="384">
        <v>215</v>
      </c>
      <c r="Y214" s="385" t="s">
        <v>47</v>
      </c>
      <c r="Z214" s="386">
        <f t="shared" si="95"/>
        <v>41000</v>
      </c>
      <c r="AA214" s="387"/>
      <c r="AB214" s="429"/>
      <c r="AC214" s="379">
        <v>100000</v>
      </c>
      <c r="AD214" s="377"/>
      <c r="AE214" s="377"/>
      <c r="AF214" s="378" t="s">
        <v>231</v>
      </c>
      <c r="AG214" s="389">
        <v>8</v>
      </c>
      <c r="AH214" s="395">
        <v>7</v>
      </c>
      <c r="AI214" s="391" t="s">
        <v>229</v>
      </c>
      <c r="AJ214" s="378"/>
      <c r="AK214" s="378"/>
      <c r="AL214" s="383">
        <v>0</v>
      </c>
      <c r="AM214" s="380" t="s">
        <v>50</v>
      </c>
      <c r="AN214" s="377" t="s">
        <v>51</v>
      </c>
      <c r="AO214" s="377"/>
      <c r="AP214" s="383"/>
      <c r="AQ214" s="383"/>
      <c r="AR214" s="383"/>
    </row>
    <row r="215" spans="1:46" ht="15" customHeight="1" x14ac:dyDescent="0.3">
      <c r="A215" s="375">
        <v>19</v>
      </c>
      <c r="B215" s="376"/>
      <c r="C215" s="377" t="str">
        <f t="shared" si="114"/>
        <v>100019</v>
      </c>
      <c r="D215" s="377" t="str">
        <f t="shared" si="115"/>
        <v>100019/13</v>
      </c>
      <c r="E215" s="378" t="s">
        <v>251</v>
      </c>
      <c r="F215" s="378" t="s">
        <v>252</v>
      </c>
      <c r="G215" s="377">
        <v>1</v>
      </c>
      <c r="H215" s="379">
        <v>100127</v>
      </c>
      <c r="I215" s="380" t="str">
        <f t="shared" si="116"/>
        <v>Б-100127-13</v>
      </c>
      <c r="J215" s="381">
        <v>2</v>
      </c>
      <c r="K215" s="382">
        <v>11</v>
      </c>
      <c r="L215" s="377" t="s">
        <v>42</v>
      </c>
      <c r="M215" s="381">
        <v>1</v>
      </c>
      <c r="N215" s="377">
        <v>18</v>
      </c>
      <c r="O215" s="378" t="s">
        <v>169</v>
      </c>
      <c r="P215" s="378" t="s">
        <v>234</v>
      </c>
      <c r="Q215" s="378" t="s">
        <v>235</v>
      </c>
      <c r="R215" s="383" t="str">
        <f t="shared" si="117"/>
        <v>1001271</v>
      </c>
      <c r="S215" s="380">
        <v>1</v>
      </c>
      <c r="T215" s="378" t="s">
        <v>141</v>
      </c>
      <c r="U215" s="377">
        <v>50000</v>
      </c>
      <c r="V215" s="377">
        <f t="shared" si="118"/>
        <v>9000</v>
      </c>
      <c r="W215" s="377">
        <v>0</v>
      </c>
      <c r="X215" s="384">
        <v>216</v>
      </c>
      <c r="Y215" s="385" t="s">
        <v>47</v>
      </c>
      <c r="Z215" s="386">
        <f t="shared" si="95"/>
        <v>41000</v>
      </c>
      <c r="AA215" s="387"/>
      <c r="AB215" s="396"/>
      <c r="AC215" s="379">
        <f t="shared" si="119"/>
        <v>25000</v>
      </c>
      <c r="AD215" s="377"/>
      <c r="AE215" s="377"/>
      <c r="AF215" s="378" t="s">
        <v>231</v>
      </c>
      <c r="AG215" s="389">
        <v>8</v>
      </c>
      <c r="AH215" s="397">
        <v>20</v>
      </c>
      <c r="AI215" s="391" t="s">
        <v>229</v>
      </c>
      <c r="AJ215" s="378"/>
      <c r="AK215" s="378"/>
      <c r="AL215" s="383">
        <v>0</v>
      </c>
      <c r="AM215" s="380" t="s">
        <v>50</v>
      </c>
      <c r="AN215" s="377" t="s">
        <v>51</v>
      </c>
      <c r="AO215" s="377"/>
      <c r="AP215" s="383"/>
      <c r="AQ215" s="383"/>
      <c r="AR215" s="383"/>
    </row>
    <row r="216" spans="1:46" ht="15" customHeight="1" x14ac:dyDescent="0.3">
      <c r="A216" s="375">
        <v>19</v>
      </c>
      <c r="B216" s="376"/>
      <c r="C216" s="377" t="str">
        <f t="shared" si="114"/>
        <v>100019</v>
      </c>
      <c r="D216" s="377" t="str">
        <f t="shared" si="115"/>
        <v>100019/13</v>
      </c>
      <c r="E216" s="378" t="s">
        <v>251</v>
      </c>
      <c r="F216" s="378" t="s">
        <v>252</v>
      </c>
      <c r="G216" s="377">
        <v>1</v>
      </c>
      <c r="H216" s="379">
        <v>100128</v>
      </c>
      <c r="I216" s="380" t="str">
        <f t="shared" si="116"/>
        <v>Б-100128-13</v>
      </c>
      <c r="J216" s="381">
        <v>2</v>
      </c>
      <c r="K216" s="398">
        <v>1</v>
      </c>
      <c r="L216" s="377" t="s">
        <v>42</v>
      </c>
      <c r="M216" s="381">
        <v>1</v>
      </c>
      <c r="N216" s="377">
        <v>18</v>
      </c>
      <c r="O216" s="378" t="s">
        <v>170</v>
      </c>
      <c r="P216" s="378" t="s">
        <v>234</v>
      </c>
      <c r="Q216" s="378" t="s">
        <v>235</v>
      </c>
      <c r="R216" s="383" t="str">
        <f t="shared" si="117"/>
        <v>1001281</v>
      </c>
      <c r="S216" s="380">
        <v>1</v>
      </c>
      <c r="T216" s="378" t="s">
        <v>142</v>
      </c>
      <c r="U216" s="377">
        <v>50000</v>
      </c>
      <c r="V216" s="377">
        <f t="shared" si="118"/>
        <v>9000</v>
      </c>
      <c r="W216" s="377">
        <v>0</v>
      </c>
      <c r="X216" s="384">
        <v>217</v>
      </c>
      <c r="Y216" s="385" t="s">
        <v>47</v>
      </c>
      <c r="Z216" s="386">
        <f t="shared" si="95"/>
        <v>41000</v>
      </c>
      <c r="AA216" s="387"/>
      <c r="AB216" s="396"/>
      <c r="AC216" s="379">
        <f t="shared" si="119"/>
        <v>25000</v>
      </c>
      <c r="AD216" s="377"/>
      <c r="AE216" s="377"/>
      <c r="AF216" s="378" t="s">
        <v>231</v>
      </c>
      <c r="AG216" s="389">
        <v>8</v>
      </c>
      <c r="AH216" s="397">
        <v>13</v>
      </c>
      <c r="AI216" s="391" t="s">
        <v>229</v>
      </c>
      <c r="AJ216" s="378"/>
      <c r="AK216" s="378"/>
      <c r="AL216" s="383">
        <v>0</v>
      </c>
      <c r="AM216" s="380" t="s">
        <v>50</v>
      </c>
      <c r="AN216" s="377" t="s">
        <v>51</v>
      </c>
      <c r="AO216" s="377"/>
      <c r="AP216" s="383"/>
      <c r="AQ216" s="383"/>
      <c r="AR216" s="383"/>
    </row>
    <row r="217" spans="1:46" ht="15" customHeight="1" x14ac:dyDescent="0.3">
      <c r="A217" s="375">
        <v>19</v>
      </c>
      <c r="B217" s="376"/>
      <c r="C217" s="377" t="str">
        <f>"1000"&amp;A217</f>
        <v>100019</v>
      </c>
      <c r="D217" s="377" t="str">
        <f>"1000"&amp;A217&amp;"/13"</f>
        <v>100019/13</v>
      </c>
      <c r="E217" s="378" t="s">
        <v>251</v>
      </c>
      <c r="F217" s="378" t="s">
        <v>252</v>
      </c>
      <c r="G217" s="377">
        <v>1</v>
      </c>
      <c r="H217" s="379">
        <v>100129</v>
      </c>
      <c r="I217" s="380" t="str">
        <f>"Б-"&amp;H217&amp;"-13"</f>
        <v>Б-100129-13</v>
      </c>
      <c r="J217" s="381">
        <v>2</v>
      </c>
      <c r="K217" s="377">
        <v>7</v>
      </c>
      <c r="L217" s="377" t="s">
        <v>42</v>
      </c>
      <c r="M217" s="381">
        <v>1</v>
      </c>
      <c r="N217" s="377">
        <v>18</v>
      </c>
      <c r="O217" s="378" t="s">
        <v>167</v>
      </c>
      <c r="P217" s="378" t="s">
        <v>234</v>
      </c>
      <c r="Q217" s="378" t="s">
        <v>235</v>
      </c>
      <c r="R217" s="383" t="str">
        <f>H217&amp;"1"</f>
        <v>1001291</v>
      </c>
      <c r="S217" s="380">
        <v>1</v>
      </c>
      <c r="T217" s="394" t="s">
        <v>143</v>
      </c>
      <c r="U217" s="377">
        <v>50000</v>
      </c>
      <c r="V217" s="377">
        <f>U217*0.18</f>
        <v>9000</v>
      </c>
      <c r="W217" s="377">
        <v>0</v>
      </c>
      <c r="X217" s="384">
        <v>218</v>
      </c>
      <c r="Y217" s="385" t="s">
        <v>47</v>
      </c>
      <c r="Z217" s="386">
        <f t="shared" si="95"/>
        <v>41000</v>
      </c>
      <c r="AA217" s="387"/>
      <c r="AB217" s="388"/>
      <c r="AC217" s="379">
        <f>U217*0.5</f>
        <v>25000</v>
      </c>
      <c r="AD217" s="377"/>
      <c r="AE217" s="377"/>
      <c r="AF217" s="394" t="s">
        <v>232</v>
      </c>
      <c r="AG217" s="389">
        <v>8</v>
      </c>
      <c r="AH217" s="390">
        <v>13</v>
      </c>
      <c r="AI217" s="391" t="s">
        <v>229</v>
      </c>
      <c r="AJ217" s="378"/>
      <c r="AK217" s="378"/>
      <c r="AL217" s="383">
        <v>0</v>
      </c>
      <c r="AM217" s="380" t="s">
        <v>50</v>
      </c>
      <c r="AN217" s="377" t="s">
        <v>51</v>
      </c>
      <c r="AO217" s="377"/>
      <c r="AP217" s="383"/>
      <c r="AQ217" s="383"/>
      <c r="AR217" s="383"/>
    </row>
    <row r="218" spans="1:46" ht="15" customHeight="1" x14ac:dyDescent="0.3">
      <c r="A218" s="375">
        <v>19</v>
      </c>
      <c r="B218" s="376"/>
      <c r="C218" s="377" t="str">
        <f t="shared" ref="C218:C221" si="120">"1000"&amp;A218</f>
        <v>100019</v>
      </c>
      <c r="D218" s="377" t="str">
        <f t="shared" ref="D218:D221" si="121">"1000"&amp;A218&amp;"/13"</f>
        <v>100019/13</v>
      </c>
      <c r="E218" s="378" t="s">
        <v>251</v>
      </c>
      <c r="F218" s="378" t="s">
        <v>252</v>
      </c>
      <c r="G218" s="377">
        <v>1</v>
      </c>
      <c r="H218" s="379">
        <v>100130</v>
      </c>
      <c r="I218" s="380" t="str">
        <f t="shared" si="116"/>
        <v>Б-100130-13</v>
      </c>
      <c r="J218" s="381">
        <v>2</v>
      </c>
      <c r="K218" s="398">
        <v>12</v>
      </c>
      <c r="L218" s="377" t="s">
        <v>42</v>
      </c>
      <c r="M218" s="381">
        <v>1</v>
      </c>
      <c r="N218" s="377">
        <v>18</v>
      </c>
      <c r="O218" s="378" t="s">
        <v>168</v>
      </c>
      <c r="P218" s="378" t="s">
        <v>234</v>
      </c>
      <c r="Q218" s="378" t="s">
        <v>235</v>
      </c>
      <c r="R218" s="383" t="str">
        <f t="shared" ref="R218:R221" si="122">H218&amp;"1"</f>
        <v>1001301</v>
      </c>
      <c r="S218" s="380">
        <v>1</v>
      </c>
      <c r="T218" s="394" t="s">
        <v>144</v>
      </c>
      <c r="U218" s="377">
        <v>50000</v>
      </c>
      <c r="V218" s="377">
        <f t="shared" si="118"/>
        <v>9000</v>
      </c>
      <c r="W218" s="377">
        <v>0</v>
      </c>
      <c r="X218" s="384">
        <v>219</v>
      </c>
      <c r="Y218" s="385" t="s">
        <v>47</v>
      </c>
      <c r="Z218" s="386">
        <f t="shared" si="95"/>
        <v>41000</v>
      </c>
      <c r="AA218" s="387"/>
      <c r="AB218" s="429"/>
      <c r="AC218" s="379">
        <f t="shared" ref="AC218:AC221" si="123">U218*0.5</f>
        <v>25000</v>
      </c>
      <c r="AD218" s="377"/>
      <c r="AE218" s="377"/>
      <c r="AF218" s="394" t="s">
        <v>232</v>
      </c>
      <c r="AG218" s="389">
        <v>8</v>
      </c>
      <c r="AH218" s="395">
        <v>7</v>
      </c>
      <c r="AI218" s="391" t="s">
        <v>229</v>
      </c>
      <c r="AJ218" s="378"/>
      <c r="AK218" s="378"/>
      <c r="AL218" s="383">
        <v>0</v>
      </c>
      <c r="AM218" s="380" t="s">
        <v>50</v>
      </c>
      <c r="AN218" s="377" t="s">
        <v>51</v>
      </c>
      <c r="AO218" s="377"/>
      <c r="AP218" s="383"/>
      <c r="AQ218" s="383"/>
      <c r="AR218" s="383"/>
    </row>
    <row r="219" spans="1:46" ht="15" customHeight="1" x14ac:dyDescent="0.3">
      <c r="A219" s="375">
        <v>19</v>
      </c>
      <c r="B219" s="376"/>
      <c r="C219" s="377" t="str">
        <f t="shared" si="120"/>
        <v>100019</v>
      </c>
      <c r="D219" s="377" t="str">
        <f t="shared" si="121"/>
        <v>100019/13</v>
      </c>
      <c r="E219" s="378" t="s">
        <v>251</v>
      </c>
      <c r="F219" s="378" t="s">
        <v>252</v>
      </c>
      <c r="G219" s="377">
        <v>1</v>
      </c>
      <c r="H219" s="379">
        <v>100131</v>
      </c>
      <c r="I219" s="380" t="str">
        <f t="shared" si="116"/>
        <v>Б-100131-13</v>
      </c>
      <c r="J219" s="381">
        <v>2</v>
      </c>
      <c r="K219" s="377">
        <v>7</v>
      </c>
      <c r="L219" s="377" t="s">
        <v>42</v>
      </c>
      <c r="M219" s="381">
        <v>1</v>
      </c>
      <c r="N219" s="377">
        <v>18</v>
      </c>
      <c r="O219" s="378" t="s">
        <v>168</v>
      </c>
      <c r="P219" s="378" t="s">
        <v>234</v>
      </c>
      <c r="Q219" s="378" t="s">
        <v>235</v>
      </c>
      <c r="R219" s="383" t="str">
        <f t="shared" si="122"/>
        <v>1001311</v>
      </c>
      <c r="S219" s="380">
        <v>1</v>
      </c>
      <c r="T219" s="394" t="s">
        <v>144</v>
      </c>
      <c r="U219" s="377">
        <v>50000</v>
      </c>
      <c r="V219" s="377">
        <f t="shared" si="118"/>
        <v>9000</v>
      </c>
      <c r="W219" s="377">
        <v>0</v>
      </c>
      <c r="X219" s="384">
        <v>220</v>
      </c>
      <c r="Y219" s="385" t="s">
        <v>47</v>
      </c>
      <c r="Z219" s="386">
        <f t="shared" si="95"/>
        <v>41000</v>
      </c>
      <c r="AA219" s="387"/>
      <c r="AB219" s="429"/>
      <c r="AC219" s="379">
        <f t="shared" si="123"/>
        <v>25000</v>
      </c>
      <c r="AD219" s="377"/>
      <c r="AE219" s="377"/>
      <c r="AF219" s="394" t="s">
        <v>232</v>
      </c>
      <c r="AG219" s="389">
        <v>8</v>
      </c>
      <c r="AH219" s="395">
        <v>7</v>
      </c>
      <c r="AI219" s="391" t="s">
        <v>229</v>
      </c>
      <c r="AJ219" s="378"/>
      <c r="AK219" s="378"/>
      <c r="AL219" s="383">
        <v>0</v>
      </c>
      <c r="AM219" s="380" t="s">
        <v>50</v>
      </c>
      <c r="AN219" s="377" t="s">
        <v>51</v>
      </c>
      <c r="AO219" s="377"/>
      <c r="AP219" s="383"/>
      <c r="AQ219" s="383"/>
      <c r="AR219" s="383"/>
    </row>
    <row r="220" spans="1:46" ht="15" customHeight="1" x14ac:dyDescent="0.3">
      <c r="A220" s="375">
        <v>19</v>
      </c>
      <c r="B220" s="376"/>
      <c r="C220" s="377" t="str">
        <f t="shared" si="120"/>
        <v>100019</v>
      </c>
      <c r="D220" s="377" t="str">
        <f t="shared" si="121"/>
        <v>100019/13</v>
      </c>
      <c r="E220" s="378" t="s">
        <v>251</v>
      </c>
      <c r="F220" s="378" t="s">
        <v>252</v>
      </c>
      <c r="G220" s="377">
        <v>1</v>
      </c>
      <c r="H220" s="379">
        <v>100132</v>
      </c>
      <c r="I220" s="380" t="str">
        <f t="shared" si="116"/>
        <v>Б-100132-13</v>
      </c>
      <c r="J220" s="381">
        <v>2</v>
      </c>
      <c r="K220" s="398">
        <v>11</v>
      </c>
      <c r="L220" s="377" t="s">
        <v>42</v>
      </c>
      <c r="M220" s="381">
        <v>1</v>
      </c>
      <c r="N220" s="377">
        <v>18</v>
      </c>
      <c r="O220" s="378" t="s">
        <v>169</v>
      </c>
      <c r="P220" s="378" t="s">
        <v>234</v>
      </c>
      <c r="Q220" s="378" t="s">
        <v>235</v>
      </c>
      <c r="R220" s="383" t="str">
        <f t="shared" si="122"/>
        <v>1001321</v>
      </c>
      <c r="S220" s="380">
        <v>1</v>
      </c>
      <c r="T220" s="394" t="s">
        <v>145</v>
      </c>
      <c r="U220" s="377">
        <v>50000</v>
      </c>
      <c r="V220" s="377">
        <f t="shared" si="118"/>
        <v>9000</v>
      </c>
      <c r="W220" s="377">
        <v>0</v>
      </c>
      <c r="X220" s="384">
        <v>221</v>
      </c>
      <c r="Y220" s="385" t="s">
        <v>47</v>
      </c>
      <c r="Z220" s="386">
        <f t="shared" si="95"/>
        <v>41000</v>
      </c>
      <c r="AA220" s="387"/>
      <c r="AB220" s="396"/>
      <c r="AC220" s="379">
        <f t="shared" si="123"/>
        <v>25000</v>
      </c>
      <c r="AD220" s="377"/>
      <c r="AE220" s="377"/>
      <c r="AF220" s="394" t="s">
        <v>232</v>
      </c>
      <c r="AG220" s="389">
        <v>8</v>
      </c>
      <c r="AH220" s="397">
        <v>20</v>
      </c>
      <c r="AI220" s="391" t="s">
        <v>229</v>
      </c>
      <c r="AJ220" s="378"/>
      <c r="AK220" s="378"/>
      <c r="AL220" s="383">
        <v>0</v>
      </c>
      <c r="AM220" s="380" t="s">
        <v>50</v>
      </c>
      <c r="AN220" s="377" t="s">
        <v>51</v>
      </c>
      <c r="AO220" s="377"/>
      <c r="AP220" s="383"/>
      <c r="AQ220" s="383"/>
      <c r="AR220" s="383"/>
    </row>
    <row r="221" spans="1:46" ht="15" customHeight="1" x14ac:dyDescent="0.3">
      <c r="A221" s="375">
        <v>19</v>
      </c>
      <c r="B221" s="376"/>
      <c r="C221" s="377" t="str">
        <f t="shared" si="120"/>
        <v>100019</v>
      </c>
      <c r="D221" s="377" t="str">
        <f t="shared" si="121"/>
        <v>100019/13</v>
      </c>
      <c r="E221" s="378" t="s">
        <v>251</v>
      </c>
      <c r="F221" s="378" t="s">
        <v>252</v>
      </c>
      <c r="G221" s="377">
        <v>1</v>
      </c>
      <c r="H221" s="379">
        <v>100133</v>
      </c>
      <c r="I221" s="380" t="str">
        <f t="shared" si="116"/>
        <v>Б-100133-13</v>
      </c>
      <c r="J221" s="381">
        <v>2</v>
      </c>
      <c r="K221" s="398">
        <v>1</v>
      </c>
      <c r="L221" s="377" t="s">
        <v>42</v>
      </c>
      <c r="M221" s="381">
        <v>1</v>
      </c>
      <c r="N221" s="377">
        <v>18</v>
      </c>
      <c r="O221" s="378" t="s">
        <v>170</v>
      </c>
      <c r="P221" s="378" t="s">
        <v>234</v>
      </c>
      <c r="Q221" s="378" t="s">
        <v>235</v>
      </c>
      <c r="R221" s="383" t="str">
        <f t="shared" si="122"/>
        <v>1001331</v>
      </c>
      <c r="S221" s="380">
        <v>1</v>
      </c>
      <c r="T221" s="394" t="s">
        <v>146</v>
      </c>
      <c r="U221" s="377">
        <v>50000</v>
      </c>
      <c r="V221" s="377">
        <f t="shared" si="118"/>
        <v>9000</v>
      </c>
      <c r="W221" s="377">
        <v>0</v>
      </c>
      <c r="X221" s="384">
        <v>222</v>
      </c>
      <c r="Y221" s="385" t="s">
        <v>47</v>
      </c>
      <c r="Z221" s="386">
        <f t="shared" si="95"/>
        <v>41000</v>
      </c>
      <c r="AA221" s="387"/>
      <c r="AB221" s="396"/>
      <c r="AC221" s="379">
        <f t="shared" si="123"/>
        <v>25000</v>
      </c>
      <c r="AD221" s="377"/>
      <c r="AE221" s="377"/>
      <c r="AF221" s="394" t="s">
        <v>232</v>
      </c>
      <c r="AG221" s="389">
        <v>8</v>
      </c>
      <c r="AH221" s="397">
        <v>13</v>
      </c>
      <c r="AI221" s="391" t="s">
        <v>229</v>
      </c>
      <c r="AJ221" s="378"/>
      <c r="AK221" s="378"/>
      <c r="AL221" s="383">
        <v>0</v>
      </c>
      <c r="AM221" s="380" t="s">
        <v>50</v>
      </c>
      <c r="AN221" s="377" t="s">
        <v>51</v>
      </c>
      <c r="AO221" s="377"/>
      <c r="AP221" s="383"/>
      <c r="AQ221" s="383"/>
      <c r="AR221" s="383"/>
    </row>
    <row r="222" spans="1:46" ht="15" customHeight="1" x14ac:dyDescent="0.3">
      <c r="A222" s="375">
        <v>19</v>
      </c>
      <c r="B222" s="376"/>
      <c r="C222" s="377" t="str">
        <f>"1000"&amp;A222</f>
        <v>100019</v>
      </c>
      <c r="D222" s="377" t="str">
        <f>"1000"&amp;A222&amp;"/13"</f>
        <v>100019/13</v>
      </c>
      <c r="E222" s="378" t="s">
        <v>251</v>
      </c>
      <c r="F222" s="378" t="s">
        <v>252</v>
      </c>
      <c r="G222" s="377">
        <v>1</v>
      </c>
      <c r="H222" s="379">
        <v>100134</v>
      </c>
      <c r="I222" s="380" t="str">
        <f>"Б-"&amp;H222&amp;"-13"</f>
        <v>Б-100134-13</v>
      </c>
      <c r="J222" s="381">
        <v>2</v>
      </c>
      <c r="K222" s="377">
        <v>7</v>
      </c>
      <c r="L222" s="377" t="s">
        <v>42</v>
      </c>
      <c r="M222" s="381">
        <v>1</v>
      </c>
      <c r="N222" s="377">
        <v>18</v>
      </c>
      <c r="O222" s="378" t="s">
        <v>167</v>
      </c>
      <c r="P222" s="378" t="s">
        <v>234</v>
      </c>
      <c r="Q222" s="378" t="s">
        <v>235</v>
      </c>
      <c r="R222" s="383" t="str">
        <f>H222&amp;"1"</f>
        <v>1001341</v>
      </c>
      <c r="S222" s="380">
        <v>1</v>
      </c>
      <c r="T222" s="399" t="s">
        <v>147</v>
      </c>
      <c r="U222" s="377">
        <v>50000</v>
      </c>
      <c r="V222" s="377">
        <f>U222*0.18</f>
        <v>9000</v>
      </c>
      <c r="W222" s="377">
        <v>0</v>
      </c>
      <c r="X222" s="384">
        <v>223</v>
      </c>
      <c r="Y222" s="385" t="s">
        <v>47</v>
      </c>
      <c r="Z222" s="386">
        <f t="shared" si="95"/>
        <v>41000</v>
      </c>
      <c r="AA222" s="387"/>
      <c r="AB222" s="388"/>
      <c r="AC222" s="379">
        <f>U222*0.5</f>
        <v>25000</v>
      </c>
      <c r="AD222" s="377"/>
      <c r="AE222" s="377"/>
      <c r="AF222" s="399" t="s">
        <v>422</v>
      </c>
      <c r="AG222" s="389">
        <v>8</v>
      </c>
      <c r="AH222" s="390">
        <v>13</v>
      </c>
      <c r="AI222" s="391" t="s">
        <v>229</v>
      </c>
      <c r="AJ222" s="378"/>
      <c r="AK222" s="378"/>
      <c r="AL222" s="383">
        <v>0</v>
      </c>
      <c r="AM222" s="380" t="s">
        <v>50</v>
      </c>
      <c r="AN222" s="377" t="s">
        <v>51</v>
      </c>
      <c r="AO222" s="377"/>
      <c r="AP222" s="383"/>
      <c r="AQ222" s="383"/>
      <c r="AR222" s="383"/>
    </row>
    <row r="223" spans="1:46" ht="15" customHeight="1" x14ac:dyDescent="0.3">
      <c r="A223" s="375">
        <v>19</v>
      </c>
      <c r="B223" s="376"/>
      <c r="C223" s="377" t="str">
        <f t="shared" ref="C223:C226" si="124">"1000"&amp;A223</f>
        <v>100019</v>
      </c>
      <c r="D223" s="377" t="str">
        <f t="shared" ref="D223:D226" si="125">"1000"&amp;A223&amp;"/13"</f>
        <v>100019/13</v>
      </c>
      <c r="E223" s="378" t="s">
        <v>251</v>
      </c>
      <c r="F223" s="378" t="s">
        <v>252</v>
      </c>
      <c r="G223" s="377">
        <v>1</v>
      </c>
      <c r="H223" s="379">
        <v>100135</v>
      </c>
      <c r="I223" s="380" t="str">
        <f t="shared" si="116"/>
        <v>Б-100135-13</v>
      </c>
      <c r="J223" s="381">
        <v>2</v>
      </c>
      <c r="K223" s="382">
        <v>3</v>
      </c>
      <c r="L223" s="377" t="s">
        <v>42</v>
      </c>
      <c r="M223" s="381">
        <v>1</v>
      </c>
      <c r="N223" s="377">
        <v>18</v>
      </c>
      <c r="O223" s="378" t="s">
        <v>168</v>
      </c>
      <c r="P223" s="378" t="s">
        <v>234</v>
      </c>
      <c r="Q223" s="378" t="s">
        <v>235</v>
      </c>
      <c r="R223" s="383" t="str">
        <f t="shared" ref="R223:R226" si="126">H223&amp;"1"</f>
        <v>1001351</v>
      </c>
      <c r="S223" s="380">
        <v>1</v>
      </c>
      <c r="T223" s="399" t="s">
        <v>148</v>
      </c>
      <c r="U223" s="377">
        <v>50000</v>
      </c>
      <c r="V223" s="377">
        <f t="shared" si="118"/>
        <v>9000</v>
      </c>
      <c r="W223" s="377">
        <v>0</v>
      </c>
      <c r="X223" s="384">
        <v>224</v>
      </c>
      <c r="Y223" s="385" t="s">
        <v>47</v>
      </c>
      <c r="Z223" s="386">
        <f t="shared" si="95"/>
        <v>41000</v>
      </c>
      <c r="AA223" s="387"/>
      <c r="AB223" s="429"/>
      <c r="AC223" s="379">
        <f t="shared" ref="AC223:AC226" si="127">U223*0.5</f>
        <v>25000</v>
      </c>
      <c r="AD223" s="377"/>
      <c r="AE223" s="377"/>
      <c r="AF223" s="399" t="s">
        <v>422</v>
      </c>
      <c r="AG223" s="389">
        <v>8</v>
      </c>
      <c r="AH223" s="395">
        <v>7</v>
      </c>
      <c r="AI223" s="391" t="s">
        <v>229</v>
      </c>
      <c r="AJ223" s="378"/>
      <c r="AK223" s="378"/>
      <c r="AL223" s="383">
        <v>0</v>
      </c>
      <c r="AM223" s="380" t="s">
        <v>50</v>
      </c>
      <c r="AN223" s="377" t="s">
        <v>51</v>
      </c>
      <c r="AO223" s="377"/>
      <c r="AP223" s="383"/>
      <c r="AQ223" s="383"/>
      <c r="AR223" s="383"/>
    </row>
    <row r="224" spans="1:46" ht="15" customHeight="1" x14ac:dyDescent="0.3">
      <c r="A224" s="375">
        <v>19</v>
      </c>
      <c r="B224" s="376"/>
      <c r="C224" s="377" t="str">
        <f t="shared" si="124"/>
        <v>100019</v>
      </c>
      <c r="D224" s="377" t="str">
        <f t="shared" si="125"/>
        <v>100019/13</v>
      </c>
      <c r="E224" s="378" t="s">
        <v>251</v>
      </c>
      <c r="F224" s="378" t="s">
        <v>252</v>
      </c>
      <c r="G224" s="377">
        <v>1</v>
      </c>
      <c r="H224" s="379">
        <v>100136</v>
      </c>
      <c r="I224" s="380" t="str">
        <f t="shared" si="116"/>
        <v>Б-100136-13</v>
      </c>
      <c r="J224" s="381">
        <v>2</v>
      </c>
      <c r="K224" s="377">
        <v>7</v>
      </c>
      <c r="L224" s="377" t="s">
        <v>42</v>
      </c>
      <c r="M224" s="381">
        <v>1</v>
      </c>
      <c r="N224" s="377">
        <v>18</v>
      </c>
      <c r="O224" s="378" t="s">
        <v>168</v>
      </c>
      <c r="P224" s="378" t="s">
        <v>234</v>
      </c>
      <c r="Q224" s="378" t="s">
        <v>235</v>
      </c>
      <c r="R224" s="383" t="str">
        <f t="shared" si="126"/>
        <v>1001361</v>
      </c>
      <c r="S224" s="380">
        <v>1</v>
      </c>
      <c r="T224" s="399" t="s">
        <v>148</v>
      </c>
      <c r="U224" s="377">
        <v>50000</v>
      </c>
      <c r="V224" s="377">
        <f t="shared" si="118"/>
        <v>9000</v>
      </c>
      <c r="W224" s="377">
        <v>0</v>
      </c>
      <c r="X224" s="384">
        <v>225</v>
      </c>
      <c r="Y224" s="385" t="s">
        <v>47</v>
      </c>
      <c r="Z224" s="386">
        <f t="shared" si="95"/>
        <v>41000</v>
      </c>
      <c r="AA224" s="387"/>
      <c r="AB224" s="429"/>
      <c r="AC224" s="379">
        <f t="shared" si="127"/>
        <v>25000</v>
      </c>
      <c r="AD224" s="377"/>
      <c r="AE224" s="377"/>
      <c r="AF224" s="399" t="s">
        <v>422</v>
      </c>
      <c r="AG224" s="389">
        <v>8</v>
      </c>
      <c r="AH224" s="395">
        <v>7</v>
      </c>
      <c r="AI224" s="391" t="s">
        <v>229</v>
      </c>
      <c r="AJ224" s="378"/>
      <c r="AK224" s="378"/>
      <c r="AL224" s="383">
        <v>0</v>
      </c>
      <c r="AM224" s="380" t="s">
        <v>50</v>
      </c>
      <c r="AN224" s="377" t="s">
        <v>51</v>
      </c>
      <c r="AO224" s="377"/>
      <c r="AP224" s="383"/>
      <c r="AQ224" s="383"/>
      <c r="AR224" s="383"/>
    </row>
    <row r="225" spans="1:45" ht="15" customHeight="1" x14ac:dyDescent="0.3">
      <c r="A225" s="375">
        <v>19</v>
      </c>
      <c r="B225" s="376"/>
      <c r="C225" s="377" t="str">
        <f t="shared" si="124"/>
        <v>100019</v>
      </c>
      <c r="D225" s="377" t="str">
        <f t="shared" si="125"/>
        <v>100019/13</v>
      </c>
      <c r="E225" s="378" t="s">
        <v>251</v>
      </c>
      <c r="F225" s="378" t="s">
        <v>252</v>
      </c>
      <c r="G225" s="377">
        <v>1</v>
      </c>
      <c r="H225" s="379">
        <v>100137</v>
      </c>
      <c r="I225" s="380" t="str">
        <f t="shared" si="116"/>
        <v>Б-100137-13</v>
      </c>
      <c r="J225" s="381">
        <v>2</v>
      </c>
      <c r="K225" s="398">
        <v>11</v>
      </c>
      <c r="L225" s="377" t="s">
        <v>42</v>
      </c>
      <c r="M225" s="381">
        <v>1</v>
      </c>
      <c r="N225" s="377">
        <v>18</v>
      </c>
      <c r="O225" s="378" t="s">
        <v>169</v>
      </c>
      <c r="P225" s="378" t="s">
        <v>234</v>
      </c>
      <c r="Q225" s="378" t="s">
        <v>235</v>
      </c>
      <c r="R225" s="383" t="str">
        <f t="shared" si="126"/>
        <v>1001371</v>
      </c>
      <c r="S225" s="380">
        <v>1</v>
      </c>
      <c r="T225" s="399" t="s">
        <v>149</v>
      </c>
      <c r="U225" s="377">
        <v>50000</v>
      </c>
      <c r="V225" s="377">
        <f t="shared" si="118"/>
        <v>9000</v>
      </c>
      <c r="W225" s="377">
        <v>0</v>
      </c>
      <c r="X225" s="384">
        <v>226</v>
      </c>
      <c r="Y225" s="385" t="s">
        <v>47</v>
      </c>
      <c r="Z225" s="386">
        <f t="shared" si="95"/>
        <v>41000</v>
      </c>
      <c r="AA225" s="387"/>
      <c r="AB225" s="396"/>
      <c r="AC225" s="379">
        <f t="shared" si="127"/>
        <v>25000</v>
      </c>
      <c r="AD225" s="377"/>
      <c r="AE225" s="377"/>
      <c r="AF225" s="399" t="s">
        <v>422</v>
      </c>
      <c r="AG225" s="389">
        <v>8</v>
      </c>
      <c r="AH225" s="397">
        <v>20</v>
      </c>
      <c r="AI225" s="391" t="s">
        <v>229</v>
      </c>
      <c r="AJ225" s="378"/>
      <c r="AK225" s="378"/>
      <c r="AL225" s="383">
        <v>0</v>
      </c>
      <c r="AM225" s="380" t="s">
        <v>50</v>
      </c>
      <c r="AN225" s="377" t="s">
        <v>51</v>
      </c>
      <c r="AO225" s="377"/>
      <c r="AP225" s="383"/>
      <c r="AQ225" s="383"/>
      <c r="AR225" s="383"/>
    </row>
    <row r="226" spans="1:45" ht="15" customHeight="1" x14ac:dyDescent="0.3">
      <c r="A226" s="375">
        <v>19</v>
      </c>
      <c r="B226" s="376"/>
      <c r="C226" s="403" t="str">
        <f t="shared" si="124"/>
        <v>100019</v>
      </c>
      <c r="D226" s="403" t="str">
        <f t="shared" si="125"/>
        <v>100019/13</v>
      </c>
      <c r="E226" s="404" t="s">
        <v>251</v>
      </c>
      <c r="F226" s="404" t="s">
        <v>252</v>
      </c>
      <c r="G226" s="377">
        <v>1</v>
      </c>
      <c r="H226" s="379">
        <v>100138</v>
      </c>
      <c r="I226" s="403" t="str">
        <f t="shared" si="116"/>
        <v>Б-100138-13</v>
      </c>
      <c r="J226" s="381">
        <v>2</v>
      </c>
      <c r="K226" s="405">
        <v>1</v>
      </c>
      <c r="L226" s="403" t="s">
        <v>42</v>
      </c>
      <c r="M226" s="406">
        <v>1</v>
      </c>
      <c r="N226" s="403">
        <v>18</v>
      </c>
      <c r="O226" s="404" t="s">
        <v>170</v>
      </c>
      <c r="P226" s="404" t="s">
        <v>234</v>
      </c>
      <c r="Q226" s="404" t="s">
        <v>235</v>
      </c>
      <c r="R226" s="407" t="str">
        <f t="shared" si="126"/>
        <v>1001381</v>
      </c>
      <c r="S226" s="403">
        <v>1</v>
      </c>
      <c r="T226" s="401" t="s">
        <v>150</v>
      </c>
      <c r="U226" s="377">
        <v>50000</v>
      </c>
      <c r="V226" s="403">
        <f t="shared" si="118"/>
        <v>9000</v>
      </c>
      <c r="W226" s="403">
        <v>0</v>
      </c>
      <c r="X226" s="384">
        <v>227</v>
      </c>
      <c r="Y226" s="408" t="s">
        <v>47</v>
      </c>
      <c r="Z226" s="386">
        <f t="shared" si="95"/>
        <v>41000</v>
      </c>
      <c r="AA226" s="409"/>
      <c r="AB226" s="409"/>
      <c r="AC226" s="410">
        <f t="shared" si="127"/>
        <v>25000</v>
      </c>
      <c r="AD226" s="403"/>
      <c r="AE226" s="403"/>
      <c r="AF226" s="401" t="s">
        <v>422</v>
      </c>
      <c r="AG226" s="411">
        <v>8</v>
      </c>
      <c r="AH226" s="412">
        <v>13</v>
      </c>
      <c r="AI226" s="413" t="s">
        <v>229</v>
      </c>
      <c r="AJ226" s="404"/>
      <c r="AK226" s="404"/>
      <c r="AL226" s="407">
        <v>0</v>
      </c>
      <c r="AM226" s="403" t="s">
        <v>50</v>
      </c>
      <c r="AN226" s="403" t="s">
        <v>51</v>
      </c>
      <c r="AO226" s="403"/>
      <c r="AP226" s="407"/>
      <c r="AQ226" s="407"/>
      <c r="AR226" s="407"/>
      <c r="AS226" s="330"/>
    </row>
    <row r="227" spans="1:45" ht="15" customHeight="1" x14ac:dyDescent="0.3">
      <c r="A227" s="375">
        <v>20</v>
      </c>
      <c r="B227" s="441"/>
      <c r="C227" s="377" t="str">
        <f>"1000"&amp;A227</f>
        <v>100020</v>
      </c>
      <c r="D227" s="377" t="str">
        <f>"1000"&amp;A227&amp;"/13"</f>
        <v>100020/13</v>
      </c>
      <c r="E227" s="378" t="s">
        <v>251</v>
      </c>
      <c r="F227" s="378" t="s">
        <v>252</v>
      </c>
      <c r="G227" s="377">
        <v>1</v>
      </c>
      <c r="H227" s="379">
        <v>100139</v>
      </c>
      <c r="I227" s="380" t="str">
        <f>"Б-"&amp;H227&amp;"-13"</f>
        <v>Б-100139-13</v>
      </c>
      <c r="J227" s="381">
        <v>2</v>
      </c>
      <c r="K227" s="382">
        <v>2</v>
      </c>
      <c r="L227" s="377" t="s">
        <v>42</v>
      </c>
      <c r="M227" s="381">
        <v>1</v>
      </c>
      <c r="N227" s="377">
        <v>18</v>
      </c>
      <c r="O227" s="378" t="s">
        <v>167</v>
      </c>
      <c r="P227" s="378" t="s">
        <v>234</v>
      </c>
      <c r="Q227" s="378" t="s">
        <v>235</v>
      </c>
      <c r="R227" s="383" t="str">
        <f>H227&amp;"1"</f>
        <v>1001391</v>
      </c>
      <c r="S227" s="380">
        <v>1</v>
      </c>
      <c r="T227" s="378" t="s">
        <v>139</v>
      </c>
      <c r="U227" s="377">
        <v>50000</v>
      </c>
      <c r="V227" s="377">
        <f>U227*0.18</f>
        <v>9000</v>
      </c>
      <c r="W227" s="377">
        <v>0</v>
      </c>
      <c r="X227" s="384">
        <v>228</v>
      </c>
      <c r="Y227" s="385" t="s">
        <v>47</v>
      </c>
      <c r="Z227" s="386">
        <f t="shared" si="95"/>
        <v>41000</v>
      </c>
      <c r="AA227" s="387"/>
      <c r="AB227" s="388"/>
      <c r="AC227" s="379">
        <f>U227*0.5</f>
        <v>25000</v>
      </c>
      <c r="AD227" s="377"/>
      <c r="AE227" s="377"/>
      <c r="AF227" s="378" t="s">
        <v>231</v>
      </c>
      <c r="AG227" s="389">
        <v>8</v>
      </c>
      <c r="AH227" s="390">
        <v>13</v>
      </c>
      <c r="AI227" s="391" t="s">
        <v>229</v>
      </c>
      <c r="AJ227" s="378"/>
      <c r="AK227" s="378"/>
      <c r="AL227" s="383">
        <v>0</v>
      </c>
      <c r="AM227" s="380" t="s">
        <v>50</v>
      </c>
      <c r="AN227" s="377" t="s">
        <v>51</v>
      </c>
      <c r="AO227" s="377"/>
      <c r="AP227" s="383"/>
      <c r="AQ227" s="383"/>
      <c r="AR227" s="383"/>
      <c r="AS227" s="380" t="s">
        <v>65</v>
      </c>
    </row>
    <row r="228" spans="1:45" ht="15" customHeight="1" x14ac:dyDescent="0.3">
      <c r="A228" s="375">
        <v>20</v>
      </c>
      <c r="B228" s="441"/>
      <c r="C228" s="377" t="str">
        <f t="shared" ref="C228:C231" si="128">"1000"&amp;A228</f>
        <v>100020</v>
      </c>
      <c r="D228" s="377" t="str">
        <f t="shared" ref="D228:D231" si="129">"1000"&amp;A228&amp;"/13"</f>
        <v>100020/13</v>
      </c>
      <c r="E228" s="378" t="s">
        <v>251</v>
      </c>
      <c r="F228" s="378" t="s">
        <v>252</v>
      </c>
      <c r="G228" s="377">
        <v>1</v>
      </c>
      <c r="H228" s="379">
        <v>100140</v>
      </c>
      <c r="I228" s="380" t="str">
        <f t="shared" ref="I228:I231" si="130">"Б-"&amp;H228&amp;"-13"</f>
        <v>Б-100140-13</v>
      </c>
      <c r="J228" s="381">
        <v>2</v>
      </c>
      <c r="K228" s="377">
        <v>7</v>
      </c>
      <c r="L228" s="377" t="s">
        <v>42</v>
      </c>
      <c r="M228" s="381">
        <v>1</v>
      </c>
      <c r="N228" s="377">
        <v>18</v>
      </c>
      <c r="O228" s="378" t="s">
        <v>168</v>
      </c>
      <c r="P228" s="378" t="s">
        <v>234</v>
      </c>
      <c r="Q228" s="378" t="s">
        <v>235</v>
      </c>
      <c r="R228" s="383" t="str">
        <f t="shared" ref="R228:R231" si="131">H228&amp;"1"</f>
        <v>1001401</v>
      </c>
      <c r="S228" s="380">
        <v>1</v>
      </c>
      <c r="T228" s="378" t="s">
        <v>140</v>
      </c>
      <c r="U228" s="377">
        <v>50000</v>
      </c>
      <c r="V228" s="377">
        <f t="shared" ref="V228:V231" si="132">U228*0.18</f>
        <v>9000</v>
      </c>
      <c r="W228" s="377">
        <v>0</v>
      </c>
      <c r="X228" s="384">
        <v>229</v>
      </c>
      <c r="Y228" s="385" t="s">
        <v>47</v>
      </c>
      <c r="Z228" s="386">
        <f t="shared" si="95"/>
        <v>41000</v>
      </c>
      <c r="AA228" s="387"/>
      <c r="AB228" s="429"/>
      <c r="AC228" s="379">
        <f t="shared" ref="AC228:AC231" si="133">U228*0.5</f>
        <v>25000</v>
      </c>
      <c r="AD228" s="377"/>
      <c r="AE228" s="377"/>
      <c r="AF228" s="378" t="s">
        <v>231</v>
      </c>
      <c r="AG228" s="389">
        <v>8</v>
      </c>
      <c r="AH228" s="395">
        <v>7</v>
      </c>
      <c r="AI228" s="391" t="s">
        <v>229</v>
      </c>
      <c r="AJ228" s="378"/>
      <c r="AK228" s="378"/>
      <c r="AL228" s="383">
        <v>0</v>
      </c>
      <c r="AM228" s="380" t="s">
        <v>50</v>
      </c>
      <c r="AN228" s="377" t="s">
        <v>51</v>
      </c>
      <c r="AO228" s="377"/>
      <c r="AP228" s="383"/>
      <c r="AQ228" s="383"/>
      <c r="AR228" s="383"/>
      <c r="AS228" t="s">
        <v>89</v>
      </c>
    </row>
    <row r="229" spans="1:45" ht="15" customHeight="1" x14ac:dyDescent="0.3">
      <c r="A229" s="375">
        <v>20</v>
      </c>
      <c r="B229" s="441"/>
      <c r="C229" s="377" t="str">
        <f t="shared" si="128"/>
        <v>100020</v>
      </c>
      <c r="D229" s="377" t="str">
        <f t="shared" si="129"/>
        <v>100020/13</v>
      </c>
      <c r="E229" s="378" t="s">
        <v>251</v>
      </c>
      <c r="F229" s="378" t="s">
        <v>252</v>
      </c>
      <c r="G229" s="377">
        <v>1</v>
      </c>
      <c r="H229" s="379">
        <v>100141</v>
      </c>
      <c r="I229" s="380" t="str">
        <f t="shared" si="130"/>
        <v>Б-100141-13</v>
      </c>
      <c r="J229" s="381">
        <v>2</v>
      </c>
      <c r="K229" s="377">
        <v>7</v>
      </c>
      <c r="L229" s="382" t="s">
        <v>91</v>
      </c>
      <c r="M229" s="381">
        <v>1</v>
      </c>
      <c r="N229" s="377">
        <v>18</v>
      </c>
      <c r="O229" s="378" t="s">
        <v>168</v>
      </c>
      <c r="P229" s="378" t="s">
        <v>234</v>
      </c>
      <c r="Q229" s="378" t="s">
        <v>235</v>
      </c>
      <c r="R229" s="383" t="str">
        <f t="shared" si="131"/>
        <v>1001411</v>
      </c>
      <c r="S229" s="380">
        <v>1</v>
      </c>
      <c r="T229" s="378" t="s">
        <v>140</v>
      </c>
      <c r="U229" s="377">
        <v>50000</v>
      </c>
      <c r="V229" s="377">
        <f t="shared" si="132"/>
        <v>9000</v>
      </c>
      <c r="W229" s="377">
        <v>0</v>
      </c>
      <c r="X229" s="384">
        <v>230</v>
      </c>
      <c r="Y229" s="385" t="s">
        <v>47</v>
      </c>
      <c r="Z229" s="386">
        <f t="shared" si="95"/>
        <v>41000</v>
      </c>
      <c r="AA229" s="387"/>
      <c r="AB229" s="429"/>
      <c r="AC229" s="379">
        <v>100000</v>
      </c>
      <c r="AD229" s="377"/>
      <c r="AE229" s="377"/>
      <c r="AF229" s="378" t="s">
        <v>231</v>
      </c>
      <c r="AG229" s="389">
        <v>8</v>
      </c>
      <c r="AH229" s="395">
        <v>7</v>
      </c>
      <c r="AI229" s="391" t="s">
        <v>229</v>
      </c>
      <c r="AJ229" s="378"/>
      <c r="AK229" s="378"/>
      <c r="AL229" s="383">
        <v>0</v>
      </c>
      <c r="AM229" s="380" t="s">
        <v>50</v>
      </c>
      <c r="AN229" s="377" t="s">
        <v>51</v>
      </c>
      <c r="AO229" s="377"/>
      <c r="AP229" s="383"/>
      <c r="AQ229" s="383"/>
      <c r="AR229" s="383"/>
      <c r="AS229" t="s">
        <v>90</v>
      </c>
    </row>
    <row r="230" spans="1:45" ht="15" customHeight="1" x14ac:dyDescent="0.3">
      <c r="A230" s="375">
        <v>20</v>
      </c>
      <c r="B230" s="441"/>
      <c r="C230" s="377" t="str">
        <f t="shared" si="128"/>
        <v>100020</v>
      </c>
      <c r="D230" s="377" t="str">
        <f t="shared" si="129"/>
        <v>100020/13</v>
      </c>
      <c r="E230" s="378" t="s">
        <v>251</v>
      </c>
      <c r="F230" s="378" t="s">
        <v>252</v>
      </c>
      <c r="G230" s="377">
        <v>1</v>
      </c>
      <c r="H230" s="379">
        <v>100142</v>
      </c>
      <c r="I230" s="380" t="str">
        <f t="shared" si="130"/>
        <v>Б-100142-13</v>
      </c>
      <c r="J230" s="381">
        <v>2</v>
      </c>
      <c r="K230" s="382">
        <v>11</v>
      </c>
      <c r="L230" s="377" t="s">
        <v>42</v>
      </c>
      <c r="M230" s="381">
        <v>1</v>
      </c>
      <c r="N230" s="377">
        <v>18</v>
      </c>
      <c r="O230" s="378" t="s">
        <v>169</v>
      </c>
      <c r="P230" s="378" t="s">
        <v>234</v>
      </c>
      <c r="Q230" s="378" t="s">
        <v>235</v>
      </c>
      <c r="R230" s="383" t="str">
        <f t="shared" si="131"/>
        <v>1001421</v>
      </c>
      <c r="S230" s="380">
        <v>1</v>
      </c>
      <c r="T230" s="378" t="s">
        <v>141</v>
      </c>
      <c r="U230" s="377">
        <v>50000</v>
      </c>
      <c r="V230" s="377">
        <f t="shared" si="132"/>
        <v>9000</v>
      </c>
      <c r="W230" s="377">
        <v>0</v>
      </c>
      <c r="X230" s="384">
        <v>231</v>
      </c>
      <c r="Y230" s="385" t="s">
        <v>47</v>
      </c>
      <c r="Z230" s="386">
        <f t="shared" si="95"/>
        <v>41000</v>
      </c>
      <c r="AA230" s="387"/>
      <c r="AB230" s="396"/>
      <c r="AC230" s="379">
        <f t="shared" si="133"/>
        <v>25000</v>
      </c>
      <c r="AD230" s="377"/>
      <c r="AE230" s="377"/>
      <c r="AF230" s="378" t="s">
        <v>231</v>
      </c>
      <c r="AG230" s="389">
        <v>8</v>
      </c>
      <c r="AH230" s="397">
        <v>20</v>
      </c>
      <c r="AI230" s="391" t="s">
        <v>229</v>
      </c>
      <c r="AJ230" s="378"/>
      <c r="AK230" s="378"/>
      <c r="AL230" s="383">
        <v>0</v>
      </c>
      <c r="AM230" s="380" t="s">
        <v>50</v>
      </c>
      <c r="AN230" s="377" t="s">
        <v>51</v>
      </c>
      <c r="AO230" s="377"/>
      <c r="AP230" s="383"/>
      <c r="AQ230" s="383"/>
      <c r="AR230" s="383"/>
    </row>
    <row r="231" spans="1:45" ht="15" customHeight="1" x14ac:dyDescent="0.3">
      <c r="A231" s="375">
        <v>20</v>
      </c>
      <c r="B231" s="441"/>
      <c r="C231" s="377" t="str">
        <f t="shared" si="128"/>
        <v>100020</v>
      </c>
      <c r="D231" s="377" t="str">
        <f t="shared" si="129"/>
        <v>100020/13</v>
      </c>
      <c r="E231" s="378" t="s">
        <v>251</v>
      </c>
      <c r="F231" s="378" t="s">
        <v>252</v>
      </c>
      <c r="G231" s="377">
        <v>1</v>
      </c>
      <c r="H231" s="379">
        <v>100143</v>
      </c>
      <c r="I231" s="380" t="str">
        <f t="shared" si="130"/>
        <v>Б-100143-13</v>
      </c>
      <c r="J231" s="381">
        <v>2</v>
      </c>
      <c r="K231" s="398">
        <v>1</v>
      </c>
      <c r="L231" s="377" t="s">
        <v>42</v>
      </c>
      <c r="M231" s="381">
        <v>1</v>
      </c>
      <c r="N231" s="377">
        <v>18</v>
      </c>
      <c r="O231" s="378" t="s">
        <v>170</v>
      </c>
      <c r="P231" s="378" t="s">
        <v>234</v>
      </c>
      <c r="Q231" s="378" t="s">
        <v>235</v>
      </c>
      <c r="R231" s="383" t="str">
        <f t="shared" si="131"/>
        <v>1001431</v>
      </c>
      <c r="S231" s="380">
        <v>1</v>
      </c>
      <c r="T231" s="378" t="s">
        <v>142</v>
      </c>
      <c r="U231" s="377">
        <v>50000</v>
      </c>
      <c r="V231" s="377">
        <f t="shared" si="132"/>
        <v>9000</v>
      </c>
      <c r="W231" s="377">
        <v>0</v>
      </c>
      <c r="X231" s="384">
        <v>232</v>
      </c>
      <c r="Y231" s="385" t="s">
        <v>47</v>
      </c>
      <c r="Z231" s="386">
        <f t="shared" si="95"/>
        <v>41000</v>
      </c>
      <c r="AA231" s="387"/>
      <c r="AB231" s="396"/>
      <c r="AC231" s="379">
        <f t="shared" si="133"/>
        <v>25000</v>
      </c>
      <c r="AD231" s="377"/>
      <c r="AE231" s="377"/>
      <c r="AF231" s="378" t="s">
        <v>231</v>
      </c>
      <c r="AG231" s="389">
        <v>8</v>
      </c>
      <c r="AH231" s="397">
        <v>13</v>
      </c>
      <c r="AI231" s="391" t="s">
        <v>229</v>
      </c>
      <c r="AJ231" s="378"/>
      <c r="AK231" s="378"/>
      <c r="AL231" s="383">
        <v>0</v>
      </c>
      <c r="AM231" s="380" t="s">
        <v>50</v>
      </c>
      <c r="AN231" s="377" t="s">
        <v>51</v>
      </c>
      <c r="AO231" s="377"/>
      <c r="AP231" s="383"/>
      <c r="AQ231" s="383"/>
      <c r="AR231" s="383"/>
    </row>
    <row r="232" spans="1:45" ht="15" customHeight="1" x14ac:dyDescent="0.3">
      <c r="A232" s="375">
        <v>20</v>
      </c>
      <c r="B232" s="441"/>
      <c r="C232" s="377" t="str">
        <f>"1000"&amp;A232</f>
        <v>100020</v>
      </c>
      <c r="D232" s="377" t="str">
        <f>"1000"&amp;A232&amp;"/13"</f>
        <v>100020/13</v>
      </c>
      <c r="E232" s="378" t="s">
        <v>251</v>
      </c>
      <c r="F232" s="378" t="s">
        <v>252</v>
      </c>
      <c r="G232" s="377">
        <v>1</v>
      </c>
      <c r="H232" s="379">
        <v>100144</v>
      </c>
      <c r="I232" s="380" t="str">
        <f>"Б-"&amp;H232&amp;"-13"</f>
        <v>Б-100144-13</v>
      </c>
      <c r="J232" s="381">
        <v>2</v>
      </c>
      <c r="K232" s="377">
        <v>7</v>
      </c>
      <c r="L232" s="377" t="s">
        <v>42</v>
      </c>
      <c r="M232" s="381">
        <v>1</v>
      </c>
      <c r="N232" s="377">
        <v>18</v>
      </c>
      <c r="O232" s="378" t="s">
        <v>167</v>
      </c>
      <c r="P232" s="378" t="s">
        <v>234</v>
      </c>
      <c r="Q232" s="378" t="s">
        <v>235</v>
      </c>
      <c r="R232" s="383" t="str">
        <f>H232&amp;"1"</f>
        <v>1001441</v>
      </c>
      <c r="S232" s="380">
        <v>1</v>
      </c>
      <c r="T232" s="394" t="s">
        <v>143</v>
      </c>
      <c r="U232" s="377">
        <v>50000</v>
      </c>
      <c r="V232" s="377">
        <f>U232*0.18</f>
        <v>9000</v>
      </c>
      <c r="W232" s="377">
        <v>0</v>
      </c>
      <c r="X232" s="384">
        <v>233</v>
      </c>
      <c r="Y232" s="385" t="s">
        <v>47</v>
      </c>
      <c r="Z232" s="386">
        <f t="shared" si="95"/>
        <v>41000</v>
      </c>
      <c r="AA232" s="387"/>
      <c r="AB232" s="388"/>
      <c r="AC232" s="379">
        <f>U232*0.5</f>
        <v>25000</v>
      </c>
      <c r="AD232" s="377"/>
      <c r="AE232" s="377"/>
      <c r="AF232" s="394" t="s">
        <v>232</v>
      </c>
      <c r="AG232" s="389">
        <v>8</v>
      </c>
      <c r="AH232" s="390">
        <v>13</v>
      </c>
      <c r="AI232" s="391" t="s">
        <v>229</v>
      </c>
      <c r="AJ232" s="378"/>
      <c r="AK232" s="378"/>
      <c r="AL232" s="383">
        <v>0</v>
      </c>
      <c r="AM232" s="380" t="s">
        <v>50</v>
      </c>
      <c r="AN232" s="377" t="s">
        <v>51</v>
      </c>
      <c r="AO232" s="377"/>
      <c r="AP232" s="383"/>
      <c r="AQ232" s="383"/>
      <c r="AR232" s="383"/>
    </row>
    <row r="233" spans="1:45" ht="15" customHeight="1" x14ac:dyDescent="0.3">
      <c r="A233" s="375">
        <v>20</v>
      </c>
      <c r="B233" s="441"/>
      <c r="C233" s="377" t="str">
        <f t="shared" ref="C233:C236" si="134">"1000"&amp;A233</f>
        <v>100020</v>
      </c>
      <c r="D233" s="377" t="str">
        <f t="shared" ref="D233:D236" si="135">"1000"&amp;A233&amp;"/13"</f>
        <v>100020/13</v>
      </c>
      <c r="E233" s="378" t="s">
        <v>251</v>
      </c>
      <c r="F233" s="378" t="s">
        <v>252</v>
      </c>
      <c r="G233" s="377">
        <v>1</v>
      </c>
      <c r="H233" s="379">
        <v>100145</v>
      </c>
      <c r="I233" s="380" t="str">
        <f t="shared" ref="I233:I236" si="136">"Б-"&amp;H233&amp;"-13"</f>
        <v>Б-100145-13</v>
      </c>
      <c r="J233" s="381">
        <v>2</v>
      </c>
      <c r="K233" s="398">
        <v>12</v>
      </c>
      <c r="L233" s="377" t="s">
        <v>42</v>
      </c>
      <c r="M233" s="381">
        <v>1</v>
      </c>
      <c r="N233" s="377">
        <v>18</v>
      </c>
      <c r="O233" s="378" t="s">
        <v>168</v>
      </c>
      <c r="P233" s="378" t="s">
        <v>234</v>
      </c>
      <c r="Q233" s="378" t="s">
        <v>235</v>
      </c>
      <c r="R233" s="383" t="str">
        <f t="shared" ref="R233:R236" si="137">H233&amp;"1"</f>
        <v>1001451</v>
      </c>
      <c r="S233" s="380">
        <v>1</v>
      </c>
      <c r="T233" s="394" t="s">
        <v>144</v>
      </c>
      <c r="U233" s="377">
        <v>50000</v>
      </c>
      <c r="V233" s="377">
        <f t="shared" ref="V233:V236" si="138">U233*0.18</f>
        <v>9000</v>
      </c>
      <c r="W233" s="377">
        <v>0</v>
      </c>
      <c r="X233" s="384">
        <v>234</v>
      </c>
      <c r="Y233" s="385" t="s">
        <v>47</v>
      </c>
      <c r="Z233" s="386">
        <f t="shared" si="95"/>
        <v>41000</v>
      </c>
      <c r="AA233" s="387"/>
      <c r="AB233" s="429"/>
      <c r="AC233" s="379">
        <f t="shared" ref="AC233:AC236" si="139">U233*0.5</f>
        <v>25000</v>
      </c>
      <c r="AD233" s="377"/>
      <c r="AE233" s="377"/>
      <c r="AF233" s="394" t="s">
        <v>232</v>
      </c>
      <c r="AG233" s="389">
        <v>8</v>
      </c>
      <c r="AH233" s="395">
        <v>7</v>
      </c>
      <c r="AI233" s="391" t="s">
        <v>229</v>
      </c>
      <c r="AJ233" s="378"/>
      <c r="AK233" s="378"/>
      <c r="AL233" s="383">
        <v>0</v>
      </c>
      <c r="AM233" s="380" t="s">
        <v>50</v>
      </c>
      <c r="AN233" s="377" t="s">
        <v>51</v>
      </c>
      <c r="AO233" s="377"/>
      <c r="AP233" s="383"/>
      <c r="AQ233" s="383"/>
      <c r="AR233" s="383"/>
    </row>
    <row r="234" spans="1:45" ht="15" customHeight="1" x14ac:dyDescent="0.3">
      <c r="A234" s="375">
        <v>20</v>
      </c>
      <c r="B234" s="441"/>
      <c r="C234" s="377" t="str">
        <f t="shared" si="134"/>
        <v>100020</v>
      </c>
      <c r="D234" s="377" t="str">
        <f t="shared" si="135"/>
        <v>100020/13</v>
      </c>
      <c r="E234" s="378" t="s">
        <v>251</v>
      </c>
      <c r="F234" s="378" t="s">
        <v>252</v>
      </c>
      <c r="G234" s="377">
        <v>1</v>
      </c>
      <c r="H234" s="379">
        <v>100146</v>
      </c>
      <c r="I234" s="380" t="str">
        <f t="shared" si="136"/>
        <v>Б-100146-13</v>
      </c>
      <c r="J234" s="381">
        <v>2</v>
      </c>
      <c r="K234" s="377">
        <v>7</v>
      </c>
      <c r="L234" s="377" t="s">
        <v>42</v>
      </c>
      <c r="M234" s="450">
        <v>0</v>
      </c>
      <c r="N234" s="377">
        <v>18</v>
      </c>
      <c r="O234" s="378" t="s">
        <v>168</v>
      </c>
      <c r="P234" s="378" t="s">
        <v>234</v>
      </c>
      <c r="Q234" s="378" t="s">
        <v>235</v>
      </c>
      <c r="R234" s="383" t="str">
        <f t="shared" si="137"/>
        <v>1001461</v>
      </c>
      <c r="S234" s="380">
        <v>1</v>
      </c>
      <c r="T234" s="394" t="s">
        <v>144</v>
      </c>
      <c r="U234" s="377">
        <v>50000</v>
      </c>
      <c r="V234" s="377">
        <f t="shared" si="138"/>
        <v>9000</v>
      </c>
      <c r="W234" s="377">
        <v>0</v>
      </c>
      <c r="X234" s="384">
        <v>235</v>
      </c>
      <c r="Y234" s="385" t="s">
        <v>47</v>
      </c>
      <c r="Z234" s="386">
        <f t="shared" si="95"/>
        <v>41000</v>
      </c>
      <c r="AA234" s="387"/>
      <c r="AB234" s="429"/>
      <c r="AC234" s="379">
        <f t="shared" si="139"/>
        <v>25000</v>
      </c>
      <c r="AD234" s="377"/>
      <c r="AE234" s="377"/>
      <c r="AF234" s="394" t="s">
        <v>232</v>
      </c>
      <c r="AG234" s="389">
        <v>8</v>
      </c>
      <c r="AH234" s="395">
        <v>7</v>
      </c>
      <c r="AI234" s="391" t="s">
        <v>229</v>
      </c>
      <c r="AJ234" s="378"/>
      <c r="AK234" s="378"/>
      <c r="AL234" s="383">
        <v>0</v>
      </c>
      <c r="AM234" s="380" t="s">
        <v>50</v>
      </c>
      <c r="AN234" s="377" t="s">
        <v>51</v>
      </c>
      <c r="AO234" s="377"/>
      <c r="AP234" s="383"/>
      <c r="AQ234" s="383"/>
      <c r="AR234" s="383"/>
    </row>
    <row r="235" spans="1:45" ht="15" customHeight="1" x14ac:dyDescent="0.3">
      <c r="A235" s="375">
        <v>20</v>
      </c>
      <c r="B235" s="441"/>
      <c r="C235" s="377" t="str">
        <f t="shared" si="134"/>
        <v>100020</v>
      </c>
      <c r="D235" s="377" t="str">
        <f t="shared" si="135"/>
        <v>100020/13</v>
      </c>
      <c r="E235" s="378" t="s">
        <v>251</v>
      </c>
      <c r="F235" s="378" t="s">
        <v>252</v>
      </c>
      <c r="G235" s="377">
        <v>1</v>
      </c>
      <c r="H235" s="379">
        <v>100147</v>
      </c>
      <c r="I235" s="380" t="str">
        <f t="shared" si="136"/>
        <v>Б-100147-13</v>
      </c>
      <c r="J235" s="381">
        <v>2</v>
      </c>
      <c r="K235" s="398">
        <v>11</v>
      </c>
      <c r="L235" s="377" t="s">
        <v>42</v>
      </c>
      <c r="M235" s="381">
        <v>1</v>
      </c>
      <c r="N235" s="377">
        <v>18</v>
      </c>
      <c r="O235" s="378" t="s">
        <v>169</v>
      </c>
      <c r="P235" s="378" t="s">
        <v>234</v>
      </c>
      <c r="Q235" s="378" t="s">
        <v>235</v>
      </c>
      <c r="R235" s="383" t="str">
        <f t="shared" si="137"/>
        <v>1001471</v>
      </c>
      <c r="S235" s="380">
        <v>1</v>
      </c>
      <c r="T235" s="394" t="s">
        <v>145</v>
      </c>
      <c r="U235" s="377">
        <v>50000</v>
      </c>
      <c r="V235" s="377">
        <f t="shared" si="138"/>
        <v>9000</v>
      </c>
      <c r="W235" s="377">
        <v>0</v>
      </c>
      <c r="X235" s="384">
        <v>236</v>
      </c>
      <c r="Y235" s="385" t="s">
        <v>47</v>
      </c>
      <c r="Z235" s="386">
        <f t="shared" si="95"/>
        <v>41000</v>
      </c>
      <c r="AA235" s="387"/>
      <c r="AB235" s="396"/>
      <c r="AC235" s="379">
        <f t="shared" si="139"/>
        <v>25000</v>
      </c>
      <c r="AD235" s="377"/>
      <c r="AE235" s="377"/>
      <c r="AF235" s="394" t="s">
        <v>232</v>
      </c>
      <c r="AG235" s="389">
        <v>8</v>
      </c>
      <c r="AH235" s="397">
        <v>20</v>
      </c>
      <c r="AI235" s="391" t="s">
        <v>229</v>
      </c>
      <c r="AJ235" s="378"/>
      <c r="AK235" s="378"/>
      <c r="AL235" s="383">
        <v>0</v>
      </c>
      <c r="AM235" s="380" t="s">
        <v>50</v>
      </c>
      <c r="AN235" s="377" t="s">
        <v>51</v>
      </c>
      <c r="AO235" s="377"/>
      <c r="AP235" s="383"/>
      <c r="AQ235" s="383"/>
      <c r="AR235" s="383"/>
    </row>
    <row r="236" spans="1:45" ht="15" customHeight="1" x14ac:dyDescent="0.3">
      <c r="A236" s="375">
        <v>20</v>
      </c>
      <c r="B236" s="441"/>
      <c r="C236" s="377" t="str">
        <f t="shared" si="134"/>
        <v>100020</v>
      </c>
      <c r="D236" s="377" t="str">
        <f t="shared" si="135"/>
        <v>100020/13</v>
      </c>
      <c r="E236" s="378" t="s">
        <v>251</v>
      </c>
      <c r="F236" s="378" t="s">
        <v>252</v>
      </c>
      <c r="G236" s="377">
        <v>1</v>
      </c>
      <c r="H236" s="379">
        <v>100148</v>
      </c>
      <c r="I236" s="380" t="str">
        <f t="shared" si="136"/>
        <v>Б-100148-13</v>
      </c>
      <c r="J236" s="381">
        <v>2</v>
      </c>
      <c r="K236" s="398">
        <v>1</v>
      </c>
      <c r="L236" s="377" t="s">
        <v>42</v>
      </c>
      <c r="M236" s="381">
        <v>1</v>
      </c>
      <c r="N236" s="377">
        <v>18</v>
      </c>
      <c r="O236" s="378" t="s">
        <v>170</v>
      </c>
      <c r="P236" s="378" t="s">
        <v>234</v>
      </c>
      <c r="Q236" s="378" t="s">
        <v>235</v>
      </c>
      <c r="R236" s="383" t="str">
        <f t="shared" si="137"/>
        <v>1001481</v>
      </c>
      <c r="S236" s="380">
        <v>1</v>
      </c>
      <c r="T236" s="394" t="s">
        <v>146</v>
      </c>
      <c r="U236" s="377">
        <v>50000</v>
      </c>
      <c r="V236" s="377">
        <f t="shared" si="138"/>
        <v>9000</v>
      </c>
      <c r="W236" s="377">
        <v>0</v>
      </c>
      <c r="X236" s="384">
        <v>237</v>
      </c>
      <c r="Y236" s="385" t="s">
        <v>47</v>
      </c>
      <c r="Z236" s="386">
        <f t="shared" si="95"/>
        <v>41000</v>
      </c>
      <c r="AA236" s="387"/>
      <c r="AB236" s="396"/>
      <c r="AC236" s="379">
        <f t="shared" si="139"/>
        <v>25000</v>
      </c>
      <c r="AD236" s="377"/>
      <c r="AE236" s="377"/>
      <c r="AF236" s="394" t="s">
        <v>232</v>
      </c>
      <c r="AG236" s="389">
        <v>8</v>
      </c>
      <c r="AH236" s="397">
        <v>13</v>
      </c>
      <c r="AI236" s="391" t="s">
        <v>229</v>
      </c>
      <c r="AJ236" s="378"/>
      <c r="AK236" s="378"/>
      <c r="AL236" s="383">
        <v>0</v>
      </c>
      <c r="AM236" s="380" t="s">
        <v>50</v>
      </c>
      <c r="AN236" s="377" t="s">
        <v>51</v>
      </c>
      <c r="AO236" s="377"/>
      <c r="AP236" s="383"/>
      <c r="AQ236" s="383"/>
      <c r="AR236" s="383"/>
    </row>
    <row r="237" spans="1:45" ht="15" customHeight="1" x14ac:dyDescent="0.3">
      <c r="A237" s="375">
        <v>20</v>
      </c>
      <c r="B237" s="441"/>
      <c r="C237" s="377" t="str">
        <f>"1000"&amp;A237</f>
        <v>100020</v>
      </c>
      <c r="D237" s="377" t="str">
        <f>"1000"&amp;A237&amp;"/13"</f>
        <v>100020/13</v>
      </c>
      <c r="E237" s="378" t="s">
        <v>251</v>
      </c>
      <c r="F237" s="378" t="s">
        <v>252</v>
      </c>
      <c r="G237" s="377">
        <v>1</v>
      </c>
      <c r="H237" s="379">
        <v>100149</v>
      </c>
      <c r="I237" s="380" t="str">
        <f>"Б-"&amp;H237&amp;"-13"</f>
        <v>Б-100149-13</v>
      </c>
      <c r="J237" s="381">
        <v>2</v>
      </c>
      <c r="K237" s="377">
        <v>7</v>
      </c>
      <c r="L237" s="377" t="s">
        <v>42</v>
      </c>
      <c r="M237" s="381">
        <v>1</v>
      </c>
      <c r="N237" s="377">
        <v>18</v>
      </c>
      <c r="O237" s="378" t="s">
        <v>167</v>
      </c>
      <c r="P237" s="378" t="s">
        <v>234</v>
      </c>
      <c r="Q237" s="378" t="s">
        <v>235</v>
      </c>
      <c r="R237" s="383" t="str">
        <f>H237&amp;"1"</f>
        <v>1001491</v>
      </c>
      <c r="S237" s="380">
        <v>1</v>
      </c>
      <c r="T237" s="399" t="s">
        <v>147</v>
      </c>
      <c r="U237" s="377">
        <v>50000</v>
      </c>
      <c r="V237" s="377">
        <f>U237*0.18</f>
        <v>9000</v>
      </c>
      <c r="W237" s="377">
        <v>0</v>
      </c>
      <c r="X237" s="384">
        <v>238</v>
      </c>
      <c r="Y237" s="385" t="s">
        <v>47</v>
      </c>
      <c r="Z237" s="386">
        <f t="shared" si="95"/>
        <v>41000</v>
      </c>
      <c r="AA237" s="387"/>
      <c r="AB237" s="388"/>
      <c r="AC237" s="379">
        <f>U237*0.5</f>
        <v>25000</v>
      </c>
      <c r="AD237" s="377"/>
      <c r="AE237" s="377"/>
      <c r="AF237" s="399" t="s">
        <v>422</v>
      </c>
      <c r="AG237" s="389">
        <v>8</v>
      </c>
      <c r="AH237" s="390">
        <v>13</v>
      </c>
      <c r="AI237" s="391" t="s">
        <v>229</v>
      </c>
      <c r="AJ237" s="378"/>
      <c r="AK237" s="378"/>
      <c r="AL237" s="383">
        <v>0</v>
      </c>
      <c r="AM237" s="380" t="s">
        <v>50</v>
      </c>
      <c r="AN237" s="377" t="s">
        <v>51</v>
      </c>
      <c r="AO237" s="377"/>
      <c r="AP237" s="383"/>
      <c r="AQ237" s="383"/>
      <c r="AR237" s="383"/>
    </row>
    <row r="238" spans="1:45" ht="15" customHeight="1" x14ac:dyDescent="0.3">
      <c r="A238" s="375">
        <v>20</v>
      </c>
      <c r="B238" s="441"/>
      <c r="C238" s="377" t="str">
        <f t="shared" ref="C238:C241" si="140">"1000"&amp;A238</f>
        <v>100020</v>
      </c>
      <c r="D238" s="377" t="str">
        <f t="shared" ref="D238:D241" si="141">"1000"&amp;A238&amp;"/13"</f>
        <v>100020/13</v>
      </c>
      <c r="E238" s="378" t="s">
        <v>251</v>
      </c>
      <c r="F238" s="378" t="s">
        <v>252</v>
      </c>
      <c r="G238" s="377">
        <v>1</v>
      </c>
      <c r="H238" s="379">
        <v>100150</v>
      </c>
      <c r="I238" s="380" t="str">
        <f t="shared" ref="I238:I241" si="142">"Б-"&amp;H238&amp;"-13"</f>
        <v>Б-100150-13</v>
      </c>
      <c r="J238" s="381">
        <v>2</v>
      </c>
      <c r="K238" s="382">
        <v>3</v>
      </c>
      <c r="L238" s="377" t="s">
        <v>42</v>
      </c>
      <c r="M238" s="381">
        <v>1</v>
      </c>
      <c r="N238" s="377">
        <v>18</v>
      </c>
      <c r="O238" s="378" t="s">
        <v>168</v>
      </c>
      <c r="P238" s="378" t="s">
        <v>234</v>
      </c>
      <c r="Q238" s="378" t="s">
        <v>235</v>
      </c>
      <c r="R238" s="383" t="str">
        <f t="shared" ref="R238:R241" si="143">H238&amp;"1"</f>
        <v>1001501</v>
      </c>
      <c r="S238" s="380">
        <v>1</v>
      </c>
      <c r="T238" s="399" t="s">
        <v>148</v>
      </c>
      <c r="U238" s="377">
        <v>50000</v>
      </c>
      <c r="V238" s="377">
        <f t="shared" ref="V238:V241" si="144">U238*0.18</f>
        <v>9000</v>
      </c>
      <c r="W238" s="377">
        <v>0</v>
      </c>
      <c r="X238" s="384">
        <v>239</v>
      </c>
      <c r="Y238" s="385" t="s">
        <v>47</v>
      </c>
      <c r="Z238" s="386">
        <f t="shared" si="95"/>
        <v>41000</v>
      </c>
      <c r="AA238" s="387"/>
      <c r="AB238" s="429"/>
      <c r="AC238" s="379">
        <f t="shared" ref="AC238:AC241" si="145">U238*0.5</f>
        <v>25000</v>
      </c>
      <c r="AD238" s="377"/>
      <c r="AE238" s="377"/>
      <c r="AF238" s="399" t="s">
        <v>422</v>
      </c>
      <c r="AG238" s="389">
        <v>8</v>
      </c>
      <c r="AH238" s="395">
        <v>7</v>
      </c>
      <c r="AI238" s="391" t="s">
        <v>229</v>
      </c>
      <c r="AJ238" s="378"/>
      <c r="AK238" s="378"/>
      <c r="AL238" s="383">
        <v>0</v>
      </c>
      <c r="AM238" s="380" t="s">
        <v>50</v>
      </c>
      <c r="AN238" s="377" t="s">
        <v>51</v>
      </c>
      <c r="AO238" s="377"/>
      <c r="AP238" s="383"/>
      <c r="AQ238" s="383"/>
      <c r="AR238" s="383"/>
    </row>
    <row r="239" spans="1:45" ht="15" customHeight="1" x14ac:dyDescent="0.3">
      <c r="A239" s="375">
        <v>20</v>
      </c>
      <c r="B239" s="441"/>
      <c r="C239" s="377" t="str">
        <f t="shared" si="140"/>
        <v>100020</v>
      </c>
      <c r="D239" s="377" t="str">
        <f t="shared" si="141"/>
        <v>100020/13</v>
      </c>
      <c r="E239" s="378" t="s">
        <v>251</v>
      </c>
      <c r="F239" s="378" t="s">
        <v>252</v>
      </c>
      <c r="G239" s="377">
        <v>1</v>
      </c>
      <c r="H239" s="379">
        <v>100151</v>
      </c>
      <c r="I239" s="380" t="str">
        <f t="shared" si="142"/>
        <v>Б-100151-13</v>
      </c>
      <c r="J239" s="381">
        <v>2</v>
      </c>
      <c r="K239" s="377">
        <v>7</v>
      </c>
      <c r="L239" s="377" t="s">
        <v>42</v>
      </c>
      <c r="M239" s="381">
        <v>1</v>
      </c>
      <c r="N239" s="377">
        <v>18</v>
      </c>
      <c r="O239" s="378" t="s">
        <v>168</v>
      </c>
      <c r="P239" s="378" t="s">
        <v>234</v>
      </c>
      <c r="Q239" s="378" t="s">
        <v>235</v>
      </c>
      <c r="R239" s="383" t="str">
        <f t="shared" si="143"/>
        <v>1001511</v>
      </c>
      <c r="S239" s="380">
        <v>1</v>
      </c>
      <c r="T239" s="399" t="s">
        <v>148</v>
      </c>
      <c r="U239" s="377">
        <v>50000</v>
      </c>
      <c r="V239" s="377">
        <f t="shared" si="144"/>
        <v>9000</v>
      </c>
      <c r="W239" s="377">
        <v>0</v>
      </c>
      <c r="X239" s="384">
        <v>240</v>
      </c>
      <c r="Y239" s="385" t="s">
        <v>47</v>
      </c>
      <c r="Z239" s="386">
        <f t="shared" si="95"/>
        <v>41000</v>
      </c>
      <c r="AA239" s="387"/>
      <c r="AB239" s="429"/>
      <c r="AC239" s="379">
        <v>200000</v>
      </c>
      <c r="AD239" s="377"/>
      <c r="AE239" s="377"/>
      <c r="AF239" s="399" t="s">
        <v>422</v>
      </c>
      <c r="AG239" s="389">
        <v>8</v>
      </c>
      <c r="AH239" s="395">
        <v>7</v>
      </c>
      <c r="AI239" s="391" t="s">
        <v>229</v>
      </c>
      <c r="AJ239" s="378"/>
      <c r="AK239" s="378"/>
      <c r="AL239" s="383">
        <v>0</v>
      </c>
      <c r="AM239" s="380" t="s">
        <v>50</v>
      </c>
      <c r="AN239" s="377" t="s">
        <v>51</v>
      </c>
      <c r="AO239" s="377"/>
      <c r="AP239" s="383"/>
      <c r="AQ239" s="383"/>
      <c r="AR239" s="383"/>
    </row>
    <row r="240" spans="1:45" ht="15" customHeight="1" x14ac:dyDescent="0.3">
      <c r="A240" s="375">
        <v>20</v>
      </c>
      <c r="B240" s="441"/>
      <c r="C240" s="377" t="str">
        <f t="shared" si="140"/>
        <v>100020</v>
      </c>
      <c r="D240" s="377" t="str">
        <f t="shared" si="141"/>
        <v>100020/13</v>
      </c>
      <c r="E240" s="378" t="s">
        <v>251</v>
      </c>
      <c r="F240" s="378" t="s">
        <v>252</v>
      </c>
      <c r="G240" s="377">
        <v>1</v>
      </c>
      <c r="H240" s="379">
        <v>100152</v>
      </c>
      <c r="I240" s="380" t="str">
        <f t="shared" si="142"/>
        <v>Б-100152-13</v>
      </c>
      <c r="J240" s="381">
        <v>2</v>
      </c>
      <c r="K240" s="398">
        <v>11</v>
      </c>
      <c r="L240" s="377" t="s">
        <v>42</v>
      </c>
      <c r="M240" s="381">
        <v>1</v>
      </c>
      <c r="N240" s="377">
        <v>18</v>
      </c>
      <c r="O240" s="378" t="s">
        <v>169</v>
      </c>
      <c r="P240" s="378" t="s">
        <v>234</v>
      </c>
      <c r="Q240" s="378" t="s">
        <v>235</v>
      </c>
      <c r="R240" s="383" t="str">
        <f t="shared" si="143"/>
        <v>1001521</v>
      </c>
      <c r="S240" s="380">
        <v>1</v>
      </c>
      <c r="T240" s="399" t="s">
        <v>149</v>
      </c>
      <c r="U240" s="377">
        <v>50000</v>
      </c>
      <c r="V240" s="377">
        <f t="shared" si="144"/>
        <v>9000</v>
      </c>
      <c r="W240" s="377">
        <v>0</v>
      </c>
      <c r="X240" s="384">
        <v>241</v>
      </c>
      <c r="Y240" s="385" t="s">
        <v>47</v>
      </c>
      <c r="Z240" s="386">
        <f t="shared" si="95"/>
        <v>41000</v>
      </c>
      <c r="AA240" s="387"/>
      <c r="AB240" s="396"/>
      <c r="AC240" s="379">
        <f t="shared" si="145"/>
        <v>25000</v>
      </c>
      <c r="AD240" s="377"/>
      <c r="AE240" s="377"/>
      <c r="AF240" s="399" t="s">
        <v>422</v>
      </c>
      <c r="AG240" s="389">
        <v>8</v>
      </c>
      <c r="AH240" s="397">
        <v>20</v>
      </c>
      <c r="AI240" s="391" t="s">
        <v>229</v>
      </c>
      <c r="AJ240" s="378"/>
      <c r="AK240" s="378"/>
      <c r="AL240" s="383">
        <v>0</v>
      </c>
      <c r="AM240" s="380" t="s">
        <v>50</v>
      </c>
      <c r="AN240" s="377" t="s">
        <v>51</v>
      </c>
      <c r="AO240" s="377"/>
      <c r="AP240" s="383"/>
      <c r="AQ240" s="383"/>
      <c r="AR240" s="383"/>
    </row>
    <row r="241" spans="1:45" ht="15" customHeight="1" x14ac:dyDescent="0.3">
      <c r="A241" s="375">
        <v>20</v>
      </c>
      <c r="B241" s="441"/>
      <c r="C241" s="403" t="str">
        <f t="shared" si="140"/>
        <v>100020</v>
      </c>
      <c r="D241" s="403" t="str">
        <f t="shared" si="141"/>
        <v>100020/13</v>
      </c>
      <c r="E241" s="404" t="s">
        <v>251</v>
      </c>
      <c r="F241" s="404" t="s">
        <v>252</v>
      </c>
      <c r="G241" s="377">
        <v>1</v>
      </c>
      <c r="H241" s="379">
        <v>100153</v>
      </c>
      <c r="I241" s="403" t="str">
        <f t="shared" si="142"/>
        <v>Б-100153-13</v>
      </c>
      <c r="J241" s="381">
        <v>2</v>
      </c>
      <c r="K241" s="405">
        <v>1</v>
      </c>
      <c r="L241" s="403" t="s">
        <v>42</v>
      </c>
      <c r="M241" s="406">
        <v>1</v>
      </c>
      <c r="N241" s="403">
        <v>18</v>
      </c>
      <c r="O241" s="404" t="s">
        <v>170</v>
      </c>
      <c r="P241" s="404" t="s">
        <v>234</v>
      </c>
      <c r="Q241" s="404" t="s">
        <v>235</v>
      </c>
      <c r="R241" s="407" t="str">
        <f t="shared" si="143"/>
        <v>1001531</v>
      </c>
      <c r="S241" s="403">
        <v>1</v>
      </c>
      <c r="T241" s="401" t="s">
        <v>150</v>
      </c>
      <c r="U241" s="377">
        <v>50000</v>
      </c>
      <c r="V241" s="403">
        <f t="shared" si="144"/>
        <v>9000</v>
      </c>
      <c r="W241" s="403">
        <v>0</v>
      </c>
      <c r="X241" s="384">
        <v>242</v>
      </c>
      <c r="Y241" s="408" t="s">
        <v>47</v>
      </c>
      <c r="Z241" s="386">
        <f t="shared" si="95"/>
        <v>41000</v>
      </c>
      <c r="AA241" s="409"/>
      <c r="AB241" s="409"/>
      <c r="AC241" s="410">
        <f t="shared" si="145"/>
        <v>25000</v>
      </c>
      <c r="AD241" s="403"/>
      <c r="AE241" s="403"/>
      <c r="AF241" s="401" t="s">
        <v>422</v>
      </c>
      <c r="AG241" s="411">
        <v>8</v>
      </c>
      <c r="AH241" s="412">
        <v>13</v>
      </c>
      <c r="AI241" s="413" t="s">
        <v>229</v>
      </c>
      <c r="AJ241" s="404"/>
      <c r="AK241" s="404"/>
      <c r="AL241" s="407">
        <v>0</v>
      </c>
      <c r="AM241" s="403" t="s">
        <v>50</v>
      </c>
      <c r="AN241" s="403" t="s">
        <v>51</v>
      </c>
      <c r="AO241" s="403"/>
      <c r="AP241" s="407"/>
      <c r="AQ241" s="407"/>
      <c r="AR241" s="407"/>
      <c r="AS241" s="330"/>
    </row>
    <row r="242" spans="1:45" ht="15" customHeight="1" x14ac:dyDescent="0.3">
      <c r="A242" s="375">
        <v>21</v>
      </c>
      <c r="B242" s="441"/>
      <c r="C242" s="377" t="str">
        <f>"1000"&amp;A242</f>
        <v>100021</v>
      </c>
      <c r="D242" s="377" t="str">
        <f>"1000"&amp;A242&amp;"/13"</f>
        <v>100021/13</v>
      </c>
      <c r="E242" s="378" t="s">
        <v>251</v>
      </c>
      <c r="F242" s="378" t="s">
        <v>252</v>
      </c>
      <c r="G242" s="377">
        <v>1</v>
      </c>
      <c r="H242" s="379">
        <v>100154</v>
      </c>
      <c r="I242" s="380" t="str">
        <f>"Б-"&amp;H242&amp;"-13"</f>
        <v>Б-100154-13</v>
      </c>
      <c r="J242" s="381">
        <v>2</v>
      </c>
      <c r="K242" s="382">
        <v>2</v>
      </c>
      <c r="L242" s="382" t="s">
        <v>91</v>
      </c>
      <c r="M242" s="381">
        <v>1</v>
      </c>
      <c r="N242" s="377">
        <v>18</v>
      </c>
      <c r="O242" s="378" t="s">
        <v>167</v>
      </c>
      <c r="P242" s="378" t="s">
        <v>234</v>
      </c>
      <c r="Q242" s="378" t="s">
        <v>235</v>
      </c>
      <c r="R242" s="383" t="str">
        <f>H242&amp;"1"</f>
        <v>1001541</v>
      </c>
      <c r="S242" s="380">
        <v>1</v>
      </c>
      <c r="T242" s="378" t="s">
        <v>139</v>
      </c>
      <c r="U242" s="377">
        <v>50000</v>
      </c>
      <c r="V242" s="377">
        <f>U242*0.18</f>
        <v>9000</v>
      </c>
      <c r="W242" s="377">
        <v>0</v>
      </c>
      <c r="X242" s="384">
        <v>243</v>
      </c>
      <c r="Y242" s="385" t="s">
        <v>47</v>
      </c>
      <c r="Z242" s="386">
        <f t="shared" si="95"/>
        <v>41000</v>
      </c>
      <c r="AA242" s="387"/>
      <c r="AB242" s="388"/>
      <c r="AC242" s="379">
        <f>U242*0.5</f>
        <v>25000</v>
      </c>
      <c r="AD242" s="377"/>
      <c r="AE242" s="377"/>
      <c r="AF242" s="378" t="s">
        <v>231</v>
      </c>
      <c r="AG242" s="389">
        <v>8</v>
      </c>
      <c r="AH242" s="390">
        <v>13</v>
      </c>
      <c r="AI242" s="391" t="s">
        <v>229</v>
      </c>
      <c r="AJ242" s="378"/>
      <c r="AK242" s="378"/>
      <c r="AL242" s="383">
        <v>0</v>
      </c>
      <c r="AM242" s="380" t="s">
        <v>50</v>
      </c>
      <c r="AN242" s="377" t="s">
        <v>51</v>
      </c>
      <c r="AO242" s="377"/>
      <c r="AP242" s="383"/>
      <c r="AQ242" s="383"/>
      <c r="AR242" s="383"/>
      <c r="AS242" s="380" t="s">
        <v>99</v>
      </c>
    </row>
    <row r="243" spans="1:45" ht="15" customHeight="1" x14ac:dyDescent="0.3">
      <c r="A243" s="375">
        <v>21</v>
      </c>
      <c r="B243" s="441"/>
      <c r="C243" s="377" t="str">
        <f t="shared" ref="C243:C246" si="146">"1000"&amp;A243</f>
        <v>100021</v>
      </c>
      <c r="D243" s="377" t="str">
        <f t="shared" ref="D243:D246" si="147">"1000"&amp;A243&amp;"/13"</f>
        <v>100021/13</v>
      </c>
      <c r="E243" s="378" t="s">
        <v>251</v>
      </c>
      <c r="F243" s="378" t="s">
        <v>252</v>
      </c>
      <c r="G243" s="377">
        <v>1</v>
      </c>
      <c r="H243" s="379">
        <v>100155</v>
      </c>
      <c r="I243" s="380" t="str">
        <f t="shared" ref="I243:I246" si="148">"Б-"&amp;H243&amp;"-13"</f>
        <v>Б-100155-13</v>
      </c>
      <c r="J243" s="381">
        <v>2</v>
      </c>
      <c r="K243" s="377">
        <v>7</v>
      </c>
      <c r="L243" s="382" t="s">
        <v>91</v>
      </c>
      <c r="M243" s="381">
        <v>1</v>
      </c>
      <c r="N243" s="377">
        <v>18</v>
      </c>
      <c r="O243" s="378" t="s">
        <v>168</v>
      </c>
      <c r="P243" s="378" t="s">
        <v>234</v>
      </c>
      <c r="Q243" s="378" t="s">
        <v>235</v>
      </c>
      <c r="R243" s="383" t="str">
        <f t="shared" ref="R243:R246" si="149">H243&amp;"1"</f>
        <v>1001551</v>
      </c>
      <c r="S243" s="380">
        <v>1</v>
      </c>
      <c r="T243" s="378" t="s">
        <v>140</v>
      </c>
      <c r="U243" s="377">
        <v>50000</v>
      </c>
      <c r="V243" s="377">
        <f t="shared" ref="V243:V246" si="150">U243*0.18</f>
        <v>9000</v>
      </c>
      <c r="W243" s="377">
        <v>0</v>
      </c>
      <c r="X243" s="384">
        <v>244</v>
      </c>
      <c r="Y243" s="385" t="s">
        <v>47</v>
      </c>
      <c r="Z243" s="386">
        <f t="shared" si="95"/>
        <v>41000</v>
      </c>
      <c r="AA243" s="387"/>
      <c r="AB243" s="429"/>
      <c r="AC243" s="379">
        <f t="shared" ref="AC243:AC246" si="151">U243*0.5</f>
        <v>25000</v>
      </c>
      <c r="AD243" s="377"/>
      <c r="AE243" s="377"/>
      <c r="AF243" s="378" t="s">
        <v>231</v>
      </c>
      <c r="AG243" s="389">
        <v>8</v>
      </c>
      <c r="AH243" s="395">
        <v>7</v>
      </c>
      <c r="AI243" s="391" t="s">
        <v>229</v>
      </c>
      <c r="AJ243" s="378"/>
      <c r="AK243" s="378"/>
      <c r="AL243" s="383">
        <v>0</v>
      </c>
      <c r="AM243" s="380" t="s">
        <v>50</v>
      </c>
      <c r="AN243" s="377" t="s">
        <v>51</v>
      </c>
      <c r="AO243" s="377"/>
      <c r="AP243" s="383"/>
      <c r="AQ243" s="383"/>
      <c r="AR243" s="383"/>
      <c r="AS243" t="s">
        <v>100</v>
      </c>
    </row>
    <row r="244" spans="1:45" ht="15" customHeight="1" x14ac:dyDescent="0.3">
      <c r="A244" s="375">
        <v>21</v>
      </c>
      <c r="B244" s="441"/>
      <c r="C244" s="377" t="str">
        <f t="shared" si="146"/>
        <v>100021</v>
      </c>
      <c r="D244" s="377" t="str">
        <f t="shared" si="147"/>
        <v>100021/13</v>
      </c>
      <c r="E244" s="378" t="s">
        <v>251</v>
      </c>
      <c r="F244" s="378" t="s">
        <v>252</v>
      </c>
      <c r="G244" s="377">
        <v>1</v>
      </c>
      <c r="H244" s="379">
        <v>100156</v>
      </c>
      <c r="I244" s="380" t="str">
        <f t="shared" si="148"/>
        <v>Б-100156-13</v>
      </c>
      <c r="J244" s="381">
        <v>2</v>
      </c>
      <c r="K244" s="377">
        <v>7</v>
      </c>
      <c r="L244" s="382" t="s">
        <v>91</v>
      </c>
      <c r="M244" s="381">
        <v>1</v>
      </c>
      <c r="N244" s="377">
        <v>18</v>
      </c>
      <c r="O244" s="378" t="s">
        <v>168</v>
      </c>
      <c r="P244" s="378" t="s">
        <v>234</v>
      </c>
      <c r="Q244" s="378" t="s">
        <v>235</v>
      </c>
      <c r="R244" s="383" t="str">
        <f t="shared" si="149"/>
        <v>1001561</v>
      </c>
      <c r="S244" s="380">
        <v>1</v>
      </c>
      <c r="T244" s="378" t="s">
        <v>140</v>
      </c>
      <c r="U244" s="377">
        <v>50000</v>
      </c>
      <c r="V244" s="377">
        <f t="shared" si="150"/>
        <v>9000</v>
      </c>
      <c r="W244" s="377">
        <v>0</v>
      </c>
      <c r="X244" s="384">
        <v>245</v>
      </c>
      <c r="Y244" s="385" t="s">
        <v>47</v>
      </c>
      <c r="Z244" s="386">
        <f t="shared" si="95"/>
        <v>41000</v>
      </c>
      <c r="AA244" s="387"/>
      <c r="AB244" s="429"/>
      <c r="AC244" s="379">
        <f t="shared" si="151"/>
        <v>25000</v>
      </c>
      <c r="AD244" s="377"/>
      <c r="AE244" s="377"/>
      <c r="AF244" s="378" t="s">
        <v>231</v>
      </c>
      <c r="AG244" s="389">
        <v>8</v>
      </c>
      <c r="AH244" s="395">
        <v>7</v>
      </c>
      <c r="AI244" s="391" t="s">
        <v>229</v>
      </c>
      <c r="AJ244" s="378"/>
      <c r="AK244" s="378"/>
      <c r="AL244" s="383">
        <v>0</v>
      </c>
      <c r="AM244" s="380" t="s">
        <v>50</v>
      </c>
      <c r="AN244" s="377" t="s">
        <v>51</v>
      </c>
      <c r="AO244" s="377"/>
      <c r="AP244" s="383"/>
      <c r="AQ244" s="383"/>
      <c r="AR244" s="383"/>
      <c r="AS244" t="s">
        <v>89</v>
      </c>
    </row>
    <row r="245" spans="1:45" ht="15" customHeight="1" x14ac:dyDescent="0.3">
      <c r="A245" s="375">
        <v>21</v>
      </c>
      <c r="B245" s="441"/>
      <c r="C245" s="377" t="str">
        <f t="shared" si="146"/>
        <v>100021</v>
      </c>
      <c r="D245" s="377" t="str">
        <f t="shared" si="147"/>
        <v>100021/13</v>
      </c>
      <c r="E245" s="378" t="s">
        <v>251</v>
      </c>
      <c r="F245" s="378" t="s">
        <v>252</v>
      </c>
      <c r="G245" s="377">
        <v>1</v>
      </c>
      <c r="H245" s="379">
        <v>100157</v>
      </c>
      <c r="I245" s="380" t="str">
        <f t="shared" si="148"/>
        <v>Б-100157-13</v>
      </c>
      <c r="J245" s="381">
        <v>2</v>
      </c>
      <c r="K245" s="382">
        <v>11</v>
      </c>
      <c r="L245" s="382" t="s">
        <v>91</v>
      </c>
      <c r="M245" s="381">
        <v>1</v>
      </c>
      <c r="N245" s="377">
        <v>18</v>
      </c>
      <c r="O245" s="378" t="s">
        <v>169</v>
      </c>
      <c r="P245" s="378" t="s">
        <v>234</v>
      </c>
      <c r="Q245" s="378" t="s">
        <v>235</v>
      </c>
      <c r="R245" s="383" t="str">
        <f t="shared" si="149"/>
        <v>1001571</v>
      </c>
      <c r="S245" s="380">
        <v>1</v>
      </c>
      <c r="T245" s="378" t="s">
        <v>141</v>
      </c>
      <c r="U245" s="377">
        <v>50000</v>
      </c>
      <c r="V245" s="377">
        <f t="shared" si="150"/>
        <v>9000</v>
      </c>
      <c r="W245" s="377">
        <v>0</v>
      </c>
      <c r="X245" s="384">
        <v>246</v>
      </c>
      <c r="Y245" s="385" t="s">
        <v>47</v>
      </c>
      <c r="Z245" s="386">
        <f t="shared" si="95"/>
        <v>41000</v>
      </c>
      <c r="AA245" s="387"/>
      <c r="AB245" s="396"/>
      <c r="AC245" s="379">
        <f t="shared" si="151"/>
        <v>25000</v>
      </c>
      <c r="AD245" s="377"/>
      <c r="AE245" s="377"/>
      <c r="AF245" s="378" t="s">
        <v>231</v>
      </c>
      <c r="AG245" s="389">
        <v>8</v>
      </c>
      <c r="AH245" s="397">
        <v>20</v>
      </c>
      <c r="AI245" s="391" t="s">
        <v>229</v>
      </c>
      <c r="AJ245" s="378"/>
      <c r="AK245" s="378"/>
      <c r="AL245" s="383">
        <v>0</v>
      </c>
      <c r="AM245" s="380" t="s">
        <v>50</v>
      </c>
      <c r="AN245" s="377" t="s">
        <v>51</v>
      </c>
      <c r="AO245" s="377"/>
      <c r="AP245" s="383"/>
      <c r="AQ245" s="383"/>
      <c r="AR245" s="383"/>
      <c r="AS245" t="s">
        <v>90</v>
      </c>
    </row>
    <row r="246" spans="1:45" ht="15" customHeight="1" x14ac:dyDescent="0.3">
      <c r="A246" s="375">
        <v>21</v>
      </c>
      <c r="B246" s="441"/>
      <c r="C246" s="377" t="str">
        <f t="shared" si="146"/>
        <v>100021</v>
      </c>
      <c r="D246" s="377" t="str">
        <f t="shared" si="147"/>
        <v>100021/13</v>
      </c>
      <c r="E246" s="378" t="s">
        <v>251</v>
      </c>
      <c r="F246" s="378" t="s">
        <v>252</v>
      </c>
      <c r="G246" s="377">
        <v>1</v>
      </c>
      <c r="H246" s="379">
        <v>100158</v>
      </c>
      <c r="I246" s="380" t="str">
        <f t="shared" si="148"/>
        <v>Б-100158-13</v>
      </c>
      <c r="J246" s="381">
        <v>2</v>
      </c>
      <c r="K246" s="398">
        <v>1</v>
      </c>
      <c r="L246" s="382" t="s">
        <v>91</v>
      </c>
      <c r="M246" s="381">
        <v>1</v>
      </c>
      <c r="N246" s="377">
        <v>18</v>
      </c>
      <c r="O246" s="378" t="s">
        <v>170</v>
      </c>
      <c r="P246" s="378" t="s">
        <v>234</v>
      </c>
      <c r="Q246" s="378" t="s">
        <v>235</v>
      </c>
      <c r="R246" s="383" t="str">
        <f t="shared" si="149"/>
        <v>1001581</v>
      </c>
      <c r="S246" s="380">
        <v>1</v>
      </c>
      <c r="T246" s="378" t="s">
        <v>142</v>
      </c>
      <c r="U246" s="377">
        <v>50000</v>
      </c>
      <c r="V246" s="377">
        <f t="shared" si="150"/>
        <v>9000</v>
      </c>
      <c r="W246" s="377">
        <v>0</v>
      </c>
      <c r="X246" s="384">
        <v>247</v>
      </c>
      <c r="Y246" s="385" t="s">
        <v>47</v>
      </c>
      <c r="Z246" s="386">
        <f t="shared" si="95"/>
        <v>41000</v>
      </c>
      <c r="AA246" s="387"/>
      <c r="AB246" s="396"/>
      <c r="AC246" s="379">
        <f t="shared" si="151"/>
        <v>25000</v>
      </c>
      <c r="AD246" s="377"/>
      <c r="AE246" s="377"/>
      <c r="AF246" s="378" t="s">
        <v>231</v>
      </c>
      <c r="AG246" s="389">
        <v>8</v>
      </c>
      <c r="AH246" s="397">
        <v>13</v>
      </c>
      <c r="AI246" s="391" t="s">
        <v>229</v>
      </c>
      <c r="AJ246" s="378"/>
      <c r="AK246" s="378"/>
      <c r="AL246" s="383">
        <v>0</v>
      </c>
      <c r="AM246" s="380" t="s">
        <v>50</v>
      </c>
      <c r="AN246" s="377" t="s">
        <v>51</v>
      </c>
      <c r="AO246" s="377"/>
      <c r="AP246" s="383"/>
      <c r="AQ246" s="383"/>
      <c r="AR246" s="383"/>
    </row>
    <row r="247" spans="1:45" ht="15" customHeight="1" x14ac:dyDescent="0.3">
      <c r="A247" s="375">
        <v>21</v>
      </c>
      <c r="B247" s="441"/>
      <c r="C247" s="377" t="str">
        <f>"1000"&amp;A247</f>
        <v>100021</v>
      </c>
      <c r="D247" s="377" t="str">
        <f>"1000"&amp;A247&amp;"/13"</f>
        <v>100021/13</v>
      </c>
      <c r="E247" s="378" t="s">
        <v>251</v>
      </c>
      <c r="F247" s="378" t="s">
        <v>252</v>
      </c>
      <c r="G247" s="377">
        <v>1</v>
      </c>
      <c r="H247" s="379">
        <v>100159</v>
      </c>
      <c r="I247" s="380" t="str">
        <f>"Б-"&amp;H247&amp;"-13"</f>
        <v>Б-100159-13</v>
      </c>
      <c r="J247" s="381">
        <v>2</v>
      </c>
      <c r="K247" s="377">
        <v>7</v>
      </c>
      <c r="L247" s="377" t="s">
        <v>42</v>
      </c>
      <c r="M247" s="381">
        <v>1</v>
      </c>
      <c r="N247" s="377">
        <v>18</v>
      </c>
      <c r="O247" s="378" t="s">
        <v>167</v>
      </c>
      <c r="P247" s="378" t="s">
        <v>234</v>
      </c>
      <c r="Q247" s="378" t="s">
        <v>235</v>
      </c>
      <c r="R247" s="383" t="str">
        <f>H247&amp;"1"</f>
        <v>1001591</v>
      </c>
      <c r="S247" s="380">
        <v>1</v>
      </c>
      <c r="T247" s="394" t="s">
        <v>143</v>
      </c>
      <c r="U247" s="377">
        <v>50000</v>
      </c>
      <c r="V247" s="377">
        <f>U247*0.18</f>
        <v>9000</v>
      </c>
      <c r="W247" s="377">
        <v>0</v>
      </c>
      <c r="X247" s="384">
        <v>248</v>
      </c>
      <c r="Y247" s="385" t="s">
        <v>47</v>
      </c>
      <c r="Z247" s="386">
        <f t="shared" si="95"/>
        <v>41000</v>
      </c>
      <c r="AA247" s="387"/>
      <c r="AB247" s="388"/>
      <c r="AC247" s="379">
        <f>U247*0.5</f>
        <v>25000</v>
      </c>
      <c r="AD247" s="377"/>
      <c r="AE247" s="377"/>
      <c r="AF247" s="394" t="s">
        <v>232</v>
      </c>
      <c r="AG247" s="389">
        <v>8</v>
      </c>
      <c r="AH247" s="390">
        <v>13</v>
      </c>
      <c r="AI247" s="391" t="s">
        <v>229</v>
      </c>
      <c r="AJ247" s="378"/>
      <c r="AK247" s="378"/>
      <c r="AL247" s="383">
        <v>0</v>
      </c>
      <c r="AM247" s="380" t="s">
        <v>50</v>
      </c>
      <c r="AN247" s="377" t="s">
        <v>51</v>
      </c>
      <c r="AO247" s="377"/>
      <c r="AP247" s="383"/>
      <c r="AQ247" s="383"/>
      <c r="AR247" s="383"/>
    </row>
    <row r="248" spans="1:45" ht="15" customHeight="1" x14ac:dyDescent="0.3">
      <c r="A248" s="375">
        <v>21</v>
      </c>
      <c r="B248" s="441"/>
      <c r="C248" s="377" t="str">
        <f t="shared" ref="C248:C251" si="152">"1000"&amp;A248</f>
        <v>100021</v>
      </c>
      <c r="D248" s="377" t="str">
        <f t="shared" ref="D248:D251" si="153">"1000"&amp;A248&amp;"/13"</f>
        <v>100021/13</v>
      </c>
      <c r="E248" s="378" t="s">
        <v>251</v>
      </c>
      <c r="F248" s="378" t="s">
        <v>252</v>
      </c>
      <c r="G248" s="377">
        <v>1</v>
      </c>
      <c r="H248" s="379">
        <v>100160</v>
      </c>
      <c r="I248" s="380" t="str">
        <f t="shared" ref="I248:I251" si="154">"Б-"&amp;H248&amp;"-13"</f>
        <v>Б-100160-13</v>
      </c>
      <c r="J248" s="381">
        <v>2</v>
      </c>
      <c r="K248" s="398">
        <v>12</v>
      </c>
      <c r="L248" s="377" t="s">
        <v>42</v>
      </c>
      <c r="M248" s="381">
        <v>1</v>
      </c>
      <c r="N248" s="377">
        <v>18</v>
      </c>
      <c r="O248" s="378" t="s">
        <v>168</v>
      </c>
      <c r="P248" s="378" t="s">
        <v>234</v>
      </c>
      <c r="Q248" s="378" t="s">
        <v>235</v>
      </c>
      <c r="R248" s="383" t="str">
        <f t="shared" ref="R248:R251" si="155">H248&amp;"1"</f>
        <v>1001601</v>
      </c>
      <c r="S248" s="380">
        <v>1</v>
      </c>
      <c r="T248" s="394" t="s">
        <v>144</v>
      </c>
      <c r="U248" s="377">
        <v>50000</v>
      </c>
      <c r="V248" s="377">
        <f t="shared" ref="V248:V251" si="156">U248*0.18</f>
        <v>9000</v>
      </c>
      <c r="W248" s="377">
        <v>0</v>
      </c>
      <c r="X248" s="384">
        <v>249</v>
      </c>
      <c r="Y248" s="385" t="s">
        <v>47</v>
      </c>
      <c r="Z248" s="386">
        <f t="shared" si="95"/>
        <v>41000</v>
      </c>
      <c r="AA248" s="387"/>
      <c r="AB248" s="429"/>
      <c r="AC248" s="379">
        <f t="shared" ref="AC248:AC251" si="157">U248*0.5</f>
        <v>25000</v>
      </c>
      <c r="AD248" s="377"/>
      <c r="AE248" s="377"/>
      <c r="AF248" s="394" t="s">
        <v>232</v>
      </c>
      <c r="AG248" s="389">
        <v>8</v>
      </c>
      <c r="AH248" s="395">
        <v>7</v>
      </c>
      <c r="AI248" s="391" t="s">
        <v>229</v>
      </c>
      <c r="AJ248" s="378"/>
      <c r="AK248" s="378"/>
      <c r="AL248" s="383">
        <v>0</v>
      </c>
      <c r="AM248" s="380" t="s">
        <v>50</v>
      </c>
      <c r="AN248" s="377" t="s">
        <v>51</v>
      </c>
      <c r="AO248" s="377"/>
      <c r="AP248" s="383"/>
      <c r="AQ248" s="383"/>
      <c r="AR248" s="383"/>
    </row>
    <row r="249" spans="1:45" ht="15" customHeight="1" x14ac:dyDescent="0.3">
      <c r="A249" s="375">
        <v>21</v>
      </c>
      <c r="B249" s="441"/>
      <c r="C249" s="377" t="str">
        <f t="shared" si="152"/>
        <v>100021</v>
      </c>
      <c r="D249" s="377" t="str">
        <f t="shared" si="153"/>
        <v>100021/13</v>
      </c>
      <c r="E249" s="378" t="s">
        <v>251</v>
      </c>
      <c r="F249" s="378" t="s">
        <v>252</v>
      </c>
      <c r="G249" s="377">
        <v>1</v>
      </c>
      <c r="H249" s="379">
        <v>100161</v>
      </c>
      <c r="I249" s="380" t="str">
        <f t="shared" si="154"/>
        <v>Б-100161-13</v>
      </c>
      <c r="J249" s="381">
        <v>2</v>
      </c>
      <c r="K249" s="377">
        <v>7</v>
      </c>
      <c r="L249" s="377" t="s">
        <v>42</v>
      </c>
      <c r="M249" s="450">
        <v>0</v>
      </c>
      <c r="N249" s="377">
        <v>18</v>
      </c>
      <c r="O249" s="378" t="s">
        <v>168</v>
      </c>
      <c r="P249" s="378" t="s">
        <v>234</v>
      </c>
      <c r="Q249" s="378" t="s">
        <v>235</v>
      </c>
      <c r="R249" s="383" t="str">
        <f t="shared" si="155"/>
        <v>1001611</v>
      </c>
      <c r="S249" s="380">
        <v>1</v>
      </c>
      <c r="T249" s="394" t="s">
        <v>144</v>
      </c>
      <c r="U249" s="377">
        <v>50000</v>
      </c>
      <c r="V249" s="377">
        <f t="shared" si="156"/>
        <v>9000</v>
      </c>
      <c r="W249" s="377">
        <v>0</v>
      </c>
      <c r="X249" s="384">
        <v>250</v>
      </c>
      <c r="Y249" s="385" t="s">
        <v>47</v>
      </c>
      <c r="Z249" s="386">
        <f t="shared" si="95"/>
        <v>41000</v>
      </c>
      <c r="AA249" s="387"/>
      <c r="AB249" s="429"/>
      <c r="AC249" s="379">
        <f t="shared" si="157"/>
        <v>25000</v>
      </c>
      <c r="AD249" s="377"/>
      <c r="AE249" s="377"/>
      <c r="AF249" s="394" t="s">
        <v>232</v>
      </c>
      <c r="AG249" s="389">
        <v>8</v>
      </c>
      <c r="AH249" s="395">
        <v>7</v>
      </c>
      <c r="AI249" s="391" t="s">
        <v>229</v>
      </c>
      <c r="AJ249" s="378"/>
      <c r="AK249" s="378"/>
      <c r="AL249" s="383">
        <v>0</v>
      </c>
      <c r="AM249" s="380" t="s">
        <v>50</v>
      </c>
      <c r="AN249" s="377" t="s">
        <v>51</v>
      </c>
      <c r="AO249" s="377"/>
      <c r="AP249" s="383"/>
      <c r="AQ249" s="383"/>
      <c r="AR249" s="383"/>
    </row>
    <row r="250" spans="1:45" ht="15" customHeight="1" x14ac:dyDescent="0.3">
      <c r="A250" s="375">
        <v>21</v>
      </c>
      <c r="B250" s="441"/>
      <c r="C250" s="377" t="str">
        <f t="shared" si="152"/>
        <v>100021</v>
      </c>
      <c r="D250" s="377" t="str">
        <f t="shared" si="153"/>
        <v>100021/13</v>
      </c>
      <c r="E250" s="378" t="s">
        <v>251</v>
      </c>
      <c r="F250" s="378" t="s">
        <v>252</v>
      </c>
      <c r="G250" s="377">
        <v>1</v>
      </c>
      <c r="H250" s="379">
        <v>100162</v>
      </c>
      <c r="I250" s="380" t="str">
        <f t="shared" si="154"/>
        <v>Б-100162-13</v>
      </c>
      <c r="J250" s="381">
        <v>2</v>
      </c>
      <c r="K250" s="398">
        <v>11</v>
      </c>
      <c r="L250" s="377" t="s">
        <v>42</v>
      </c>
      <c r="M250" s="381">
        <v>1</v>
      </c>
      <c r="N250" s="377">
        <v>18</v>
      </c>
      <c r="O250" s="378" t="s">
        <v>169</v>
      </c>
      <c r="P250" s="378" t="s">
        <v>234</v>
      </c>
      <c r="Q250" s="378" t="s">
        <v>235</v>
      </c>
      <c r="R250" s="383" t="str">
        <f t="shared" si="155"/>
        <v>1001621</v>
      </c>
      <c r="S250" s="380">
        <v>1</v>
      </c>
      <c r="T250" s="394" t="s">
        <v>145</v>
      </c>
      <c r="U250" s="377">
        <v>50000</v>
      </c>
      <c r="V250" s="377">
        <f t="shared" si="156"/>
        <v>9000</v>
      </c>
      <c r="W250" s="377">
        <v>0</v>
      </c>
      <c r="X250" s="384">
        <v>251</v>
      </c>
      <c r="Y250" s="385" t="s">
        <v>47</v>
      </c>
      <c r="Z250" s="386">
        <f t="shared" si="95"/>
        <v>41000</v>
      </c>
      <c r="AA250" s="387"/>
      <c r="AB250" s="396"/>
      <c r="AC250" s="379">
        <f t="shared" si="157"/>
        <v>25000</v>
      </c>
      <c r="AD250" s="377"/>
      <c r="AE250" s="377"/>
      <c r="AF250" s="394" t="s">
        <v>232</v>
      </c>
      <c r="AG250" s="389">
        <v>8</v>
      </c>
      <c r="AH250" s="397">
        <v>20</v>
      </c>
      <c r="AI250" s="391" t="s">
        <v>229</v>
      </c>
      <c r="AJ250" s="378"/>
      <c r="AK250" s="378"/>
      <c r="AL250" s="383">
        <v>0</v>
      </c>
      <c r="AM250" s="380" t="s">
        <v>50</v>
      </c>
      <c r="AN250" s="377" t="s">
        <v>51</v>
      </c>
      <c r="AO250" s="377"/>
      <c r="AP250" s="383"/>
      <c r="AQ250" s="383"/>
      <c r="AR250" s="383"/>
    </row>
    <row r="251" spans="1:45" ht="15" customHeight="1" x14ac:dyDescent="0.3">
      <c r="A251" s="375">
        <v>21</v>
      </c>
      <c r="B251" s="441"/>
      <c r="C251" s="377" t="str">
        <f t="shared" si="152"/>
        <v>100021</v>
      </c>
      <c r="D251" s="377" t="str">
        <f t="shared" si="153"/>
        <v>100021/13</v>
      </c>
      <c r="E251" s="378" t="s">
        <v>251</v>
      </c>
      <c r="F251" s="378" t="s">
        <v>252</v>
      </c>
      <c r="G251" s="377">
        <v>1</v>
      </c>
      <c r="H251" s="379">
        <v>100163</v>
      </c>
      <c r="I251" s="380" t="str">
        <f t="shared" si="154"/>
        <v>Б-100163-13</v>
      </c>
      <c r="J251" s="381">
        <v>2</v>
      </c>
      <c r="K251" s="398">
        <v>1</v>
      </c>
      <c r="L251" s="377" t="s">
        <v>42</v>
      </c>
      <c r="M251" s="381">
        <v>1</v>
      </c>
      <c r="N251" s="377">
        <v>18</v>
      </c>
      <c r="O251" s="378" t="s">
        <v>170</v>
      </c>
      <c r="P251" s="378" t="s">
        <v>234</v>
      </c>
      <c r="Q251" s="378" t="s">
        <v>235</v>
      </c>
      <c r="R251" s="383" t="str">
        <f t="shared" si="155"/>
        <v>1001631</v>
      </c>
      <c r="S251" s="380">
        <v>1</v>
      </c>
      <c r="T251" s="394" t="s">
        <v>146</v>
      </c>
      <c r="U251" s="377">
        <v>50000</v>
      </c>
      <c r="V251" s="377">
        <f t="shared" si="156"/>
        <v>9000</v>
      </c>
      <c r="W251" s="377">
        <v>0</v>
      </c>
      <c r="X251" s="384">
        <v>252</v>
      </c>
      <c r="Y251" s="385" t="s">
        <v>47</v>
      </c>
      <c r="Z251" s="386">
        <f t="shared" si="95"/>
        <v>41000</v>
      </c>
      <c r="AA251" s="387"/>
      <c r="AB251" s="396"/>
      <c r="AC251" s="379">
        <f t="shared" si="157"/>
        <v>25000</v>
      </c>
      <c r="AD251" s="377"/>
      <c r="AE251" s="377"/>
      <c r="AF251" s="394" t="s">
        <v>232</v>
      </c>
      <c r="AG251" s="389">
        <v>8</v>
      </c>
      <c r="AH251" s="397">
        <v>13</v>
      </c>
      <c r="AI251" s="391" t="s">
        <v>229</v>
      </c>
      <c r="AJ251" s="378"/>
      <c r="AK251" s="378"/>
      <c r="AL251" s="383">
        <v>0</v>
      </c>
      <c r="AM251" s="380" t="s">
        <v>50</v>
      </c>
      <c r="AN251" s="377" t="s">
        <v>51</v>
      </c>
      <c r="AO251" s="377"/>
      <c r="AP251" s="383"/>
      <c r="AQ251" s="383"/>
      <c r="AR251" s="383"/>
    </row>
    <row r="252" spans="1:45" ht="15" customHeight="1" x14ac:dyDescent="0.3">
      <c r="A252" s="375">
        <v>21</v>
      </c>
      <c r="B252" s="441"/>
      <c r="C252" s="377" t="str">
        <f>"1000"&amp;A252</f>
        <v>100021</v>
      </c>
      <c r="D252" s="377" t="str">
        <f>"1000"&amp;A252&amp;"/13"</f>
        <v>100021/13</v>
      </c>
      <c r="E252" s="378" t="s">
        <v>251</v>
      </c>
      <c r="F252" s="378" t="s">
        <v>252</v>
      </c>
      <c r="G252" s="377">
        <v>1</v>
      </c>
      <c r="H252" s="379">
        <v>100164</v>
      </c>
      <c r="I252" s="380" t="str">
        <f>"Б-"&amp;H252&amp;"-13"</f>
        <v>Б-100164-13</v>
      </c>
      <c r="J252" s="381">
        <v>2</v>
      </c>
      <c r="K252" s="377">
        <v>7</v>
      </c>
      <c r="L252" s="377" t="s">
        <v>42</v>
      </c>
      <c r="M252" s="381">
        <v>1</v>
      </c>
      <c r="N252" s="377">
        <v>18</v>
      </c>
      <c r="O252" s="378" t="s">
        <v>167</v>
      </c>
      <c r="P252" s="378" t="s">
        <v>234</v>
      </c>
      <c r="Q252" s="378" t="s">
        <v>235</v>
      </c>
      <c r="R252" s="383" t="str">
        <f>H252&amp;"1"</f>
        <v>1001641</v>
      </c>
      <c r="S252" s="380">
        <v>1</v>
      </c>
      <c r="T252" s="399" t="s">
        <v>147</v>
      </c>
      <c r="U252" s="377">
        <v>50000</v>
      </c>
      <c r="V252" s="377">
        <f>U252*0.18</f>
        <v>9000</v>
      </c>
      <c r="W252" s="377">
        <v>0</v>
      </c>
      <c r="X252" s="384">
        <v>253</v>
      </c>
      <c r="Y252" s="385" t="s">
        <v>47</v>
      </c>
      <c r="Z252" s="386">
        <f t="shared" si="95"/>
        <v>41000</v>
      </c>
      <c r="AA252" s="387"/>
      <c r="AB252" s="388"/>
      <c r="AC252" s="379">
        <f>U252*0.5</f>
        <v>25000</v>
      </c>
      <c r="AD252" s="377"/>
      <c r="AE252" s="377"/>
      <c r="AF252" s="399" t="s">
        <v>422</v>
      </c>
      <c r="AG252" s="389">
        <v>8</v>
      </c>
      <c r="AH252" s="390">
        <v>13</v>
      </c>
      <c r="AI252" s="391" t="s">
        <v>229</v>
      </c>
      <c r="AJ252" s="378"/>
      <c r="AK252" s="378"/>
      <c r="AL252" s="383">
        <v>0</v>
      </c>
      <c r="AM252" s="380" t="s">
        <v>50</v>
      </c>
      <c r="AN252" s="377" t="s">
        <v>51</v>
      </c>
      <c r="AO252" s="377"/>
      <c r="AP252" s="383"/>
      <c r="AQ252" s="383"/>
      <c r="AR252" s="383"/>
    </row>
    <row r="253" spans="1:45" ht="15" customHeight="1" x14ac:dyDescent="0.3">
      <c r="A253" s="375">
        <v>21</v>
      </c>
      <c r="B253" s="441"/>
      <c r="C253" s="377" t="str">
        <f t="shared" ref="C253:C256" si="158">"1000"&amp;A253</f>
        <v>100021</v>
      </c>
      <c r="D253" s="377" t="str">
        <f t="shared" ref="D253:D256" si="159">"1000"&amp;A253&amp;"/13"</f>
        <v>100021/13</v>
      </c>
      <c r="E253" s="378" t="s">
        <v>251</v>
      </c>
      <c r="F253" s="378" t="s">
        <v>252</v>
      </c>
      <c r="G253" s="377">
        <v>1</v>
      </c>
      <c r="H253" s="379">
        <v>100165</v>
      </c>
      <c r="I253" s="380" t="str">
        <f t="shared" ref="I253:I256" si="160">"Б-"&amp;H253&amp;"-13"</f>
        <v>Б-100165-13</v>
      </c>
      <c r="J253" s="381">
        <v>2</v>
      </c>
      <c r="K253" s="382">
        <v>3</v>
      </c>
      <c r="L253" s="377" t="s">
        <v>42</v>
      </c>
      <c r="M253" s="381">
        <v>1</v>
      </c>
      <c r="N253" s="377">
        <v>18</v>
      </c>
      <c r="O253" s="378" t="s">
        <v>168</v>
      </c>
      <c r="P253" s="378" t="s">
        <v>234</v>
      </c>
      <c r="Q253" s="378" t="s">
        <v>235</v>
      </c>
      <c r="R253" s="383" t="str">
        <f t="shared" ref="R253:R256" si="161">H253&amp;"1"</f>
        <v>1001651</v>
      </c>
      <c r="S253" s="380">
        <v>1</v>
      </c>
      <c r="T253" s="399" t="s">
        <v>148</v>
      </c>
      <c r="U253" s="377">
        <v>50000</v>
      </c>
      <c r="V253" s="377">
        <f t="shared" ref="V253:V256" si="162">U253*0.18</f>
        <v>9000</v>
      </c>
      <c r="W253" s="377">
        <v>0</v>
      </c>
      <c r="X253" s="384">
        <v>254</v>
      </c>
      <c r="Y253" s="385" t="s">
        <v>47</v>
      </c>
      <c r="Z253" s="386">
        <f t="shared" si="95"/>
        <v>41000</v>
      </c>
      <c r="AA253" s="387"/>
      <c r="AB253" s="429"/>
      <c r="AC253" s="379">
        <f t="shared" ref="AC253:AC256" si="163">U253*0.5</f>
        <v>25000</v>
      </c>
      <c r="AD253" s="377"/>
      <c r="AE253" s="377"/>
      <c r="AF253" s="399" t="s">
        <v>422</v>
      </c>
      <c r="AG253" s="389">
        <v>8</v>
      </c>
      <c r="AH253" s="395">
        <v>7</v>
      </c>
      <c r="AI253" s="391" t="s">
        <v>229</v>
      </c>
      <c r="AJ253" s="378"/>
      <c r="AK253" s="378"/>
      <c r="AL253" s="383">
        <v>0</v>
      </c>
      <c r="AM253" s="380" t="s">
        <v>50</v>
      </c>
      <c r="AN253" s="377" t="s">
        <v>51</v>
      </c>
      <c r="AO253" s="377"/>
      <c r="AP253" s="383"/>
      <c r="AQ253" s="383"/>
      <c r="AR253" s="383"/>
    </row>
    <row r="254" spans="1:45" ht="15" customHeight="1" x14ac:dyDescent="0.3">
      <c r="A254" s="375">
        <v>21</v>
      </c>
      <c r="B254" s="441"/>
      <c r="C254" s="377" t="str">
        <f t="shared" si="158"/>
        <v>100021</v>
      </c>
      <c r="D254" s="377" t="str">
        <f t="shared" si="159"/>
        <v>100021/13</v>
      </c>
      <c r="E254" s="378" t="s">
        <v>251</v>
      </c>
      <c r="F254" s="378" t="s">
        <v>252</v>
      </c>
      <c r="G254" s="377">
        <v>1</v>
      </c>
      <c r="H254" s="379">
        <v>100166</v>
      </c>
      <c r="I254" s="380" t="str">
        <f t="shared" si="160"/>
        <v>Б-100166-13</v>
      </c>
      <c r="J254" s="381">
        <v>2</v>
      </c>
      <c r="K254" s="377">
        <v>7</v>
      </c>
      <c r="L254" s="377" t="s">
        <v>42</v>
      </c>
      <c r="M254" s="381">
        <v>1</v>
      </c>
      <c r="N254" s="377">
        <v>18</v>
      </c>
      <c r="O254" s="378" t="s">
        <v>168</v>
      </c>
      <c r="P254" s="378" t="s">
        <v>234</v>
      </c>
      <c r="Q254" s="378" t="s">
        <v>235</v>
      </c>
      <c r="R254" s="383" t="str">
        <f t="shared" si="161"/>
        <v>1001661</v>
      </c>
      <c r="S254" s="380">
        <v>1</v>
      </c>
      <c r="T254" s="399" t="s">
        <v>148</v>
      </c>
      <c r="U254" s="377">
        <v>50000</v>
      </c>
      <c r="V254" s="377">
        <f t="shared" si="162"/>
        <v>9000</v>
      </c>
      <c r="W254" s="377">
        <v>0</v>
      </c>
      <c r="X254" s="384">
        <v>255</v>
      </c>
      <c r="Y254" s="385" t="s">
        <v>47</v>
      </c>
      <c r="Z254" s="386">
        <f t="shared" si="95"/>
        <v>41000</v>
      </c>
      <c r="AA254" s="387"/>
      <c r="AB254" s="429"/>
      <c r="AC254" s="379">
        <f t="shared" si="163"/>
        <v>25000</v>
      </c>
      <c r="AD254" s="377"/>
      <c r="AE254" s="377"/>
      <c r="AF254" s="399" t="s">
        <v>422</v>
      </c>
      <c r="AG254" s="389">
        <v>8</v>
      </c>
      <c r="AH254" s="395">
        <v>7</v>
      </c>
      <c r="AI254" s="391" t="s">
        <v>229</v>
      </c>
      <c r="AJ254" s="378"/>
      <c r="AK254" s="378"/>
      <c r="AL254" s="383">
        <v>0</v>
      </c>
      <c r="AM254" s="380" t="s">
        <v>50</v>
      </c>
      <c r="AN254" s="377" t="s">
        <v>51</v>
      </c>
      <c r="AO254" s="377"/>
      <c r="AP254" s="383"/>
      <c r="AQ254" s="383"/>
      <c r="AR254" s="383"/>
    </row>
    <row r="255" spans="1:45" ht="15" customHeight="1" x14ac:dyDescent="0.3">
      <c r="A255" s="375">
        <v>21</v>
      </c>
      <c r="B255" s="441"/>
      <c r="C255" s="377" t="str">
        <f t="shared" si="158"/>
        <v>100021</v>
      </c>
      <c r="D255" s="377" t="str">
        <f t="shared" si="159"/>
        <v>100021/13</v>
      </c>
      <c r="E255" s="378" t="s">
        <v>251</v>
      </c>
      <c r="F255" s="378" t="s">
        <v>252</v>
      </c>
      <c r="G255" s="377">
        <v>1</v>
      </c>
      <c r="H255" s="379">
        <v>100167</v>
      </c>
      <c r="I255" s="380" t="str">
        <f t="shared" si="160"/>
        <v>Б-100167-13</v>
      </c>
      <c r="J255" s="381">
        <v>2</v>
      </c>
      <c r="K255" s="398">
        <v>11</v>
      </c>
      <c r="L255" s="377" t="s">
        <v>42</v>
      </c>
      <c r="M255" s="381">
        <v>1</v>
      </c>
      <c r="N255" s="377">
        <v>18</v>
      </c>
      <c r="O255" s="378" t="s">
        <v>169</v>
      </c>
      <c r="P255" s="378" t="s">
        <v>234</v>
      </c>
      <c r="Q255" s="378" t="s">
        <v>235</v>
      </c>
      <c r="R255" s="383" t="str">
        <f t="shared" si="161"/>
        <v>1001671</v>
      </c>
      <c r="S255" s="380">
        <v>1</v>
      </c>
      <c r="T255" s="399" t="s">
        <v>149</v>
      </c>
      <c r="U255" s="377">
        <v>50000</v>
      </c>
      <c r="V255" s="377">
        <f t="shared" si="162"/>
        <v>9000</v>
      </c>
      <c r="W255" s="377">
        <v>0</v>
      </c>
      <c r="X255" s="384">
        <v>256</v>
      </c>
      <c r="Y255" s="385" t="s">
        <v>47</v>
      </c>
      <c r="Z255" s="386">
        <f t="shared" si="95"/>
        <v>41000</v>
      </c>
      <c r="AA255" s="387"/>
      <c r="AB255" s="396"/>
      <c r="AC255" s="379">
        <f t="shared" si="163"/>
        <v>25000</v>
      </c>
      <c r="AD255" s="377"/>
      <c r="AE255" s="377"/>
      <c r="AF255" s="399" t="s">
        <v>422</v>
      </c>
      <c r="AG255" s="389">
        <v>8</v>
      </c>
      <c r="AH255" s="397">
        <v>20</v>
      </c>
      <c r="AI255" s="391" t="s">
        <v>229</v>
      </c>
      <c r="AJ255" s="378"/>
      <c r="AK255" s="378"/>
      <c r="AL255" s="383">
        <v>0</v>
      </c>
      <c r="AM255" s="380" t="s">
        <v>50</v>
      </c>
      <c r="AN255" s="377" t="s">
        <v>51</v>
      </c>
      <c r="AO255" s="377"/>
      <c r="AP255" s="383"/>
      <c r="AQ255" s="383"/>
      <c r="AR255" s="383"/>
    </row>
    <row r="256" spans="1:45" ht="15" customHeight="1" x14ac:dyDescent="0.3">
      <c r="A256" s="375">
        <v>21</v>
      </c>
      <c r="B256" s="441"/>
      <c r="C256" s="403" t="str">
        <f t="shared" si="158"/>
        <v>100021</v>
      </c>
      <c r="D256" s="403" t="str">
        <f t="shared" si="159"/>
        <v>100021/13</v>
      </c>
      <c r="E256" s="404" t="s">
        <v>251</v>
      </c>
      <c r="F256" s="404" t="s">
        <v>252</v>
      </c>
      <c r="G256" s="377">
        <v>1</v>
      </c>
      <c r="H256" s="379">
        <v>100168</v>
      </c>
      <c r="I256" s="403" t="str">
        <f t="shared" si="160"/>
        <v>Б-100168-13</v>
      </c>
      <c r="J256" s="381">
        <v>2</v>
      </c>
      <c r="K256" s="405">
        <v>1</v>
      </c>
      <c r="L256" s="403" t="s">
        <v>42</v>
      </c>
      <c r="M256" s="406">
        <v>1</v>
      </c>
      <c r="N256" s="403">
        <v>18</v>
      </c>
      <c r="O256" s="404" t="s">
        <v>170</v>
      </c>
      <c r="P256" s="404" t="s">
        <v>234</v>
      </c>
      <c r="Q256" s="404" t="s">
        <v>235</v>
      </c>
      <c r="R256" s="407" t="str">
        <f t="shared" si="161"/>
        <v>1001681</v>
      </c>
      <c r="S256" s="403">
        <v>1</v>
      </c>
      <c r="T256" s="401" t="s">
        <v>150</v>
      </c>
      <c r="U256" s="377">
        <v>50000</v>
      </c>
      <c r="V256" s="403">
        <f t="shared" si="162"/>
        <v>9000</v>
      </c>
      <c r="W256" s="403">
        <v>0</v>
      </c>
      <c r="X256" s="384">
        <v>257</v>
      </c>
      <c r="Y256" s="408" t="s">
        <v>47</v>
      </c>
      <c r="Z256" s="386">
        <f t="shared" si="95"/>
        <v>41000</v>
      </c>
      <c r="AA256" s="409"/>
      <c r="AB256" s="409"/>
      <c r="AC256" s="410">
        <f t="shared" si="163"/>
        <v>25000</v>
      </c>
      <c r="AD256" s="403"/>
      <c r="AE256" s="403"/>
      <c r="AF256" s="401" t="s">
        <v>422</v>
      </c>
      <c r="AG256" s="411">
        <v>8</v>
      </c>
      <c r="AH256" s="412">
        <v>13</v>
      </c>
      <c r="AI256" s="413" t="s">
        <v>229</v>
      </c>
      <c r="AJ256" s="404"/>
      <c r="AK256" s="404"/>
      <c r="AL256" s="407">
        <v>0</v>
      </c>
      <c r="AM256" s="403" t="s">
        <v>50</v>
      </c>
      <c r="AN256" s="403" t="s">
        <v>51</v>
      </c>
      <c r="AO256" s="403"/>
      <c r="AP256" s="407"/>
      <c r="AQ256" s="407"/>
      <c r="AR256" s="407"/>
      <c r="AS256" s="330"/>
    </row>
    <row r="257" spans="1:45" ht="15" customHeight="1" x14ac:dyDescent="0.3">
      <c r="A257" s="375">
        <v>22</v>
      </c>
      <c r="B257" s="376"/>
      <c r="C257" s="377" t="str">
        <f>"1000"&amp;A257</f>
        <v>100022</v>
      </c>
      <c r="D257" s="377" t="str">
        <f>"1000"&amp;A257&amp;"/13"</f>
        <v>100022/13</v>
      </c>
      <c r="E257" s="378" t="s">
        <v>251</v>
      </c>
      <c r="F257" s="378" t="s">
        <v>252</v>
      </c>
      <c r="G257" s="377">
        <v>1</v>
      </c>
      <c r="H257" s="379">
        <v>100169</v>
      </c>
      <c r="I257" s="380" t="str">
        <f>"Б-"&amp;H257&amp;"-13"</f>
        <v>Б-100169-13</v>
      </c>
      <c r="J257" s="381">
        <v>2</v>
      </c>
      <c r="K257" s="382">
        <v>2</v>
      </c>
      <c r="L257" s="377" t="s">
        <v>42</v>
      </c>
      <c r="M257" s="381">
        <v>1</v>
      </c>
      <c r="N257" s="377">
        <v>18</v>
      </c>
      <c r="O257" s="378" t="s">
        <v>167</v>
      </c>
      <c r="P257" s="378" t="s">
        <v>234</v>
      </c>
      <c r="Q257" s="378" t="s">
        <v>235</v>
      </c>
      <c r="R257" s="383" t="str">
        <f>H257&amp;"1"</f>
        <v>1001691</v>
      </c>
      <c r="S257" s="380">
        <v>1</v>
      </c>
      <c r="T257" s="378" t="s">
        <v>139</v>
      </c>
      <c r="U257" s="377">
        <v>50000</v>
      </c>
      <c r="V257" s="377">
        <f>U257*0.18</f>
        <v>9000</v>
      </c>
      <c r="W257" s="377">
        <v>0</v>
      </c>
      <c r="X257" s="384">
        <v>258</v>
      </c>
      <c r="Y257" s="385" t="s">
        <v>47</v>
      </c>
      <c r="Z257" s="386"/>
      <c r="AA257" s="387"/>
      <c r="AB257" s="388"/>
      <c r="AC257" s="379">
        <f>U257*0.5</f>
        <v>25000</v>
      </c>
      <c r="AD257" s="377"/>
      <c r="AE257" s="377"/>
      <c r="AF257" s="378" t="s">
        <v>231</v>
      </c>
      <c r="AG257" s="389">
        <v>8</v>
      </c>
      <c r="AH257" s="390">
        <v>13</v>
      </c>
      <c r="AI257" s="391" t="s">
        <v>229</v>
      </c>
      <c r="AJ257" s="378"/>
      <c r="AK257" s="378"/>
      <c r="AL257" s="383">
        <v>0</v>
      </c>
      <c r="AM257" s="380" t="s">
        <v>50</v>
      </c>
      <c r="AN257" s="377" t="s">
        <v>51</v>
      </c>
      <c r="AO257" s="377"/>
      <c r="AP257" s="383"/>
      <c r="AQ257" s="383"/>
      <c r="AR257" s="383"/>
      <c r="AS257" s="380" t="s">
        <v>99</v>
      </c>
    </row>
    <row r="258" spans="1:45" ht="15" customHeight="1" x14ac:dyDescent="0.3">
      <c r="A258" s="375">
        <v>22</v>
      </c>
      <c r="B258" s="376"/>
      <c r="C258" s="377" t="str">
        <f t="shared" ref="C258:C261" si="164">"1000"&amp;A258</f>
        <v>100022</v>
      </c>
      <c r="D258" s="377" t="str">
        <f t="shared" ref="D258:D261" si="165">"1000"&amp;A258&amp;"/13"</f>
        <v>100022/13</v>
      </c>
      <c r="E258" s="378" t="s">
        <v>251</v>
      </c>
      <c r="F258" s="378" t="s">
        <v>252</v>
      </c>
      <c r="G258" s="377">
        <v>1</v>
      </c>
      <c r="H258" s="379">
        <v>100170</v>
      </c>
      <c r="I258" s="380" t="str">
        <f t="shared" ref="I258:I261" si="166">"Б-"&amp;H258&amp;"-13"</f>
        <v>Б-100170-13</v>
      </c>
      <c r="J258" s="381">
        <v>2</v>
      </c>
      <c r="K258" s="377">
        <v>7</v>
      </c>
      <c r="L258" s="377" t="s">
        <v>42</v>
      </c>
      <c r="M258" s="381">
        <v>1</v>
      </c>
      <c r="N258" s="377">
        <v>18</v>
      </c>
      <c r="O258" s="378" t="s">
        <v>168</v>
      </c>
      <c r="P258" s="378" t="s">
        <v>234</v>
      </c>
      <c r="Q258" s="378" t="s">
        <v>235</v>
      </c>
      <c r="R258" s="383" t="str">
        <f t="shared" ref="R258:R261" si="167">H258&amp;"1"</f>
        <v>1001701</v>
      </c>
      <c r="S258" s="380">
        <v>1</v>
      </c>
      <c r="T258" s="378" t="s">
        <v>140</v>
      </c>
      <c r="U258" s="377">
        <v>50000</v>
      </c>
      <c r="V258" s="377">
        <f t="shared" ref="V258:V261" si="168">U258*0.18</f>
        <v>9000</v>
      </c>
      <c r="W258" s="377">
        <v>0</v>
      </c>
      <c r="X258" s="384">
        <v>259</v>
      </c>
      <c r="Y258" s="385" t="s">
        <v>47</v>
      </c>
      <c r="Z258" s="386"/>
      <c r="AA258" s="387"/>
      <c r="AB258" s="429"/>
      <c r="AC258" s="379">
        <f t="shared" ref="AC258:AC261" si="169">U258*0.5</f>
        <v>25000</v>
      </c>
      <c r="AD258" s="377"/>
      <c r="AE258" s="377"/>
      <c r="AF258" s="378" t="s">
        <v>231</v>
      </c>
      <c r="AG258" s="389">
        <v>8</v>
      </c>
      <c r="AH258" s="395">
        <v>7</v>
      </c>
      <c r="AI258" s="391" t="s">
        <v>229</v>
      </c>
      <c r="AJ258" s="378"/>
      <c r="AK258" s="378"/>
      <c r="AL258" s="383">
        <v>0</v>
      </c>
      <c r="AM258" s="380" t="s">
        <v>50</v>
      </c>
      <c r="AN258" s="377" t="s">
        <v>51</v>
      </c>
      <c r="AO258" s="377"/>
      <c r="AP258" s="383"/>
      <c r="AQ258" s="383"/>
      <c r="AR258" s="383"/>
      <c r="AS258" t="s">
        <v>100</v>
      </c>
    </row>
    <row r="259" spans="1:45" ht="15" customHeight="1" x14ac:dyDescent="0.3">
      <c r="A259" s="375">
        <v>22</v>
      </c>
      <c r="B259" s="376"/>
      <c r="C259" s="377" t="str">
        <f t="shared" si="164"/>
        <v>100022</v>
      </c>
      <c r="D259" s="377" t="str">
        <f t="shared" si="165"/>
        <v>100022/13</v>
      </c>
      <c r="E259" s="378" t="s">
        <v>251</v>
      </c>
      <c r="F259" s="378" t="s">
        <v>252</v>
      </c>
      <c r="G259" s="377">
        <v>1</v>
      </c>
      <c r="H259" s="379">
        <v>100171</v>
      </c>
      <c r="I259" s="380" t="str">
        <f t="shared" si="166"/>
        <v>Б-100171-13</v>
      </c>
      <c r="J259" s="381">
        <v>2</v>
      </c>
      <c r="K259" s="377">
        <v>7</v>
      </c>
      <c r="L259" s="377" t="s">
        <v>42</v>
      </c>
      <c r="M259" s="381">
        <v>1</v>
      </c>
      <c r="N259" s="377">
        <v>18</v>
      </c>
      <c r="O259" s="378" t="s">
        <v>168</v>
      </c>
      <c r="P259" s="378" t="s">
        <v>234</v>
      </c>
      <c r="Q259" s="378" t="s">
        <v>235</v>
      </c>
      <c r="R259" s="383" t="str">
        <f t="shared" si="167"/>
        <v>1001711</v>
      </c>
      <c r="S259" s="380">
        <v>1</v>
      </c>
      <c r="T259" s="378" t="s">
        <v>140</v>
      </c>
      <c r="U259" s="377">
        <v>50000</v>
      </c>
      <c r="V259" s="377">
        <f t="shared" si="168"/>
        <v>9000</v>
      </c>
      <c r="W259" s="377">
        <v>0</v>
      </c>
      <c r="X259" s="384">
        <v>260</v>
      </c>
      <c r="Y259" s="385" t="s">
        <v>47</v>
      </c>
      <c r="Z259" s="386"/>
      <c r="AA259" s="387"/>
      <c r="AB259" s="429"/>
      <c r="AC259" s="379">
        <v>100000</v>
      </c>
      <c r="AD259" s="377"/>
      <c r="AE259" s="377"/>
      <c r="AF259" s="378" t="s">
        <v>231</v>
      </c>
      <c r="AG259" s="389">
        <v>8</v>
      </c>
      <c r="AH259" s="395">
        <v>7</v>
      </c>
      <c r="AI259" s="391" t="s">
        <v>229</v>
      </c>
      <c r="AJ259" s="378"/>
      <c r="AK259" s="378"/>
      <c r="AL259" s="383">
        <v>0</v>
      </c>
      <c r="AM259" s="380" t="s">
        <v>50</v>
      </c>
      <c r="AN259" s="377" t="s">
        <v>51</v>
      </c>
      <c r="AO259" s="377"/>
      <c r="AP259" s="383"/>
      <c r="AQ259" s="383"/>
      <c r="AR259" s="383"/>
    </row>
    <row r="260" spans="1:45" ht="15" customHeight="1" x14ac:dyDescent="0.3">
      <c r="A260" s="375">
        <v>22</v>
      </c>
      <c r="B260" s="376"/>
      <c r="C260" s="377" t="str">
        <f t="shared" si="164"/>
        <v>100022</v>
      </c>
      <c r="D260" s="377" t="str">
        <f t="shared" si="165"/>
        <v>100022/13</v>
      </c>
      <c r="E260" s="378" t="s">
        <v>251</v>
      </c>
      <c r="F260" s="378" t="s">
        <v>252</v>
      </c>
      <c r="G260" s="377">
        <v>1</v>
      </c>
      <c r="H260" s="379">
        <v>100172</v>
      </c>
      <c r="I260" s="380" t="str">
        <f t="shared" si="166"/>
        <v>Б-100172-13</v>
      </c>
      <c r="J260" s="381">
        <v>2</v>
      </c>
      <c r="K260" s="382">
        <v>11</v>
      </c>
      <c r="L260" s="377" t="s">
        <v>42</v>
      </c>
      <c r="M260" s="381">
        <v>1</v>
      </c>
      <c r="N260" s="377">
        <v>18</v>
      </c>
      <c r="O260" s="378" t="s">
        <v>169</v>
      </c>
      <c r="P260" s="378" t="s">
        <v>234</v>
      </c>
      <c r="Q260" s="378" t="s">
        <v>235</v>
      </c>
      <c r="R260" s="383" t="str">
        <f t="shared" si="167"/>
        <v>1001721</v>
      </c>
      <c r="S260" s="380">
        <v>1</v>
      </c>
      <c r="T260" s="378" t="s">
        <v>141</v>
      </c>
      <c r="U260" s="377">
        <v>50000</v>
      </c>
      <c r="V260" s="377">
        <f t="shared" si="168"/>
        <v>9000</v>
      </c>
      <c r="W260" s="377">
        <v>0</v>
      </c>
      <c r="X260" s="384">
        <v>261</v>
      </c>
      <c r="Y260" s="385" t="s">
        <v>47</v>
      </c>
      <c r="Z260" s="386"/>
      <c r="AA260" s="396">
        <f>SUM(AC257:AC261)/1.18</f>
        <v>169491.52542372883</v>
      </c>
      <c r="AB260" s="396"/>
      <c r="AC260" s="379">
        <f t="shared" si="169"/>
        <v>25000</v>
      </c>
      <c r="AD260" s="377"/>
      <c r="AE260" s="377"/>
      <c r="AF260" s="378" t="s">
        <v>231</v>
      </c>
      <c r="AG260" s="389">
        <v>8</v>
      </c>
      <c r="AH260" s="397">
        <v>20</v>
      </c>
      <c r="AI260" s="391" t="s">
        <v>229</v>
      </c>
      <c r="AJ260" s="378"/>
      <c r="AK260" s="378"/>
      <c r="AL260" s="383">
        <v>0</v>
      </c>
      <c r="AM260" s="380" t="s">
        <v>50</v>
      </c>
      <c r="AN260" s="377" t="s">
        <v>51</v>
      </c>
      <c r="AO260" s="377"/>
      <c r="AP260" s="383"/>
      <c r="AQ260" s="383"/>
      <c r="AR260" s="383"/>
    </row>
    <row r="261" spans="1:45" ht="15" customHeight="1" x14ac:dyDescent="0.3">
      <c r="A261" s="375">
        <v>22</v>
      </c>
      <c r="B261" s="376"/>
      <c r="C261" s="377" t="str">
        <f t="shared" si="164"/>
        <v>100022</v>
      </c>
      <c r="D261" s="377" t="str">
        <f t="shared" si="165"/>
        <v>100022/13</v>
      </c>
      <c r="E261" s="378" t="s">
        <v>251</v>
      </c>
      <c r="F261" s="378" t="s">
        <v>252</v>
      </c>
      <c r="G261" s="377">
        <v>1</v>
      </c>
      <c r="H261" s="379">
        <v>100173</v>
      </c>
      <c r="I261" s="380" t="str">
        <f t="shared" si="166"/>
        <v>Б-100173-13</v>
      </c>
      <c r="J261" s="381">
        <v>2</v>
      </c>
      <c r="K261" s="398">
        <v>1</v>
      </c>
      <c r="L261" s="377" t="s">
        <v>42</v>
      </c>
      <c r="M261" s="381">
        <v>1</v>
      </c>
      <c r="N261" s="377">
        <v>18</v>
      </c>
      <c r="O261" s="378" t="s">
        <v>170</v>
      </c>
      <c r="P261" s="378" t="s">
        <v>234</v>
      </c>
      <c r="Q261" s="378" t="s">
        <v>235</v>
      </c>
      <c r="R261" s="383" t="str">
        <f t="shared" si="167"/>
        <v>1001731</v>
      </c>
      <c r="S261" s="380">
        <v>1</v>
      </c>
      <c r="T261" s="378" t="s">
        <v>142</v>
      </c>
      <c r="U261" s="377">
        <v>50000</v>
      </c>
      <c r="V261" s="377">
        <f t="shared" si="168"/>
        <v>9000</v>
      </c>
      <c r="W261" s="377">
        <v>0</v>
      </c>
      <c r="X261" s="384">
        <v>262</v>
      </c>
      <c r="Y261" s="385" t="s">
        <v>47</v>
      </c>
      <c r="Z261" s="386">
        <f>SUM(U257:U261)-SUM(V257:V261)</f>
        <v>205000</v>
      </c>
      <c r="AA261" s="396">
        <v>169491</v>
      </c>
      <c r="AB261" s="396">
        <f>Z261-AA261</f>
        <v>35509</v>
      </c>
      <c r="AC261" s="379">
        <f t="shared" si="169"/>
        <v>25000</v>
      </c>
      <c r="AD261" s="377"/>
      <c r="AE261" s="377"/>
      <c r="AF261" s="378" t="s">
        <v>231</v>
      </c>
      <c r="AG261" s="389">
        <v>8</v>
      </c>
      <c r="AH261" s="397">
        <v>13</v>
      </c>
      <c r="AI261" s="391" t="s">
        <v>229</v>
      </c>
      <c r="AJ261" s="378"/>
      <c r="AK261" s="378"/>
      <c r="AL261" s="383">
        <v>0</v>
      </c>
      <c r="AM261" s="380" t="s">
        <v>50</v>
      </c>
      <c r="AN261" s="377" t="s">
        <v>51</v>
      </c>
      <c r="AO261" s="377"/>
      <c r="AP261" s="383"/>
      <c r="AQ261" s="383"/>
      <c r="AR261" s="383"/>
    </row>
    <row r="262" spans="1:45" ht="15" customHeight="1" x14ac:dyDescent="0.3">
      <c r="A262" s="375">
        <v>22</v>
      </c>
      <c r="B262" s="376"/>
      <c r="C262" s="377" t="str">
        <f>"1000"&amp;A262</f>
        <v>100022</v>
      </c>
      <c r="D262" s="377" t="str">
        <f>"1000"&amp;A262&amp;"/13"</f>
        <v>100022/13</v>
      </c>
      <c r="E262" s="378" t="s">
        <v>251</v>
      </c>
      <c r="F262" s="378" t="s">
        <v>252</v>
      </c>
      <c r="G262" s="377">
        <v>1</v>
      </c>
      <c r="H262" s="379">
        <v>100174</v>
      </c>
      <c r="I262" s="380" t="str">
        <f>"Б-"&amp;H262&amp;"-13"</f>
        <v>Б-100174-13</v>
      </c>
      <c r="J262" s="381">
        <v>2</v>
      </c>
      <c r="K262" s="377">
        <v>7</v>
      </c>
      <c r="L262" s="377" t="s">
        <v>42</v>
      </c>
      <c r="M262" s="381">
        <v>1</v>
      </c>
      <c r="N262" s="377">
        <v>18</v>
      </c>
      <c r="O262" s="378" t="s">
        <v>167</v>
      </c>
      <c r="P262" s="378" t="s">
        <v>234</v>
      </c>
      <c r="Q262" s="378" t="s">
        <v>235</v>
      </c>
      <c r="R262" s="383" t="str">
        <f>H262&amp;"1"</f>
        <v>1001741</v>
      </c>
      <c r="S262" s="380">
        <v>1</v>
      </c>
      <c r="T262" s="399" t="s">
        <v>147</v>
      </c>
      <c r="U262" s="377">
        <v>50000</v>
      </c>
      <c r="V262" s="377">
        <f>U262*0.18</f>
        <v>9000</v>
      </c>
      <c r="W262" s="377">
        <v>0</v>
      </c>
      <c r="X262" s="384">
        <v>263</v>
      </c>
      <c r="Y262" s="385" t="s">
        <v>47</v>
      </c>
      <c r="Z262" s="386"/>
      <c r="AA262" s="387"/>
      <c r="AB262" s="388"/>
      <c r="AC262" s="379">
        <f>U262*0.5</f>
        <v>25000</v>
      </c>
      <c r="AD262" s="377"/>
      <c r="AE262" s="377"/>
      <c r="AF262" s="399" t="s">
        <v>422</v>
      </c>
      <c r="AG262" s="389">
        <v>8</v>
      </c>
      <c r="AH262" s="390">
        <v>13</v>
      </c>
      <c r="AI262" s="391" t="s">
        <v>229</v>
      </c>
      <c r="AJ262" s="378"/>
      <c r="AK262" s="378"/>
      <c r="AL262" s="383">
        <v>0</v>
      </c>
      <c r="AM262" s="380" t="s">
        <v>50</v>
      </c>
      <c r="AN262" s="377" t="s">
        <v>51</v>
      </c>
      <c r="AO262" s="377"/>
      <c r="AP262" s="383"/>
      <c r="AQ262" s="383"/>
      <c r="AR262" s="383"/>
    </row>
    <row r="263" spans="1:45" ht="15" customHeight="1" x14ac:dyDescent="0.3">
      <c r="A263" s="375">
        <v>22</v>
      </c>
      <c r="B263" s="376"/>
      <c r="C263" s="377" t="str">
        <f t="shared" ref="C263:C266" si="170">"1000"&amp;A263</f>
        <v>100022</v>
      </c>
      <c r="D263" s="377" t="str">
        <f t="shared" ref="D263:D266" si="171">"1000"&amp;A263&amp;"/13"</f>
        <v>100022/13</v>
      </c>
      <c r="E263" s="378" t="s">
        <v>251</v>
      </c>
      <c r="F263" s="378" t="s">
        <v>252</v>
      </c>
      <c r="G263" s="377">
        <v>1</v>
      </c>
      <c r="H263" s="379">
        <v>100175</v>
      </c>
      <c r="I263" s="380" t="str">
        <f t="shared" ref="I263:I266" si="172">"Б-"&amp;H263&amp;"-13"</f>
        <v>Б-100175-13</v>
      </c>
      <c r="J263" s="381">
        <v>2</v>
      </c>
      <c r="K263" s="398">
        <v>12</v>
      </c>
      <c r="L263" s="377" t="s">
        <v>42</v>
      </c>
      <c r="M263" s="381">
        <v>1</v>
      </c>
      <c r="N263" s="377">
        <v>18</v>
      </c>
      <c r="O263" s="378" t="s">
        <v>168</v>
      </c>
      <c r="P263" s="378" t="s">
        <v>234</v>
      </c>
      <c r="Q263" s="378" t="s">
        <v>235</v>
      </c>
      <c r="R263" s="383" t="str">
        <f t="shared" ref="R263:R266" si="173">H263&amp;"1"</f>
        <v>1001751</v>
      </c>
      <c r="S263" s="380">
        <v>1</v>
      </c>
      <c r="T263" s="399" t="s">
        <v>148</v>
      </c>
      <c r="U263" s="377">
        <v>50000</v>
      </c>
      <c r="V263" s="377">
        <f t="shared" ref="V263:V266" si="174">U263*0.18</f>
        <v>9000</v>
      </c>
      <c r="W263" s="377">
        <v>0</v>
      </c>
      <c r="X263" s="384">
        <v>264</v>
      </c>
      <c r="Y263" s="385" t="s">
        <v>47</v>
      </c>
      <c r="Z263" s="386"/>
      <c r="AA263" s="387"/>
      <c r="AB263" s="429"/>
      <c r="AC263" s="379">
        <f t="shared" ref="AC263:AC266" si="175">U263*0.5</f>
        <v>25000</v>
      </c>
      <c r="AD263" s="377"/>
      <c r="AE263" s="377"/>
      <c r="AF263" s="399" t="s">
        <v>422</v>
      </c>
      <c r="AG263" s="389">
        <v>8</v>
      </c>
      <c r="AH263" s="395">
        <v>7</v>
      </c>
      <c r="AI263" s="391" t="s">
        <v>229</v>
      </c>
      <c r="AJ263" s="378"/>
      <c r="AK263" s="378"/>
      <c r="AL263" s="383">
        <v>0</v>
      </c>
      <c r="AM263" s="380" t="s">
        <v>50</v>
      </c>
      <c r="AN263" s="377" t="s">
        <v>51</v>
      </c>
      <c r="AO263" s="377"/>
      <c r="AP263" s="383"/>
      <c r="AQ263" s="383"/>
      <c r="AR263" s="383"/>
    </row>
    <row r="264" spans="1:45" ht="15" customHeight="1" x14ac:dyDescent="0.3">
      <c r="A264" s="375">
        <v>22</v>
      </c>
      <c r="B264" s="376"/>
      <c r="C264" s="377" t="str">
        <f t="shared" si="170"/>
        <v>100022</v>
      </c>
      <c r="D264" s="377" t="str">
        <f t="shared" si="171"/>
        <v>100022/13</v>
      </c>
      <c r="E264" s="378" t="s">
        <v>251</v>
      </c>
      <c r="F264" s="378" t="s">
        <v>252</v>
      </c>
      <c r="G264" s="377">
        <v>1</v>
      </c>
      <c r="H264" s="379">
        <v>100176</v>
      </c>
      <c r="I264" s="380" t="str">
        <f t="shared" si="172"/>
        <v>Б-100176-13</v>
      </c>
      <c r="J264" s="381">
        <v>2</v>
      </c>
      <c r="K264" s="377">
        <v>7</v>
      </c>
      <c r="L264" s="377" t="s">
        <v>42</v>
      </c>
      <c r="M264" s="381">
        <v>1</v>
      </c>
      <c r="N264" s="377">
        <v>18</v>
      </c>
      <c r="O264" s="378" t="s">
        <v>168</v>
      </c>
      <c r="P264" s="378" t="s">
        <v>234</v>
      </c>
      <c r="Q264" s="378" t="s">
        <v>235</v>
      </c>
      <c r="R264" s="383" t="str">
        <f t="shared" si="173"/>
        <v>1001761</v>
      </c>
      <c r="S264" s="380">
        <v>1</v>
      </c>
      <c r="T264" s="399" t="s">
        <v>148</v>
      </c>
      <c r="U264" s="377">
        <v>50000</v>
      </c>
      <c r="V264" s="377">
        <f t="shared" si="174"/>
        <v>9000</v>
      </c>
      <c r="W264" s="377">
        <v>0</v>
      </c>
      <c r="X264" s="384">
        <v>265</v>
      </c>
      <c r="Y264" s="385" t="s">
        <v>47</v>
      </c>
      <c r="Z264" s="386"/>
      <c r="AA264" s="387"/>
      <c r="AB264" s="429"/>
      <c r="AC264" s="379">
        <f t="shared" si="175"/>
        <v>25000</v>
      </c>
      <c r="AD264" s="377"/>
      <c r="AE264" s="377"/>
      <c r="AF264" s="399" t="s">
        <v>422</v>
      </c>
      <c r="AG264" s="389">
        <v>8</v>
      </c>
      <c r="AH264" s="395">
        <v>7</v>
      </c>
      <c r="AI264" s="391" t="s">
        <v>229</v>
      </c>
      <c r="AJ264" s="378"/>
      <c r="AK264" s="378"/>
      <c r="AL264" s="383">
        <v>0</v>
      </c>
      <c r="AM264" s="380" t="s">
        <v>50</v>
      </c>
      <c r="AN264" s="377" t="s">
        <v>51</v>
      </c>
      <c r="AO264" s="377"/>
      <c r="AP264" s="383"/>
      <c r="AQ264" s="383"/>
      <c r="AR264" s="383"/>
    </row>
    <row r="265" spans="1:45" ht="15" customHeight="1" x14ac:dyDescent="0.3">
      <c r="A265" s="375">
        <v>22</v>
      </c>
      <c r="B265" s="376"/>
      <c r="C265" s="377" t="str">
        <f t="shared" si="170"/>
        <v>100022</v>
      </c>
      <c r="D265" s="377" t="str">
        <f t="shared" si="171"/>
        <v>100022/13</v>
      </c>
      <c r="E265" s="378" t="s">
        <v>251</v>
      </c>
      <c r="F265" s="378" t="s">
        <v>252</v>
      </c>
      <c r="G265" s="377">
        <v>1</v>
      </c>
      <c r="H265" s="379">
        <v>100177</v>
      </c>
      <c r="I265" s="380" t="str">
        <f t="shared" si="172"/>
        <v>Б-100177-13</v>
      </c>
      <c r="J265" s="381">
        <v>2</v>
      </c>
      <c r="K265" s="398">
        <v>11</v>
      </c>
      <c r="L265" s="377" t="s">
        <v>42</v>
      </c>
      <c r="M265" s="381">
        <v>1</v>
      </c>
      <c r="N265" s="377">
        <v>18</v>
      </c>
      <c r="O265" s="378" t="s">
        <v>169</v>
      </c>
      <c r="P265" s="378" t="s">
        <v>234</v>
      </c>
      <c r="Q265" s="378" t="s">
        <v>235</v>
      </c>
      <c r="R265" s="383" t="str">
        <f t="shared" si="173"/>
        <v>1001771</v>
      </c>
      <c r="S265" s="380">
        <v>1</v>
      </c>
      <c r="T265" s="399" t="s">
        <v>149</v>
      </c>
      <c r="U265" s="377">
        <v>50000</v>
      </c>
      <c r="V265" s="377">
        <f t="shared" si="174"/>
        <v>9000</v>
      </c>
      <c r="W265" s="377">
        <v>0</v>
      </c>
      <c r="X265" s="384">
        <v>266</v>
      </c>
      <c r="Y265" s="385" t="s">
        <v>47</v>
      </c>
      <c r="Z265" s="386"/>
      <c r="AA265" s="396">
        <f>SUM(AC262:AC266)/1.18</f>
        <v>105932.20338983051</v>
      </c>
      <c r="AB265" s="396"/>
      <c r="AC265" s="379">
        <f t="shared" si="175"/>
        <v>25000</v>
      </c>
      <c r="AD265" s="377"/>
      <c r="AE265" s="377"/>
      <c r="AF265" s="399" t="s">
        <v>422</v>
      </c>
      <c r="AG265" s="389">
        <v>8</v>
      </c>
      <c r="AH265" s="397">
        <v>20</v>
      </c>
      <c r="AI265" s="391" t="s">
        <v>229</v>
      </c>
      <c r="AJ265" s="378"/>
      <c r="AK265" s="378"/>
      <c r="AL265" s="383">
        <v>0</v>
      </c>
      <c r="AM265" s="380" t="s">
        <v>50</v>
      </c>
      <c r="AN265" s="377" t="s">
        <v>51</v>
      </c>
      <c r="AO265" s="377"/>
      <c r="AP265" s="383"/>
      <c r="AQ265" s="383"/>
      <c r="AR265" s="383"/>
    </row>
    <row r="266" spans="1:45" ht="15" customHeight="1" x14ac:dyDescent="0.3">
      <c r="A266" s="375">
        <v>22</v>
      </c>
      <c r="B266" s="376"/>
      <c r="C266" s="377" t="str">
        <f t="shared" si="170"/>
        <v>100022</v>
      </c>
      <c r="D266" s="377" t="str">
        <f t="shared" si="171"/>
        <v>100022/13</v>
      </c>
      <c r="E266" s="378" t="s">
        <v>251</v>
      </c>
      <c r="F266" s="378" t="s">
        <v>252</v>
      </c>
      <c r="G266" s="377">
        <v>1</v>
      </c>
      <c r="H266" s="379">
        <v>100178</v>
      </c>
      <c r="I266" s="380" t="str">
        <f t="shared" si="172"/>
        <v>Б-100178-13</v>
      </c>
      <c r="J266" s="381">
        <v>2</v>
      </c>
      <c r="K266" s="398">
        <v>1</v>
      </c>
      <c r="L266" s="377" t="s">
        <v>42</v>
      </c>
      <c r="M266" s="381">
        <v>1</v>
      </c>
      <c r="N266" s="377">
        <v>18</v>
      </c>
      <c r="O266" s="378" t="s">
        <v>170</v>
      </c>
      <c r="P266" s="378" t="s">
        <v>234</v>
      </c>
      <c r="Q266" s="378" t="s">
        <v>235</v>
      </c>
      <c r="R266" s="383" t="str">
        <f t="shared" si="173"/>
        <v>1001781</v>
      </c>
      <c r="S266" s="380">
        <v>1</v>
      </c>
      <c r="T266" s="401" t="s">
        <v>150</v>
      </c>
      <c r="U266" s="377">
        <v>50000</v>
      </c>
      <c r="V266" s="377">
        <f t="shared" si="174"/>
        <v>9000</v>
      </c>
      <c r="W266" s="377">
        <v>0</v>
      </c>
      <c r="X266" s="384">
        <v>267</v>
      </c>
      <c r="Y266" s="385" t="s">
        <v>47</v>
      </c>
      <c r="Z266" s="386">
        <f>SUM(U262:U266)-SUM(V262:V266)</f>
        <v>205000</v>
      </c>
      <c r="AA266" s="387">
        <v>105932.20338983051</v>
      </c>
      <c r="AB266" s="396">
        <f>Z266-AA266</f>
        <v>99067.796610169491</v>
      </c>
      <c r="AC266" s="379">
        <f t="shared" si="175"/>
        <v>25000</v>
      </c>
      <c r="AD266" s="377"/>
      <c r="AE266" s="377"/>
      <c r="AF266" s="401" t="s">
        <v>422</v>
      </c>
      <c r="AG266" s="389">
        <v>8</v>
      </c>
      <c r="AH266" s="397">
        <v>13</v>
      </c>
      <c r="AI266" s="391" t="s">
        <v>229</v>
      </c>
      <c r="AJ266" s="378"/>
      <c r="AK266" s="378"/>
      <c r="AL266" s="383">
        <v>0</v>
      </c>
      <c r="AM266" s="380" t="s">
        <v>50</v>
      </c>
      <c r="AN266" s="377" t="s">
        <v>51</v>
      </c>
      <c r="AO266" s="377"/>
      <c r="AP266" s="383"/>
      <c r="AQ266" s="383"/>
      <c r="AR266" s="383"/>
    </row>
    <row r="267" spans="1:45" ht="15" customHeight="1" x14ac:dyDescent="0.3">
      <c r="A267" s="375">
        <v>22</v>
      </c>
      <c r="B267" s="376"/>
      <c r="C267" s="377" t="str">
        <f>"1000"&amp;A267</f>
        <v>100022</v>
      </c>
      <c r="D267" s="377" t="str">
        <f>"1000"&amp;A267&amp;"/13"</f>
        <v>100022/13</v>
      </c>
      <c r="E267" s="378" t="s">
        <v>251</v>
      </c>
      <c r="F267" s="378" t="s">
        <v>252</v>
      </c>
      <c r="G267" s="377">
        <v>1</v>
      </c>
      <c r="H267" s="379">
        <v>100179</v>
      </c>
      <c r="I267" s="380" t="str">
        <f>"Б-"&amp;H267&amp;"-13"</f>
        <v>Б-100179-13</v>
      </c>
      <c r="J267" s="381">
        <v>2</v>
      </c>
      <c r="K267" s="377">
        <v>7</v>
      </c>
      <c r="L267" s="377" t="s">
        <v>42</v>
      </c>
      <c r="M267" s="381">
        <v>1</v>
      </c>
      <c r="N267" s="377">
        <v>18</v>
      </c>
      <c r="O267" s="378" t="s">
        <v>167</v>
      </c>
      <c r="P267" s="378" t="s">
        <v>234</v>
      </c>
      <c r="Q267" s="378" t="s">
        <v>235</v>
      </c>
      <c r="R267" s="383" t="str">
        <f>H267&amp;"1"</f>
        <v>1001791</v>
      </c>
      <c r="S267" s="380">
        <v>1</v>
      </c>
      <c r="T267" s="394" t="s">
        <v>152</v>
      </c>
      <c r="U267" s="377">
        <v>50000</v>
      </c>
      <c r="V267" s="377">
        <f>U267*0.18</f>
        <v>9000</v>
      </c>
      <c r="W267" s="377">
        <v>0</v>
      </c>
      <c r="X267" s="384">
        <v>268</v>
      </c>
      <c r="Y267" s="385" t="s">
        <v>47</v>
      </c>
      <c r="Z267" s="386"/>
      <c r="AA267" s="387"/>
      <c r="AB267" s="388"/>
      <c r="AC267" s="379">
        <f>U267*0.5</f>
        <v>25000</v>
      </c>
      <c r="AD267" s="377"/>
      <c r="AE267" s="377"/>
      <c r="AF267" s="394" t="s">
        <v>233</v>
      </c>
      <c r="AG267" s="389">
        <v>8</v>
      </c>
      <c r="AH267" s="390">
        <v>13</v>
      </c>
      <c r="AI267" s="391" t="s">
        <v>229</v>
      </c>
      <c r="AJ267" s="378"/>
      <c r="AK267" s="378"/>
      <c r="AL267" s="383">
        <v>0</v>
      </c>
      <c r="AM267" s="380" t="s">
        <v>50</v>
      </c>
      <c r="AN267" s="377" t="s">
        <v>51</v>
      </c>
      <c r="AO267" s="377"/>
      <c r="AP267" s="383"/>
      <c r="AQ267" s="383"/>
      <c r="AR267" s="383"/>
    </row>
    <row r="268" spans="1:45" ht="15" customHeight="1" x14ac:dyDescent="0.3">
      <c r="A268" s="375">
        <v>22</v>
      </c>
      <c r="B268" s="376"/>
      <c r="C268" s="377" t="str">
        <f t="shared" ref="C268:C271" si="176">"1000"&amp;A268</f>
        <v>100022</v>
      </c>
      <c r="D268" s="377" t="str">
        <f t="shared" ref="D268:D271" si="177">"1000"&amp;A268&amp;"/13"</f>
        <v>100022/13</v>
      </c>
      <c r="E268" s="378" t="s">
        <v>251</v>
      </c>
      <c r="F268" s="378" t="s">
        <v>252</v>
      </c>
      <c r="G268" s="377">
        <v>1</v>
      </c>
      <c r="H268" s="379">
        <v>100180</v>
      </c>
      <c r="I268" s="380" t="str">
        <f t="shared" ref="I268:I271" si="178">"Б-"&amp;H268&amp;"-13"</f>
        <v>Б-100180-13</v>
      </c>
      <c r="J268" s="381">
        <v>2</v>
      </c>
      <c r="K268" s="382">
        <v>3</v>
      </c>
      <c r="L268" s="377" t="s">
        <v>42</v>
      </c>
      <c r="M268" s="381">
        <v>1</v>
      </c>
      <c r="N268" s="377">
        <v>18</v>
      </c>
      <c r="O268" s="378" t="s">
        <v>168</v>
      </c>
      <c r="P268" s="378" t="s">
        <v>234</v>
      </c>
      <c r="Q268" s="378" t="s">
        <v>235</v>
      </c>
      <c r="R268" s="383" t="str">
        <f t="shared" ref="R268:R271" si="179">H268&amp;"1"</f>
        <v>1001801</v>
      </c>
      <c r="S268" s="380">
        <v>1</v>
      </c>
      <c r="T268" s="394" t="s">
        <v>153</v>
      </c>
      <c r="U268" s="377">
        <v>50000</v>
      </c>
      <c r="V268" s="377">
        <f t="shared" ref="V268:V271" si="180">U268*0.18</f>
        <v>9000</v>
      </c>
      <c r="W268" s="377">
        <v>0</v>
      </c>
      <c r="X268" s="384">
        <v>269</v>
      </c>
      <c r="Y268" s="385" t="s">
        <v>47</v>
      </c>
      <c r="Z268" s="386"/>
      <c r="AA268" s="387"/>
      <c r="AB268" s="429"/>
      <c r="AC268" s="379">
        <f t="shared" ref="AC268:AC271" si="181">U268*0.5</f>
        <v>25000</v>
      </c>
      <c r="AD268" s="377"/>
      <c r="AE268" s="377"/>
      <c r="AF268" s="394" t="s">
        <v>233</v>
      </c>
      <c r="AG268" s="389">
        <v>8</v>
      </c>
      <c r="AH268" s="395">
        <v>7</v>
      </c>
      <c r="AI268" s="391" t="s">
        <v>229</v>
      </c>
      <c r="AJ268" s="378"/>
      <c r="AK268" s="378"/>
      <c r="AL268" s="383">
        <v>0</v>
      </c>
      <c r="AM268" s="380" t="s">
        <v>50</v>
      </c>
      <c r="AN268" s="377" t="s">
        <v>51</v>
      </c>
      <c r="AO268" s="377"/>
      <c r="AP268" s="383"/>
      <c r="AQ268" s="383"/>
      <c r="AR268" s="383"/>
    </row>
    <row r="269" spans="1:45" ht="15" customHeight="1" x14ac:dyDescent="0.3">
      <c r="A269" s="375">
        <v>22</v>
      </c>
      <c r="B269" s="376"/>
      <c r="C269" s="377" t="str">
        <f t="shared" si="176"/>
        <v>100022</v>
      </c>
      <c r="D269" s="377" t="str">
        <f t="shared" si="177"/>
        <v>100022/13</v>
      </c>
      <c r="E269" s="378" t="s">
        <v>251</v>
      </c>
      <c r="F269" s="378" t="s">
        <v>252</v>
      </c>
      <c r="G269" s="377">
        <v>1</v>
      </c>
      <c r="H269" s="379">
        <v>100181</v>
      </c>
      <c r="I269" s="380" t="str">
        <f t="shared" si="178"/>
        <v>Б-100181-13</v>
      </c>
      <c r="J269" s="381">
        <v>2</v>
      </c>
      <c r="K269" s="377">
        <v>7</v>
      </c>
      <c r="L269" s="377" t="s">
        <v>42</v>
      </c>
      <c r="M269" s="381">
        <v>1</v>
      </c>
      <c r="N269" s="377">
        <v>18</v>
      </c>
      <c r="O269" s="378" t="s">
        <v>168</v>
      </c>
      <c r="P269" s="378" t="s">
        <v>234</v>
      </c>
      <c r="Q269" s="378" t="s">
        <v>235</v>
      </c>
      <c r="R269" s="383" t="str">
        <f t="shared" si="179"/>
        <v>1001811</v>
      </c>
      <c r="S269" s="380">
        <v>1</v>
      </c>
      <c r="T269" s="394" t="s">
        <v>154</v>
      </c>
      <c r="U269" s="377">
        <v>50000</v>
      </c>
      <c r="V269" s="377">
        <f t="shared" si="180"/>
        <v>9000</v>
      </c>
      <c r="W269" s="377">
        <v>0</v>
      </c>
      <c r="X269" s="384">
        <v>270</v>
      </c>
      <c r="Y269" s="385" t="s">
        <v>47</v>
      </c>
      <c r="Z269" s="386"/>
      <c r="AA269" s="387"/>
      <c r="AB269" s="429"/>
      <c r="AC269" s="379">
        <f t="shared" si="181"/>
        <v>25000</v>
      </c>
      <c r="AD269" s="377"/>
      <c r="AE269" s="377"/>
      <c r="AF269" s="394" t="s">
        <v>233</v>
      </c>
      <c r="AG269" s="389">
        <v>8</v>
      </c>
      <c r="AH269" s="395">
        <v>7</v>
      </c>
      <c r="AI269" s="391" t="s">
        <v>229</v>
      </c>
      <c r="AJ269" s="378"/>
      <c r="AK269" s="378"/>
      <c r="AL269" s="383">
        <v>0</v>
      </c>
      <c r="AM269" s="380" t="s">
        <v>50</v>
      </c>
      <c r="AN269" s="377" t="s">
        <v>51</v>
      </c>
      <c r="AO269" s="377"/>
      <c r="AP269" s="383"/>
      <c r="AQ269" s="383"/>
      <c r="AR269" s="383"/>
    </row>
    <row r="270" spans="1:45" ht="15" customHeight="1" x14ac:dyDescent="0.3">
      <c r="A270" s="375">
        <v>22</v>
      </c>
      <c r="B270" s="376"/>
      <c r="C270" s="377" t="str">
        <f t="shared" si="176"/>
        <v>100022</v>
      </c>
      <c r="D270" s="377" t="str">
        <f t="shared" si="177"/>
        <v>100022/13</v>
      </c>
      <c r="E270" s="378" t="s">
        <v>251</v>
      </c>
      <c r="F270" s="378" t="s">
        <v>252</v>
      </c>
      <c r="G270" s="377">
        <v>1</v>
      </c>
      <c r="H270" s="379">
        <v>100182</v>
      </c>
      <c r="I270" s="380" t="str">
        <f t="shared" si="178"/>
        <v>Б-100182-13</v>
      </c>
      <c r="J270" s="381">
        <v>2</v>
      </c>
      <c r="K270" s="398">
        <v>11</v>
      </c>
      <c r="L270" s="377" t="s">
        <v>42</v>
      </c>
      <c r="M270" s="381">
        <v>1</v>
      </c>
      <c r="N270" s="377">
        <v>18</v>
      </c>
      <c r="O270" s="378" t="s">
        <v>169</v>
      </c>
      <c r="P270" s="378" t="s">
        <v>234</v>
      </c>
      <c r="Q270" s="378" t="s">
        <v>235</v>
      </c>
      <c r="R270" s="383" t="str">
        <f t="shared" si="179"/>
        <v>1001821</v>
      </c>
      <c r="S270" s="380">
        <v>1</v>
      </c>
      <c r="T270" s="394" t="s">
        <v>155</v>
      </c>
      <c r="U270" s="377">
        <v>50000</v>
      </c>
      <c r="V270" s="377">
        <f t="shared" si="180"/>
        <v>9000</v>
      </c>
      <c r="W270" s="377">
        <v>0</v>
      </c>
      <c r="X270" s="384">
        <v>271</v>
      </c>
      <c r="Y270" s="385" t="s">
        <v>47</v>
      </c>
      <c r="Z270" s="386"/>
      <c r="AA270" s="396">
        <f>SUM(AC267:AC271)/1.18</f>
        <v>423728.81355932204</v>
      </c>
      <c r="AB270" s="396"/>
      <c r="AC270" s="379">
        <v>400000</v>
      </c>
      <c r="AD270" s="377"/>
      <c r="AE270" s="377"/>
      <c r="AF270" s="394" t="s">
        <v>233</v>
      </c>
      <c r="AG270" s="389">
        <v>8</v>
      </c>
      <c r="AH270" s="397">
        <v>20</v>
      </c>
      <c r="AI270" s="391" t="s">
        <v>229</v>
      </c>
      <c r="AJ270" s="378"/>
      <c r="AK270" s="378"/>
      <c r="AL270" s="383">
        <v>0</v>
      </c>
      <c r="AM270" s="380" t="s">
        <v>50</v>
      </c>
      <c r="AN270" s="377" t="s">
        <v>51</v>
      </c>
      <c r="AO270" s="377"/>
      <c r="AP270" s="383"/>
      <c r="AQ270" s="383"/>
      <c r="AR270" s="383"/>
    </row>
    <row r="271" spans="1:45" ht="15" customHeight="1" x14ac:dyDescent="0.3">
      <c r="A271" s="375">
        <v>22</v>
      </c>
      <c r="B271" s="376"/>
      <c r="C271" s="403" t="str">
        <f t="shared" si="176"/>
        <v>100022</v>
      </c>
      <c r="D271" s="403" t="str">
        <f t="shared" si="177"/>
        <v>100022/13</v>
      </c>
      <c r="E271" s="404" t="s">
        <v>251</v>
      </c>
      <c r="F271" s="404" t="s">
        <v>252</v>
      </c>
      <c r="G271" s="377">
        <v>1</v>
      </c>
      <c r="H271" s="379">
        <v>100183</v>
      </c>
      <c r="I271" s="403" t="str">
        <f t="shared" si="178"/>
        <v>Б-100183-13</v>
      </c>
      <c r="J271" s="381">
        <v>2</v>
      </c>
      <c r="K271" s="405">
        <v>1</v>
      </c>
      <c r="L271" s="403" t="s">
        <v>42</v>
      </c>
      <c r="M271" s="406">
        <v>1</v>
      </c>
      <c r="N271" s="403">
        <v>18</v>
      </c>
      <c r="O271" s="404" t="s">
        <v>170</v>
      </c>
      <c r="P271" s="404" t="s">
        <v>234</v>
      </c>
      <c r="Q271" s="404" t="s">
        <v>235</v>
      </c>
      <c r="R271" s="407" t="str">
        <f t="shared" si="179"/>
        <v>1001831</v>
      </c>
      <c r="S271" s="403">
        <v>1</v>
      </c>
      <c r="T271" s="394" t="s">
        <v>156</v>
      </c>
      <c r="U271" s="377">
        <v>50000</v>
      </c>
      <c r="V271" s="403">
        <f t="shared" si="180"/>
        <v>9000</v>
      </c>
      <c r="W271" s="403">
        <v>0</v>
      </c>
      <c r="X271" s="384">
        <v>272</v>
      </c>
      <c r="Y271" s="408" t="s">
        <v>47</v>
      </c>
      <c r="Z271" s="386">
        <f>SUM(U267:U271)-SUM(V267:V271)</f>
        <v>205000</v>
      </c>
      <c r="AA271" s="409"/>
      <c r="AB271" s="409"/>
      <c r="AC271" s="410">
        <f t="shared" si="181"/>
        <v>25000</v>
      </c>
      <c r="AD271" s="403"/>
      <c r="AE271" s="403"/>
      <c r="AF271" s="394" t="s">
        <v>233</v>
      </c>
      <c r="AG271" s="411">
        <v>8</v>
      </c>
      <c r="AH271" s="412">
        <v>13</v>
      </c>
      <c r="AI271" s="413" t="s">
        <v>229</v>
      </c>
      <c r="AJ271" s="404"/>
      <c r="AK271" s="404"/>
      <c r="AL271" s="407">
        <v>0</v>
      </c>
      <c r="AM271" s="403" t="s">
        <v>50</v>
      </c>
      <c r="AN271" s="403" t="s">
        <v>51</v>
      </c>
      <c r="AO271" s="403"/>
      <c r="AP271" s="407"/>
      <c r="AQ271" s="407"/>
      <c r="AR271" s="407"/>
      <c r="AS271" s="330"/>
    </row>
    <row r="272" spans="1:45" ht="15" customHeight="1" x14ac:dyDescent="0.3">
      <c r="A272" s="375">
        <v>23</v>
      </c>
      <c r="B272" s="376"/>
      <c r="C272" s="377" t="str">
        <f>"1000"&amp;A272</f>
        <v>100023</v>
      </c>
      <c r="D272" s="377" t="str">
        <f>"1000"&amp;A272&amp;"/13"</f>
        <v>100023/13</v>
      </c>
      <c r="E272" s="378" t="s">
        <v>251</v>
      </c>
      <c r="F272" s="378" t="s">
        <v>252</v>
      </c>
      <c r="G272" s="377">
        <v>1</v>
      </c>
      <c r="H272" s="379">
        <v>100184</v>
      </c>
      <c r="I272" s="380" t="str">
        <f>"Б-"&amp;H272&amp;"-13"</f>
        <v>Б-100184-13</v>
      </c>
      <c r="J272" s="381">
        <v>2</v>
      </c>
      <c r="K272" s="382">
        <v>2</v>
      </c>
      <c r="L272" s="377" t="s">
        <v>42</v>
      </c>
      <c r="M272" s="381">
        <v>1</v>
      </c>
      <c r="N272" s="377">
        <v>18</v>
      </c>
      <c r="O272" s="378" t="s">
        <v>167</v>
      </c>
      <c r="P272" s="378" t="s">
        <v>234</v>
      </c>
      <c r="Q272" s="378" t="s">
        <v>235</v>
      </c>
      <c r="R272" s="383" t="str">
        <f>H272&amp;"1"</f>
        <v>1001841</v>
      </c>
      <c r="S272" s="380">
        <v>1</v>
      </c>
      <c r="T272" s="378" t="s">
        <v>139</v>
      </c>
      <c r="U272" s="377">
        <v>50000</v>
      </c>
      <c r="V272" s="377">
        <f>U272*0.18</f>
        <v>9000</v>
      </c>
      <c r="W272" s="377">
        <v>0</v>
      </c>
      <c r="X272" s="384">
        <v>273</v>
      </c>
      <c r="Y272" s="385" t="s">
        <v>47</v>
      </c>
      <c r="Z272" s="386"/>
      <c r="AA272" s="387"/>
      <c r="AB272" s="388"/>
      <c r="AC272" s="379">
        <f>U272*0.5</f>
        <v>25000</v>
      </c>
      <c r="AD272" s="377"/>
      <c r="AE272" s="377"/>
      <c r="AF272" s="378" t="s">
        <v>231</v>
      </c>
      <c r="AG272" s="389">
        <v>8</v>
      </c>
      <c r="AH272" s="390">
        <v>13</v>
      </c>
      <c r="AI272" s="391" t="s">
        <v>229</v>
      </c>
      <c r="AJ272" s="378"/>
      <c r="AK272" s="378"/>
      <c r="AL272" s="383">
        <v>0</v>
      </c>
      <c r="AM272" s="380" t="s">
        <v>50</v>
      </c>
      <c r="AN272" s="377" t="s">
        <v>51</v>
      </c>
      <c r="AO272" s="377"/>
      <c r="AP272" s="383"/>
      <c r="AQ272" s="383"/>
      <c r="AR272" s="383"/>
      <c r="AS272" s="380" t="s">
        <v>99</v>
      </c>
    </row>
    <row r="273" spans="1:45" ht="15" customHeight="1" x14ac:dyDescent="0.3">
      <c r="A273" s="375">
        <v>23</v>
      </c>
      <c r="B273" s="376"/>
      <c r="C273" s="377" t="str">
        <f t="shared" ref="C273:C276" si="182">"1000"&amp;A273</f>
        <v>100023</v>
      </c>
      <c r="D273" s="377" t="str">
        <f t="shared" ref="D273:D276" si="183">"1000"&amp;A273&amp;"/13"</f>
        <v>100023/13</v>
      </c>
      <c r="E273" s="378" t="s">
        <v>251</v>
      </c>
      <c r="F273" s="378" t="s">
        <v>252</v>
      </c>
      <c r="G273" s="377">
        <v>1</v>
      </c>
      <c r="H273" s="379">
        <v>100185</v>
      </c>
      <c r="I273" s="380" t="str">
        <f t="shared" ref="I273:I276" si="184">"Б-"&amp;H273&amp;"-13"</f>
        <v>Б-100185-13</v>
      </c>
      <c r="J273" s="381">
        <v>2</v>
      </c>
      <c r="K273" s="377">
        <v>7</v>
      </c>
      <c r="L273" s="377" t="s">
        <v>42</v>
      </c>
      <c r="M273" s="381">
        <v>1</v>
      </c>
      <c r="N273" s="377">
        <v>18</v>
      </c>
      <c r="O273" s="378" t="s">
        <v>168</v>
      </c>
      <c r="P273" s="378" t="s">
        <v>234</v>
      </c>
      <c r="Q273" s="378" t="s">
        <v>235</v>
      </c>
      <c r="R273" s="383" t="str">
        <f t="shared" ref="R273:R276" si="185">H273&amp;"1"</f>
        <v>1001851</v>
      </c>
      <c r="S273" s="380">
        <v>1</v>
      </c>
      <c r="T273" s="378" t="s">
        <v>140</v>
      </c>
      <c r="U273" s="377">
        <v>50000</v>
      </c>
      <c r="V273" s="377">
        <f t="shared" ref="V273:V276" si="186">U273*0.18</f>
        <v>9000</v>
      </c>
      <c r="W273" s="377">
        <v>0</v>
      </c>
      <c r="X273" s="384">
        <v>274</v>
      </c>
      <c r="Y273" s="385" t="s">
        <v>47</v>
      </c>
      <c r="Z273" s="386"/>
      <c r="AA273" s="387"/>
      <c r="AB273" s="429"/>
      <c r="AC273" s="379">
        <f t="shared" ref="AC273" si="187">U273*0.5</f>
        <v>25000</v>
      </c>
      <c r="AD273" s="377"/>
      <c r="AE273" s="377"/>
      <c r="AF273" s="394" t="s">
        <v>232</v>
      </c>
      <c r="AG273" s="389">
        <v>8</v>
      </c>
      <c r="AH273" s="395">
        <v>7</v>
      </c>
      <c r="AI273" s="391" t="s">
        <v>229</v>
      </c>
      <c r="AJ273" s="378"/>
      <c r="AK273" s="378"/>
      <c r="AL273" s="383">
        <v>0</v>
      </c>
      <c r="AM273" s="380" t="s">
        <v>50</v>
      </c>
      <c r="AN273" s="377" t="s">
        <v>51</v>
      </c>
      <c r="AO273" s="377"/>
      <c r="AP273" s="383"/>
      <c r="AQ273" s="383"/>
      <c r="AR273" s="383"/>
      <c r="AS273" t="s">
        <v>100</v>
      </c>
    </row>
    <row r="274" spans="1:45" ht="15" customHeight="1" x14ac:dyDescent="0.3">
      <c r="A274" s="375">
        <v>23</v>
      </c>
      <c r="B274" s="376"/>
      <c r="C274" s="377" t="str">
        <f t="shared" si="182"/>
        <v>100023</v>
      </c>
      <c r="D274" s="377" t="str">
        <f t="shared" si="183"/>
        <v>100023/13</v>
      </c>
      <c r="E274" s="378" t="s">
        <v>251</v>
      </c>
      <c r="F274" s="378" t="s">
        <v>252</v>
      </c>
      <c r="G274" s="377">
        <v>1</v>
      </c>
      <c r="H274" s="379">
        <v>100186</v>
      </c>
      <c r="I274" s="380" t="str">
        <f t="shared" si="184"/>
        <v>Б-100186-13</v>
      </c>
      <c r="J274" s="381">
        <v>2</v>
      </c>
      <c r="K274" s="377">
        <v>7</v>
      </c>
      <c r="L274" s="377" t="s">
        <v>42</v>
      </c>
      <c r="M274" s="381">
        <v>1</v>
      </c>
      <c r="N274" s="377">
        <v>18</v>
      </c>
      <c r="O274" s="378" t="s">
        <v>168</v>
      </c>
      <c r="P274" s="378" t="s">
        <v>234</v>
      </c>
      <c r="Q274" s="378" t="s">
        <v>235</v>
      </c>
      <c r="R274" s="383" t="str">
        <f t="shared" si="185"/>
        <v>1001861</v>
      </c>
      <c r="S274" s="380">
        <v>1</v>
      </c>
      <c r="T274" s="378" t="s">
        <v>140</v>
      </c>
      <c r="U274" s="377">
        <v>50000</v>
      </c>
      <c r="V274" s="377">
        <f t="shared" si="186"/>
        <v>9000</v>
      </c>
      <c r="W274" s="377">
        <v>0</v>
      </c>
      <c r="X274" s="384">
        <v>275</v>
      </c>
      <c r="Y274" s="385" t="s">
        <v>47</v>
      </c>
      <c r="Z274" s="386"/>
      <c r="AA274" s="387"/>
      <c r="AB274" s="429"/>
      <c r="AC274" s="379">
        <v>100000</v>
      </c>
      <c r="AD274" s="377"/>
      <c r="AE274" s="377"/>
      <c r="AF274" s="378" t="s">
        <v>231</v>
      </c>
      <c r="AG274" s="389">
        <v>8</v>
      </c>
      <c r="AH274" s="395">
        <v>7</v>
      </c>
      <c r="AI274" s="391" t="s">
        <v>229</v>
      </c>
      <c r="AJ274" s="378"/>
      <c r="AK274" s="378"/>
      <c r="AL274" s="383">
        <v>0</v>
      </c>
      <c r="AM274" s="380" t="s">
        <v>50</v>
      </c>
      <c r="AN274" s="377" t="s">
        <v>51</v>
      </c>
      <c r="AO274" s="377"/>
      <c r="AP274" s="383"/>
      <c r="AQ274" s="383"/>
      <c r="AR274" s="383"/>
    </row>
    <row r="275" spans="1:45" ht="15" customHeight="1" x14ac:dyDescent="0.3">
      <c r="A275" s="375">
        <v>23</v>
      </c>
      <c r="B275" s="376"/>
      <c r="C275" s="377" t="str">
        <f t="shared" si="182"/>
        <v>100023</v>
      </c>
      <c r="D275" s="377" t="str">
        <f t="shared" si="183"/>
        <v>100023/13</v>
      </c>
      <c r="E275" s="378" t="s">
        <v>251</v>
      </c>
      <c r="F275" s="378" t="s">
        <v>252</v>
      </c>
      <c r="G275" s="377">
        <v>1</v>
      </c>
      <c r="H275" s="379">
        <v>100187</v>
      </c>
      <c r="I275" s="380" t="str">
        <f t="shared" si="184"/>
        <v>Б-100187-13</v>
      </c>
      <c r="J275" s="381">
        <v>2</v>
      </c>
      <c r="K275" s="382">
        <v>11</v>
      </c>
      <c r="L275" s="377" t="s">
        <v>42</v>
      </c>
      <c r="M275" s="381">
        <v>1</v>
      </c>
      <c r="N275" s="377">
        <v>18</v>
      </c>
      <c r="O275" s="378" t="s">
        <v>169</v>
      </c>
      <c r="P275" s="378" t="s">
        <v>234</v>
      </c>
      <c r="Q275" s="378" t="s">
        <v>235</v>
      </c>
      <c r="R275" s="383" t="str">
        <f t="shared" si="185"/>
        <v>1001871</v>
      </c>
      <c r="S275" s="380">
        <v>1</v>
      </c>
      <c r="T275" s="378" t="s">
        <v>141</v>
      </c>
      <c r="U275" s="377">
        <v>50000</v>
      </c>
      <c r="V275" s="377">
        <f t="shared" si="186"/>
        <v>9000</v>
      </c>
      <c r="W275" s="377">
        <v>0</v>
      </c>
      <c r="X275" s="384">
        <v>276</v>
      </c>
      <c r="Y275" s="385" t="s">
        <v>47</v>
      </c>
      <c r="Z275" s="386"/>
      <c r="AA275" s="396"/>
      <c r="AB275" s="396"/>
      <c r="AC275" s="379">
        <f t="shared" ref="AC275:AC276" si="188">U275*0.5</f>
        <v>25000</v>
      </c>
      <c r="AD275" s="377"/>
      <c r="AE275" s="377"/>
      <c r="AF275" s="394" t="s">
        <v>232</v>
      </c>
      <c r="AG275" s="389">
        <v>8</v>
      </c>
      <c r="AH275" s="397">
        <v>20</v>
      </c>
      <c r="AI275" s="391" t="s">
        <v>229</v>
      </c>
      <c r="AJ275" s="378"/>
      <c r="AK275" s="378"/>
      <c r="AL275" s="383">
        <v>0</v>
      </c>
      <c r="AM275" s="380" t="s">
        <v>50</v>
      </c>
      <c r="AN275" s="377" t="s">
        <v>51</v>
      </c>
      <c r="AO275" s="377"/>
      <c r="AP275" s="383"/>
      <c r="AQ275" s="383"/>
      <c r="AR275" s="383"/>
    </row>
    <row r="276" spans="1:45" ht="15" customHeight="1" x14ac:dyDescent="0.3">
      <c r="A276" s="375">
        <v>23</v>
      </c>
      <c r="B276" s="376"/>
      <c r="C276" s="377" t="str">
        <f t="shared" si="182"/>
        <v>100023</v>
      </c>
      <c r="D276" s="377" t="str">
        <f t="shared" si="183"/>
        <v>100023/13</v>
      </c>
      <c r="E276" s="378" t="s">
        <v>251</v>
      </c>
      <c r="F276" s="378" t="s">
        <v>252</v>
      </c>
      <c r="G276" s="377">
        <v>1</v>
      </c>
      <c r="H276" s="379">
        <v>100188</v>
      </c>
      <c r="I276" s="380" t="str">
        <f t="shared" si="184"/>
        <v>Б-100188-13</v>
      </c>
      <c r="J276" s="381">
        <v>2</v>
      </c>
      <c r="K276" s="398">
        <v>1</v>
      </c>
      <c r="L276" s="377" t="s">
        <v>42</v>
      </c>
      <c r="M276" s="381">
        <v>1</v>
      </c>
      <c r="N276" s="377">
        <v>18</v>
      </c>
      <c r="O276" s="378" t="s">
        <v>170</v>
      </c>
      <c r="P276" s="378" t="s">
        <v>234</v>
      </c>
      <c r="Q276" s="378" t="s">
        <v>235</v>
      </c>
      <c r="R276" s="383" t="str">
        <f t="shared" si="185"/>
        <v>1001881</v>
      </c>
      <c r="S276" s="380">
        <v>1</v>
      </c>
      <c r="T276" s="378" t="s">
        <v>142</v>
      </c>
      <c r="U276" s="377">
        <v>50000</v>
      </c>
      <c r="V276" s="377">
        <f t="shared" si="186"/>
        <v>9000</v>
      </c>
      <c r="W276" s="377">
        <v>0</v>
      </c>
      <c r="X276" s="384">
        <v>277</v>
      </c>
      <c r="Y276" s="385" t="s">
        <v>47</v>
      </c>
      <c r="Z276" s="386">
        <f>SUM(U272:U276)-SUM(V272:V276)</f>
        <v>205000</v>
      </c>
      <c r="AA276" s="396">
        <f>(AC272+AC274+AC276)/1.18</f>
        <v>127118.64406779662</v>
      </c>
      <c r="AB276" s="396">
        <f>Z276-AA276</f>
        <v>77881.355932203383</v>
      </c>
      <c r="AC276" s="379">
        <f t="shared" si="188"/>
        <v>25000</v>
      </c>
      <c r="AD276" s="377"/>
      <c r="AE276" s="377"/>
      <c r="AF276" s="378" t="s">
        <v>231</v>
      </c>
      <c r="AG276" s="389">
        <v>8</v>
      </c>
      <c r="AH276" s="397">
        <v>13</v>
      </c>
      <c r="AI276" s="391" t="s">
        <v>229</v>
      </c>
      <c r="AJ276" s="378"/>
      <c r="AK276" s="378"/>
      <c r="AL276" s="383">
        <v>0</v>
      </c>
      <c r="AM276" s="380" t="s">
        <v>50</v>
      </c>
      <c r="AN276" s="377" t="s">
        <v>51</v>
      </c>
      <c r="AO276" s="377"/>
      <c r="AP276" s="383"/>
      <c r="AQ276" s="383"/>
      <c r="AR276" s="383"/>
    </row>
    <row r="277" spans="1:45" ht="15" customHeight="1" x14ac:dyDescent="0.3">
      <c r="A277" s="375">
        <v>23</v>
      </c>
      <c r="B277" s="376"/>
      <c r="C277" s="377" t="str">
        <f>"1000"&amp;A277</f>
        <v>100023</v>
      </c>
      <c r="D277" s="377" t="str">
        <f>"1000"&amp;A277&amp;"/13"</f>
        <v>100023/13</v>
      </c>
      <c r="E277" s="378" t="s">
        <v>251</v>
      </c>
      <c r="F277" s="378" t="s">
        <v>252</v>
      </c>
      <c r="G277" s="377">
        <v>1</v>
      </c>
      <c r="H277" s="379">
        <v>100189</v>
      </c>
      <c r="I277" s="380" t="str">
        <f>"Б-"&amp;H277&amp;"-13"</f>
        <v>Б-100189-13</v>
      </c>
      <c r="J277" s="381">
        <v>2</v>
      </c>
      <c r="K277" s="377">
        <v>7</v>
      </c>
      <c r="L277" s="377" t="s">
        <v>42</v>
      </c>
      <c r="M277" s="381">
        <v>1</v>
      </c>
      <c r="N277" s="377">
        <v>18</v>
      </c>
      <c r="O277" s="378" t="s">
        <v>167</v>
      </c>
      <c r="P277" s="378" t="s">
        <v>234</v>
      </c>
      <c r="Q277" s="378" t="s">
        <v>235</v>
      </c>
      <c r="R277" s="383" t="str">
        <f>H277&amp;"1"</f>
        <v>1001891</v>
      </c>
      <c r="S277" s="380">
        <v>1</v>
      </c>
      <c r="T277" s="399" t="s">
        <v>147</v>
      </c>
      <c r="U277" s="377">
        <v>50000</v>
      </c>
      <c r="V277" s="377">
        <f>U277*0.18</f>
        <v>9000</v>
      </c>
      <c r="W277" s="377">
        <v>0</v>
      </c>
      <c r="X277" s="384">
        <v>278</v>
      </c>
      <c r="Y277" s="385" t="s">
        <v>47</v>
      </c>
      <c r="Z277" s="386"/>
      <c r="AA277" s="387"/>
      <c r="AB277" s="388"/>
      <c r="AC277" s="379">
        <f>U277*0.5</f>
        <v>25000</v>
      </c>
      <c r="AD277" s="377"/>
      <c r="AE277" s="377"/>
      <c r="AF277" s="399" t="s">
        <v>422</v>
      </c>
      <c r="AG277" s="389">
        <v>8</v>
      </c>
      <c r="AH277" s="390">
        <v>13</v>
      </c>
      <c r="AI277" s="391" t="s">
        <v>229</v>
      </c>
      <c r="AJ277" s="378"/>
      <c r="AK277" s="378"/>
      <c r="AL277" s="383">
        <v>0</v>
      </c>
      <c r="AM277" s="380" t="s">
        <v>50</v>
      </c>
      <c r="AN277" s="377" t="s">
        <v>51</v>
      </c>
      <c r="AO277" s="377"/>
      <c r="AP277" s="383"/>
      <c r="AQ277" s="383"/>
      <c r="AR277" s="383"/>
    </row>
    <row r="278" spans="1:45" ht="15" customHeight="1" x14ac:dyDescent="0.3">
      <c r="A278" s="375">
        <v>23</v>
      </c>
      <c r="B278" s="376"/>
      <c r="C278" s="377" t="str">
        <f t="shared" ref="C278:C281" si="189">"1000"&amp;A278</f>
        <v>100023</v>
      </c>
      <c r="D278" s="377" t="str">
        <f t="shared" ref="D278:D281" si="190">"1000"&amp;A278&amp;"/13"</f>
        <v>100023/13</v>
      </c>
      <c r="E278" s="378" t="s">
        <v>251</v>
      </c>
      <c r="F278" s="378" t="s">
        <v>252</v>
      </c>
      <c r="G278" s="377">
        <v>1</v>
      </c>
      <c r="H278" s="379">
        <v>100190</v>
      </c>
      <c r="I278" s="380" t="str">
        <f t="shared" ref="I278:I281" si="191">"Б-"&amp;H278&amp;"-13"</f>
        <v>Б-100190-13</v>
      </c>
      <c r="J278" s="381">
        <v>2</v>
      </c>
      <c r="K278" s="398">
        <v>12</v>
      </c>
      <c r="L278" s="377" t="s">
        <v>42</v>
      </c>
      <c r="M278" s="381">
        <v>1</v>
      </c>
      <c r="N278" s="377">
        <v>18</v>
      </c>
      <c r="O278" s="378" t="s">
        <v>168</v>
      </c>
      <c r="P278" s="378" t="s">
        <v>234</v>
      </c>
      <c r="Q278" s="378" t="s">
        <v>235</v>
      </c>
      <c r="R278" s="383" t="str">
        <f t="shared" ref="R278:R281" si="192">H278&amp;"1"</f>
        <v>1001901</v>
      </c>
      <c r="S278" s="380">
        <v>1</v>
      </c>
      <c r="T278" s="399" t="s">
        <v>148</v>
      </c>
      <c r="U278" s="377">
        <v>50000</v>
      </c>
      <c r="V278" s="377">
        <f t="shared" ref="V278:V281" si="193">U278*0.18</f>
        <v>9000</v>
      </c>
      <c r="W278" s="377">
        <v>0</v>
      </c>
      <c r="X278" s="384">
        <v>279</v>
      </c>
      <c r="Y278" s="385" t="s">
        <v>47</v>
      </c>
      <c r="Z278" s="386"/>
      <c r="AA278" s="387"/>
      <c r="AB278" s="429"/>
      <c r="AC278" s="379">
        <f t="shared" ref="AC278:AC281" si="194">U278*0.5</f>
        <v>25000</v>
      </c>
      <c r="AD278" s="377"/>
      <c r="AE278" s="377"/>
      <c r="AF278" s="399" t="s">
        <v>422</v>
      </c>
      <c r="AG278" s="389">
        <v>8</v>
      </c>
      <c r="AH278" s="395">
        <v>7</v>
      </c>
      <c r="AI278" s="391" t="s">
        <v>229</v>
      </c>
      <c r="AJ278" s="378"/>
      <c r="AK278" s="378"/>
      <c r="AL278" s="383">
        <v>0</v>
      </c>
      <c r="AM278" s="380" t="s">
        <v>50</v>
      </c>
      <c r="AN278" s="377" t="s">
        <v>51</v>
      </c>
      <c r="AO278" s="377"/>
      <c r="AP278" s="383"/>
      <c r="AQ278" s="383"/>
      <c r="AR278" s="383"/>
    </row>
    <row r="279" spans="1:45" x14ac:dyDescent="0.3">
      <c r="A279" s="375">
        <v>23</v>
      </c>
      <c r="B279" s="376"/>
      <c r="C279" s="377" t="str">
        <f t="shared" si="189"/>
        <v>100023</v>
      </c>
      <c r="D279" s="377" t="str">
        <f t="shared" si="190"/>
        <v>100023/13</v>
      </c>
      <c r="E279" s="378" t="s">
        <v>251</v>
      </c>
      <c r="F279" s="378" t="s">
        <v>252</v>
      </c>
      <c r="G279" s="377">
        <v>1</v>
      </c>
      <c r="H279" s="379">
        <v>100191</v>
      </c>
      <c r="I279" s="380" t="str">
        <f t="shared" si="191"/>
        <v>Б-100191-13</v>
      </c>
      <c r="J279" s="381">
        <v>2</v>
      </c>
      <c r="K279" s="377">
        <v>7</v>
      </c>
      <c r="L279" s="377" t="s">
        <v>42</v>
      </c>
      <c r="M279" s="381">
        <v>1</v>
      </c>
      <c r="N279" s="377">
        <v>18</v>
      </c>
      <c r="O279" s="378" t="s">
        <v>168</v>
      </c>
      <c r="P279" s="378" t="s">
        <v>234</v>
      </c>
      <c r="Q279" s="378" t="s">
        <v>235</v>
      </c>
      <c r="R279" s="383" t="str">
        <f t="shared" si="192"/>
        <v>1001911</v>
      </c>
      <c r="S279" s="380">
        <v>1</v>
      </c>
      <c r="T279" s="399" t="s">
        <v>148</v>
      </c>
      <c r="U279" s="377">
        <v>50000</v>
      </c>
      <c r="V279" s="377">
        <f t="shared" si="193"/>
        <v>9000</v>
      </c>
      <c r="W279" s="377">
        <v>0</v>
      </c>
      <c r="X279" s="384">
        <v>280</v>
      </c>
      <c r="Y279" s="385" t="s">
        <v>47</v>
      </c>
      <c r="Z279" s="386"/>
      <c r="AA279" s="387"/>
      <c r="AB279" s="429"/>
      <c r="AC279" s="379">
        <f t="shared" si="194"/>
        <v>25000</v>
      </c>
      <c r="AD279" s="377"/>
      <c r="AE279" s="377"/>
      <c r="AF279" s="394" t="s">
        <v>233</v>
      </c>
      <c r="AG279" s="389">
        <v>8</v>
      </c>
      <c r="AH279" s="395">
        <v>7</v>
      </c>
      <c r="AI279" s="391" t="s">
        <v>229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</row>
    <row r="280" spans="1:45" ht="17.25" customHeight="1" x14ac:dyDescent="0.3">
      <c r="A280" s="375">
        <v>23</v>
      </c>
      <c r="B280" s="376"/>
      <c r="C280" s="377" t="str">
        <f t="shared" si="189"/>
        <v>100023</v>
      </c>
      <c r="D280" s="377" t="str">
        <f t="shared" si="190"/>
        <v>100023/13</v>
      </c>
      <c r="E280" s="378" t="s">
        <v>251</v>
      </c>
      <c r="F280" s="378" t="s">
        <v>252</v>
      </c>
      <c r="G280" s="377">
        <v>1</v>
      </c>
      <c r="H280" s="379">
        <v>100192</v>
      </c>
      <c r="I280" s="380" t="str">
        <f t="shared" si="191"/>
        <v>Б-100192-13</v>
      </c>
      <c r="J280" s="381">
        <v>2</v>
      </c>
      <c r="K280" s="398">
        <v>11</v>
      </c>
      <c r="L280" s="377" t="s">
        <v>42</v>
      </c>
      <c r="M280" s="381">
        <v>1</v>
      </c>
      <c r="N280" s="377">
        <v>18</v>
      </c>
      <c r="O280" s="378" t="s">
        <v>169</v>
      </c>
      <c r="P280" s="378" t="s">
        <v>234</v>
      </c>
      <c r="Q280" s="378" t="s">
        <v>235</v>
      </c>
      <c r="R280" s="383" t="str">
        <f t="shared" si="192"/>
        <v>1001921</v>
      </c>
      <c r="S280" s="380">
        <v>1</v>
      </c>
      <c r="T280" s="399" t="s">
        <v>149</v>
      </c>
      <c r="U280" s="377">
        <v>50000</v>
      </c>
      <c r="V280" s="377">
        <f t="shared" si="193"/>
        <v>9000</v>
      </c>
      <c r="W280" s="377">
        <v>0</v>
      </c>
      <c r="X280" s="384">
        <v>281</v>
      </c>
      <c r="Y280" s="385" t="s">
        <v>47</v>
      </c>
      <c r="Z280" s="386"/>
      <c r="AA280" s="396"/>
      <c r="AB280" s="396"/>
      <c r="AC280" s="379">
        <f t="shared" si="194"/>
        <v>25000</v>
      </c>
      <c r="AD280" s="377"/>
      <c r="AE280" s="377"/>
      <c r="AF280" s="394" t="s">
        <v>233</v>
      </c>
      <c r="AG280" s="389">
        <v>8</v>
      </c>
      <c r="AH280" s="397">
        <v>20</v>
      </c>
      <c r="AI280" s="391" t="s">
        <v>229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</row>
    <row r="281" spans="1:45" ht="16.5" customHeight="1" x14ac:dyDescent="0.3">
      <c r="A281" s="375">
        <v>23</v>
      </c>
      <c r="B281" s="376"/>
      <c r="C281" s="377" t="str">
        <f t="shared" si="189"/>
        <v>100023</v>
      </c>
      <c r="D281" s="377" t="str">
        <f t="shared" si="190"/>
        <v>100023/13</v>
      </c>
      <c r="E281" s="378" t="s">
        <v>251</v>
      </c>
      <c r="F281" s="378" t="s">
        <v>252</v>
      </c>
      <c r="G281" s="377">
        <v>1</v>
      </c>
      <c r="H281" s="379">
        <v>100193</v>
      </c>
      <c r="I281" s="380" t="str">
        <f t="shared" si="191"/>
        <v>Б-100193-13</v>
      </c>
      <c r="J281" s="381">
        <v>2</v>
      </c>
      <c r="K281" s="398">
        <v>1</v>
      </c>
      <c r="L281" s="377" t="s">
        <v>42</v>
      </c>
      <c r="M281" s="381">
        <v>1</v>
      </c>
      <c r="N281" s="377">
        <v>18</v>
      </c>
      <c r="O281" s="378" t="s">
        <v>170</v>
      </c>
      <c r="P281" s="378" t="s">
        <v>234</v>
      </c>
      <c r="Q281" s="378" t="s">
        <v>235</v>
      </c>
      <c r="R281" s="383" t="str">
        <f t="shared" si="192"/>
        <v>1001931</v>
      </c>
      <c r="S281" s="380">
        <v>1</v>
      </c>
      <c r="T281" s="401" t="s">
        <v>150</v>
      </c>
      <c r="U281" s="377">
        <v>50000</v>
      </c>
      <c r="V281" s="377">
        <f t="shared" si="193"/>
        <v>9000</v>
      </c>
      <c r="W281" s="377">
        <v>0</v>
      </c>
      <c r="X281" s="384">
        <v>282</v>
      </c>
      <c r="Y281" s="385" t="s">
        <v>47</v>
      </c>
      <c r="Z281" s="386">
        <f>SUM(U277:U281)-SUM(V277:V281)</f>
        <v>205000</v>
      </c>
      <c r="AA281" s="396">
        <f>(AC281+AC278+AC277)/1.18</f>
        <v>63559.322033898308</v>
      </c>
      <c r="AB281" s="396">
        <f>Z281-AA281</f>
        <v>141440.67796610168</v>
      </c>
      <c r="AC281" s="379">
        <f t="shared" si="194"/>
        <v>25000</v>
      </c>
      <c r="AD281" s="377"/>
      <c r="AE281" s="377"/>
      <c r="AF281" s="401" t="s">
        <v>422</v>
      </c>
      <c r="AG281" s="389">
        <v>8</v>
      </c>
      <c r="AH281" s="397">
        <v>13</v>
      </c>
      <c r="AI281" s="391" t="s">
        <v>229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</row>
    <row r="282" spans="1:45" ht="17.25" customHeight="1" x14ac:dyDescent="0.3">
      <c r="A282" s="375">
        <v>23</v>
      </c>
      <c r="B282" s="376"/>
      <c r="C282" s="377" t="str">
        <f>"1000"&amp;A282</f>
        <v>100023</v>
      </c>
      <c r="D282" s="377" t="str">
        <f>"1000"&amp;A282&amp;"/13"</f>
        <v>100023/13</v>
      </c>
      <c r="E282" s="378" t="s">
        <v>251</v>
      </c>
      <c r="F282" s="378" t="s">
        <v>252</v>
      </c>
      <c r="G282" s="377">
        <v>1</v>
      </c>
      <c r="H282" s="379">
        <v>100194</v>
      </c>
      <c r="I282" s="380" t="str">
        <f>"Б-"&amp;H282&amp;"-13"</f>
        <v>Б-100194-13</v>
      </c>
      <c r="J282" s="381">
        <v>2</v>
      </c>
      <c r="K282" s="377">
        <v>7</v>
      </c>
      <c r="L282" s="377" t="s">
        <v>42</v>
      </c>
      <c r="M282" s="381">
        <v>1</v>
      </c>
      <c r="N282" s="377">
        <v>18</v>
      </c>
      <c r="O282" s="378" t="s">
        <v>167</v>
      </c>
      <c r="P282" s="378" t="s">
        <v>234</v>
      </c>
      <c r="Q282" s="378" t="s">
        <v>235</v>
      </c>
      <c r="R282" s="383" t="str">
        <f>H282&amp;"1"</f>
        <v>1001941</v>
      </c>
      <c r="S282" s="380">
        <v>1</v>
      </c>
      <c r="T282" s="394" t="s">
        <v>152</v>
      </c>
      <c r="U282" s="377">
        <v>50000</v>
      </c>
      <c r="V282" s="377">
        <f>U282*0.18</f>
        <v>9000</v>
      </c>
      <c r="W282" s="377">
        <v>0</v>
      </c>
      <c r="X282" s="384">
        <v>283</v>
      </c>
      <c r="Y282" s="385" t="s">
        <v>47</v>
      </c>
      <c r="Z282" s="386"/>
      <c r="AA282" s="387"/>
      <c r="AB282" s="388"/>
      <c r="AC282" s="379">
        <f>U282*0.5</f>
        <v>25000</v>
      </c>
      <c r="AD282" s="377"/>
      <c r="AE282" s="377"/>
      <c r="AF282" s="394" t="s">
        <v>233</v>
      </c>
      <c r="AG282" s="389">
        <v>8</v>
      </c>
      <c r="AH282" s="390">
        <v>13</v>
      </c>
      <c r="AI282" s="391" t="s">
        <v>229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</row>
    <row r="283" spans="1:45" x14ac:dyDescent="0.3">
      <c r="A283" s="375">
        <v>23</v>
      </c>
      <c r="B283" s="376"/>
      <c r="C283" s="377" t="str">
        <f t="shared" ref="C283:C286" si="195">"1000"&amp;A283</f>
        <v>100023</v>
      </c>
      <c r="D283" s="377" t="str">
        <f t="shared" ref="D283:D286" si="196">"1000"&amp;A283&amp;"/13"</f>
        <v>100023/13</v>
      </c>
      <c r="E283" s="378" t="s">
        <v>251</v>
      </c>
      <c r="F283" s="378" t="s">
        <v>252</v>
      </c>
      <c r="G283" s="377">
        <v>1</v>
      </c>
      <c r="H283" s="379">
        <v>100195</v>
      </c>
      <c r="I283" s="380" t="str">
        <f t="shared" ref="I283:I286" si="197">"Б-"&amp;H283&amp;"-13"</f>
        <v>Б-100195-13</v>
      </c>
      <c r="J283" s="381">
        <v>2</v>
      </c>
      <c r="K283" s="382">
        <v>3</v>
      </c>
      <c r="L283" s="377" t="s">
        <v>42</v>
      </c>
      <c r="M283" s="381">
        <v>1</v>
      </c>
      <c r="N283" s="377">
        <v>18</v>
      </c>
      <c r="O283" s="378" t="s">
        <v>168</v>
      </c>
      <c r="P283" s="378" t="s">
        <v>234</v>
      </c>
      <c r="Q283" s="378" t="s">
        <v>235</v>
      </c>
      <c r="R283" s="383" t="str">
        <f t="shared" ref="R283:R286" si="198">H283&amp;"1"</f>
        <v>1001951</v>
      </c>
      <c r="S283" s="380">
        <v>1</v>
      </c>
      <c r="T283" s="394" t="s">
        <v>153</v>
      </c>
      <c r="U283" s="377">
        <v>50000</v>
      </c>
      <c r="V283" s="377">
        <f t="shared" ref="V283:V286" si="199">U283*0.18</f>
        <v>9000</v>
      </c>
      <c r="W283" s="377">
        <v>0</v>
      </c>
      <c r="X283" s="384">
        <v>284</v>
      </c>
      <c r="Y283" s="385" t="s">
        <v>47</v>
      </c>
      <c r="Z283" s="386"/>
      <c r="AA283" s="387"/>
      <c r="AB283" s="429"/>
      <c r="AC283" s="379">
        <f t="shared" ref="AC283:AC284" si="200">U283*0.5</f>
        <v>25000</v>
      </c>
      <c r="AD283" s="377"/>
      <c r="AE283" s="377"/>
      <c r="AF283" s="394" t="s">
        <v>233</v>
      </c>
      <c r="AG283" s="389">
        <v>8</v>
      </c>
      <c r="AH283" s="395">
        <v>7</v>
      </c>
      <c r="AI283" s="391" t="s">
        <v>229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</row>
    <row r="284" spans="1:45" x14ac:dyDescent="0.3">
      <c r="A284" s="375">
        <v>23</v>
      </c>
      <c r="B284" s="376"/>
      <c r="C284" s="377" t="str">
        <f t="shared" si="195"/>
        <v>100023</v>
      </c>
      <c r="D284" s="377" t="str">
        <f t="shared" si="196"/>
        <v>100023/13</v>
      </c>
      <c r="E284" s="378" t="s">
        <v>251</v>
      </c>
      <c r="F284" s="378" t="s">
        <v>252</v>
      </c>
      <c r="G284" s="377">
        <v>1</v>
      </c>
      <c r="H284" s="379">
        <v>100196</v>
      </c>
      <c r="I284" s="380" t="str">
        <f t="shared" si="197"/>
        <v>Б-100196-13</v>
      </c>
      <c r="J284" s="381">
        <v>2</v>
      </c>
      <c r="K284" s="377">
        <v>7</v>
      </c>
      <c r="L284" s="377" t="s">
        <v>42</v>
      </c>
      <c r="M284" s="381">
        <v>1</v>
      </c>
      <c r="N284" s="377">
        <v>18</v>
      </c>
      <c r="O284" s="378" t="s">
        <v>168</v>
      </c>
      <c r="P284" s="378" t="s">
        <v>234</v>
      </c>
      <c r="Q284" s="378" t="s">
        <v>235</v>
      </c>
      <c r="R284" s="383" t="str">
        <f t="shared" si="198"/>
        <v>1001961</v>
      </c>
      <c r="S284" s="380">
        <v>1</v>
      </c>
      <c r="T284" s="394" t="s">
        <v>154</v>
      </c>
      <c r="U284" s="377">
        <v>50000</v>
      </c>
      <c r="V284" s="377">
        <f t="shared" si="199"/>
        <v>9000</v>
      </c>
      <c r="W284" s="377">
        <v>0</v>
      </c>
      <c r="X284" s="384">
        <v>285</v>
      </c>
      <c r="Y284" s="385" t="s">
        <v>47</v>
      </c>
      <c r="Z284" s="386"/>
      <c r="AA284" s="387"/>
      <c r="AB284" s="429"/>
      <c r="AC284" s="379">
        <f t="shared" si="200"/>
        <v>25000</v>
      </c>
      <c r="AD284" s="377"/>
      <c r="AE284" s="377"/>
      <c r="AF284" s="394" t="s">
        <v>233</v>
      </c>
      <c r="AG284" s="389">
        <v>8</v>
      </c>
      <c r="AH284" s="395">
        <v>7</v>
      </c>
      <c r="AI284" s="391" t="s">
        <v>229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</row>
    <row r="285" spans="1:45" x14ac:dyDescent="0.3">
      <c r="A285" s="375">
        <v>23</v>
      </c>
      <c r="B285" s="376"/>
      <c r="C285" s="377" t="str">
        <f>"1000"&amp;A285</f>
        <v>100023</v>
      </c>
      <c r="D285" s="377" t="str">
        <f>"1000"&amp;A285&amp;"/13"</f>
        <v>100023/13</v>
      </c>
      <c r="E285" s="378" t="s">
        <v>251</v>
      </c>
      <c r="F285" s="378" t="s">
        <v>252</v>
      </c>
      <c r="G285" s="377">
        <v>1</v>
      </c>
      <c r="H285" s="379">
        <v>100197</v>
      </c>
      <c r="I285" s="380" t="str">
        <f t="shared" si="197"/>
        <v>Б-100197-13</v>
      </c>
      <c r="J285" s="381">
        <v>2</v>
      </c>
      <c r="K285" s="398">
        <v>11</v>
      </c>
      <c r="L285" s="377" t="s">
        <v>42</v>
      </c>
      <c r="M285" s="381">
        <v>1</v>
      </c>
      <c r="N285" s="377">
        <v>18</v>
      </c>
      <c r="O285" s="378" t="s">
        <v>169</v>
      </c>
      <c r="P285" s="378" t="s">
        <v>234</v>
      </c>
      <c r="Q285" s="378" t="s">
        <v>235</v>
      </c>
      <c r="R285" s="383" t="str">
        <f t="shared" si="198"/>
        <v>1001971</v>
      </c>
      <c r="S285" s="380">
        <v>1</v>
      </c>
      <c r="T285" s="394" t="s">
        <v>155</v>
      </c>
      <c r="U285" s="377">
        <v>50000</v>
      </c>
      <c r="V285" s="377">
        <f t="shared" si="199"/>
        <v>9000</v>
      </c>
      <c r="W285" s="377">
        <v>0</v>
      </c>
      <c r="X285" s="384">
        <v>286</v>
      </c>
      <c r="Y285" s="385" t="s">
        <v>47</v>
      </c>
      <c r="Z285" s="386"/>
      <c r="AA285" s="396"/>
      <c r="AB285" s="396"/>
      <c r="AC285" s="379">
        <v>400000</v>
      </c>
      <c r="AD285" s="377"/>
      <c r="AE285" s="377"/>
      <c r="AF285" s="394" t="s">
        <v>423</v>
      </c>
      <c r="AG285" s="389">
        <v>8</v>
      </c>
      <c r="AH285" s="397">
        <v>20</v>
      </c>
      <c r="AI285" s="391" t="s">
        <v>229</v>
      </c>
      <c r="AJ285" s="378"/>
      <c r="AK285" s="378"/>
      <c r="AL285" s="383">
        <v>0</v>
      </c>
      <c r="AM285" s="380" t="s">
        <v>50</v>
      </c>
      <c r="AN285" s="377" t="s">
        <v>51</v>
      </c>
      <c r="AO285" s="377"/>
      <c r="AP285" s="383"/>
      <c r="AQ285" s="383"/>
      <c r="AR285" s="383"/>
    </row>
    <row r="286" spans="1:45" x14ac:dyDescent="0.3">
      <c r="A286" s="375">
        <v>23</v>
      </c>
      <c r="B286" s="376"/>
      <c r="C286" s="403" t="str">
        <f t="shared" si="195"/>
        <v>100023</v>
      </c>
      <c r="D286" s="403" t="str">
        <f t="shared" si="196"/>
        <v>100023/13</v>
      </c>
      <c r="E286" s="404" t="s">
        <v>251</v>
      </c>
      <c r="F286" s="404" t="s">
        <v>252</v>
      </c>
      <c r="G286" s="377">
        <v>1</v>
      </c>
      <c r="H286" s="379">
        <v>100198</v>
      </c>
      <c r="I286" s="403" t="str">
        <f t="shared" si="197"/>
        <v>Б-100198-13</v>
      </c>
      <c r="J286" s="381">
        <v>2</v>
      </c>
      <c r="K286" s="405">
        <v>1</v>
      </c>
      <c r="L286" s="403" t="s">
        <v>42</v>
      </c>
      <c r="M286" s="406">
        <v>1</v>
      </c>
      <c r="N286" s="403">
        <v>18</v>
      </c>
      <c r="O286" s="404" t="s">
        <v>170</v>
      </c>
      <c r="P286" s="404" t="s">
        <v>234</v>
      </c>
      <c r="Q286" s="404" t="s">
        <v>235</v>
      </c>
      <c r="R286" s="407" t="str">
        <f t="shared" si="198"/>
        <v>1001981</v>
      </c>
      <c r="S286" s="403">
        <v>1</v>
      </c>
      <c r="T286" s="394" t="s">
        <v>156</v>
      </c>
      <c r="U286" s="377">
        <v>50000</v>
      </c>
      <c r="V286" s="403">
        <f t="shared" si="199"/>
        <v>9000</v>
      </c>
      <c r="W286" s="403">
        <v>0</v>
      </c>
      <c r="X286" s="384">
        <v>287</v>
      </c>
      <c r="Y286" s="408" t="s">
        <v>47</v>
      </c>
      <c r="Z286" s="386">
        <f>SUM(U282:U286)-SUM(V282:V286)</f>
        <v>205000</v>
      </c>
      <c r="AA286" s="409">
        <f>(AC279+AC280+AC282+AC283+AC284)/1.18</f>
        <v>105932.20338983051</v>
      </c>
      <c r="AB286" s="409"/>
      <c r="AC286" s="410">
        <f t="shared" ref="AC286" si="201">U286*0.5</f>
        <v>25000</v>
      </c>
      <c r="AD286" s="403"/>
      <c r="AE286" s="403"/>
      <c r="AF286" s="394" t="s">
        <v>424</v>
      </c>
      <c r="AG286" s="411">
        <v>8</v>
      </c>
      <c r="AH286" s="412">
        <v>13</v>
      </c>
      <c r="AI286" s="413" t="s">
        <v>229</v>
      </c>
      <c r="AJ286" s="404"/>
      <c r="AK286" s="404"/>
      <c r="AL286" s="407">
        <v>0</v>
      </c>
      <c r="AM286" s="403" t="s">
        <v>50</v>
      </c>
      <c r="AN286" s="403" t="s">
        <v>51</v>
      </c>
      <c r="AO286" s="403"/>
      <c r="AP286" s="407"/>
      <c r="AQ286" s="407"/>
      <c r="AR286" s="407"/>
      <c r="AS286" s="330"/>
    </row>
    <row r="287" spans="1:45" x14ac:dyDescent="0.3">
      <c r="A287" s="375">
        <v>24</v>
      </c>
      <c r="B287" s="376"/>
      <c r="C287" s="377" t="str">
        <f>"1000"&amp;A287</f>
        <v>100024</v>
      </c>
      <c r="D287" s="377" t="str">
        <f>"1000"&amp;A287&amp;"/13"</f>
        <v>100024/13</v>
      </c>
      <c r="E287" s="378" t="s">
        <v>251</v>
      </c>
      <c r="F287" s="378" t="s">
        <v>252</v>
      </c>
      <c r="G287" s="377">
        <v>1</v>
      </c>
      <c r="H287" s="379">
        <v>100199</v>
      </c>
      <c r="I287" s="380" t="str">
        <f>"Б-"&amp;H287&amp;"-13"</f>
        <v>Б-100199-13</v>
      </c>
      <c r="J287" s="381">
        <v>2</v>
      </c>
      <c r="K287" s="382">
        <v>2</v>
      </c>
      <c r="L287" s="377" t="s">
        <v>42</v>
      </c>
      <c r="M287" s="381">
        <v>1</v>
      </c>
      <c r="N287" s="377">
        <v>18</v>
      </c>
      <c r="O287" s="378" t="s">
        <v>167</v>
      </c>
      <c r="P287" s="378" t="s">
        <v>234</v>
      </c>
      <c r="Q287" s="378" t="s">
        <v>235</v>
      </c>
      <c r="R287" s="383" t="str">
        <f>H287&amp;"1"</f>
        <v>1001991</v>
      </c>
      <c r="S287" s="380">
        <v>1</v>
      </c>
      <c r="T287" s="378" t="s">
        <v>139</v>
      </c>
      <c r="U287" s="377">
        <v>50000</v>
      </c>
      <c r="V287" s="377">
        <f>U287*0.18</f>
        <v>9000</v>
      </c>
      <c r="W287" s="377">
        <v>0</v>
      </c>
      <c r="X287" s="384">
        <v>288</v>
      </c>
      <c r="Y287" s="385" t="s">
        <v>47</v>
      </c>
      <c r="Z287" s="386"/>
      <c r="AA287" s="387"/>
      <c r="AB287" s="388"/>
      <c r="AC287" s="379">
        <f>U287*0.5</f>
        <v>25000</v>
      </c>
      <c r="AD287" s="377"/>
      <c r="AE287" s="377"/>
      <c r="AF287" s="394" t="s">
        <v>232</v>
      </c>
      <c r="AG287" s="389">
        <v>8</v>
      </c>
      <c r="AH287" s="390">
        <v>13</v>
      </c>
      <c r="AI287" s="391" t="s">
        <v>229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S287" s="380" t="s">
        <v>99</v>
      </c>
    </row>
    <row r="288" spans="1:45" x14ac:dyDescent="0.3">
      <c r="A288" s="375">
        <v>24</v>
      </c>
      <c r="B288" s="376"/>
      <c r="C288" s="377" t="str">
        <f t="shared" ref="C288:C291" si="202">"1000"&amp;A288</f>
        <v>100024</v>
      </c>
      <c r="D288" s="377" t="str">
        <f t="shared" ref="D288:D291" si="203">"1000"&amp;A288&amp;"/13"</f>
        <v>100024/13</v>
      </c>
      <c r="E288" s="378" t="s">
        <v>251</v>
      </c>
      <c r="F288" s="378" t="s">
        <v>252</v>
      </c>
      <c r="G288" s="377">
        <v>1</v>
      </c>
      <c r="H288" s="379">
        <v>100200</v>
      </c>
      <c r="I288" s="380" t="str">
        <f t="shared" ref="I288:I291" si="204">"Б-"&amp;H288&amp;"-13"</f>
        <v>Б-100200-13</v>
      </c>
      <c r="J288" s="381">
        <v>2</v>
      </c>
      <c r="K288" s="377">
        <v>7</v>
      </c>
      <c r="L288" s="377" t="s">
        <v>42</v>
      </c>
      <c r="M288" s="381">
        <v>1</v>
      </c>
      <c r="N288" s="377">
        <v>18</v>
      </c>
      <c r="O288" s="378" t="s">
        <v>168</v>
      </c>
      <c r="P288" s="378" t="s">
        <v>234</v>
      </c>
      <c r="Q288" s="378" t="s">
        <v>235</v>
      </c>
      <c r="R288" s="383" t="str">
        <f t="shared" ref="R288:R291" si="205">H288&amp;"1"</f>
        <v>1002001</v>
      </c>
      <c r="S288" s="380">
        <v>1</v>
      </c>
      <c r="T288" s="378" t="s">
        <v>140</v>
      </c>
      <c r="U288" s="377">
        <v>50000</v>
      </c>
      <c r="V288" s="377">
        <f t="shared" ref="V288:V291" si="206">U288*0.18</f>
        <v>9000</v>
      </c>
      <c r="W288" s="377">
        <v>0</v>
      </c>
      <c r="X288" s="384">
        <v>289</v>
      </c>
      <c r="Y288" s="385" t="s">
        <v>47</v>
      </c>
      <c r="Z288" s="386"/>
      <c r="AA288" s="387"/>
      <c r="AB288" s="429"/>
      <c r="AC288" s="379">
        <f t="shared" ref="AC288" si="207">U288*0.5</f>
        <v>25000</v>
      </c>
      <c r="AD288" s="377"/>
      <c r="AE288" s="377"/>
      <c r="AF288" s="394" t="s">
        <v>232</v>
      </c>
      <c r="AG288" s="389">
        <v>8</v>
      </c>
      <c r="AH288" s="395">
        <v>7</v>
      </c>
      <c r="AI288" s="391" t="s">
        <v>229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  <c r="AS288" t="s">
        <v>100</v>
      </c>
    </row>
    <row r="289" spans="1:45" x14ac:dyDescent="0.3">
      <c r="A289" s="375">
        <v>24</v>
      </c>
      <c r="B289" s="376"/>
      <c r="C289" s="377" t="str">
        <f t="shared" si="202"/>
        <v>100024</v>
      </c>
      <c r="D289" s="377" t="str">
        <f t="shared" si="203"/>
        <v>100024/13</v>
      </c>
      <c r="E289" s="378" t="s">
        <v>251</v>
      </c>
      <c r="F289" s="378" t="s">
        <v>252</v>
      </c>
      <c r="G289" s="377">
        <v>1</v>
      </c>
      <c r="H289" s="379">
        <v>100201</v>
      </c>
      <c r="I289" s="380" t="str">
        <f t="shared" si="204"/>
        <v>Б-100201-13</v>
      </c>
      <c r="J289" s="381">
        <v>2</v>
      </c>
      <c r="K289" s="377">
        <v>7</v>
      </c>
      <c r="L289" s="377" t="s">
        <v>42</v>
      </c>
      <c r="M289" s="381">
        <v>1</v>
      </c>
      <c r="N289" s="377">
        <v>18</v>
      </c>
      <c r="O289" s="378" t="s">
        <v>168</v>
      </c>
      <c r="P289" s="378" t="s">
        <v>234</v>
      </c>
      <c r="Q289" s="378" t="s">
        <v>235</v>
      </c>
      <c r="R289" s="383" t="str">
        <f t="shared" si="205"/>
        <v>1002011</v>
      </c>
      <c r="S289" s="380">
        <v>1</v>
      </c>
      <c r="T289" s="378" t="s">
        <v>140</v>
      </c>
      <c r="U289" s="377">
        <v>50000</v>
      </c>
      <c r="V289" s="377">
        <f t="shared" si="206"/>
        <v>9000</v>
      </c>
      <c r="W289" s="377">
        <v>0</v>
      </c>
      <c r="X289" s="384">
        <v>290</v>
      </c>
      <c r="Y289" s="385" t="s">
        <v>47</v>
      </c>
      <c r="Z289" s="386"/>
      <c r="AA289" s="387"/>
      <c r="AB289" s="429"/>
      <c r="AC289" s="379">
        <v>100000</v>
      </c>
      <c r="AD289" s="377"/>
      <c r="AE289" s="377"/>
      <c r="AF289" s="394" t="s">
        <v>232</v>
      </c>
      <c r="AG289" s="389">
        <v>8</v>
      </c>
      <c r="AH289" s="395">
        <v>7</v>
      </c>
      <c r="AI289" s="391" t="s">
        <v>229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</row>
    <row r="290" spans="1:45" x14ac:dyDescent="0.3">
      <c r="A290" s="375">
        <v>24</v>
      </c>
      <c r="B290" s="376"/>
      <c r="C290" s="377" t="str">
        <f t="shared" si="202"/>
        <v>100024</v>
      </c>
      <c r="D290" s="377" t="str">
        <f t="shared" si="203"/>
        <v>100024/13</v>
      </c>
      <c r="E290" s="378" t="s">
        <v>251</v>
      </c>
      <c r="F290" s="378" t="s">
        <v>252</v>
      </c>
      <c r="G290" s="377">
        <v>1</v>
      </c>
      <c r="H290" s="379">
        <v>100202</v>
      </c>
      <c r="I290" s="380" t="str">
        <f t="shared" si="204"/>
        <v>Б-100202-13</v>
      </c>
      <c r="J290" s="381">
        <v>2</v>
      </c>
      <c r="K290" s="382">
        <v>11</v>
      </c>
      <c r="L290" s="377" t="s">
        <v>42</v>
      </c>
      <c r="M290" s="381">
        <v>1</v>
      </c>
      <c r="N290" s="377">
        <v>18</v>
      </c>
      <c r="O290" s="378" t="s">
        <v>169</v>
      </c>
      <c r="P290" s="378" t="s">
        <v>234</v>
      </c>
      <c r="Q290" s="378" t="s">
        <v>235</v>
      </c>
      <c r="R290" s="383" t="str">
        <f t="shared" si="205"/>
        <v>1002021</v>
      </c>
      <c r="S290" s="380">
        <v>1</v>
      </c>
      <c r="T290" s="378" t="s">
        <v>141</v>
      </c>
      <c r="U290" s="377">
        <v>50000</v>
      </c>
      <c r="V290" s="377">
        <f t="shared" si="206"/>
        <v>9000</v>
      </c>
      <c r="W290" s="377">
        <v>0</v>
      </c>
      <c r="X290" s="384">
        <v>291</v>
      </c>
      <c r="Y290" s="385" t="s">
        <v>47</v>
      </c>
      <c r="Z290" s="386"/>
      <c r="AA290" s="396">
        <f>SUM(AC287:AC291)/1.18</f>
        <v>169491.52542372883</v>
      </c>
      <c r="AB290" s="396"/>
      <c r="AC290" s="379">
        <f t="shared" ref="AC290:AC291" si="208">U290*0.5</f>
        <v>25000</v>
      </c>
      <c r="AD290" s="377"/>
      <c r="AE290" s="377"/>
      <c r="AF290" s="394" t="s">
        <v>232</v>
      </c>
      <c r="AG290" s="389">
        <v>8</v>
      </c>
      <c r="AH290" s="397">
        <v>20</v>
      </c>
      <c r="AI290" s="391" t="s">
        <v>229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</row>
    <row r="291" spans="1:45" x14ac:dyDescent="0.3">
      <c r="A291" s="375">
        <v>24</v>
      </c>
      <c r="B291" s="376"/>
      <c r="C291" s="377" t="str">
        <f t="shared" si="202"/>
        <v>100024</v>
      </c>
      <c r="D291" s="377" t="str">
        <f t="shared" si="203"/>
        <v>100024/13</v>
      </c>
      <c r="E291" s="378" t="s">
        <v>251</v>
      </c>
      <c r="F291" s="378" t="s">
        <v>252</v>
      </c>
      <c r="G291" s="377">
        <v>1</v>
      </c>
      <c r="H291" s="379">
        <v>100203</v>
      </c>
      <c r="I291" s="380" t="str">
        <f t="shared" si="204"/>
        <v>Б-100203-13</v>
      </c>
      <c r="J291" s="381">
        <v>2</v>
      </c>
      <c r="K291" s="398">
        <v>1</v>
      </c>
      <c r="L291" s="377" t="s">
        <v>42</v>
      </c>
      <c r="M291" s="381">
        <v>1</v>
      </c>
      <c r="N291" s="377">
        <v>18</v>
      </c>
      <c r="O291" s="378" t="s">
        <v>170</v>
      </c>
      <c r="P291" s="378" t="s">
        <v>234</v>
      </c>
      <c r="Q291" s="378" t="s">
        <v>235</v>
      </c>
      <c r="R291" s="383" t="str">
        <f t="shared" si="205"/>
        <v>1002031</v>
      </c>
      <c r="S291" s="380">
        <v>1</v>
      </c>
      <c r="T291" s="378" t="s">
        <v>142</v>
      </c>
      <c r="U291" s="377">
        <v>50000</v>
      </c>
      <c r="V291" s="377">
        <f t="shared" si="206"/>
        <v>9000</v>
      </c>
      <c r="W291" s="377">
        <v>0</v>
      </c>
      <c r="X291" s="384">
        <v>292</v>
      </c>
      <c r="Y291" s="385" t="s">
        <v>47</v>
      </c>
      <c r="Z291" s="386">
        <f>SUM(U287:U291)-SUM(V287:V291)</f>
        <v>205000</v>
      </c>
      <c r="AA291" s="396">
        <v>169491</v>
      </c>
      <c r="AB291" s="396">
        <f>Z291-AA291</f>
        <v>35509</v>
      </c>
      <c r="AC291" s="379">
        <f t="shared" si="208"/>
        <v>25000</v>
      </c>
      <c r="AD291" s="377"/>
      <c r="AE291" s="377"/>
      <c r="AF291" s="394" t="s">
        <v>232</v>
      </c>
      <c r="AG291" s="389">
        <v>8</v>
      </c>
      <c r="AH291" s="397">
        <v>13</v>
      </c>
      <c r="AI291" s="391" t="s">
        <v>229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</row>
    <row r="292" spans="1:45" x14ac:dyDescent="0.3">
      <c r="A292" s="375">
        <v>24</v>
      </c>
      <c r="B292" s="376"/>
      <c r="C292" s="377" t="str">
        <f>"1000"&amp;A292</f>
        <v>100024</v>
      </c>
      <c r="D292" s="377" t="str">
        <f>"1000"&amp;A292&amp;"/13"</f>
        <v>100024/13</v>
      </c>
      <c r="E292" s="378" t="s">
        <v>251</v>
      </c>
      <c r="F292" s="378" t="s">
        <v>252</v>
      </c>
      <c r="G292" s="377">
        <v>1</v>
      </c>
      <c r="H292" s="379">
        <v>100204</v>
      </c>
      <c r="I292" s="380" t="str">
        <f>"Б-"&amp;H292&amp;"-13"</f>
        <v>Б-100204-13</v>
      </c>
      <c r="J292" s="381">
        <v>2</v>
      </c>
      <c r="K292" s="377">
        <v>7</v>
      </c>
      <c r="L292" s="377" t="s">
        <v>42</v>
      </c>
      <c r="M292" s="381">
        <v>1</v>
      </c>
      <c r="N292" s="377">
        <v>18</v>
      </c>
      <c r="O292" s="378" t="s">
        <v>167</v>
      </c>
      <c r="P292" s="378" t="s">
        <v>234</v>
      </c>
      <c r="Q292" s="378" t="s">
        <v>235</v>
      </c>
      <c r="R292" s="383" t="str">
        <f>H292&amp;"1"</f>
        <v>1002041</v>
      </c>
      <c r="S292" s="380">
        <v>1</v>
      </c>
      <c r="T292" s="399" t="s">
        <v>147</v>
      </c>
      <c r="U292" s="377">
        <v>50000</v>
      </c>
      <c r="V292" s="377">
        <f>U292*0.18</f>
        <v>9000</v>
      </c>
      <c r="W292" s="377">
        <v>0</v>
      </c>
      <c r="X292" s="384">
        <v>293</v>
      </c>
      <c r="Y292" s="385" t="s">
        <v>47</v>
      </c>
      <c r="Z292" s="386"/>
      <c r="AA292" s="387"/>
      <c r="AB292" s="388"/>
      <c r="AC292" s="379">
        <f>U292*0.5</f>
        <v>25000</v>
      </c>
      <c r="AD292" s="377"/>
      <c r="AE292" s="377"/>
      <c r="AF292" s="399" t="s">
        <v>423</v>
      </c>
      <c r="AG292" s="389">
        <v>8</v>
      </c>
      <c r="AH292" s="390">
        <v>13</v>
      </c>
      <c r="AI292" s="391" t="s">
        <v>229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</row>
    <row r="293" spans="1:45" x14ac:dyDescent="0.3">
      <c r="A293" s="375">
        <v>24</v>
      </c>
      <c r="B293" s="376"/>
      <c r="C293" s="377" t="str">
        <f t="shared" ref="C293:C296" si="209">"1000"&amp;A293</f>
        <v>100024</v>
      </c>
      <c r="D293" s="377" t="str">
        <f t="shared" ref="D293:D296" si="210">"1000"&amp;A293&amp;"/13"</f>
        <v>100024/13</v>
      </c>
      <c r="E293" s="378" t="s">
        <v>251</v>
      </c>
      <c r="F293" s="378" t="s">
        <v>252</v>
      </c>
      <c r="G293" s="377">
        <v>1</v>
      </c>
      <c r="H293" s="379">
        <v>100205</v>
      </c>
      <c r="I293" s="380" t="str">
        <f t="shared" ref="I293:I296" si="211">"Б-"&amp;H293&amp;"-13"</f>
        <v>Б-100205-13</v>
      </c>
      <c r="J293" s="381">
        <v>2</v>
      </c>
      <c r="K293" s="398">
        <v>12</v>
      </c>
      <c r="L293" s="377" t="s">
        <v>42</v>
      </c>
      <c r="M293" s="381">
        <v>1</v>
      </c>
      <c r="N293" s="377">
        <v>18</v>
      </c>
      <c r="O293" s="378" t="s">
        <v>168</v>
      </c>
      <c r="P293" s="378" t="s">
        <v>234</v>
      </c>
      <c r="Q293" s="378" t="s">
        <v>235</v>
      </c>
      <c r="R293" s="383" t="str">
        <f t="shared" ref="R293:R296" si="212">H293&amp;"1"</f>
        <v>1002051</v>
      </c>
      <c r="S293" s="380">
        <v>1</v>
      </c>
      <c r="T293" s="399" t="s">
        <v>148</v>
      </c>
      <c r="U293" s="377">
        <v>50000</v>
      </c>
      <c r="V293" s="377">
        <f t="shared" ref="V293:V296" si="213">U293*0.18</f>
        <v>9000</v>
      </c>
      <c r="W293" s="377">
        <v>0</v>
      </c>
      <c r="X293" s="384">
        <v>294</v>
      </c>
      <c r="Y293" s="385" t="s">
        <v>47</v>
      </c>
      <c r="Z293" s="386"/>
      <c r="AA293" s="387"/>
      <c r="AB293" s="429"/>
      <c r="AC293" s="379">
        <f t="shared" ref="AC293:AC296" si="214">U293*0.5</f>
        <v>25000</v>
      </c>
      <c r="AD293" s="377"/>
      <c r="AE293" s="377"/>
      <c r="AF293" s="399" t="s">
        <v>423</v>
      </c>
      <c r="AG293" s="389">
        <v>8</v>
      </c>
      <c r="AH293" s="395">
        <v>7</v>
      </c>
      <c r="AI293" s="391" t="s">
        <v>229</v>
      </c>
      <c r="AJ293" s="378"/>
      <c r="AK293" s="378"/>
      <c r="AL293" s="383">
        <v>0</v>
      </c>
      <c r="AM293" s="380" t="s">
        <v>50</v>
      </c>
      <c r="AN293" s="377" t="s">
        <v>51</v>
      </c>
      <c r="AO293" s="377"/>
      <c r="AP293" s="383"/>
      <c r="AQ293" s="383"/>
      <c r="AR293" s="383"/>
    </row>
    <row r="294" spans="1:45" x14ac:dyDescent="0.3">
      <c r="A294" s="375">
        <v>24</v>
      </c>
      <c r="B294" s="376"/>
      <c r="C294" s="377" t="str">
        <f t="shared" si="209"/>
        <v>100024</v>
      </c>
      <c r="D294" s="377" t="str">
        <f t="shared" si="210"/>
        <v>100024/13</v>
      </c>
      <c r="E294" s="378" t="s">
        <v>251</v>
      </c>
      <c r="F294" s="378" t="s">
        <v>252</v>
      </c>
      <c r="G294" s="377">
        <v>1</v>
      </c>
      <c r="H294" s="379">
        <v>100206</v>
      </c>
      <c r="I294" s="380" t="str">
        <f t="shared" si="211"/>
        <v>Б-100206-13</v>
      </c>
      <c r="J294" s="381">
        <v>2</v>
      </c>
      <c r="K294" s="377">
        <v>7</v>
      </c>
      <c r="L294" s="377" t="s">
        <v>42</v>
      </c>
      <c r="M294" s="381">
        <v>1</v>
      </c>
      <c r="N294" s="377">
        <v>18</v>
      </c>
      <c r="O294" s="378" t="s">
        <v>168</v>
      </c>
      <c r="P294" s="378" t="s">
        <v>234</v>
      </c>
      <c r="Q294" s="378" t="s">
        <v>235</v>
      </c>
      <c r="R294" s="383" t="str">
        <f t="shared" si="212"/>
        <v>1002061</v>
      </c>
      <c r="S294" s="380">
        <v>1</v>
      </c>
      <c r="T294" s="399" t="s">
        <v>148</v>
      </c>
      <c r="U294" s="377">
        <v>50000</v>
      </c>
      <c r="V294" s="377">
        <f t="shared" si="213"/>
        <v>9000</v>
      </c>
      <c r="W294" s="377">
        <v>0</v>
      </c>
      <c r="X294" s="384">
        <v>295</v>
      </c>
      <c r="Y294" s="385" t="s">
        <v>47</v>
      </c>
      <c r="Z294" s="386"/>
      <c r="AA294" s="387"/>
      <c r="AB294" s="429"/>
      <c r="AC294" s="379">
        <f t="shared" si="214"/>
        <v>25000</v>
      </c>
      <c r="AD294" s="377"/>
      <c r="AE294" s="377"/>
      <c r="AF294" s="399" t="s">
        <v>423</v>
      </c>
      <c r="AG294" s="389">
        <v>8</v>
      </c>
      <c r="AH294" s="395">
        <v>7</v>
      </c>
      <c r="AI294" s="391" t="s">
        <v>229</v>
      </c>
      <c r="AJ294" s="378"/>
      <c r="AK294" s="378"/>
      <c r="AL294" s="383">
        <v>0</v>
      </c>
      <c r="AM294" s="380" t="s">
        <v>50</v>
      </c>
      <c r="AN294" s="377" t="s">
        <v>51</v>
      </c>
      <c r="AO294" s="377"/>
      <c r="AP294" s="383"/>
      <c r="AQ294" s="383"/>
      <c r="AR294" s="383"/>
    </row>
    <row r="295" spans="1:45" x14ac:dyDescent="0.3">
      <c r="A295" s="375">
        <v>24</v>
      </c>
      <c r="B295" s="376"/>
      <c r="C295" s="377" t="str">
        <f t="shared" si="209"/>
        <v>100024</v>
      </c>
      <c r="D295" s="377" t="str">
        <f t="shared" si="210"/>
        <v>100024/13</v>
      </c>
      <c r="E295" s="378" t="s">
        <v>251</v>
      </c>
      <c r="F295" s="378" t="s">
        <v>252</v>
      </c>
      <c r="G295" s="377">
        <v>1</v>
      </c>
      <c r="H295" s="379">
        <v>100207</v>
      </c>
      <c r="I295" s="380" t="str">
        <f t="shared" si="211"/>
        <v>Б-100207-13</v>
      </c>
      <c r="J295" s="381">
        <v>2</v>
      </c>
      <c r="K295" s="398">
        <v>11</v>
      </c>
      <c r="L295" s="377" t="s">
        <v>42</v>
      </c>
      <c r="M295" s="381">
        <v>1</v>
      </c>
      <c r="N295" s="377">
        <v>18</v>
      </c>
      <c r="O295" s="378" t="s">
        <v>169</v>
      </c>
      <c r="P295" s="378" t="s">
        <v>234</v>
      </c>
      <c r="Q295" s="378" t="s">
        <v>235</v>
      </c>
      <c r="R295" s="383" t="str">
        <f t="shared" si="212"/>
        <v>1002071</v>
      </c>
      <c r="S295" s="380">
        <v>1</v>
      </c>
      <c r="T295" s="399" t="s">
        <v>149</v>
      </c>
      <c r="U295" s="377">
        <v>50000</v>
      </c>
      <c r="V295" s="377">
        <f t="shared" si="213"/>
        <v>9000</v>
      </c>
      <c r="W295" s="377">
        <v>0</v>
      </c>
      <c r="X295" s="384">
        <v>296</v>
      </c>
      <c r="Y295" s="385" t="s">
        <v>47</v>
      </c>
      <c r="Z295" s="386"/>
      <c r="AA295" s="396">
        <f>SUM(AC292:AC296)/1.18</f>
        <v>105932.20338983051</v>
      </c>
      <c r="AB295" s="396"/>
      <c r="AC295" s="379">
        <f t="shared" si="214"/>
        <v>25000</v>
      </c>
      <c r="AD295" s="377"/>
      <c r="AE295" s="377"/>
      <c r="AF295" s="399" t="s">
        <v>423</v>
      </c>
      <c r="AG295" s="389">
        <v>8</v>
      </c>
      <c r="AH295" s="397">
        <v>20</v>
      </c>
      <c r="AI295" s="391" t="s">
        <v>229</v>
      </c>
      <c r="AJ295" s="378"/>
      <c r="AK295" s="378"/>
      <c r="AL295" s="383">
        <v>0</v>
      </c>
      <c r="AM295" s="380" t="s">
        <v>50</v>
      </c>
      <c r="AN295" s="377" t="s">
        <v>51</v>
      </c>
      <c r="AO295" s="377"/>
      <c r="AP295" s="383"/>
      <c r="AQ295" s="383"/>
      <c r="AR295" s="383"/>
    </row>
    <row r="296" spans="1:45" x14ac:dyDescent="0.3">
      <c r="A296" s="375">
        <v>24</v>
      </c>
      <c r="B296" s="376"/>
      <c r="C296" s="377" t="str">
        <f t="shared" si="209"/>
        <v>100024</v>
      </c>
      <c r="D296" s="377" t="str">
        <f t="shared" si="210"/>
        <v>100024/13</v>
      </c>
      <c r="E296" s="378" t="s">
        <v>251</v>
      </c>
      <c r="F296" s="378" t="s">
        <v>252</v>
      </c>
      <c r="G296" s="377">
        <v>1</v>
      </c>
      <c r="H296" s="379">
        <v>100208</v>
      </c>
      <c r="I296" s="380" t="str">
        <f t="shared" si="211"/>
        <v>Б-100208-13</v>
      </c>
      <c r="J296" s="381">
        <v>2</v>
      </c>
      <c r="K296" s="398">
        <v>1</v>
      </c>
      <c r="L296" s="377" t="s">
        <v>42</v>
      </c>
      <c r="M296" s="381">
        <v>1</v>
      </c>
      <c r="N296" s="377">
        <v>18</v>
      </c>
      <c r="O296" s="378" t="s">
        <v>170</v>
      </c>
      <c r="P296" s="378" t="s">
        <v>234</v>
      </c>
      <c r="Q296" s="378" t="s">
        <v>235</v>
      </c>
      <c r="R296" s="383" t="str">
        <f t="shared" si="212"/>
        <v>1002081</v>
      </c>
      <c r="S296" s="380">
        <v>1</v>
      </c>
      <c r="T296" s="401" t="s">
        <v>150</v>
      </c>
      <c r="U296" s="377">
        <v>50000</v>
      </c>
      <c r="V296" s="377">
        <f t="shared" si="213"/>
        <v>9000</v>
      </c>
      <c r="W296" s="377">
        <v>0</v>
      </c>
      <c r="X296" s="384">
        <v>297</v>
      </c>
      <c r="Y296" s="385" t="s">
        <v>47</v>
      </c>
      <c r="Z296" s="386">
        <f>SUM(U292:U296)-SUM(V292:V296)</f>
        <v>205000</v>
      </c>
      <c r="AA296" s="387">
        <v>105932.20338983051</v>
      </c>
      <c r="AB296" s="396">
        <f>Z296-AA296</f>
        <v>99067.796610169491</v>
      </c>
      <c r="AC296" s="379">
        <f t="shared" si="214"/>
        <v>25000</v>
      </c>
      <c r="AD296" s="377"/>
      <c r="AE296" s="377"/>
      <c r="AF296" s="399" t="s">
        <v>423</v>
      </c>
      <c r="AG296" s="389">
        <v>8</v>
      </c>
      <c r="AH296" s="397">
        <v>13</v>
      </c>
      <c r="AI296" s="391" t="s">
        <v>229</v>
      </c>
      <c r="AJ296" s="378"/>
      <c r="AK296" s="378"/>
      <c r="AL296" s="383">
        <v>0</v>
      </c>
      <c r="AM296" s="380" t="s">
        <v>50</v>
      </c>
      <c r="AN296" s="377" t="s">
        <v>51</v>
      </c>
      <c r="AO296" s="377"/>
      <c r="AP296" s="383"/>
      <c r="AQ296" s="383"/>
      <c r="AR296" s="383"/>
    </row>
    <row r="297" spans="1:45" x14ac:dyDescent="0.3">
      <c r="A297" s="375">
        <v>24</v>
      </c>
      <c r="B297" s="376"/>
      <c r="C297" s="377" t="str">
        <f>"1000"&amp;A297</f>
        <v>100024</v>
      </c>
      <c r="D297" s="377" t="str">
        <f>"1000"&amp;A297&amp;"/13"</f>
        <v>100024/13</v>
      </c>
      <c r="E297" s="378" t="s">
        <v>251</v>
      </c>
      <c r="F297" s="378" t="s">
        <v>252</v>
      </c>
      <c r="G297" s="377">
        <v>1</v>
      </c>
      <c r="H297" s="379">
        <v>100209</v>
      </c>
      <c r="I297" s="380" t="str">
        <f>"Б-"&amp;H297&amp;"-13"</f>
        <v>Б-100209-13</v>
      </c>
      <c r="J297" s="381">
        <v>2</v>
      </c>
      <c r="K297" s="377">
        <v>7</v>
      </c>
      <c r="L297" s="377" t="s">
        <v>42</v>
      </c>
      <c r="M297" s="381">
        <v>1</v>
      </c>
      <c r="N297" s="377">
        <v>18</v>
      </c>
      <c r="O297" s="378" t="s">
        <v>167</v>
      </c>
      <c r="P297" s="378" t="s">
        <v>234</v>
      </c>
      <c r="Q297" s="378" t="s">
        <v>235</v>
      </c>
      <c r="R297" s="383" t="str">
        <f>H297&amp;"1"</f>
        <v>1002091</v>
      </c>
      <c r="S297" s="380">
        <v>1</v>
      </c>
      <c r="T297" s="394" t="s">
        <v>152</v>
      </c>
      <c r="U297" s="377">
        <v>50000</v>
      </c>
      <c r="V297" s="377">
        <f>U297*0.18</f>
        <v>9000</v>
      </c>
      <c r="W297" s="377">
        <v>0</v>
      </c>
      <c r="X297" s="384">
        <v>298</v>
      </c>
      <c r="Y297" s="385" t="s">
        <v>47</v>
      </c>
      <c r="Z297" s="386"/>
      <c r="AA297" s="387"/>
      <c r="AB297" s="388"/>
      <c r="AC297" s="379">
        <f>U297*0.5</f>
        <v>25000</v>
      </c>
      <c r="AD297" s="377"/>
      <c r="AE297" s="377"/>
      <c r="AF297" s="394" t="s">
        <v>545</v>
      </c>
      <c r="AG297" s="389">
        <v>8</v>
      </c>
      <c r="AH297" s="390">
        <v>13</v>
      </c>
      <c r="AI297" s="391" t="s">
        <v>229</v>
      </c>
      <c r="AJ297" s="378"/>
      <c r="AK297" s="378"/>
      <c r="AL297" s="383">
        <v>0</v>
      </c>
      <c r="AM297" s="380" t="s">
        <v>50</v>
      </c>
      <c r="AN297" s="377" t="s">
        <v>51</v>
      </c>
      <c r="AO297" s="377"/>
      <c r="AP297" s="383"/>
      <c r="AQ297" s="383"/>
      <c r="AR297" s="383"/>
    </row>
    <row r="298" spans="1:45" x14ac:dyDescent="0.3">
      <c r="A298" s="375">
        <v>24</v>
      </c>
      <c r="B298" s="376"/>
      <c r="C298" s="377" t="str">
        <f t="shared" ref="C298:C301" si="215">"1000"&amp;A298</f>
        <v>100024</v>
      </c>
      <c r="D298" s="377" t="str">
        <f t="shared" ref="D298:D301" si="216">"1000"&amp;A298&amp;"/13"</f>
        <v>100024/13</v>
      </c>
      <c r="E298" s="378" t="s">
        <v>251</v>
      </c>
      <c r="F298" s="378" t="s">
        <v>252</v>
      </c>
      <c r="G298" s="377">
        <v>1</v>
      </c>
      <c r="H298" s="379">
        <v>100210</v>
      </c>
      <c r="I298" s="380" t="str">
        <f t="shared" ref="I298:I301" si="217">"Б-"&amp;H298&amp;"-13"</f>
        <v>Б-100210-13</v>
      </c>
      <c r="J298" s="381">
        <v>2</v>
      </c>
      <c r="K298" s="382">
        <v>3</v>
      </c>
      <c r="L298" s="377" t="s">
        <v>42</v>
      </c>
      <c r="M298" s="381">
        <v>1</v>
      </c>
      <c r="N298" s="377">
        <v>18</v>
      </c>
      <c r="O298" s="378" t="s">
        <v>168</v>
      </c>
      <c r="P298" s="378" t="s">
        <v>234</v>
      </c>
      <c r="Q298" s="378" t="s">
        <v>235</v>
      </c>
      <c r="R298" s="383" t="str">
        <f t="shared" ref="R298:R301" si="218">H298&amp;"1"</f>
        <v>1002101</v>
      </c>
      <c r="S298" s="380">
        <v>1</v>
      </c>
      <c r="T298" s="394" t="s">
        <v>153</v>
      </c>
      <c r="U298" s="377">
        <v>50000</v>
      </c>
      <c r="V298" s="377">
        <f t="shared" ref="V298:V301" si="219">U298*0.18</f>
        <v>9000</v>
      </c>
      <c r="W298" s="377">
        <v>0</v>
      </c>
      <c r="X298" s="384">
        <v>299</v>
      </c>
      <c r="Y298" s="385" t="s">
        <v>47</v>
      </c>
      <c r="Z298" s="386"/>
      <c r="AA298" s="387"/>
      <c r="AB298" s="429"/>
      <c r="AC298" s="379">
        <f t="shared" ref="AC298:AC299" si="220">U298*0.5</f>
        <v>25000</v>
      </c>
      <c r="AD298" s="377"/>
      <c r="AE298" s="377"/>
      <c r="AF298" s="394" t="s">
        <v>545</v>
      </c>
      <c r="AG298" s="389">
        <v>8</v>
      </c>
      <c r="AH298" s="395">
        <v>7</v>
      </c>
      <c r="AI298" s="391" t="s">
        <v>229</v>
      </c>
      <c r="AJ298" s="378"/>
      <c r="AK298" s="378"/>
      <c r="AL298" s="383">
        <v>0</v>
      </c>
      <c r="AM298" s="380" t="s">
        <v>50</v>
      </c>
      <c r="AN298" s="377" t="s">
        <v>51</v>
      </c>
      <c r="AO298" s="377"/>
      <c r="AP298" s="383"/>
      <c r="AQ298" s="383"/>
      <c r="AR298" s="383"/>
    </row>
    <row r="299" spans="1:45" x14ac:dyDescent="0.3">
      <c r="A299" s="375">
        <v>24</v>
      </c>
      <c r="B299" s="376"/>
      <c r="C299" s="377" t="str">
        <f t="shared" si="215"/>
        <v>100024</v>
      </c>
      <c r="D299" s="377" t="str">
        <f t="shared" si="216"/>
        <v>100024/13</v>
      </c>
      <c r="E299" s="378" t="s">
        <v>251</v>
      </c>
      <c r="F299" s="378" t="s">
        <v>252</v>
      </c>
      <c r="G299" s="377">
        <v>1</v>
      </c>
      <c r="H299" s="379">
        <v>100211</v>
      </c>
      <c r="I299" s="380" t="str">
        <f t="shared" si="217"/>
        <v>Б-100211-13</v>
      </c>
      <c r="J299" s="381">
        <v>2</v>
      </c>
      <c r="K299" s="377">
        <v>7</v>
      </c>
      <c r="L299" s="377" t="s">
        <v>42</v>
      </c>
      <c r="M299" s="381">
        <v>1</v>
      </c>
      <c r="N299" s="377">
        <v>18</v>
      </c>
      <c r="O299" s="378" t="s">
        <v>168</v>
      </c>
      <c r="P299" s="378" t="s">
        <v>234</v>
      </c>
      <c r="Q299" s="378" t="s">
        <v>235</v>
      </c>
      <c r="R299" s="383" t="str">
        <f t="shared" si="218"/>
        <v>1002111</v>
      </c>
      <c r="S299" s="380">
        <v>1</v>
      </c>
      <c r="T299" s="394" t="s">
        <v>154</v>
      </c>
      <c r="U299" s="377">
        <v>50000</v>
      </c>
      <c r="V299" s="377">
        <f t="shared" si="219"/>
        <v>9000</v>
      </c>
      <c r="W299" s="377">
        <v>0</v>
      </c>
      <c r="X299" s="384">
        <v>300</v>
      </c>
      <c r="Y299" s="385" t="s">
        <v>47</v>
      </c>
      <c r="Z299" s="386"/>
      <c r="AA299" s="387"/>
      <c r="AB299" s="429"/>
      <c r="AC299" s="379">
        <f t="shared" si="220"/>
        <v>25000</v>
      </c>
      <c r="AD299" s="377"/>
      <c r="AE299" s="377"/>
      <c r="AF299" s="394" t="s">
        <v>545</v>
      </c>
      <c r="AG299" s="389">
        <v>8</v>
      </c>
      <c r="AH299" s="395">
        <v>7</v>
      </c>
      <c r="AI299" s="391" t="s">
        <v>229</v>
      </c>
      <c r="AJ299" s="378"/>
      <c r="AK299" s="378"/>
      <c r="AL299" s="383">
        <v>0</v>
      </c>
      <c r="AM299" s="380" t="s">
        <v>50</v>
      </c>
      <c r="AN299" s="377" t="s">
        <v>51</v>
      </c>
      <c r="AO299" s="377"/>
      <c r="AP299" s="383"/>
      <c r="AQ299" s="383"/>
      <c r="AR299" s="383"/>
    </row>
    <row r="300" spans="1:45" x14ac:dyDescent="0.3">
      <c r="A300" s="375">
        <v>24</v>
      </c>
      <c r="B300" s="376"/>
      <c r="C300" s="377" t="str">
        <f t="shared" si="215"/>
        <v>100024</v>
      </c>
      <c r="D300" s="377" t="str">
        <f t="shared" si="216"/>
        <v>100024/13</v>
      </c>
      <c r="E300" s="378" t="s">
        <v>251</v>
      </c>
      <c r="F300" s="378" t="s">
        <v>252</v>
      </c>
      <c r="G300" s="377">
        <v>1</v>
      </c>
      <c r="H300" s="379">
        <v>100212</v>
      </c>
      <c r="I300" s="380" t="str">
        <f t="shared" si="217"/>
        <v>Б-100212-13</v>
      </c>
      <c r="J300" s="381">
        <v>2</v>
      </c>
      <c r="K300" s="398">
        <v>11</v>
      </c>
      <c r="L300" s="377" t="s">
        <v>42</v>
      </c>
      <c r="M300" s="381">
        <v>1</v>
      </c>
      <c r="N300" s="377">
        <v>18</v>
      </c>
      <c r="O300" s="378" t="s">
        <v>169</v>
      </c>
      <c r="P300" s="378" t="s">
        <v>234</v>
      </c>
      <c r="Q300" s="378" t="s">
        <v>235</v>
      </c>
      <c r="R300" s="383" t="str">
        <f t="shared" si="218"/>
        <v>1002121</v>
      </c>
      <c r="S300" s="380">
        <v>1</v>
      </c>
      <c r="T300" s="394" t="s">
        <v>155</v>
      </c>
      <c r="U300" s="377">
        <v>50000</v>
      </c>
      <c r="V300" s="377">
        <f t="shared" si="219"/>
        <v>9000</v>
      </c>
      <c r="W300" s="377">
        <v>0</v>
      </c>
      <c r="X300" s="384">
        <v>301</v>
      </c>
      <c r="Y300" s="385" t="s">
        <v>47</v>
      </c>
      <c r="Z300" s="386"/>
      <c r="AA300" s="396">
        <f>SUM(AC297:AC301)/1.18</f>
        <v>254237.28813559323</v>
      </c>
      <c r="AB300" s="396"/>
      <c r="AC300" s="379">
        <v>200000</v>
      </c>
      <c r="AD300" s="377"/>
      <c r="AE300" s="377"/>
      <c r="AF300" s="394" t="s">
        <v>545</v>
      </c>
      <c r="AG300" s="389">
        <v>8</v>
      </c>
      <c r="AH300" s="397">
        <v>20</v>
      </c>
      <c r="AI300" s="391" t="s">
        <v>229</v>
      </c>
      <c r="AJ300" s="378"/>
      <c r="AK300" s="378"/>
      <c r="AL300" s="383">
        <v>0</v>
      </c>
      <c r="AM300" s="380" t="s">
        <v>50</v>
      </c>
      <c r="AN300" s="377" t="s">
        <v>51</v>
      </c>
      <c r="AO300" s="377"/>
      <c r="AP300" s="383"/>
      <c r="AQ300" s="383"/>
      <c r="AR300" s="383"/>
    </row>
    <row r="301" spans="1:45" x14ac:dyDescent="0.3">
      <c r="A301" s="375">
        <v>24</v>
      </c>
      <c r="B301" s="376"/>
      <c r="C301" s="403" t="str">
        <f t="shared" si="215"/>
        <v>100024</v>
      </c>
      <c r="D301" s="403" t="str">
        <f t="shared" si="216"/>
        <v>100024/13</v>
      </c>
      <c r="E301" s="404" t="s">
        <v>251</v>
      </c>
      <c r="F301" s="404" t="s">
        <v>252</v>
      </c>
      <c r="G301" s="377">
        <v>1</v>
      </c>
      <c r="H301" s="379">
        <v>100213</v>
      </c>
      <c r="I301" s="403" t="str">
        <f t="shared" si="217"/>
        <v>Б-100213-13</v>
      </c>
      <c r="J301" s="381">
        <v>2</v>
      </c>
      <c r="K301" s="405">
        <v>1</v>
      </c>
      <c r="L301" s="403" t="s">
        <v>42</v>
      </c>
      <c r="M301" s="406">
        <v>1</v>
      </c>
      <c r="N301" s="403">
        <v>18</v>
      </c>
      <c r="O301" s="404" t="s">
        <v>170</v>
      </c>
      <c r="P301" s="404" t="s">
        <v>234</v>
      </c>
      <c r="Q301" s="404" t="s">
        <v>235</v>
      </c>
      <c r="R301" s="407" t="str">
        <f t="shared" si="218"/>
        <v>1002131</v>
      </c>
      <c r="S301" s="403">
        <v>1</v>
      </c>
      <c r="T301" s="394" t="s">
        <v>156</v>
      </c>
      <c r="U301" s="377">
        <v>50000</v>
      </c>
      <c r="V301" s="403">
        <f t="shared" si="219"/>
        <v>9000</v>
      </c>
      <c r="W301" s="403">
        <v>0</v>
      </c>
      <c r="X301" s="384">
        <v>302</v>
      </c>
      <c r="Y301" s="408" t="s">
        <v>47</v>
      </c>
      <c r="Z301" s="386">
        <f>SUM(U297:U301)-SUM(V297:V301)</f>
        <v>205000</v>
      </c>
      <c r="AA301" s="409"/>
      <c r="AB301" s="409"/>
      <c r="AC301" s="410">
        <f t="shared" ref="AC301" si="221">U301*0.5</f>
        <v>25000</v>
      </c>
      <c r="AD301" s="403"/>
      <c r="AE301" s="403"/>
      <c r="AF301" s="394" t="s">
        <v>545</v>
      </c>
      <c r="AG301" s="411">
        <v>8</v>
      </c>
      <c r="AH301" s="412">
        <v>13</v>
      </c>
      <c r="AI301" s="413" t="s">
        <v>229</v>
      </c>
      <c r="AJ301" s="404"/>
      <c r="AK301" s="404"/>
      <c r="AL301" s="407">
        <v>0</v>
      </c>
      <c r="AM301" s="403" t="s">
        <v>50</v>
      </c>
      <c r="AN301" s="403" t="s">
        <v>51</v>
      </c>
      <c r="AO301" s="403"/>
      <c r="AP301" s="407"/>
      <c r="AQ301" s="407"/>
      <c r="AR301" s="407"/>
      <c r="AS301" s="330"/>
    </row>
    <row r="302" spans="1:45" ht="15" customHeight="1" x14ac:dyDescent="0.3">
      <c r="A302" s="375">
        <v>25</v>
      </c>
      <c r="B302" s="376"/>
      <c r="C302" s="377" t="str">
        <f>"1000"&amp;A302</f>
        <v>100025</v>
      </c>
      <c r="D302" s="377" t="str">
        <f>"1000"&amp;A302&amp;"/13"</f>
        <v>100025/13</v>
      </c>
      <c r="E302" s="378" t="s">
        <v>251</v>
      </c>
      <c r="F302" s="378" t="s">
        <v>252</v>
      </c>
      <c r="G302" s="377">
        <v>1</v>
      </c>
      <c r="H302" s="379">
        <v>100214</v>
      </c>
      <c r="I302" s="380" t="str">
        <f>"Б-"&amp;H302&amp;"-13"</f>
        <v>Б-100214-13</v>
      </c>
      <c r="J302" s="381">
        <v>2</v>
      </c>
      <c r="K302" s="377">
        <v>7</v>
      </c>
      <c r="L302" s="377" t="s">
        <v>42</v>
      </c>
      <c r="M302" s="381">
        <v>1</v>
      </c>
      <c r="N302" s="377">
        <v>18</v>
      </c>
      <c r="O302" s="378" t="s">
        <v>167</v>
      </c>
      <c r="P302" s="378" t="s">
        <v>234</v>
      </c>
      <c r="Q302" s="378" t="s">
        <v>235</v>
      </c>
      <c r="R302" s="383" t="str">
        <f>H302&amp;"1"</f>
        <v>1002141</v>
      </c>
      <c r="S302" s="380">
        <v>1</v>
      </c>
      <c r="T302" s="452" t="s">
        <v>157</v>
      </c>
      <c r="U302" s="377">
        <v>30000</v>
      </c>
      <c r="V302" s="377">
        <f>U302*0.18</f>
        <v>5400</v>
      </c>
      <c r="W302" s="377">
        <v>0</v>
      </c>
      <c r="X302" s="384">
        <v>303</v>
      </c>
      <c r="Y302" s="385" t="s">
        <v>47</v>
      </c>
      <c r="Z302" s="386">
        <f t="shared" ref="Z302:Z316" si="222">U302-V302</f>
        <v>24600</v>
      </c>
      <c r="AA302" s="387"/>
      <c r="AB302" s="388"/>
      <c r="AC302" s="379">
        <f>U302*0.5</f>
        <v>15000</v>
      </c>
      <c r="AD302" s="377"/>
      <c r="AE302" s="377"/>
      <c r="AF302" s="378" t="s">
        <v>231</v>
      </c>
      <c r="AG302" s="389">
        <v>8</v>
      </c>
      <c r="AH302" s="390">
        <v>13</v>
      </c>
      <c r="AI302" s="391" t="s">
        <v>229</v>
      </c>
      <c r="AJ302" s="378"/>
      <c r="AK302" s="378"/>
      <c r="AL302" s="383">
        <v>0</v>
      </c>
      <c r="AM302" s="380" t="s">
        <v>50</v>
      </c>
      <c r="AN302" s="377" t="s">
        <v>51</v>
      </c>
      <c r="AO302" s="377"/>
      <c r="AP302" s="383"/>
      <c r="AQ302" s="383"/>
      <c r="AR302" s="383"/>
      <c r="AS302" s="416" t="s">
        <v>79</v>
      </c>
    </row>
    <row r="303" spans="1:45" ht="15" customHeight="1" x14ac:dyDescent="0.3">
      <c r="A303" s="375">
        <v>25</v>
      </c>
      <c r="B303" s="376"/>
      <c r="C303" s="377" t="str">
        <f t="shared" ref="C303:C306" si="223">"1000"&amp;A303</f>
        <v>100025</v>
      </c>
      <c r="D303" s="377" t="str">
        <f t="shared" ref="D303:D306" si="224">"1000"&amp;A303&amp;"/13"</f>
        <v>100025/13</v>
      </c>
      <c r="E303" s="378" t="s">
        <v>251</v>
      </c>
      <c r="F303" s="378" t="s">
        <v>252</v>
      </c>
      <c r="G303" s="377">
        <v>1</v>
      </c>
      <c r="H303" s="379">
        <v>100215</v>
      </c>
      <c r="I303" s="380" t="str">
        <f t="shared" ref="I303:I306" si="225">"Б-"&amp;H303&amp;"-13"</f>
        <v>Б-100215-13</v>
      </c>
      <c r="J303" s="381">
        <v>2</v>
      </c>
      <c r="K303" s="377">
        <v>7</v>
      </c>
      <c r="L303" s="377" t="s">
        <v>42</v>
      </c>
      <c r="M303" s="381">
        <v>1</v>
      </c>
      <c r="N303" s="377">
        <v>18</v>
      </c>
      <c r="O303" s="378" t="s">
        <v>168</v>
      </c>
      <c r="P303" s="378" t="s">
        <v>234</v>
      </c>
      <c r="Q303" s="378" t="s">
        <v>235</v>
      </c>
      <c r="R303" s="383" t="str">
        <f t="shared" ref="R303:R306" si="226">H303&amp;"1"</f>
        <v>1002151</v>
      </c>
      <c r="S303" s="380">
        <v>1</v>
      </c>
      <c r="T303" s="452" t="s">
        <v>158</v>
      </c>
      <c r="U303" s="377">
        <v>30000</v>
      </c>
      <c r="V303" s="377">
        <f t="shared" ref="V303:V306" si="227">U303*0.18</f>
        <v>5400</v>
      </c>
      <c r="W303" s="377">
        <v>0</v>
      </c>
      <c r="X303" s="384">
        <v>304</v>
      </c>
      <c r="Y303" s="385" t="s">
        <v>47</v>
      </c>
      <c r="Z303" s="386">
        <f t="shared" si="222"/>
        <v>24600</v>
      </c>
      <c r="AA303" s="387"/>
      <c r="AB303" s="429"/>
      <c r="AC303" s="379">
        <f t="shared" ref="AC303:AC306" si="228">U303*0.5</f>
        <v>15000</v>
      </c>
      <c r="AD303" s="377"/>
      <c r="AE303" s="377"/>
      <c r="AF303" s="378" t="s">
        <v>231</v>
      </c>
      <c r="AG303" s="389">
        <v>8</v>
      </c>
      <c r="AH303" s="395">
        <v>7</v>
      </c>
      <c r="AI303" s="391" t="s">
        <v>229</v>
      </c>
      <c r="AJ303" s="378"/>
      <c r="AK303" s="378"/>
      <c r="AL303" s="383">
        <v>0</v>
      </c>
      <c r="AM303" s="380" t="s">
        <v>50</v>
      </c>
      <c r="AN303" s="377" t="s">
        <v>51</v>
      </c>
      <c r="AO303" s="377"/>
      <c r="AP303" s="383"/>
      <c r="AQ303" s="383"/>
      <c r="AR303" s="383"/>
      <c r="AS303" s="383" t="s">
        <v>112</v>
      </c>
    </row>
    <row r="304" spans="1:45" ht="15" customHeight="1" x14ac:dyDescent="0.3">
      <c r="A304" s="375">
        <v>25</v>
      </c>
      <c r="B304" s="376"/>
      <c r="C304" s="377" t="str">
        <f t="shared" si="223"/>
        <v>100025</v>
      </c>
      <c r="D304" s="377" t="str">
        <f t="shared" si="224"/>
        <v>100025/13</v>
      </c>
      <c r="E304" s="378" t="s">
        <v>251</v>
      </c>
      <c r="F304" s="378" t="s">
        <v>252</v>
      </c>
      <c r="G304" s="377">
        <v>1</v>
      </c>
      <c r="H304" s="379">
        <v>100216</v>
      </c>
      <c r="I304" s="380" t="str">
        <f t="shared" si="225"/>
        <v>Б-100216-13</v>
      </c>
      <c r="J304" s="381">
        <v>2</v>
      </c>
      <c r="K304" s="377">
        <v>7</v>
      </c>
      <c r="L304" s="377" t="s">
        <v>42</v>
      </c>
      <c r="M304" s="381">
        <v>1</v>
      </c>
      <c r="N304" s="377">
        <v>18</v>
      </c>
      <c r="O304" s="378" t="s">
        <v>168</v>
      </c>
      <c r="P304" s="378" t="s">
        <v>234</v>
      </c>
      <c r="Q304" s="378" t="s">
        <v>235</v>
      </c>
      <c r="R304" s="383" t="str">
        <f t="shared" si="226"/>
        <v>1002161</v>
      </c>
      <c r="S304" s="380">
        <v>1</v>
      </c>
      <c r="T304" s="452" t="s">
        <v>159</v>
      </c>
      <c r="U304" s="377">
        <v>20000</v>
      </c>
      <c r="V304" s="377">
        <f t="shared" si="227"/>
        <v>3600</v>
      </c>
      <c r="W304" s="377">
        <v>0</v>
      </c>
      <c r="X304" s="384">
        <v>305</v>
      </c>
      <c r="Y304" s="385" t="s">
        <v>47</v>
      </c>
      <c r="Z304" s="386">
        <f t="shared" si="222"/>
        <v>16400</v>
      </c>
      <c r="AA304" s="387"/>
      <c r="AB304" s="429"/>
      <c r="AC304" s="379">
        <f t="shared" si="228"/>
        <v>10000</v>
      </c>
      <c r="AD304" s="377"/>
      <c r="AE304" s="377"/>
      <c r="AF304" s="378" t="s">
        <v>231</v>
      </c>
      <c r="AG304" s="389">
        <v>8</v>
      </c>
      <c r="AH304" s="395">
        <v>7</v>
      </c>
      <c r="AI304" s="391" t="s">
        <v>229</v>
      </c>
      <c r="AJ304" s="378"/>
      <c r="AK304" s="378"/>
      <c r="AL304" s="383">
        <v>0</v>
      </c>
      <c r="AM304" s="380" t="s">
        <v>50</v>
      </c>
      <c r="AN304" s="377" t="s">
        <v>51</v>
      </c>
      <c r="AO304" s="377"/>
      <c r="AP304" s="383"/>
      <c r="AQ304" s="383"/>
      <c r="AR304" s="383"/>
      <c r="AS304" s="383" t="s">
        <v>114</v>
      </c>
    </row>
    <row r="305" spans="1:47" ht="15" customHeight="1" x14ac:dyDescent="0.3">
      <c r="A305" s="375">
        <v>25</v>
      </c>
      <c r="B305" s="376"/>
      <c r="C305" s="377" t="str">
        <f t="shared" si="223"/>
        <v>100025</v>
      </c>
      <c r="D305" s="377" t="str">
        <f t="shared" si="224"/>
        <v>100025/13</v>
      </c>
      <c r="E305" s="378" t="s">
        <v>251</v>
      </c>
      <c r="F305" s="378" t="s">
        <v>252</v>
      </c>
      <c r="G305" s="377">
        <v>1</v>
      </c>
      <c r="H305" s="379">
        <v>100217</v>
      </c>
      <c r="I305" s="380" t="str">
        <f t="shared" si="225"/>
        <v>Б-100217-13</v>
      </c>
      <c r="J305" s="381">
        <v>2</v>
      </c>
      <c r="K305" s="398">
        <v>11</v>
      </c>
      <c r="L305" s="377" t="s">
        <v>42</v>
      </c>
      <c r="M305" s="381">
        <v>1</v>
      </c>
      <c r="N305" s="377">
        <v>18</v>
      </c>
      <c r="O305" s="378" t="s">
        <v>169</v>
      </c>
      <c r="P305" s="378" t="s">
        <v>234</v>
      </c>
      <c r="Q305" s="378" t="s">
        <v>235</v>
      </c>
      <c r="R305" s="383" t="str">
        <f t="shared" si="226"/>
        <v>1002171</v>
      </c>
      <c r="S305" s="380">
        <v>1</v>
      </c>
      <c r="T305" s="452" t="s">
        <v>160</v>
      </c>
      <c r="U305" s="377">
        <v>30000</v>
      </c>
      <c r="V305" s="377">
        <f t="shared" si="227"/>
        <v>5400</v>
      </c>
      <c r="W305" s="377">
        <v>0</v>
      </c>
      <c r="X305" s="384">
        <v>306</v>
      </c>
      <c r="Y305" s="385" t="s">
        <v>47</v>
      </c>
      <c r="Z305" s="386">
        <f t="shared" si="222"/>
        <v>24600</v>
      </c>
      <c r="AA305" s="387"/>
      <c r="AB305" s="396"/>
      <c r="AC305" s="379">
        <f t="shared" si="228"/>
        <v>15000</v>
      </c>
      <c r="AD305" s="377"/>
      <c r="AE305" s="377"/>
      <c r="AF305" s="378" t="s">
        <v>231</v>
      </c>
      <c r="AG305" s="389">
        <v>8</v>
      </c>
      <c r="AH305" s="397">
        <v>20</v>
      </c>
      <c r="AI305" s="391" t="s">
        <v>229</v>
      </c>
      <c r="AJ305" s="378"/>
      <c r="AK305" s="378"/>
      <c r="AL305" s="383">
        <v>0</v>
      </c>
      <c r="AM305" s="380" t="s">
        <v>50</v>
      </c>
      <c r="AN305" s="377" t="s">
        <v>51</v>
      </c>
      <c r="AO305" s="377"/>
      <c r="AP305" s="383"/>
      <c r="AQ305" s="383"/>
      <c r="AR305" s="383"/>
      <c r="AS305" s="383"/>
    </row>
    <row r="306" spans="1:47" s="330" customFormat="1" ht="15" customHeight="1" x14ac:dyDescent="0.3">
      <c r="A306" s="375">
        <v>25</v>
      </c>
      <c r="B306" s="376"/>
      <c r="C306" s="403" t="str">
        <f t="shared" si="223"/>
        <v>100025</v>
      </c>
      <c r="D306" s="403" t="str">
        <f t="shared" si="224"/>
        <v>100025/13</v>
      </c>
      <c r="E306" s="404" t="s">
        <v>251</v>
      </c>
      <c r="F306" s="404" t="s">
        <v>252</v>
      </c>
      <c r="G306" s="377">
        <v>1</v>
      </c>
      <c r="H306" s="379">
        <v>100218</v>
      </c>
      <c r="I306" s="403" t="str">
        <f t="shared" si="225"/>
        <v>Б-100218-13</v>
      </c>
      <c r="J306" s="381">
        <v>2</v>
      </c>
      <c r="K306" s="405">
        <v>1</v>
      </c>
      <c r="L306" s="403" t="s">
        <v>42</v>
      </c>
      <c r="M306" s="406">
        <v>1</v>
      </c>
      <c r="N306" s="403">
        <v>18</v>
      </c>
      <c r="O306" s="404" t="s">
        <v>170</v>
      </c>
      <c r="P306" s="404" t="s">
        <v>234</v>
      </c>
      <c r="Q306" s="404" t="s">
        <v>235</v>
      </c>
      <c r="R306" s="407" t="str">
        <f t="shared" si="226"/>
        <v>1002181</v>
      </c>
      <c r="S306" s="403">
        <v>1</v>
      </c>
      <c r="T306" s="452" t="s">
        <v>161</v>
      </c>
      <c r="U306" s="403">
        <v>11952</v>
      </c>
      <c r="V306" s="403">
        <f t="shared" si="227"/>
        <v>2151.36</v>
      </c>
      <c r="W306" s="403">
        <v>0</v>
      </c>
      <c r="X306" s="384">
        <v>307</v>
      </c>
      <c r="Y306" s="408" t="s">
        <v>47</v>
      </c>
      <c r="Z306" s="386">
        <f t="shared" si="222"/>
        <v>9800.64</v>
      </c>
      <c r="AA306" s="409"/>
      <c r="AB306" s="409"/>
      <c r="AC306" s="410">
        <f t="shared" si="228"/>
        <v>5976</v>
      </c>
      <c r="AD306" s="403"/>
      <c r="AE306" s="403"/>
      <c r="AF306" s="404" t="s">
        <v>231</v>
      </c>
      <c r="AG306" s="411">
        <v>8</v>
      </c>
      <c r="AH306" s="412">
        <v>13</v>
      </c>
      <c r="AI306" s="413" t="s">
        <v>229</v>
      </c>
      <c r="AJ306" s="404"/>
      <c r="AK306" s="404"/>
      <c r="AL306" s="407">
        <v>0</v>
      </c>
      <c r="AM306" s="403" t="s">
        <v>50</v>
      </c>
      <c r="AN306" s="403" t="s">
        <v>51</v>
      </c>
      <c r="AO306" s="403"/>
      <c r="AP306" s="407"/>
      <c r="AQ306" s="407"/>
      <c r="AR306" s="407"/>
      <c r="AS306" s="407"/>
      <c r="AU306"/>
    </row>
    <row r="307" spans="1:47" ht="15" customHeight="1" x14ac:dyDescent="0.3">
      <c r="A307" s="375">
        <v>26</v>
      </c>
      <c r="B307" s="441"/>
      <c r="C307" s="377" t="str">
        <f>"1000"&amp;A307</f>
        <v>100026</v>
      </c>
      <c r="D307" s="377" t="str">
        <f>"1000"&amp;A307&amp;"/13"</f>
        <v>100026/13</v>
      </c>
      <c r="E307" s="378" t="s">
        <v>251</v>
      </c>
      <c r="F307" s="378" t="s">
        <v>252</v>
      </c>
      <c r="G307" s="377">
        <v>1</v>
      </c>
      <c r="H307" s="379">
        <v>100219</v>
      </c>
      <c r="I307" s="380" t="str">
        <f>"Б-"&amp;H307&amp;"-13"</f>
        <v>Б-100219-13</v>
      </c>
      <c r="J307" s="381">
        <v>2</v>
      </c>
      <c r="K307" s="377">
        <v>7</v>
      </c>
      <c r="L307" s="377" t="s">
        <v>42</v>
      </c>
      <c r="M307" s="381">
        <v>1</v>
      </c>
      <c r="N307" s="377">
        <v>18</v>
      </c>
      <c r="O307" s="378" t="s">
        <v>167</v>
      </c>
      <c r="P307" s="378" t="s">
        <v>234</v>
      </c>
      <c r="Q307" s="378" t="s">
        <v>235</v>
      </c>
      <c r="R307" s="383" t="str">
        <f>H307&amp;"1"</f>
        <v>1002191</v>
      </c>
      <c r="S307" s="380">
        <v>1</v>
      </c>
      <c r="T307" s="399" t="s">
        <v>162</v>
      </c>
      <c r="U307" s="377">
        <v>30000</v>
      </c>
      <c r="V307" s="377">
        <f>U307*0.18</f>
        <v>5400</v>
      </c>
      <c r="W307" s="377">
        <v>0</v>
      </c>
      <c r="X307" s="384">
        <v>308</v>
      </c>
      <c r="Y307" s="385" t="s">
        <v>47</v>
      </c>
      <c r="Z307" s="386">
        <f t="shared" si="222"/>
        <v>24600</v>
      </c>
      <c r="AA307" s="387"/>
      <c r="AB307" s="388"/>
      <c r="AC307" s="379">
        <f>U307*0.5</f>
        <v>15000</v>
      </c>
      <c r="AD307" s="377"/>
      <c r="AE307" s="377"/>
      <c r="AF307" s="378" t="s">
        <v>231</v>
      </c>
      <c r="AG307" s="389">
        <v>8</v>
      </c>
      <c r="AH307" s="390">
        <v>13</v>
      </c>
      <c r="AI307" s="391" t="s">
        <v>229</v>
      </c>
      <c r="AJ307" s="378"/>
      <c r="AK307" s="378"/>
      <c r="AL307" s="383">
        <v>0</v>
      </c>
      <c r="AM307" s="380" t="s">
        <v>50</v>
      </c>
      <c r="AN307" s="377" t="s">
        <v>51</v>
      </c>
      <c r="AO307" s="377"/>
      <c r="AP307" s="383"/>
      <c r="AQ307" s="383"/>
      <c r="AR307" s="383"/>
      <c r="AS307" s="416" t="s">
        <v>79</v>
      </c>
    </row>
    <row r="308" spans="1:47" ht="15" customHeight="1" x14ac:dyDescent="0.3">
      <c r="A308" s="375">
        <v>26</v>
      </c>
      <c r="B308" s="441"/>
      <c r="C308" s="377" t="str">
        <f t="shared" ref="C308:C311" si="229">"1000"&amp;A308</f>
        <v>100026</v>
      </c>
      <c r="D308" s="377" t="str">
        <f t="shared" ref="D308:D311" si="230">"1000"&amp;A308&amp;"/13"</f>
        <v>100026/13</v>
      </c>
      <c r="E308" s="378" t="s">
        <v>251</v>
      </c>
      <c r="F308" s="378" t="s">
        <v>252</v>
      </c>
      <c r="G308" s="377">
        <v>1</v>
      </c>
      <c r="H308" s="379">
        <v>100220</v>
      </c>
      <c r="I308" s="380" t="str">
        <f t="shared" ref="I308:I311" si="231">"Б-"&amp;H308&amp;"-13"</f>
        <v>Б-100220-13</v>
      </c>
      <c r="J308" s="381">
        <v>2</v>
      </c>
      <c r="K308" s="377">
        <v>7</v>
      </c>
      <c r="L308" s="377" t="s">
        <v>42</v>
      </c>
      <c r="M308" s="381">
        <v>1</v>
      </c>
      <c r="N308" s="377">
        <v>18</v>
      </c>
      <c r="O308" s="378" t="s">
        <v>168</v>
      </c>
      <c r="P308" s="378" t="s">
        <v>234</v>
      </c>
      <c r="Q308" s="378" t="s">
        <v>235</v>
      </c>
      <c r="R308" s="383" t="str">
        <f t="shared" ref="R308:R311" si="232">H308&amp;"1"</f>
        <v>1002201</v>
      </c>
      <c r="S308" s="380">
        <v>1</v>
      </c>
      <c r="T308" s="399" t="s">
        <v>163</v>
      </c>
      <c r="U308" s="377">
        <v>30000</v>
      </c>
      <c r="V308" s="377">
        <f t="shared" ref="V308:V311" si="233">U308*0.18</f>
        <v>5400</v>
      </c>
      <c r="W308" s="377">
        <v>0</v>
      </c>
      <c r="X308" s="384">
        <v>309</v>
      </c>
      <c r="Y308" s="385" t="s">
        <v>47</v>
      </c>
      <c r="Z308" s="386">
        <f t="shared" si="222"/>
        <v>24600</v>
      </c>
      <c r="AA308" s="387"/>
      <c r="AB308" s="429"/>
      <c r="AC308" s="379">
        <f t="shared" ref="AC308:AC311" si="234">U308*0.5</f>
        <v>15000</v>
      </c>
      <c r="AD308" s="377"/>
      <c r="AE308" s="377"/>
      <c r="AF308" s="378" t="s">
        <v>231</v>
      </c>
      <c r="AG308" s="389">
        <v>8</v>
      </c>
      <c r="AH308" s="395">
        <v>7</v>
      </c>
      <c r="AI308" s="391" t="s">
        <v>229</v>
      </c>
      <c r="AJ308" s="378"/>
      <c r="AK308" s="378"/>
      <c r="AL308" s="383">
        <v>0</v>
      </c>
      <c r="AM308" s="380" t="s">
        <v>50</v>
      </c>
      <c r="AN308" s="377" t="s">
        <v>51</v>
      </c>
      <c r="AO308" s="377"/>
      <c r="AP308" s="383"/>
      <c r="AQ308" s="383"/>
      <c r="AR308" s="383"/>
      <c r="AS308" s="383" t="s">
        <v>119</v>
      </c>
    </row>
    <row r="309" spans="1:47" ht="15" customHeight="1" x14ac:dyDescent="0.3">
      <c r="A309" s="375">
        <v>26</v>
      </c>
      <c r="B309" s="441"/>
      <c r="C309" s="377" t="str">
        <f t="shared" si="229"/>
        <v>100026</v>
      </c>
      <c r="D309" s="377" t="str">
        <f t="shared" si="230"/>
        <v>100026/13</v>
      </c>
      <c r="E309" s="378" t="s">
        <v>251</v>
      </c>
      <c r="F309" s="378" t="s">
        <v>252</v>
      </c>
      <c r="G309" s="377">
        <v>1</v>
      </c>
      <c r="H309" s="379">
        <v>100221</v>
      </c>
      <c r="I309" s="380" t="str">
        <f t="shared" si="231"/>
        <v>Б-100221-13</v>
      </c>
      <c r="J309" s="381">
        <v>2</v>
      </c>
      <c r="K309" s="377">
        <v>7</v>
      </c>
      <c r="L309" s="377" t="s">
        <v>42</v>
      </c>
      <c r="M309" s="381">
        <v>1</v>
      </c>
      <c r="N309" s="377">
        <v>18</v>
      </c>
      <c r="O309" s="378" t="s">
        <v>168</v>
      </c>
      <c r="P309" s="378" t="s">
        <v>234</v>
      </c>
      <c r="Q309" s="378" t="s">
        <v>235</v>
      </c>
      <c r="R309" s="383" t="str">
        <f t="shared" si="232"/>
        <v>1002211</v>
      </c>
      <c r="S309" s="380">
        <v>1</v>
      </c>
      <c r="T309" s="399" t="s">
        <v>164</v>
      </c>
      <c r="U309" s="377">
        <v>20000</v>
      </c>
      <c r="V309" s="377">
        <f t="shared" si="233"/>
        <v>3600</v>
      </c>
      <c r="W309" s="377">
        <v>0</v>
      </c>
      <c r="X309" s="384">
        <v>310</v>
      </c>
      <c r="Y309" s="385" t="s">
        <v>47</v>
      </c>
      <c r="Z309" s="386">
        <f t="shared" si="222"/>
        <v>16400</v>
      </c>
      <c r="AA309" s="387"/>
      <c r="AB309" s="429"/>
      <c r="AC309" s="379">
        <f t="shared" si="234"/>
        <v>10000</v>
      </c>
      <c r="AD309" s="377"/>
      <c r="AE309" s="377"/>
      <c r="AF309" s="378" t="s">
        <v>231</v>
      </c>
      <c r="AG309" s="389">
        <v>8</v>
      </c>
      <c r="AH309" s="395">
        <v>7</v>
      </c>
      <c r="AI309" s="391" t="s">
        <v>229</v>
      </c>
      <c r="AJ309" s="378"/>
      <c r="AK309" s="378"/>
      <c r="AL309" s="383">
        <v>0</v>
      </c>
      <c r="AM309" s="380" t="s">
        <v>50</v>
      </c>
      <c r="AN309" s="377" t="s">
        <v>51</v>
      </c>
      <c r="AO309" s="377"/>
      <c r="AP309" s="383"/>
      <c r="AQ309" s="383"/>
      <c r="AR309" s="383"/>
      <c r="AS309" s="383" t="s">
        <v>121</v>
      </c>
    </row>
    <row r="310" spans="1:47" ht="15" customHeight="1" x14ac:dyDescent="0.3">
      <c r="A310" s="375">
        <v>26</v>
      </c>
      <c r="B310" s="441"/>
      <c r="C310" s="377" t="str">
        <f t="shared" si="229"/>
        <v>100026</v>
      </c>
      <c r="D310" s="377" t="str">
        <f t="shared" si="230"/>
        <v>100026/13</v>
      </c>
      <c r="E310" s="378" t="s">
        <v>251</v>
      </c>
      <c r="F310" s="378" t="s">
        <v>252</v>
      </c>
      <c r="G310" s="377">
        <v>1</v>
      </c>
      <c r="H310" s="379">
        <v>100222</v>
      </c>
      <c r="I310" s="380" t="str">
        <f t="shared" si="231"/>
        <v>Б-100222-13</v>
      </c>
      <c r="J310" s="381">
        <v>2</v>
      </c>
      <c r="K310" s="398">
        <v>11</v>
      </c>
      <c r="L310" s="377" t="s">
        <v>42</v>
      </c>
      <c r="M310" s="381">
        <v>1</v>
      </c>
      <c r="N310" s="377">
        <v>18</v>
      </c>
      <c r="O310" s="378" t="s">
        <v>169</v>
      </c>
      <c r="P310" s="378" t="s">
        <v>234</v>
      </c>
      <c r="Q310" s="378" t="s">
        <v>235</v>
      </c>
      <c r="R310" s="383" t="str">
        <f t="shared" si="232"/>
        <v>1002221</v>
      </c>
      <c r="S310" s="380">
        <v>1</v>
      </c>
      <c r="T310" s="399" t="s">
        <v>165</v>
      </c>
      <c r="U310" s="377">
        <v>30000</v>
      </c>
      <c r="V310" s="377">
        <f t="shared" si="233"/>
        <v>5400</v>
      </c>
      <c r="W310" s="377">
        <v>0</v>
      </c>
      <c r="X310" s="384">
        <v>311</v>
      </c>
      <c r="Y310" s="385" t="s">
        <v>47</v>
      </c>
      <c r="Z310" s="386">
        <f t="shared" si="222"/>
        <v>24600</v>
      </c>
      <c r="AA310" s="387"/>
      <c r="AB310" s="396"/>
      <c r="AC310" s="379">
        <f t="shared" si="234"/>
        <v>15000</v>
      </c>
      <c r="AD310" s="377"/>
      <c r="AE310" s="377"/>
      <c r="AF310" s="378" t="s">
        <v>231</v>
      </c>
      <c r="AG310" s="389">
        <v>8</v>
      </c>
      <c r="AH310" s="397">
        <v>20</v>
      </c>
      <c r="AI310" s="391" t="s">
        <v>229</v>
      </c>
      <c r="AJ310" s="378"/>
      <c r="AK310" s="378"/>
      <c r="AL310" s="383">
        <v>0</v>
      </c>
      <c r="AM310" s="380" t="s">
        <v>50</v>
      </c>
      <c r="AN310" s="377" t="s">
        <v>51</v>
      </c>
      <c r="AO310" s="377"/>
      <c r="AP310" s="383"/>
      <c r="AQ310" s="383"/>
      <c r="AR310" s="383"/>
      <c r="AS310" s="383"/>
    </row>
    <row r="311" spans="1:47" s="330" customFormat="1" ht="15" customHeight="1" x14ac:dyDescent="0.3">
      <c r="A311" s="375">
        <v>26</v>
      </c>
      <c r="B311" s="433"/>
      <c r="C311" s="403" t="str">
        <f t="shared" si="229"/>
        <v>100026</v>
      </c>
      <c r="D311" s="403" t="str">
        <f t="shared" si="230"/>
        <v>100026/13</v>
      </c>
      <c r="E311" s="404" t="s">
        <v>251</v>
      </c>
      <c r="F311" s="404" t="s">
        <v>252</v>
      </c>
      <c r="G311" s="377">
        <v>1</v>
      </c>
      <c r="H311" s="379">
        <v>100223</v>
      </c>
      <c r="I311" s="403" t="str">
        <f t="shared" si="231"/>
        <v>Б-100223-13</v>
      </c>
      <c r="J311" s="381">
        <v>2</v>
      </c>
      <c r="K311" s="405">
        <v>1</v>
      </c>
      <c r="L311" s="403" t="s">
        <v>42</v>
      </c>
      <c r="M311" s="406">
        <v>1</v>
      </c>
      <c r="N311" s="403">
        <v>18</v>
      </c>
      <c r="O311" s="404" t="s">
        <v>170</v>
      </c>
      <c r="P311" s="404" t="s">
        <v>234</v>
      </c>
      <c r="Q311" s="404" t="s">
        <v>235</v>
      </c>
      <c r="R311" s="407" t="str">
        <f t="shared" si="232"/>
        <v>1002231</v>
      </c>
      <c r="S311" s="403">
        <v>1</v>
      </c>
      <c r="T311" s="399" t="s">
        <v>166</v>
      </c>
      <c r="U311" s="403">
        <v>11952</v>
      </c>
      <c r="V311" s="403">
        <f t="shared" si="233"/>
        <v>2151.36</v>
      </c>
      <c r="W311" s="403">
        <v>0</v>
      </c>
      <c r="X311" s="384">
        <v>312</v>
      </c>
      <c r="Y311" s="408" t="s">
        <v>47</v>
      </c>
      <c r="Z311" s="386">
        <f t="shared" si="222"/>
        <v>9800.64</v>
      </c>
      <c r="AA311" s="409"/>
      <c r="AB311" s="409"/>
      <c r="AC311" s="410">
        <f t="shared" si="234"/>
        <v>5976</v>
      </c>
      <c r="AD311" s="403"/>
      <c r="AE311" s="403"/>
      <c r="AF311" s="404" t="s">
        <v>231</v>
      </c>
      <c r="AG311" s="411">
        <v>8</v>
      </c>
      <c r="AH311" s="412">
        <v>13</v>
      </c>
      <c r="AI311" s="413" t="s">
        <v>229</v>
      </c>
      <c r="AJ311" s="404"/>
      <c r="AK311" s="404"/>
      <c r="AL311" s="407">
        <v>0</v>
      </c>
      <c r="AM311" s="403" t="s">
        <v>50</v>
      </c>
      <c r="AN311" s="403" t="s">
        <v>51</v>
      </c>
      <c r="AO311" s="403"/>
      <c r="AP311" s="407"/>
      <c r="AQ311" s="407"/>
      <c r="AR311" s="407"/>
      <c r="AS311" s="407"/>
    </row>
    <row r="312" spans="1:47" ht="15" customHeight="1" x14ac:dyDescent="0.3">
      <c r="A312" s="375">
        <v>27</v>
      </c>
      <c r="B312" s="376"/>
      <c r="C312" s="377" t="str">
        <f>"1000"&amp;A312</f>
        <v>100027</v>
      </c>
      <c r="D312" s="377" t="str">
        <f>"1000"&amp;A312&amp;"/13"</f>
        <v>100027/13</v>
      </c>
      <c r="E312" s="378" t="s">
        <v>251</v>
      </c>
      <c r="F312" s="378" t="s">
        <v>252</v>
      </c>
      <c r="G312" s="377">
        <v>1</v>
      </c>
      <c r="H312" s="379">
        <v>100224</v>
      </c>
      <c r="I312" s="380" t="str">
        <f>"Б-"&amp;H312&amp;"-13"</f>
        <v>Б-100224-13</v>
      </c>
      <c r="J312" s="381">
        <v>2</v>
      </c>
      <c r="K312" s="377">
        <v>7</v>
      </c>
      <c r="L312" s="377" t="s">
        <v>42</v>
      </c>
      <c r="M312" s="381">
        <v>1</v>
      </c>
      <c r="N312" s="377">
        <v>18</v>
      </c>
      <c r="O312" s="378" t="s">
        <v>167</v>
      </c>
      <c r="P312" s="378" t="s">
        <v>234</v>
      </c>
      <c r="Q312" s="378" t="s">
        <v>235</v>
      </c>
      <c r="R312" s="383" t="str">
        <f>H312&amp;"1"</f>
        <v>1002241</v>
      </c>
      <c r="S312" s="380">
        <v>1</v>
      </c>
      <c r="T312" s="399" t="s">
        <v>162</v>
      </c>
      <c r="U312" s="377">
        <v>55000</v>
      </c>
      <c r="V312" s="377">
        <f>U312*0.18</f>
        <v>9900</v>
      </c>
      <c r="W312" s="377">
        <v>0</v>
      </c>
      <c r="X312" s="384">
        <v>313</v>
      </c>
      <c r="Y312" s="385" t="s">
        <v>47</v>
      </c>
      <c r="Z312" s="386">
        <f t="shared" si="222"/>
        <v>45100</v>
      </c>
      <c r="AA312" s="387"/>
      <c r="AB312" s="388"/>
      <c r="AC312" s="379">
        <f>U312*0.5</f>
        <v>27500</v>
      </c>
      <c r="AD312" s="377"/>
      <c r="AE312" s="377"/>
      <c r="AF312" s="378" t="s">
        <v>231</v>
      </c>
      <c r="AG312" s="389">
        <v>8</v>
      </c>
      <c r="AH312" s="390">
        <v>13</v>
      </c>
      <c r="AI312" s="391" t="s">
        <v>229</v>
      </c>
      <c r="AJ312" s="378"/>
      <c r="AK312" s="378"/>
      <c r="AL312" s="383">
        <v>0</v>
      </c>
      <c r="AM312" s="380" t="s">
        <v>50</v>
      </c>
      <c r="AN312" s="377" t="s">
        <v>51</v>
      </c>
      <c r="AO312" s="377"/>
      <c r="AP312" s="383"/>
      <c r="AQ312" s="383"/>
      <c r="AR312" s="383"/>
      <c r="AS312" s="453">
        <v>200040.64</v>
      </c>
    </row>
    <row r="313" spans="1:47" ht="15" customHeight="1" x14ac:dyDescent="0.3">
      <c r="A313" s="375">
        <v>27</v>
      </c>
      <c r="B313" s="376"/>
      <c r="C313" s="377" t="str">
        <f t="shared" ref="C313:C316" si="235">"1000"&amp;A313</f>
        <v>100027</v>
      </c>
      <c r="D313" s="377" t="str">
        <f t="shared" ref="D313:D316" si="236">"1000"&amp;A313&amp;"/13"</f>
        <v>100027/13</v>
      </c>
      <c r="E313" s="378" t="s">
        <v>251</v>
      </c>
      <c r="F313" s="378" t="s">
        <v>252</v>
      </c>
      <c r="G313" s="377">
        <v>1</v>
      </c>
      <c r="H313" s="379">
        <v>100225</v>
      </c>
      <c r="I313" s="380" t="str">
        <f t="shared" ref="I313:I316" si="237">"Б-"&amp;H313&amp;"-13"</f>
        <v>Б-100225-13</v>
      </c>
      <c r="J313" s="381">
        <v>2</v>
      </c>
      <c r="K313" s="377">
        <v>7</v>
      </c>
      <c r="L313" s="377" t="s">
        <v>42</v>
      </c>
      <c r="M313" s="381">
        <v>1</v>
      </c>
      <c r="N313" s="377">
        <v>18</v>
      </c>
      <c r="O313" s="378" t="s">
        <v>168</v>
      </c>
      <c r="P313" s="378" t="s">
        <v>234</v>
      </c>
      <c r="Q313" s="378" t="s">
        <v>235</v>
      </c>
      <c r="R313" s="383" t="str">
        <f t="shared" ref="R313:R316" si="238">H313&amp;"1"</f>
        <v>1002251</v>
      </c>
      <c r="S313" s="380">
        <v>1</v>
      </c>
      <c r="T313" s="399" t="s">
        <v>163</v>
      </c>
      <c r="U313" s="377">
        <v>55000</v>
      </c>
      <c r="V313" s="377">
        <f t="shared" ref="V313:V316" si="239">U313*0.18</f>
        <v>9900</v>
      </c>
      <c r="W313" s="377">
        <v>0</v>
      </c>
      <c r="X313" s="384">
        <v>314</v>
      </c>
      <c r="Y313" s="385" t="s">
        <v>47</v>
      </c>
      <c r="Z313" s="386">
        <f t="shared" si="222"/>
        <v>45100</v>
      </c>
      <c r="AA313" s="387"/>
      <c r="AB313" s="429"/>
      <c r="AC313" s="379">
        <f t="shared" ref="AC313:AC316" si="240">U313*0.5</f>
        <v>27500</v>
      </c>
      <c r="AD313" s="377"/>
      <c r="AE313" s="377"/>
      <c r="AF313" s="378" t="s">
        <v>231</v>
      </c>
      <c r="AG313" s="389">
        <v>8</v>
      </c>
      <c r="AH313" s="395">
        <v>7</v>
      </c>
      <c r="AI313" s="391" t="s">
        <v>229</v>
      </c>
      <c r="AJ313" s="378"/>
      <c r="AK313" s="378"/>
      <c r="AL313" s="383">
        <v>0</v>
      </c>
      <c r="AM313" s="380" t="s">
        <v>50</v>
      </c>
      <c r="AN313" s="377" t="s">
        <v>51</v>
      </c>
      <c r="AO313" s="377"/>
      <c r="AP313" s="383"/>
      <c r="AQ313" s="383"/>
      <c r="AR313" s="383"/>
      <c r="AS313" s="383" t="s">
        <v>119</v>
      </c>
    </row>
    <row r="314" spans="1:47" ht="15" customHeight="1" x14ac:dyDescent="0.3">
      <c r="A314" s="375">
        <v>27</v>
      </c>
      <c r="B314" s="376"/>
      <c r="C314" s="377" t="str">
        <f t="shared" si="235"/>
        <v>100027</v>
      </c>
      <c r="D314" s="377" t="str">
        <f t="shared" si="236"/>
        <v>100027/13</v>
      </c>
      <c r="E314" s="378" t="s">
        <v>251</v>
      </c>
      <c r="F314" s="378" t="s">
        <v>252</v>
      </c>
      <c r="G314" s="377">
        <v>1</v>
      </c>
      <c r="H314" s="379">
        <v>100226</v>
      </c>
      <c r="I314" s="380" t="str">
        <f t="shared" si="237"/>
        <v>Б-100226-13</v>
      </c>
      <c r="J314" s="381">
        <v>2</v>
      </c>
      <c r="K314" s="377">
        <v>7</v>
      </c>
      <c r="L314" s="377" t="s">
        <v>42</v>
      </c>
      <c r="M314" s="381">
        <v>1</v>
      </c>
      <c r="N314" s="377">
        <v>18</v>
      </c>
      <c r="O314" s="378" t="s">
        <v>168</v>
      </c>
      <c r="P314" s="378" t="s">
        <v>234</v>
      </c>
      <c r="Q314" s="378" t="s">
        <v>235</v>
      </c>
      <c r="R314" s="383" t="str">
        <f t="shared" si="238"/>
        <v>1002261</v>
      </c>
      <c r="S314" s="380">
        <v>1</v>
      </c>
      <c r="T314" s="399" t="s">
        <v>164</v>
      </c>
      <c r="U314" s="377">
        <v>50000</v>
      </c>
      <c r="V314" s="377">
        <f t="shared" si="239"/>
        <v>9000</v>
      </c>
      <c r="W314" s="377">
        <v>0</v>
      </c>
      <c r="X314" s="384">
        <v>315</v>
      </c>
      <c r="Y314" s="385" t="s">
        <v>47</v>
      </c>
      <c r="Z314" s="386">
        <f t="shared" si="222"/>
        <v>41000</v>
      </c>
      <c r="AA314" s="387"/>
      <c r="AB314" s="429"/>
      <c r="AC314" s="379">
        <f t="shared" si="240"/>
        <v>25000</v>
      </c>
      <c r="AD314" s="377"/>
      <c r="AE314" s="377"/>
      <c r="AF314" s="378" t="s">
        <v>231</v>
      </c>
      <c r="AG314" s="389">
        <v>8</v>
      </c>
      <c r="AH314" s="395">
        <v>7</v>
      </c>
      <c r="AI314" s="391" t="s">
        <v>229</v>
      </c>
      <c r="AJ314" s="378"/>
      <c r="AK314" s="378"/>
      <c r="AL314" s="383">
        <v>0</v>
      </c>
      <c r="AM314" s="380" t="s">
        <v>50</v>
      </c>
      <c r="AN314" s="377" t="s">
        <v>51</v>
      </c>
      <c r="AO314" s="377"/>
      <c r="AP314" s="383"/>
      <c r="AQ314" s="383"/>
      <c r="AR314" s="383"/>
      <c r="AS314" s="383" t="s">
        <v>124</v>
      </c>
    </row>
    <row r="315" spans="1:47" ht="15" customHeight="1" x14ac:dyDescent="0.3">
      <c r="A315" s="375">
        <v>27</v>
      </c>
      <c r="B315" s="376"/>
      <c r="C315" s="377" t="str">
        <f t="shared" si="235"/>
        <v>100027</v>
      </c>
      <c r="D315" s="377" t="str">
        <f t="shared" si="236"/>
        <v>100027/13</v>
      </c>
      <c r="E315" s="378" t="s">
        <v>251</v>
      </c>
      <c r="F315" s="378" t="s">
        <v>252</v>
      </c>
      <c r="G315" s="377">
        <v>1</v>
      </c>
      <c r="H315" s="379">
        <v>100227</v>
      </c>
      <c r="I315" s="380" t="str">
        <f t="shared" si="237"/>
        <v>Б-100227-13</v>
      </c>
      <c r="J315" s="381">
        <v>2</v>
      </c>
      <c r="K315" s="398">
        <v>11</v>
      </c>
      <c r="L315" s="377" t="s">
        <v>42</v>
      </c>
      <c r="M315" s="381">
        <v>1</v>
      </c>
      <c r="N315" s="377">
        <v>18</v>
      </c>
      <c r="O315" s="378" t="s">
        <v>169</v>
      </c>
      <c r="P315" s="378" t="s">
        <v>234</v>
      </c>
      <c r="Q315" s="378" t="s">
        <v>235</v>
      </c>
      <c r="R315" s="383" t="str">
        <f t="shared" si="238"/>
        <v>1002271</v>
      </c>
      <c r="S315" s="380">
        <v>1</v>
      </c>
      <c r="T315" s="399" t="s">
        <v>165</v>
      </c>
      <c r="U315" s="377">
        <v>50000</v>
      </c>
      <c r="V315" s="377">
        <f t="shared" si="239"/>
        <v>9000</v>
      </c>
      <c r="W315" s="377">
        <v>0</v>
      </c>
      <c r="X315" s="384">
        <v>316</v>
      </c>
      <c r="Y315" s="385" t="s">
        <v>47</v>
      </c>
      <c r="Z315" s="386">
        <f t="shared" si="222"/>
        <v>41000</v>
      </c>
      <c r="AA315" s="387"/>
      <c r="AB315" s="396"/>
      <c r="AC315" s="379">
        <f t="shared" si="240"/>
        <v>25000</v>
      </c>
      <c r="AD315" s="377"/>
      <c r="AE315" s="377"/>
      <c r="AF315" s="378" t="s">
        <v>231</v>
      </c>
      <c r="AG315" s="389">
        <v>8</v>
      </c>
      <c r="AH315" s="397">
        <v>20</v>
      </c>
      <c r="AI315" s="391" t="s">
        <v>229</v>
      </c>
      <c r="AJ315" s="378"/>
      <c r="AK315" s="378"/>
      <c r="AL315" s="383">
        <v>0</v>
      </c>
      <c r="AM315" s="380" t="s">
        <v>50</v>
      </c>
      <c r="AN315" s="377" t="s">
        <v>51</v>
      </c>
      <c r="AO315" s="377"/>
      <c r="AP315" s="383"/>
      <c r="AQ315" s="383"/>
      <c r="AR315" s="383"/>
      <c r="AS315" s="383"/>
    </row>
    <row r="316" spans="1:47" s="330" customFormat="1" ht="15" customHeight="1" x14ac:dyDescent="0.3">
      <c r="A316" s="375">
        <v>27</v>
      </c>
      <c r="B316" s="440"/>
      <c r="C316" s="403" t="str">
        <f t="shared" si="235"/>
        <v>100027</v>
      </c>
      <c r="D316" s="403" t="str">
        <f t="shared" si="236"/>
        <v>100027/13</v>
      </c>
      <c r="E316" s="404" t="s">
        <v>251</v>
      </c>
      <c r="F316" s="404" t="s">
        <v>252</v>
      </c>
      <c r="G316" s="377">
        <v>1</v>
      </c>
      <c r="H316" s="379">
        <v>100228</v>
      </c>
      <c r="I316" s="403" t="str">
        <f t="shared" si="237"/>
        <v>Б-100228-13</v>
      </c>
      <c r="J316" s="381">
        <v>2</v>
      </c>
      <c r="K316" s="405">
        <v>1</v>
      </c>
      <c r="L316" s="403" t="s">
        <v>42</v>
      </c>
      <c r="M316" s="406">
        <v>1</v>
      </c>
      <c r="N316" s="403">
        <v>18</v>
      </c>
      <c r="O316" s="404" t="s">
        <v>170</v>
      </c>
      <c r="P316" s="404" t="s">
        <v>234</v>
      </c>
      <c r="Q316" s="404" t="s">
        <v>235</v>
      </c>
      <c r="R316" s="407" t="str">
        <f t="shared" si="238"/>
        <v>1002281</v>
      </c>
      <c r="S316" s="403">
        <v>1</v>
      </c>
      <c r="T316" s="399" t="s">
        <v>166</v>
      </c>
      <c r="U316" s="403">
        <v>33952</v>
      </c>
      <c r="V316" s="403">
        <f t="shared" si="239"/>
        <v>6111.36</v>
      </c>
      <c r="W316" s="403">
        <v>0</v>
      </c>
      <c r="X316" s="384">
        <v>317</v>
      </c>
      <c r="Y316" s="408" t="s">
        <v>47</v>
      </c>
      <c r="Z316" s="386">
        <f t="shared" si="222"/>
        <v>27840.639999999999</v>
      </c>
      <c r="AA316" s="409"/>
      <c r="AB316" s="409"/>
      <c r="AC316" s="410">
        <f t="shared" si="240"/>
        <v>16976</v>
      </c>
      <c r="AD316" s="403"/>
      <c r="AE316" s="403"/>
      <c r="AF316" s="404" t="s">
        <v>231</v>
      </c>
      <c r="AG316" s="411">
        <v>8</v>
      </c>
      <c r="AH316" s="412">
        <v>13</v>
      </c>
      <c r="AI316" s="413" t="s">
        <v>229</v>
      </c>
      <c r="AJ316" s="404"/>
      <c r="AK316" s="404"/>
      <c r="AL316" s="407">
        <v>0</v>
      </c>
      <c r="AM316" s="403" t="s">
        <v>50</v>
      </c>
      <c r="AN316" s="403" t="s">
        <v>51</v>
      </c>
      <c r="AO316" s="403"/>
      <c r="AP316" s="407"/>
      <c r="AQ316" s="407"/>
      <c r="AR316" s="407"/>
      <c r="AS316" s="407"/>
    </row>
    <row r="317" spans="1:47" s="467" customFormat="1" ht="14.4" customHeight="1" x14ac:dyDescent="0.4">
      <c r="A317" s="467" t="s">
        <v>527</v>
      </c>
    </row>
    <row r="318" spans="1:47" s="467" customFormat="1" ht="14.4" customHeight="1" x14ac:dyDescent="0.4"/>
    <row r="319" spans="1:47" s="467" customFormat="1" ht="21" customHeight="1" x14ac:dyDescent="0.4"/>
    <row r="320" spans="1:47" x14ac:dyDescent="0.3">
      <c r="A320" s="427">
        <v>28</v>
      </c>
      <c r="B320" s="428"/>
      <c r="C320" s="377" t="str">
        <f>"1000"&amp;A320</f>
        <v>100028</v>
      </c>
      <c r="D320" s="377" t="str">
        <f>"1000"&amp;A320&amp;"/13"</f>
        <v>100028/13</v>
      </c>
      <c r="E320" s="378" t="s">
        <v>251</v>
      </c>
      <c r="F320" s="378" t="s">
        <v>252</v>
      </c>
      <c r="G320" s="377">
        <v>1</v>
      </c>
      <c r="H320" s="379">
        <v>100229</v>
      </c>
      <c r="I320" s="380" t="str">
        <f>"Б-"&amp;H320&amp;"-13"</f>
        <v>Б-100229-13</v>
      </c>
      <c r="J320" s="381">
        <v>2</v>
      </c>
      <c r="K320" s="377">
        <v>7</v>
      </c>
      <c r="L320" s="377" t="s">
        <v>42</v>
      </c>
      <c r="M320" s="381">
        <v>1</v>
      </c>
      <c r="N320" s="377">
        <v>18</v>
      </c>
      <c r="O320" s="378" t="s">
        <v>167</v>
      </c>
      <c r="P320" s="378" t="s">
        <v>234</v>
      </c>
      <c r="Q320" s="378" t="s">
        <v>235</v>
      </c>
      <c r="R320" s="383" t="str">
        <f>H320&amp;"1"</f>
        <v>1002291</v>
      </c>
      <c r="S320" s="380">
        <v>1</v>
      </c>
      <c r="T320" s="378" t="s">
        <v>139</v>
      </c>
      <c r="U320" s="377">
        <v>100000</v>
      </c>
      <c r="V320" s="377">
        <f>U320*0.18</f>
        <v>18000</v>
      </c>
      <c r="W320" s="377">
        <v>0</v>
      </c>
      <c r="X320" s="384">
        <v>318</v>
      </c>
      <c r="Y320" s="385" t="s">
        <v>47</v>
      </c>
      <c r="Z320" s="386">
        <f>U320-V320</f>
        <v>82000</v>
      </c>
      <c r="AA320" s="387"/>
      <c r="AB320" s="388"/>
      <c r="AC320" s="379">
        <f>U320*0.5</f>
        <v>50000</v>
      </c>
      <c r="AD320" s="377"/>
      <c r="AE320" s="377"/>
      <c r="AF320" s="378" t="s">
        <v>231</v>
      </c>
      <c r="AG320" s="389">
        <v>8</v>
      </c>
      <c r="AH320" s="390">
        <v>13</v>
      </c>
      <c r="AI320" s="391" t="s">
        <v>229</v>
      </c>
      <c r="AJ320" s="378"/>
      <c r="AK320" s="378"/>
      <c r="AL320" s="383">
        <v>0</v>
      </c>
      <c r="AM320" s="380" t="s">
        <v>50</v>
      </c>
      <c r="AN320" s="377" t="s">
        <v>51</v>
      </c>
      <c r="AO320" s="377"/>
      <c r="AP320" s="383"/>
      <c r="AQ320" s="383"/>
      <c r="AR320" s="383"/>
      <c r="AS320" s="383" t="s">
        <v>528</v>
      </c>
      <c r="AU320" t="str">
        <f t="shared" ref="AU320:AU369" si="24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"&amp;A320&amp;", "&amp;C320&amp;", '"&amp;D320&amp;"', date'"&amp;E320&amp;"', date'"&amp;F320&amp;"', "&amp;G320&amp;", "&amp;H320&amp;", '"&amp;I320&amp;"',date'"&amp;O320&amp;"',"&amp;J320&amp;", "&amp;K320&amp;", "&amp;K320&amp;", '"&amp;L320&amp;"', "&amp;M320&amp;", "&amp;N320&amp;", date'"&amp;P320&amp;"', date'"&amp;Q320&amp;"', "&amp;R320&amp;", "&amp;S320&amp;", to_date('"&amp;T320&amp;"','YYYY-MM-DD HH24:MI:SS'), "&amp;U320&amp;", "&amp;V320&amp;", "&amp;W320&amp;", "&amp;X320&amp;", "&amp;AL320&amp;", '"&amp;AN320&amp;"', "&amp;AG320&amp;","&amp;AM320&amp;");"&amp;
IF(LEN(AC320)&gt;0,"insert into xxxx_oebs_cash_payment_test (ID, INVOICE_ID, OEBS_PAYMENT, DOC_DATE, COMISS_DATE) values (s_xxxx_oebs_cash_payment_test.NEXTVAL, "&amp;H320&amp;", "&amp;AC320&amp;", to_date('"&amp;T320&amp;"','YYYY-MM-DD HH24:MI:SS'), "&amp;AF320&amp;" );","")&amp;
IF(LEN(AD320)&gt;0,"insert into xxxx_oebs_cash_payment_test (ID, INVOICE_ID, OEBS_PAYMENT, DOC_DATE, COMISS_DATE) values (s_xxxx_oebs_cash_payment_test.NEXTVAL, "&amp;H320&amp;", "&amp;AD320&amp;", to_date('"&amp;T320&amp;"','YYYY-MM-DD HH24:MI:SS'), "&amp;AF320&amp;" );","")&amp;
IF(LEN(AE320)&gt;0,"insert into xxxx_oebs_cash_payment_test (ID, INVOICE_ID, OEBS_PAYMENT, DOC_DATE, COMISS_DATE) values (s_xxxx_oebs_cash_payment_test.NEXTVAL, "&amp;H320&amp;", "&amp;AE320&amp;", to_date('"&amp;T320&amp;"','YYYY-MM-DD HH24:MI:SS'), "&amp;AF320&amp;" );","")&amp;
IF(LEN(AH320)&gt;0,"insert into xxxx_client_discount_m  (ID,CLIENT_ID,CLIENT_AVG_DISCOUNT,DT) values (s_xxxx_client_discount_m.NEXTVAL,"&amp;X320&amp;", "&amp;AH320&amp;", "&amp;AI320&amp;");","")&amp;
IF(LEN(AJ320)&gt;0,"insert into xxxx_client_discount_m  (ID,CLIENT_ID,CLIENT_AVG_DISCOUNT,DT) values (s_xxxx_client_discount_m.NEXTVAL,"&amp;X320&amp;", "&amp;AJ320&amp;", "&amp;AK320&amp;");","")&amp;
IF(LEN(AO320)&gt;0,"insert into xxxx_contract_signed_attr (ID, CONTRACT_ID, CODE, KEY_NUM) values (s_xxxx_contract_signed_attr.NEXTVAL, "&amp;C320&amp;", 'SUPERCOMMISSION_BONUS' , "&amp;AO320&amp;" );","")&amp;
IF(LEN(AP320)&gt;0,"insert into xxxx_loyal_clients_contr_attr (ID, CONTRACT_ID, CLIENT_ID, LC_TURNOVER, COLLATERAL_FIRST_DT, COLLATERAL_END_DT) values (s_xxxx_loyal_clients_contr_atr.NEXTVAL, "&amp;C320&amp;", "&amp;X320&amp;", "&amp;AP320&amp;", "&amp;AQ320&amp;", "&amp;AR320&amp;"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100229, 'Б-100229-13',date'2016-03-02',2, 7, 7, 'RUR', 1, 18, date'2016-03-06', date'2016-03-07', 1002291, 1, to_date('2016-03-07 00:00:00','YYYY-MM-DD HH24:MI:SS'), 100000, 18000, 0, 318, 0, 'c1', 8,null);insert into xxxx_oebs_cash_payment_test (ID, INVOICE_ID, OEBS_PAYMENT, DOC_DATE, COMISS_DATE) values (s_xxxx_oebs_cash_payment_test.NEXTVAL, 100229, 50000, to_date('2016-03-07 00:00:00','YYYY-MM-DD HH24:MI:SS'), date'2016-03-31' );insert into xxxx_client_discount_m  (ID,CLIENT_ID,CLIENT_AVG_DISCOUNT,DT) values (s_xxxx_client_discount_m.NEXTVAL,318, 13, date'2016-03-01');</v>
      </c>
    </row>
    <row r="321" spans="1:47" ht="15" customHeight="1" x14ac:dyDescent="0.3">
      <c r="A321" s="427">
        <v>28</v>
      </c>
      <c r="B321" s="428"/>
      <c r="C321" s="377" t="str">
        <f t="shared" ref="C321:C324" si="242">"1000"&amp;A321</f>
        <v>100028</v>
      </c>
      <c r="D321" s="377" t="str">
        <f t="shared" ref="D321:D324" si="243">"1000"&amp;A321&amp;"/13"</f>
        <v>100028/13</v>
      </c>
      <c r="E321" s="378" t="s">
        <v>251</v>
      </c>
      <c r="F321" s="378" t="s">
        <v>252</v>
      </c>
      <c r="G321" s="377">
        <v>1</v>
      </c>
      <c r="H321" s="379">
        <v>100230</v>
      </c>
      <c r="I321" s="380" t="str">
        <f t="shared" ref="I321:I324" si="244">"Б-"&amp;H321&amp;"-13"</f>
        <v>Б-100230-13</v>
      </c>
      <c r="J321" s="381">
        <v>2</v>
      </c>
      <c r="K321" s="377">
        <v>7</v>
      </c>
      <c r="L321" s="377" t="s">
        <v>42</v>
      </c>
      <c r="M321" s="381">
        <v>1</v>
      </c>
      <c r="N321" s="377">
        <v>18</v>
      </c>
      <c r="O321" s="378" t="s">
        <v>168</v>
      </c>
      <c r="P321" s="378" t="s">
        <v>234</v>
      </c>
      <c r="Q321" s="378" t="s">
        <v>235</v>
      </c>
      <c r="R321" s="383" t="str">
        <f t="shared" ref="R321:R324" si="245">H321&amp;"1"</f>
        <v>1002301</v>
      </c>
      <c r="S321" s="380">
        <v>1</v>
      </c>
      <c r="T321" s="378" t="s">
        <v>140</v>
      </c>
      <c r="U321" s="377">
        <v>90000</v>
      </c>
      <c r="V321" s="377">
        <f t="shared" ref="V321:V324" si="246">U321*0.18</f>
        <v>16200</v>
      </c>
      <c r="W321" s="377">
        <v>0</v>
      </c>
      <c r="X321" s="384">
        <v>319</v>
      </c>
      <c r="Y321" s="385" t="s">
        <v>47</v>
      </c>
      <c r="Z321" s="386">
        <f t="shared" ref="Z321:Z324" si="247">U321-V321</f>
        <v>73800</v>
      </c>
      <c r="AA321" s="387"/>
      <c r="AB321" s="429"/>
      <c r="AC321" s="379">
        <f t="shared" ref="AC321:AC324" si="248">U321*0.5</f>
        <v>45000</v>
      </c>
      <c r="AD321" s="377"/>
      <c r="AE321" s="377"/>
      <c r="AF321" s="378" t="s">
        <v>231</v>
      </c>
      <c r="AG321" s="389">
        <v>8</v>
      </c>
      <c r="AH321" s="395">
        <v>7</v>
      </c>
      <c r="AI321" s="391" t="s">
        <v>229</v>
      </c>
      <c r="AJ321" s="378"/>
      <c r="AK321" s="378"/>
      <c r="AL321" s="383">
        <v>0</v>
      </c>
      <c r="AM321" s="380" t="s">
        <v>50</v>
      </c>
      <c r="AN321" s="377" t="s">
        <v>51</v>
      </c>
      <c r="AO321" s="377"/>
      <c r="AP321" s="383"/>
      <c r="AQ321" s="383"/>
      <c r="AR321" s="383"/>
      <c r="AS321" s="383" t="s">
        <v>529</v>
      </c>
      <c r="AU32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100230, 'Б-100230-13',date'2016-03-03',2, 7, 7, 'RUR', 1, 18, date'2016-03-06', date'2016-03-07', 1002301, 1, to_date('2016-03-08 00:00:00','YYYY-MM-DD HH24:MI:SS'), 90000, 16200, 0, 319, 0, 'c1', 8,null);insert into xxxx_oebs_cash_payment_test (ID, INVOICE_ID, OEBS_PAYMENT, DOC_DATE, COMISS_DATE) values (s_xxxx_oebs_cash_payment_test.NEXTVAL, 100230, 45000, to_date('2016-03-08 00:00:00','YYYY-MM-DD HH24:MI:SS'), date'2016-03-31' );insert into xxxx_client_discount_m  (ID,CLIENT_ID,CLIENT_AVG_DISCOUNT,DT) values (s_xxxx_client_discount_m.NEXTVAL,319, 7, date'2016-03-01');</v>
      </c>
    </row>
    <row r="322" spans="1:47" ht="15" customHeight="1" x14ac:dyDescent="0.3">
      <c r="A322" s="427">
        <v>28</v>
      </c>
      <c r="B322" s="428"/>
      <c r="C322" s="377" t="str">
        <f t="shared" si="242"/>
        <v>100028</v>
      </c>
      <c r="D322" s="377" t="str">
        <f t="shared" si="243"/>
        <v>100028/13</v>
      </c>
      <c r="E322" s="378" t="s">
        <v>251</v>
      </c>
      <c r="F322" s="378" t="s">
        <v>252</v>
      </c>
      <c r="G322" s="377">
        <v>1</v>
      </c>
      <c r="H322" s="379">
        <v>100231</v>
      </c>
      <c r="I322" s="380" t="str">
        <f t="shared" si="244"/>
        <v>Б-100231-13</v>
      </c>
      <c r="J322" s="381">
        <v>2</v>
      </c>
      <c r="K322" s="377">
        <v>7</v>
      </c>
      <c r="L322" s="377" t="s">
        <v>42</v>
      </c>
      <c r="M322" s="381">
        <v>1</v>
      </c>
      <c r="N322" s="377">
        <v>18</v>
      </c>
      <c r="O322" s="378" t="s">
        <v>168</v>
      </c>
      <c r="P322" s="378" t="s">
        <v>234</v>
      </c>
      <c r="Q322" s="378" t="s">
        <v>235</v>
      </c>
      <c r="R322" s="383" t="str">
        <f t="shared" si="245"/>
        <v>1002311</v>
      </c>
      <c r="S322" s="380">
        <v>1</v>
      </c>
      <c r="T322" s="378" t="s">
        <v>140</v>
      </c>
      <c r="U322" s="377">
        <v>90000</v>
      </c>
      <c r="V322" s="377">
        <f t="shared" si="246"/>
        <v>16200</v>
      </c>
      <c r="W322" s="377">
        <v>0</v>
      </c>
      <c r="X322" s="384">
        <v>320</v>
      </c>
      <c r="Y322" s="385" t="s">
        <v>47</v>
      </c>
      <c r="Z322" s="386">
        <f t="shared" si="247"/>
        <v>73800</v>
      </c>
      <c r="AA322" s="387"/>
      <c r="AB322" s="429"/>
      <c r="AC322" s="379">
        <f t="shared" si="248"/>
        <v>45000</v>
      </c>
      <c r="AD322" s="377"/>
      <c r="AE322" s="377"/>
      <c r="AF322" s="378" t="s">
        <v>231</v>
      </c>
      <c r="AG322" s="389">
        <v>8</v>
      </c>
      <c r="AH322" s="395">
        <v>7</v>
      </c>
      <c r="AI322" s="391" t="s">
        <v>229</v>
      </c>
      <c r="AJ322" s="378"/>
      <c r="AK322" s="378"/>
      <c r="AL322" s="383">
        <v>0</v>
      </c>
      <c r="AM322" s="380" t="s">
        <v>50</v>
      </c>
      <c r="AN322" s="377" t="s">
        <v>51</v>
      </c>
      <c r="AO322" s="377"/>
      <c r="AP322" s="383"/>
      <c r="AQ322" s="383"/>
      <c r="AR322" s="383"/>
      <c r="AS322" s="383" t="s">
        <v>530</v>
      </c>
      <c r="AU32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100231, 'Б-100231-13',date'2016-03-03',2, 7, 7, 'RUR', 1, 18, date'2016-03-06', date'2016-03-07', 1002311, 1, to_date('2016-03-08 00:00:00','YYYY-MM-DD HH24:MI:SS'), 90000, 16200, 0, 320, 0, 'c1', 8,null);insert into xxxx_oebs_cash_payment_test (ID, INVOICE_ID, OEBS_PAYMENT, DOC_DATE, COMISS_DATE) values (s_xxxx_oebs_cash_payment_test.NEXTVAL, 100231, 45000, to_date('2016-03-08 00:00:00','YYYY-MM-DD HH24:MI:SS'), date'2016-03-31' );insert into xxxx_client_discount_m  (ID,CLIENT_ID,CLIENT_AVG_DISCOUNT,DT) values (s_xxxx_client_discount_m.NEXTVAL,320, 7, date'2016-03-01');</v>
      </c>
    </row>
    <row r="323" spans="1:47" ht="15" customHeight="1" x14ac:dyDescent="0.3">
      <c r="A323" s="427">
        <v>28</v>
      </c>
      <c r="B323" s="428"/>
      <c r="C323" s="377" t="str">
        <f t="shared" si="242"/>
        <v>100028</v>
      </c>
      <c r="D323" s="377" t="str">
        <f t="shared" si="243"/>
        <v>100028/13</v>
      </c>
      <c r="E323" s="378" t="s">
        <v>251</v>
      </c>
      <c r="F323" s="378" t="s">
        <v>252</v>
      </c>
      <c r="G323" s="377">
        <v>1</v>
      </c>
      <c r="H323" s="379">
        <v>100232</v>
      </c>
      <c r="I323" s="380" t="str">
        <f t="shared" si="244"/>
        <v>Б-100232-13</v>
      </c>
      <c r="J323" s="381">
        <v>2</v>
      </c>
      <c r="K323" s="398">
        <v>11</v>
      </c>
      <c r="L323" s="377" t="s">
        <v>42</v>
      </c>
      <c r="M323" s="381">
        <v>1</v>
      </c>
      <c r="N323" s="377">
        <v>18</v>
      </c>
      <c r="O323" s="378" t="s">
        <v>169</v>
      </c>
      <c r="P323" s="378" t="s">
        <v>234</v>
      </c>
      <c r="Q323" s="378" t="s">
        <v>235</v>
      </c>
      <c r="R323" s="383" t="str">
        <f t="shared" si="245"/>
        <v>1002321</v>
      </c>
      <c r="S323" s="380">
        <v>1</v>
      </c>
      <c r="T323" s="378" t="s">
        <v>141</v>
      </c>
      <c r="U323" s="377">
        <v>80000</v>
      </c>
      <c r="V323" s="377">
        <f t="shared" si="246"/>
        <v>14400</v>
      </c>
      <c r="W323" s="377">
        <v>0</v>
      </c>
      <c r="X323" s="384">
        <v>321</v>
      </c>
      <c r="Y323" s="385" t="s">
        <v>47</v>
      </c>
      <c r="Z323" s="386">
        <f t="shared" si="247"/>
        <v>65600</v>
      </c>
      <c r="AA323" s="387"/>
      <c r="AB323" s="396"/>
      <c r="AC323" s="379">
        <f t="shared" si="248"/>
        <v>40000</v>
      </c>
      <c r="AD323" s="377"/>
      <c r="AE323" s="377"/>
      <c r="AF323" s="378" t="s">
        <v>231</v>
      </c>
      <c r="AG323" s="389">
        <v>8</v>
      </c>
      <c r="AH323" s="397">
        <v>20</v>
      </c>
      <c r="AI323" s="391" t="s">
        <v>229</v>
      </c>
      <c r="AJ323" s="378"/>
      <c r="AK323" s="378"/>
      <c r="AL323" s="383">
        <v>0</v>
      </c>
      <c r="AM323" s="380" t="s">
        <v>50</v>
      </c>
      <c r="AN323" s="377" t="s">
        <v>51</v>
      </c>
      <c r="AO323" s="377"/>
      <c r="AP323" s="383"/>
      <c r="AQ323" s="383"/>
      <c r="AR323" s="383"/>
      <c r="AS323" s="383" t="s">
        <v>531</v>
      </c>
      <c r="AU32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100232, 'Б-100232-13',date'2016-03-04',2, 11, 11, 'RUR', 1, 18, date'2016-03-06', date'2016-03-07', 1002321, 1, to_date('2016-03-09 00:00:00','YYYY-MM-DD HH24:MI:SS'), 80000, 14400, 0, 321, 0, 'c1', 8,null);insert into xxxx_oebs_cash_payment_test (ID, INVOICE_ID, OEBS_PAYMENT, DOC_DATE, COMISS_DATE) values (s_xxxx_oebs_cash_payment_test.NEXTVAL, 100232, 40000, to_date('2016-03-09 00:00:00','YYYY-MM-DD HH24:MI:SS'), date'2016-03-31' );insert into xxxx_client_discount_m  (ID,CLIENT_ID,CLIENT_AVG_DISCOUNT,DT) values (s_xxxx_client_discount_m.NEXTVAL,321, 20, date'2016-03-01');</v>
      </c>
    </row>
    <row r="324" spans="1:47" s="330" customFormat="1" ht="15" customHeight="1" x14ac:dyDescent="0.3">
      <c r="A324" s="427">
        <v>28</v>
      </c>
      <c r="B324" s="431"/>
      <c r="C324" s="403" t="str">
        <f t="shared" si="242"/>
        <v>100028</v>
      </c>
      <c r="D324" s="403" t="str">
        <f t="shared" si="243"/>
        <v>100028/13</v>
      </c>
      <c r="E324" s="404" t="s">
        <v>251</v>
      </c>
      <c r="F324" s="404" t="s">
        <v>252</v>
      </c>
      <c r="G324" s="377">
        <v>1</v>
      </c>
      <c r="H324" s="379">
        <v>100233</v>
      </c>
      <c r="I324" s="403" t="str">
        <f t="shared" si="244"/>
        <v>Б-100233-13</v>
      </c>
      <c r="J324" s="381">
        <v>2</v>
      </c>
      <c r="K324" s="454">
        <v>29</v>
      </c>
      <c r="L324" s="403" t="s">
        <v>42</v>
      </c>
      <c r="M324" s="406">
        <v>1</v>
      </c>
      <c r="N324" s="403">
        <v>18</v>
      </c>
      <c r="O324" s="404" t="s">
        <v>170</v>
      </c>
      <c r="P324" s="404" t="s">
        <v>234</v>
      </c>
      <c r="Q324" s="404" t="s">
        <v>235</v>
      </c>
      <c r="R324" s="407" t="str">
        <f t="shared" si="245"/>
        <v>1002331</v>
      </c>
      <c r="S324" s="403">
        <v>1</v>
      </c>
      <c r="T324" s="404" t="s">
        <v>142</v>
      </c>
      <c r="U324" s="403">
        <v>60000</v>
      </c>
      <c r="V324" s="403">
        <f t="shared" si="246"/>
        <v>10800</v>
      </c>
      <c r="W324" s="403">
        <v>0</v>
      </c>
      <c r="X324" s="384">
        <v>322</v>
      </c>
      <c r="Y324" s="408" t="s">
        <v>47</v>
      </c>
      <c r="Z324" s="386">
        <f t="shared" si="247"/>
        <v>49200</v>
      </c>
      <c r="AA324" s="409"/>
      <c r="AB324" s="409"/>
      <c r="AC324" s="410">
        <f t="shared" si="248"/>
        <v>30000</v>
      </c>
      <c r="AD324" s="403"/>
      <c r="AE324" s="403"/>
      <c r="AF324" s="404" t="s">
        <v>231</v>
      </c>
      <c r="AG324" s="411">
        <v>8</v>
      </c>
      <c r="AH324" s="412">
        <v>13</v>
      </c>
      <c r="AI324" s="413" t="s">
        <v>229</v>
      </c>
      <c r="AJ324" s="404"/>
      <c r="AK324" s="404"/>
      <c r="AL324" s="407">
        <v>0</v>
      </c>
      <c r="AM324" s="403" t="s">
        <v>50</v>
      </c>
      <c r="AN324" s="403" t="s">
        <v>51</v>
      </c>
      <c r="AO324" s="403"/>
      <c r="AP324" s="407"/>
      <c r="AQ324" s="407"/>
      <c r="AR324" s="407"/>
      <c r="AS324" s="407"/>
      <c r="AU32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100233, 'Б-100233-13',date'2016-03-05',2, 29, 29, 'RUR', 1, 18, date'2016-03-06', date'2016-03-07', 1002331, 1, to_date('2016-03-11 00:00:00','YYYY-MM-DD HH24:MI:SS'), 60000, 10800, 0, 322, 0, 'c1', 8,null);insert into xxxx_oebs_cash_payment_test (ID, INVOICE_ID, OEBS_PAYMENT, DOC_DATE, COMISS_DATE) values (s_xxxx_oebs_cash_payment_test.NEXTVAL, 100233, 30000, to_date('2016-03-11 00:00:00','YYYY-MM-DD HH24:MI:SS'), date'2016-03-31' );insert into xxxx_client_discount_m  (ID,CLIENT_ID,CLIENT_AVG_DISCOUNT,DT) values (s_xxxx_client_discount_m.NEXTVAL,322, 13, date'2016-03-01');</v>
      </c>
    </row>
    <row r="325" spans="1:47" x14ac:dyDescent="0.3">
      <c r="A325" s="427">
        <v>29</v>
      </c>
      <c r="B325" s="428"/>
      <c r="C325" s="377" t="str">
        <f>"1000"&amp;A325</f>
        <v>100029</v>
      </c>
      <c r="D325" s="377" t="str">
        <f>"1000"&amp;A325&amp;"/13"</f>
        <v>100029/13</v>
      </c>
      <c r="E325" s="378" t="s">
        <v>251</v>
      </c>
      <c r="F325" s="378" t="s">
        <v>252</v>
      </c>
      <c r="G325" s="377">
        <v>1</v>
      </c>
      <c r="H325" s="379">
        <v>100234</v>
      </c>
      <c r="I325" s="380" t="str">
        <f>"Б-"&amp;H325&amp;"-13"</f>
        <v>Б-100234-13</v>
      </c>
      <c r="J325" s="381">
        <v>2</v>
      </c>
      <c r="K325" s="377">
        <v>7</v>
      </c>
      <c r="L325" s="377" t="s">
        <v>42</v>
      </c>
      <c r="M325" s="381">
        <v>1</v>
      </c>
      <c r="N325" s="377">
        <v>18</v>
      </c>
      <c r="O325" s="378" t="s">
        <v>167</v>
      </c>
      <c r="P325" s="378" t="s">
        <v>234</v>
      </c>
      <c r="Q325" s="378" t="s">
        <v>235</v>
      </c>
      <c r="R325" s="383" t="str">
        <f>H325&amp;"1"</f>
        <v>1002341</v>
      </c>
      <c r="S325" s="380">
        <v>1</v>
      </c>
      <c r="T325" s="378" t="s">
        <v>139</v>
      </c>
      <c r="U325" s="377">
        <v>100000</v>
      </c>
      <c r="V325" s="377">
        <f>U325*0.18</f>
        <v>18000</v>
      </c>
      <c r="W325" s="377">
        <v>0</v>
      </c>
      <c r="X325" s="384">
        <v>323</v>
      </c>
      <c r="Y325" s="385" t="s">
        <v>47</v>
      </c>
      <c r="Z325" s="386">
        <f>U325-V325</f>
        <v>82000</v>
      </c>
      <c r="AA325" s="387"/>
      <c r="AB325" s="388"/>
      <c r="AC325" s="379">
        <f>U325*0.5</f>
        <v>50000</v>
      </c>
      <c r="AD325" s="377"/>
      <c r="AE325" s="377"/>
      <c r="AF325" s="378" t="s">
        <v>231</v>
      </c>
      <c r="AG325" s="389">
        <v>8</v>
      </c>
      <c r="AH325" s="390">
        <v>13</v>
      </c>
      <c r="AI325" s="391" t="s">
        <v>229</v>
      </c>
      <c r="AJ325" s="378"/>
      <c r="AK325" s="378"/>
      <c r="AL325" s="383">
        <v>0</v>
      </c>
      <c r="AM325" s="380" t="s">
        <v>50</v>
      </c>
      <c r="AN325" s="377" t="s">
        <v>51</v>
      </c>
      <c r="AO325" s="377"/>
      <c r="AP325" s="383"/>
      <c r="AQ325" s="383"/>
      <c r="AR325" s="383"/>
      <c r="AS325" s="383" t="s">
        <v>532</v>
      </c>
      <c r="AU32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100234, 'Б-100234-13',date'2016-03-02',2, 7, 7, 'RUR', 1, 18, date'2016-03-06', date'2016-03-07', 1002341, 1, to_date('2016-03-07 00:00:00','YYYY-MM-DD HH24:MI:SS'), 100000, 18000, 0, 323, 0, 'c1', 8,null);insert into xxxx_oebs_cash_payment_test (ID, INVOICE_ID, OEBS_PAYMENT, DOC_DATE, COMISS_DATE) values (s_xxxx_oebs_cash_payment_test.NEXTVAL, 100234, 50000, to_date('2016-03-07 00:00:00','YYYY-MM-DD HH24:MI:SS'), date'2016-03-31' );insert into xxxx_client_discount_m  (ID,CLIENT_ID,CLIENT_AVG_DISCOUNT,DT) values (s_xxxx_client_discount_m.NEXTVAL,323, 13, date'2016-03-01');</v>
      </c>
    </row>
    <row r="326" spans="1:47" ht="15" customHeight="1" x14ac:dyDescent="0.3">
      <c r="A326" s="427">
        <v>29</v>
      </c>
      <c r="B326" s="428"/>
      <c r="C326" s="377" t="str">
        <f t="shared" ref="C326:C330" si="249">"1000"&amp;A326</f>
        <v>100029</v>
      </c>
      <c r="D326" s="377" t="str">
        <f t="shared" ref="D326:D330" si="250">"1000"&amp;A326&amp;"/13"</f>
        <v>100029/13</v>
      </c>
      <c r="E326" s="378" t="s">
        <v>251</v>
      </c>
      <c r="F326" s="378" t="s">
        <v>252</v>
      </c>
      <c r="G326" s="377">
        <v>1</v>
      </c>
      <c r="H326" s="379">
        <v>100235</v>
      </c>
      <c r="I326" s="380" t="str">
        <f t="shared" ref="I326:I330" si="251">"Б-"&amp;H326&amp;"-13"</f>
        <v>Б-100235-13</v>
      </c>
      <c r="J326" s="381">
        <v>2</v>
      </c>
      <c r="K326" s="377">
        <v>7</v>
      </c>
      <c r="L326" s="377" t="s">
        <v>42</v>
      </c>
      <c r="M326" s="381">
        <v>1</v>
      </c>
      <c r="N326" s="377">
        <v>18</v>
      </c>
      <c r="O326" s="378" t="s">
        <v>168</v>
      </c>
      <c r="P326" s="378" t="s">
        <v>234</v>
      </c>
      <c r="Q326" s="378" t="s">
        <v>235</v>
      </c>
      <c r="R326" s="383" t="str">
        <f t="shared" ref="R326:R330" si="252">H326&amp;"1"</f>
        <v>1002351</v>
      </c>
      <c r="S326" s="380">
        <v>1</v>
      </c>
      <c r="T326" s="378" t="s">
        <v>140</v>
      </c>
      <c r="U326" s="377">
        <v>90000</v>
      </c>
      <c r="V326" s="377">
        <f t="shared" ref="V326:V330" si="253">U326*0.18</f>
        <v>16200</v>
      </c>
      <c r="W326" s="377">
        <v>0</v>
      </c>
      <c r="X326" s="384">
        <v>324</v>
      </c>
      <c r="Y326" s="385" t="s">
        <v>47</v>
      </c>
      <c r="Z326" s="386">
        <f t="shared" ref="Z326:Z330" si="254">U326-V326</f>
        <v>73800</v>
      </c>
      <c r="AA326" s="387"/>
      <c r="AB326" s="429"/>
      <c r="AC326" s="379">
        <f t="shared" ref="AC326:AC330" si="255">U326*0.5</f>
        <v>45000</v>
      </c>
      <c r="AD326" s="377"/>
      <c r="AE326" s="377"/>
      <c r="AF326" s="378" t="s">
        <v>231</v>
      </c>
      <c r="AG326" s="389">
        <v>8</v>
      </c>
      <c r="AH326" s="395">
        <v>7</v>
      </c>
      <c r="AI326" s="391" t="s">
        <v>229</v>
      </c>
      <c r="AJ326" s="378"/>
      <c r="AK326" s="378"/>
      <c r="AL326" s="383">
        <v>0</v>
      </c>
      <c r="AM326" s="380" t="s">
        <v>50</v>
      </c>
      <c r="AN326" s="377" t="s">
        <v>51</v>
      </c>
      <c r="AO326" s="377"/>
      <c r="AP326" s="383"/>
      <c r="AQ326" s="383"/>
      <c r="AR326" s="383"/>
      <c r="AS326" s="383" t="s">
        <v>529</v>
      </c>
      <c r="AU32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100235, 'Б-100235-13',date'2016-03-03',2, 7, 7, 'RUR', 1, 18, date'2016-03-06', date'2016-03-07', 1002351, 1, to_date('2016-03-08 00:00:00','YYYY-MM-DD HH24:MI:SS'), 90000, 16200, 0, 324, 0, 'c1', 8,null);insert into xxxx_oebs_cash_payment_test (ID, INVOICE_ID, OEBS_PAYMENT, DOC_DATE, COMISS_DATE) values (s_xxxx_oebs_cash_payment_test.NEXTVAL, 100235, 45000, to_date('2016-03-08 00:00:00','YYYY-MM-DD HH24:MI:SS'), date'2016-03-31' );insert into xxxx_client_discount_m  (ID,CLIENT_ID,CLIENT_AVG_DISCOUNT,DT) values (s_xxxx_client_discount_m.NEXTVAL,324, 7, date'2016-03-01');</v>
      </c>
    </row>
    <row r="327" spans="1:47" ht="15" customHeight="1" x14ac:dyDescent="0.3">
      <c r="A327" s="427">
        <v>29</v>
      </c>
      <c r="B327" s="428"/>
      <c r="C327" s="377" t="str">
        <f t="shared" si="249"/>
        <v>100029</v>
      </c>
      <c r="D327" s="377" t="str">
        <f t="shared" si="250"/>
        <v>100029/13</v>
      </c>
      <c r="E327" s="378" t="s">
        <v>251</v>
      </c>
      <c r="F327" s="378" t="s">
        <v>252</v>
      </c>
      <c r="G327" s="377">
        <v>1</v>
      </c>
      <c r="H327" s="379">
        <v>100236</v>
      </c>
      <c r="I327" s="380" t="str">
        <f t="shared" si="251"/>
        <v>Б-100236-13</v>
      </c>
      <c r="J327" s="381">
        <v>2</v>
      </c>
      <c r="K327" s="377">
        <v>7</v>
      </c>
      <c r="L327" s="377" t="s">
        <v>42</v>
      </c>
      <c r="M327" s="381">
        <v>1</v>
      </c>
      <c r="N327" s="377">
        <v>18</v>
      </c>
      <c r="O327" s="378" t="s">
        <v>168</v>
      </c>
      <c r="P327" s="378" t="s">
        <v>234</v>
      </c>
      <c r="Q327" s="378" t="s">
        <v>235</v>
      </c>
      <c r="R327" s="383" t="str">
        <f t="shared" si="252"/>
        <v>1002361</v>
      </c>
      <c r="S327" s="380">
        <v>1</v>
      </c>
      <c r="T327" s="378" t="s">
        <v>140</v>
      </c>
      <c r="U327" s="377">
        <v>90000</v>
      </c>
      <c r="V327" s="377">
        <f t="shared" si="253"/>
        <v>16200</v>
      </c>
      <c r="W327" s="377">
        <v>0</v>
      </c>
      <c r="X327" s="384">
        <v>325</v>
      </c>
      <c r="Y327" s="385" t="s">
        <v>47</v>
      </c>
      <c r="Z327" s="386">
        <f t="shared" si="254"/>
        <v>73800</v>
      </c>
      <c r="AA327" s="387"/>
      <c r="AB327" s="429"/>
      <c r="AC327" s="379">
        <f t="shared" si="255"/>
        <v>45000</v>
      </c>
      <c r="AD327" s="377"/>
      <c r="AE327" s="377"/>
      <c r="AF327" s="378" t="s">
        <v>231</v>
      </c>
      <c r="AG327" s="389">
        <v>8</v>
      </c>
      <c r="AH327" s="395">
        <v>7</v>
      </c>
      <c r="AI327" s="391" t="s">
        <v>229</v>
      </c>
      <c r="AJ327" s="378"/>
      <c r="AK327" s="378"/>
      <c r="AL327" s="383">
        <v>0</v>
      </c>
      <c r="AM327" s="380" t="s">
        <v>50</v>
      </c>
      <c r="AN327" s="377" t="s">
        <v>51</v>
      </c>
      <c r="AO327" s="377"/>
      <c r="AP327" s="383"/>
      <c r="AQ327" s="383"/>
      <c r="AR327" s="383"/>
      <c r="AS327" s="383" t="s">
        <v>533</v>
      </c>
      <c r="AU32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100236, 'Б-100236-13',date'2016-03-03',2, 7, 7, 'RUR', 1, 18, date'2016-03-06', date'2016-03-07', 1002361, 1, to_date('2016-03-08 00:00:00','YYYY-MM-DD HH24:MI:SS'), 90000, 16200, 0, 325, 0, 'c1', 8,null);insert into xxxx_oebs_cash_payment_test (ID, INVOICE_ID, OEBS_PAYMENT, DOC_DATE, COMISS_DATE) values (s_xxxx_oebs_cash_payment_test.NEXTVAL, 100236, 45000, to_date('2016-03-08 00:00:00','YYYY-MM-DD HH24:MI:SS'), date'2016-03-31' );insert into xxxx_client_discount_m  (ID,CLIENT_ID,CLIENT_AVG_DISCOUNT,DT) values (s_xxxx_client_discount_m.NEXTVAL,325, 7, date'2016-03-01');</v>
      </c>
    </row>
    <row r="328" spans="1:47" ht="15" customHeight="1" x14ac:dyDescent="0.3">
      <c r="A328" s="427">
        <v>29</v>
      </c>
      <c r="B328" s="428"/>
      <c r="C328" s="377" t="str">
        <f t="shared" si="249"/>
        <v>100029</v>
      </c>
      <c r="D328" s="377" t="str">
        <f t="shared" si="250"/>
        <v>100029/13</v>
      </c>
      <c r="E328" s="378" t="s">
        <v>251</v>
      </c>
      <c r="F328" s="378" t="s">
        <v>252</v>
      </c>
      <c r="G328" s="377">
        <v>1</v>
      </c>
      <c r="H328" s="379">
        <v>100237</v>
      </c>
      <c r="I328" s="380" t="str">
        <f t="shared" si="251"/>
        <v>Б-100237-13</v>
      </c>
      <c r="J328" s="381">
        <v>2</v>
      </c>
      <c r="K328" s="398">
        <v>11</v>
      </c>
      <c r="L328" s="377" t="s">
        <v>42</v>
      </c>
      <c r="M328" s="381">
        <v>1</v>
      </c>
      <c r="N328" s="377">
        <v>18</v>
      </c>
      <c r="O328" s="378" t="s">
        <v>169</v>
      </c>
      <c r="P328" s="378" t="s">
        <v>234</v>
      </c>
      <c r="Q328" s="378" t="s">
        <v>235</v>
      </c>
      <c r="R328" s="383" t="str">
        <f t="shared" si="252"/>
        <v>1002371</v>
      </c>
      <c r="S328" s="380">
        <v>1</v>
      </c>
      <c r="T328" s="378" t="s">
        <v>141</v>
      </c>
      <c r="U328" s="377">
        <v>80000</v>
      </c>
      <c r="V328" s="377">
        <f t="shared" si="253"/>
        <v>14400</v>
      </c>
      <c r="W328" s="377">
        <v>0</v>
      </c>
      <c r="X328" s="384">
        <v>326</v>
      </c>
      <c r="Y328" s="385" t="s">
        <v>47</v>
      </c>
      <c r="Z328" s="386">
        <f t="shared" si="254"/>
        <v>65600</v>
      </c>
      <c r="AA328" s="387"/>
      <c r="AB328" s="396"/>
      <c r="AC328" s="379">
        <f t="shared" si="255"/>
        <v>40000</v>
      </c>
      <c r="AD328" s="377"/>
      <c r="AE328" s="377"/>
      <c r="AF328" s="378" t="s">
        <v>231</v>
      </c>
      <c r="AG328" s="389">
        <v>8</v>
      </c>
      <c r="AH328" s="397">
        <v>20</v>
      </c>
      <c r="AI328" s="391" t="s">
        <v>229</v>
      </c>
      <c r="AJ328" s="378"/>
      <c r="AK328" s="378"/>
      <c r="AL328" s="383">
        <v>0</v>
      </c>
      <c r="AM328" s="380" t="s">
        <v>50</v>
      </c>
      <c r="AN328" s="377" t="s">
        <v>51</v>
      </c>
      <c r="AO328" s="377"/>
      <c r="AP328" s="383"/>
      <c r="AQ328" s="383"/>
      <c r="AR328" s="383"/>
      <c r="AS328" s="383">
        <v>39360</v>
      </c>
      <c r="AU32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100237, 'Б-100237-13',date'2016-03-04',2, 11, 11, 'RUR', 1, 18, date'2016-03-06', date'2016-03-07', 1002371, 1, to_date('2016-03-09 00:00:00','YYYY-MM-DD HH24:MI:SS'), 80000, 14400, 0, 326, 0, 'c1', 8,null);insert into xxxx_oebs_cash_payment_test (ID, INVOICE_ID, OEBS_PAYMENT, DOC_DATE, COMISS_DATE) values (s_xxxx_oebs_cash_payment_test.NEXTVAL, 100237, 40000, to_date('2016-03-09 00:00:00','YYYY-MM-DD HH24:MI:SS'), date'2016-03-31' );insert into xxxx_client_discount_m  (ID,CLIENT_ID,CLIENT_AVG_DISCOUNT,DT) values (s_xxxx_client_discount_m.NEXTVAL,326, 20, date'2016-03-01');</v>
      </c>
    </row>
    <row r="329" spans="1:47" s="329" customFormat="1" ht="15" customHeight="1" x14ac:dyDescent="0.3">
      <c r="A329" s="375">
        <v>29</v>
      </c>
      <c r="B329" s="439"/>
      <c r="C329" s="380" t="str">
        <f t="shared" si="249"/>
        <v>100029</v>
      </c>
      <c r="D329" s="380" t="str">
        <f t="shared" si="250"/>
        <v>100029/13</v>
      </c>
      <c r="E329" s="455" t="s">
        <v>251</v>
      </c>
      <c r="F329" s="455" t="s">
        <v>252</v>
      </c>
      <c r="G329" s="380">
        <v>1</v>
      </c>
      <c r="H329" s="415">
        <v>100238</v>
      </c>
      <c r="I329" s="380" t="str">
        <f t="shared" si="251"/>
        <v>Б-100238-13</v>
      </c>
      <c r="J329" s="456">
        <v>2</v>
      </c>
      <c r="K329" s="457">
        <v>29</v>
      </c>
      <c r="L329" s="380" t="s">
        <v>42</v>
      </c>
      <c r="M329" s="456">
        <v>1</v>
      </c>
      <c r="N329" s="380">
        <v>18</v>
      </c>
      <c r="O329" s="455" t="s">
        <v>170</v>
      </c>
      <c r="P329" s="455" t="s">
        <v>234</v>
      </c>
      <c r="Q329" s="455" t="s">
        <v>235</v>
      </c>
      <c r="R329" s="380" t="str">
        <f t="shared" si="252"/>
        <v>1002381</v>
      </c>
      <c r="S329" s="380">
        <v>1</v>
      </c>
      <c r="T329" s="455" t="s">
        <v>142</v>
      </c>
      <c r="U329" s="380">
        <v>60000</v>
      </c>
      <c r="V329" s="380">
        <f t="shared" si="253"/>
        <v>10800</v>
      </c>
      <c r="W329" s="380">
        <v>0</v>
      </c>
      <c r="X329" s="415">
        <v>327</v>
      </c>
      <c r="Y329" s="458" t="s">
        <v>47</v>
      </c>
      <c r="Z329" s="459">
        <f t="shared" si="254"/>
        <v>49200</v>
      </c>
      <c r="AA329" s="460"/>
      <c r="AB329" s="460"/>
      <c r="AC329" s="415">
        <f t="shared" si="255"/>
        <v>30000</v>
      </c>
      <c r="AD329" s="380"/>
      <c r="AE329" s="380"/>
      <c r="AF329" s="455" t="s">
        <v>231</v>
      </c>
      <c r="AG329" s="461">
        <v>8</v>
      </c>
      <c r="AH329" s="462">
        <v>13</v>
      </c>
      <c r="AI329" s="463" t="s">
        <v>229</v>
      </c>
      <c r="AJ329" s="455"/>
      <c r="AK329" s="455"/>
      <c r="AL329" s="380">
        <v>0</v>
      </c>
      <c r="AM329" s="380" t="s">
        <v>50</v>
      </c>
      <c r="AN329" s="380" t="s">
        <v>51</v>
      </c>
      <c r="AO329" s="380"/>
      <c r="AP329" s="380"/>
      <c r="AQ329" s="380"/>
      <c r="AR329" s="380"/>
      <c r="AS329" s="380" t="s">
        <v>534</v>
      </c>
      <c r="AU329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100238, 'Б-100238-13',date'2016-03-05',2, 29, 29, 'RUR', 1, 18, date'2016-03-06', date'2016-03-07', 1002381, 1, to_date('2016-03-11 00:00:00','YYYY-MM-DD HH24:MI:SS'), 60000, 10800, 0, 327, 0, 'c1', 8,null);insert into xxxx_oebs_cash_payment_test (ID, INVOICE_ID, OEBS_PAYMENT, DOC_DATE, COMISS_DATE) values (s_xxxx_oebs_cash_payment_test.NEXTVAL, 100238, 30000, to_date('2016-03-11 00:00:00','YYYY-MM-DD HH24:MI:SS'), date'2016-03-31' );insert into xxxx_client_discount_m  (ID,CLIENT_ID,CLIENT_AVG_DISCOUNT,DT) values (s_xxxx_client_discount_m.NEXTVAL,327, 13, date'2016-03-01');</v>
      </c>
    </row>
    <row r="330" spans="1:47" s="330" customFormat="1" ht="15" customHeight="1" x14ac:dyDescent="0.3">
      <c r="A330" s="427">
        <v>29</v>
      </c>
      <c r="B330" s="431"/>
      <c r="C330" s="403" t="str">
        <f t="shared" si="249"/>
        <v>100029</v>
      </c>
      <c r="D330" s="403" t="str">
        <f t="shared" si="250"/>
        <v>100029/13</v>
      </c>
      <c r="E330" s="404" t="s">
        <v>251</v>
      </c>
      <c r="F330" s="404" t="s">
        <v>252</v>
      </c>
      <c r="G330" s="377">
        <v>1</v>
      </c>
      <c r="H330" s="379">
        <v>100239</v>
      </c>
      <c r="I330" s="403" t="str">
        <f t="shared" si="251"/>
        <v>Б-100239-13</v>
      </c>
      <c r="J330" s="381">
        <v>2</v>
      </c>
      <c r="K330" s="454">
        <v>29</v>
      </c>
      <c r="L330" s="403" t="s">
        <v>42</v>
      </c>
      <c r="M330" s="406">
        <v>1</v>
      </c>
      <c r="N330" s="403">
        <v>18</v>
      </c>
      <c r="O330" s="404" t="s">
        <v>170</v>
      </c>
      <c r="P330" s="404" t="s">
        <v>234</v>
      </c>
      <c r="Q330" s="404" t="s">
        <v>235</v>
      </c>
      <c r="R330" s="407" t="str">
        <f t="shared" si="252"/>
        <v>1002391</v>
      </c>
      <c r="S330" s="403">
        <v>1</v>
      </c>
      <c r="T330" s="404" t="s">
        <v>142</v>
      </c>
      <c r="U330" s="403">
        <v>60000</v>
      </c>
      <c r="V330" s="403">
        <f t="shared" si="253"/>
        <v>10800</v>
      </c>
      <c r="W330" s="403">
        <v>0</v>
      </c>
      <c r="X330" s="384">
        <v>328</v>
      </c>
      <c r="Y330" s="408" t="s">
        <v>47</v>
      </c>
      <c r="Z330" s="386">
        <f t="shared" si="254"/>
        <v>49200</v>
      </c>
      <c r="AA330" s="409"/>
      <c r="AB330" s="409"/>
      <c r="AC330" s="410">
        <f t="shared" si="255"/>
        <v>30000</v>
      </c>
      <c r="AD330" s="403"/>
      <c r="AE330" s="403"/>
      <c r="AF330" s="404" t="s">
        <v>231</v>
      </c>
      <c r="AG330" s="411">
        <v>8</v>
      </c>
      <c r="AH330" s="412">
        <v>13</v>
      </c>
      <c r="AI330" s="413" t="s">
        <v>229</v>
      </c>
      <c r="AJ330" s="404"/>
      <c r="AK330" s="404"/>
      <c r="AL330" s="407">
        <v>0</v>
      </c>
      <c r="AM330" s="403" t="s">
        <v>50</v>
      </c>
      <c r="AN330" s="403" t="s">
        <v>51</v>
      </c>
      <c r="AO330" s="403"/>
      <c r="AP330" s="407"/>
      <c r="AQ330" s="407"/>
      <c r="AR330" s="407"/>
      <c r="AS330" s="377">
        <v>29520</v>
      </c>
      <c r="AU33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100239, 'Б-100239-13',date'2016-03-05',2, 29, 29, 'RUR', 1, 18, date'2016-03-06', date'2016-03-07', 1002391, 1, to_date('2016-03-11 00:00:00','YYYY-MM-DD HH24:MI:SS'), 60000, 10800, 0, 328, 0, 'c1', 8,null);insert into xxxx_oebs_cash_payment_test (ID, INVOICE_ID, OEBS_PAYMENT, DOC_DATE, COMISS_DATE) values (s_xxxx_oebs_cash_payment_test.NEXTVAL, 100239, 30000, to_date('2016-03-11 00:00:00','YYYY-MM-DD HH24:MI:SS'), date'2016-03-31' );insert into xxxx_client_discount_m  (ID,CLIENT_ID,CLIENT_AVG_DISCOUNT,DT) values (s_xxxx_client_discount_m.NEXTVAL,328, 13, date'2016-03-01');</v>
      </c>
    </row>
    <row r="331" spans="1:47" x14ac:dyDescent="0.3">
      <c r="A331" s="427">
        <v>30</v>
      </c>
      <c r="B331" s="428"/>
      <c r="C331" s="377" t="str">
        <f>"1000"&amp;A331</f>
        <v>100030</v>
      </c>
      <c r="D331" s="377" t="str">
        <f>"1000"&amp;A331&amp;"/13"</f>
        <v>100030/13</v>
      </c>
      <c r="E331" s="378" t="s">
        <v>251</v>
      </c>
      <c r="F331" s="378" t="s">
        <v>252</v>
      </c>
      <c r="G331" s="377">
        <v>1</v>
      </c>
      <c r="H331" s="379">
        <v>100240</v>
      </c>
      <c r="I331" s="380" t="str">
        <f>"Б-"&amp;H331&amp;"-13"</f>
        <v>Б-100240-13</v>
      </c>
      <c r="J331" s="381">
        <v>2</v>
      </c>
      <c r="K331" s="457">
        <v>29</v>
      </c>
      <c r="L331" s="377" t="s">
        <v>42</v>
      </c>
      <c r="M331" s="381">
        <v>1</v>
      </c>
      <c r="N331" s="377">
        <v>18</v>
      </c>
      <c r="O331" s="378" t="s">
        <v>167</v>
      </c>
      <c r="P331" s="378" t="s">
        <v>234</v>
      </c>
      <c r="Q331" s="378" t="s">
        <v>235</v>
      </c>
      <c r="R331" s="383" t="str">
        <f>H331&amp;"1"</f>
        <v>1002401</v>
      </c>
      <c r="S331" s="380">
        <v>1</v>
      </c>
      <c r="T331" s="378" t="s">
        <v>139</v>
      </c>
      <c r="U331" s="377">
        <v>100000</v>
      </c>
      <c r="V331" s="377">
        <f>U331*0.18</f>
        <v>18000</v>
      </c>
      <c r="W331" s="377">
        <v>0</v>
      </c>
      <c r="X331" s="384">
        <v>329</v>
      </c>
      <c r="Y331" s="385" t="s">
        <v>47</v>
      </c>
      <c r="Z331" s="386">
        <f>U331-V331</f>
        <v>82000</v>
      </c>
      <c r="AA331" s="387"/>
      <c r="AB331" s="388"/>
      <c r="AC331" s="379">
        <f>U331*0.5</f>
        <v>50000</v>
      </c>
      <c r="AD331" s="377"/>
      <c r="AE331" s="377"/>
      <c r="AF331" s="378" t="s">
        <v>231</v>
      </c>
      <c r="AG331" s="389">
        <v>8</v>
      </c>
      <c r="AH331" s="390">
        <v>13</v>
      </c>
      <c r="AI331" s="391" t="s">
        <v>229</v>
      </c>
      <c r="AJ331" s="378"/>
      <c r="AK331" s="378"/>
      <c r="AL331" s="383">
        <v>0</v>
      </c>
      <c r="AM331" s="380" t="s">
        <v>50</v>
      </c>
      <c r="AN331" s="377" t="s">
        <v>51</v>
      </c>
      <c r="AO331" s="377"/>
      <c r="AP331" s="383"/>
      <c r="AQ331" s="383"/>
      <c r="AR331" s="383"/>
      <c r="AS331" s="383" t="s">
        <v>535</v>
      </c>
      <c r="AU33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100240, 'Б-100240-13',date'2016-03-02',2, 29, 29, 'RUR', 1, 18, date'2016-03-06', date'2016-03-07', 1002401, 1, to_date('2016-03-07 00:00:00','YYYY-MM-DD HH24:MI:SS'), 100000, 18000, 0, 329, 0, 'c1', 8,null);insert into xxxx_oebs_cash_payment_test (ID, INVOICE_ID, OEBS_PAYMENT, DOC_DATE, COMISS_DATE) values (s_xxxx_oebs_cash_payment_test.NEXTVAL, 100240, 50000, to_date('2016-03-07 00:00:00','YYYY-MM-DD HH24:MI:SS'), date'2016-03-31' );insert into xxxx_client_discount_m  (ID,CLIENT_ID,CLIENT_AVG_DISCOUNT,DT) values (s_xxxx_client_discount_m.NEXTVAL,329, 13, date'2016-03-01');</v>
      </c>
    </row>
    <row r="332" spans="1:47" ht="15" customHeight="1" x14ac:dyDescent="0.3">
      <c r="A332" s="427">
        <v>30</v>
      </c>
      <c r="B332" s="428"/>
      <c r="C332" s="377" t="str">
        <f t="shared" ref="C332:C336" si="256">"1000"&amp;A332</f>
        <v>100030</v>
      </c>
      <c r="D332" s="377" t="str">
        <f t="shared" ref="D332:D336" si="257">"1000"&amp;A332&amp;"/13"</f>
        <v>100030/13</v>
      </c>
      <c r="E332" s="378" t="s">
        <v>251</v>
      </c>
      <c r="F332" s="378" t="s">
        <v>252</v>
      </c>
      <c r="G332" s="377">
        <v>1</v>
      </c>
      <c r="H332" s="379">
        <v>100241</v>
      </c>
      <c r="I332" s="380" t="str">
        <f t="shared" ref="I332:I336" si="258">"Б-"&amp;H332&amp;"-13"</f>
        <v>Б-100241-13</v>
      </c>
      <c r="J332" s="381">
        <v>2</v>
      </c>
      <c r="K332" s="457">
        <v>29</v>
      </c>
      <c r="L332" s="377" t="s">
        <v>42</v>
      </c>
      <c r="M332" s="381">
        <v>1</v>
      </c>
      <c r="N332" s="377">
        <v>18</v>
      </c>
      <c r="O332" s="378" t="s">
        <v>168</v>
      </c>
      <c r="P332" s="378" t="s">
        <v>234</v>
      </c>
      <c r="Q332" s="378" t="s">
        <v>235</v>
      </c>
      <c r="R332" s="383" t="str">
        <f t="shared" ref="R332:R336" si="259">H332&amp;"1"</f>
        <v>1002411</v>
      </c>
      <c r="S332" s="380">
        <v>1</v>
      </c>
      <c r="T332" s="378" t="s">
        <v>140</v>
      </c>
      <c r="U332" s="377">
        <v>90000</v>
      </c>
      <c r="V332" s="377">
        <f t="shared" ref="V332:V336" si="260">U332*0.18</f>
        <v>16200</v>
      </c>
      <c r="W332" s="377">
        <v>0</v>
      </c>
      <c r="X332" s="384">
        <v>330</v>
      </c>
      <c r="Y332" s="385" t="s">
        <v>47</v>
      </c>
      <c r="Z332" s="386">
        <f t="shared" ref="Z332:Z336" si="261">U332-V332</f>
        <v>73800</v>
      </c>
      <c r="AA332" s="387"/>
      <c r="AB332" s="429"/>
      <c r="AC332" s="379">
        <f t="shared" ref="AC332:AC336" si="262">U332*0.5</f>
        <v>45000</v>
      </c>
      <c r="AD332" s="377"/>
      <c r="AE332" s="377"/>
      <c r="AF332" s="378" t="s">
        <v>231</v>
      </c>
      <c r="AG332" s="389">
        <v>8</v>
      </c>
      <c r="AH332" s="395">
        <v>7</v>
      </c>
      <c r="AI332" s="391" t="s">
        <v>229</v>
      </c>
      <c r="AJ332" s="378"/>
      <c r="AK332" s="378"/>
      <c r="AL332" s="383">
        <v>0</v>
      </c>
      <c r="AM332" s="380" t="s">
        <v>50</v>
      </c>
      <c r="AN332" s="377" t="s">
        <v>51</v>
      </c>
      <c r="AO332" s="377"/>
      <c r="AP332" s="383"/>
      <c r="AQ332" s="383"/>
      <c r="AR332" s="383"/>
      <c r="AS332" s="383" t="s">
        <v>536</v>
      </c>
      <c r="AU33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100241, 'Б-100241-13',date'2016-03-03',2, 29, 29, 'RUR', 1, 18, date'2016-03-06', date'2016-03-07', 1002411, 1, to_date('2016-03-08 00:00:00','YYYY-MM-DD HH24:MI:SS'), 90000, 16200, 0, 330, 0, 'c1', 8,null);insert into xxxx_oebs_cash_payment_test (ID, INVOICE_ID, OEBS_PAYMENT, DOC_DATE, COMISS_DATE) values (s_xxxx_oebs_cash_payment_test.NEXTVAL, 100241, 45000, to_date('2016-03-08 00:00:00','YYYY-MM-DD HH24:MI:SS'), date'2016-03-31' );insert into xxxx_client_discount_m  (ID,CLIENT_ID,CLIENT_AVG_DISCOUNT,DT) values (s_xxxx_client_discount_m.NEXTVAL,330, 7, date'2016-03-01');</v>
      </c>
    </row>
    <row r="333" spans="1:47" ht="15" customHeight="1" x14ac:dyDescent="0.3">
      <c r="A333" s="427">
        <v>30</v>
      </c>
      <c r="B333" s="428"/>
      <c r="C333" s="377" t="str">
        <f t="shared" si="256"/>
        <v>100030</v>
      </c>
      <c r="D333" s="377" t="str">
        <f t="shared" si="257"/>
        <v>100030/13</v>
      </c>
      <c r="E333" s="378" t="s">
        <v>251</v>
      </c>
      <c r="F333" s="378" t="s">
        <v>252</v>
      </c>
      <c r="G333" s="377">
        <v>1</v>
      </c>
      <c r="H333" s="379">
        <v>100242</v>
      </c>
      <c r="I333" s="380" t="str">
        <f t="shared" si="258"/>
        <v>Б-100242-13</v>
      </c>
      <c r="J333" s="381">
        <v>2</v>
      </c>
      <c r="K333" s="457">
        <v>29</v>
      </c>
      <c r="L333" s="377" t="s">
        <v>42</v>
      </c>
      <c r="M333" s="381">
        <v>1</v>
      </c>
      <c r="N333" s="377">
        <v>18</v>
      </c>
      <c r="O333" s="378" t="s">
        <v>168</v>
      </c>
      <c r="P333" s="378" t="s">
        <v>234</v>
      </c>
      <c r="Q333" s="378" t="s">
        <v>235</v>
      </c>
      <c r="R333" s="383" t="str">
        <f t="shared" si="259"/>
        <v>1002421</v>
      </c>
      <c r="S333" s="380">
        <v>1</v>
      </c>
      <c r="T333" s="378" t="s">
        <v>140</v>
      </c>
      <c r="U333" s="377">
        <v>90000</v>
      </c>
      <c r="V333" s="377">
        <f t="shared" si="260"/>
        <v>16200</v>
      </c>
      <c r="W333" s="377">
        <v>0</v>
      </c>
      <c r="X333" s="384">
        <v>331</v>
      </c>
      <c r="Y333" s="385" t="s">
        <v>47</v>
      </c>
      <c r="Z333" s="386">
        <f t="shared" si="261"/>
        <v>73800</v>
      </c>
      <c r="AA333" s="387"/>
      <c r="AB333" s="429"/>
      <c r="AC333" s="379">
        <f t="shared" si="262"/>
        <v>45000</v>
      </c>
      <c r="AD333" s="377"/>
      <c r="AE333" s="377"/>
      <c r="AF333" s="378" t="s">
        <v>231</v>
      </c>
      <c r="AG333" s="389">
        <v>8</v>
      </c>
      <c r="AH333" s="395">
        <v>7</v>
      </c>
      <c r="AI333" s="391" t="s">
        <v>229</v>
      </c>
      <c r="AJ333" s="378"/>
      <c r="AK333" s="378"/>
      <c r="AL333" s="383">
        <v>0</v>
      </c>
      <c r="AM333" s="380" t="s">
        <v>50</v>
      </c>
      <c r="AN333" s="377" t="s">
        <v>51</v>
      </c>
      <c r="AO333" s="377"/>
      <c r="AP333" s="383"/>
      <c r="AQ333" s="383"/>
      <c r="AR333" s="383"/>
      <c r="AS333" s="383" t="s">
        <v>537</v>
      </c>
      <c r="AU33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100242, 'Б-100242-13',date'2016-03-03',2, 29, 29, 'RUR', 1, 18, date'2016-03-06', date'2016-03-07', 1002421, 1, to_date('2016-03-08 00:00:00','YYYY-MM-DD HH24:MI:SS'), 90000, 16200, 0, 331, 0, 'c1', 8,null);insert into xxxx_oebs_cash_payment_test (ID, INVOICE_ID, OEBS_PAYMENT, DOC_DATE, COMISS_DATE) values (s_xxxx_oebs_cash_payment_test.NEXTVAL, 100242, 45000, to_date('2016-03-08 00:00:00','YYYY-MM-DD HH24:MI:SS'), date'2016-03-31' );insert into xxxx_client_discount_m  (ID,CLIENT_ID,CLIENT_AVG_DISCOUNT,DT) values (s_xxxx_client_discount_m.NEXTVAL,331, 7, date'2016-03-01');</v>
      </c>
    </row>
    <row r="334" spans="1:47" ht="15" customHeight="1" x14ac:dyDescent="0.3">
      <c r="A334" s="427">
        <v>30</v>
      </c>
      <c r="B334" s="428"/>
      <c r="C334" s="377" t="str">
        <f t="shared" si="256"/>
        <v>100030</v>
      </c>
      <c r="D334" s="377" t="str">
        <f t="shared" si="257"/>
        <v>100030/13</v>
      </c>
      <c r="E334" s="378" t="s">
        <v>251</v>
      </c>
      <c r="F334" s="378" t="s">
        <v>252</v>
      </c>
      <c r="G334" s="377">
        <v>1</v>
      </c>
      <c r="H334" s="379">
        <v>100243</v>
      </c>
      <c r="I334" s="380" t="str">
        <f t="shared" si="258"/>
        <v>Б-100243-13</v>
      </c>
      <c r="J334" s="381">
        <v>2</v>
      </c>
      <c r="K334" s="457">
        <v>29</v>
      </c>
      <c r="L334" s="377" t="s">
        <v>42</v>
      </c>
      <c r="M334" s="381">
        <v>1</v>
      </c>
      <c r="N334" s="377">
        <v>18</v>
      </c>
      <c r="O334" s="378" t="s">
        <v>169</v>
      </c>
      <c r="P334" s="378" t="s">
        <v>234</v>
      </c>
      <c r="Q334" s="378" t="s">
        <v>235</v>
      </c>
      <c r="R334" s="383" t="str">
        <f t="shared" si="259"/>
        <v>1002431</v>
      </c>
      <c r="S334" s="380">
        <v>1</v>
      </c>
      <c r="T334" s="378" t="s">
        <v>141</v>
      </c>
      <c r="U334" s="377">
        <v>80000</v>
      </c>
      <c r="V334" s="377">
        <f t="shared" si="260"/>
        <v>14400</v>
      </c>
      <c r="W334" s="377">
        <v>0</v>
      </c>
      <c r="X334" s="384">
        <v>332</v>
      </c>
      <c r="Y334" s="385" t="s">
        <v>47</v>
      </c>
      <c r="Z334" s="386">
        <f t="shared" si="261"/>
        <v>65600</v>
      </c>
      <c r="AA334" s="387"/>
      <c r="AB334" s="396"/>
      <c r="AC334" s="379">
        <f t="shared" si="262"/>
        <v>40000</v>
      </c>
      <c r="AD334" s="377"/>
      <c r="AE334" s="377"/>
      <c r="AF334" s="378" t="s">
        <v>231</v>
      </c>
      <c r="AG334" s="389">
        <v>8</v>
      </c>
      <c r="AH334" s="397">
        <v>20</v>
      </c>
      <c r="AI334" s="391" t="s">
        <v>229</v>
      </c>
      <c r="AJ334" s="378"/>
      <c r="AK334" s="378"/>
      <c r="AL334" s="383">
        <v>0</v>
      </c>
      <c r="AM334" s="380" t="s">
        <v>50</v>
      </c>
      <c r="AN334" s="377" t="s">
        <v>51</v>
      </c>
      <c r="AO334" s="377"/>
      <c r="AP334" s="383"/>
      <c r="AQ334" s="383"/>
      <c r="AR334" s="383"/>
      <c r="AS334">
        <v>157440</v>
      </c>
      <c r="AU33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100243, 'Б-100243-13',date'2016-03-04',2, 29, 29, 'RUR', 1, 18, date'2016-03-06', date'2016-03-07', 1002431, 1, to_date('2016-03-09 00:00:00','YYYY-MM-DD HH24:MI:SS'), 80000, 14400, 0, 332, 0, 'c1', 8,null);insert into xxxx_oebs_cash_payment_test (ID, INVOICE_ID, OEBS_PAYMENT, DOC_DATE, COMISS_DATE) values (s_xxxx_oebs_cash_payment_test.NEXTVAL, 100243, 40000, to_date('2016-03-09 00:00:00','YYYY-MM-DD HH24:MI:SS'), date'2016-03-31' );insert into xxxx_client_discount_m  (ID,CLIENT_ID,CLIENT_AVG_DISCOUNT,DT) values (s_xxxx_client_discount_m.NEXTVAL,332, 20, date'2016-03-01');</v>
      </c>
    </row>
    <row r="335" spans="1:47" s="329" customFormat="1" ht="15" customHeight="1" x14ac:dyDescent="0.3">
      <c r="A335" s="427">
        <v>30</v>
      </c>
      <c r="B335" s="439"/>
      <c r="C335" s="380" t="str">
        <f t="shared" si="256"/>
        <v>100030</v>
      </c>
      <c r="D335" s="380" t="str">
        <f t="shared" si="257"/>
        <v>100030/13</v>
      </c>
      <c r="E335" s="455" t="s">
        <v>251</v>
      </c>
      <c r="F335" s="455" t="s">
        <v>252</v>
      </c>
      <c r="G335" s="380">
        <v>1</v>
      </c>
      <c r="H335" s="379">
        <v>100244</v>
      </c>
      <c r="I335" s="380" t="str">
        <f t="shared" si="258"/>
        <v>Б-100244-13</v>
      </c>
      <c r="J335" s="456">
        <v>2</v>
      </c>
      <c r="K335" s="457">
        <v>29</v>
      </c>
      <c r="L335" s="380" t="s">
        <v>42</v>
      </c>
      <c r="M335" s="456">
        <v>1</v>
      </c>
      <c r="N335" s="380">
        <v>18</v>
      </c>
      <c r="O335" s="455" t="s">
        <v>170</v>
      </c>
      <c r="P335" s="455" t="s">
        <v>234</v>
      </c>
      <c r="Q335" s="455" t="s">
        <v>235</v>
      </c>
      <c r="R335" s="380" t="str">
        <f t="shared" si="259"/>
        <v>1002441</v>
      </c>
      <c r="S335" s="380">
        <v>1</v>
      </c>
      <c r="T335" s="455" t="s">
        <v>142</v>
      </c>
      <c r="U335" s="380">
        <v>60000</v>
      </c>
      <c r="V335" s="380">
        <f t="shared" si="260"/>
        <v>10800</v>
      </c>
      <c r="W335" s="380">
        <v>0</v>
      </c>
      <c r="X335" s="384">
        <v>333</v>
      </c>
      <c r="Y335" s="458" t="s">
        <v>47</v>
      </c>
      <c r="Z335" s="459">
        <f t="shared" si="261"/>
        <v>49200</v>
      </c>
      <c r="AA335" s="460"/>
      <c r="AB335" s="460"/>
      <c r="AC335" s="415">
        <f t="shared" si="262"/>
        <v>30000</v>
      </c>
      <c r="AD335" s="380"/>
      <c r="AE335" s="380"/>
      <c r="AF335" s="455" t="s">
        <v>231</v>
      </c>
      <c r="AG335" s="461">
        <v>8</v>
      </c>
      <c r="AH335" s="462">
        <v>13</v>
      </c>
      <c r="AI335" s="463" t="s">
        <v>229</v>
      </c>
      <c r="AJ335" s="455"/>
      <c r="AK335" s="455"/>
      <c r="AL335" s="380">
        <v>0</v>
      </c>
      <c r="AM335" s="380" t="s">
        <v>50</v>
      </c>
      <c r="AN335" s="380" t="s">
        <v>51</v>
      </c>
      <c r="AO335" s="380"/>
      <c r="AP335" s="380"/>
      <c r="AQ335" s="380"/>
      <c r="AR335" s="380"/>
      <c r="AS335" s="380"/>
      <c r="AU335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100244, 'Б-100244-13',date'2016-03-05',2, 29, 29, 'RUR', 1, 18, date'2016-03-06', date'2016-03-07', 1002441, 1, to_date('2016-03-11 00:00:00','YYYY-MM-DD HH24:MI:SS'), 60000, 10800, 0, 333, 0, 'c1', 8,null);insert into xxxx_oebs_cash_payment_test (ID, INVOICE_ID, OEBS_PAYMENT, DOC_DATE, COMISS_DATE) values (s_xxxx_oebs_cash_payment_test.NEXTVAL, 100244, 30000, to_date('2016-03-11 00:00:00','YYYY-MM-DD HH24:MI:SS'), date'2016-03-31' );insert into xxxx_client_discount_m  (ID,CLIENT_ID,CLIENT_AVG_DISCOUNT,DT) values (s_xxxx_client_discount_m.NEXTVAL,333, 13, date'2016-03-01');</v>
      </c>
    </row>
    <row r="336" spans="1:47" s="330" customFormat="1" ht="15" customHeight="1" x14ac:dyDescent="0.3">
      <c r="A336" s="427">
        <v>30</v>
      </c>
      <c r="B336" s="431"/>
      <c r="C336" s="403" t="str">
        <f t="shared" si="256"/>
        <v>100030</v>
      </c>
      <c r="D336" s="403" t="str">
        <f t="shared" si="257"/>
        <v>100030/13</v>
      </c>
      <c r="E336" s="404" t="s">
        <v>251</v>
      </c>
      <c r="F336" s="404" t="s">
        <v>252</v>
      </c>
      <c r="G336" s="377">
        <v>1</v>
      </c>
      <c r="H336" s="379">
        <v>100245</v>
      </c>
      <c r="I336" s="403" t="str">
        <f t="shared" si="258"/>
        <v>Б-100245-13</v>
      </c>
      <c r="J336" s="381">
        <v>2</v>
      </c>
      <c r="K336" s="454">
        <v>29</v>
      </c>
      <c r="L336" s="403" t="s">
        <v>42</v>
      </c>
      <c r="M336" s="406">
        <v>1</v>
      </c>
      <c r="N336" s="403">
        <v>18</v>
      </c>
      <c r="O336" s="404" t="s">
        <v>170</v>
      </c>
      <c r="P336" s="404" t="s">
        <v>234</v>
      </c>
      <c r="Q336" s="404" t="s">
        <v>235</v>
      </c>
      <c r="R336" s="407" t="str">
        <f t="shared" si="259"/>
        <v>1002451</v>
      </c>
      <c r="S336" s="403">
        <v>1</v>
      </c>
      <c r="T336" s="404" t="s">
        <v>142</v>
      </c>
      <c r="U336" s="403">
        <v>60000</v>
      </c>
      <c r="V336" s="403">
        <f t="shared" si="260"/>
        <v>10800</v>
      </c>
      <c r="W336" s="403">
        <v>0</v>
      </c>
      <c r="X336" s="384">
        <v>334</v>
      </c>
      <c r="Y336" s="408" t="s">
        <v>47</v>
      </c>
      <c r="Z336" s="386">
        <f t="shared" si="261"/>
        <v>49200</v>
      </c>
      <c r="AA336" s="409"/>
      <c r="AB336" s="409"/>
      <c r="AC336" s="410">
        <f t="shared" si="262"/>
        <v>30000</v>
      </c>
      <c r="AD336" s="403"/>
      <c r="AE336" s="403"/>
      <c r="AF336" s="404" t="s">
        <v>231</v>
      </c>
      <c r="AG336" s="411">
        <v>8</v>
      </c>
      <c r="AH336" s="412">
        <v>13</v>
      </c>
      <c r="AI336" s="413" t="s">
        <v>229</v>
      </c>
      <c r="AJ336" s="404"/>
      <c r="AK336" s="404"/>
      <c r="AL336" s="407">
        <v>0</v>
      </c>
      <c r="AM336" s="403" t="s">
        <v>50</v>
      </c>
      <c r="AN336" s="403" t="s">
        <v>51</v>
      </c>
      <c r="AO336" s="403"/>
      <c r="AP336" s="407"/>
      <c r="AQ336" s="407"/>
      <c r="AR336" s="407"/>
      <c r="AS336" s="377"/>
      <c r="AU33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100245, 'Б-100245-13',date'2016-03-05',2, 29, 29, 'RUR', 1, 18, date'2016-03-06', date'2016-03-07', 1002451, 1, to_date('2016-03-11 00:00:00','YYYY-MM-DD HH24:MI:SS'), 60000, 10800, 0, 334, 0, 'c1', 8,null);insert into xxxx_oebs_cash_payment_test (ID, INVOICE_ID, OEBS_PAYMENT, DOC_DATE, COMISS_DATE) values (s_xxxx_oebs_cash_payment_test.NEXTVAL, 100245, 30000, to_date('2016-03-11 00:00:00','YYYY-MM-DD HH24:MI:SS'), date'2016-03-31' );insert into xxxx_client_discount_m  (ID,CLIENT_ID,CLIENT_AVG_DISCOUNT,DT) values (s_xxxx_client_discount_m.NEXTVAL,334, 13, date'2016-03-01');</v>
      </c>
    </row>
    <row r="337" spans="1:47" x14ac:dyDescent="0.3">
      <c r="A337" s="427">
        <v>31</v>
      </c>
      <c r="B337" s="428"/>
      <c r="C337" s="377" t="str">
        <f>"1000"&amp;A337</f>
        <v>100031</v>
      </c>
      <c r="D337" s="377" t="str">
        <f>"1000"&amp;A337&amp;"/13"</f>
        <v>100031/13</v>
      </c>
      <c r="E337" s="378" t="s">
        <v>251</v>
      </c>
      <c r="F337" s="378" t="s">
        <v>252</v>
      </c>
      <c r="G337" s="377">
        <v>1</v>
      </c>
      <c r="H337" s="379">
        <v>100246</v>
      </c>
      <c r="I337" s="380" t="str">
        <f>"Б-"&amp;H337&amp;"-13"</f>
        <v>Б-100246-13</v>
      </c>
      <c r="J337" s="381">
        <v>2</v>
      </c>
      <c r="K337" s="377">
        <v>7</v>
      </c>
      <c r="L337" s="377" t="s">
        <v>42</v>
      </c>
      <c r="M337" s="381">
        <v>1</v>
      </c>
      <c r="N337" s="377">
        <v>18</v>
      </c>
      <c r="O337" s="378" t="s">
        <v>167</v>
      </c>
      <c r="P337" s="378" t="s">
        <v>234</v>
      </c>
      <c r="Q337" s="378" t="s">
        <v>235</v>
      </c>
      <c r="R337" s="383" t="str">
        <f>H337&amp;"1"</f>
        <v>1002461</v>
      </c>
      <c r="S337" s="380">
        <v>1</v>
      </c>
      <c r="T337" s="378" t="s">
        <v>139</v>
      </c>
      <c r="U337" s="377">
        <v>100000</v>
      </c>
      <c r="V337" s="377">
        <f>U337*0.18</f>
        <v>18000</v>
      </c>
      <c r="W337" s="377">
        <v>0</v>
      </c>
      <c r="X337" s="384">
        <v>335</v>
      </c>
      <c r="Y337" s="385" t="s">
        <v>47</v>
      </c>
      <c r="Z337" s="386">
        <f>U337-V337</f>
        <v>82000</v>
      </c>
      <c r="AA337" s="387"/>
      <c r="AB337" s="388"/>
      <c r="AC337" s="379">
        <f>U337*0.5</f>
        <v>50000</v>
      </c>
      <c r="AD337" s="377"/>
      <c r="AE337" s="377"/>
      <c r="AF337" s="378" t="s">
        <v>231</v>
      </c>
      <c r="AG337" s="389">
        <v>8</v>
      </c>
      <c r="AH337" s="390">
        <v>13</v>
      </c>
      <c r="AI337" s="391" t="s">
        <v>229</v>
      </c>
      <c r="AJ337" s="378"/>
      <c r="AK337" s="378"/>
      <c r="AL337" s="383">
        <v>0</v>
      </c>
      <c r="AM337" s="380" t="s">
        <v>50</v>
      </c>
      <c r="AN337" s="377" t="s">
        <v>51</v>
      </c>
      <c r="AO337" s="377"/>
      <c r="AP337" s="383"/>
      <c r="AQ337" s="383"/>
      <c r="AR337" s="383"/>
      <c r="AS337" s="383" t="s">
        <v>532</v>
      </c>
      <c r="AU33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100246, 'Б-100246-13',date'2016-03-02',2, 7, 7, 'RUR', 1, 18, date'2016-03-06', date'2016-03-07', 1002461, 1, to_date('2016-03-07 00:00:00','YYYY-MM-DD HH24:MI:SS'), 100000, 18000, 0, 335, 0, 'c1', 8,null);insert into xxxx_oebs_cash_payment_test (ID, INVOICE_ID, OEBS_PAYMENT, DOC_DATE, COMISS_DATE) values (s_xxxx_oebs_cash_payment_test.NEXTVAL, 100246, 50000, to_date('2016-03-07 00:00:00','YYYY-MM-DD HH24:MI:SS'), date'2016-03-31' );insert into xxxx_client_discount_m  (ID,CLIENT_ID,CLIENT_AVG_DISCOUNT,DT) values (s_xxxx_client_discount_m.NEXTVAL,335, 13, date'2016-03-01');</v>
      </c>
    </row>
    <row r="338" spans="1:47" ht="15" customHeight="1" x14ac:dyDescent="0.3">
      <c r="A338" s="427">
        <v>31</v>
      </c>
      <c r="B338" s="428"/>
      <c r="C338" s="377" t="str">
        <f t="shared" ref="C338:C342" si="263">"1000"&amp;A338</f>
        <v>100031</v>
      </c>
      <c r="D338" s="377" t="str">
        <f t="shared" ref="D338:D342" si="264">"1000"&amp;A338&amp;"/13"</f>
        <v>100031/13</v>
      </c>
      <c r="E338" s="378" t="s">
        <v>251</v>
      </c>
      <c r="F338" s="378" t="s">
        <v>252</v>
      </c>
      <c r="G338" s="377">
        <v>1</v>
      </c>
      <c r="H338" s="379">
        <v>100247</v>
      </c>
      <c r="I338" s="380" t="str">
        <f t="shared" ref="I338:I342" si="265">"Б-"&amp;H338&amp;"-13"</f>
        <v>Б-100247-13</v>
      </c>
      <c r="J338" s="381">
        <v>2</v>
      </c>
      <c r="K338" s="377">
        <v>7</v>
      </c>
      <c r="L338" s="377" t="s">
        <v>42</v>
      </c>
      <c r="M338" s="381">
        <v>1</v>
      </c>
      <c r="N338" s="377">
        <v>18</v>
      </c>
      <c r="O338" s="378" t="s">
        <v>168</v>
      </c>
      <c r="P338" s="378" t="s">
        <v>234</v>
      </c>
      <c r="Q338" s="378" t="s">
        <v>235</v>
      </c>
      <c r="R338" s="383" t="str">
        <f t="shared" ref="R338:R342" si="266">H338&amp;"1"</f>
        <v>1002471</v>
      </c>
      <c r="S338" s="380">
        <v>1</v>
      </c>
      <c r="T338" s="378" t="s">
        <v>140</v>
      </c>
      <c r="U338" s="377">
        <v>90000</v>
      </c>
      <c r="V338" s="377">
        <f t="shared" ref="V338:V342" si="267">U338*0.18</f>
        <v>16200</v>
      </c>
      <c r="W338" s="377">
        <v>0</v>
      </c>
      <c r="X338" s="384">
        <v>336</v>
      </c>
      <c r="Y338" s="385" t="s">
        <v>47</v>
      </c>
      <c r="Z338" s="386">
        <f t="shared" ref="Z338:Z342" si="268">U338-V338</f>
        <v>73800</v>
      </c>
      <c r="AA338" s="387"/>
      <c r="AB338" s="429"/>
      <c r="AC338" s="379">
        <f t="shared" ref="AC338:AC342" si="269">U338*0.5</f>
        <v>45000</v>
      </c>
      <c r="AD338" s="377"/>
      <c r="AE338" s="377"/>
      <c r="AF338" s="378" t="s">
        <v>231</v>
      </c>
      <c r="AG338" s="389">
        <v>8</v>
      </c>
      <c r="AH338" s="395">
        <v>7</v>
      </c>
      <c r="AI338" s="391" t="s">
        <v>229</v>
      </c>
      <c r="AJ338" s="378"/>
      <c r="AK338" s="378"/>
      <c r="AL338" s="383">
        <v>0</v>
      </c>
      <c r="AM338" s="380" t="s">
        <v>50</v>
      </c>
      <c r="AN338" s="377" t="s">
        <v>51</v>
      </c>
      <c r="AO338" s="377"/>
      <c r="AP338" s="383"/>
      <c r="AQ338" s="383"/>
      <c r="AR338" s="383"/>
      <c r="AS338" s="383" t="s">
        <v>538</v>
      </c>
      <c r="AU33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100247, 'Б-100247-13',date'2016-03-03',2, 7, 7, 'RUR', 1, 18, date'2016-03-06', date'2016-03-07', 1002471, 1, to_date('2016-03-08 00:00:00','YYYY-MM-DD HH24:MI:SS'), 90000, 16200, 0, 336, 0, 'c1', 8,null);insert into xxxx_oebs_cash_payment_test (ID, INVOICE_ID, OEBS_PAYMENT, DOC_DATE, COMISS_DATE) values (s_xxxx_oebs_cash_payment_test.NEXTVAL, 100247, 45000, to_date('2016-03-08 00:00:00','YYYY-MM-DD HH24:MI:SS'), date'2016-03-31' );insert into xxxx_client_discount_m  (ID,CLIENT_ID,CLIENT_AVG_DISCOUNT,DT) values (s_xxxx_client_discount_m.NEXTVAL,336, 7, date'2016-03-01');</v>
      </c>
    </row>
    <row r="339" spans="1:47" ht="15" customHeight="1" x14ac:dyDescent="0.3">
      <c r="A339" s="427">
        <v>31</v>
      </c>
      <c r="B339" s="428"/>
      <c r="C339" s="377" t="str">
        <f t="shared" si="263"/>
        <v>100031</v>
      </c>
      <c r="D339" s="377" t="str">
        <f t="shared" si="264"/>
        <v>100031/13</v>
      </c>
      <c r="E339" s="378" t="s">
        <v>251</v>
      </c>
      <c r="F339" s="378" t="s">
        <v>252</v>
      </c>
      <c r="G339" s="377">
        <v>1</v>
      </c>
      <c r="H339" s="379">
        <v>100248</v>
      </c>
      <c r="I339" s="380" t="str">
        <f t="shared" si="265"/>
        <v>Б-100248-13</v>
      </c>
      <c r="J339" s="381">
        <v>2</v>
      </c>
      <c r="K339" s="377">
        <v>7</v>
      </c>
      <c r="L339" s="377" t="s">
        <v>42</v>
      </c>
      <c r="M339" s="381">
        <v>1</v>
      </c>
      <c r="N339" s="377">
        <v>18</v>
      </c>
      <c r="O339" s="378" t="s">
        <v>168</v>
      </c>
      <c r="P339" s="378" t="s">
        <v>234</v>
      </c>
      <c r="Q339" s="378" t="s">
        <v>235</v>
      </c>
      <c r="R339" s="383" t="str">
        <f t="shared" si="266"/>
        <v>1002481</v>
      </c>
      <c r="S339" s="380">
        <v>1</v>
      </c>
      <c r="T339" s="378" t="s">
        <v>140</v>
      </c>
      <c r="U339" s="377">
        <v>90000</v>
      </c>
      <c r="V339" s="377">
        <f t="shared" si="267"/>
        <v>16200</v>
      </c>
      <c r="W339" s="377">
        <v>0</v>
      </c>
      <c r="X339" s="384">
        <v>337</v>
      </c>
      <c r="Y339" s="385" t="s">
        <v>47</v>
      </c>
      <c r="Z339" s="386">
        <f t="shared" si="268"/>
        <v>73800</v>
      </c>
      <c r="AA339" s="387"/>
      <c r="AB339" s="429"/>
      <c r="AC339" s="379">
        <f t="shared" si="269"/>
        <v>45000</v>
      </c>
      <c r="AD339" s="377"/>
      <c r="AE339" s="377"/>
      <c r="AF339" s="378" t="s">
        <v>231</v>
      </c>
      <c r="AG339" s="389">
        <v>8</v>
      </c>
      <c r="AH339" s="395">
        <v>7</v>
      </c>
      <c r="AI339" s="391" t="s">
        <v>229</v>
      </c>
      <c r="AJ339" s="378"/>
      <c r="AK339" s="378"/>
      <c r="AL339" s="383">
        <v>0</v>
      </c>
      <c r="AM339" s="380" t="s">
        <v>50</v>
      </c>
      <c r="AN339" s="377" t="s">
        <v>51</v>
      </c>
      <c r="AO339" s="377"/>
      <c r="AP339" s="383"/>
      <c r="AQ339" s="383"/>
      <c r="AR339" s="383"/>
      <c r="AS339" s="383" t="s">
        <v>539</v>
      </c>
      <c r="AU33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100248, 'Б-100248-13',date'2016-03-03',2, 7, 7, 'RUR', 1, 18, date'2016-03-06', date'2016-03-07', 1002481, 1, to_date('2016-03-08 00:00:00','YYYY-MM-DD HH24:MI:SS'), 90000, 16200, 0, 337,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(s_xxxx_client_discount_m.NEXTVAL,337, 7, date'2016-03-01');</v>
      </c>
    </row>
    <row r="340" spans="1:47" ht="15" customHeight="1" x14ac:dyDescent="0.3">
      <c r="A340" s="427">
        <v>31</v>
      </c>
      <c r="B340" s="428"/>
      <c r="C340" s="377" t="str">
        <f t="shared" si="263"/>
        <v>100031</v>
      </c>
      <c r="D340" s="377" t="str">
        <f t="shared" si="264"/>
        <v>100031/13</v>
      </c>
      <c r="E340" s="378" t="s">
        <v>251</v>
      </c>
      <c r="F340" s="378" t="s">
        <v>252</v>
      </c>
      <c r="G340" s="377">
        <v>1</v>
      </c>
      <c r="H340" s="379">
        <v>100249</v>
      </c>
      <c r="I340" s="380" t="str">
        <f t="shared" si="265"/>
        <v>Б-100249-13</v>
      </c>
      <c r="J340" s="381">
        <v>2</v>
      </c>
      <c r="K340" s="398">
        <v>11</v>
      </c>
      <c r="L340" s="377" t="s">
        <v>42</v>
      </c>
      <c r="M340" s="381">
        <v>1</v>
      </c>
      <c r="N340" s="377">
        <v>18</v>
      </c>
      <c r="O340" s="378" t="s">
        <v>169</v>
      </c>
      <c r="P340" s="378" t="s">
        <v>234</v>
      </c>
      <c r="Q340" s="378" t="s">
        <v>235</v>
      </c>
      <c r="R340" s="383" t="str">
        <f t="shared" si="266"/>
        <v>1002491</v>
      </c>
      <c r="S340" s="380">
        <v>1</v>
      </c>
      <c r="T340" s="378" t="s">
        <v>141</v>
      </c>
      <c r="U340" s="377">
        <v>80000</v>
      </c>
      <c r="V340" s="377">
        <f t="shared" si="267"/>
        <v>14400</v>
      </c>
      <c r="W340" s="377">
        <v>0</v>
      </c>
      <c r="X340" s="384">
        <v>338</v>
      </c>
      <c r="Y340" s="385" t="s">
        <v>47</v>
      </c>
      <c r="Z340" s="386">
        <f t="shared" si="268"/>
        <v>65600</v>
      </c>
      <c r="AA340" s="387"/>
      <c r="AB340" s="396"/>
      <c r="AC340" s="379">
        <f t="shared" si="269"/>
        <v>40000</v>
      </c>
      <c r="AD340" s="377"/>
      <c r="AE340" s="377"/>
      <c r="AF340" s="378" t="s">
        <v>231</v>
      </c>
      <c r="AG340" s="389">
        <v>8</v>
      </c>
      <c r="AH340" s="397">
        <v>20</v>
      </c>
      <c r="AI340" s="391" t="s">
        <v>229</v>
      </c>
      <c r="AJ340" s="378"/>
      <c r="AK340" s="378"/>
      <c r="AL340" s="383">
        <v>0</v>
      </c>
      <c r="AM340" s="380" t="s">
        <v>50</v>
      </c>
      <c r="AN340" s="377" t="s">
        <v>51</v>
      </c>
      <c r="AO340" s="377"/>
      <c r="AP340" s="383"/>
      <c r="AQ340" s="383"/>
      <c r="AR340" s="383"/>
      <c r="AS340" s="383"/>
      <c r="AU34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100249, 'Б-100249-13',date'2016-03-04',2, 11, 11, 'RUR', 1, 18, date'2016-03-06', date'2016-03-07', 1002491, 1, to_date('2016-03-09 00:00:00','YYYY-MM-DD HH24:MI:SS'), 80000, 14400, 0, 338, 0, 'c1', 8,null);insert into xxxx_oebs_cash_payment_test (ID, INVOICE_ID, OEBS_PAYMENT, DOC_DATE, COMISS_DATE) values (s_xxxx_oebs_cash_payment_test.NEXTVAL, 100249, 40000, to_date('2016-03-09 00:00:00','YYYY-MM-DD HH24:MI:SS'), date'2016-03-31' );insert into xxxx_client_discount_m  (ID,CLIENT_ID,CLIENT_AVG_DISCOUNT,DT) values (s_xxxx_client_discount_m.NEXTVAL,338, 20, date'2016-03-01');</v>
      </c>
    </row>
    <row r="341" spans="1:47" s="329" customFormat="1" ht="15" customHeight="1" x14ac:dyDescent="0.3">
      <c r="A341" s="427">
        <v>31</v>
      </c>
      <c r="B341" s="439"/>
      <c r="C341" s="380" t="str">
        <f t="shared" si="263"/>
        <v>100031</v>
      </c>
      <c r="D341" s="380" t="str">
        <f t="shared" si="264"/>
        <v>100031/13</v>
      </c>
      <c r="E341" s="455" t="s">
        <v>251</v>
      </c>
      <c r="F341" s="455" t="s">
        <v>252</v>
      </c>
      <c r="G341" s="380">
        <v>1</v>
      </c>
      <c r="H341" s="379">
        <v>100250</v>
      </c>
      <c r="I341" s="380" t="str">
        <f t="shared" si="265"/>
        <v>Б-100250-13</v>
      </c>
      <c r="J341" s="456">
        <v>2</v>
      </c>
      <c r="K341" s="457">
        <v>29</v>
      </c>
      <c r="L341" s="380" t="s">
        <v>42</v>
      </c>
      <c r="M341" s="456">
        <v>1</v>
      </c>
      <c r="N341" s="380">
        <v>18</v>
      </c>
      <c r="O341" s="455" t="s">
        <v>170</v>
      </c>
      <c r="P341" s="455" t="s">
        <v>234</v>
      </c>
      <c r="Q341" s="455" t="s">
        <v>235</v>
      </c>
      <c r="R341" s="380" t="str">
        <f t="shared" si="266"/>
        <v>1002501</v>
      </c>
      <c r="S341" s="380">
        <v>1</v>
      </c>
      <c r="T341" s="455" t="s">
        <v>142</v>
      </c>
      <c r="U341" s="380">
        <v>10000</v>
      </c>
      <c r="V341" s="380">
        <f t="shared" si="267"/>
        <v>1800</v>
      </c>
      <c r="W341" s="380">
        <v>0</v>
      </c>
      <c r="X341" s="384">
        <v>339</v>
      </c>
      <c r="Y341" s="458" t="s">
        <v>47</v>
      </c>
      <c r="Z341" s="459">
        <f t="shared" si="268"/>
        <v>8200</v>
      </c>
      <c r="AA341" s="460"/>
      <c r="AB341" s="460"/>
      <c r="AC341" s="415">
        <f t="shared" si="269"/>
        <v>5000</v>
      </c>
      <c r="AD341" s="380"/>
      <c r="AE341" s="380"/>
      <c r="AF341" s="455" t="s">
        <v>231</v>
      </c>
      <c r="AG341" s="461">
        <v>8</v>
      </c>
      <c r="AH341" s="462">
        <v>13</v>
      </c>
      <c r="AI341" s="463" t="s">
        <v>229</v>
      </c>
      <c r="AJ341" s="455"/>
      <c r="AK341" s="455"/>
      <c r="AL341" s="380">
        <v>0</v>
      </c>
      <c r="AM341" s="380" t="s">
        <v>50</v>
      </c>
      <c r="AN341" s="380" t="s">
        <v>51</v>
      </c>
      <c r="AO341" s="380"/>
      <c r="AP341" s="380"/>
      <c r="AQ341" s="380"/>
      <c r="AR341" s="380"/>
      <c r="AS341" s="380"/>
      <c r="AU341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100250, 'Б-100250-13',date'2016-03-05',2, 29, 29, 'RUR', 1, 18, date'2016-03-06', date'2016-03-07', 1002501, 1, to_date('2016-03-11 00:00:00','YYYY-MM-DD HH24:MI:SS'), 10000, 1800, 0, 339, 0, 'c1', 8,null);insert into xxxx_oebs_cash_payment_test (ID, INVOICE_ID, OEBS_PAYMENT, DOC_DATE, COMISS_DATE) values (s_xxxx_oebs_cash_payment_test.NEXTVAL, 100250, 5000, to_date('2016-03-11 00:00:00','YYYY-MM-DD HH24:MI:SS'), date'2016-03-31' );insert into xxxx_client_discount_m  (ID,CLIENT_ID,CLIENT_AVG_DISCOUNT,DT) values (s_xxxx_client_discount_m.NEXTVAL,339, 13, date'2016-03-01');</v>
      </c>
    </row>
    <row r="342" spans="1:47" s="330" customFormat="1" ht="15" customHeight="1" x14ac:dyDescent="0.3">
      <c r="A342" s="427">
        <v>31</v>
      </c>
      <c r="B342" s="431"/>
      <c r="C342" s="403" t="str">
        <f t="shared" si="263"/>
        <v>100031</v>
      </c>
      <c r="D342" s="403" t="str">
        <f t="shared" si="264"/>
        <v>100031/13</v>
      </c>
      <c r="E342" s="404" t="s">
        <v>251</v>
      </c>
      <c r="F342" s="404" t="s">
        <v>252</v>
      </c>
      <c r="G342" s="377">
        <v>1</v>
      </c>
      <c r="H342" s="379">
        <v>100251</v>
      </c>
      <c r="I342" s="403" t="str">
        <f t="shared" si="265"/>
        <v>Б-100251-13</v>
      </c>
      <c r="J342" s="381">
        <v>2</v>
      </c>
      <c r="K342" s="454">
        <v>29</v>
      </c>
      <c r="L342" s="403" t="s">
        <v>42</v>
      </c>
      <c r="M342" s="406">
        <v>1</v>
      </c>
      <c r="N342" s="403">
        <v>18</v>
      </c>
      <c r="O342" s="404" t="s">
        <v>170</v>
      </c>
      <c r="P342" s="404" t="s">
        <v>234</v>
      </c>
      <c r="Q342" s="404" t="s">
        <v>235</v>
      </c>
      <c r="R342" s="407" t="str">
        <f t="shared" si="266"/>
        <v>1002511</v>
      </c>
      <c r="S342" s="403">
        <v>1</v>
      </c>
      <c r="T342" s="404" t="s">
        <v>142</v>
      </c>
      <c r="U342" s="380">
        <v>10000</v>
      </c>
      <c r="V342" s="403">
        <f t="shared" si="267"/>
        <v>1800</v>
      </c>
      <c r="W342" s="403">
        <v>0</v>
      </c>
      <c r="X342" s="384">
        <v>340</v>
      </c>
      <c r="Y342" s="408" t="s">
        <v>47</v>
      </c>
      <c r="Z342" s="386">
        <f t="shared" si="268"/>
        <v>8200</v>
      </c>
      <c r="AA342" s="409"/>
      <c r="AB342" s="409"/>
      <c r="AC342" s="410">
        <f t="shared" si="269"/>
        <v>5000</v>
      </c>
      <c r="AD342" s="403"/>
      <c r="AE342" s="403"/>
      <c r="AF342" s="404" t="s">
        <v>231</v>
      </c>
      <c r="AG342" s="411">
        <v>8</v>
      </c>
      <c r="AH342" s="412">
        <v>13</v>
      </c>
      <c r="AI342" s="413" t="s">
        <v>229</v>
      </c>
      <c r="AJ342" s="404"/>
      <c r="AK342" s="404"/>
      <c r="AL342" s="407">
        <v>0</v>
      </c>
      <c r="AM342" s="403" t="s">
        <v>50</v>
      </c>
      <c r="AN342" s="403" t="s">
        <v>51</v>
      </c>
      <c r="AO342" s="403"/>
      <c r="AP342" s="407"/>
      <c r="AQ342" s="407"/>
      <c r="AR342" s="407"/>
      <c r="AS342" s="377"/>
      <c r="AU34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100251, 'Б-100251-13',date'2016-03-05',2, 29, 29, 'RUR', 1, 18, date'2016-03-06', date'2016-03-07', 1002511, 1, to_date('2016-03-11 00:00:00','YYYY-MM-DD HH24:MI:SS'), 10000, 1800, 0, 340, 0, 'c1', 8,null);insert into xxxx_oebs_cash_payment_test (ID, INVOICE_ID, OEBS_PAYMENT, DOC_DATE, COMISS_DATE) values (s_xxxx_oebs_cash_payment_test.NEXTVAL, 100251, 5000, to_date('2016-03-11 00:00:00','YYYY-MM-DD HH24:MI:SS'), date'2016-03-31' );insert into xxxx_client_discount_m  (ID,CLIENT_ID,CLIENT_AVG_DISCOUNT,DT) values (s_xxxx_client_discount_m.NEXTVAL,340, 13, date'2016-03-01');</v>
      </c>
    </row>
    <row r="343" spans="1:47" x14ac:dyDescent="0.3">
      <c r="A343" s="427">
        <v>32</v>
      </c>
      <c r="B343" s="428"/>
      <c r="C343" s="377" t="str">
        <f>"1000"&amp;A343</f>
        <v>100032</v>
      </c>
      <c r="D343" s="377" t="str">
        <f>"1000"&amp;A343&amp;"/13"</f>
        <v>100032/13</v>
      </c>
      <c r="E343" s="378" t="s">
        <v>251</v>
      </c>
      <c r="F343" s="378" t="s">
        <v>252</v>
      </c>
      <c r="G343" s="377">
        <v>1</v>
      </c>
      <c r="H343" s="379">
        <v>100252</v>
      </c>
      <c r="I343" s="380" t="str">
        <f>"Б-"&amp;H343&amp;"-13"</f>
        <v>Б-100252-13</v>
      </c>
      <c r="J343" s="381">
        <v>2</v>
      </c>
      <c r="K343" s="377">
        <v>7</v>
      </c>
      <c r="L343" s="377" t="s">
        <v>42</v>
      </c>
      <c r="M343" s="381">
        <v>1</v>
      </c>
      <c r="N343" s="377">
        <v>18</v>
      </c>
      <c r="O343" s="378" t="s">
        <v>167</v>
      </c>
      <c r="P343" s="378" t="s">
        <v>234</v>
      </c>
      <c r="Q343" s="378" t="s">
        <v>235</v>
      </c>
      <c r="R343" s="383" t="str">
        <f>H343&amp;"1"</f>
        <v>1002521</v>
      </c>
      <c r="S343" s="380">
        <v>1</v>
      </c>
      <c r="T343" s="378" t="s">
        <v>139</v>
      </c>
      <c r="U343" s="377">
        <v>100000</v>
      </c>
      <c r="V343" s="377">
        <f>U343*0.18</f>
        <v>18000</v>
      </c>
      <c r="W343" s="377">
        <v>0</v>
      </c>
      <c r="X343" s="384">
        <v>341</v>
      </c>
      <c r="Y343" s="385" t="s">
        <v>47</v>
      </c>
      <c r="Z343" s="386">
        <f>U343-V343</f>
        <v>82000</v>
      </c>
      <c r="AA343" s="387"/>
      <c r="AB343" s="388"/>
      <c r="AC343" s="379">
        <f>U343*0.5</f>
        <v>50000</v>
      </c>
      <c r="AD343" s="377"/>
      <c r="AE343" s="377"/>
      <c r="AF343" s="378" t="s">
        <v>231</v>
      </c>
      <c r="AG343" s="389">
        <v>8</v>
      </c>
      <c r="AH343" s="390">
        <v>13</v>
      </c>
      <c r="AI343" s="391" t="s">
        <v>229</v>
      </c>
      <c r="AJ343" s="378"/>
      <c r="AK343" s="378"/>
      <c r="AL343" s="383">
        <v>0</v>
      </c>
      <c r="AM343" s="380" t="s">
        <v>50</v>
      </c>
      <c r="AN343" s="377" t="s">
        <v>51</v>
      </c>
      <c r="AO343" s="377"/>
      <c r="AP343" s="383"/>
      <c r="AQ343" s="383"/>
      <c r="AR343" s="383"/>
      <c r="AS343" s="383" t="s">
        <v>532</v>
      </c>
      <c r="AU34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100252, 'Б-100252-13',date'2016-03-02',2, 7, 7, 'RUR', 1, 18, date'2016-03-06', date'2016-03-07', 1002521, 1, to_date('2016-03-07 00:00:00','YYYY-MM-DD HH24:MI:SS'), 100000, 18000, 0, 341, 0, 'c1', 8,null);insert into xxxx_oebs_cash_payment_test (ID, INVOICE_ID, OEBS_PAYMENT, DOC_DATE, COMISS_DATE) values (s_xxxx_oebs_cash_payment_test.NEXTVAL, 100252, 50000, to_date('2016-03-07 00:00:00','YYYY-MM-DD HH24:MI:SS'), date'2016-03-31' );insert into xxxx_client_discount_m  (ID,CLIENT_ID,CLIENT_AVG_DISCOUNT,DT) values (s_xxxx_client_discount_m.NEXTVAL,341, 13, date'2016-03-01');</v>
      </c>
    </row>
    <row r="344" spans="1:47" ht="15" customHeight="1" x14ac:dyDescent="0.3">
      <c r="A344" s="427">
        <v>32</v>
      </c>
      <c r="B344" s="428"/>
      <c r="C344" s="377" t="str">
        <f t="shared" ref="C344:C348" si="270">"1000"&amp;A344</f>
        <v>100032</v>
      </c>
      <c r="D344" s="377" t="str">
        <f t="shared" ref="D344:D348" si="271">"1000"&amp;A344&amp;"/13"</f>
        <v>100032/13</v>
      </c>
      <c r="E344" s="378" t="s">
        <v>251</v>
      </c>
      <c r="F344" s="378" t="s">
        <v>252</v>
      </c>
      <c r="G344" s="377">
        <v>1</v>
      </c>
      <c r="H344" s="379">
        <v>100253</v>
      </c>
      <c r="I344" s="380" t="str">
        <f t="shared" ref="I344:I348" si="272">"Б-"&amp;H344&amp;"-13"</f>
        <v>Б-100253-13</v>
      </c>
      <c r="J344" s="381">
        <v>2</v>
      </c>
      <c r="K344" s="377">
        <v>7</v>
      </c>
      <c r="L344" s="377" t="s">
        <v>42</v>
      </c>
      <c r="M344" s="381">
        <v>1</v>
      </c>
      <c r="N344" s="377">
        <v>18</v>
      </c>
      <c r="O344" s="378" t="s">
        <v>168</v>
      </c>
      <c r="P344" s="378" t="s">
        <v>234</v>
      </c>
      <c r="Q344" s="378" t="s">
        <v>235</v>
      </c>
      <c r="R344" s="383" t="str">
        <f t="shared" ref="R344:R348" si="273">H344&amp;"1"</f>
        <v>1002531</v>
      </c>
      <c r="S344" s="380">
        <v>1</v>
      </c>
      <c r="T344" s="378" t="s">
        <v>140</v>
      </c>
      <c r="U344" s="377">
        <v>90000</v>
      </c>
      <c r="V344" s="377">
        <f t="shared" ref="V344:V348" si="274">U344*0.18</f>
        <v>16200</v>
      </c>
      <c r="W344" s="377">
        <v>0</v>
      </c>
      <c r="X344" s="384">
        <v>342</v>
      </c>
      <c r="Y344" s="385" t="s">
        <v>47</v>
      </c>
      <c r="Z344" s="386">
        <f t="shared" ref="Z344:Z369" si="275">U344-V344</f>
        <v>73800</v>
      </c>
      <c r="AA344" s="387"/>
      <c r="AB344" s="429"/>
      <c r="AC344" s="379">
        <f t="shared" ref="AC344:AC348" si="276">U344*0.5</f>
        <v>45000</v>
      </c>
      <c r="AD344" s="377"/>
      <c r="AE344" s="377"/>
      <c r="AF344" s="378" t="s">
        <v>231</v>
      </c>
      <c r="AG344" s="389">
        <v>8</v>
      </c>
      <c r="AH344" s="395">
        <v>7</v>
      </c>
      <c r="AI344" s="391" t="s">
        <v>229</v>
      </c>
      <c r="AJ344" s="378"/>
      <c r="AK344" s="378"/>
      <c r="AL344" s="383">
        <v>0</v>
      </c>
      <c r="AM344" s="380" t="s">
        <v>50</v>
      </c>
      <c r="AN344" s="377" t="s">
        <v>51</v>
      </c>
      <c r="AO344" s="377"/>
      <c r="AP344" s="383"/>
      <c r="AQ344" s="383"/>
      <c r="AR344" s="383"/>
      <c r="AS344" s="383" t="s">
        <v>540</v>
      </c>
      <c r="AU34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100253, 'Б-100253-13',date'2016-03-03',2, 7, 7, 'RUR', 1, 18, date'2016-03-06', date'2016-03-07', 1002531, 1, to_date('2016-03-08 00:00:00','YYYY-MM-DD HH24:MI:SS'), 90000, 16200, 0, 342, 0, 'c1', 8,null);insert into xxxx_oebs_cash_payment_test (ID, INVOICE_ID, OEBS_PAYMENT, DOC_DATE, COMISS_DATE) values (s_xxxx_oebs_cash_payment_test.NEXTVAL, 100253, 45000, to_date('2016-03-08 00:00:00','YYYY-MM-DD HH24:MI:SS'), date'2016-03-31' );insert into xxxx_client_discount_m  (ID,CLIENT_ID,CLIENT_AVG_DISCOUNT,DT) values (s_xxxx_client_discount_m.NEXTVAL,342, 7, date'2016-03-01');</v>
      </c>
    </row>
    <row r="345" spans="1:47" ht="15" customHeight="1" x14ac:dyDescent="0.3">
      <c r="A345" s="427">
        <v>32</v>
      </c>
      <c r="B345" s="428"/>
      <c r="C345" s="377" t="str">
        <f t="shared" si="270"/>
        <v>100032</v>
      </c>
      <c r="D345" s="377" t="str">
        <f t="shared" si="271"/>
        <v>100032/13</v>
      </c>
      <c r="E345" s="378" t="s">
        <v>251</v>
      </c>
      <c r="F345" s="378" t="s">
        <v>252</v>
      </c>
      <c r="G345" s="377">
        <v>1</v>
      </c>
      <c r="H345" s="379">
        <v>100254</v>
      </c>
      <c r="I345" s="380" t="str">
        <f t="shared" si="272"/>
        <v>Б-100254-13</v>
      </c>
      <c r="J345" s="381">
        <v>2</v>
      </c>
      <c r="K345" s="377">
        <v>7</v>
      </c>
      <c r="L345" s="377" t="s">
        <v>42</v>
      </c>
      <c r="M345" s="381">
        <v>1</v>
      </c>
      <c r="N345" s="377">
        <v>18</v>
      </c>
      <c r="O345" s="378" t="s">
        <v>168</v>
      </c>
      <c r="P345" s="378" t="s">
        <v>234</v>
      </c>
      <c r="Q345" s="378" t="s">
        <v>235</v>
      </c>
      <c r="R345" s="383" t="str">
        <f t="shared" si="273"/>
        <v>1002541</v>
      </c>
      <c r="S345" s="380">
        <v>1</v>
      </c>
      <c r="T345" s="378" t="s">
        <v>140</v>
      </c>
      <c r="U345" s="377">
        <v>90000</v>
      </c>
      <c r="V345" s="377">
        <f t="shared" si="274"/>
        <v>16200</v>
      </c>
      <c r="W345" s="377">
        <v>0</v>
      </c>
      <c r="X345" s="384">
        <v>343</v>
      </c>
      <c r="Y345" s="385" t="s">
        <v>47</v>
      </c>
      <c r="Z345" s="386">
        <f t="shared" si="275"/>
        <v>73800</v>
      </c>
      <c r="AA345" s="387"/>
      <c r="AB345" s="429"/>
      <c r="AC345" s="379">
        <f t="shared" si="276"/>
        <v>45000</v>
      </c>
      <c r="AD345" s="377"/>
      <c r="AE345" s="377"/>
      <c r="AF345" s="378" t="s">
        <v>231</v>
      </c>
      <c r="AG345" s="389">
        <v>8</v>
      </c>
      <c r="AH345" s="395">
        <v>7</v>
      </c>
      <c r="AI345" s="391" t="s">
        <v>229</v>
      </c>
      <c r="AJ345" s="378"/>
      <c r="AK345" s="378"/>
      <c r="AL345" s="383">
        <v>0</v>
      </c>
      <c r="AM345" s="380" t="s">
        <v>50</v>
      </c>
      <c r="AN345" s="377" t="s">
        <v>51</v>
      </c>
      <c r="AO345" s="377"/>
      <c r="AP345" s="383"/>
      <c r="AQ345" s="383"/>
      <c r="AR345" s="383"/>
      <c r="AS345" s="383" t="s">
        <v>541</v>
      </c>
      <c r="AU34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100254, 'Б-100254-13',date'2016-03-03',2, 7, 7, 'RUR', 1, 18, date'2016-03-06', date'2016-03-07', 1002541, 1, to_date('2016-03-08 00:00:00','YYYY-MM-DD HH24:MI:SS'), 90000, 16200, 0, 343, 0, 'c1', 8,null);insert into xxxx_oebs_cash_payment_test (ID, INVOICE_ID, OEBS_PAYMENT, DOC_DATE, COMISS_DATE) values (s_xxxx_oebs_cash_payment_test.NEXTVAL, 100254, 45000, to_date('2016-03-08 00:00:00','YYYY-MM-DD HH24:MI:SS'), date'2016-03-31' );insert into xxxx_client_discount_m  (ID,CLIENT_ID,CLIENT_AVG_DISCOUNT,DT) values (s_xxxx_client_discount_m.NEXTVAL,343, 7, date'2016-03-01');</v>
      </c>
    </row>
    <row r="346" spans="1:47" ht="15" customHeight="1" x14ac:dyDescent="0.3">
      <c r="A346" s="427">
        <v>32</v>
      </c>
      <c r="B346" s="428"/>
      <c r="C346" s="377" t="str">
        <f t="shared" si="270"/>
        <v>100032</v>
      </c>
      <c r="D346" s="377" t="str">
        <f t="shared" si="271"/>
        <v>100032/13</v>
      </c>
      <c r="E346" s="378" t="s">
        <v>251</v>
      </c>
      <c r="F346" s="378" t="s">
        <v>252</v>
      </c>
      <c r="G346" s="377">
        <v>1</v>
      </c>
      <c r="H346" s="379">
        <v>100255</v>
      </c>
      <c r="I346" s="380" t="str">
        <f t="shared" si="272"/>
        <v>Б-100255-13</v>
      </c>
      <c r="J346" s="381">
        <v>2</v>
      </c>
      <c r="K346" s="398">
        <v>11</v>
      </c>
      <c r="L346" s="377" t="s">
        <v>42</v>
      </c>
      <c r="M346" s="381">
        <v>1</v>
      </c>
      <c r="N346" s="377">
        <v>18</v>
      </c>
      <c r="O346" s="378" t="s">
        <v>169</v>
      </c>
      <c r="P346" s="378" t="s">
        <v>234</v>
      </c>
      <c r="Q346" s="378" t="s">
        <v>235</v>
      </c>
      <c r="R346" s="383" t="str">
        <f t="shared" si="273"/>
        <v>1002551</v>
      </c>
      <c r="S346" s="380">
        <v>1</v>
      </c>
      <c r="T346" s="378" t="s">
        <v>141</v>
      </c>
      <c r="U346" s="377">
        <v>80000</v>
      </c>
      <c r="V346" s="377">
        <f t="shared" si="274"/>
        <v>14400</v>
      </c>
      <c r="W346" s="377">
        <v>0</v>
      </c>
      <c r="X346" s="384">
        <v>344</v>
      </c>
      <c r="Y346" s="385" t="s">
        <v>47</v>
      </c>
      <c r="Z346" s="386">
        <f t="shared" si="275"/>
        <v>65600</v>
      </c>
      <c r="AA346" s="387"/>
      <c r="AB346" s="396"/>
      <c r="AC346" s="379">
        <f t="shared" si="276"/>
        <v>40000</v>
      </c>
      <c r="AD346" s="377"/>
      <c r="AE346" s="377"/>
      <c r="AF346" s="378" t="s">
        <v>231</v>
      </c>
      <c r="AG346" s="389">
        <v>8</v>
      </c>
      <c r="AH346" s="397">
        <v>20</v>
      </c>
      <c r="AI346" s="391" t="s">
        <v>229</v>
      </c>
      <c r="AJ346" s="378"/>
      <c r="AK346" s="378"/>
      <c r="AL346" s="383">
        <v>0</v>
      </c>
      <c r="AM346" s="380" t="s">
        <v>50</v>
      </c>
      <c r="AN346" s="377" t="s">
        <v>51</v>
      </c>
      <c r="AO346" s="377"/>
      <c r="AP346" s="383"/>
      <c r="AQ346" s="383"/>
      <c r="AR346" s="383"/>
      <c r="AS346" s="383" t="s">
        <v>542</v>
      </c>
      <c r="AU34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100255, 'Б-100255-13',date'2016-03-04',2, 11, 11, 'RUR', 1, 18, date'2016-03-06', date'2016-03-07', 1002551, 1, to_date('2016-03-09 00:00:00','YYYY-MM-DD HH24:MI:SS'), 80000, 14400, 0, 344, 0, 'c1', 8,null);insert into xxxx_oebs_cash_payment_test (ID, INVOICE_ID, OEBS_PAYMENT, DOC_DATE, COMISS_DATE) values (s_xxxx_oebs_cash_payment_test.NEXTVAL, 100255, 40000, to_date('2016-03-09 00:00:00','YYYY-MM-DD HH24:MI:SS'), date'2016-03-31' );insert into xxxx_client_discount_m  (ID,CLIENT_ID,CLIENT_AVG_DISCOUNT,DT) values (s_xxxx_client_discount_m.NEXTVAL,344, 20, date'2016-03-01');</v>
      </c>
    </row>
    <row r="347" spans="1:47" s="329" customFormat="1" ht="15" customHeight="1" x14ac:dyDescent="0.3">
      <c r="A347" s="427">
        <v>32</v>
      </c>
      <c r="B347" s="439"/>
      <c r="C347" s="380" t="str">
        <f t="shared" si="270"/>
        <v>100032</v>
      </c>
      <c r="D347" s="380" t="str">
        <f t="shared" si="271"/>
        <v>100032/13</v>
      </c>
      <c r="E347" s="455" t="s">
        <v>251</v>
      </c>
      <c r="F347" s="455" t="s">
        <v>252</v>
      </c>
      <c r="G347" s="380">
        <v>1</v>
      </c>
      <c r="H347" s="379">
        <v>100256</v>
      </c>
      <c r="I347" s="380" t="str">
        <f t="shared" si="272"/>
        <v>Б-100256-13</v>
      </c>
      <c r="J347" s="456">
        <v>2</v>
      </c>
      <c r="K347" s="457">
        <v>29</v>
      </c>
      <c r="L347" s="380" t="s">
        <v>42</v>
      </c>
      <c r="M347" s="456">
        <v>1</v>
      </c>
      <c r="N347" s="380">
        <v>18</v>
      </c>
      <c r="O347" s="455" t="s">
        <v>170</v>
      </c>
      <c r="P347" s="455" t="s">
        <v>234</v>
      </c>
      <c r="Q347" s="455" t="s">
        <v>235</v>
      </c>
      <c r="R347" s="380" t="str">
        <f t="shared" si="273"/>
        <v>1002561</v>
      </c>
      <c r="S347" s="380">
        <v>1</v>
      </c>
      <c r="T347" s="455" t="s">
        <v>142</v>
      </c>
      <c r="U347" s="380">
        <v>60000</v>
      </c>
      <c r="V347" s="380">
        <f t="shared" si="274"/>
        <v>10800</v>
      </c>
      <c r="W347" s="380">
        <v>0</v>
      </c>
      <c r="X347" s="384">
        <v>345</v>
      </c>
      <c r="Y347" s="458" t="s">
        <v>47</v>
      </c>
      <c r="Z347" s="459">
        <f t="shared" si="275"/>
        <v>49200</v>
      </c>
      <c r="AA347" s="460"/>
      <c r="AB347" s="460"/>
      <c r="AC347" s="415">
        <f t="shared" si="276"/>
        <v>30000</v>
      </c>
      <c r="AD347" s="380"/>
      <c r="AE347" s="380"/>
      <c r="AF347" s="455" t="s">
        <v>231</v>
      </c>
      <c r="AG347" s="461">
        <v>8</v>
      </c>
      <c r="AH347" s="462">
        <v>13</v>
      </c>
      <c r="AI347" s="463" t="s">
        <v>229</v>
      </c>
      <c r="AJ347" s="455"/>
      <c r="AK347" s="455"/>
      <c r="AL347" s="380">
        <v>0</v>
      </c>
      <c r="AM347" s="380" t="s">
        <v>50</v>
      </c>
      <c r="AN347" s="380" t="s">
        <v>51</v>
      </c>
      <c r="AO347" s="380"/>
      <c r="AP347" s="380"/>
      <c r="AQ347" s="380"/>
      <c r="AR347" s="380"/>
      <c r="AS347" s="380" t="s">
        <v>534</v>
      </c>
      <c r="AU347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100256, 'Б-100256-13',date'2016-03-05',2, 29, 29, 'RUR', 1, 18, date'2016-03-06', date'2016-03-07', 1002561, 1, to_date('2016-03-11 00:00:00','YYYY-MM-DD HH24:MI:SS'), 60000, 10800, 0, 345, 0, 'c1', 8,null);insert into xxxx_oebs_cash_payment_test (ID, INVOICE_ID, OEBS_PAYMENT, DOC_DATE, COMISS_DATE) values (s_xxxx_oebs_cash_payment_test.NEXTVAL, 100256, 30000, to_date('2016-03-11 00:00:00','YYYY-MM-DD HH24:MI:SS'), date'2016-03-31' );insert into xxxx_client_discount_m  (ID,CLIENT_ID,CLIENT_AVG_DISCOUNT,DT) values (s_xxxx_client_discount_m.NEXTVAL,345, 13, date'2016-03-01');</v>
      </c>
    </row>
    <row r="348" spans="1:47" s="330" customFormat="1" ht="15" customHeight="1" x14ac:dyDescent="0.3">
      <c r="A348" s="427">
        <v>32</v>
      </c>
      <c r="B348" s="431"/>
      <c r="C348" s="403" t="str">
        <f t="shared" si="270"/>
        <v>100032</v>
      </c>
      <c r="D348" s="403" t="str">
        <f t="shared" si="271"/>
        <v>100032/13</v>
      </c>
      <c r="E348" s="404" t="s">
        <v>251</v>
      </c>
      <c r="F348" s="404" t="s">
        <v>252</v>
      </c>
      <c r="G348" s="377">
        <v>1</v>
      </c>
      <c r="H348" s="379">
        <v>100257</v>
      </c>
      <c r="I348" s="403" t="str">
        <f t="shared" si="272"/>
        <v>Б-100257-13</v>
      </c>
      <c r="J348" s="381">
        <v>2</v>
      </c>
      <c r="K348" s="454">
        <v>29</v>
      </c>
      <c r="L348" s="403" t="s">
        <v>42</v>
      </c>
      <c r="M348" s="406">
        <v>1</v>
      </c>
      <c r="N348" s="403">
        <v>18</v>
      </c>
      <c r="O348" s="404" t="s">
        <v>170</v>
      </c>
      <c r="P348" s="404" t="s">
        <v>234</v>
      </c>
      <c r="Q348" s="404" t="s">
        <v>235</v>
      </c>
      <c r="R348" s="407" t="str">
        <f t="shared" si="273"/>
        <v>1002571</v>
      </c>
      <c r="S348" s="403">
        <v>1</v>
      </c>
      <c r="T348" s="464" t="s">
        <v>146</v>
      </c>
      <c r="U348" s="403">
        <v>60000</v>
      </c>
      <c r="V348" s="403">
        <f t="shared" si="274"/>
        <v>10800</v>
      </c>
      <c r="W348" s="403">
        <v>0</v>
      </c>
      <c r="X348" s="384">
        <v>346</v>
      </c>
      <c r="Y348" s="408" t="s">
        <v>47</v>
      </c>
      <c r="Z348" s="386">
        <f t="shared" si="275"/>
        <v>49200</v>
      </c>
      <c r="AA348" s="409"/>
      <c r="AB348" s="409"/>
      <c r="AC348" s="410">
        <f t="shared" si="276"/>
        <v>30000</v>
      </c>
      <c r="AD348" s="403"/>
      <c r="AE348" s="403"/>
      <c r="AF348" s="404" t="s">
        <v>231</v>
      </c>
      <c r="AG348" s="411">
        <v>8</v>
      </c>
      <c r="AH348" s="412">
        <v>13</v>
      </c>
      <c r="AI348" s="413" t="s">
        <v>229</v>
      </c>
      <c r="AJ348" s="404"/>
      <c r="AK348" s="404"/>
      <c r="AL348" s="407">
        <v>0</v>
      </c>
      <c r="AM348" s="403" t="s">
        <v>50</v>
      </c>
      <c r="AN348" s="403" t="s">
        <v>51</v>
      </c>
      <c r="AO348" s="403"/>
      <c r="AP348" s="407"/>
      <c r="AQ348" s="407"/>
      <c r="AR348" s="407"/>
      <c r="AS348" s="377">
        <v>29520</v>
      </c>
      <c r="AU34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100257, 'Б-100257-13',date'2016-03-05',2, 29, 29, 'RUR', 1, 18, date'2016-03-06', date'2016-03-07', 1002571, 1, to_date('2016-04-11 00:00:00','YYYY-MM-DD HH24:MI:SS'), 60000, 10800, 0, 346, 0, 'c1', 8,null);insert into xxxx_oebs_cash_payment_test (ID, INVOICE_ID, OEBS_PAYMENT, DOC_DATE, COMISS_DATE) values (s_xxxx_oebs_cash_payment_test.NEXTVAL, 100257, 30000, to_date('2016-04-11 00:00:00','YYYY-MM-DD HH24:MI:SS'), date'2016-03-31' );insert into xxxx_client_discount_m  (ID,CLIENT_ID,CLIENT_AVG_DISCOUNT,DT) values (s_xxxx_client_discount_m.NEXTVAL,346, 13, date'2016-03-01');</v>
      </c>
    </row>
    <row r="349" spans="1:47" ht="15" customHeight="1" x14ac:dyDescent="0.3">
      <c r="A349" s="375">
        <v>33</v>
      </c>
      <c r="B349" s="441"/>
      <c r="C349" s="377" t="str">
        <f>"1000"&amp;A349</f>
        <v>100033</v>
      </c>
      <c r="D349" s="377" t="str">
        <f>"1000"&amp;A349&amp;"/13"</f>
        <v>100033/13</v>
      </c>
      <c r="E349" s="378" t="s">
        <v>251</v>
      </c>
      <c r="F349" s="378" t="s">
        <v>252</v>
      </c>
      <c r="G349" s="377">
        <v>1</v>
      </c>
      <c r="H349" s="379">
        <v>100258</v>
      </c>
      <c r="I349" s="380" t="str">
        <f>"Б-"&amp;H349&amp;"-13"</f>
        <v>Б-100258-13</v>
      </c>
      <c r="J349" s="381">
        <v>2</v>
      </c>
      <c r="K349" s="382">
        <v>2</v>
      </c>
      <c r="L349" s="382" t="s">
        <v>91</v>
      </c>
      <c r="M349" s="381">
        <v>1</v>
      </c>
      <c r="N349" s="377">
        <v>18</v>
      </c>
      <c r="O349" s="378" t="s">
        <v>167</v>
      </c>
      <c r="P349" s="378" t="s">
        <v>234</v>
      </c>
      <c r="Q349" s="378" t="s">
        <v>235</v>
      </c>
      <c r="R349" s="383" t="str">
        <f>H349&amp;"1"</f>
        <v>1002581</v>
      </c>
      <c r="S349" s="380">
        <v>1</v>
      </c>
      <c r="T349" s="378" t="s">
        <v>139</v>
      </c>
      <c r="U349" s="377">
        <v>50000</v>
      </c>
      <c r="V349" s="377">
        <f>U349*0.18</f>
        <v>9000</v>
      </c>
      <c r="W349" s="377">
        <v>0</v>
      </c>
      <c r="X349" s="384">
        <v>347</v>
      </c>
      <c r="Y349" s="385" t="s">
        <v>47</v>
      </c>
      <c r="Z349" s="386">
        <f t="shared" si="275"/>
        <v>41000</v>
      </c>
      <c r="AA349" s="387"/>
      <c r="AB349" s="388"/>
      <c r="AC349" s="379">
        <f>U349*0.5</f>
        <v>25000</v>
      </c>
      <c r="AD349" s="377"/>
      <c r="AE349" s="377"/>
      <c r="AF349" s="378" t="s">
        <v>231</v>
      </c>
      <c r="AG349" s="389">
        <v>8</v>
      </c>
      <c r="AH349" s="390">
        <v>13</v>
      </c>
      <c r="AI349" s="391" t="s">
        <v>229</v>
      </c>
      <c r="AJ349" s="378"/>
      <c r="AK349" s="378"/>
      <c r="AL349" s="383">
        <v>0</v>
      </c>
      <c r="AM349" s="380" t="s">
        <v>50</v>
      </c>
      <c r="AN349" s="377" t="s">
        <v>51</v>
      </c>
      <c r="AO349" s="377"/>
      <c r="AP349" s="383"/>
      <c r="AQ349" s="383"/>
      <c r="AR349" s="383"/>
      <c r="AS349" s="380" t="s">
        <v>99</v>
      </c>
      <c r="AU34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100258, 'Б-100258-13',date'2016-03-02',2, 2, 2, 'USD', 1, 18, date'2016-03-06', date'2016-03-07', 1002581, 1, to_date('2016-03-07 00:00:00','YYYY-MM-DD HH24:MI:SS'), 50000, 9000, 0, 347, 0, 'c1', 8,null);insert into xxxx_oebs_cash_payment_test (ID, INVOICE_ID, OEBS_PAYMENT, DOC_DATE, COMISS_DATE) values (s_xxxx_oebs_cash_payment_test.NEXTVAL, 100258, 25000, to_date('2016-03-07 00:00:00','YYYY-MM-DD HH24:MI:SS'), date'2016-03-31' );insert into xxxx_client_discount_m  (ID,CLIENT_ID,CLIENT_AVG_DISCOUNT,DT) values (s_xxxx_client_discount_m.NEXTVAL,347, 13, date'2016-03-01');</v>
      </c>
    </row>
    <row r="350" spans="1:47" ht="15" customHeight="1" x14ac:dyDescent="0.3">
      <c r="A350" s="375">
        <v>33</v>
      </c>
      <c r="B350" s="441"/>
      <c r="C350" s="377" t="str">
        <f t="shared" ref="C350:C353" si="277">"1000"&amp;A350</f>
        <v>100033</v>
      </c>
      <c r="D350" s="377" t="str">
        <f t="shared" ref="D350:D353" si="278">"1000"&amp;A350&amp;"/13"</f>
        <v>100033/13</v>
      </c>
      <c r="E350" s="378" t="s">
        <v>251</v>
      </c>
      <c r="F350" s="378" t="s">
        <v>252</v>
      </c>
      <c r="G350" s="377">
        <v>1</v>
      </c>
      <c r="H350" s="379">
        <v>100259</v>
      </c>
      <c r="I350" s="380" t="str">
        <f t="shared" ref="I350:I353" si="279">"Б-"&amp;H350&amp;"-13"</f>
        <v>Б-100259-13</v>
      </c>
      <c r="J350" s="381">
        <v>2</v>
      </c>
      <c r="K350" s="377">
        <v>7</v>
      </c>
      <c r="L350" s="382" t="s">
        <v>91</v>
      </c>
      <c r="M350" s="381">
        <v>1</v>
      </c>
      <c r="N350" s="377">
        <v>18</v>
      </c>
      <c r="O350" s="378" t="s">
        <v>168</v>
      </c>
      <c r="P350" s="378" t="s">
        <v>234</v>
      </c>
      <c r="Q350" s="378" t="s">
        <v>235</v>
      </c>
      <c r="R350" s="383" t="str">
        <f t="shared" ref="R350:R353" si="280">H350&amp;"1"</f>
        <v>1002591</v>
      </c>
      <c r="S350" s="380">
        <v>1</v>
      </c>
      <c r="T350" s="378" t="s">
        <v>140</v>
      </c>
      <c r="U350" s="377">
        <v>50000</v>
      </c>
      <c r="V350" s="377">
        <f t="shared" ref="V350:V353" si="281">U350*0.18</f>
        <v>9000</v>
      </c>
      <c r="W350" s="377">
        <v>0</v>
      </c>
      <c r="X350" s="384">
        <v>348</v>
      </c>
      <c r="Y350" s="385" t="s">
        <v>47</v>
      </c>
      <c r="Z350" s="386">
        <f t="shared" si="275"/>
        <v>41000</v>
      </c>
      <c r="AA350" s="387"/>
      <c r="AB350" s="429"/>
      <c r="AC350" s="379">
        <f t="shared" ref="AC350:AC353" si="282">U350*0.5</f>
        <v>25000</v>
      </c>
      <c r="AD350" s="377"/>
      <c r="AE350" s="377"/>
      <c r="AF350" s="378" t="s">
        <v>231</v>
      </c>
      <c r="AG350" s="389">
        <v>8</v>
      </c>
      <c r="AH350" s="395">
        <v>7</v>
      </c>
      <c r="AI350" s="391" t="s">
        <v>229</v>
      </c>
      <c r="AJ350" s="378"/>
      <c r="AK350" s="378"/>
      <c r="AL350" s="383">
        <v>0</v>
      </c>
      <c r="AM350" s="380" t="s">
        <v>50</v>
      </c>
      <c r="AN350" s="377" t="s">
        <v>51</v>
      </c>
      <c r="AO350" s="377"/>
      <c r="AP350" s="383"/>
      <c r="AQ350" s="383"/>
      <c r="AR350" s="383"/>
      <c r="AS350" t="s">
        <v>100</v>
      </c>
      <c r="AU35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100259, 'Б-100259-13',date'2016-03-03',2, 7, 7, 'USD', 1, 18, date'2016-03-06', date'2016-03-07', 1002591, 1, to_date('2016-03-08 00:00:00','YYYY-MM-DD HH24:MI:SS'), 50000, 9000, 0, 348, 0, 'c1', 8,null);insert into xxxx_oebs_cash_payment_test (ID, INVOICE_ID, OEBS_PAYMENT, DOC_DATE, COMISS_DATE) values (s_xxxx_oebs_cash_payment_test.NEXTVAL, 100259, 25000, to_date('2016-03-08 00:00:00','YYYY-MM-DD HH24:MI:SS'), date'2016-03-31' );insert into xxxx_client_discount_m  (ID,CLIENT_ID,CLIENT_AVG_DISCOUNT,DT) values (s_xxxx_client_discount_m.NEXTVAL,348, 7, date'2016-03-01');</v>
      </c>
    </row>
    <row r="351" spans="1:47" ht="15" customHeight="1" x14ac:dyDescent="0.3">
      <c r="A351" s="375">
        <v>33</v>
      </c>
      <c r="B351" s="441"/>
      <c r="C351" s="377" t="str">
        <f t="shared" si="277"/>
        <v>100033</v>
      </c>
      <c r="D351" s="377" t="str">
        <f t="shared" si="278"/>
        <v>100033/13</v>
      </c>
      <c r="E351" s="378" t="s">
        <v>251</v>
      </c>
      <c r="F351" s="378" t="s">
        <v>252</v>
      </c>
      <c r="G351" s="377">
        <v>1</v>
      </c>
      <c r="H351" s="379">
        <v>100260</v>
      </c>
      <c r="I351" s="380" t="str">
        <f t="shared" si="279"/>
        <v>Б-100260-13</v>
      </c>
      <c r="J351" s="381">
        <v>2</v>
      </c>
      <c r="K351" s="377">
        <v>7</v>
      </c>
      <c r="L351" s="382" t="s">
        <v>91</v>
      </c>
      <c r="M351" s="381">
        <v>1</v>
      </c>
      <c r="N351" s="377">
        <v>18</v>
      </c>
      <c r="O351" s="378" t="s">
        <v>168</v>
      </c>
      <c r="P351" s="378" t="s">
        <v>234</v>
      </c>
      <c r="Q351" s="378" t="s">
        <v>235</v>
      </c>
      <c r="R351" s="383" t="str">
        <f t="shared" si="280"/>
        <v>1002601</v>
      </c>
      <c r="S351" s="380">
        <v>1</v>
      </c>
      <c r="T351" s="378" t="s">
        <v>140</v>
      </c>
      <c r="U351" s="377">
        <v>50000</v>
      </c>
      <c r="V351" s="377">
        <f t="shared" si="281"/>
        <v>9000</v>
      </c>
      <c r="W351" s="377">
        <v>0</v>
      </c>
      <c r="X351" s="384">
        <v>349</v>
      </c>
      <c r="Y351" s="385" t="s">
        <v>47</v>
      </c>
      <c r="Z351" s="386">
        <f t="shared" si="275"/>
        <v>41000</v>
      </c>
      <c r="AA351" s="387"/>
      <c r="AB351" s="429"/>
      <c r="AC351" s="379">
        <f t="shared" si="282"/>
        <v>25000</v>
      </c>
      <c r="AD351" s="377"/>
      <c r="AE351" s="377"/>
      <c r="AF351" s="378" t="s">
        <v>231</v>
      </c>
      <c r="AG351" s="389">
        <v>8</v>
      </c>
      <c r="AH351" s="395">
        <v>7</v>
      </c>
      <c r="AI351" s="391" t="s">
        <v>229</v>
      </c>
      <c r="AJ351" s="378"/>
      <c r="AK351" s="378"/>
      <c r="AL351" s="383">
        <v>0</v>
      </c>
      <c r="AM351" s="380" t="s">
        <v>50</v>
      </c>
      <c r="AN351" s="377" t="s">
        <v>51</v>
      </c>
      <c r="AO351" s="377"/>
      <c r="AP351" s="383"/>
      <c r="AQ351" s="383"/>
      <c r="AR351" s="383"/>
      <c r="AS351" t="s">
        <v>89</v>
      </c>
      <c r="AU35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100260, 'Б-100260-13',date'2016-03-03',2, 7, 7, 'USD', 1, 18, date'2016-03-06', date'2016-03-07', 1002601, 1, to_date('2016-03-08 00:00:00','YYYY-MM-DD HH24:MI:SS'), 50000, 9000, 0, 349, 0, 'c1', 8,null);insert into xxxx_oebs_cash_payment_test (ID, INVOICE_ID, OEBS_PAYMENT, DOC_DATE, COMISS_DATE) values (s_xxxx_oebs_cash_payment_test.NEXTVAL, 100260, 25000, to_date('2016-03-08 00:00:00','YYYY-MM-DD HH24:MI:SS'), date'2016-03-31' );insert into xxxx_client_discount_m  (ID,CLIENT_ID,CLIENT_AVG_DISCOUNT,DT) values (s_xxxx_client_discount_m.NEXTVAL,349, 7, date'2016-03-01');</v>
      </c>
    </row>
    <row r="352" spans="1:47" ht="15" customHeight="1" x14ac:dyDescent="0.3">
      <c r="A352" s="375">
        <v>33</v>
      </c>
      <c r="B352" s="441"/>
      <c r="C352" s="377" t="str">
        <f t="shared" si="277"/>
        <v>100033</v>
      </c>
      <c r="D352" s="377" t="str">
        <f t="shared" si="278"/>
        <v>100033/13</v>
      </c>
      <c r="E352" s="378" t="s">
        <v>251</v>
      </c>
      <c r="F352" s="378" t="s">
        <v>252</v>
      </c>
      <c r="G352" s="377">
        <v>1</v>
      </c>
      <c r="H352" s="379">
        <v>100261</v>
      </c>
      <c r="I352" s="380" t="str">
        <f t="shared" si="279"/>
        <v>Б-100261-13</v>
      </c>
      <c r="J352" s="381">
        <v>2</v>
      </c>
      <c r="K352" s="382">
        <v>11</v>
      </c>
      <c r="L352" s="382" t="s">
        <v>91</v>
      </c>
      <c r="M352" s="381">
        <v>1</v>
      </c>
      <c r="N352" s="377">
        <v>18</v>
      </c>
      <c r="O352" s="378" t="s">
        <v>169</v>
      </c>
      <c r="P352" s="378" t="s">
        <v>234</v>
      </c>
      <c r="Q352" s="378" t="s">
        <v>235</v>
      </c>
      <c r="R352" s="383" t="str">
        <f t="shared" si="280"/>
        <v>1002611</v>
      </c>
      <c r="S352" s="380">
        <v>1</v>
      </c>
      <c r="T352" s="378" t="s">
        <v>141</v>
      </c>
      <c r="U352" s="377">
        <v>50000</v>
      </c>
      <c r="V352" s="377">
        <f t="shared" si="281"/>
        <v>9000</v>
      </c>
      <c r="W352" s="377">
        <v>0</v>
      </c>
      <c r="X352" s="384">
        <v>350</v>
      </c>
      <c r="Y352" s="385" t="s">
        <v>47</v>
      </c>
      <c r="Z352" s="386">
        <f t="shared" si="275"/>
        <v>41000</v>
      </c>
      <c r="AA352" s="387"/>
      <c r="AB352" s="396"/>
      <c r="AC352" s="379">
        <f t="shared" si="282"/>
        <v>25000</v>
      </c>
      <c r="AD352" s="377"/>
      <c r="AE352" s="377"/>
      <c r="AF352" s="378" t="s">
        <v>231</v>
      </c>
      <c r="AG352" s="389">
        <v>8</v>
      </c>
      <c r="AH352" s="397">
        <v>20</v>
      </c>
      <c r="AI352" s="391" t="s">
        <v>229</v>
      </c>
      <c r="AJ352" s="378"/>
      <c r="AK352" s="378"/>
      <c r="AL352" s="383">
        <v>0</v>
      </c>
      <c r="AM352" s="380" t="s">
        <v>50</v>
      </c>
      <c r="AN352" s="377" t="s">
        <v>51</v>
      </c>
      <c r="AO352" s="377"/>
      <c r="AP352" s="383"/>
      <c r="AQ352" s="383"/>
      <c r="AR352" s="383"/>
      <c r="AS352" t="s">
        <v>90</v>
      </c>
      <c r="AU35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100261, 'Б-100261-13',date'2016-03-04',2, 11, 11, 'USD', 1, 18, date'2016-03-06', date'2016-03-07', 1002611, 1, to_date('2016-03-09 00:00:00','YYYY-MM-DD HH24:MI:SS'), 50000, 9000, 0, 350, 0, 'c1', 8,null);insert into xxxx_oebs_cash_payment_test (ID, INVOICE_ID, OEBS_PAYMENT, DOC_DATE, COMISS_DATE) values (s_xxxx_oebs_cash_payment_test.NEXTVAL, 100261, 25000, to_date('2016-03-09 00:00:00','YYYY-MM-DD HH24:MI:SS'), date'2016-03-31' );insert into xxxx_client_discount_m  (ID,CLIENT_ID,CLIENT_AVG_DISCOUNT,DT) values (s_xxxx_client_discount_m.NEXTVAL,350, 20, date'2016-03-01');</v>
      </c>
    </row>
    <row r="353" spans="1:47" ht="15" customHeight="1" x14ac:dyDescent="0.3">
      <c r="A353" s="375">
        <v>33</v>
      </c>
      <c r="B353" s="441"/>
      <c r="C353" s="377" t="str">
        <f t="shared" si="277"/>
        <v>100033</v>
      </c>
      <c r="D353" s="377" t="str">
        <f t="shared" si="278"/>
        <v>100033/13</v>
      </c>
      <c r="E353" s="378" t="s">
        <v>251</v>
      </c>
      <c r="F353" s="378" t="s">
        <v>252</v>
      </c>
      <c r="G353" s="377">
        <v>1</v>
      </c>
      <c r="H353" s="379">
        <v>100262</v>
      </c>
      <c r="I353" s="380" t="str">
        <f t="shared" si="279"/>
        <v>Б-100262-13</v>
      </c>
      <c r="J353" s="381">
        <v>2</v>
      </c>
      <c r="K353" s="398">
        <v>1</v>
      </c>
      <c r="L353" s="382" t="s">
        <v>91</v>
      </c>
      <c r="M353" s="381">
        <v>1</v>
      </c>
      <c r="N353" s="377">
        <v>18</v>
      </c>
      <c r="O353" s="378" t="s">
        <v>170</v>
      </c>
      <c r="P353" s="378" t="s">
        <v>234</v>
      </c>
      <c r="Q353" s="378" t="s">
        <v>235</v>
      </c>
      <c r="R353" s="383" t="str">
        <f t="shared" si="280"/>
        <v>1002621</v>
      </c>
      <c r="S353" s="380">
        <v>1</v>
      </c>
      <c r="T353" s="378" t="s">
        <v>142</v>
      </c>
      <c r="U353" s="377">
        <v>50000</v>
      </c>
      <c r="V353" s="377">
        <f t="shared" si="281"/>
        <v>9000</v>
      </c>
      <c r="W353" s="377">
        <v>0</v>
      </c>
      <c r="X353" s="384">
        <v>351</v>
      </c>
      <c r="Y353" s="385" t="s">
        <v>47</v>
      </c>
      <c r="Z353" s="386">
        <f t="shared" si="275"/>
        <v>41000</v>
      </c>
      <c r="AA353" s="387"/>
      <c r="AB353" s="396"/>
      <c r="AC353" s="379">
        <f t="shared" si="282"/>
        <v>25000</v>
      </c>
      <c r="AD353" s="377"/>
      <c r="AE353" s="377"/>
      <c r="AF353" s="378" t="s">
        <v>231</v>
      </c>
      <c r="AG353" s="389">
        <v>8</v>
      </c>
      <c r="AH353" s="397">
        <v>13</v>
      </c>
      <c r="AI353" s="391" t="s">
        <v>229</v>
      </c>
      <c r="AJ353" s="378"/>
      <c r="AK353" s="378"/>
      <c r="AL353" s="383">
        <v>0</v>
      </c>
      <c r="AM353" s="380" t="s">
        <v>50</v>
      </c>
      <c r="AN353" s="377" t="s">
        <v>51</v>
      </c>
      <c r="AO353" s="377"/>
      <c r="AP353" s="383"/>
      <c r="AQ353" s="383"/>
      <c r="AR353" s="383"/>
      <c r="AU35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100262, 'Б-100262-13',date'2016-03-05',2, 1, 1, 'USD', 1, 18, date'2016-03-06', date'2016-03-07', 1002621, 1, to_date('2016-03-11 00:00:00','YYYY-MM-DD HH24:MI:SS'), 50000, 9000, 0, 351, 0, 'c1', 8,null);insert into xxxx_oebs_cash_payment_test (ID, INVOICE_ID, OEBS_PAYMENT, DOC_DATE, COMISS_DATE) values (s_xxxx_oebs_cash_payment_test.NEXTVAL, 100262, 25000, to_date('2016-03-11 00:00:00','YYYY-MM-DD HH24:MI:SS'), date'2016-03-31' );insert into xxxx_client_discount_m  (ID,CLIENT_ID,CLIENT_AVG_DISCOUNT,DT) values (s_xxxx_client_discount_m.NEXTVAL,351, 13, date'2016-03-01');</v>
      </c>
    </row>
    <row r="354" spans="1:47" ht="15" customHeight="1" x14ac:dyDescent="0.3">
      <c r="A354" s="375">
        <v>33</v>
      </c>
      <c r="B354" s="441"/>
      <c r="C354" s="377" t="str">
        <f>"1000"&amp;A354</f>
        <v>100033</v>
      </c>
      <c r="D354" s="377" t="str">
        <f>"1000"&amp;A354&amp;"/13"</f>
        <v>100033/13</v>
      </c>
      <c r="E354" s="378" t="s">
        <v>251</v>
      </c>
      <c r="F354" s="378" t="s">
        <v>252</v>
      </c>
      <c r="G354" s="377">
        <v>1</v>
      </c>
      <c r="H354" s="379">
        <v>100263</v>
      </c>
      <c r="I354" s="380" t="str">
        <f>"Б-"&amp;H354&amp;"-13"</f>
        <v>Б-100263-13</v>
      </c>
      <c r="J354" s="381">
        <v>2</v>
      </c>
      <c r="K354" s="377">
        <v>7</v>
      </c>
      <c r="L354" s="377" t="s">
        <v>42</v>
      </c>
      <c r="M354" s="381">
        <v>1</v>
      </c>
      <c r="N354" s="377">
        <v>18</v>
      </c>
      <c r="O354" s="378" t="s">
        <v>167</v>
      </c>
      <c r="P354" s="378" t="s">
        <v>234</v>
      </c>
      <c r="Q354" s="378" t="s">
        <v>235</v>
      </c>
      <c r="R354" s="383" t="str">
        <f>H354&amp;"1"</f>
        <v>1002631</v>
      </c>
      <c r="S354" s="380">
        <v>1</v>
      </c>
      <c r="T354" s="394" t="s">
        <v>143</v>
      </c>
      <c r="U354" s="377">
        <v>50000</v>
      </c>
      <c r="V354" s="377">
        <f>U354*0.18</f>
        <v>9000</v>
      </c>
      <c r="W354" s="377">
        <v>0</v>
      </c>
      <c r="X354" s="384">
        <v>352</v>
      </c>
      <c r="Y354" s="385" t="s">
        <v>47</v>
      </c>
      <c r="Z354" s="386">
        <f t="shared" si="275"/>
        <v>41000</v>
      </c>
      <c r="AA354" s="387"/>
      <c r="AB354" s="388"/>
      <c r="AC354" s="379">
        <f>U354*0.5</f>
        <v>25000</v>
      </c>
      <c r="AD354" s="377"/>
      <c r="AE354" s="377"/>
      <c r="AF354" s="394" t="s">
        <v>232</v>
      </c>
      <c r="AG354" s="389">
        <v>8</v>
      </c>
      <c r="AH354" s="390">
        <v>13</v>
      </c>
      <c r="AI354" s="391" t="s">
        <v>229</v>
      </c>
      <c r="AJ354" s="378"/>
      <c r="AK354" s="378"/>
      <c r="AL354" s="383">
        <v>0</v>
      </c>
      <c r="AM354" s="380" t="s">
        <v>50</v>
      </c>
      <c r="AN354" s="377" t="s">
        <v>51</v>
      </c>
      <c r="AO354" s="377"/>
      <c r="AP354" s="383"/>
      <c r="AQ354" s="383"/>
      <c r="AR354" s="383"/>
      <c r="AU35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100263, 'Б-100263-13',date'2016-03-02',2, 7, 7, 'RUR', 1, 18, date'2016-03-06', date'2016-03-07', 1002631, 1, to_date('2016-04-07 00:00:00','YYYY-MM-DD HH24:MI:SS'), 50000, 9000, 0, 352, 0, 'c1', 8,null);insert into xxxx_oebs_cash_payment_test (ID, INVOICE_ID, OEBS_PAYMENT, DOC_DATE, COMISS_DATE) values (s_xxxx_oebs_cash_payment_test.NEXTVAL, 100263, 25000, to_date('2016-04-07 00:00:00','YYYY-MM-DD HH24:MI:SS'), date'2016-04-30' );insert into xxxx_client_discount_m  (ID,CLIENT_ID,CLIENT_AVG_DISCOUNT,DT) values (s_xxxx_client_discount_m.NEXTVAL,352, 13, date'2016-03-01');</v>
      </c>
    </row>
    <row r="355" spans="1:47" ht="15" customHeight="1" x14ac:dyDescent="0.3">
      <c r="A355" s="375">
        <v>33</v>
      </c>
      <c r="B355" s="441"/>
      <c r="C355" s="377" t="str">
        <f t="shared" ref="C355:C358" si="283">"1000"&amp;A355</f>
        <v>100033</v>
      </c>
      <c r="D355" s="377" t="str">
        <f t="shared" ref="D355:D358" si="284">"1000"&amp;A355&amp;"/13"</f>
        <v>100033/13</v>
      </c>
      <c r="E355" s="378" t="s">
        <v>251</v>
      </c>
      <c r="F355" s="378" t="s">
        <v>252</v>
      </c>
      <c r="G355" s="377">
        <v>1</v>
      </c>
      <c r="H355" s="379">
        <v>100264</v>
      </c>
      <c r="I355" s="380" t="str">
        <f t="shared" ref="I355:I358" si="285">"Б-"&amp;H355&amp;"-13"</f>
        <v>Б-100264-13</v>
      </c>
      <c r="J355" s="381">
        <v>2</v>
      </c>
      <c r="K355" s="398">
        <v>12</v>
      </c>
      <c r="L355" s="377" t="s">
        <v>42</v>
      </c>
      <c r="M355" s="381">
        <v>1</v>
      </c>
      <c r="N355" s="377">
        <v>18</v>
      </c>
      <c r="O355" s="378" t="s">
        <v>168</v>
      </c>
      <c r="P355" s="378" t="s">
        <v>234</v>
      </c>
      <c r="Q355" s="378" t="s">
        <v>235</v>
      </c>
      <c r="R355" s="383" t="str">
        <f t="shared" ref="R355:R358" si="286">H355&amp;"1"</f>
        <v>1002641</v>
      </c>
      <c r="S355" s="380">
        <v>1</v>
      </c>
      <c r="T355" s="394" t="s">
        <v>144</v>
      </c>
      <c r="U355" s="377">
        <v>50000</v>
      </c>
      <c r="V355" s="377">
        <f t="shared" ref="V355:V358" si="287">U355*0.18</f>
        <v>9000</v>
      </c>
      <c r="W355" s="377">
        <v>0</v>
      </c>
      <c r="X355" s="384">
        <v>353</v>
      </c>
      <c r="Y355" s="385" t="s">
        <v>47</v>
      </c>
      <c r="Z355" s="386">
        <f t="shared" si="275"/>
        <v>41000</v>
      </c>
      <c r="AA355" s="387"/>
      <c r="AB355" s="429"/>
      <c r="AC355" s="379">
        <f t="shared" ref="AC355:AC358" si="288">U355*0.5</f>
        <v>25000</v>
      </c>
      <c r="AD355" s="377"/>
      <c r="AE355" s="377"/>
      <c r="AF355" s="394" t="s">
        <v>232</v>
      </c>
      <c r="AG355" s="389">
        <v>8</v>
      </c>
      <c r="AH355" s="395">
        <v>7</v>
      </c>
      <c r="AI355" s="391" t="s">
        <v>229</v>
      </c>
      <c r="AJ355" s="378"/>
      <c r="AK355" s="378"/>
      <c r="AL355" s="383">
        <v>0</v>
      </c>
      <c r="AM355" s="380" t="s">
        <v>50</v>
      </c>
      <c r="AN355" s="377" t="s">
        <v>51</v>
      </c>
      <c r="AO355" s="377"/>
      <c r="AP355" s="383"/>
      <c r="AQ355" s="383"/>
      <c r="AR355" s="383"/>
      <c r="AU35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100264, 'Б-100264-13',date'2016-03-03',2, 12, 12, 'RUR', 1, 18, date'2016-03-06', date'2016-03-07', 1002641, 1, to_date('2016-04-08 00:00:00','YYYY-MM-DD HH24:MI:SS'), 50000, 9000, 0, 353, 0, 'c1', 8,null);insert into xxxx_oebs_cash_payment_test (ID, INVOICE_ID, OEBS_PAYMENT, DOC_DATE, COMISS_DATE) values (s_xxxx_oebs_cash_payment_test.NEXTVAL, 100264, 25000, to_date('2016-04-08 00:00:00','YYYY-MM-DD HH24:MI:SS'), date'2016-04-30' );insert into xxxx_client_discount_m  (ID,CLIENT_ID,CLIENT_AVG_DISCOUNT,DT) values (s_xxxx_client_discount_m.NEXTVAL,353, 7, date'2016-03-01');</v>
      </c>
    </row>
    <row r="356" spans="1:47" ht="15" customHeight="1" x14ac:dyDescent="0.3">
      <c r="A356" s="375">
        <v>33</v>
      </c>
      <c r="B356" s="441"/>
      <c r="C356" s="377" t="str">
        <f t="shared" si="283"/>
        <v>100033</v>
      </c>
      <c r="D356" s="377" t="str">
        <f t="shared" si="284"/>
        <v>100033/13</v>
      </c>
      <c r="E356" s="378" t="s">
        <v>251</v>
      </c>
      <c r="F356" s="378" t="s">
        <v>252</v>
      </c>
      <c r="G356" s="377">
        <v>1</v>
      </c>
      <c r="H356" s="379">
        <v>100265</v>
      </c>
      <c r="I356" s="380" t="str">
        <f t="shared" si="285"/>
        <v>Б-100265-13</v>
      </c>
      <c r="J356" s="381">
        <v>2</v>
      </c>
      <c r="K356" s="377">
        <v>7</v>
      </c>
      <c r="L356" s="377" t="s">
        <v>42</v>
      </c>
      <c r="M356" s="450">
        <v>0</v>
      </c>
      <c r="N356" s="377">
        <v>18</v>
      </c>
      <c r="O356" s="378" t="s">
        <v>168</v>
      </c>
      <c r="P356" s="378" t="s">
        <v>234</v>
      </c>
      <c r="Q356" s="378" t="s">
        <v>235</v>
      </c>
      <c r="R356" s="383" t="str">
        <f t="shared" si="286"/>
        <v>1002651</v>
      </c>
      <c r="S356" s="380">
        <v>1</v>
      </c>
      <c r="T356" s="394" t="s">
        <v>144</v>
      </c>
      <c r="U356" s="377">
        <v>50000</v>
      </c>
      <c r="V356" s="377">
        <f t="shared" si="287"/>
        <v>9000</v>
      </c>
      <c r="W356" s="377">
        <v>0</v>
      </c>
      <c r="X356" s="384">
        <v>354</v>
      </c>
      <c r="Y356" s="385" t="s">
        <v>47</v>
      </c>
      <c r="Z356" s="386">
        <f t="shared" si="275"/>
        <v>41000</v>
      </c>
      <c r="AA356" s="387"/>
      <c r="AB356" s="429"/>
      <c r="AC356" s="379">
        <f t="shared" si="288"/>
        <v>25000</v>
      </c>
      <c r="AD356" s="377"/>
      <c r="AE356" s="377"/>
      <c r="AF356" s="394" t="s">
        <v>232</v>
      </c>
      <c r="AG356" s="389">
        <v>8</v>
      </c>
      <c r="AH356" s="395">
        <v>7</v>
      </c>
      <c r="AI356" s="391" t="s">
        <v>229</v>
      </c>
      <c r="AJ356" s="378"/>
      <c r="AK356" s="378"/>
      <c r="AL356" s="383">
        <v>0</v>
      </c>
      <c r="AM356" s="380" t="s">
        <v>50</v>
      </c>
      <c r="AN356" s="377" t="s">
        <v>51</v>
      </c>
      <c r="AO356" s="377"/>
      <c r="AP356" s="383"/>
      <c r="AQ356" s="383"/>
      <c r="AR356" s="383"/>
      <c r="AU35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100265, 'Б-100265-13',date'2016-03-03',2, 7, 7, 'RUR', 0, 18, date'2016-03-06', date'2016-03-07', 1002651, 1, to_date('2016-04-08 00:00:00','YYYY-MM-DD HH24:MI:SS'), 50000, 9000, 0, 354, 0, 'c1', 8,null);insert into xxxx_oebs_cash_payment_test (ID, INVOICE_ID, OEBS_PAYMENT, DOC_DATE, COMISS_DATE) values (s_xxxx_oebs_cash_payment_test.NEXTVAL, 100265, 25000, to_date('2016-04-08 00:00:00','YYYY-MM-DD HH24:MI:SS'), date'2016-04-30' );insert into xxxx_client_discount_m  (ID,CLIENT_ID,CLIENT_AVG_DISCOUNT,DT) values (s_xxxx_client_discount_m.NEXTVAL,354, 7, date'2016-03-01');</v>
      </c>
    </row>
    <row r="357" spans="1:47" ht="15" customHeight="1" x14ac:dyDescent="0.3">
      <c r="A357" s="375">
        <v>33</v>
      </c>
      <c r="B357" s="441"/>
      <c r="C357" s="377" t="str">
        <f t="shared" si="283"/>
        <v>100033</v>
      </c>
      <c r="D357" s="377" t="str">
        <f t="shared" si="284"/>
        <v>100033/13</v>
      </c>
      <c r="E357" s="378" t="s">
        <v>251</v>
      </c>
      <c r="F357" s="378" t="s">
        <v>252</v>
      </c>
      <c r="G357" s="377">
        <v>1</v>
      </c>
      <c r="H357" s="379">
        <v>100266</v>
      </c>
      <c r="I357" s="380" t="str">
        <f t="shared" si="285"/>
        <v>Б-100266-13</v>
      </c>
      <c r="J357" s="381">
        <v>2</v>
      </c>
      <c r="K357" s="398">
        <v>11</v>
      </c>
      <c r="L357" s="377" t="s">
        <v>42</v>
      </c>
      <c r="M357" s="381">
        <v>1</v>
      </c>
      <c r="N357" s="377">
        <v>18</v>
      </c>
      <c r="O357" s="378" t="s">
        <v>169</v>
      </c>
      <c r="P357" s="378" t="s">
        <v>234</v>
      </c>
      <c r="Q357" s="378" t="s">
        <v>235</v>
      </c>
      <c r="R357" s="383" t="str">
        <f t="shared" si="286"/>
        <v>1002661</v>
      </c>
      <c r="S357" s="380">
        <v>1</v>
      </c>
      <c r="T357" s="394" t="s">
        <v>145</v>
      </c>
      <c r="U357" s="377">
        <v>50000</v>
      </c>
      <c r="V357" s="377">
        <f t="shared" si="287"/>
        <v>9000</v>
      </c>
      <c r="W357" s="377">
        <v>0</v>
      </c>
      <c r="X357" s="384">
        <v>355</v>
      </c>
      <c r="Y357" s="385" t="s">
        <v>47</v>
      </c>
      <c r="Z357" s="386">
        <f t="shared" si="275"/>
        <v>41000</v>
      </c>
      <c r="AA357" s="387"/>
      <c r="AB357" s="396"/>
      <c r="AC357" s="379">
        <f t="shared" si="288"/>
        <v>25000</v>
      </c>
      <c r="AD357" s="377"/>
      <c r="AE357" s="377"/>
      <c r="AF357" s="394" t="s">
        <v>232</v>
      </c>
      <c r="AG357" s="389">
        <v>8</v>
      </c>
      <c r="AH357" s="397">
        <v>20</v>
      </c>
      <c r="AI357" s="391" t="s">
        <v>229</v>
      </c>
      <c r="AJ357" s="378"/>
      <c r="AK357" s="378"/>
      <c r="AL357" s="383">
        <v>0</v>
      </c>
      <c r="AM357" s="380" t="s">
        <v>50</v>
      </c>
      <c r="AN357" s="377" t="s">
        <v>51</v>
      </c>
      <c r="AO357" s="377"/>
      <c r="AP357" s="383"/>
      <c r="AQ357" s="383"/>
      <c r="AR357" s="383"/>
      <c r="AU35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100266, 'Б-100266-13',date'2016-03-04',2, 11, 11, 'RUR', 1, 18, date'2016-03-06', date'2016-03-07', 1002661, 1, to_date('2016-04-09 00:00:00','YYYY-MM-DD HH24:MI:SS'), 50000, 9000, 0, 355, 0, 'c1', 8,null);insert into xxxx_oebs_cash_payment_test (ID, INVOICE_ID, OEBS_PAYMENT, DOC_DATE, COMISS_DATE) values (s_xxxx_oebs_cash_payment_test.NEXTVAL, 100266, 25000, to_date('2016-04-09 00:00:00','YYYY-MM-DD HH24:MI:SS'), date'2016-04-30' );insert into xxxx_client_discount_m  (ID,CLIENT_ID,CLIENT_AVG_DISCOUNT,DT) values (s_xxxx_client_discount_m.NEXTVAL,355, 20, date'2016-03-01');</v>
      </c>
    </row>
    <row r="358" spans="1:47" ht="15" customHeight="1" x14ac:dyDescent="0.3">
      <c r="A358" s="375">
        <v>33</v>
      </c>
      <c r="B358" s="441"/>
      <c r="C358" s="377" t="str">
        <f t="shared" si="283"/>
        <v>100033</v>
      </c>
      <c r="D358" s="377" t="str">
        <f t="shared" si="284"/>
        <v>100033/13</v>
      </c>
      <c r="E358" s="378" t="s">
        <v>251</v>
      </c>
      <c r="F358" s="378" t="s">
        <v>252</v>
      </c>
      <c r="G358" s="377">
        <v>1</v>
      </c>
      <c r="H358" s="379">
        <v>100267</v>
      </c>
      <c r="I358" s="380" t="str">
        <f t="shared" si="285"/>
        <v>Б-100267-13</v>
      </c>
      <c r="J358" s="381">
        <v>2</v>
      </c>
      <c r="K358" s="398">
        <v>1</v>
      </c>
      <c r="L358" s="377" t="s">
        <v>42</v>
      </c>
      <c r="M358" s="381">
        <v>1</v>
      </c>
      <c r="N358" s="377">
        <v>18</v>
      </c>
      <c r="O358" s="378" t="s">
        <v>170</v>
      </c>
      <c r="P358" s="378" t="s">
        <v>234</v>
      </c>
      <c r="Q358" s="378" t="s">
        <v>235</v>
      </c>
      <c r="R358" s="383" t="str">
        <f t="shared" si="286"/>
        <v>1002671</v>
      </c>
      <c r="S358" s="380">
        <v>1</v>
      </c>
      <c r="T358" s="394" t="s">
        <v>146</v>
      </c>
      <c r="U358" s="377">
        <v>50000</v>
      </c>
      <c r="V358" s="377">
        <f t="shared" si="287"/>
        <v>9000</v>
      </c>
      <c r="W358" s="377">
        <v>0</v>
      </c>
      <c r="X358" s="384">
        <v>356</v>
      </c>
      <c r="Y358" s="385" t="s">
        <v>47</v>
      </c>
      <c r="Z358" s="386">
        <f t="shared" si="275"/>
        <v>41000</v>
      </c>
      <c r="AA358" s="387"/>
      <c r="AB358" s="396"/>
      <c r="AC358" s="379">
        <f t="shared" si="288"/>
        <v>25000</v>
      </c>
      <c r="AD358" s="377"/>
      <c r="AE358" s="377"/>
      <c r="AF358" s="394" t="s">
        <v>232</v>
      </c>
      <c r="AG358" s="389">
        <v>8</v>
      </c>
      <c r="AH358" s="397">
        <v>13</v>
      </c>
      <c r="AI358" s="391" t="s">
        <v>229</v>
      </c>
      <c r="AJ358" s="378"/>
      <c r="AK358" s="378"/>
      <c r="AL358" s="383">
        <v>0</v>
      </c>
      <c r="AM358" s="380" t="s">
        <v>50</v>
      </c>
      <c r="AN358" s="377" t="s">
        <v>51</v>
      </c>
      <c r="AO358" s="377"/>
      <c r="AP358" s="383"/>
      <c r="AQ358" s="383"/>
      <c r="AR358" s="383"/>
      <c r="AU35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100267, 'Б-100267-13',date'2016-03-05',2, 1, 1, 'RUR', 1, 18, date'2016-03-06', date'2016-03-07', 1002671, 1, to_date('2016-04-11 00:00:00','YYYY-MM-DD HH24:MI:SS'), 50000, 9000, 0, 356, 0, 'c1', 8,null);insert into xxxx_oebs_cash_payment_test (ID, INVOICE_ID, OEBS_PAYMENT, DOC_DATE, COMISS_DATE) values (s_xxxx_oebs_cash_payment_test.NEXTVAL, 100267, 25000, to_date('2016-04-11 00:00:00','YYYY-MM-DD HH24:MI:SS'), date'2016-04-30' );insert into xxxx_client_discount_m  (ID,CLIENT_ID,CLIENT_AVG_DISCOUNT,DT) values (s_xxxx_client_discount_m.NEXTVAL,356, 13, date'2016-03-01');</v>
      </c>
    </row>
    <row r="359" spans="1:47" ht="15" customHeight="1" x14ac:dyDescent="0.3">
      <c r="A359" s="375">
        <v>33</v>
      </c>
      <c r="B359" s="441"/>
      <c r="C359" s="377" t="str">
        <f>"1000"&amp;A359</f>
        <v>100033</v>
      </c>
      <c r="D359" s="377" t="str">
        <f>"1000"&amp;A359&amp;"/13"</f>
        <v>100033/13</v>
      </c>
      <c r="E359" s="378" t="s">
        <v>251</v>
      </c>
      <c r="F359" s="378" t="s">
        <v>252</v>
      </c>
      <c r="G359" s="377">
        <v>1</v>
      </c>
      <c r="H359" s="379">
        <v>100268</v>
      </c>
      <c r="I359" s="380" t="str">
        <f>"Б-"&amp;H359&amp;"-13"</f>
        <v>Б-100268-13</v>
      </c>
      <c r="J359" s="381">
        <v>2</v>
      </c>
      <c r="K359" s="377">
        <v>7</v>
      </c>
      <c r="L359" s="377" t="s">
        <v>42</v>
      </c>
      <c r="M359" s="381">
        <v>1</v>
      </c>
      <c r="N359" s="377">
        <v>18</v>
      </c>
      <c r="O359" s="378" t="s">
        <v>167</v>
      </c>
      <c r="P359" s="378" t="s">
        <v>234</v>
      </c>
      <c r="Q359" s="378" t="s">
        <v>235</v>
      </c>
      <c r="R359" s="383" t="str">
        <f>H359&amp;"1"</f>
        <v>1002681</v>
      </c>
      <c r="S359" s="380">
        <v>1</v>
      </c>
      <c r="T359" s="399" t="s">
        <v>147</v>
      </c>
      <c r="U359" s="377">
        <v>50000</v>
      </c>
      <c r="V359" s="377">
        <f>U359*0.18</f>
        <v>9000</v>
      </c>
      <c r="W359" s="377">
        <v>0</v>
      </c>
      <c r="X359" s="384">
        <v>357</v>
      </c>
      <c r="Y359" s="385" t="s">
        <v>47</v>
      </c>
      <c r="Z359" s="386">
        <f t="shared" si="275"/>
        <v>41000</v>
      </c>
      <c r="AA359" s="387"/>
      <c r="AB359" s="388"/>
      <c r="AC359" s="379">
        <f>U359*0.5</f>
        <v>25000</v>
      </c>
      <c r="AD359" s="377"/>
      <c r="AE359" s="377"/>
      <c r="AF359" s="399" t="s">
        <v>422</v>
      </c>
      <c r="AG359" s="389">
        <v>8</v>
      </c>
      <c r="AH359" s="390">
        <v>13</v>
      </c>
      <c r="AI359" s="391" t="s">
        <v>229</v>
      </c>
      <c r="AJ359" s="378"/>
      <c r="AK359" s="378"/>
      <c r="AL359" s="383">
        <v>0</v>
      </c>
      <c r="AM359" s="380" t="s">
        <v>50</v>
      </c>
      <c r="AN359" s="377" t="s">
        <v>51</v>
      </c>
      <c r="AO359" s="377"/>
      <c r="AP359" s="383"/>
      <c r="AQ359" s="383"/>
      <c r="AR359" s="383"/>
      <c r="AU35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100268, 'Б-100268-13',date'2016-03-02',2, 7, 7, 'RUR', 1, 18, date'2016-03-06', date'2016-03-07', 1002681, 1, to_date('2016-05-07 00:00:00','YYYY-MM-DD HH24:MI:SS'), 50000, 9000, 0, 357, 0, 'c1', 8,null);insert into xxxx_oebs_cash_payment_test (ID, INVOICE_ID, OEBS_PAYMENT, DOC_DATE, COMISS_DATE) values (s_xxxx_oebs_cash_payment_test.NEXTVAL, 100268, 25000, to_date('2016-05-07 00:00:00','YYYY-MM-DD HH24:MI:SS'), date'2016-05-31' );insert into xxxx_client_discount_m  (ID,CLIENT_ID,CLIENT_AVG_DISCOUNT,DT) values (s_xxxx_client_discount_m.NEXTVAL,357, 13, date'2016-03-01');</v>
      </c>
    </row>
    <row r="360" spans="1:47" ht="15" customHeight="1" x14ac:dyDescent="0.3">
      <c r="A360" s="375">
        <v>33</v>
      </c>
      <c r="B360" s="441"/>
      <c r="C360" s="377" t="str">
        <f t="shared" ref="C360:C363" si="289">"1000"&amp;A360</f>
        <v>100033</v>
      </c>
      <c r="D360" s="377" t="str">
        <f t="shared" ref="D360:D363" si="290">"1000"&amp;A360&amp;"/13"</f>
        <v>100033/13</v>
      </c>
      <c r="E360" s="378" t="s">
        <v>251</v>
      </c>
      <c r="F360" s="378" t="s">
        <v>252</v>
      </c>
      <c r="G360" s="377">
        <v>1</v>
      </c>
      <c r="H360" s="379">
        <v>100269</v>
      </c>
      <c r="I360" s="380" t="str">
        <f t="shared" ref="I360:I363" si="291">"Б-"&amp;H360&amp;"-13"</f>
        <v>Б-100269-13</v>
      </c>
      <c r="J360" s="381">
        <v>2</v>
      </c>
      <c r="K360" s="382">
        <v>3</v>
      </c>
      <c r="L360" s="377" t="s">
        <v>42</v>
      </c>
      <c r="M360" s="381">
        <v>1</v>
      </c>
      <c r="N360" s="377">
        <v>18</v>
      </c>
      <c r="O360" s="378" t="s">
        <v>168</v>
      </c>
      <c r="P360" s="378" t="s">
        <v>234</v>
      </c>
      <c r="Q360" s="378" t="s">
        <v>235</v>
      </c>
      <c r="R360" s="383" t="str">
        <f t="shared" ref="R360:R363" si="292">H360&amp;"1"</f>
        <v>1002691</v>
      </c>
      <c r="S360" s="380">
        <v>1</v>
      </c>
      <c r="T360" s="399" t="s">
        <v>148</v>
      </c>
      <c r="U360" s="377">
        <v>50000</v>
      </c>
      <c r="V360" s="377">
        <f t="shared" ref="V360:V363" si="293">U360*0.18</f>
        <v>9000</v>
      </c>
      <c r="W360" s="377">
        <v>0</v>
      </c>
      <c r="X360" s="384">
        <v>358</v>
      </c>
      <c r="Y360" s="385" t="s">
        <v>47</v>
      </c>
      <c r="Z360" s="386">
        <f t="shared" si="275"/>
        <v>41000</v>
      </c>
      <c r="AA360" s="387"/>
      <c r="AB360" s="429"/>
      <c r="AC360" s="379">
        <f t="shared" ref="AC360:AC363" si="294">U360*0.5</f>
        <v>25000</v>
      </c>
      <c r="AD360" s="377"/>
      <c r="AE360" s="377"/>
      <c r="AF360" s="399" t="s">
        <v>422</v>
      </c>
      <c r="AG360" s="389">
        <v>8</v>
      </c>
      <c r="AH360" s="395">
        <v>7</v>
      </c>
      <c r="AI360" s="391" t="s">
        <v>229</v>
      </c>
      <c r="AJ360" s="378"/>
      <c r="AK360" s="378"/>
      <c r="AL360" s="383">
        <v>0</v>
      </c>
      <c r="AM360" s="380" t="s">
        <v>50</v>
      </c>
      <c r="AN360" s="377" t="s">
        <v>51</v>
      </c>
      <c r="AO360" s="377"/>
      <c r="AP360" s="383"/>
      <c r="AQ360" s="383"/>
      <c r="AR360" s="383"/>
      <c r="AU36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100269, 'Б-100269-13',date'2016-03-03',2, 3, 3, 'RUR', 1, 18, date'2016-03-06', date'2016-03-07', 1002691, 1, to_date('2016-05-08 00:00:00','YYYY-MM-DD HH24:MI:SS'), 50000, 9000, 0, 358, 0, 'c1', 8,null);insert into xxxx_oebs_cash_payment_test (ID, INVOICE_ID, OEBS_PAYMENT, DOC_DATE, COMISS_DATE) values (s_xxxx_oebs_cash_payment_test.NEXTVAL, 100269, 25000, to_date('2016-05-08 00:00:00','YYYY-MM-DD HH24:MI:SS'), date'2016-05-31' );insert into xxxx_client_discount_m  (ID,CLIENT_ID,CLIENT_AVG_DISCOUNT,DT) values (s_xxxx_client_discount_m.NEXTVAL,358, 7, date'2016-03-01');</v>
      </c>
    </row>
    <row r="361" spans="1:47" ht="15" customHeight="1" x14ac:dyDescent="0.3">
      <c r="A361" s="375">
        <v>33</v>
      </c>
      <c r="B361" s="441"/>
      <c r="C361" s="377" t="str">
        <f t="shared" si="289"/>
        <v>100033</v>
      </c>
      <c r="D361" s="377" t="str">
        <f t="shared" si="290"/>
        <v>100033/13</v>
      </c>
      <c r="E361" s="378" t="s">
        <v>251</v>
      </c>
      <c r="F361" s="378" t="s">
        <v>252</v>
      </c>
      <c r="G361" s="377">
        <v>1</v>
      </c>
      <c r="H361" s="379">
        <v>100270</v>
      </c>
      <c r="I361" s="380" t="str">
        <f t="shared" si="291"/>
        <v>Б-100270-13</v>
      </c>
      <c r="J361" s="381">
        <v>2</v>
      </c>
      <c r="K361" s="377">
        <v>7</v>
      </c>
      <c r="L361" s="377" t="s">
        <v>42</v>
      </c>
      <c r="M361" s="381">
        <v>1</v>
      </c>
      <c r="N361" s="377">
        <v>18</v>
      </c>
      <c r="O361" s="378" t="s">
        <v>168</v>
      </c>
      <c r="P361" s="378" t="s">
        <v>234</v>
      </c>
      <c r="Q361" s="378" t="s">
        <v>235</v>
      </c>
      <c r="R361" s="383" t="str">
        <f t="shared" si="292"/>
        <v>1002701</v>
      </c>
      <c r="S361" s="380">
        <v>1</v>
      </c>
      <c r="T361" s="399" t="s">
        <v>148</v>
      </c>
      <c r="U361" s="377">
        <v>50000</v>
      </c>
      <c r="V361" s="377">
        <f t="shared" si="293"/>
        <v>9000</v>
      </c>
      <c r="W361" s="377">
        <v>0</v>
      </c>
      <c r="X361" s="384">
        <v>359</v>
      </c>
      <c r="Y361" s="385" t="s">
        <v>47</v>
      </c>
      <c r="Z361" s="386">
        <f t="shared" si="275"/>
        <v>41000</v>
      </c>
      <c r="AA361" s="387"/>
      <c r="AB361" s="429"/>
      <c r="AC361" s="379">
        <f t="shared" si="294"/>
        <v>25000</v>
      </c>
      <c r="AD361" s="377"/>
      <c r="AE361" s="377"/>
      <c r="AF361" s="399" t="s">
        <v>422</v>
      </c>
      <c r="AG361" s="389">
        <v>8</v>
      </c>
      <c r="AH361" s="395">
        <v>7</v>
      </c>
      <c r="AI361" s="391" t="s">
        <v>229</v>
      </c>
      <c r="AJ361" s="378"/>
      <c r="AK361" s="378"/>
      <c r="AL361" s="383">
        <v>0</v>
      </c>
      <c r="AM361" s="380" t="s">
        <v>50</v>
      </c>
      <c r="AN361" s="377" t="s">
        <v>51</v>
      </c>
      <c r="AO361" s="377"/>
      <c r="AP361" s="383"/>
      <c r="AQ361" s="383"/>
      <c r="AR361" s="383"/>
      <c r="AU36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100270, 'Б-100270-13',date'2016-03-03',2, 7, 7, 'RUR', 1, 18, date'2016-03-06', date'2016-03-07', 1002701, 1, to_date('2016-05-08 00:00:00','YYYY-MM-DD HH24:MI:SS'), 50000, 9000, 0, 359, 0, 'c1', 8,null);insert into xxxx_oebs_cash_payment_test (ID, INVOICE_ID, OEBS_PAYMENT, DOC_DATE, COMISS_DATE) values (s_xxxx_oebs_cash_payment_test.NEXTVAL, 100270, 25000, to_date('2016-05-08 00:00:00','YYYY-MM-DD HH24:MI:SS'), date'2016-05-31' );insert into xxxx_client_discount_m  (ID,CLIENT_ID,CLIENT_AVG_DISCOUNT,DT) values (s_xxxx_client_discount_m.NEXTVAL,359, 7, date'2016-03-01');</v>
      </c>
    </row>
    <row r="362" spans="1:47" ht="15" customHeight="1" x14ac:dyDescent="0.3">
      <c r="A362" s="375">
        <v>33</v>
      </c>
      <c r="B362" s="441"/>
      <c r="C362" s="377" t="str">
        <f t="shared" si="289"/>
        <v>100033</v>
      </c>
      <c r="D362" s="377" t="str">
        <f t="shared" si="290"/>
        <v>100033/13</v>
      </c>
      <c r="E362" s="378" t="s">
        <v>251</v>
      </c>
      <c r="F362" s="378" t="s">
        <v>252</v>
      </c>
      <c r="G362" s="377">
        <v>1</v>
      </c>
      <c r="H362" s="379">
        <v>100271</v>
      </c>
      <c r="I362" s="380" t="str">
        <f t="shared" si="291"/>
        <v>Б-100271-13</v>
      </c>
      <c r="J362" s="381">
        <v>2</v>
      </c>
      <c r="K362" s="465">
        <v>29</v>
      </c>
      <c r="L362" s="377" t="s">
        <v>42</v>
      </c>
      <c r="M362" s="381">
        <v>1</v>
      </c>
      <c r="N362" s="377">
        <v>18</v>
      </c>
      <c r="O362" s="378" t="s">
        <v>169</v>
      </c>
      <c r="P362" s="378" t="s">
        <v>234</v>
      </c>
      <c r="Q362" s="378" t="s">
        <v>235</v>
      </c>
      <c r="R362" s="383" t="str">
        <f t="shared" si="292"/>
        <v>1002711</v>
      </c>
      <c r="S362" s="380">
        <v>1</v>
      </c>
      <c r="T362" s="399" t="s">
        <v>149</v>
      </c>
      <c r="U362" s="377">
        <v>50000</v>
      </c>
      <c r="V362" s="377">
        <f t="shared" si="293"/>
        <v>9000</v>
      </c>
      <c r="W362" s="377">
        <v>0</v>
      </c>
      <c r="X362" s="384">
        <v>360</v>
      </c>
      <c r="Y362" s="385" t="s">
        <v>47</v>
      </c>
      <c r="Z362" s="386">
        <f t="shared" si="275"/>
        <v>41000</v>
      </c>
      <c r="AA362" s="387"/>
      <c r="AB362" s="396"/>
      <c r="AC362" s="379">
        <f t="shared" si="294"/>
        <v>25000</v>
      </c>
      <c r="AD362" s="377"/>
      <c r="AE362" s="377"/>
      <c r="AF362" s="399" t="s">
        <v>422</v>
      </c>
      <c r="AG362" s="389">
        <v>8</v>
      </c>
      <c r="AH362" s="397">
        <v>20</v>
      </c>
      <c r="AI362" s="391" t="s">
        <v>229</v>
      </c>
      <c r="AJ362" s="378"/>
      <c r="AK362" s="378"/>
      <c r="AL362" s="383">
        <v>0</v>
      </c>
      <c r="AM362" s="380" t="s">
        <v>50</v>
      </c>
      <c r="AN362" s="377" t="s">
        <v>51</v>
      </c>
      <c r="AO362" s="377"/>
      <c r="AP362" s="383"/>
      <c r="AQ362" s="383"/>
      <c r="AR362" s="383"/>
      <c r="AU36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100271, 'Б-100271-13',date'2016-03-04',2, 29, 29, 'RUR', 1, 18, date'2016-03-06', date'2016-03-07', 1002711, 1, to_date('2016-05-09 00:00:00','YYYY-MM-DD HH24:MI:SS'), 50000, 9000, 0, 360, 0, 'c1', 8,null);insert into xxxx_oebs_cash_payment_test (ID, INVOICE_ID, OEBS_PAYMENT, DOC_DATE, COMISS_DATE) values (s_xxxx_oebs_cash_payment_test.NEXTVAL, 100271, 25000, to_date('2016-05-09 00:00:00','YYYY-MM-DD HH24:MI:SS'), date'2016-05-31' );insert into xxxx_client_discount_m  (ID,CLIENT_ID,CLIENT_AVG_DISCOUNT,DT) values (s_xxxx_client_discount_m.NEXTVAL,360, 20, date'2016-03-01');</v>
      </c>
    </row>
    <row r="363" spans="1:47" ht="15" customHeight="1" x14ac:dyDescent="0.3">
      <c r="A363" s="375">
        <v>33</v>
      </c>
      <c r="B363" s="441"/>
      <c r="C363" s="403" t="str">
        <f t="shared" si="289"/>
        <v>100033</v>
      </c>
      <c r="D363" s="403" t="str">
        <f t="shared" si="290"/>
        <v>100033/13</v>
      </c>
      <c r="E363" s="404" t="s">
        <v>251</v>
      </c>
      <c r="F363" s="404" t="s">
        <v>252</v>
      </c>
      <c r="G363" s="377">
        <v>1</v>
      </c>
      <c r="H363" s="379">
        <v>100272</v>
      </c>
      <c r="I363" s="403" t="str">
        <f t="shared" si="291"/>
        <v>Б-100272-13</v>
      </c>
      <c r="J363" s="381">
        <v>2</v>
      </c>
      <c r="K363" s="405">
        <v>1</v>
      </c>
      <c r="L363" s="403" t="s">
        <v>42</v>
      </c>
      <c r="M363" s="406">
        <v>1</v>
      </c>
      <c r="N363" s="403">
        <v>18</v>
      </c>
      <c r="O363" s="404" t="s">
        <v>170</v>
      </c>
      <c r="P363" s="404" t="s">
        <v>234</v>
      </c>
      <c r="Q363" s="404" t="s">
        <v>235</v>
      </c>
      <c r="R363" s="407" t="str">
        <f t="shared" si="292"/>
        <v>1002721</v>
      </c>
      <c r="S363" s="403">
        <v>1</v>
      </c>
      <c r="T363" s="401" t="s">
        <v>150</v>
      </c>
      <c r="U363" s="377">
        <v>50000</v>
      </c>
      <c r="V363" s="403">
        <f t="shared" si="293"/>
        <v>9000</v>
      </c>
      <c r="W363" s="403">
        <v>0</v>
      </c>
      <c r="X363" s="384">
        <v>361</v>
      </c>
      <c r="Y363" s="408" t="s">
        <v>47</v>
      </c>
      <c r="Z363" s="386">
        <f t="shared" si="275"/>
        <v>41000</v>
      </c>
      <c r="AA363" s="409"/>
      <c r="AB363" s="409"/>
      <c r="AC363" s="410">
        <f t="shared" si="294"/>
        <v>25000</v>
      </c>
      <c r="AD363" s="403"/>
      <c r="AE363" s="403"/>
      <c r="AF363" s="401" t="s">
        <v>422</v>
      </c>
      <c r="AG363" s="411">
        <v>8</v>
      </c>
      <c r="AH363" s="412">
        <v>13</v>
      </c>
      <c r="AI363" s="413" t="s">
        <v>229</v>
      </c>
      <c r="AJ363" s="404"/>
      <c r="AK363" s="404"/>
      <c r="AL363" s="407">
        <v>0</v>
      </c>
      <c r="AM363" s="403" t="s">
        <v>50</v>
      </c>
      <c r="AN363" s="403" t="s">
        <v>51</v>
      </c>
      <c r="AO363" s="403"/>
      <c r="AP363" s="407"/>
      <c r="AQ363" s="407"/>
      <c r="AR363" s="407"/>
      <c r="AS363" s="330"/>
      <c r="AU36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100272, 'Б-100272-13',date'2016-03-05',2, 1, 1, 'RUR', 1, 18, date'2016-03-06', date'2016-03-07', 1002721, 1, to_date('2016-05-11 00:00:00','YYYY-MM-DD HH24:MI:SS'), 50000, 9000, 0, 361, 0, 'c1', 8,null);insert into xxxx_oebs_cash_payment_test (ID, INVOICE_ID, OEBS_PAYMENT, DOC_DATE, COMISS_DATE) values (s_xxxx_oebs_cash_payment_test.NEXTVAL, 100272, 25000, to_date('2016-05-11 00:00:00','YYYY-MM-DD HH24:MI:SS'), date'2016-05-31' );insert into xxxx_client_discount_m  (ID,CLIENT_ID,CLIENT_AVG_DISCOUNT,DT) values (s_xxxx_client_discount_m.NEXTVAL,361, 13, date'2016-03-01');</v>
      </c>
    </row>
    <row r="364" spans="1:47" ht="15" customHeight="1" x14ac:dyDescent="0.3">
      <c r="A364" s="375">
        <v>34</v>
      </c>
      <c r="B364" s="376"/>
      <c r="C364" s="377" t="str">
        <f>"1000"&amp;A364</f>
        <v>100034</v>
      </c>
      <c r="D364" s="377" t="str">
        <f>"1000"&amp;A364&amp;"/13"</f>
        <v>100034/13</v>
      </c>
      <c r="E364" s="378" t="s">
        <v>251</v>
      </c>
      <c r="F364" s="378" t="s">
        <v>252</v>
      </c>
      <c r="G364" s="377">
        <v>1</v>
      </c>
      <c r="H364" s="379">
        <v>100273</v>
      </c>
      <c r="I364" s="380" t="str">
        <f>"Б-"&amp;H364&amp;"-13"</f>
        <v>Б-100273-13</v>
      </c>
      <c r="J364" s="381">
        <v>2</v>
      </c>
      <c r="K364" s="377">
        <v>7</v>
      </c>
      <c r="L364" s="377" t="s">
        <v>42</v>
      </c>
      <c r="M364" s="381">
        <v>1</v>
      </c>
      <c r="N364" s="377">
        <v>18</v>
      </c>
      <c r="O364" s="378" t="s">
        <v>167</v>
      </c>
      <c r="P364" s="378" t="s">
        <v>234</v>
      </c>
      <c r="Q364" s="378" t="s">
        <v>235</v>
      </c>
      <c r="R364" s="383" t="str">
        <f>H364&amp;"1"</f>
        <v>1002731</v>
      </c>
      <c r="S364" s="380">
        <v>1</v>
      </c>
      <c r="T364" s="378" t="s">
        <v>139</v>
      </c>
      <c r="U364" s="377">
        <v>60976</v>
      </c>
      <c r="V364" s="377">
        <v>10976</v>
      </c>
      <c r="W364" s="377">
        <v>0</v>
      </c>
      <c r="X364" s="384">
        <v>362</v>
      </c>
      <c r="Y364" s="385" t="s">
        <v>47</v>
      </c>
      <c r="Z364" s="386">
        <f t="shared" si="275"/>
        <v>50000</v>
      </c>
      <c r="AA364" s="387"/>
      <c r="AB364" s="388"/>
      <c r="AC364" s="379">
        <f>U364*0.5</f>
        <v>30488</v>
      </c>
      <c r="AD364" s="377"/>
      <c r="AE364" s="377"/>
      <c r="AF364" s="378" t="s">
        <v>231</v>
      </c>
      <c r="AG364" s="389">
        <v>8</v>
      </c>
      <c r="AH364" s="390">
        <v>13</v>
      </c>
      <c r="AI364" s="391" t="s">
        <v>229</v>
      </c>
      <c r="AJ364" s="378"/>
      <c r="AK364" s="378"/>
      <c r="AL364" s="383">
        <v>0</v>
      </c>
      <c r="AM364" s="438">
        <v>1</v>
      </c>
      <c r="AN364" s="377" t="s">
        <v>51</v>
      </c>
      <c r="AO364" s="377"/>
      <c r="AP364" s="444">
        <v>10000</v>
      </c>
      <c r="AQ364" s="445" t="s">
        <v>83</v>
      </c>
      <c r="AR364" s="446" t="s">
        <v>84</v>
      </c>
      <c r="AS364" s="383" t="s">
        <v>94</v>
      </c>
      <c r="AU36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100273, 'Б-100273-13',date'2016-03-02',2, 7, 7, 'RUR', 1, 18, date'2016-03-06', date'2016-03-07', 1002731, 1, to_date('2016-03-07 00:00:00','YYYY-MM-DD HH24:MI:SS'), 60976, 10976, 0, 362, 0, 'c1', 8,1);insert into xxxx_oebs_cash_payment_test (ID, INVOICE_ID, OEBS_PAYMENT, DOC_DATE, COMISS_DATE) values (s_xxxx_oebs_cash_payment_test.NEXTVAL, 100273, 30488, to_date('2016-03-07 00:00:00','YYYY-MM-DD HH24:MI:SS'), date'2016-03-31' );insert into xxxx_client_discount_m  (ID,CLIENT_ID,CLIENT_AVG_DISCOUNT,DT) values (s_xxxx_client_discount_m.NEXTVAL,362, 13, date'2016-03-01');insert into xxxx_loyal_clients_contr_attr (ID, CONTRACT_ID, CLIENT_ID, LC_TURNOVER, COLLATERAL_FIRST_DT, COLLATERAL_END_DT) values (s_xxxx_loyal_clients_contr_atr.NEXTVAL, 100034, 362, 10000, date'2015-03-01', date'2015-09-30' );</v>
      </c>
    </row>
    <row r="365" spans="1:47" ht="15" customHeight="1" x14ac:dyDescent="0.3">
      <c r="A365" s="375">
        <v>34</v>
      </c>
      <c r="B365" s="376"/>
      <c r="C365" s="377" t="str">
        <f t="shared" ref="C365:C369" si="295">"1000"&amp;A365</f>
        <v>100034</v>
      </c>
      <c r="D365" s="377" t="str">
        <f t="shared" ref="D365:D369" si="296">"1000"&amp;A365&amp;"/13"</f>
        <v>100034/13</v>
      </c>
      <c r="E365" s="378" t="s">
        <v>251</v>
      </c>
      <c r="F365" s="378" t="s">
        <v>252</v>
      </c>
      <c r="G365" s="377">
        <v>1</v>
      </c>
      <c r="H365" s="379">
        <v>100274</v>
      </c>
      <c r="I365" s="380" t="str">
        <f t="shared" ref="I365:I369" si="297">"Б-"&amp;H365&amp;"-13"</f>
        <v>Б-100274-13</v>
      </c>
      <c r="J365" s="381">
        <v>2</v>
      </c>
      <c r="K365" s="377">
        <v>7</v>
      </c>
      <c r="L365" s="377" t="s">
        <v>42</v>
      </c>
      <c r="M365" s="381">
        <v>1</v>
      </c>
      <c r="N365" s="377">
        <v>18</v>
      </c>
      <c r="O365" s="378" t="s">
        <v>168</v>
      </c>
      <c r="P365" s="378" t="s">
        <v>234</v>
      </c>
      <c r="Q365" s="378" t="s">
        <v>235</v>
      </c>
      <c r="R365" s="383" t="str">
        <f t="shared" ref="R365:R369" si="298">H365&amp;"1"</f>
        <v>1002741</v>
      </c>
      <c r="S365" s="380">
        <v>1</v>
      </c>
      <c r="T365" s="378" t="s">
        <v>140</v>
      </c>
      <c r="U365" s="377">
        <v>90000</v>
      </c>
      <c r="V365" s="377">
        <f t="shared" ref="V365:V369" si="299">U365*0.18</f>
        <v>16200</v>
      </c>
      <c r="W365" s="377">
        <v>0</v>
      </c>
      <c r="X365" s="384">
        <v>363</v>
      </c>
      <c r="Y365" s="385" t="s">
        <v>47</v>
      </c>
      <c r="Z365" s="386">
        <f t="shared" si="275"/>
        <v>73800</v>
      </c>
      <c r="AA365" s="387"/>
      <c r="AB365" s="429"/>
      <c r="AC365" s="379">
        <f t="shared" ref="AC365:AC369" si="300">U365*0.5</f>
        <v>45000</v>
      </c>
      <c r="AD365" s="377"/>
      <c r="AE365" s="377"/>
      <c r="AF365" s="378" t="s">
        <v>231</v>
      </c>
      <c r="AG365" s="389">
        <v>8</v>
      </c>
      <c r="AH365" s="395">
        <v>7</v>
      </c>
      <c r="AI365" s="391" t="s">
        <v>229</v>
      </c>
      <c r="AJ365" s="378"/>
      <c r="AK365" s="378"/>
      <c r="AL365" s="383">
        <v>0</v>
      </c>
      <c r="AM365" s="380" t="s">
        <v>50</v>
      </c>
      <c r="AN365" s="377" t="s">
        <v>51</v>
      </c>
      <c r="AO365" s="377"/>
      <c r="AP365" s="383"/>
      <c r="AQ365" s="383"/>
      <c r="AR365" s="383"/>
      <c r="AS365" s="383">
        <v>50000</v>
      </c>
      <c r="AU36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100274, 'Б-100274-13',date'2016-03-03',2, 7, 7, 'RUR', 1, 18, date'2016-03-06', date'2016-03-07', 1002741, 1, to_date('2016-03-08 00:00:00','YYYY-MM-DD HH24:MI:SS'), 90000, 16200, 0, 363, 0, 'c1', 8,null);insert into xxxx_oebs_cash_payment_test (ID, INVOICE_ID, OEBS_PAYMENT, DOC_DATE, COMISS_DATE) values (s_xxxx_oebs_cash_payment_test.NEXTVAL, 100274, 45000, to_date('2016-03-08 00:00:00','YYYY-MM-DD HH24:MI:SS'), date'2016-03-31' );insert into xxxx_client_discount_m  (ID,CLIENT_ID,CLIENT_AVG_DISCOUNT,DT) values (s_xxxx_client_discount_m.NEXTVAL,363, 7, date'2016-03-01');</v>
      </c>
    </row>
    <row r="366" spans="1:47" ht="15" customHeight="1" x14ac:dyDescent="0.3">
      <c r="A366" s="375">
        <v>34</v>
      </c>
      <c r="B366" s="376"/>
      <c r="C366" s="377" t="str">
        <f t="shared" si="295"/>
        <v>100034</v>
      </c>
      <c r="D366" s="377" t="str">
        <f t="shared" si="296"/>
        <v>100034/13</v>
      </c>
      <c r="E366" s="378" t="s">
        <v>251</v>
      </c>
      <c r="F366" s="378" t="s">
        <v>252</v>
      </c>
      <c r="G366" s="377">
        <v>1</v>
      </c>
      <c r="H366" s="379">
        <v>100275</v>
      </c>
      <c r="I366" s="380" t="str">
        <f t="shared" si="297"/>
        <v>Б-100275-13</v>
      </c>
      <c r="J366" s="381">
        <v>2</v>
      </c>
      <c r="K366" s="377">
        <v>7</v>
      </c>
      <c r="L366" s="377" t="s">
        <v>42</v>
      </c>
      <c r="M366" s="381">
        <v>1</v>
      </c>
      <c r="N366" s="377">
        <v>18</v>
      </c>
      <c r="O366" s="378" t="s">
        <v>168</v>
      </c>
      <c r="P366" s="378" t="s">
        <v>234</v>
      </c>
      <c r="Q366" s="378" t="s">
        <v>235</v>
      </c>
      <c r="R366" s="383" t="str">
        <f t="shared" si="298"/>
        <v>1002751</v>
      </c>
      <c r="S366" s="380">
        <v>1</v>
      </c>
      <c r="T366" s="378" t="s">
        <v>140</v>
      </c>
      <c r="U366" s="377">
        <v>90000</v>
      </c>
      <c r="V366" s="377">
        <f t="shared" si="299"/>
        <v>16200</v>
      </c>
      <c r="W366" s="377">
        <v>0</v>
      </c>
      <c r="X366" s="384">
        <v>364</v>
      </c>
      <c r="Y366" s="385" t="s">
        <v>47</v>
      </c>
      <c r="Z366" s="386">
        <f t="shared" si="275"/>
        <v>73800</v>
      </c>
      <c r="AA366" s="387"/>
      <c r="AB366" s="429"/>
      <c r="AC366" s="379">
        <f t="shared" si="300"/>
        <v>45000</v>
      </c>
      <c r="AD366" s="377"/>
      <c r="AE366" s="377"/>
      <c r="AF366" s="378" t="s">
        <v>231</v>
      </c>
      <c r="AG366" s="389">
        <v>8</v>
      </c>
      <c r="AH366" s="395">
        <v>7</v>
      </c>
      <c r="AI366" s="391" t="s">
        <v>229</v>
      </c>
      <c r="AJ366" s="378"/>
      <c r="AK366" s="378"/>
      <c r="AL366" s="383">
        <v>0</v>
      </c>
      <c r="AM366" s="380" t="s">
        <v>50</v>
      </c>
      <c r="AN366" s="377" t="s">
        <v>51</v>
      </c>
      <c r="AO366" s="377"/>
      <c r="AP366" s="383"/>
      <c r="AQ366" s="383"/>
      <c r="AR366" s="383"/>
      <c r="AS366" s="383" t="s">
        <v>95</v>
      </c>
      <c r="AU36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100275, 'Б-100275-13',date'2016-03-03',2, 7, 7, 'RUR', 1, 18, date'2016-03-06', date'2016-03-07', 1002751, 1, to_date('2016-03-08 00:00:00','YYYY-MM-DD HH24:MI:SS'), 90000, 16200, 0, 364, 0, 'c1', 8,null);insert into xxxx_oebs_cash_payment_test (ID, INVOICE_ID, OEBS_PAYMENT, DOC_DATE, COMISS_DATE) values (s_xxxx_oebs_cash_payment_test.NEXTVAL, 100275, 45000, to_date('2016-03-08 00:00:00','YYYY-MM-DD HH24:MI:SS'), date'2016-03-31' );insert into xxxx_client_discount_m  (ID,CLIENT_ID,CLIENT_AVG_DISCOUNT,DT) values (s_xxxx_client_discount_m.NEXTVAL,364, 7, date'2016-03-01');</v>
      </c>
    </row>
    <row r="367" spans="1:47" ht="15" customHeight="1" x14ac:dyDescent="0.3">
      <c r="A367" s="375">
        <v>34</v>
      </c>
      <c r="B367" s="376"/>
      <c r="C367" s="377" t="str">
        <f t="shared" si="295"/>
        <v>100034</v>
      </c>
      <c r="D367" s="377" t="str">
        <f t="shared" si="296"/>
        <v>100034/13</v>
      </c>
      <c r="E367" s="378" t="s">
        <v>251</v>
      </c>
      <c r="F367" s="378" t="s">
        <v>252</v>
      </c>
      <c r="G367" s="377">
        <v>1</v>
      </c>
      <c r="H367" s="379">
        <v>100276</v>
      </c>
      <c r="I367" s="380" t="str">
        <f t="shared" si="297"/>
        <v>Б-100276-13</v>
      </c>
      <c r="J367" s="381">
        <v>2</v>
      </c>
      <c r="K367" s="377">
        <v>7</v>
      </c>
      <c r="L367" s="377" t="s">
        <v>42</v>
      </c>
      <c r="M367" s="381">
        <v>1</v>
      </c>
      <c r="N367" s="377">
        <v>18</v>
      </c>
      <c r="O367" s="378" t="s">
        <v>169</v>
      </c>
      <c r="P367" s="378" t="s">
        <v>234</v>
      </c>
      <c r="Q367" s="378" t="s">
        <v>235</v>
      </c>
      <c r="R367" s="383" t="str">
        <f t="shared" si="298"/>
        <v>1002761</v>
      </c>
      <c r="S367" s="380">
        <v>1</v>
      </c>
      <c r="T367" s="378" t="s">
        <v>141</v>
      </c>
      <c r="U367" s="377">
        <v>80000</v>
      </c>
      <c r="V367" s="377">
        <f t="shared" si="299"/>
        <v>14400</v>
      </c>
      <c r="W367" s="377">
        <v>0</v>
      </c>
      <c r="X367" s="384">
        <v>365</v>
      </c>
      <c r="Y367" s="385" t="s">
        <v>47</v>
      </c>
      <c r="Z367" s="386">
        <f t="shared" si="275"/>
        <v>65600</v>
      </c>
      <c r="AA367" s="387"/>
      <c r="AB367" s="396"/>
      <c r="AC367" s="379">
        <f t="shared" si="300"/>
        <v>40000</v>
      </c>
      <c r="AD367" s="377"/>
      <c r="AE367" s="377"/>
      <c r="AF367" s="378" t="s">
        <v>231</v>
      </c>
      <c r="AG367" s="389">
        <v>8</v>
      </c>
      <c r="AH367" s="397">
        <v>20</v>
      </c>
      <c r="AI367" s="391" t="s">
        <v>229</v>
      </c>
      <c r="AJ367" s="378"/>
      <c r="AK367" s="378"/>
      <c r="AL367" s="383">
        <v>0</v>
      </c>
      <c r="AM367" s="380" t="s">
        <v>50</v>
      </c>
      <c r="AN367" s="377" t="s">
        <v>51</v>
      </c>
      <c r="AO367" s="377"/>
      <c r="AP367" s="383"/>
      <c r="AQ367" s="383"/>
      <c r="AR367" s="383"/>
      <c r="AS367" s="383"/>
      <c r="AU36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100276, 'Б-100276-13',date'2016-03-04',2, 7, 7, 'RUR', 1, 18, date'2016-03-06', date'2016-03-07', 1002761, 1, to_date('2016-03-09 00:00:00','YYYY-MM-DD HH24:MI:SS'), 80000, 14400, 0, 365, 0, 'c1', 8,null);insert into xxxx_oebs_cash_payment_test (ID, INVOICE_ID, OEBS_PAYMENT, DOC_DATE, COMISS_DATE) values (s_xxxx_oebs_cash_payment_test.NEXTVAL, 100276, 40000, to_date('2016-03-09 00:00:00','YYYY-MM-DD HH24:MI:SS'), date'2016-03-31' );insert into xxxx_client_discount_m  (ID,CLIENT_ID,CLIENT_AVG_DISCOUNT,DT) values (s_xxxx_client_discount_m.NEXTVAL,365, 20, date'2016-03-01');</v>
      </c>
    </row>
    <row r="368" spans="1:47" s="329" customFormat="1" ht="15" customHeight="1" x14ac:dyDescent="0.3">
      <c r="A368" s="375">
        <v>34</v>
      </c>
      <c r="B368" s="439"/>
      <c r="C368" s="380" t="str">
        <f t="shared" si="295"/>
        <v>100034</v>
      </c>
      <c r="D368" s="380" t="str">
        <f t="shared" si="296"/>
        <v>100034/13</v>
      </c>
      <c r="E368" s="455" t="s">
        <v>251</v>
      </c>
      <c r="F368" s="455" t="s">
        <v>252</v>
      </c>
      <c r="G368" s="380">
        <v>1</v>
      </c>
      <c r="H368" s="415">
        <v>100277</v>
      </c>
      <c r="I368" s="380" t="str">
        <f t="shared" si="297"/>
        <v>Б-100277-13</v>
      </c>
      <c r="J368" s="456">
        <v>2</v>
      </c>
      <c r="K368" s="466">
        <v>11</v>
      </c>
      <c r="L368" s="380" t="s">
        <v>42</v>
      </c>
      <c r="M368" s="456">
        <v>1</v>
      </c>
      <c r="N368" s="380">
        <v>18</v>
      </c>
      <c r="O368" s="455" t="s">
        <v>170</v>
      </c>
      <c r="P368" s="455" t="s">
        <v>234</v>
      </c>
      <c r="Q368" s="455" t="s">
        <v>235</v>
      </c>
      <c r="R368" s="380" t="str">
        <f t="shared" si="298"/>
        <v>1002771</v>
      </c>
      <c r="S368" s="380">
        <v>1</v>
      </c>
      <c r="T368" s="455" t="s">
        <v>142</v>
      </c>
      <c r="U368" s="380">
        <v>60000</v>
      </c>
      <c r="V368" s="380">
        <f t="shared" si="299"/>
        <v>10800</v>
      </c>
      <c r="W368" s="380">
        <v>0</v>
      </c>
      <c r="X368" s="415">
        <v>366</v>
      </c>
      <c r="Y368" s="458" t="s">
        <v>47</v>
      </c>
      <c r="Z368" s="459">
        <f t="shared" si="275"/>
        <v>49200</v>
      </c>
      <c r="AA368" s="460"/>
      <c r="AB368" s="460"/>
      <c r="AC368" s="415">
        <f t="shared" si="300"/>
        <v>30000</v>
      </c>
      <c r="AD368" s="380"/>
      <c r="AE368" s="380"/>
      <c r="AF368" s="455" t="s">
        <v>231</v>
      </c>
      <c r="AG368" s="461">
        <v>8</v>
      </c>
      <c r="AH368" s="462">
        <v>13</v>
      </c>
      <c r="AI368" s="463" t="s">
        <v>229</v>
      </c>
      <c r="AJ368" s="455"/>
      <c r="AK368" s="455"/>
      <c r="AL368" s="380">
        <v>0</v>
      </c>
      <c r="AM368" s="380" t="s">
        <v>50</v>
      </c>
      <c r="AN368" s="380" t="s">
        <v>51</v>
      </c>
      <c r="AO368" s="380"/>
      <c r="AP368" s="380"/>
      <c r="AQ368" s="380"/>
      <c r="AR368" s="380"/>
      <c r="AS368" s="380"/>
      <c r="AU368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100277, 'Б-100277-13',date'2016-03-05',2, 11, 11, 'RUR', 1, 18, date'2016-03-06', date'2016-03-07', 1002771, 1, to_date('2016-03-11 00:00:00','YYYY-MM-DD HH24:MI:SS'), 60000, 10800, 0, 366, 0, 'c1', 8,null);insert into xxxx_oebs_cash_payment_test (ID, INVOICE_ID, OEBS_PAYMENT, DOC_DATE, COMISS_DATE) values (s_xxxx_oebs_cash_payment_test.NEXTVAL, 100277, 30000, to_date('2016-03-11 00:00:00','YYYY-MM-DD HH24:MI:SS'), date'2016-03-31' );insert into xxxx_client_discount_m  (ID,CLIENT_ID,CLIENT_AVG_DISCOUNT,DT) values (s_xxxx_client_discount_m.NEXTVAL,366, 13, date'2016-03-01');</v>
      </c>
    </row>
    <row r="369" spans="1:47" s="330" customFormat="1" ht="15" customHeight="1" x14ac:dyDescent="0.3">
      <c r="A369" s="375">
        <v>34</v>
      </c>
      <c r="B369" s="440"/>
      <c r="C369" s="403" t="str">
        <f t="shared" si="295"/>
        <v>100034</v>
      </c>
      <c r="D369" s="403" t="str">
        <f t="shared" si="296"/>
        <v>100034/13</v>
      </c>
      <c r="E369" s="404" t="s">
        <v>251</v>
      </c>
      <c r="F369" s="404" t="s">
        <v>252</v>
      </c>
      <c r="G369" s="377">
        <v>1</v>
      </c>
      <c r="H369" s="379">
        <v>100278</v>
      </c>
      <c r="I369" s="403" t="str">
        <f t="shared" si="297"/>
        <v>Б-100278-13</v>
      </c>
      <c r="J369" s="381">
        <v>2</v>
      </c>
      <c r="K369" s="454">
        <v>29</v>
      </c>
      <c r="L369" s="403" t="s">
        <v>42</v>
      </c>
      <c r="M369" s="406">
        <v>1</v>
      </c>
      <c r="N369" s="403">
        <v>18</v>
      </c>
      <c r="O369" s="404" t="s">
        <v>170</v>
      </c>
      <c r="P369" s="404" t="s">
        <v>234</v>
      </c>
      <c r="Q369" s="404" t="s">
        <v>235</v>
      </c>
      <c r="R369" s="407" t="str">
        <f t="shared" si="298"/>
        <v>1002781</v>
      </c>
      <c r="S369" s="403">
        <v>1</v>
      </c>
      <c r="T369" s="404" t="s">
        <v>142</v>
      </c>
      <c r="U369" s="403">
        <v>60000</v>
      </c>
      <c r="V369" s="403">
        <f t="shared" si="299"/>
        <v>10800</v>
      </c>
      <c r="W369" s="403">
        <v>0</v>
      </c>
      <c r="X369" s="384">
        <v>367</v>
      </c>
      <c r="Y369" s="408" t="s">
        <v>47</v>
      </c>
      <c r="Z369" s="386">
        <f t="shared" si="275"/>
        <v>49200</v>
      </c>
      <c r="AA369" s="409"/>
      <c r="AB369" s="409"/>
      <c r="AC369" s="410">
        <f t="shared" si="300"/>
        <v>30000</v>
      </c>
      <c r="AD369" s="403"/>
      <c r="AE369" s="403"/>
      <c r="AF369" s="404" t="s">
        <v>231</v>
      </c>
      <c r="AG369" s="411">
        <v>8</v>
      </c>
      <c r="AH369" s="412">
        <v>13</v>
      </c>
      <c r="AI369" s="413" t="s">
        <v>229</v>
      </c>
      <c r="AJ369" s="404"/>
      <c r="AK369" s="404"/>
      <c r="AL369" s="407">
        <v>0</v>
      </c>
      <c r="AM369" s="403" t="s">
        <v>50</v>
      </c>
      <c r="AN369" s="403" t="s">
        <v>51</v>
      </c>
      <c r="AO369" s="403"/>
      <c r="AP369" s="407"/>
      <c r="AQ369" s="407"/>
      <c r="AR369" s="407"/>
      <c r="AS369" s="407"/>
      <c r="AU36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100278, 'Б-100278-13',date'2016-03-05',2, 29, 29, 'RUR', 1, 18, date'2016-03-06', date'2016-03-07', 1002781, 1, to_date('2016-03-11 00:00:00','YYYY-MM-DD HH24:MI:SS'), 60000, 10800, 0, 367, 0, 'c1', 8,null);insert into xxxx_oebs_cash_payment_test (ID, INVOICE_ID, OEBS_PAYMENT, DOC_DATE, COMISS_DATE) values (s_xxxx_oebs_cash_payment_test.NEXTVAL, 100278, 30000, to_date('2016-03-11 00:00:00','YYYY-MM-DD HH24:MI:SS'), date'2016-03-31' );insert into xxxx_client_discount_m  (ID,CLIENT_ID,CLIENT_AVG_DISCOUNT,DT) values (s_xxxx_client_discount_m.NEXTVAL,367, 13, date'2016-03-01');</v>
      </c>
    </row>
    <row r="370" spans="1:47" x14ac:dyDescent="0.3">
      <c r="H370" s="415">
        <v>100279</v>
      </c>
      <c r="X370" s="415">
        <v>368</v>
      </c>
    </row>
    <row r="371" spans="1:47" s="329" customFormat="1" ht="15" customHeight="1" x14ac:dyDescent="0.3">
      <c r="AU371" t="str">
        <f t="shared" ref="AU371:AU386" si="30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"&amp;A56&amp;", "&amp;C56&amp;", '"&amp;D56&amp;"', date'"&amp;E56&amp;"', date'"&amp;F56&amp;"', "&amp;G56&amp;", "&amp;H56&amp;", '"&amp;I56&amp;"',date'"&amp;O56&amp;"',"&amp;J56&amp;", "&amp;K56&amp;", "&amp;K56&amp;", '"&amp;L56&amp;"', "&amp;M56&amp;", "&amp;N56&amp;", date'"&amp;P56&amp;"', date'"&amp;Q56&amp;"', "&amp;R56&amp;", "&amp;S56&amp;", to_date('"&amp;T56&amp;"','YYYY-MM-DD HH24:MI:SS'), "&amp;U56&amp;", "&amp;V56&amp;", "&amp;W56&amp;", "&amp;X56&amp;", "&amp;AL56&amp;", '"&amp;AN56&amp;"', "&amp;AG56&amp;","&amp;AM56&amp;");"&amp;
IF(LEN(AC56)&gt;0,"insert into xxxx_oebs_cash_payment_test (ID, INVOICE_ID, OEBS_PAYMENT, DOC_DATE, COMISS_DATE) values (s_xxxx_oebs_cash_payment_test.NEXTVAL, "&amp;H56&amp;", "&amp;AC56&amp;", to_date('"&amp;T56&amp;"','YYYY-MM-DD HH24:MI:SS'), "&amp;AF56&amp;" );","")&amp;
IF(LEN(AD56)&gt;0,"insert into xxxx_oebs_cash_payment_test (ID, INVOICE_ID, OEBS_PAYMENT, DOC_DATE, COMISS_DATE) values (s_xxxx_oebs_cash_payment_test.NEXTVAL, "&amp;H56&amp;", "&amp;AD56&amp;", to_date('"&amp;T56&amp;"','YYYY-MM-DD HH24:MI:SS'), "&amp;AF56&amp;" );","")&amp;
IF(LEN(AE56)&gt;0,"insert into xxxx_oebs_cash_payment_test (ID, INVOICE_ID, OEBS_PAYMENT, DOC_DATE, COMISS_DATE) values (s_xxxx_oebs_cash_payment_test.NEXTVAL, "&amp;H56&amp;", "&amp;AE56&amp;", to_date('"&amp;T56&amp;"','YYYY-MM-DD HH24:MI:SS'), "&amp;AF56&amp;" );","")&amp;
IF(LEN(AH56)&gt;0,"insert into xxxx_client_discount_m  (ID,CLIENT_ID,CLIENT_AVG_DISCOUNT,DT) values (s_xxxx_client_discount_m.NEXTVAL,"&amp;X56&amp;", "&amp;AH56&amp;", "&amp;AI56&amp;");","")&amp;
IF(LEN(AJ56)&gt;0,"insert into xxxx_client_discount_m  (ID,CLIENT_ID,CLIENT_AVG_DISCOUNT,DT) values (s_xxxx_client_discount_m.NEXTVAL,"&amp;X56&amp;", "&amp;AJ56&amp;", "&amp;AK56&amp;");","")&amp;
IF(LEN(AO56)&gt;0,"insert into xxxx_contract_signed_attr (ID, CONTRACT_ID, CODE, KEY_NUM) values (s_xxxx_contract_signed_attr.NEXTVAL, "&amp;C56&amp;", 'SUPERCOMMISSION_BONUS' , "&amp;AO56&amp;" );","")&amp;
IF(LEN(AP56)&gt;0,"insert into xxxx_loyal_clients_contr_attr (ID, CONTRACT_ID, CLIENT_ID, LC_TURNOVER, COLLATERAL_FIRST_DT, COLLATERAL_END_DT) values (s_xxxx_loyal_clients_contr_atr.NEXTVAL, "&amp;C56&amp;", "&amp;X56&amp;", "&amp;AP56&amp;", "&amp;AQ56&amp;", "&amp;AR56&amp;"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100065, 'Б-100065-13',date'2016-04-02',2,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372" spans="1:47" s="329" customFormat="1" ht="15" customHeight="1" x14ac:dyDescent="0.3">
      <c r="AU372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100066, 'Б-100066-13',date'2016-04-03',2,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373" spans="1:47" s="329" customFormat="1" ht="15" customHeight="1" x14ac:dyDescent="0.3">
      <c r="AU373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100067, 'Б-100067-13',date'2016-04-03',2,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374" spans="1:47" s="329" customFormat="1" ht="15" customHeight="1" x14ac:dyDescent="0.3">
      <c r="AU374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100068, 'Б-100068-13',date'2016-04-04',2,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375" spans="1:47" s="329" customFormat="1" ht="15" customHeight="1" x14ac:dyDescent="0.3">
      <c r="AU375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100069, 'Б-100069-13',date'2016-04-05',2,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376" spans="1:47" x14ac:dyDescent="0.3">
      <c r="AU376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100070, 'Б-100070-13',date'2016-03-02',2,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377" spans="1:47" x14ac:dyDescent="0.3">
      <c r="AU377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100071, 'Б-100071-13',date'2016-03-03',2,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378" spans="1:47" x14ac:dyDescent="0.3">
      <c r="AU378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100072, 'Б-100072-13',date'2016-03-03',2,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379" spans="1:47" x14ac:dyDescent="0.3">
      <c r="AU379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100073, 'Б-100073-13',date'2016-03-04',2,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380" spans="1:47" x14ac:dyDescent="0.3">
      <c r="AU380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100074, 'Б-100074-13',date'2016-03-05',2,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381" spans="1:47" x14ac:dyDescent="0.3">
      <c r="AU381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100075, 'Б-100075-13',date'2016-03-02',2, 7, 7, 'RUR', 1, 18, date'2016-03-06', date'2016-03-07', 1000751, 1, to_date('2016-03-07 00:00:00','YYYY-MM-DD HH24:MI:SS'), 10000, 1800, 0, 164, 0, 'c1', 8,null);insert into xxxx_oebs_cash_payment_test (ID, INVOICE_ID, OEBS_PAYMENT, DOC_DATE, COMISS_DATE) values (s_xxxx_oebs_cash_payment_test.NEXTVAL, 100075, 5000, to_date('2016-03-07 00:00:00','YYYY-MM-DD HH24:MI:SS'), date'2016-03-31' );insert into xxxx_client_discount_m  (ID,CLIENT_ID,CLIENT_AVG_DISCOUNT,DT) values (s_xxxx_client_discount_m.NEXTVAL,164, 13, date'2016-03-01');</v>
      </c>
    </row>
    <row r="382" spans="1:47" x14ac:dyDescent="0.3">
      <c r="AU382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100076, 'Б-100076-13',date'2016-03-03',2, 7, 7, 'RUR', 1, 18, date'2016-03-06', date'2016-03-07', 1000761, 1, to_date('2016-03-08 00:00:00','YYYY-MM-DD HH24:MI:SS'), 20000, 3600, 0, 165, 0, 'c1', 8,null);insert into xxxx_oebs_cash_payment_test (ID, INVOICE_ID, OEBS_PAYMENT, DOC_DATE, COMISS_DATE) values (s_xxxx_oebs_cash_payment_test.NEXTVAL, 100076, 10000, to_date('2016-03-08 00:00:00','YYYY-MM-DD HH24:MI:SS'), date'2016-03-31' );insert into xxxx_client_discount_m  (ID,CLIENT_ID,CLIENT_AVG_DISCOUNT,DT) values (s_xxxx_client_discount_m.NEXTVAL,165, 7, date'2016-03-01');</v>
      </c>
    </row>
    <row r="383" spans="1:47" x14ac:dyDescent="0.3">
      <c r="AU383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100077, 'Б-100077-13',date'2016-03-03',2,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384" spans="1:47" x14ac:dyDescent="0.3">
      <c r="AU384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100078, 'Б-100078-13',date'2016-03-04',2, 3, 3, 'RUR', 1, 18, date'2016-03-06', date'2016-03-07', 1000781, 1, to_date('2016-03-09 00:00:00','YYYY-MM-DD HH24:MI:SS'), 20000, 3600, 0, 167, 0, 'c1', 8,null);insert into xxxx_oebs_cash_payment_test (ID, INVOICE_ID, OEBS_PAYMENT, DOC_DATE, COMISS_DATE) values (s_xxxx_oebs_cash_payment_test.NEXTVAL, 100078, 10000, to_date('2016-03-09 00:00:00','YYYY-MM-DD HH24:MI:SS'), date'2016-03-31' );insert into xxxx_client_discount_m  (ID,CLIENT_ID,CLIENT_AVG_DISCOUNT,DT) values (s_xxxx_client_discount_m.NEXTVAL,167, 20, date'2016-03-01');</v>
      </c>
    </row>
    <row r="385" spans="1:47" x14ac:dyDescent="0.3">
      <c r="AU385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100079, 'Б-100079-13',date'2016-03-04',2, 1, 1, 'RUR', 1, 18, date'2016-03-06', date'2016-03-07', 1000791, 1, to_date('2016-03-09 00:00:00','YYYY-MM-DD HH24:MI:SS'), 11951.2, 2151.216, 0, 168, 0, 'c1', 8,null);insert into xxxx_oebs_cash_payment_test (ID, INVOICE_ID, OEBS_PAYMENT, DOC_DATE, COMISS_DATE) values (s_xxxx_oebs_cash_payment_test.NEXTVAL, 100079, 5975.6, to_date('2016-03-09 00:00:00','YYYY-MM-DD HH24:MI:SS'), date'2016-03-31' );insert into xxxx_client_discount_m  (ID,CLIENT_ID,CLIENT_AVG_DISCOUNT,DT) values (s_xxxx_client_discount_m.NEXTVAL,168, 20, date'2016-03-01');</v>
      </c>
    </row>
    <row r="386" spans="1:47" x14ac:dyDescent="0.3">
      <c r="AU386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100080, 'Б-100080-13',date'2016-03-05',2,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387" spans="1:47" x14ac:dyDescent="0.3">
      <c r="A387" s="375"/>
      <c r="C387" s="380"/>
      <c r="D387" s="380"/>
      <c r="E387" s="455"/>
      <c r="F387" s="455"/>
      <c r="G387" s="377"/>
      <c r="H387" s="415"/>
      <c r="I387" s="380"/>
      <c r="J387" s="381"/>
      <c r="K387" s="466"/>
      <c r="L387" s="380"/>
      <c r="M387" s="456"/>
      <c r="N387" s="380"/>
      <c r="O387" s="455"/>
      <c r="P387" s="455"/>
      <c r="Q387" s="455"/>
      <c r="R387" s="380"/>
      <c r="S387" s="380"/>
      <c r="T387" s="455"/>
      <c r="U387" s="380"/>
      <c r="V387" s="380"/>
      <c r="W387" s="380"/>
      <c r="X387" s="415"/>
      <c r="Y387" s="458"/>
      <c r="Z387" s="459"/>
      <c r="AA387" s="460"/>
      <c r="AB387" s="460"/>
      <c r="AC387" s="415"/>
      <c r="AD387" s="380"/>
      <c r="AE387" s="380"/>
      <c r="AF387" s="455"/>
      <c r="AG387" s="461"/>
      <c r="AH387" s="462"/>
      <c r="AI387" s="463"/>
      <c r="AJ387" s="455"/>
      <c r="AK387" s="455"/>
      <c r="AL387" s="380"/>
      <c r="AM387" s="380"/>
      <c r="AN387" s="380"/>
      <c r="AO387" s="380"/>
      <c r="AP387" s="380"/>
      <c r="AQ387" s="380"/>
      <c r="AR387" s="380"/>
      <c r="AS387" s="380"/>
    </row>
    <row r="388" spans="1:47" x14ac:dyDescent="0.3">
      <c r="A388" s="375"/>
      <c r="C388" s="380"/>
      <c r="D388" s="380"/>
      <c r="E388" s="455"/>
      <c r="F388" s="455"/>
      <c r="G388" s="377"/>
      <c r="H388" s="415"/>
      <c r="I388" s="380"/>
      <c r="J388" s="381"/>
      <c r="K388" s="466"/>
      <c r="L388" s="380"/>
      <c r="M388" s="456"/>
      <c r="N388" s="380"/>
      <c r="O388" s="455"/>
      <c r="P388" s="455"/>
      <c r="Q388" s="455"/>
      <c r="R388" s="380"/>
      <c r="S388" s="380"/>
      <c r="T388" s="455"/>
      <c r="U388" s="380"/>
      <c r="V388" s="380"/>
      <c r="W388" s="380"/>
      <c r="X388" s="415"/>
      <c r="Y388" s="458"/>
      <c r="Z388" s="459"/>
      <c r="AA388" s="460"/>
      <c r="AB388" s="460"/>
      <c r="AC388" s="415"/>
      <c r="AD388" s="380"/>
      <c r="AE388" s="380"/>
      <c r="AF388" s="455"/>
      <c r="AG388" s="461"/>
      <c r="AH388" s="462"/>
      <c r="AI388" s="463"/>
      <c r="AJ388" s="455"/>
      <c r="AK388" s="455"/>
      <c r="AL388" s="380"/>
      <c r="AM388" s="380"/>
      <c r="AN388" s="380"/>
      <c r="AO388" s="380"/>
      <c r="AP388" s="380"/>
      <c r="AQ388" s="380"/>
      <c r="AR388" s="380"/>
      <c r="AS388" s="380"/>
    </row>
    <row r="389" spans="1:47" x14ac:dyDescent="0.3">
      <c r="A389" s="375"/>
      <c r="C389" s="380"/>
      <c r="D389" s="380"/>
      <c r="E389" s="455"/>
      <c r="F389" s="455"/>
      <c r="G389" s="377"/>
      <c r="H389" s="415"/>
      <c r="I389" s="380"/>
      <c r="J389" s="381"/>
      <c r="K389" s="466"/>
      <c r="L389" s="380"/>
      <c r="M389" s="456"/>
      <c r="N389" s="380"/>
      <c r="O389" s="455"/>
      <c r="P389" s="455"/>
      <c r="Q389" s="455"/>
      <c r="R389" s="380"/>
      <c r="S389" s="380"/>
      <c r="T389" s="455"/>
      <c r="U389" s="380"/>
      <c r="V389" s="380"/>
      <c r="W389" s="380"/>
      <c r="X389" s="415"/>
      <c r="Y389" s="458"/>
      <c r="Z389" s="459"/>
      <c r="AA389" s="460"/>
      <c r="AB389" s="460"/>
      <c r="AC389" s="415"/>
      <c r="AD389" s="380"/>
      <c r="AE389" s="380"/>
      <c r="AF389" s="455"/>
      <c r="AG389" s="461"/>
      <c r="AH389" s="462"/>
      <c r="AI389" s="463"/>
      <c r="AJ389" s="455"/>
      <c r="AK389" s="455"/>
      <c r="AL389" s="380"/>
      <c r="AM389" s="380"/>
      <c r="AN389" s="380"/>
      <c r="AO389" s="380"/>
      <c r="AP389" s="380"/>
      <c r="AQ389" s="380"/>
      <c r="AR389" s="380"/>
      <c r="AS389" s="380"/>
    </row>
    <row r="390" spans="1:47" x14ac:dyDescent="0.3">
      <c r="A390" s="375"/>
      <c r="C390" s="380"/>
      <c r="D390" s="380"/>
      <c r="E390" s="455"/>
      <c r="F390" s="455"/>
      <c r="G390" s="377"/>
      <c r="H390" s="415"/>
      <c r="I390" s="380"/>
      <c r="J390" s="381"/>
      <c r="K390" s="466"/>
      <c r="L390" s="380"/>
      <c r="M390" s="456"/>
      <c r="N390" s="380"/>
      <c r="O390" s="455"/>
      <c r="P390" s="455"/>
      <c r="Q390" s="455"/>
      <c r="R390" s="380"/>
      <c r="S390" s="380"/>
      <c r="T390" s="455"/>
      <c r="U390" s="380"/>
      <c r="V390" s="380"/>
      <c r="W390" s="380"/>
      <c r="X390" s="415"/>
      <c r="Y390" s="458"/>
      <c r="Z390" s="459"/>
      <c r="AA390" s="460"/>
      <c r="AB390" s="460"/>
      <c r="AC390" s="415"/>
      <c r="AD390" s="380"/>
      <c r="AE390" s="380"/>
      <c r="AF390" s="455"/>
      <c r="AG390" s="461"/>
      <c r="AH390" s="462"/>
      <c r="AI390" s="463"/>
      <c r="AJ390" s="455"/>
      <c r="AK390" s="455"/>
      <c r="AL390" s="380"/>
      <c r="AM390" s="380"/>
      <c r="AN390" s="380"/>
      <c r="AO390" s="380"/>
      <c r="AP390" s="380"/>
      <c r="AQ390" s="380"/>
      <c r="AR390" s="380"/>
      <c r="AS390" s="380"/>
    </row>
    <row r="391" spans="1:47" x14ac:dyDescent="0.3">
      <c r="A391" s="375"/>
      <c r="C391" s="380"/>
      <c r="D391" s="380"/>
      <c r="E391" s="455"/>
      <c r="F391" s="455"/>
      <c r="G391" s="377"/>
      <c r="H391" s="415"/>
      <c r="I391" s="380"/>
      <c r="J391" s="381"/>
      <c r="K391" s="466"/>
      <c r="L391" s="380"/>
      <c r="M391" s="456"/>
      <c r="N391" s="380"/>
      <c r="O391" s="455"/>
      <c r="P391" s="455"/>
      <c r="Q391" s="455"/>
      <c r="R391" s="380"/>
      <c r="S391" s="380"/>
      <c r="T391" s="455"/>
      <c r="U391" s="380"/>
      <c r="V391" s="380"/>
      <c r="W391" s="380"/>
      <c r="X391" s="415"/>
      <c r="Y391" s="458"/>
      <c r="Z391" s="459"/>
      <c r="AA391" s="460"/>
      <c r="AB391" s="460"/>
      <c r="AC391" s="415"/>
      <c r="AD391" s="380"/>
      <c r="AE391" s="380"/>
      <c r="AF391" s="455"/>
      <c r="AG391" s="461"/>
      <c r="AH391" s="462"/>
      <c r="AI391" s="463"/>
      <c r="AJ391" s="455"/>
      <c r="AK391" s="455"/>
      <c r="AL391" s="380"/>
      <c r="AM391" s="380"/>
      <c r="AN391" s="380"/>
      <c r="AO391" s="380"/>
      <c r="AP391" s="380"/>
      <c r="AQ391" s="380"/>
      <c r="AR391" s="380"/>
      <c r="AS391" s="380"/>
    </row>
    <row r="392" spans="1:47" x14ac:dyDescent="0.3">
      <c r="A392" s="375"/>
      <c r="C392" s="380"/>
      <c r="D392" s="380"/>
      <c r="E392" s="455"/>
      <c r="F392" s="455"/>
      <c r="G392" s="377"/>
      <c r="H392" s="415"/>
      <c r="I392" s="380"/>
      <c r="J392" s="381"/>
      <c r="K392" s="466"/>
      <c r="L392" s="380"/>
      <c r="M392" s="456"/>
      <c r="N392" s="380"/>
      <c r="O392" s="455"/>
      <c r="P392" s="455"/>
      <c r="Q392" s="455"/>
      <c r="R392" s="380"/>
      <c r="S392" s="380"/>
      <c r="T392" s="455"/>
      <c r="U392" s="380"/>
      <c r="V392" s="380"/>
      <c r="W392" s="380"/>
      <c r="X392" s="415"/>
      <c r="Y392" s="458"/>
      <c r="Z392" s="459"/>
      <c r="AA392" s="460"/>
      <c r="AB392" s="460"/>
      <c r="AC392" s="415"/>
      <c r="AD392" s="380"/>
      <c r="AE392" s="380"/>
      <c r="AF392" s="455"/>
      <c r="AG392" s="461"/>
      <c r="AH392" s="462"/>
      <c r="AI392" s="463"/>
      <c r="AJ392" s="455"/>
      <c r="AK392" s="455"/>
      <c r="AL392" s="380"/>
      <c r="AM392" s="380"/>
      <c r="AN392" s="380"/>
      <c r="AO392" s="380"/>
      <c r="AP392" s="380"/>
      <c r="AQ392" s="380"/>
      <c r="AR392" s="380"/>
      <c r="AS392" s="380"/>
    </row>
    <row r="393" spans="1:47" x14ac:dyDescent="0.3">
      <c r="A393" s="375"/>
      <c r="C393" s="380"/>
      <c r="D393" s="380"/>
      <c r="E393" s="455"/>
      <c r="F393" s="455"/>
      <c r="G393" s="377"/>
      <c r="H393" s="415"/>
      <c r="I393" s="380"/>
      <c r="J393" s="381"/>
      <c r="K393" s="466"/>
      <c r="L393" s="380"/>
      <c r="M393" s="456"/>
      <c r="N393" s="380"/>
      <c r="O393" s="455"/>
      <c r="P393" s="455"/>
      <c r="Q393" s="455"/>
      <c r="R393" s="380"/>
      <c r="S393" s="380"/>
      <c r="T393" s="455"/>
      <c r="U393" s="380"/>
      <c r="V393" s="380"/>
      <c r="W393" s="380"/>
      <c r="X393" s="415"/>
      <c r="Y393" s="458"/>
      <c r="Z393" s="459"/>
      <c r="AA393" s="460"/>
      <c r="AB393" s="460"/>
      <c r="AC393" s="415"/>
      <c r="AD393" s="380"/>
      <c r="AE393" s="380"/>
      <c r="AF393" s="455"/>
      <c r="AG393" s="461"/>
      <c r="AH393" s="462"/>
      <c r="AI393" s="463"/>
      <c r="AJ393" s="455"/>
      <c r="AK393" s="455"/>
      <c r="AL393" s="380"/>
      <c r="AM393" s="380"/>
      <c r="AN393" s="380"/>
      <c r="AO393" s="380"/>
      <c r="AP393" s="380"/>
      <c r="AQ393" s="380"/>
      <c r="AR393" s="380"/>
      <c r="AS393" s="380"/>
    </row>
    <row r="394" spans="1:47" x14ac:dyDescent="0.3">
      <c r="A394" s="375"/>
      <c r="C394" s="380"/>
      <c r="D394" s="380"/>
      <c r="E394" s="455"/>
      <c r="F394" s="455"/>
      <c r="G394" s="377"/>
      <c r="H394" s="415"/>
      <c r="I394" s="380"/>
      <c r="J394" s="381"/>
      <c r="K394" s="466"/>
      <c r="L394" s="380"/>
      <c r="M394" s="456"/>
      <c r="N394" s="380"/>
      <c r="O394" s="455"/>
      <c r="P394" s="455"/>
      <c r="Q394" s="455"/>
      <c r="R394" s="380"/>
      <c r="S394" s="380"/>
      <c r="T394" s="455"/>
      <c r="U394" s="380"/>
      <c r="V394" s="380"/>
      <c r="W394" s="380"/>
      <c r="X394" s="415"/>
      <c r="Y394" s="458"/>
      <c r="Z394" s="459"/>
      <c r="AA394" s="460"/>
      <c r="AB394" s="460"/>
      <c r="AC394" s="415"/>
      <c r="AD394" s="380"/>
      <c r="AE394" s="380"/>
      <c r="AF394" s="455"/>
      <c r="AG394" s="461"/>
      <c r="AH394" s="462"/>
      <c r="AI394" s="463"/>
      <c r="AJ394" s="455"/>
      <c r="AK394" s="455"/>
      <c r="AL394" s="380"/>
      <c r="AM394" s="380"/>
      <c r="AN394" s="380"/>
      <c r="AO394" s="380"/>
      <c r="AP394" s="380"/>
      <c r="AQ394" s="380"/>
      <c r="AR394" s="380"/>
      <c r="AS394" s="380"/>
    </row>
    <row r="395" spans="1:47" x14ac:dyDescent="0.3">
      <c r="A395" s="375"/>
      <c r="C395" s="380"/>
      <c r="D395" s="380"/>
      <c r="E395" s="455"/>
      <c r="F395" s="455"/>
      <c r="G395" s="377"/>
      <c r="H395" s="415"/>
      <c r="I395" s="380"/>
      <c r="J395" s="381"/>
      <c r="K395" s="466"/>
      <c r="L395" s="380"/>
      <c r="M395" s="456"/>
      <c r="N395" s="380"/>
      <c r="O395" s="455"/>
      <c r="P395" s="455"/>
      <c r="Q395" s="455"/>
      <c r="R395" s="380"/>
      <c r="S395" s="380"/>
      <c r="T395" s="455"/>
      <c r="U395" s="380"/>
      <c r="V395" s="380"/>
      <c r="W395" s="380"/>
      <c r="X395" s="415"/>
      <c r="Y395" s="458"/>
      <c r="Z395" s="459"/>
      <c r="AA395" s="460"/>
      <c r="AB395" s="460"/>
      <c r="AC395" s="415"/>
      <c r="AD395" s="380"/>
      <c r="AE395" s="380"/>
      <c r="AF395" s="455"/>
      <c r="AG395" s="461"/>
      <c r="AH395" s="462"/>
      <c r="AI395" s="463"/>
      <c r="AJ395" s="455"/>
      <c r="AK395" s="455"/>
      <c r="AL395" s="380"/>
      <c r="AM395" s="380"/>
      <c r="AN395" s="380"/>
      <c r="AO395" s="380"/>
      <c r="AP395" s="380"/>
      <c r="AQ395" s="380"/>
      <c r="AR395" s="380"/>
      <c r="AS395" s="380"/>
    </row>
    <row r="396" spans="1:47" x14ac:dyDescent="0.3">
      <c r="A396" s="375"/>
      <c r="C396" s="380"/>
      <c r="D396" s="380"/>
      <c r="E396" s="455"/>
      <c r="F396" s="455"/>
      <c r="G396" s="377"/>
      <c r="H396" s="415"/>
      <c r="I396" s="380"/>
      <c r="J396" s="381"/>
      <c r="K396" s="466"/>
      <c r="L396" s="380"/>
      <c r="M396" s="456"/>
      <c r="N396" s="380"/>
      <c r="O396" s="455"/>
      <c r="P396" s="455"/>
      <c r="Q396" s="455"/>
      <c r="R396" s="380"/>
      <c r="S396" s="380"/>
      <c r="T396" s="455"/>
      <c r="U396" s="380"/>
      <c r="V396" s="380"/>
      <c r="W396" s="380"/>
      <c r="X396" s="415"/>
      <c r="Y396" s="458"/>
      <c r="Z396" s="459"/>
      <c r="AA396" s="460"/>
      <c r="AB396" s="460"/>
      <c r="AC396" s="415"/>
      <c r="AD396" s="380"/>
      <c r="AE396" s="380"/>
      <c r="AF396" s="455"/>
      <c r="AG396" s="461"/>
      <c r="AH396" s="462"/>
      <c r="AI396" s="463"/>
      <c r="AJ396" s="455"/>
      <c r="AK396" s="455"/>
      <c r="AL396" s="380"/>
      <c r="AM396" s="380"/>
      <c r="AN396" s="380"/>
      <c r="AO396" s="380"/>
      <c r="AP396" s="380"/>
      <c r="AQ396" s="380"/>
      <c r="AR396" s="380"/>
      <c r="AS396" s="380"/>
    </row>
    <row r="397" spans="1:47" x14ac:dyDescent="0.3">
      <c r="A397" s="375"/>
      <c r="C397" s="380"/>
      <c r="D397" s="380"/>
      <c r="E397" s="455"/>
      <c r="F397" s="455"/>
      <c r="G397" s="377"/>
      <c r="H397" s="415"/>
      <c r="I397" s="380"/>
      <c r="J397" s="381"/>
      <c r="K397" s="466"/>
      <c r="L397" s="380"/>
      <c r="M397" s="456"/>
      <c r="N397" s="380"/>
      <c r="O397" s="455"/>
      <c r="P397" s="455"/>
      <c r="Q397" s="455"/>
      <c r="R397" s="380"/>
      <c r="S397" s="380"/>
      <c r="T397" s="455"/>
      <c r="U397" s="380"/>
      <c r="V397" s="380"/>
      <c r="W397" s="380"/>
      <c r="X397" s="415"/>
      <c r="Y397" s="458"/>
      <c r="Z397" s="459"/>
      <c r="AA397" s="460"/>
      <c r="AB397" s="460"/>
      <c r="AC397" s="415"/>
      <c r="AD397" s="380"/>
      <c r="AE397" s="380"/>
      <c r="AF397" s="455"/>
      <c r="AG397" s="461"/>
      <c r="AH397" s="462"/>
      <c r="AI397" s="463"/>
      <c r="AJ397" s="455"/>
      <c r="AK397" s="455"/>
      <c r="AL397" s="380"/>
      <c r="AM397" s="380"/>
      <c r="AN397" s="380"/>
      <c r="AO397" s="380"/>
      <c r="AP397" s="380"/>
      <c r="AQ397" s="380"/>
      <c r="AR397" s="380"/>
      <c r="AS397" s="380"/>
    </row>
    <row r="398" spans="1:47" x14ac:dyDescent="0.3">
      <c r="A398" s="375"/>
      <c r="C398" s="380"/>
      <c r="D398" s="380"/>
      <c r="E398" s="455"/>
      <c r="F398" s="455"/>
      <c r="G398" s="377"/>
      <c r="H398" s="415"/>
      <c r="I398" s="380"/>
      <c r="J398" s="381"/>
      <c r="K398" s="466"/>
      <c r="L398" s="380"/>
      <c r="M398" s="456"/>
      <c r="N398" s="380"/>
      <c r="O398" s="455"/>
      <c r="P398" s="455"/>
      <c r="Q398" s="455"/>
      <c r="R398" s="380"/>
      <c r="S398" s="380"/>
      <c r="T398" s="455"/>
      <c r="U398" s="380"/>
      <c r="V398" s="380"/>
      <c r="W398" s="380"/>
      <c r="X398" s="415"/>
      <c r="Y398" s="458"/>
      <c r="Z398" s="459"/>
      <c r="AA398" s="460"/>
      <c r="AB398" s="460"/>
      <c r="AC398" s="415"/>
      <c r="AD398" s="380"/>
      <c r="AE398" s="380"/>
      <c r="AF398" s="455"/>
      <c r="AG398" s="461"/>
      <c r="AH398" s="462"/>
      <c r="AI398" s="463"/>
      <c r="AJ398" s="455"/>
      <c r="AK398" s="455"/>
      <c r="AL398" s="380"/>
      <c r="AM398" s="380"/>
      <c r="AN398" s="380"/>
      <c r="AO398" s="380"/>
      <c r="AP398" s="380"/>
      <c r="AQ398" s="380"/>
      <c r="AR398" s="380"/>
      <c r="AS398" s="380"/>
    </row>
    <row r="399" spans="1:47" x14ac:dyDescent="0.3">
      <c r="A399" s="375"/>
      <c r="C399" s="380"/>
      <c r="D399" s="380"/>
      <c r="E399" s="455"/>
      <c r="F399" s="455"/>
      <c r="G399" s="377"/>
      <c r="H399" s="415"/>
      <c r="I399" s="380"/>
      <c r="J399" s="381"/>
      <c r="K399" s="466"/>
      <c r="L399" s="380"/>
      <c r="M399" s="456"/>
      <c r="N399" s="380"/>
      <c r="O399" s="455"/>
      <c r="P399" s="455"/>
      <c r="Q399" s="455"/>
      <c r="R399" s="380"/>
      <c r="S399" s="380"/>
      <c r="T399" s="455"/>
      <c r="U399" s="380"/>
      <c r="V399" s="380"/>
      <c r="W399" s="380"/>
      <c r="X399" s="415"/>
      <c r="Y399" s="458"/>
      <c r="Z399" s="459"/>
      <c r="AA399" s="460"/>
      <c r="AB399" s="460"/>
      <c r="AC399" s="415"/>
      <c r="AD399" s="380"/>
      <c r="AE399" s="380"/>
      <c r="AF399" s="455"/>
      <c r="AG399" s="461"/>
      <c r="AH399" s="462"/>
      <c r="AI399" s="463"/>
      <c r="AJ399" s="455"/>
      <c r="AK399" s="455"/>
      <c r="AL399" s="380"/>
      <c r="AM399" s="380"/>
      <c r="AN399" s="380"/>
      <c r="AO399" s="380"/>
      <c r="AP399" s="380"/>
      <c r="AQ399" s="380"/>
      <c r="AR399" s="380"/>
      <c r="AS399" s="380"/>
    </row>
    <row r="400" spans="1:47" x14ac:dyDescent="0.3">
      <c r="A400" s="375"/>
      <c r="C400" s="380"/>
      <c r="D400" s="380"/>
      <c r="E400" s="455"/>
      <c r="F400" s="455"/>
      <c r="G400" s="377"/>
      <c r="H400" s="415"/>
      <c r="I400" s="380"/>
      <c r="J400" s="381"/>
      <c r="K400" s="466"/>
      <c r="L400" s="380"/>
      <c r="M400" s="456"/>
      <c r="N400" s="380"/>
      <c r="O400" s="455"/>
      <c r="P400" s="455"/>
      <c r="Q400" s="455"/>
      <c r="R400" s="380"/>
      <c r="S400" s="380"/>
      <c r="T400" s="455"/>
      <c r="U400" s="380"/>
      <c r="V400" s="380"/>
      <c r="W400" s="380"/>
      <c r="X400" s="415"/>
      <c r="Y400" s="458"/>
      <c r="Z400" s="459"/>
      <c r="AA400" s="460"/>
      <c r="AB400" s="460"/>
      <c r="AC400" s="415"/>
      <c r="AD400" s="380"/>
      <c r="AE400" s="380"/>
      <c r="AF400" s="455"/>
      <c r="AG400" s="461"/>
      <c r="AH400" s="462"/>
      <c r="AI400" s="463"/>
      <c r="AJ400" s="455"/>
      <c r="AK400" s="455"/>
      <c r="AL400" s="380"/>
      <c r="AM400" s="380"/>
      <c r="AN400" s="380"/>
      <c r="AO400" s="380"/>
      <c r="AP400" s="380"/>
      <c r="AQ400" s="380"/>
      <c r="AR400" s="380"/>
      <c r="AS400" s="380"/>
    </row>
    <row r="401" spans="1:47" x14ac:dyDescent="0.3">
      <c r="A401" s="375"/>
      <c r="C401" s="380"/>
      <c r="D401" s="380"/>
      <c r="E401" s="455"/>
      <c r="F401" s="455"/>
      <c r="G401" s="377"/>
      <c r="H401" s="415"/>
      <c r="I401" s="380"/>
      <c r="J401" s="381"/>
      <c r="K401" s="466"/>
      <c r="L401" s="380"/>
      <c r="M401" s="456"/>
      <c r="N401" s="380"/>
      <c r="O401" s="455"/>
      <c r="P401" s="455"/>
      <c r="Q401" s="455"/>
      <c r="R401" s="380"/>
      <c r="S401" s="380"/>
      <c r="T401" s="455"/>
      <c r="U401" s="380"/>
      <c r="V401" s="380"/>
      <c r="W401" s="380"/>
      <c r="X401" s="415"/>
      <c r="Y401" s="458"/>
      <c r="Z401" s="459"/>
      <c r="AA401" s="460"/>
      <c r="AB401" s="460"/>
      <c r="AC401" s="415"/>
      <c r="AD401" s="380"/>
      <c r="AE401" s="380"/>
      <c r="AF401" s="455"/>
      <c r="AG401" s="461"/>
      <c r="AH401" s="462"/>
      <c r="AI401" s="463"/>
      <c r="AJ401" s="455"/>
      <c r="AK401" s="455"/>
      <c r="AL401" s="380"/>
      <c r="AM401" s="380"/>
      <c r="AN401" s="380"/>
      <c r="AO401" s="380"/>
      <c r="AP401" s="380"/>
      <c r="AQ401" s="380"/>
      <c r="AR401" s="380"/>
      <c r="AS401" s="380"/>
    </row>
    <row r="402" spans="1:47" x14ac:dyDescent="0.3">
      <c r="A402" s="375"/>
      <c r="C402" s="380"/>
      <c r="D402" s="380"/>
      <c r="E402" s="455"/>
      <c r="F402" s="455"/>
      <c r="G402" s="377"/>
      <c r="H402" s="415"/>
      <c r="I402" s="380"/>
      <c r="J402" s="381"/>
      <c r="K402" s="466"/>
      <c r="L402" s="380"/>
      <c r="M402" s="456"/>
      <c r="N402" s="380"/>
      <c r="O402" s="455"/>
      <c r="P402" s="455"/>
      <c r="Q402" s="455"/>
      <c r="R402" s="380"/>
      <c r="S402" s="380"/>
      <c r="T402" s="455"/>
      <c r="U402" s="380"/>
      <c r="V402" s="380"/>
      <c r="W402" s="380"/>
      <c r="X402" s="415"/>
      <c r="Y402" s="458"/>
      <c r="Z402" s="459"/>
      <c r="AA402" s="460"/>
      <c r="AB402" s="460"/>
      <c r="AC402" s="415"/>
      <c r="AD402" s="380"/>
      <c r="AE402" s="380"/>
      <c r="AF402" s="455"/>
      <c r="AG402" s="461"/>
      <c r="AH402" s="462"/>
      <c r="AI402" s="463"/>
      <c r="AJ402" s="455"/>
      <c r="AK402" s="455"/>
      <c r="AL402" s="380"/>
      <c r="AM402" s="380"/>
      <c r="AN402" s="380"/>
      <c r="AO402" s="380"/>
      <c r="AP402" s="380"/>
      <c r="AQ402" s="380"/>
      <c r="AR402" s="380"/>
      <c r="AS402" s="380"/>
    </row>
    <row r="403" spans="1:47" x14ac:dyDescent="0.3">
      <c r="A403" s="375"/>
      <c r="C403" s="380"/>
      <c r="D403" s="380"/>
      <c r="E403" s="455"/>
      <c r="F403" s="455"/>
      <c r="G403" s="377"/>
      <c r="H403" s="415"/>
      <c r="I403" s="380"/>
      <c r="J403" s="381"/>
      <c r="K403" s="466"/>
      <c r="L403" s="380"/>
      <c r="M403" s="456"/>
      <c r="N403" s="380"/>
      <c r="O403" s="455"/>
      <c r="P403" s="455"/>
      <c r="Q403" s="455"/>
      <c r="R403" s="380"/>
      <c r="S403" s="380"/>
      <c r="T403" s="455"/>
      <c r="U403" s="380"/>
      <c r="V403" s="380"/>
      <c r="W403" s="380"/>
      <c r="X403" s="415"/>
      <c r="Y403" s="458"/>
      <c r="Z403" s="459"/>
      <c r="AA403" s="460"/>
      <c r="AB403" s="460"/>
      <c r="AC403" s="415"/>
      <c r="AD403" s="380"/>
      <c r="AE403" s="380"/>
      <c r="AF403" s="455"/>
      <c r="AG403" s="461"/>
      <c r="AH403" s="462"/>
      <c r="AI403" s="463"/>
      <c r="AJ403" s="455"/>
      <c r="AK403" s="455"/>
      <c r="AL403" s="380"/>
      <c r="AM403" s="380"/>
      <c r="AN403" s="380"/>
      <c r="AO403" s="380"/>
      <c r="AP403" s="380"/>
      <c r="AQ403" s="380"/>
      <c r="AR403" s="380"/>
      <c r="AS403" s="380"/>
    </row>
    <row r="404" spans="1:47" x14ac:dyDescent="0.3">
      <c r="A404" s="375"/>
      <c r="C404" s="380"/>
      <c r="D404" s="380"/>
      <c r="E404" s="455"/>
      <c r="F404" s="455"/>
      <c r="G404" s="377"/>
      <c r="H404" s="415"/>
      <c r="I404" s="380"/>
      <c r="J404" s="381"/>
      <c r="K404" s="466"/>
      <c r="L404" s="380"/>
      <c r="M404" s="456"/>
      <c r="N404" s="380"/>
      <c r="O404" s="455"/>
      <c r="P404" s="455"/>
      <c r="Q404" s="455"/>
      <c r="R404" s="380"/>
      <c r="S404" s="380"/>
      <c r="T404" s="455"/>
      <c r="U404" s="380"/>
      <c r="V404" s="380"/>
      <c r="W404" s="380"/>
      <c r="X404" s="415"/>
      <c r="Y404" s="458"/>
      <c r="Z404" s="459"/>
      <c r="AA404" s="460"/>
      <c r="AB404" s="460"/>
      <c r="AC404" s="415"/>
      <c r="AD404" s="380"/>
      <c r="AE404" s="380"/>
      <c r="AF404" s="455"/>
      <c r="AG404" s="461"/>
      <c r="AH404" s="462"/>
      <c r="AI404" s="463"/>
      <c r="AJ404" s="455"/>
      <c r="AK404" s="455"/>
      <c r="AL404" s="380"/>
      <c r="AM404" s="380"/>
      <c r="AN404" s="380"/>
      <c r="AO404" s="380"/>
      <c r="AP404" s="380"/>
      <c r="AQ404" s="380"/>
      <c r="AR404" s="380"/>
      <c r="AS404" s="380"/>
    </row>
    <row r="405" spans="1:47" x14ac:dyDescent="0.3">
      <c r="A405" s="375"/>
      <c r="C405" s="380"/>
      <c r="D405" s="380"/>
      <c r="E405" s="455"/>
      <c r="F405" s="455"/>
      <c r="G405" s="377"/>
      <c r="H405" s="415"/>
      <c r="I405" s="380"/>
      <c r="J405" s="381"/>
      <c r="K405" s="466"/>
      <c r="L405" s="380"/>
      <c r="M405" s="456"/>
      <c r="N405" s="380"/>
      <c r="O405" s="455"/>
      <c r="P405" s="455"/>
      <c r="Q405" s="455"/>
      <c r="R405" s="380"/>
      <c r="S405" s="380"/>
      <c r="T405" s="455"/>
      <c r="U405" s="380"/>
      <c r="V405" s="380"/>
      <c r="W405" s="380"/>
      <c r="X405" s="415"/>
      <c r="Y405" s="458"/>
      <c r="Z405" s="459"/>
      <c r="AA405" s="460"/>
      <c r="AB405" s="460"/>
      <c r="AC405" s="415"/>
      <c r="AD405" s="380"/>
      <c r="AE405" s="380"/>
      <c r="AF405" s="455"/>
      <c r="AG405" s="461"/>
      <c r="AH405" s="462"/>
      <c r="AI405" s="463"/>
      <c r="AJ405" s="455"/>
      <c r="AK405" s="455"/>
      <c r="AL405" s="380"/>
      <c r="AM405" s="380"/>
      <c r="AN405" s="380"/>
      <c r="AO405" s="380"/>
      <c r="AP405" s="380"/>
      <c r="AQ405" s="380"/>
      <c r="AR405" s="380"/>
      <c r="AS405" s="380"/>
    </row>
    <row r="406" spans="1:47" x14ac:dyDescent="0.3">
      <c r="A406" s="375"/>
      <c r="C406" s="380"/>
      <c r="D406" s="380"/>
      <c r="E406" s="455"/>
      <c r="F406" s="455"/>
      <c r="G406" s="377"/>
      <c r="H406" s="415"/>
      <c r="I406" s="380"/>
      <c r="J406" s="381"/>
      <c r="K406" s="466"/>
      <c r="L406" s="380"/>
      <c r="M406" s="456"/>
      <c r="N406" s="380"/>
      <c r="O406" s="455"/>
      <c r="P406" s="455"/>
      <c r="Q406" s="455"/>
      <c r="R406" s="380"/>
      <c r="S406" s="380"/>
      <c r="T406" s="455"/>
      <c r="U406" s="380"/>
      <c r="V406" s="380"/>
      <c r="W406" s="380"/>
      <c r="X406" s="415"/>
      <c r="Y406" s="458"/>
      <c r="Z406" s="459"/>
      <c r="AA406" s="460"/>
      <c r="AB406" s="460"/>
      <c r="AC406" s="415"/>
      <c r="AD406" s="380"/>
      <c r="AE406" s="380"/>
      <c r="AF406" s="455"/>
      <c r="AG406" s="461"/>
      <c r="AH406" s="462"/>
      <c r="AI406" s="463"/>
      <c r="AJ406" s="455"/>
      <c r="AK406" s="455"/>
      <c r="AL406" s="380"/>
      <c r="AM406" s="380"/>
      <c r="AN406" s="380"/>
      <c r="AO406" s="380"/>
      <c r="AP406" s="380"/>
      <c r="AQ406" s="380"/>
      <c r="AR406" s="380"/>
      <c r="AS406" s="380"/>
    </row>
    <row r="407" spans="1:47" x14ac:dyDescent="0.3">
      <c r="A407" s="375"/>
      <c r="C407" s="380"/>
      <c r="D407" s="380"/>
      <c r="E407" s="455"/>
      <c r="F407" s="455"/>
      <c r="G407" s="377"/>
      <c r="H407" s="415"/>
      <c r="I407" s="380"/>
      <c r="J407" s="381"/>
      <c r="K407" s="466"/>
      <c r="L407" s="380"/>
      <c r="M407" s="456"/>
      <c r="N407" s="380"/>
      <c r="O407" s="455"/>
      <c r="P407" s="455"/>
      <c r="Q407" s="455"/>
      <c r="R407" s="380"/>
      <c r="S407" s="380"/>
      <c r="T407" s="455"/>
      <c r="U407" s="380"/>
      <c r="V407" s="380"/>
      <c r="W407" s="380"/>
      <c r="X407" s="415"/>
      <c r="Y407" s="458"/>
      <c r="Z407" s="459"/>
      <c r="AA407" s="460"/>
      <c r="AB407" s="460"/>
      <c r="AC407" s="415"/>
      <c r="AD407" s="380"/>
      <c r="AE407" s="380"/>
      <c r="AF407" s="455"/>
      <c r="AG407" s="461"/>
      <c r="AH407" s="462"/>
      <c r="AI407" s="463"/>
      <c r="AJ407" s="455"/>
      <c r="AK407" s="455"/>
      <c r="AL407" s="380"/>
      <c r="AM407" s="380"/>
      <c r="AN407" s="380"/>
      <c r="AO407" s="380"/>
      <c r="AP407" s="380"/>
      <c r="AQ407" s="380"/>
      <c r="AR407" s="380"/>
      <c r="AS407" s="380"/>
    </row>
    <row r="408" spans="1:47" x14ac:dyDescent="0.3">
      <c r="A408" s="375"/>
      <c r="C408" s="380"/>
      <c r="D408" s="380"/>
      <c r="E408" s="455"/>
      <c r="F408" s="455"/>
      <c r="G408" s="377"/>
      <c r="H408" s="415"/>
      <c r="I408" s="380"/>
      <c r="J408" s="381"/>
      <c r="K408" s="466"/>
      <c r="L408" s="380"/>
      <c r="M408" s="456"/>
      <c r="N408" s="380"/>
      <c r="O408" s="455"/>
      <c r="P408" s="455"/>
      <c r="Q408" s="455"/>
      <c r="R408" s="380"/>
      <c r="S408" s="380"/>
      <c r="T408" s="455"/>
      <c r="U408" s="380"/>
      <c r="V408" s="380"/>
      <c r="W408" s="380"/>
      <c r="X408" s="415"/>
      <c r="Y408" s="458"/>
      <c r="Z408" s="459"/>
      <c r="AA408" s="460"/>
      <c r="AB408" s="460"/>
      <c r="AC408" s="415"/>
      <c r="AD408" s="380"/>
      <c r="AE408" s="380"/>
      <c r="AF408" s="455"/>
      <c r="AG408" s="461"/>
      <c r="AH408" s="462"/>
      <c r="AI408" s="463"/>
      <c r="AJ408" s="455"/>
      <c r="AK408" s="455"/>
      <c r="AL408" s="380"/>
      <c r="AM408" s="380"/>
      <c r="AN408" s="380"/>
      <c r="AO408" s="380"/>
      <c r="AP408" s="380"/>
      <c r="AQ408" s="380"/>
      <c r="AR408" s="380"/>
      <c r="AS408" s="380"/>
    </row>
    <row r="409" spans="1:47" x14ac:dyDescent="0.3">
      <c r="A409" s="375"/>
      <c r="C409" s="380"/>
      <c r="D409" s="380"/>
      <c r="E409" s="455"/>
      <c r="F409" s="455"/>
      <c r="G409" s="377"/>
      <c r="H409" s="415"/>
      <c r="I409" s="380"/>
      <c r="J409" s="381"/>
      <c r="K409" s="466"/>
      <c r="L409" s="380"/>
      <c r="M409" s="456"/>
      <c r="N409" s="380"/>
      <c r="O409" s="455"/>
      <c r="P409" s="455"/>
      <c r="Q409" s="455"/>
      <c r="R409" s="380"/>
      <c r="S409" s="380"/>
      <c r="T409" s="455"/>
      <c r="U409" s="380"/>
      <c r="V409" s="380"/>
      <c r="W409" s="380"/>
      <c r="X409" s="415"/>
      <c r="Y409" s="458"/>
      <c r="Z409" s="459"/>
      <c r="AA409" s="460"/>
      <c r="AB409" s="460"/>
      <c r="AC409" s="415"/>
      <c r="AD409" s="380"/>
      <c r="AE409" s="380"/>
      <c r="AF409" s="455"/>
      <c r="AG409" s="461"/>
      <c r="AH409" s="462"/>
      <c r="AI409" s="463"/>
      <c r="AJ409" s="455"/>
      <c r="AK409" s="455"/>
      <c r="AL409" s="380"/>
      <c r="AM409" s="380"/>
      <c r="AN409" s="380"/>
      <c r="AO409" s="380"/>
      <c r="AP409" s="380"/>
      <c r="AQ409" s="380"/>
      <c r="AR409" s="380"/>
      <c r="AS409" s="380"/>
    </row>
    <row r="410" spans="1:47" x14ac:dyDescent="0.3">
      <c r="A410" s="375"/>
      <c r="C410" s="380"/>
      <c r="D410" s="380"/>
      <c r="E410" s="455"/>
      <c r="F410" s="455"/>
      <c r="G410" s="377"/>
      <c r="H410" s="415"/>
      <c r="I410" s="380"/>
      <c r="J410" s="381"/>
      <c r="K410" s="466"/>
      <c r="L410" s="380"/>
      <c r="M410" s="456"/>
      <c r="N410" s="380"/>
      <c r="O410" s="455"/>
      <c r="P410" s="455"/>
      <c r="Q410" s="455"/>
      <c r="R410" s="380"/>
      <c r="S410" s="380"/>
      <c r="T410" s="455"/>
      <c r="U410" s="380"/>
      <c r="V410" s="380"/>
      <c r="W410" s="380"/>
      <c r="X410" s="415"/>
      <c r="Y410" s="458"/>
      <c r="Z410" s="459"/>
      <c r="AA410" s="460"/>
      <c r="AB410" s="460"/>
      <c r="AC410" s="415"/>
      <c r="AD410" s="380"/>
      <c r="AE410" s="380"/>
      <c r="AF410" s="455"/>
      <c r="AG410" s="461"/>
      <c r="AH410" s="462"/>
      <c r="AI410" s="463"/>
      <c r="AJ410" s="455"/>
      <c r="AK410" s="455"/>
      <c r="AL410" s="380"/>
      <c r="AM410" s="380"/>
      <c r="AN410" s="380"/>
      <c r="AO410" s="380"/>
      <c r="AP410" s="380"/>
      <c r="AQ410" s="380"/>
      <c r="AR410" s="380"/>
      <c r="AS410" s="380"/>
    </row>
    <row r="411" spans="1:47" x14ac:dyDescent="0.3">
      <c r="A411" s="375"/>
      <c r="C411" s="380"/>
      <c r="D411" s="380"/>
      <c r="E411" s="455"/>
      <c r="F411" s="455"/>
      <c r="G411" s="377"/>
      <c r="H411" s="415"/>
      <c r="I411" s="380"/>
      <c r="J411" s="381"/>
      <c r="K411" s="466"/>
      <c r="L411" s="380"/>
      <c r="M411" s="456"/>
      <c r="N411" s="380"/>
      <c r="O411" s="455"/>
      <c r="P411" s="455"/>
      <c r="Q411" s="455"/>
      <c r="R411" s="380"/>
      <c r="S411" s="380"/>
      <c r="T411" s="455"/>
      <c r="U411" s="380"/>
      <c r="V411" s="380"/>
      <c r="W411" s="380"/>
      <c r="X411" s="415"/>
      <c r="Y411" s="458"/>
      <c r="Z411" s="459"/>
      <c r="AA411" s="460"/>
      <c r="AB411" s="460"/>
      <c r="AC411" s="415"/>
      <c r="AD411" s="380"/>
      <c r="AE411" s="380"/>
      <c r="AF411" s="455"/>
      <c r="AG411" s="461"/>
      <c r="AH411" s="462"/>
      <c r="AI411" s="463"/>
      <c r="AJ411" s="455"/>
      <c r="AK411" s="455"/>
      <c r="AL411" s="380"/>
      <c r="AM411" s="380"/>
      <c r="AN411" s="380"/>
      <c r="AO411" s="380"/>
      <c r="AP411" s="380"/>
      <c r="AQ411" s="380"/>
      <c r="AR411" s="380"/>
      <c r="AS411" s="380"/>
    </row>
    <row r="412" spans="1:47" x14ac:dyDescent="0.3">
      <c r="AU412" t="s">
        <v>546</v>
      </c>
    </row>
    <row r="413" spans="1:47" ht="27" customHeight="1" x14ac:dyDescent="0.3">
      <c r="U413" s="377"/>
      <c r="V413" s="377"/>
      <c r="AU413" s="468" t="str">
        <f>"insert into xxxx_currency_rate (id, cc, rate, rate_dt) select s_xxxx_currency_rate.NEXTVAL, cr.cc, cr.rate, dates.rate_dt from ((select 'RUR' as cc, 1 as rate from dual) cr cross join"&amp;" (select distinct trunc(act_dt) as rate_dt from XXXX_NEW_COMM_CONTRACT_BASIC)dates);"</f>
        <v>insert into xxxx_currency_rate (id, cc, rate, rate_dt) select s_xxxx_currency_rate.NEXTVAL, cr.cc, cr.rate, dates.rate_dt from ((select 'RUR' as cc, 1 as rate from dual) cr cross join (select distinct trunc(act_dt) as rate_dt from XXXX_NEW_COMM_CONTRACT_BASIC)dates);</v>
      </c>
    </row>
    <row r="414" spans="1:47" ht="27" customHeight="1" x14ac:dyDescent="0.3">
      <c r="AU414" s="469" t="str">
        <f>"insert into xxxx_currency_rate (id, cc, rate, rate_dt) select s_xxxx_currency_rate.NEXTVAL, cr.cc, cr.rate, dates.rate_dt from ((select 'USD' as cc, 30 as rate from dual) cr cross join"&amp;" (select distinct trunc(act_dt) as rate_dt from XXXX_NEW_COMM_CONTRACT_BASIC)dates);"</f>
        <v>insert into xxxx_currency_rate (id, cc, rate, rate_dt) select s_xxxx_currency_rate.NEXTVAL, cr.cc, cr.rate, dates.rate_dt from ((select 'USD' as cc, 30 as rate from dual) cr cross join (select distinct trunc(act_dt) as rate_dt from XXXX_NEW_COMM_CONTRACT_BASIC)dates);</v>
      </c>
    </row>
    <row r="415" spans="1:47" ht="27" customHeight="1" x14ac:dyDescent="0.3">
      <c r="AU415" s="470" t="str">
        <f>"insert into xxxx_currency_rate (id, cc, rate, rate_dt) select s_xxxx_currency_rate.NEXTVAL, cr.cc, cr.rate, dates.rate_dt from ((select 'EUR' as cc, 40 as rate from dual) cr cross join"&amp;" (select distinct trunc(act_dt) as rate_dt from XXXX_NEW_COMM_CONTRACT_BASIC)dates);"</f>
        <v>insert into xxxx_currency_rate (id, cc, rate, rate_dt) select s_xxxx_currency_rate.NEXTVAL, cr.cc, cr.rate, dates.rate_dt from ((select 'EUR' as cc, 40 as rate from dual) cr cross join (select distinct trunc(act_dt) as rate_dt from XXXX_NEW_COMM_CONTRACT_BASIC)dates);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5"/>
  <sheetViews>
    <sheetView topLeftCell="P142" zoomScale="70" zoomScaleNormal="70" workbookViewId="0">
      <selection activeCell="AU163" sqref="AU1:AU163"/>
    </sheetView>
  </sheetViews>
  <sheetFormatPr defaultRowHeight="14.4" x14ac:dyDescent="0.3"/>
  <cols>
    <col min="1" max="1" width="4" customWidth="1"/>
    <col min="2" max="2" width="2.5546875" customWidth="1"/>
    <col min="5" max="5" width="10.77734375" customWidth="1"/>
    <col min="6" max="6" width="9.109375" customWidth="1"/>
    <col min="7" max="7" width="3.44140625" customWidth="1"/>
    <col min="10" max="10" width="4.33203125" customWidth="1"/>
    <col min="11" max="11" width="3.77734375" customWidth="1"/>
    <col min="12" max="12" width="4.88671875" customWidth="1"/>
    <col min="13" max="13" width="3.5546875" customWidth="1"/>
    <col min="14" max="14" width="4" customWidth="1"/>
    <col min="15" max="15" width="11.6640625" customWidth="1"/>
    <col min="16" max="16" width="10.33203125" customWidth="1"/>
    <col min="17" max="17" width="9.33203125" customWidth="1"/>
    <col min="19" max="19" width="4" customWidth="1"/>
    <col min="20" max="20" width="10" customWidth="1"/>
    <col min="23" max="23" width="3.33203125" customWidth="1"/>
    <col min="32" max="32" width="13.21875" customWidth="1"/>
    <col min="46" max="46" width="13.21875" customWidth="1"/>
  </cols>
  <sheetData>
    <row r="1" spans="1:47" ht="15.75" customHeight="1" x14ac:dyDescent="0.3">
      <c r="A1" s="419" t="s">
        <v>0</v>
      </c>
      <c r="B1" s="420"/>
      <c r="C1" s="419" t="s">
        <v>1</v>
      </c>
      <c r="D1" s="419" t="s">
        <v>2</v>
      </c>
      <c r="E1" s="419" t="s">
        <v>3</v>
      </c>
      <c r="F1" s="419" t="s">
        <v>4</v>
      </c>
      <c r="G1" s="419" t="s">
        <v>5</v>
      </c>
      <c r="H1" s="421" t="s">
        <v>6</v>
      </c>
      <c r="I1" s="419" t="s">
        <v>7</v>
      </c>
      <c r="J1" s="422" t="s">
        <v>8</v>
      </c>
      <c r="K1" s="419" t="s">
        <v>9</v>
      </c>
      <c r="L1" s="419" t="s">
        <v>10</v>
      </c>
      <c r="M1" s="419" t="s">
        <v>11</v>
      </c>
      <c r="N1" s="419" t="s">
        <v>12</v>
      </c>
      <c r="O1" s="419" t="s">
        <v>13</v>
      </c>
      <c r="P1" s="419" t="s">
        <v>14</v>
      </c>
      <c r="Q1" s="419" t="s">
        <v>15</v>
      </c>
      <c r="R1" s="421" t="s">
        <v>16</v>
      </c>
      <c r="S1" s="419" t="s">
        <v>17</v>
      </c>
      <c r="T1" s="419" t="s">
        <v>18</v>
      </c>
      <c r="U1" s="419" t="s">
        <v>19</v>
      </c>
      <c r="V1" s="419" t="s">
        <v>20</v>
      </c>
      <c r="W1" s="419" t="s">
        <v>21</v>
      </c>
      <c r="X1" s="419" t="s">
        <v>22</v>
      </c>
      <c r="Y1" s="423" t="s">
        <v>23</v>
      </c>
      <c r="Z1" s="424" t="s">
        <v>24</v>
      </c>
      <c r="AA1" s="424" t="s">
        <v>25</v>
      </c>
      <c r="AB1" s="424" t="s">
        <v>26</v>
      </c>
      <c r="AC1" s="421"/>
      <c r="AD1" s="419"/>
      <c r="AE1" s="419"/>
      <c r="AF1" s="419" t="s">
        <v>27</v>
      </c>
      <c r="AG1" s="421" t="s">
        <v>28</v>
      </c>
      <c r="AH1" s="421" t="s">
        <v>29</v>
      </c>
      <c r="AI1" s="419" t="s">
        <v>30</v>
      </c>
      <c r="AJ1" s="419" t="s">
        <v>29</v>
      </c>
      <c r="AK1" s="419" t="s">
        <v>30</v>
      </c>
      <c r="AL1" s="421" t="s">
        <v>31</v>
      </c>
      <c r="AM1" s="419" t="s">
        <v>32</v>
      </c>
      <c r="AN1" s="419" t="s">
        <v>33</v>
      </c>
      <c r="AO1" s="419" t="s">
        <v>34</v>
      </c>
      <c r="AP1" s="421" t="s">
        <v>35</v>
      </c>
      <c r="AQ1" s="421" t="s">
        <v>36</v>
      </c>
      <c r="AR1" s="421" t="s">
        <v>37</v>
      </c>
      <c r="AS1" s="421" t="s">
        <v>38</v>
      </c>
      <c r="AT1" s="425"/>
      <c r="AU1" s="426" t="s">
        <v>39</v>
      </c>
    </row>
    <row r="2" spans="1:47" x14ac:dyDescent="0.3">
      <c r="A2" s="427">
        <v>1</v>
      </c>
      <c r="B2" s="428"/>
      <c r="C2" s="377" t="str">
        <f>"1000"&amp;A2</f>
        <v>10001</v>
      </c>
      <c r="D2" s="377" t="str">
        <f>"1000"&amp;A2&amp;"/13"</f>
        <v>10001/13</v>
      </c>
      <c r="E2" s="378" t="s">
        <v>251</v>
      </c>
      <c r="F2" s="378" t="s">
        <v>252</v>
      </c>
      <c r="G2" s="377">
        <v>8</v>
      </c>
      <c r="H2" s="379">
        <v>100011</v>
      </c>
      <c r="I2" s="380" t="str">
        <f>"Б-"&amp;H2&amp;"-13"</f>
        <v>Б-100011-13</v>
      </c>
      <c r="J2" s="381">
        <v>3</v>
      </c>
      <c r="K2" s="377">
        <v>7</v>
      </c>
      <c r="L2" s="377" t="s">
        <v>42</v>
      </c>
      <c r="M2" s="381">
        <v>1</v>
      </c>
      <c r="N2" s="377">
        <v>18</v>
      </c>
      <c r="O2" s="378" t="s">
        <v>167</v>
      </c>
      <c r="P2" s="378" t="s">
        <v>234</v>
      </c>
      <c r="Q2" s="378" t="s">
        <v>235</v>
      </c>
      <c r="R2" s="383" t="str">
        <f>H2&amp;"1"</f>
        <v>1000111</v>
      </c>
      <c r="S2" s="380">
        <v>1</v>
      </c>
      <c r="T2" s="378" t="s">
        <v>139</v>
      </c>
      <c r="U2" s="377">
        <v>100000</v>
      </c>
      <c r="V2" s="377">
        <f>U2*0.18</f>
        <v>18000</v>
      </c>
      <c r="W2" s="377">
        <v>0</v>
      </c>
      <c r="X2" s="384">
        <v>100</v>
      </c>
      <c r="Y2" s="385" t="s">
        <v>47</v>
      </c>
      <c r="Z2" s="386">
        <f>U2-V2</f>
        <v>82000</v>
      </c>
      <c r="AA2" s="387"/>
      <c r="AB2" s="388"/>
      <c r="AC2" s="379">
        <f>U2*0.5</f>
        <v>50000</v>
      </c>
      <c r="AD2" s="377"/>
      <c r="AE2" s="377"/>
      <c r="AF2" s="378" t="s">
        <v>231</v>
      </c>
      <c r="AG2" s="389">
        <v>8</v>
      </c>
      <c r="AH2" s="390">
        <v>13</v>
      </c>
      <c r="AI2" s="391" t="s">
        <v>229</v>
      </c>
      <c r="AJ2" s="378"/>
      <c r="AK2" s="378"/>
      <c r="AL2" s="383">
        <v>0</v>
      </c>
      <c r="AM2" s="380" t="s">
        <v>50</v>
      </c>
      <c r="AN2" s="377" t="s">
        <v>51</v>
      </c>
      <c r="AO2" s="377"/>
      <c r="AP2" s="383"/>
      <c r="AQ2" s="383"/>
      <c r="AR2" s="383"/>
      <c r="AS2" s="383" t="s">
        <v>52</v>
      </c>
      <c r="AU2" t="str">
        <f t="shared" ref="AU2:AU65" si="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"&amp;A2&amp;", "&amp;C2&amp;", '"&amp;D2&amp;"', date'"&amp;E2&amp;"', date'"&amp;F2&amp;"', "&amp;G2&amp;", "&amp;H2&amp;", '"&amp;I2&amp;"',date'"&amp;O2&amp;"',"&amp;J2&amp;", "&amp;K2&amp;", "&amp;K2&amp;", '"&amp;L2&amp;"', "&amp;M2&amp;", "&amp;N2&amp;", date'"&amp;P2&amp;"', date'"&amp;Q2&amp;"', "&amp;R2&amp;", "&amp;S2&amp;", to_date('"&amp;T2&amp;"','YYYY-MM-DD HH24:MI:SS'), "&amp;U2&amp;", "&amp;V2&amp;", "&amp;W2&amp;", "&amp;X2&amp;", "&amp;AL2&amp;", '"&amp;AN2&amp;"', "&amp;AG2&amp;","&amp;AM2&amp;");"&amp;
IF(LEN(AC2)&gt;0,"insert into xxxx_oebs_cash_payment_test (ID, INVOICE_ID, OEBS_PAYMENT, DOC_DATE, COMISS_DATE) values (s_xxxx_oebs_cash_payment_test.NEXTVAL, "&amp;H2&amp;", "&amp;AC2&amp;", to_date('"&amp;T2&amp;"','YYYY-MM-DD HH24:MI:SS'), "&amp;AF2&amp;" );","")&amp;
IF(LEN(AD2)&gt;0,"insert into xxxx_oebs_cash_payment_test (ID, INVOICE_ID, OEBS_PAYMENT, DOC_DATE, COMISS_DATE) values (s_xxxx_oebs_cash_payment_test.NEXTVAL, "&amp;H2&amp;", "&amp;AD2&amp;", to_date('"&amp;T2&amp;"','YYYY-MM-DD HH24:MI:SS'), "&amp;AF2&amp;" );","")&amp;
IF(LEN(AE2)&gt;0,"insert into xxxx_oebs_cash_payment_test (ID, INVOICE_ID, OEBS_PAYMENT, DOC_DATE, COMISS_DATE) values (s_xxxx_oebs_cash_payment_test.NEXTVAL, "&amp;H2&amp;", "&amp;AE2&amp;", to_date('"&amp;T2&amp;"','YYYY-MM-DD HH24:MI:SS'), "&amp;AF2&amp;" );","")&amp;
IF(LEN(AH2)&gt;0,"insert into xxxx_client_discount_m  (ID,CLIENT_ID,CLIENT_AVG_DISCOUNT,DT) values (s_xxxx_client_discount_m.NEXTVAL,"&amp;X2&amp;", "&amp;AH2&amp;", "&amp;AI2&amp;");","")&amp;
IF(LEN(AJ2)&gt;0,"insert into xxxx_client_discount_m  (ID,CLIENT_ID,CLIENT_AVG_DISCOUNT,DT) values (s_xxxx_client_discount_m.NEXTVAL,"&amp;X2&amp;", "&amp;AJ2&amp;", "&amp;AK2&amp;");","")&amp;
IF(LEN(AO2)&gt;0,"insert into xxxx_contract_signed_attr (ID, CONTRACT_ID, CODE, KEY_NUM) values (s_xxxx_contract_signed_attr.NEXTVAL, "&amp;C2&amp;", 'SUPERCOMMISSION_BONUS' , "&amp;AO2&amp;" );","")&amp;
IF(LEN(AP2)&gt;0,"insert into xxxx_loyal_clients_contr_attr (ID, CONTRACT_ID, CLIENT_ID, LC_TURNOVER, COLLATERAL_FIRST_DT, COLLATERAL_END_DT) values (s_xxxx_loyal_clients_contr_atr.NEXTVAL, "&amp;C2&amp;", "&amp;X2&amp;", "&amp;AP2&amp;", "&amp;AQ2&amp;", "&amp;AR2&amp;"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100011, 'Б-100011-13',date'2016-03-02',3, 7, 7, 'RUR', 1, 18, date'2016-03-06', date'2016-03-07', 1000111, 1, to_date('2016-03-07 00:00:00','YYYY-MM-DD HH24:MI:SS'), 100000, 18000, 0, 100, 0, 'c1', 8,null);insert into xxxx_oebs_cash_payment_test (ID, INVOICE_ID, OEBS_PAYMENT, DOC_DATE, COMISS_DATE) values (s_xxxx_oebs_cash_payment_test.NEXTVAL, 100011, 50000, to_date('2016-03-07 00:00:00','YYYY-MM-DD HH24:MI:SS'), date'2016-03-31' );insert into xxxx_client_discount_m  (ID,CLIENT_ID,CLIENT_AVG_DISCOUNT,DT) values (s_xxxx_client_discount_m.NEXTVAL,100, 13, date'2016-03-01');</v>
      </c>
    </row>
    <row r="3" spans="1:47" ht="15" customHeight="1" x14ac:dyDescent="0.3">
      <c r="A3" s="427">
        <v>1</v>
      </c>
      <c r="B3" s="428"/>
      <c r="C3" s="377" t="str">
        <f t="shared" ref="C3:C11" si="1">"1000"&amp;A3</f>
        <v>10001</v>
      </c>
      <c r="D3" s="377" t="str">
        <f t="shared" ref="D3:D11" si="2">"1000"&amp;A3&amp;"/13"</f>
        <v>10001/13</v>
      </c>
      <c r="E3" s="378" t="s">
        <v>251</v>
      </c>
      <c r="F3" s="378" t="s">
        <v>252</v>
      </c>
      <c r="G3" s="377">
        <v>8</v>
      </c>
      <c r="H3" s="379">
        <v>100012</v>
      </c>
      <c r="I3" s="380" t="str">
        <f t="shared" ref="I3:I90" si="3">"Б-"&amp;H3&amp;"-13"</f>
        <v>Б-100012-13</v>
      </c>
      <c r="J3" s="381">
        <v>3</v>
      </c>
      <c r="K3" s="377">
        <v>7</v>
      </c>
      <c r="L3" s="377" t="s">
        <v>42</v>
      </c>
      <c r="M3" s="381">
        <v>1</v>
      </c>
      <c r="N3" s="377">
        <v>18</v>
      </c>
      <c r="O3" s="378" t="s">
        <v>168</v>
      </c>
      <c r="P3" s="378" t="s">
        <v>234</v>
      </c>
      <c r="Q3" s="378" t="s">
        <v>235</v>
      </c>
      <c r="R3" s="383" t="str">
        <f t="shared" ref="R3:R11" si="4">H3&amp;"1"</f>
        <v>1000121</v>
      </c>
      <c r="S3" s="380">
        <v>1</v>
      </c>
      <c r="T3" s="378" t="s">
        <v>140</v>
      </c>
      <c r="U3" s="377">
        <v>90000</v>
      </c>
      <c r="V3" s="377">
        <f t="shared" ref="V3:V90" si="5">U3*0.18</f>
        <v>16200</v>
      </c>
      <c r="W3" s="377">
        <v>0</v>
      </c>
      <c r="X3" s="384">
        <v>101</v>
      </c>
      <c r="Y3" s="385" t="s">
        <v>47</v>
      </c>
      <c r="Z3" s="386">
        <f t="shared" ref="Z3:Z66" si="6">U3-V3</f>
        <v>73800</v>
      </c>
      <c r="AA3" s="387"/>
      <c r="AB3" s="429"/>
      <c r="AC3" s="379">
        <f t="shared" ref="AC3:AC6" si="7">U3*0.5</f>
        <v>45000</v>
      </c>
      <c r="AD3" s="377"/>
      <c r="AE3" s="377"/>
      <c r="AF3" s="378" t="s">
        <v>231</v>
      </c>
      <c r="AG3" s="389">
        <v>8</v>
      </c>
      <c r="AH3" s="395">
        <v>7</v>
      </c>
      <c r="AI3" s="391" t="s">
        <v>229</v>
      </c>
      <c r="AJ3" s="378"/>
      <c r="AK3" s="378"/>
      <c r="AL3" s="383">
        <v>0</v>
      </c>
      <c r="AM3" s="380" t="s">
        <v>50</v>
      </c>
      <c r="AN3" s="377" t="s">
        <v>51</v>
      </c>
      <c r="AO3" s="377"/>
      <c r="AP3" s="383"/>
      <c r="AQ3" s="383"/>
      <c r="AR3" s="383"/>
      <c r="AS3" s="383"/>
      <c r="AU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100012, 'Б-100012-13',date'2016-03-03',3, 7, 7, 'RUR', 1, 18, date'2016-03-06', date'2016-03-07', 1000121, 1, to_date('2016-03-08 00:00:00','YYYY-MM-DD HH24:MI:SS'), 90000, 16200, 0, 101, 0, 'c1', 8,null);insert into xxxx_oebs_cash_payment_test (ID, INVOICE_ID, OEBS_PAYMENT, DOC_DATE, COMISS_DATE) values (s_xxxx_oebs_cash_payment_test.NEXTVAL, 100012, 45000, to_date('2016-03-08 00:00:00','YYYY-MM-DD HH24:MI:SS'), date'2016-03-31' );insert into xxxx_client_discount_m  (ID,CLIENT_ID,CLIENT_AVG_DISCOUNT,DT) values (s_xxxx_client_discount_m.NEXTVAL,101, 7, date'2016-03-01');</v>
      </c>
    </row>
    <row r="4" spans="1:47" ht="15" customHeight="1" x14ac:dyDescent="0.3">
      <c r="A4" s="427">
        <v>1</v>
      </c>
      <c r="B4" s="428"/>
      <c r="C4" s="377" t="str">
        <f t="shared" si="1"/>
        <v>10001</v>
      </c>
      <c r="D4" s="377" t="str">
        <f t="shared" si="2"/>
        <v>10001/13</v>
      </c>
      <c r="E4" s="378" t="s">
        <v>251</v>
      </c>
      <c r="F4" s="378" t="s">
        <v>252</v>
      </c>
      <c r="G4" s="377">
        <v>8</v>
      </c>
      <c r="H4" s="379">
        <v>100013</v>
      </c>
      <c r="I4" s="380" t="str">
        <f t="shared" si="3"/>
        <v>Б-100013-13</v>
      </c>
      <c r="J4" s="381">
        <v>3</v>
      </c>
      <c r="K4" s="377">
        <v>7</v>
      </c>
      <c r="L4" s="377" t="s">
        <v>42</v>
      </c>
      <c r="M4" s="381">
        <v>1</v>
      </c>
      <c r="N4" s="377">
        <v>18</v>
      </c>
      <c r="O4" s="378" t="s">
        <v>168</v>
      </c>
      <c r="P4" s="378" t="s">
        <v>234</v>
      </c>
      <c r="Q4" s="378" t="s">
        <v>235</v>
      </c>
      <c r="R4" s="383" t="str">
        <f t="shared" si="4"/>
        <v>1000131</v>
      </c>
      <c r="S4" s="380">
        <v>1</v>
      </c>
      <c r="T4" s="378" t="s">
        <v>140</v>
      </c>
      <c r="U4" s="377">
        <v>90000</v>
      </c>
      <c r="V4" s="377">
        <f t="shared" si="5"/>
        <v>16200</v>
      </c>
      <c r="W4" s="377">
        <v>0</v>
      </c>
      <c r="X4" s="384">
        <v>102</v>
      </c>
      <c r="Y4" s="385" t="s">
        <v>47</v>
      </c>
      <c r="Z4" s="386">
        <f t="shared" si="6"/>
        <v>73800</v>
      </c>
      <c r="AA4" s="387"/>
      <c r="AB4" s="429"/>
      <c r="AC4" s="379">
        <f t="shared" si="7"/>
        <v>45000</v>
      </c>
      <c r="AD4" s="377"/>
      <c r="AE4" s="377"/>
      <c r="AF4" s="378" t="s">
        <v>231</v>
      </c>
      <c r="AG4" s="389">
        <v>8</v>
      </c>
      <c r="AH4" s="395">
        <v>7</v>
      </c>
      <c r="AI4" s="391" t="s">
        <v>229</v>
      </c>
      <c r="AJ4" s="378"/>
      <c r="AK4" s="378"/>
      <c r="AL4" s="383">
        <v>0</v>
      </c>
      <c r="AM4" s="380" t="s">
        <v>50</v>
      </c>
      <c r="AN4" s="377" t="s">
        <v>51</v>
      </c>
      <c r="AO4" s="377"/>
      <c r="AP4" s="383"/>
      <c r="AQ4" s="383"/>
      <c r="AR4" s="383"/>
      <c r="AS4" s="383"/>
      <c r="AU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100013, 'Б-100013-13',date'2016-03-03',3, 7, 7, 'RUR', 1, 18, date'2016-03-06', date'2016-03-07', 1000131, 1, to_date('2016-03-08 00:00:00','YYYY-MM-DD HH24:MI:SS'), 90000, 16200, 0, 102, 0, 'c1', 8,null);insert into xxxx_oebs_cash_payment_test (ID, INVOICE_ID, OEBS_PAYMENT, DOC_DATE, COMISS_DATE) values (s_xxxx_oebs_cash_payment_test.NEXTVAL, 100013, 45000, to_date('2016-03-08 00:00:00','YYYY-MM-DD HH24:MI:SS'), date'2016-03-31' );insert into xxxx_client_discount_m  (ID,CLIENT_ID,CLIENT_AVG_DISCOUNT,DT) values (s_xxxx_client_discount_m.NEXTVAL,102, 7, date'2016-03-01');</v>
      </c>
    </row>
    <row r="5" spans="1:47" ht="15" customHeight="1" x14ac:dyDescent="0.3">
      <c r="A5" s="427">
        <v>1</v>
      </c>
      <c r="B5" s="428"/>
      <c r="C5" s="377" t="str">
        <f t="shared" si="1"/>
        <v>10001</v>
      </c>
      <c r="D5" s="377" t="str">
        <f t="shared" si="2"/>
        <v>10001/13</v>
      </c>
      <c r="E5" s="378" t="s">
        <v>251</v>
      </c>
      <c r="F5" s="378" t="s">
        <v>252</v>
      </c>
      <c r="G5" s="377">
        <v>8</v>
      </c>
      <c r="H5" s="379">
        <v>100014</v>
      </c>
      <c r="I5" s="380" t="str">
        <f t="shared" si="3"/>
        <v>Б-100014-13</v>
      </c>
      <c r="J5" s="381">
        <v>3</v>
      </c>
      <c r="K5" s="398">
        <v>2</v>
      </c>
      <c r="L5" s="377" t="s">
        <v>42</v>
      </c>
      <c r="M5" s="381">
        <v>1</v>
      </c>
      <c r="N5" s="377">
        <v>18</v>
      </c>
      <c r="O5" s="378" t="s">
        <v>169</v>
      </c>
      <c r="P5" s="378" t="s">
        <v>234</v>
      </c>
      <c r="Q5" s="378" t="s">
        <v>235</v>
      </c>
      <c r="R5" s="383" t="str">
        <f t="shared" si="4"/>
        <v>1000141</v>
      </c>
      <c r="S5" s="380">
        <v>1</v>
      </c>
      <c r="T5" s="378" t="s">
        <v>141</v>
      </c>
      <c r="U5" s="377">
        <v>80000</v>
      </c>
      <c r="V5" s="377">
        <f t="shared" si="5"/>
        <v>14400</v>
      </c>
      <c r="W5" s="377">
        <v>0</v>
      </c>
      <c r="X5" s="384">
        <v>103</v>
      </c>
      <c r="Y5" s="385" t="s">
        <v>47</v>
      </c>
      <c r="Z5" s="386">
        <f t="shared" si="6"/>
        <v>65600</v>
      </c>
      <c r="AA5" s="387"/>
      <c r="AB5" s="396"/>
      <c r="AC5" s="379">
        <f t="shared" si="7"/>
        <v>40000</v>
      </c>
      <c r="AD5" s="377"/>
      <c r="AE5" s="377"/>
      <c r="AF5" s="378" t="s">
        <v>231</v>
      </c>
      <c r="AG5" s="389">
        <v>8</v>
      </c>
      <c r="AH5" s="397">
        <v>20</v>
      </c>
      <c r="AI5" s="391" t="s">
        <v>229</v>
      </c>
      <c r="AJ5" s="378"/>
      <c r="AK5" s="378"/>
      <c r="AL5" s="383">
        <v>0</v>
      </c>
      <c r="AM5" s="380" t="s">
        <v>50</v>
      </c>
      <c r="AN5" s="377" t="s">
        <v>51</v>
      </c>
      <c r="AO5" s="377"/>
      <c r="AP5" s="383"/>
      <c r="AQ5" s="383"/>
      <c r="AR5" s="383"/>
      <c r="AS5" s="383"/>
      <c r="AU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100014, 'Б-100014-13',date'2016-03-04',3, 2, 2, 'RUR', 1, 18, date'2016-03-06', date'2016-03-07', 1000141, 1, to_date('2016-03-09 00:00:00','YYYY-MM-DD HH24:MI:SS'), 80000, 14400, 0, 103, 0, 'c1', 8,null);insert into xxxx_oebs_cash_payment_test (ID, INVOICE_ID, OEBS_PAYMENT, DOC_DATE, COMISS_DATE) values (s_xxxx_oebs_cash_payment_test.NEXTVAL, 100014, 40000, to_date('2016-03-09 00:00:00','YYYY-MM-DD HH24:MI:SS'), date'2016-03-31' );insert into xxxx_client_discount_m  (ID,CLIENT_ID,CLIENT_AVG_DISCOUNT,DT) values (s_xxxx_client_discount_m.NEXTVAL,103, 20, date'2016-03-01');</v>
      </c>
    </row>
    <row r="6" spans="1:47" s="330" customFormat="1" ht="15" customHeight="1" x14ac:dyDescent="0.3">
      <c r="A6" s="430">
        <v>1</v>
      </c>
      <c r="B6" s="431"/>
      <c r="C6" s="403" t="str">
        <f t="shared" si="1"/>
        <v>10001</v>
      </c>
      <c r="D6" s="403" t="str">
        <f t="shared" si="2"/>
        <v>10001/13</v>
      </c>
      <c r="E6" s="378" t="s">
        <v>251</v>
      </c>
      <c r="F6" s="378" t="s">
        <v>252</v>
      </c>
      <c r="G6" s="377">
        <v>8</v>
      </c>
      <c r="H6" s="379">
        <v>100015</v>
      </c>
      <c r="I6" s="403" t="str">
        <f t="shared" si="3"/>
        <v>Б-100015-13</v>
      </c>
      <c r="J6" s="381">
        <v>3</v>
      </c>
      <c r="K6" s="405">
        <v>1</v>
      </c>
      <c r="L6" s="403" t="s">
        <v>42</v>
      </c>
      <c r="M6" s="406">
        <v>1</v>
      </c>
      <c r="N6" s="403">
        <v>18</v>
      </c>
      <c r="O6" s="404" t="s">
        <v>170</v>
      </c>
      <c r="P6" s="404" t="s">
        <v>234</v>
      </c>
      <c r="Q6" s="404" t="s">
        <v>235</v>
      </c>
      <c r="R6" s="407" t="str">
        <f t="shared" si="4"/>
        <v>1000151</v>
      </c>
      <c r="S6" s="403">
        <v>1</v>
      </c>
      <c r="T6" s="404" t="s">
        <v>142</v>
      </c>
      <c r="U6" s="403">
        <v>60000</v>
      </c>
      <c r="V6" s="403">
        <f t="shared" si="5"/>
        <v>10800</v>
      </c>
      <c r="W6" s="403">
        <v>0</v>
      </c>
      <c r="X6" s="384">
        <v>104</v>
      </c>
      <c r="Y6" s="408" t="s">
        <v>47</v>
      </c>
      <c r="Z6" s="386">
        <f t="shared" si="6"/>
        <v>49200</v>
      </c>
      <c r="AA6" s="409">
        <f>SUM(Z2:Z6)</f>
        <v>344400</v>
      </c>
      <c r="AB6" s="409"/>
      <c r="AC6" s="410">
        <f t="shared" si="7"/>
        <v>30000</v>
      </c>
      <c r="AD6" s="403"/>
      <c r="AE6" s="403"/>
      <c r="AF6" s="404" t="s">
        <v>231</v>
      </c>
      <c r="AG6" s="411">
        <v>8</v>
      </c>
      <c r="AH6" s="412">
        <v>13</v>
      </c>
      <c r="AI6" s="413" t="s">
        <v>229</v>
      </c>
      <c r="AJ6" s="404"/>
      <c r="AK6" s="404"/>
      <c r="AL6" s="407">
        <v>0</v>
      </c>
      <c r="AM6" s="403" t="s">
        <v>50</v>
      </c>
      <c r="AN6" s="403" t="s">
        <v>51</v>
      </c>
      <c r="AO6" s="403"/>
      <c r="AP6" s="407"/>
      <c r="AQ6" s="407"/>
      <c r="AR6" s="407"/>
      <c r="AS6" s="407"/>
      <c r="AU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1, 10001, '10001/13', date'2016-03-01', date'2016-09-01', 8, 100015, 'Б-100015-13',date'2016-03-05',3, 1, 1, 'RUR', 1, 18, date'2016-03-06', date'2016-03-07', 1000151, 1, to_date('2016-03-11 00:00:00','YYYY-MM-DD HH24:MI:SS'), 60000, 10800, 0, 104, 0, 'c1', 8,null);insert into xxxx_oebs_cash_payment_test (ID, INVOICE_ID, OEBS_PAYMENT, DOC_DATE, COMISS_DATE) values (s_xxxx_oebs_cash_payment_test.NEXTVAL, 100015, 30000, to_date('2016-03-11 00:00:00','YYYY-MM-DD HH24:MI:SS'), date'2016-03-31' );insert into xxxx_client_discount_m  (ID,CLIENT_ID,CLIENT_AVG_DISCOUNT,DT) values (s_xxxx_client_discount_m.NEXTVAL,104, 13, date'2016-03-01');</v>
      </c>
    </row>
    <row r="7" spans="1:47" ht="15" customHeight="1" x14ac:dyDescent="0.3">
      <c r="A7" s="375">
        <v>2</v>
      </c>
      <c r="B7" s="432"/>
      <c r="C7" s="377" t="str">
        <f t="shared" si="1"/>
        <v>10002</v>
      </c>
      <c r="D7" s="377" t="str">
        <f t="shared" si="2"/>
        <v>10002/13</v>
      </c>
      <c r="E7" s="378" t="s">
        <v>251</v>
      </c>
      <c r="F7" s="378" t="s">
        <v>252</v>
      </c>
      <c r="G7" s="377">
        <v>2</v>
      </c>
      <c r="H7" s="379">
        <v>100016</v>
      </c>
      <c r="I7" s="380" t="str">
        <f t="shared" si="3"/>
        <v>Б-100016-13</v>
      </c>
      <c r="J7" s="381">
        <v>3</v>
      </c>
      <c r="K7" s="377">
        <v>7</v>
      </c>
      <c r="L7" s="377" t="s">
        <v>42</v>
      </c>
      <c r="M7" s="381">
        <v>1</v>
      </c>
      <c r="N7" s="377">
        <v>18</v>
      </c>
      <c r="O7" s="378" t="s">
        <v>167</v>
      </c>
      <c r="P7" s="378" t="s">
        <v>234</v>
      </c>
      <c r="Q7" s="378" t="s">
        <v>235</v>
      </c>
      <c r="R7" s="383" t="str">
        <f t="shared" si="4"/>
        <v>1000161</v>
      </c>
      <c r="S7" s="380">
        <v>1</v>
      </c>
      <c r="T7" s="378" t="s">
        <v>139</v>
      </c>
      <c r="U7" s="377">
        <v>100000</v>
      </c>
      <c r="V7" s="377">
        <f>U7*0.18</f>
        <v>18000</v>
      </c>
      <c r="W7" s="377">
        <v>0</v>
      </c>
      <c r="X7" s="384">
        <v>105</v>
      </c>
      <c r="Y7" s="385" t="s">
        <v>47</v>
      </c>
      <c r="Z7" s="386">
        <f t="shared" si="6"/>
        <v>82000</v>
      </c>
      <c r="AA7" s="387"/>
      <c r="AB7" s="388"/>
      <c r="AC7" s="379">
        <f>U7*0.5</f>
        <v>50000</v>
      </c>
      <c r="AD7" s="377"/>
      <c r="AE7" s="377"/>
      <c r="AF7" s="378" t="s">
        <v>231</v>
      </c>
      <c r="AG7" s="389">
        <v>8</v>
      </c>
      <c r="AH7" s="390">
        <v>13</v>
      </c>
      <c r="AI7" s="391" t="s">
        <v>229</v>
      </c>
      <c r="AJ7" s="378"/>
      <c r="AK7" s="378"/>
      <c r="AL7" s="383">
        <v>0</v>
      </c>
      <c r="AM7" s="380" t="s">
        <v>50</v>
      </c>
      <c r="AN7" s="377" t="s">
        <v>51</v>
      </c>
      <c r="AO7" s="377"/>
      <c r="AP7" s="383"/>
      <c r="AQ7" s="383"/>
      <c r="AR7" s="383"/>
      <c r="AS7" s="383" t="s">
        <v>59</v>
      </c>
      <c r="AT7" s="329"/>
      <c r="AU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100016, 'Б-100016-13',date'2016-03-02',3, 7, 7, 'RUR', 1, 18, date'2016-03-06', date'2016-03-07', 1000161, 1, to_date('2016-03-07 00:00:00','YYYY-MM-DD HH24:MI:SS'), 100000, 18000, 0, 105, 0, 'c1', 8,null);insert into xxxx_oebs_cash_payment_test (ID, INVOICE_ID, OEBS_PAYMENT, DOC_DATE, COMISS_DATE) values (s_xxxx_oebs_cash_payment_test.NEXTVAL, 100016, 50000, to_date('2016-03-07 00:00:00','YYYY-MM-DD HH24:MI:SS'), date'2016-03-31' );insert into xxxx_client_discount_m  (ID,CLIENT_ID,CLIENT_AVG_DISCOUNT,DT) values (s_xxxx_client_discount_m.NEXTVAL,105, 13, date'2016-03-01');</v>
      </c>
    </row>
    <row r="8" spans="1:47" ht="15" customHeight="1" x14ac:dyDescent="0.3">
      <c r="A8" s="375">
        <v>2</v>
      </c>
      <c r="B8" s="432"/>
      <c r="C8" s="377" t="str">
        <f t="shared" si="1"/>
        <v>10002</v>
      </c>
      <c r="D8" s="377" t="str">
        <f t="shared" si="2"/>
        <v>10002/13</v>
      </c>
      <c r="E8" s="378" t="s">
        <v>251</v>
      </c>
      <c r="F8" s="378" t="s">
        <v>252</v>
      </c>
      <c r="G8" s="377">
        <v>2</v>
      </c>
      <c r="H8" s="379">
        <v>100017</v>
      </c>
      <c r="I8" s="380" t="str">
        <f t="shared" si="3"/>
        <v>Б-100017-13</v>
      </c>
      <c r="J8" s="381">
        <v>3</v>
      </c>
      <c r="K8" s="377">
        <v>7</v>
      </c>
      <c r="L8" s="377" t="s">
        <v>42</v>
      </c>
      <c r="M8" s="381">
        <v>1</v>
      </c>
      <c r="N8" s="377">
        <v>18</v>
      </c>
      <c r="O8" s="378" t="s">
        <v>168</v>
      </c>
      <c r="P8" s="378" t="s">
        <v>234</v>
      </c>
      <c r="Q8" s="378" t="s">
        <v>235</v>
      </c>
      <c r="R8" s="383" t="str">
        <f t="shared" si="4"/>
        <v>1000171</v>
      </c>
      <c r="S8" s="380">
        <v>1</v>
      </c>
      <c r="T8" s="378" t="s">
        <v>140</v>
      </c>
      <c r="U8" s="377">
        <v>90000</v>
      </c>
      <c r="V8" s="377">
        <f t="shared" si="5"/>
        <v>16200</v>
      </c>
      <c r="W8" s="377">
        <v>0</v>
      </c>
      <c r="X8" s="384">
        <v>106</v>
      </c>
      <c r="Y8" s="385" t="s">
        <v>47</v>
      </c>
      <c r="Z8" s="386">
        <f t="shared" si="6"/>
        <v>73800</v>
      </c>
      <c r="AA8" s="387"/>
      <c r="AB8" s="429"/>
      <c r="AC8" s="379">
        <f t="shared" ref="AC8:AC11" si="8">U8*0.5</f>
        <v>45000</v>
      </c>
      <c r="AD8" s="377"/>
      <c r="AE8" s="377"/>
      <c r="AF8" s="378" t="s">
        <v>231</v>
      </c>
      <c r="AG8" s="389">
        <v>8</v>
      </c>
      <c r="AH8" s="395">
        <v>7</v>
      </c>
      <c r="AI8" s="391" t="s">
        <v>229</v>
      </c>
      <c r="AJ8" s="378"/>
      <c r="AK8" s="378"/>
      <c r="AL8" s="383">
        <v>0</v>
      </c>
      <c r="AM8" s="380" t="s">
        <v>50</v>
      </c>
      <c r="AN8" s="377" t="s">
        <v>51</v>
      </c>
      <c r="AO8" s="377"/>
      <c r="AP8" s="383"/>
      <c r="AQ8" s="383"/>
      <c r="AR8" s="383"/>
      <c r="AS8" s="383"/>
      <c r="AT8" s="329"/>
      <c r="AU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100017, 'Б-100017-13',date'2016-03-03',3, 7, 7, 'RUR', 1, 18, date'2016-03-06', date'2016-03-07', 1000171, 1, to_date('2016-03-08 00:00:00','YYYY-MM-DD HH24:MI:SS'), 90000, 16200, 0, 106, 0, 'c1', 8,null);insert into xxxx_oebs_cash_payment_test (ID, INVOICE_ID, OEBS_PAYMENT, DOC_DATE, COMISS_DATE) values (s_xxxx_oebs_cash_payment_test.NEXTVAL, 100017, 45000, to_date('2016-03-08 00:00:00','YYYY-MM-DD HH24:MI:SS'), date'2016-03-31' );insert into xxxx_client_discount_m  (ID,CLIENT_ID,CLIENT_AVG_DISCOUNT,DT) values (s_xxxx_client_discount_m.NEXTVAL,106, 7, date'2016-03-01');</v>
      </c>
    </row>
    <row r="9" spans="1:47" ht="15" customHeight="1" x14ac:dyDescent="0.3">
      <c r="A9" s="375">
        <v>2</v>
      </c>
      <c r="B9" s="432"/>
      <c r="C9" s="377" t="str">
        <f t="shared" si="1"/>
        <v>10002</v>
      </c>
      <c r="D9" s="377" t="str">
        <f t="shared" si="2"/>
        <v>10002/13</v>
      </c>
      <c r="E9" s="378" t="s">
        <v>251</v>
      </c>
      <c r="F9" s="378" t="s">
        <v>252</v>
      </c>
      <c r="G9" s="377">
        <v>2</v>
      </c>
      <c r="H9" s="379">
        <v>100018</v>
      </c>
      <c r="I9" s="380" t="str">
        <f t="shared" si="3"/>
        <v>Б-100018-13</v>
      </c>
      <c r="J9" s="381">
        <v>3</v>
      </c>
      <c r="K9" s="377">
        <v>7</v>
      </c>
      <c r="L9" s="377" t="s">
        <v>42</v>
      </c>
      <c r="M9" s="381">
        <v>1</v>
      </c>
      <c r="N9" s="377">
        <v>18</v>
      </c>
      <c r="O9" s="378" t="s">
        <v>168</v>
      </c>
      <c r="P9" s="378" t="s">
        <v>234</v>
      </c>
      <c r="Q9" s="378" t="s">
        <v>235</v>
      </c>
      <c r="R9" s="383" t="str">
        <f t="shared" si="4"/>
        <v>1000181</v>
      </c>
      <c r="S9" s="380">
        <v>1</v>
      </c>
      <c r="T9" s="378" t="s">
        <v>140</v>
      </c>
      <c r="U9" s="377">
        <v>90000</v>
      </c>
      <c r="V9" s="377">
        <f t="shared" si="5"/>
        <v>16200</v>
      </c>
      <c r="W9" s="377">
        <v>0</v>
      </c>
      <c r="X9" s="384">
        <v>107</v>
      </c>
      <c r="Y9" s="385" t="s">
        <v>47</v>
      </c>
      <c r="Z9" s="386">
        <f t="shared" si="6"/>
        <v>73800</v>
      </c>
      <c r="AA9" s="387"/>
      <c r="AB9" s="429"/>
      <c r="AC9" s="379">
        <f t="shared" si="8"/>
        <v>45000</v>
      </c>
      <c r="AD9" s="377"/>
      <c r="AE9" s="377"/>
      <c r="AF9" s="378" t="s">
        <v>231</v>
      </c>
      <c r="AG9" s="389">
        <v>8</v>
      </c>
      <c r="AH9" s="395">
        <v>7</v>
      </c>
      <c r="AI9" s="391" t="s">
        <v>229</v>
      </c>
      <c r="AJ9" s="378"/>
      <c r="AK9" s="378"/>
      <c r="AL9" s="383">
        <v>0</v>
      </c>
      <c r="AM9" s="380" t="s">
        <v>50</v>
      </c>
      <c r="AN9" s="377" t="s">
        <v>51</v>
      </c>
      <c r="AO9" s="377"/>
      <c r="AP9" s="383"/>
      <c r="AQ9" s="383"/>
      <c r="AR9" s="383"/>
      <c r="AS9" s="383"/>
      <c r="AT9" s="329"/>
      <c r="AU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100018, 'Б-100018-13',date'2016-03-03',3, 7, 7, 'RUR', 1, 18, date'2016-03-06', date'2016-03-07', 1000181, 1, to_date('2016-03-08 00:00:00','YYYY-MM-DD HH24:MI:SS'), 90000, 16200, 0, 107, 0, 'c1', 8,null);insert into xxxx_oebs_cash_payment_test (ID, INVOICE_ID, OEBS_PAYMENT, DOC_DATE, COMISS_DATE) values (s_xxxx_oebs_cash_payment_test.NEXTVAL, 100018, 45000, to_date('2016-03-08 00:00:00','YYYY-MM-DD HH24:MI:SS'), date'2016-03-31' );insert into xxxx_client_discount_m  (ID,CLIENT_ID,CLIENT_AVG_DISCOUNT,DT) values (s_xxxx_client_discount_m.NEXTVAL,107, 7, date'2016-03-01');</v>
      </c>
    </row>
    <row r="10" spans="1:47" ht="15" customHeight="1" x14ac:dyDescent="0.3">
      <c r="A10" s="375">
        <v>2</v>
      </c>
      <c r="B10" s="432"/>
      <c r="C10" s="377" t="str">
        <f t="shared" si="1"/>
        <v>10002</v>
      </c>
      <c r="D10" s="377" t="str">
        <f t="shared" si="2"/>
        <v>10002/13</v>
      </c>
      <c r="E10" s="378" t="s">
        <v>251</v>
      </c>
      <c r="F10" s="378" t="s">
        <v>252</v>
      </c>
      <c r="G10" s="377">
        <v>2</v>
      </c>
      <c r="H10" s="379">
        <v>100019</v>
      </c>
      <c r="I10" s="380" t="str">
        <f t="shared" si="3"/>
        <v>Б-100019-13</v>
      </c>
      <c r="J10" s="381">
        <v>3</v>
      </c>
      <c r="K10" s="398">
        <v>2</v>
      </c>
      <c r="L10" s="377" t="s">
        <v>42</v>
      </c>
      <c r="M10" s="381">
        <v>1</v>
      </c>
      <c r="N10" s="377">
        <v>18</v>
      </c>
      <c r="O10" s="378" t="s">
        <v>169</v>
      </c>
      <c r="P10" s="378" t="s">
        <v>234</v>
      </c>
      <c r="Q10" s="378" t="s">
        <v>235</v>
      </c>
      <c r="R10" s="383" t="str">
        <f t="shared" si="4"/>
        <v>1000191</v>
      </c>
      <c r="S10" s="380">
        <v>1</v>
      </c>
      <c r="T10" s="378" t="s">
        <v>141</v>
      </c>
      <c r="U10" s="377">
        <v>80000</v>
      </c>
      <c r="V10" s="377">
        <f t="shared" si="5"/>
        <v>14400</v>
      </c>
      <c r="W10" s="377">
        <v>0</v>
      </c>
      <c r="X10" s="384">
        <v>108</v>
      </c>
      <c r="Y10" s="385" t="s">
        <v>47</v>
      </c>
      <c r="Z10" s="386">
        <f t="shared" si="6"/>
        <v>65600</v>
      </c>
      <c r="AA10" s="387"/>
      <c r="AB10" s="396"/>
      <c r="AC10" s="379">
        <f t="shared" si="8"/>
        <v>40000</v>
      </c>
      <c r="AD10" s="377"/>
      <c r="AE10" s="377"/>
      <c r="AF10" s="378" t="s">
        <v>231</v>
      </c>
      <c r="AG10" s="389">
        <v>8</v>
      </c>
      <c r="AH10" s="397">
        <v>20</v>
      </c>
      <c r="AI10" s="391" t="s">
        <v>229</v>
      </c>
      <c r="AJ10" s="378"/>
      <c r="AK10" s="378"/>
      <c r="AL10" s="383">
        <v>0</v>
      </c>
      <c r="AM10" s="380" t="s">
        <v>50</v>
      </c>
      <c r="AN10" s="377" t="s">
        <v>51</v>
      </c>
      <c r="AO10" s="377"/>
      <c r="AP10" s="383"/>
      <c r="AQ10" s="383"/>
      <c r="AR10" s="383"/>
      <c r="AS10" s="383"/>
      <c r="AT10" s="329"/>
      <c r="AU1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100019, 'Б-100019-13',date'2016-03-04',3, 2, 2, 'RUR', 1, 18, date'2016-03-06', date'2016-03-07', 1000191, 1, to_date('2016-03-09 00:00:00','YYYY-MM-DD HH24:MI:SS'), 80000, 14400, 0, 108, 0, 'c1', 8,null);insert into xxxx_oebs_cash_payment_test (ID, INVOICE_ID, OEBS_PAYMENT, DOC_DATE, COMISS_DATE) values (s_xxxx_oebs_cash_payment_test.NEXTVAL, 100019, 40000, to_date('2016-03-09 00:00:00','YYYY-MM-DD HH24:MI:SS'), date'2016-03-31' );insert into xxxx_client_discount_m  (ID,CLIENT_ID,CLIENT_AVG_DISCOUNT,DT) values (s_xxxx_client_discount_m.NEXTVAL,108, 20, date'2016-03-01');</v>
      </c>
    </row>
    <row r="11" spans="1:47" s="330" customFormat="1" ht="15" customHeight="1" x14ac:dyDescent="0.3">
      <c r="A11" s="430">
        <v>2</v>
      </c>
      <c r="B11" s="433"/>
      <c r="C11" s="403" t="str">
        <f t="shared" si="1"/>
        <v>10002</v>
      </c>
      <c r="D11" s="403" t="str">
        <f t="shared" si="2"/>
        <v>10002/13</v>
      </c>
      <c r="E11" s="404" t="s">
        <v>251</v>
      </c>
      <c r="F11" s="404" t="s">
        <v>252</v>
      </c>
      <c r="G11" s="377">
        <v>2</v>
      </c>
      <c r="H11" s="379">
        <v>100020</v>
      </c>
      <c r="I11" s="403" t="str">
        <f t="shared" si="3"/>
        <v>Б-100020-13</v>
      </c>
      <c r="J11" s="381">
        <v>3</v>
      </c>
      <c r="K11" s="405">
        <v>1</v>
      </c>
      <c r="L11" s="403" t="s">
        <v>42</v>
      </c>
      <c r="M11" s="406">
        <v>1</v>
      </c>
      <c r="N11" s="403">
        <v>18</v>
      </c>
      <c r="O11" s="404" t="s">
        <v>170</v>
      </c>
      <c r="P11" s="404" t="s">
        <v>234</v>
      </c>
      <c r="Q11" s="404" t="s">
        <v>235</v>
      </c>
      <c r="R11" s="407" t="str">
        <f t="shared" si="4"/>
        <v>1000201</v>
      </c>
      <c r="S11" s="403">
        <v>1</v>
      </c>
      <c r="T11" s="404" t="s">
        <v>142</v>
      </c>
      <c r="U11" s="403">
        <v>60000</v>
      </c>
      <c r="V11" s="403">
        <f t="shared" si="5"/>
        <v>10800</v>
      </c>
      <c r="W11" s="403">
        <v>0</v>
      </c>
      <c r="X11" s="384">
        <v>109</v>
      </c>
      <c r="Y11" s="408" t="s">
        <v>47</v>
      </c>
      <c r="Z11" s="386">
        <f t="shared" si="6"/>
        <v>49200</v>
      </c>
      <c r="AA11" s="409"/>
      <c r="AB11" s="409"/>
      <c r="AC11" s="410">
        <f t="shared" si="8"/>
        <v>30000</v>
      </c>
      <c r="AD11" s="403"/>
      <c r="AE11" s="403"/>
      <c r="AF11" s="404" t="s">
        <v>231</v>
      </c>
      <c r="AG11" s="411">
        <v>8</v>
      </c>
      <c r="AH11" s="412">
        <v>13</v>
      </c>
      <c r="AI11" s="413" t="s">
        <v>229</v>
      </c>
      <c r="AJ11" s="404"/>
      <c r="AK11" s="404"/>
      <c r="AL11" s="407">
        <v>0</v>
      </c>
      <c r="AM11" s="403" t="s">
        <v>50</v>
      </c>
      <c r="AN11" s="403" t="s">
        <v>51</v>
      </c>
      <c r="AO11" s="403"/>
      <c r="AP11" s="407"/>
      <c r="AQ11" s="407"/>
      <c r="AR11" s="407"/>
      <c r="AS11" s="407"/>
      <c r="AU1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2, 10002, '10002/13', date'2016-03-01', date'2016-09-01', 2, 100020, 'Б-100020-13',date'2016-03-05',3, 1, 1, 'RUR', 1, 18, date'2016-03-06', date'2016-03-07', 1000201, 1, to_date('2016-03-11 00:00:00','YYYY-MM-DD HH24:MI:SS'), 60000, 10800, 0, 109, 0, 'c1', 8,null);insert into xxxx_oebs_cash_payment_test (ID, INVOICE_ID, OEBS_PAYMENT, DOC_DATE, COMISS_DATE) values (s_xxxx_oebs_cash_payment_test.NEXTVAL, 100020, 30000, to_date('2016-03-11 00:00:00','YYYY-MM-DD HH24:MI:SS'), date'2016-03-31' );insert into xxxx_client_discount_m  (ID,CLIENT_ID,CLIENT_AVG_DISCOUNT,DT) values (s_xxxx_client_discount_m.NEXTVAL,109, 13, date'2016-03-01');</v>
      </c>
    </row>
    <row r="12" spans="1:47" ht="15" customHeight="1" x14ac:dyDescent="0.3">
      <c r="A12" s="427">
        <v>3</v>
      </c>
      <c r="B12" s="434"/>
      <c r="C12" s="377" t="str">
        <f>"1000"&amp;A12</f>
        <v>10003</v>
      </c>
      <c r="D12" s="377" t="str">
        <f>"1000"&amp;A12&amp;"/13"</f>
        <v>10003/13</v>
      </c>
      <c r="E12" s="378" t="s">
        <v>251</v>
      </c>
      <c r="F12" s="378" t="s">
        <v>252</v>
      </c>
      <c r="G12" s="377">
        <v>8</v>
      </c>
      <c r="H12" s="379">
        <v>100021</v>
      </c>
      <c r="I12" s="380" t="str">
        <f>"Б-"&amp;H12&amp;"-13"</f>
        <v>Б-100021-13</v>
      </c>
      <c r="J12" s="381">
        <v>3</v>
      </c>
      <c r="K12" s="377">
        <v>7</v>
      </c>
      <c r="L12" s="377" t="s">
        <v>42</v>
      </c>
      <c r="M12" s="381">
        <v>1</v>
      </c>
      <c r="N12" s="377">
        <v>18</v>
      </c>
      <c r="O12" s="378" t="s">
        <v>167</v>
      </c>
      <c r="P12" s="378" t="s">
        <v>234</v>
      </c>
      <c r="Q12" s="378" t="s">
        <v>235</v>
      </c>
      <c r="R12" s="383" t="str">
        <f>H12&amp;"1"</f>
        <v>1000211</v>
      </c>
      <c r="S12" s="380">
        <v>1</v>
      </c>
      <c r="T12" s="378" t="s">
        <v>139</v>
      </c>
      <c r="U12" s="377">
        <v>100000</v>
      </c>
      <c r="V12" s="377">
        <f>U12*0.18</f>
        <v>18000</v>
      </c>
      <c r="W12" s="377">
        <v>0</v>
      </c>
      <c r="X12" s="384">
        <v>110</v>
      </c>
      <c r="Y12" s="385" t="s">
        <v>47</v>
      </c>
      <c r="Z12" s="386">
        <f t="shared" si="6"/>
        <v>82000</v>
      </c>
      <c r="AA12" s="387"/>
      <c r="AB12" s="388"/>
      <c r="AC12" s="379">
        <f>U12*0.5</f>
        <v>50000</v>
      </c>
      <c r="AD12" s="377"/>
      <c r="AE12" s="377"/>
      <c r="AF12" s="378" t="s">
        <v>231</v>
      </c>
      <c r="AG12" s="389">
        <v>8</v>
      </c>
      <c r="AH12" s="390">
        <v>13</v>
      </c>
      <c r="AI12" s="391" t="s">
        <v>229</v>
      </c>
      <c r="AJ12" s="378"/>
      <c r="AK12" s="378"/>
      <c r="AL12" s="383">
        <v>0</v>
      </c>
      <c r="AM12" s="380" t="s">
        <v>50</v>
      </c>
      <c r="AN12" s="377" t="s">
        <v>51</v>
      </c>
      <c r="AO12" s="377"/>
      <c r="AP12" s="383"/>
      <c r="AQ12" s="383"/>
      <c r="AR12" s="383"/>
      <c r="AS12" s="383" t="s">
        <v>60</v>
      </c>
      <c r="AT12" s="329"/>
      <c r="AU1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100021, 'Б-100021-13',date'2016-03-02',3, 7, 7, 'RUR', 1, 18, date'2016-03-06', date'2016-03-07', 1000211, 1, to_date('2016-03-07 00:00:00','YYYY-MM-DD HH24:MI:SS'), 100000, 18000, 0, 110, 0, 'c1', 8,null);insert into xxxx_oebs_cash_payment_test (ID, INVOICE_ID, OEBS_PAYMENT, DOC_DATE, COMISS_DATE) values (s_xxxx_oebs_cash_payment_test.NEXTVAL, 100021, 50000, to_date('2016-03-07 00:00:00','YYYY-MM-DD HH24:MI:SS'), date'2016-03-31' );insert into xxxx_client_discount_m  (ID,CLIENT_ID,CLIENT_AVG_DISCOUNT,DT) values (s_xxxx_client_discount_m.NEXTVAL,110, 13, date'2016-03-01');</v>
      </c>
    </row>
    <row r="13" spans="1:47" ht="15" customHeight="1" x14ac:dyDescent="0.3">
      <c r="A13" s="427">
        <v>3</v>
      </c>
      <c r="B13" s="434"/>
      <c r="C13" s="377" t="str">
        <f t="shared" ref="C13:C15" si="9">"1000"&amp;A13</f>
        <v>10003</v>
      </c>
      <c r="D13" s="377" t="str">
        <f t="shared" ref="D13:D15" si="10">"1000"&amp;A13&amp;"/13"</f>
        <v>10003/13</v>
      </c>
      <c r="E13" s="378" t="s">
        <v>251</v>
      </c>
      <c r="F13" s="378" t="s">
        <v>252</v>
      </c>
      <c r="G13" s="377">
        <v>8</v>
      </c>
      <c r="H13" s="379">
        <v>100022</v>
      </c>
      <c r="I13" s="380" t="str">
        <f t="shared" si="3"/>
        <v>Б-100022-13</v>
      </c>
      <c r="J13" s="381">
        <v>3</v>
      </c>
      <c r="K13" s="377">
        <v>7</v>
      </c>
      <c r="L13" s="377" t="s">
        <v>42</v>
      </c>
      <c r="M13" s="381">
        <v>1</v>
      </c>
      <c r="N13" s="377">
        <v>18</v>
      </c>
      <c r="O13" s="378" t="s">
        <v>168</v>
      </c>
      <c r="P13" s="378" t="s">
        <v>234</v>
      </c>
      <c r="Q13" s="378" t="s">
        <v>235</v>
      </c>
      <c r="R13" s="383" t="str">
        <f t="shared" ref="R13:R15" si="11">H13&amp;"1"</f>
        <v>1000221</v>
      </c>
      <c r="S13" s="380">
        <v>1</v>
      </c>
      <c r="T13" s="378" t="s">
        <v>140</v>
      </c>
      <c r="U13" s="377">
        <v>90000</v>
      </c>
      <c r="V13" s="377">
        <f t="shared" si="5"/>
        <v>16200</v>
      </c>
      <c r="W13" s="377">
        <v>0</v>
      </c>
      <c r="X13" s="384">
        <v>111</v>
      </c>
      <c r="Y13" s="385" t="s">
        <v>47</v>
      </c>
      <c r="Z13" s="386">
        <f t="shared" si="6"/>
        <v>73800</v>
      </c>
      <c r="AA13" s="387"/>
      <c r="AB13" s="429"/>
      <c r="AC13" s="379">
        <f t="shared" ref="AC13:AC15" si="12">U13*0.5</f>
        <v>45000</v>
      </c>
      <c r="AD13" s="377"/>
      <c r="AE13" s="377"/>
      <c r="AF13" s="378" t="s">
        <v>231</v>
      </c>
      <c r="AG13" s="389">
        <v>8</v>
      </c>
      <c r="AH13" s="395">
        <v>7</v>
      </c>
      <c r="AI13" s="391" t="s">
        <v>229</v>
      </c>
      <c r="AJ13" s="378"/>
      <c r="AK13" s="378"/>
      <c r="AL13" s="383">
        <v>0</v>
      </c>
      <c r="AM13" s="380" t="s">
        <v>50</v>
      </c>
      <c r="AN13" s="377" t="s">
        <v>51</v>
      </c>
      <c r="AO13" s="377"/>
      <c r="AP13" s="383"/>
      <c r="AQ13" s="383"/>
      <c r="AR13" s="383"/>
      <c r="AS13" s="383"/>
      <c r="AT13" s="329"/>
      <c r="AU1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100022, 'Б-100022-13',date'2016-03-03',3, 7, 7, 'RUR', 1, 18, date'2016-03-06', date'2016-03-07', 1000221, 1, to_date('2016-03-08 00:00:00','YYYY-MM-DD HH24:MI:SS'), 90000, 16200, 0, 111, 0, 'c1', 8,null);insert into xxxx_oebs_cash_payment_test (ID, INVOICE_ID, OEBS_PAYMENT, DOC_DATE, COMISS_DATE) values (s_xxxx_oebs_cash_payment_test.NEXTVAL, 100022, 45000, to_date('2016-03-08 00:00:00','YYYY-MM-DD HH24:MI:SS'), date'2016-03-31' );insert into xxxx_client_discount_m  (ID,CLIENT_ID,CLIENT_AVG_DISCOUNT,DT) values (s_xxxx_client_discount_m.NEXTVAL,111, 7, date'2016-03-01');</v>
      </c>
    </row>
    <row r="14" spans="1:47" ht="15" customHeight="1" x14ac:dyDescent="0.3">
      <c r="A14" s="427">
        <v>3</v>
      </c>
      <c r="B14" s="434"/>
      <c r="C14" s="377" t="str">
        <f t="shared" si="9"/>
        <v>10003</v>
      </c>
      <c r="D14" s="377" t="str">
        <f t="shared" si="10"/>
        <v>10003/13</v>
      </c>
      <c r="E14" s="378" t="s">
        <v>251</v>
      </c>
      <c r="F14" s="378" t="s">
        <v>252</v>
      </c>
      <c r="G14" s="377">
        <v>8</v>
      </c>
      <c r="H14" s="379">
        <v>100023</v>
      </c>
      <c r="I14" s="380" t="str">
        <f t="shared" si="3"/>
        <v>Б-100023-13</v>
      </c>
      <c r="J14" s="381">
        <v>3</v>
      </c>
      <c r="K14" s="377">
        <v>7</v>
      </c>
      <c r="L14" s="377" t="s">
        <v>42</v>
      </c>
      <c r="M14" s="381">
        <v>1</v>
      </c>
      <c r="N14" s="377">
        <v>18</v>
      </c>
      <c r="O14" s="378" t="s">
        <v>168</v>
      </c>
      <c r="P14" s="378" t="s">
        <v>234</v>
      </c>
      <c r="Q14" s="378" t="s">
        <v>235</v>
      </c>
      <c r="R14" s="383" t="str">
        <f t="shared" si="11"/>
        <v>1000231</v>
      </c>
      <c r="S14" s="380">
        <v>1</v>
      </c>
      <c r="T14" s="378" t="s">
        <v>140</v>
      </c>
      <c r="U14" s="377">
        <v>90000</v>
      </c>
      <c r="V14" s="377">
        <f t="shared" si="5"/>
        <v>16200</v>
      </c>
      <c r="W14" s="377">
        <v>0</v>
      </c>
      <c r="X14" s="384">
        <v>112</v>
      </c>
      <c r="Y14" s="385" t="s">
        <v>47</v>
      </c>
      <c r="Z14" s="386">
        <f t="shared" si="6"/>
        <v>73800</v>
      </c>
      <c r="AA14" s="387"/>
      <c r="AB14" s="429"/>
      <c r="AC14" s="379">
        <f t="shared" si="12"/>
        <v>45000</v>
      </c>
      <c r="AD14" s="377"/>
      <c r="AE14" s="377"/>
      <c r="AF14" s="378" t="s">
        <v>231</v>
      </c>
      <c r="AG14" s="389">
        <v>8</v>
      </c>
      <c r="AH14" s="395">
        <v>7</v>
      </c>
      <c r="AI14" s="391" t="s">
        <v>229</v>
      </c>
      <c r="AJ14" s="378"/>
      <c r="AK14" s="378"/>
      <c r="AL14" s="383">
        <v>0</v>
      </c>
      <c r="AM14" s="380" t="s">
        <v>50</v>
      </c>
      <c r="AN14" s="377" t="s">
        <v>51</v>
      </c>
      <c r="AO14" s="377"/>
      <c r="AP14" s="383"/>
      <c r="AQ14" s="383"/>
      <c r="AR14" s="383"/>
      <c r="AS14" s="383"/>
      <c r="AT14" s="329"/>
      <c r="AU1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100023, 'Б-100023-13',date'2016-03-03',3, 7, 7, 'RUR', 1, 18, date'2016-03-06', date'2016-03-07', 1000231, 1, to_date('2016-03-08 00:00:00','YYYY-MM-DD HH24:MI:SS'), 90000, 16200, 0, 112, 0, 'c1', 8,null);insert into xxxx_oebs_cash_payment_test (ID, INVOICE_ID, OEBS_PAYMENT, DOC_DATE, COMISS_DATE) values (s_xxxx_oebs_cash_payment_test.NEXTVAL, 100023, 45000, to_date('2016-03-08 00:00:00','YYYY-MM-DD HH24:MI:SS'), date'2016-03-31' );insert into xxxx_client_discount_m  (ID,CLIENT_ID,CLIENT_AVG_DISCOUNT,DT) values (s_xxxx_client_discount_m.NEXTVAL,112, 7, date'2016-03-01');</v>
      </c>
    </row>
    <row r="15" spans="1:47" s="330" customFormat="1" ht="15" customHeight="1" x14ac:dyDescent="0.3">
      <c r="A15" s="430">
        <v>3</v>
      </c>
      <c r="B15" s="435"/>
      <c r="C15" s="403" t="str">
        <f t="shared" si="9"/>
        <v>10003</v>
      </c>
      <c r="D15" s="403" t="str">
        <f t="shared" si="10"/>
        <v>10003/13</v>
      </c>
      <c r="E15" s="404" t="s">
        <v>251</v>
      </c>
      <c r="F15" s="404" t="s">
        <v>252</v>
      </c>
      <c r="G15" s="377">
        <v>8</v>
      </c>
      <c r="H15" s="379">
        <v>100024</v>
      </c>
      <c r="I15" s="403" t="str">
        <f t="shared" si="3"/>
        <v>Б-100024-13</v>
      </c>
      <c r="J15" s="381">
        <v>3</v>
      </c>
      <c r="K15" s="436">
        <v>2</v>
      </c>
      <c r="L15" s="403" t="s">
        <v>42</v>
      </c>
      <c r="M15" s="406">
        <v>1</v>
      </c>
      <c r="N15" s="403">
        <v>18</v>
      </c>
      <c r="O15" s="404" t="s">
        <v>169</v>
      </c>
      <c r="P15" s="404" t="s">
        <v>234</v>
      </c>
      <c r="Q15" s="404" t="s">
        <v>235</v>
      </c>
      <c r="R15" s="407" t="str">
        <f t="shared" si="11"/>
        <v>1000241</v>
      </c>
      <c r="S15" s="403">
        <v>1</v>
      </c>
      <c r="T15" s="404" t="s">
        <v>141</v>
      </c>
      <c r="U15" s="403">
        <v>80000</v>
      </c>
      <c r="V15" s="403">
        <f t="shared" si="5"/>
        <v>14400</v>
      </c>
      <c r="W15" s="403">
        <v>0</v>
      </c>
      <c r="X15" s="384">
        <v>113</v>
      </c>
      <c r="Y15" s="408" t="s">
        <v>47</v>
      </c>
      <c r="Z15" s="386">
        <f t="shared" si="6"/>
        <v>65600</v>
      </c>
      <c r="AA15" s="409">
        <f>SUM(Z11:Z15)</f>
        <v>344400</v>
      </c>
      <c r="AB15" s="409"/>
      <c r="AC15" s="410">
        <f t="shared" si="12"/>
        <v>40000</v>
      </c>
      <c r="AD15" s="403"/>
      <c r="AE15" s="403"/>
      <c r="AF15" s="404" t="s">
        <v>231</v>
      </c>
      <c r="AG15" s="411">
        <v>8</v>
      </c>
      <c r="AH15" s="437">
        <v>20</v>
      </c>
      <c r="AI15" s="413" t="s">
        <v>229</v>
      </c>
      <c r="AJ15" s="404"/>
      <c r="AK15" s="404"/>
      <c r="AL15" s="407">
        <v>0</v>
      </c>
      <c r="AM15" s="403" t="s">
        <v>50</v>
      </c>
      <c r="AN15" s="403" t="s">
        <v>51</v>
      </c>
      <c r="AO15" s="403"/>
      <c r="AP15" s="407"/>
      <c r="AQ15" s="407"/>
      <c r="AR15" s="407"/>
      <c r="AS15" s="407"/>
      <c r="AU1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3, 10003, '10003/13', date'2016-03-01', date'2016-09-01', 8, 100024, 'Б-100024-13',date'2016-03-04',3, 2, 2, 'RUR', 1, 18, date'2016-03-06', date'2016-03-07', 1000241, 1, to_date('2016-03-09 00:00:00','YYYY-MM-DD HH24:MI:SS'), 80000, 14400, 0, 113, 0, 'c1', 8,null);insert into xxxx_oebs_cash_payment_test (ID, INVOICE_ID, OEBS_PAYMENT, DOC_DATE, COMISS_DATE) values (s_xxxx_oebs_cash_payment_test.NEXTVAL, 100024, 40000, to_date('2016-03-09 00:00:00','YYYY-MM-DD HH24:MI:SS'), date'2016-03-31' );insert into xxxx_client_discount_m  (ID,CLIENT_ID,CLIENT_AVG_DISCOUNT,DT) values (s_xxxx_client_discount_m.NEXTVAL,113, 20, date'2016-03-01');</v>
      </c>
    </row>
    <row r="16" spans="1:47" ht="15" customHeight="1" x14ac:dyDescent="0.3">
      <c r="A16" s="375">
        <v>4</v>
      </c>
      <c r="B16" s="432"/>
      <c r="C16" s="377" t="str">
        <f>"1000"&amp;A16</f>
        <v>10004</v>
      </c>
      <c r="D16" s="377" t="str">
        <f>"1000"&amp;A16&amp;"/13"</f>
        <v>10004/13</v>
      </c>
      <c r="E16" s="378" t="s">
        <v>251</v>
      </c>
      <c r="F16" s="378" t="s">
        <v>252</v>
      </c>
      <c r="G16" s="377">
        <v>8</v>
      </c>
      <c r="H16" s="379">
        <v>100025</v>
      </c>
      <c r="I16" s="380" t="str">
        <f>"Б-"&amp;H16&amp;"-13"</f>
        <v>Б-100025-13</v>
      </c>
      <c r="J16" s="381">
        <v>3</v>
      </c>
      <c r="K16" s="377">
        <v>7</v>
      </c>
      <c r="L16" s="377" t="s">
        <v>42</v>
      </c>
      <c r="M16" s="381">
        <v>1</v>
      </c>
      <c r="N16" s="377">
        <v>18</v>
      </c>
      <c r="O16" s="378" t="s">
        <v>167</v>
      </c>
      <c r="P16" s="378" t="s">
        <v>234</v>
      </c>
      <c r="Q16" s="378" t="s">
        <v>235</v>
      </c>
      <c r="R16" s="383" t="str">
        <f>H16&amp;"1"</f>
        <v>1000251</v>
      </c>
      <c r="S16" s="438">
        <v>4</v>
      </c>
      <c r="T16" s="378" t="s">
        <v>139</v>
      </c>
      <c r="U16" s="377">
        <v>100000</v>
      </c>
      <c r="V16" s="377">
        <f>U16*0.18</f>
        <v>18000</v>
      </c>
      <c r="W16" s="377">
        <v>0</v>
      </c>
      <c r="X16" s="384">
        <v>114</v>
      </c>
      <c r="Y16" s="385" t="s">
        <v>47</v>
      </c>
      <c r="Z16" s="386">
        <f t="shared" si="6"/>
        <v>82000</v>
      </c>
      <c r="AA16" s="387"/>
      <c r="AB16" s="388"/>
      <c r="AC16" s="379"/>
      <c r="AD16" s="377"/>
      <c r="AE16" s="377"/>
      <c r="AF16" s="378"/>
      <c r="AG16" s="389">
        <v>8</v>
      </c>
      <c r="AH16" s="390">
        <v>13</v>
      </c>
      <c r="AI16" s="391" t="s">
        <v>229</v>
      </c>
      <c r="AJ16" s="378"/>
      <c r="AK16" s="378"/>
      <c r="AL16" s="383">
        <v>0</v>
      </c>
      <c r="AM16" s="380" t="s">
        <v>50</v>
      </c>
      <c r="AN16" s="377" t="s">
        <v>51</v>
      </c>
      <c r="AO16" s="377"/>
      <c r="AP16" s="383"/>
      <c r="AQ16" s="383"/>
      <c r="AR16" s="383"/>
      <c r="AS16" s="383" t="s">
        <v>61</v>
      </c>
      <c r="AT16" s="329"/>
      <c r="AU1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100025, 'Б-100025-13',date'2016-03-02',3, 7, 7, 'RUR', 1, 18, date'2016-03-06', date'2016-03-07', 1000251, 4, to_date('2016-03-07 00:00:00','YYYY-MM-DD HH24:MI:SS'), 100000, 18000, 0, 114, 0, 'c1', 8,null);insert into xxxx_client_discount_m  (ID,CLIENT_ID,CLIENT_AVG_DISCOUNT,DT) values (s_xxxx_client_discount_m.NEXTVAL,114, 13, date'2016-03-01');</v>
      </c>
    </row>
    <row r="17" spans="1:47" ht="15" customHeight="1" x14ac:dyDescent="0.3">
      <c r="A17" s="375">
        <v>4</v>
      </c>
      <c r="B17" s="432"/>
      <c r="C17" s="377" t="str">
        <f t="shared" ref="C17:C20" si="13">"1000"&amp;A17</f>
        <v>10004</v>
      </c>
      <c r="D17" s="377" t="str">
        <f t="shared" ref="D17:D20" si="14">"1000"&amp;A17&amp;"/13"</f>
        <v>10004/13</v>
      </c>
      <c r="E17" s="378" t="s">
        <v>251</v>
      </c>
      <c r="F17" s="378" t="s">
        <v>252</v>
      </c>
      <c r="G17" s="377">
        <v>8</v>
      </c>
      <c r="H17" s="379">
        <v>100026</v>
      </c>
      <c r="I17" s="380" t="str">
        <f t="shared" si="3"/>
        <v>Б-100026-13</v>
      </c>
      <c r="J17" s="381">
        <v>3</v>
      </c>
      <c r="K17" s="377">
        <v>7</v>
      </c>
      <c r="L17" s="377" t="s">
        <v>42</v>
      </c>
      <c r="M17" s="381">
        <v>1</v>
      </c>
      <c r="N17" s="377">
        <v>18</v>
      </c>
      <c r="O17" s="378" t="s">
        <v>168</v>
      </c>
      <c r="P17" s="378" t="s">
        <v>234</v>
      </c>
      <c r="Q17" s="378" t="s">
        <v>235</v>
      </c>
      <c r="R17" s="383" t="str">
        <f t="shared" ref="R17:R20" si="15">H17&amp;"1"</f>
        <v>1000261</v>
      </c>
      <c r="S17" s="380">
        <v>1</v>
      </c>
      <c r="T17" s="378" t="s">
        <v>140</v>
      </c>
      <c r="U17" s="377">
        <v>90000</v>
      </c>
      <c r="V17" s="377">
        <f t="shared" si="5"/>
        <v>16200</v>
      </c>
      <c r="W17" s="377">
        <v>0</v>
      </c>
      <c r="X17" s="384">
        <v>115</v>
      </c>
      <c r="Y17" s="385" t="s">
        <v>47</v>
      </c>
      <c r="Z17" s="386">
        <f t="shared" si="6"/>
        <v>73800</v>
      </c>
      <c r="AA17" s="387"/>
      <c r="AB17" s="429"/>
      <c r="AC17" s="379">
        <f t="shared" ref="AC17:AC20" si="16">U17*0.5</f>
        <v>45000</v>
      </c>
      <c r="AD17" s="377"/>
      <c r="AE17" s="377"/>
      <c r="AF17" s="378" t="s">
        <v>231</v>
      </c>
      <c r="AG17" s="389">
        <v>8</v>
      </c>
      <c r="AH17" s="395">
        <v>7</v>
      </c>
      <c r="AI17" s="391" t="s">
        <v>229</v>
      </c>
      <c r="AJ17" s="378"/>
      <c r="AK17" s="378"/>
      <c r="AL17" s="383">
        <v>0</v>
      </c>
      <c r="AM17" s="380" t="s">
        <v>50</v>
      </c>
      <c r="AN17" s="377" t="s">
        <v>51</v>
      </c>
      <c r="AO17" s="377"/>
      <c r="AP17" s="383"/>
      <c r="AQ17" s="383"/>
      <c r="AR17" s="383"/>
      <c r="AS17" s="383" t="s">
        <v>62</v>
      </c>
      <c r="AT17" s="329"/>
      <c r="AU1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100026, 'Б-100026-13',date'2016-03-03',3, 7, 7, 'RUR', 1, 18, date'2016-03-06', date'2016-03-07', 1000261, 1, to_date('2016-03-08 00:00:00','YYYY-MM-DD HH24:MI:SS'), 90000, 16200, 0, 115, 0, 'c1', 8,null);insert into xxxx_oebs_cash_payment_test (ID, INVOICE_ID, OEBS_PAYMENT, DOC_DATE, COMISS_DATE) values (s_xxxx_oebs_cash_payment_test.NEXTVAL, 100026, 45000, to_date('2016-03-08 00:00:00','YYYY-MM-DD HH24:MI:SS'), date'2016-03-31' );insert into xxxx_client_discount_m  (ID,CLIENT_ID,CLIENT_AVG_DISCOUNT,DT) values (s_xxxx_client_discount_m.NEXTVAL,115, 7, date'2016-03-01');</v>
      </c>
    </row>
    <row r="18" spans="1:47" ht="15" customHeight="1" x14ac:dyDescent="0.3">
      <c r="A18" s="375">
        <v>4</v>
      </c>
      <c r="B18" s="432"/>
      <c r="C18" s="377" t="str">
        <f t="shared" si="13"/>
        <v>10004</v>
      </c>
      <c r="D18" s="377" t="str">
        <f t="shared" si="14"/>
        <v>10004/13</v>
      </c>
      <c r="E18" s="378" t="s">
        <v>251</v>
      </c>
      <c r="F18" s="378" t="s">
        <v>252</v>
      </c>
      <c r="G18" s="377">
        <v>8</v>
      </c>
      <c r="H18" s="379">
        <v>100027</v>
      </c>
      <c r="I18" s="380" t="str">
        <f t="shared" si="3"/>
        <v>Б-100027-13</v>
      </c>
      <c r="J18" s="381">
        <v>3</v>
      </c>
      <c r="K18" s="377">
        <v>7</v>
      </c>
      <c r="L18" s="377" t="s">
        <v>42</v>
      </c>
      <c r="M18" s="381">
        <v>1</v>
      </c>
      <c r="N18" s="377">
        <v>18</v>
      </c>
      <c r="O18" s="378" t="s">
        <v>168</v>
      </c>
      <c r="P18" s="378" t="s">
        <v>234</v>
      </c>
      <c r="Q18" s="378" t="s">
        <v>235</v>
      </c>
      <c r="R18" s="383" t="str">
        <f t="shared" si="15"/>
        <v>1000271</v>
      </c>
      <c r="S18" s="380">
        <v>1</v>
      </c>
      <c r="T18" s="378" t="s">
        <v>140</v>
      </c>
      <c r="U18" s="377">
        <v>90000</v>
      </c>
      <c r="V18" s="377">
        <f t="shared" si="5"/>
        <v>16200</v>
      </c>
      <c r="W18" s="377">
        <v>0</v>
      </c>
      <c r="X18" s="384">
        <v>116</v>
      </c>
      <c r="Y18" s="385" t="s">
        <v>47</v>
      </c>
      <c r="Z18" s="386">
        <f t="shared" si="6"/>
        <v>73800</v>
      </c>
      <c r="AA18" s="387"/>
      <c r="AB18" s="429"/>
      <c r="AC18" s="379">
        <f t="shared" si="16"/>
        <v>45000</v>
      </c>
      <c r="AD18" s="377"/>
      <c r="AE18" s="377"/>
      <c r="AF18" s="378" t="s">
        <v>231</v>
      </c>
      <c r="AG18" s="389">
        <v>8</v>
      </c>
      <c r="AH18" s="395">
        <v>7</v>
      </c>
      <c r="AI18" s="391" t="s">
        <v>229</v>
      </c>
      <c r="AJ18" s="378"/>
      <c r="AK18" s="378"/>
      <c r="AL18" s="383">
        <v>0</v>
      </c>
      <c r="AM18" s="380" t="s">
        <v>50</v>
      </c>
      <c r="AN18" s="377" t="s">
        <v>51</v>
      </c>
      <c r="AO18" s="377"/>
      <c r="AP18" s="383"/>
      <c r="AQ18" s="383"/>
      <c r="AR18" s="383"/>
      <c r="AS18" s="383"/>
      <c r="AT18" s="329"/>
      <c r="AU1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100027, 'Б-100027-13',date'2016-03-03',3, 7, 7, 'RUR', 1, 18, date'2016-03-06', date'2016-03-07', 1000271, 1, to_date('2016-03-08 00:00:00','YYYY-MM-DD HH24:MI:SS'), 90000, 16200, 0, 116, 0, 'c1', 8,null);insert into xxxx_oebs_cash_payment_test (ID, INVOICE_ID, OEBS_PAYMENT, DOC_DATE, COMISS_DATE) values (s_xxxx_oebs_cash_payment_test.NEXTVAL, 100027, 45000, to_date('2016-03-08 00:00:00','YYYY-MM-DD HH24:MI:SS'), date'2016-03-31' );insert into xxxx_client_discount_m  (ID,CLIENT_ID,CLIENT_AVG_DISCOUNT,DT) values (s_xxxx_client_discount_m.NEXTVAL,116, 7, date'2016-03-01');</v>
      </c>
    </row>
    <row r="19" spans="1:47" ht="15" customHeight="1" x14ac:dyDescent="0.3">
      <c r="A19" s="375">
        <v>4</v>
      </c>
      <c r="B19" s="432"/>
      <c r="C19" s="377" t="str">
        <f t="shared" si="13"/>
        <v>10004</v>
      </c>
      <c r="D19" s="377" t="str">
        <f t="shared" si="14"/>
        <v>10004/13</v>
      </c>
      <c r="E19" s="378" t="s">
        <v>251</v>
      </c>
      <c r="F19" s="378" t="s">
        <v>252</v>
      </c>
      <c r="G19" s="377">
        <v>8</v>
      </c>
      <c r="H19" s="379">
        <v>100028</v>
      </c>
      <c r="I19" s="380" t="str">
        <f t="shared" si="3"/>
        <v>Б-100028-13</v>
      </c>
      <c r="J19" s="381">
        <v>3</v>
      </c>
      <c r="K19" s="398">
        <v>2</v>
      </c>
      <c r="L19" s="377" t="s">
        <v>42</v>
      </c>
      <c r="M19" s="381">
        <v>1</v>
      </c>
      <c r="N19" s="377">
        <v>18</v>
      </c>
      <c r="O19" s="378" t="s">
        <v>169</v>
      </c>
      <c r="P19" s="378" t="s">
        <v>234</v>
      </c>
      <c r="Q19" s="378" t="s">
        <v>235</v>
      </c>
      <c r="R19" s="383" t="str">
        <f t="shared" si="15"/>
        <v>1000281</v>
      </c>
      <c r="S19" s="380">
        <v>1</v>
      </c>
      <c r="T19" s="378" t="s">
        <v>141</v>
      </c>
      <c r="U19" s="377">
        <v>80000</v>
      </c>
      <c r="V19" s="377">
        <f t="shared" si="5"/>
        <v>14400</v>
      </c>
      <c r="W19" s="377">
        <v>0</v>
      </c>
      <c r="X19" s="384">
        <v>117</v>
      </c>
      <c r="Y19" s="385" t="s">
        <v>47</v>
      </c>
      <c r="Z19" s="386">
        <f t="shared" si="6"/>
        <v>65600</v>
      </c>
      <c r="AA19" s="387"/>
      <c r="AB19" s="396"/>
      <c r="AC19" s="379">
        <f t="shared" si="16"/>
        <v>40000</v>
      </c>
      <c r="AD19" s="377"/>
      <c r="AE19" s="377"/>
      <c r="AF19" s="378" t="s">
        <v>231</v>
      </c>
      <c r="AG19" s="389">
        <v>8</v>
      </c>
      <c r="AH19" s="397">
        <v>20</v>
      </c>
      <c r="AI19" s="391" t="s">
        <v>229</v>
      </c>
      <c r="AJ19" s="378"/>
      <c r="AK19" s="378"/>
      <c r="AL19" s="383">
        <v>0</v>
      </c>
      <c r="AM19" s="380" t="s">
        <v>50</v>
      </c>
      <c r="AN19" s="377" t="s">
        <v>51</v>
      </c>
      <c r="AO19" s="377"/>
      <c r="AP19" s="383"/>
      <c r="AQ19" s="383"/>
      <c r="AR19" s="383"/>
      <c r="AS19" s="383"/>
      <c r="AT19" s="329"/>
      <c r="AU1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100028, 'Б-100028-13',date'2016-03-04',3, 2, 2, 'RUR', 1, 18, date'2016-03-06', date'2016-03-07', 1000281, 1, to_date('2016-03-09 00:00:00','YYYY-MM-DD HH24:MI:SS'), 80000, 14400, 0, 117, 0, 'c1', 8,null);insert into xxxx_oebs_cash_payment_test (ID, INVOICE_ID, OEBS_PAYMENT, DOC_DATE, COMISS_DATE) values (s_xxxx_oebs_cash_payment_test.NEXTVAL, 100028, 40000, to_date('2016-03-09 00:00:00','YYYY-MM-DD HH24:MI:SS'), date'2016-03-31' );insert into xxxx_client_discount_m  (ID,CLIENT_ID,CLIENT_AVG_DISCOUNT,DT) values (s_xxxx_client_discount_m.NEXTVAL,117, 20, date'2016-03-01');</v>
      </c>
    </row>
    <row r="20" spans="1:47" s="330" customFormat="1" ht="15" customHeight="1" x14ac:dyDescent="0.3">
      <c r="A20" s="430">
        <v>4</v>
      </c>
      <c r="B20" s="433"/>
      <c r="C20" s="403" t="str">
        <f t="shared" si="13"/>
        <v>10004</v>
      </c>
      <c r="D20" s="403" t="str">
        <f t="shared" si="14"/>
        <v>10004/13</v>
      </c>
      <c r="E20" s="404" t="s">
        <v>251</v>
      </c>
      <c r="F20" s="404" t="s">
        <v>252</v>
      </c>
      <c r="G20" s="377">
        <v>8</v>
      </c>
      <c r="H20" s="379">
        <v>100029</v>
      </c>
      <c r="I20" s="403" t="str">
        <f t="shared" si="3"/>
        <v>Б-100029-13</v>
      </c>
      <c r="J20" s="381">
        <v>3</v>
      </c>
      <c r="K20" s="405">
        <v>1</v>
      </c>
      <c r="L20" s="403" t="s">
        <v>42</v>
      </c>
      <c r="M20" s="406">
        <v>1</v>
      </c>
      <c r="N20" s="403">
        <v>18</v>
      </c>
      <c r="O20" s="404" t="s">
        <v>170</v>
      </c>
      <c r="P20" s="404" t="s">
        <v>234</v>
      </c>
      <c r="Q20" s="404" t="s">
        <v>235</v>
      </c>
      <c r="R20" s="407" t="str">
        <f t="shared" si="15"/>
        <v>1000291</v>
      </c>
      <c r="S20" s="403">
        <v>1</v>
      </c>
      <c r="T20" s="404" t="s">
        <v>142</v>
      </c>
      <c r="U20" s="403">
        <v>60000</v>
      </c>
      <c r="V20" s="403">
        <f t="shared" si="5"/>
        <v>10800</v>
      </c>
      <c r="W20" s="403">
        <v>0</v>
      </c>
      <c r="X20" s="384">
        <v>118</v>
      </c>
      <c r="Y20" s="408" t="s">
        <v>47</v>
      </c>
      <c r="Z20" s="386">
        <f t="shared" si="6"/>
        <v>49200</v>
      </c>
      <c r="AA20" s="409"/>
      <c r="AB20" s="409"/>
      <c r="AC20" s="410">
        <f t="shared" si="16"/>
        <v>30000</v>
      </c>
      <c r="AD20" s="403"/>
      <c r="AE20" s="403"/>
      <c r="AF20" s="404" t="s">
        <v>231</v>
      </c>
      <c r="AG20" s="411">
        <v>8</v>
      </c>
      <c r="AH20" s="412">
        <v>13</v>
      </c>
      <c r="AI20" s="413" t="s">
        <v>229</v>
      </c>
      <c r="AJ20" s="404"/>
      <c r="AK20" s="404"/>
      <c r="AL20" s="407">
        <v>0</v>
      </c>
      <c r="AM20" s="403" t="s">
        <v>50</v>
      </c>
      <c r="AN20" s="403" t="s">
        <v>51</v>
      </c>
      <c r="AO20" s="403"/>
      <c r="AP20" s="407"/>
      <c r="AQ20" s="407"/>
      <c r="AR20" s="407"/>
      <c r="AS20" s="407"/>
      <c r="AU2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4, 10004, '10004/13', date'2016-03-01', date'2016-09-01', 8, 100029, 'Б-100029-13',date'2016-03-05',3, 1, 1, 'RUR', 1, 18, date'2016-03-06', date'2016-03-07', 1000291, 1, to_date('2016-03-11 00:00:00','YYYY-MM-DD HH24:MI:SS'), 60000, 10800, 0, 118, 0, 'c1', 8,null);insert into xxxx_oebs_cash_payment_test (ID, INVOICE_ID, OEBS_PAYMENT, DOC_DATE, COMISS_DATE) values (s_xxxx_oebs_cash_payment_test.NEXTVAL, 100029, 30000, to_date('2016-03-11 00:00:00','YYYY-MM-DD HH24:MI:SS'), date'2016-03-31' );insert into xxxx_client_discount_m  (ID,CLIENT_ID,CLIENT_AVG_DISCOUNT,DT) values (s_xxxx_client_discount_m.NEXTVAL,118, 13, date'2016-03-01');</v>
      </c>
    </row>
    <row r="21" spans="1:47" ht="15" customHeight="1" x14ac:dyDescent="0.3">
      <c r="A21" s="375">
        <v>5</v>
      </c>
      <c r="B21" s="432"/>
      <c r="C21" s="377" t="str">
        <f>"1000"&amp;A21</f>
        <v>10005</v>
      </c>
      <c r="D21" s="377" t="str">
        <f>"1000"&amp;A21&amp;"/13"</f>
        <v>10005/13</v>
      </c>
      <c r="E21" s="378" t="s">
        <v>251</v>
      </c>
      <c r="F21" s="378" t="s">
        <v>252</v>
      </c>
      <c r="G21" s="377">
        <v>8</v>
      </c>
      <c r="H21" s="379">
        <v>100030</v>
      </c>
      <c r="I21" s="380" t="str">
        <f>"Б-"&amp;H21&amp;"-13"</f>
        <v>Б-100030-13</v>
      </c>
      <c r="J21" s="381">
        <v>3</v>
      </c>
      <c r="K21" s="377">
        <v>7</v>
      </c>
      <c r="L21" s="377" t="s">
        <v>42</v>
      </c>
      <c r="M21" s="381">
        <v>1</v>
      </c>
      <c r="N21" s="377">
        <v>18</v>
      </c>
      <c r="O21" s="378" t="s">
        <v>167</v>
      </c>
      <c r="P21" s="378" t="s">
        <v>234</v>
      </c>
      <c r="Q21" s="378" t="s">
        <v>235</v>
      </c>
      <c r="R21" s="383" t="str">
        <f>H21&amp;"1"</f>
        <v>1000301</v>
      </c>
      <c r="S21" s="438">
        <v>4</v>
      </c>
      <c r="T21" s="378" t="s">
        <v>139</v>
      </c>
      <c r="U21" s="377">
        <v>100000</v>
      </c>
      <c r="V21" s="377">
        <f>U21*0.18</f>
        <v>18000</v>
      </c>
      <c r="W21" s="377">
        <v>0</v>
      </c>
      <c r="X21" s="384">
        <v>119</v>
      </c>
      <c r="Y21" s="385" t="s">
        <v>47</v>
      </c>
      <c r="Z21" s="386">
        <f t="shared" si="6"/>
        <v>82000</v>
      </c>
      <c r="AA21" s="387"/>
      <c r="AB21" s="388"/>
      <c r="AC21" s="379">
        <f>U21*0.5</f>
        <v>50000</v>
      </c>
      <c r="AD21" s="377"/>
      <c r="AE21" s="377"/>
      <c r="AF21" s="378" t="s">
        <v>231</v>
      </c>
      <c r="AG21" s="389">
        <v>8</v>
      </c>
      <c r="AH21" s="390">
        <v>13</v>
      </c>
      <c r="AI21" s="391" t="s">
        <v>229</v>
      </c>
      <c r="AJ21" s="378"/>
      <c r="AK21" s="378"/>
      <c r="AL21" s="383">
        <v>0</v>
      </c>
      <c r="AM21" s="380" t="s">
        <v>50</v>
      </c>
      <c r="AN21" s="377" t="s">
        <v>51</v>
      </c>
      <c r="AO21" s="377"/>
      <c r="AP21" s="383"/>
      <c r="AQ21" s="383"/>
      <c r="AR21" s="383"/>
      <c r="AS21" s="383" t="s">
        <v>63</v>
      </c>
      <c r="AT21" s="329"/>
      <c r="AU2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100030, 'Б-100030-13',date'2016-03-02',3, 7, 7, 'RUR', 1, 18, date'2016-03-06', date'2016-03-07', 1000301, 4, to_date('2016-03-07 00:00:00','YYYY-MM-DD HH24:MI:SS'), 100000, 18000, 0, 119, 0, 'c1', 8,null);insert into xxxx_oebs_cash_payment_test (ID, INVOICE_ID, OEBS_PAYMENT, DOC_DATE, COMISS_DATE) values (s_xxxx_oebs_cash_payment_test.NEXTVAL, 100030, 50000, to_date('2016-03-07 00:00:00','YYYY-MM-DD HH24:MI:SS'), date'2016-03-31' );insert into xxxx_client_discount_m  (ID,CLIENT_ID,CLIENT_AVG_DISCOUNT,DT) values (s_xxxx_client_discount_m.NEXTVAL,119, 13, date'2016-03-01');</v>
      </c>
    </row>
    <row r="22" spans="1:47" ht="15" customHeight="1" x14ac:dyDescent="0.3">
      <c r="A22" s="375">
        <v>5</v>
      </c>
      <c r="B22" s="432"/>
      <c r="C22" s="377" t="str">
        <f t="shared" ref="C22:C25" si="17">"1000"&amp;A22</f>
        <v>10005</v>
      </c>
      <c r="D22" s="377" t="str">
        <f t="shared" ref="D22:D25" si="18">"1000"&amp;A22&amp;"/13"</f>
        <v>10005/13</v>
      </c>
      <c r="E22" s="378" t="s">
        <v>251</v>
      </c>
      <c r="F22" s="378" t="s">
        <v>252</v>
      </c>
      <c r="G22" s="377">
        <v>8</v>
      </c>
      <c r="H22" s="379">
        <v>100031</v>
      </c>
      <c r="I22" s="380" t="str">
        <f t="shared" si="3"/>
        <v>Б-100031-13</v>
      </c>
      <c r="J22" s="381">
        <v>3</v>
      </c>
      <c r="K22" s="377">
        <v>7</v>
      </c>
      <c r="L22" s="377" t="s">
        <v>42</v>
      </c>
      <c r="M22" s="381">
        <v>1</v>
      </c>
      <c r="N22" s="377">
        <v>18</v>
      </c>
      <c r="O22" s="378" t="s">
        <v>168</v>
      </c>
      <c r="P22" s="378" t="s">
        <v>234</v>
      </c>
      <c r="Q22" s="378" t="s">
        <v>235</v>
      </c>
      <c r="R22" s="383" t="str">
        <f t="shared" ref="R22:R25" si="19">H22&amp;"1"</f>
        <v>1000311</v>
      </c>
      <c r="S22" s="380">
        <v>1</v>
      </c>
      <c r="T22" s="378" t="s">
        <v>140</v>
      </c>
      <c r="U22" s="377">
        <v>90000</v>
      </c>
      <c r="V22" s="377">
        <f t="shared" si="5"/>
        <v>16200</v>
      </c>
      <c r="W22" s="377">
        <v>0</v>
      </c>
      <c r="X22" s="384">
        <v>120</v>
      </c>
      <c r="Y22" s="385" t="s">
        <v>47</v>
      </c>
      <c r="Z22" s="386">
        <f t="shared" si="6"/>
        <v>73800</v>
      </c>
      <c r="AA22" s="387"/>
      <c r="AB22" s="429"/>
      <c r="AC22" s="379">
        <f t="shared" ref="AC22:AC25" si="20">U22*0.5</f>
        <v>45000</v>
      </c>
      <c r="AD22" s="377"/>
      <c r="AE22" s="377"/>
      <c r="AF22" s="378" t="s">
        <v>231</v>
      </c>
      <c r="AG22" s="389">
        <v>8</v>
      </c>
      <c r="AH22" s="395">
        <v>7</v>
      </c>
      <c r="AI22" s="391" t="s">
        <v>229</v>
      </c>
      <c r="AJ22" s="378"/>
      <c r="AK22" s="378"/>
      <c r="AL22" s="383">
        <v>0</v>
      </c>
      <c r="AM22" s="380" t="s">
        <v>50</v>
      </c>
      <c r="AN22" s="377" t="s">
        <v>51</v>
      </c>
      <c r="AO22" s="377"/>
      <c r="AP22" s="383"/>
      <c r="AQ22" s="383"/>
      <c r="AR22" s="383"/>
      <c r="AS22" s="383" t="s">
        <v>64</v>
      </c>
      <c r="AT22" s="329"/>
      <c r="AU2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100031, 'Б-100031-13',date'2016-03-03',3, 7, 7, 'RUR', 1, 18, date'2016-03-06', date'2016-03-07', 1000311, 1, to_date('2016-03-08 00:00:00','YYYY-MM-DD HH24:MI:SS'), 90000, 16200, 0, 120, 0, 'c1', 8,null);insert into xxxx_oebs_cash_payment_test (ID, INVOICE_ID, OEBS_PAYMENT, DOC_DATE, COMISS_DATE) values (s_xxxx_oebs_cash_payment_test.NEXTVAL, 100031, 45000, to_date('2016-03-08 00:00:00','YYYY-MM-DD HH24:MI:SS'), date'2016-03-31' );insert into xxxx_client_discount_m  (ID,CLIENT_ID,CLIENT_AVG_DISCOUNT,DT) values (s_xxxx_client_discount_m.NEXTVAL,120, 7, date'2016-03-01');</v>
      </c>
    </row>
    <row r="23" spans="1:47" ht="15" customHeight="1" x14ac:dyDescent="0.3">
      <c r="A23" s="375">
        <v>5</v>
      </c>
      <c r="B23" s="432"/>
      <c r="C23" s="377" t="str">
        <f t="shared" si="17"/>
        <v>10005</v>
      </c>
      <c r="D23" s="377" t="str">
        <f t="shared" si="18"/>
        <v>10005/13</v>
      </c>
      <c r="E23" s="378" t="s">
        <v>251</v>
      </c>
      <c r="F23" s="378" t="s">
        <v>252</v>
      </c>
      <c r="G23" s="377">
        <v>8</v>
      </c>
      <c r="H23" s="379">
        <v>100032</v>
      </c>
      <c r="I23" s="380" t="str">
        <f t="shared" si="3"/>
        <v>Б-100032-13</v>
      </c>
      <c r="J23" s="381">
        <v>3</v>
      </c>
      <c r="K23" s="377">
        <v>7</v>
      </c>
      <c r="L23" s="377" t="s">
        <v>42</v>
      </c>
      <c r="M23" s="381">
        <v>1</v>
      </c>
      <c r="N23" s="377">
        <v>18</v>
      </c>
      <c r="O23" s="378" t="s">
        <v>168</v>
      </c>
      <c r="P23" s="378" t="s">
        <v>234</v>
      </c>
      <c r="Q23" s="378" t="s">
        <v>235</v>
      </c>
      <c r="R23" s="383" t="str">
        <f t="shared" si="19"/>
        <v>1000321</v>
      </c>
      <c r="S23" s="380">
        <v>1</v>
      </c>
      <c r="T23" s="378" t="s">
        <v>140</v>
      </c>
      <c r="U23" s="377">
        <v>90000</v>
      </c>
      <c r="V23" s="377">
        <f t="shared" si="5"/>
        <v>16200</v>
      </c>
      <c r="W23" s="377">
        <v>0</v>
      </c>
      <c r="X23" s="384">
        <v>121</v>
      </c>
      <c r="Y23" s="385" t="s">
        <v>47</v>
      </c>
      <c r="Z23" s="386">
        <f t="shared" si="6"/>
        <v>73800</v>
      </c>
      <c r="AA23" s="387"/>
      <c r="AB23" s="429"/>
      <c r="AC23" s="379">
        <f t="shared" si="20"/>
        <v>45000</v>
      </c>
      <c r="AD23" s="377"/>
      <c r="AE23" s="377"/>
      <c r="AF23" s="378" t="s">
        <v>231</v>
      </c>
      <c r="AG23" s="389">
        <v>8</v>
      </c>
      <c r="AH23" s="395">
        <v>7</v>
      </c>
      <c r="AI23" s="391" t="s">
        <v>229</v>
      </c>
      <c r="AJ23" s="378"/>
      <c r="AK23" s="378"/>
      <c r="AL23" s="383">
        <v>0</v>
      </c>
      <c r="AM23" s="380" t="s">
        <v>50</v>
      </c>
      <c r="AN23" s="377" t="s">
        <v>51</v>
      </c>
      <c r="AO23" s="377"/>
      <c r="AP23" s="383"/>
      <c r="AQ23" s="383"/>
      <c r="AR23" s="383"/>
      <c r="AS23" s="383"/>
      <c r="AT23" s="329"/>
      <c r="AU2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100032, 'Б-100032-13',date'2016-03-03',3, 7, 7, 'RUR', 1, 18, date'2016-03-06', date'2016-03-07', 1000321, 1, to_date('2016-03-08 00:00:00','YYYY-MM-DD HH24:MI:SS'), 90000, 16200, 0, 121, 0, 'c1', 8,null);insert into xxxx_oebs_cash_payment_test (ID, INVOICE_ID, OEBS_PAYMENT, DOC_DATE, COMISS_DATE) values (s_xxxx_oebs_cash_payment_test.NEXTVAL, 100032, 45000, to_date('2016-03-08 00:00:00','YYYY-MM-DD HH24:MI:SS'), date'2016-03-31' );insert into xxxx_client_discount_m  (ID,CLIENT_ID,CLIENT_AVG_DISCOUNT,DT) values (s_xxxx_client_discount_m.NEXTVAL,121, 7, date'2016-03-01');</v>
      </c>
    </row>
    <row r="24" spans="1:47" ht="15" customHeight="1" x14ac:dyDescent="0.3">
      <c r="A24" s="375">
        <v>5</v>
      </c>
      <c r="B24" s="432"/>
      <c r="C24" s="377" t="str">
        <f t="shared" si="17"/>
        <v>10005</v>
      </c>
      <c r="D24" s="377" t="str">
        <f t="shared" si="18"/>
        <v>10005/13</v>
      </c>
      <c r="E24" s="378" t="s">
        <v>251</v>
      </c>
      <c r="F24" s="378" t="s">
        <v>252</v>
      </c>
      <c r="G24" s="377">
        <v>8</v>
      </c>
      <c r="H24" s="379">
        <v>100033</v>
      </c>
      <c r="I24" s="380" t="str">
        <f t="shared" si="3"/>
        <v>Б-100033-13</v>
      </c>
      <c r="J24" s="381">
        <v>3</v>
      </c>
      <c r="K24" s="398">
        <v>2</v>
      </c>
      <c r="L24" s="377" t="s">
        <v>42</v>
      </c>
      <c r="M24" s="381">
        <v>1</v>
      </c>
      <c r="N24" s="377">
        <v>18</v>
      </c>
      <c r="O24" s="378" t="s">
        <v>169</v>
      </c>
      <c r="P24" s="378" t="s">
        <v>234</v>
      </c>
      <c r="Q24" s="378" t="s">
        <v>235</v>
      </c>
      <c r="R24" s="383" t="str">
        <f t="shared" si="19"/>
        <v>1000331</v>
      </c>
      <c r="S24" s="380">
        <v>1</v>
      </c>
      <c r="T24" s="378" t="s">
        <v>141</v>
      </c>
      <c r="U24" s="377">
        <v>80000</v>
      </c>
      <c r="V24" s="377">
        <f t="shared" si="5"/>
        <v>14400</v>
      </c>
      <c r="W24" s="377">
        <v>0</v>
      </c>
      <c r="X24" s="384">
        <v>122</v>
      </c>
      <c r="Y24" s="385" t="s">
        <v>47</v>
      </c>
      <c r="Z24" s="386">
        <f t="shared" si="6"/>
        <v>65600</v>
      </c>
      <c r="AA24" s="387"/>
      <c r="AB24" s="396"/>
      <c r="AC24" s="379">
        <f t="shared" si="20"/>
        <v>40000</v>
      </c>
      <c r="AD24" s="377"/>
      <c r="AE24" s="377"/>
      <c r="AF24" s="378" t="s">
        <v>231</v>
      </c>
      <c r="AG24" s="389">
        <v>8</v>
      </c>
      <c r="AH24" s="397">
        <v>20</v>
      </c>
      <c r="AI24" s="391" t="s">
        <v>229</v>
      </c>
      <c r="AJ24" s="378"/>
      <c r="AK24" s="378"/>
      <c r="AL24" s="383">
        <v>0</v>
      </c>
      <c r="AM24" s="380" t="s">
        <v>50</v>
      </c>
      <c r="AN24" s="377" t="s">
        <v>51</v>
      </c>
      <c r="AO24" s="377"/>
      <c r="AP24" s="383"/>
      <c r="AQ24" s="383"/>
      <c r="AR24" s="383"/>
      <c r="AS24" s="383"/>
      <c r="AT24" s="329"/>
      <c r="AU2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100033, 'Б-100033-13',date'2016-03-04',3, 2, 2, 'RUR', 1, 18, date'2016-03-06', date'2016-03-07', 1000331, 1, to_date('2016-03-09 00:00:00','YYYY-MM-DD HH24:MI:SS'), 80000, 14400, 0, 122, 0, 'c1', 8,null);insert into xxxx_oebs_cash_payment_test (ID, INVOICE_ID, OEBS_PAYMENT, DOC_DATE, COMISS_DATE) values (s_xxxx_oebs_cash_payment_test.NEXTVAL, 100033, 40000, to_date('2016-03-09 00:00:00','YYYY-MM-DD HH24:MI:SS'), date'2016-03-31' );insert into xxxx_client_discount_m  (ID,CLIENT_ID,CLIENT_AVG_DISCOUNT,DT) values (s_xxxx_client_discount_m.NEXTVAL,122, 20, date'2016-03-01');</v>
      </c>
    </row>
    <row r="25" spans="1:47" ht="15" customHeight="1" x14ac:dyDescent="0.3">
      <c r="A25" s="375">
        <v>5</v>
      </c>
      <c r="B25" s="432"/>
      <c r="C25" s="403" t="str">
        <f t="shared" si="17"/>
        <v>10005</v>
      </c>
      <c r="D25" s="403" t="str">
        <f t="shared" si="18"/>
        <v>10005/13</v>
      </c>
      <c r="E25" s="404" t="s">
        <v>251</v>
      </c>
      <c r="F25" s="404" t="s">
        <v>252</v>
      </c>
      <c r="G25" s="377">
        <v>8</v>
      </c>
      <c r="H25" s="379">
        <v>100034</v>
      </c>
      <c r="I25" s="403" t="str">
        <f t="shared" si="3"/>
        <v>Б-100034-13</v>
      </c>
      <c r="J25" s="381">
        <v>3</v>
      </c>
      <c r="K25" s="405">
        <v>1</v>
      </c>
      <c r="L25" s="403" t="s">
        <v>42</v>
      </c>
      <c r="M25" s="406">
        <v>1</v>
      </c>
      <c r="N25" s="403">
        <v>18</v>
      </c>
      <c r="O25" s="404" t="s">
        <v>170</v>
      </c>
      <c r="P25" s="404" t="s">
        <v>234</v>
      </c>
      <c r="Q25" s="404" t="s">
        <v>235</v>
      </c>
      <c r="R25" s="407" t="str">
        <f t="shared" si="19"/>
        <v>1000341</v>
      </c>
      <c r="S25" s="403">
        <v>1</v>
      </c>
      <c r="T25" s="404" t="s">
        <v>142</v>
      </c>
      <c r="U25" s="403">
        <v>60000</v>
      </c>
      <c r="V25" s="403">
        <f t="shared" si="5"/>
        <v>10800</v>
      </c>
      <c r="W25" s="403">
        <v>0</v>
      </c>
      <c r="X25" s="384">
        <v>123</v>
      </c>
      <c r="Y25" s="408" t="s">
        <v>47</v>
      </c>
      <c r="Z25" s="386">
        <f t="shared" si="6"/>
        <v>49200</v>
      </c>
      <c r="AA25" s="409"/>
      <c r="AB25" s="409"/>
      <c r="AC25" s="410">
        <f t="shared" si="20"/>
        <v>30000</v>
      </c>
      <c r="AD25" s="403"/>
      <c r="AE25" s="403"/>
      <c r="AF25" s="404" t="s">
        <v>231</v>
      </c>
      <c r="AG25" s="411">
        <v>8</v>
      </c>
      <c r="AH25" s="412">
        <v>13</v>
      </c>
      <c r="AI25" s="413" t="s">
        <v>229</v>
      </c>
      <c r="AJ25" s="404"/>
      <c r="AK25" s="404"/>
      <c r="AL25" s="407">
        <v>0</v>
      </c>
      <c r="AM25" s="403" t="s">
        <v>50</v>
      </c>
      <c r="AN25" s="403" t="s">
        <v>51</v>
      </c>
      <c r="AO25" s="403"/>
      <c r="AP25" s="407"/>
      <c r="AQ25" s="407"/>
      <c r="AR25" s="407"/>
      <c r="AS25" s="407"/>
      <c r="AT25" s="330"/>
      <c r="AU2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5, 10005, '10005/13', date'2016-03-01', date'2016-09-01', 8, 100034, 'Б-100034-13',date'2016-03-05',3, 1, 1, 'RUR', 1, 18, date'2016-03-06', date'2016-03-07', 1000341, 1, to_date('2016-03-11 00:00:00','YYYY-MM-DD HH24:MI:SS'), 60000, 10800, 0, 123, 0, 'c1', 8,null);insert into xxxx_oebs_cash_payment_test (ID, INVOICE_ID, OEBS_PAYMENT, DOC_DATE, COMISS_DATE) values (s_xxxx_oebs_cash_payment_test.NEXTVAL, 100034, 30000, to_date('2016-03-11 00:00:00','YYYY-MM-DD HH24:MI:SS'), date'2016-03-31' );insert into xxxx_client_discount_m  (ID,CLIENT_ID,CLIENT_AVG_DISCOUNT,DT) values (s_xxxx_client_discount_m.NEXTVAL,123, 13, date'2016-03-01');</v>
      </c>
    </row>
    <row r="26" spans="1:47" ht="15" customHeight="1" x14ac:dyDescent="0.3">
      <c r="A26" s="375">
        <v>6</v>
      </c>
      <c r="B26" s="439"/>
      <c r="C26" s="377" t="str">
        <f>"1000"&amp;A26</f>
        <v>10006</v>
      </c>
      <c r="D26" s="377" t="str">
        <f>"1000"&amp;A26&amp;"/13"</f>
        <v>10006/13</v>
      </c>
      <c r="E26" s="378" t="s">
        <v>251</v>
      </c>
      <c r="F26" s="378" t="s">
        <v>252</v>
      </c>
      <c r="G26" s="377">
        <v>8</v>
      </c>
      <c r="H26" s="379">
        <v>100035</v>
      </c>
      <c r="I26" s="380" t="str">
        <f>"Б-"&amp;H26&amp;"-13"</f>
        <v>Б-100035-13</v>
      </c>
      <c r="J26" s="381">
        <v>3</v>
      </c>
      <c r="K26" s="382">
        <v>2</v>
      </c>
      <c r="L26" s="377" t="s">
        <v>42</v>
      </c>
      <c r="M26" s="381">
        <v>1</v>
      </c>
      <c r="N26" s="377">
        <v>18</v>
      </c>
      <c r="O26" s="378" t="s">
        <v>167</v>
      </c>
      <c r="P26" s="378" t="s">
        <v>234</v>
      </c>
      <c r="Q26" s="378" t="s">
        <v>235</v>
      </c>
      <c r="R26" s="383" t="str">
        <f>H26&amp;"1"</f>
        <v>1000351</v>
      </c>
      <c r="S26" s="380">
        <v>1</v>
      </c>
      <c r="T26" s="378" t="s">
        <v>139</v>
      </c>
      <c r="U26" s="377">
        <v>100000</v>
      </c>
      <c r="V26" s="377">
        <f>U26*0.18</f>
        <v>18000</v>
      </c>
      <c r="W26" s="377">
        <v>0</v>
      </c>
      <c r="X26" s="384">
        <v>124</v>
      </c>
      <c r="Y26" s="385" t="s">
        <v>47</v>
      </c>
      <c r="Z26" s="386">
        <f t="shared" si="6"/>
        <v>82000</v>
      </c>
      <c r="AA26" s="387"/>
      <c r="AB26" s="388"/>
      <c r="AC26" s="379">
        <f>U26*0.5</f>
        <v>50000</v>
      </c>
      <c r="AD26" s="377"/>
      <c r="AE26" s="377"/>
      <c r="AF26" s="378" t="s">
        <v>231</v>
      </c>
      <c r="AG26" s="389">
        <v>8</v>
      </c>
      <c r="AH26" s="390">
        <v>13</v>
      </c>
      <c r="AI26" s="391" t="s">
        <v>229</v>
      </c>
      <c r="AJ26" s="378"/>
      <c r="AK26" s="378"/>
      <c r="AL26" s="383">
        <v>0</v>
      </c>
      <c r="AM26" s="380" t="s">
        <v>50</v>
      </c>
      <c r="AN26" s="377" t="s">
        <v>51</v>
      </c>
      <c r="AO26" s="377"/>
      <c r="AP26" s="383"/>
      <c r="AQ26" s="383"/>
      <c r="AR26" s="383"/>
      <c r="AS26" s="380" t="s">
        <v>65</v>
      </c>
      <c r="AT26" s="329"/>
      <c r="AU2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100035, 'Б-100035-13',date'2016-03-02',3, 2, 2, 'RUR', 1, 18, date'2016-03-06', date'2016-03-07', 1000351, 1, to_date('2016-03-07 00:00:00','YYYY-MM-DD HH24:MI:SS'), 100000, 18000, 0, 124, 0, 'c1', 8,null);insert into xxxx_oebs_cash_payment_test (ID, INVOICE_ID, OEBS_PAYMENT, DOC_DATE, COMISS_DATE) values (s_xxxx_oebs_cash_payment_test.NEXTVAL, 100035, 50000, to_date('2016-03-07 00:00:00','YYYY-MM-DD HH24:MI:SS'), date'2016-03-31' );insert into xxxx_client_discount_m  (ID,CLIENT_ID,CLIENT_AVG_DISCOUNT,DT) values (s_xxxx_client_discount_m.NEXTVAL,124, 13, date'2016-03-01');</v>
      </c>
    </row>
    <row r="27" spans="1:47" ht="15" customHeight="1" x14ac:dyDescent="0.3">
      <c r="A27" s="375">
        <v>6</v>
      </c>
      <c r="B27" s="376"/>
      <c r="C27" s="377" t="str">
        <f t="shared" ref="C27:C30" si="21">"1000"&amp;A27</f>
        <v>10006</v>
      </c>
      <c r="D27" s="377" t="str">
        <f t="shared" ref="D27:D30" si="22">"1000"&amp;A27&amp;"/13"</f>
        <v>10006/13</v>
      </c>
      <c r="E27" s="378" t="s">
        <v>251</v>
      </c>
      <c r="F27" s="378" t="s">
        <v>252</v>
      </c>
      <c r="G27" s="377">
        <v>8</v>
      </c>
      <c r="H27" s="379">
        <v>100036</v>
      </c>
      <c r="I27" s="380" t="str">
        <f t="shared" si="3"/>
        <v>Б-100036-13</v>
      </c>
      <c r="J27" s="381">
        <v>3</v>
      </c>
      <c r="K27" s="377">
        <v>7</v>
      </c>
      <c r="L27" s="377" t="s">
        <v>42</v>
      </c>
      <c r="M27" s="381">
        <v>1</v>
      </c>
      <c r="N27" s="377">
        <v>18</v>
      </c>
      <c r="O27" s="378" t="s">
        <v>168</v>
      </c>
      <c r="P27" s="378" t="s">
        <v>234</v>
      </c>
      <c r="Q27" s="378" t="s">
        <v>235</v>
      </c>
      <c r="R27" s="383" t="str">
        <f t="shared" ref="R27:R30" si="23">H27&amp;"1"</f>
        <v>1000361</v>
      </c>
      <c r="S27" s="380">
        <v>1</v>
      </c>
      <c r="T27" s="378" t="s">
        <v>140</v>
      </c>
      <c r="U27" s="377">
        <v>90000</v>
      </c>
      <c r="V27" s="377">
        <f t="shared" si="5"/>
        <v>16200</v>
      </c>
      <c r="W27" s="377">
        <v>0</v>
      </c>
      <c r="X27" s="384">
        <v>125</v>
      </c>
      <c r="Y27" s="385" t="s">
        <v>47</v>
      </c>
      <c r="Z27" s="386">
        <f t="shared" si="6"/>
        <v>73800</v>
      </c>
      <c r="AA27" s="387"/>
      <c r="AB27" s="429"/>
      <c r="AC27" s="379">
        <f t="shared" ref="AC27:AC30" si="24">U27*0.5</f>
        <v>45000</v>
      </c>
      <c r="AD27" s="377"/>
      <c r="AE27" s="377"/>
      <c r="AF27" s="378" t="s">
        <v>231</v>
      </c>
      <c r="AG27" s="389">
        <v>8</v>
      </c>
      <c r="AH27" s="395">
        <v>7</v>
      </c>
      <c r="AI27" s="391" t="s">
        <v>229</v>
      </c>
      <c r="AJ27" s="378"/>
      <c r="AK27" s="378"/>
      <c r="AL27" s="383">
        <v>0</v>
      </c>
      <c r="AM27" s="380" t="s">
        <v>50</v>
      </c>
      <c r="AN27" s="377" t="s">
        <v>51</v>
      </c>
      <c r="AO27" s="377"/>
      <c r="AP27" s="383"/>
      <c r="AQ27" s="383"/>
      <c r="AR27" s="383"/>
      <c r="AU2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100036, 'Б-100036-13',date'2016-03-03',3, 7, 7, 'RUR', 1, 18, date'2016-03-06', date'2016-03-07', 1000361, 1, to_date('2016-03-08 00:00:00','YYYY-MM-DD HH24:MI:SS'), 90000, 16200, 0, 125, 0, 'c1', 8,null);insert into xxxx_oebs_cash_payment_test (ID, INVOICE_ID, OEBS_PAYMENT, DOC_DATE, COMISS_DATE) values (s_xxxx_oebs_cash_payment_test.NEXTVAL, 100036, 45000, to_date('2016-03-08 00:00:00','YYYY-MM-DD HH24:MI:SS'), date'2016-03-31' );insert into xxxx_client_discount_m  (ID,CLIENT_ID,CLIENT_AVG_DISCOUNT,DT) values (s_xxxx_client_discount_m.NEXTVAL,125, 7, date'2016-03-01');</v>
      </c>
    </row>
    <row r="28" spans="1:47" ht="15" customHeight="1" x14ac:dyDescent="0.3">
      <c r="A28" s="375">
        <v>6</v>
      </c>
      <c r="B28" s="376"/>
      <c r="C28" s="377" t="str">
        <f t="shared" si="21"/>
        <v>10006</v>
      </c>
      <c r="D28" s="377" t="str">
        <f t="shared" si="22"/>
        <v>10006/13</v>
      </c>
      <c r="E28" s="378" t="s">
        <v>251</v>
      </c>
      <c r="F28" s="378" t="s">
        <v>252</v>
      </c>
      <c r="G28" s="377">
        <v>8</v>
      </c>
      <c r="H28" s="379">
        <v>100037</v>
      </c>
      <c r="I28" s="380" t="str">
        <f t="shared" si="3"/>
        <v>Б-100037-13</v>
      </c>
      <c r="J28" s="381">
        <v>3</v>
      </c>
      <c r="K28" s="377">
        <v>7</v>
      </c>
      <c r="L28" s="377" t="s">
        <v>42</v>
      </c>
      <c r="M28" s="381">
        <v>1</v>
      </c>
      <c r="N28" s="377">
        <v>18</v>
      </c>
      <c r="O28" s="378" t="s">
        <v>168</v>
      </c>
      <c r="P28" s="378" t="s">
        <v>234</v>
      </c>
      <c r="Q28" s="378" t="s">
        <v>235</v>
      </c>
      <c r="R28" s="383" t="str">
        <f t="shared" si="23"/>
        <v>1000371</v>
      </c>
      <c r="S28" s="380">
        <v>1</v>
      </c>
      <c r="T28" s="378" t="s">
        <v>140</v>
      </c>
      <c r="U28" s="377">
        <v>90000</v>
      </c>
      <c r="V28" s="377">
        <f t="shared" si="5"/>
        <v>16200</v>
      </c>
      <c r="W28" s="377">
        <v>0</v>
      </c>
      <c r="X28" s="384">
        <v>126</v>
      </c>
      <c r="Y28" s="385" t="s">
        <v>47</v>
      </c>
      <c r="Z28" s="386">
        <f t="shared" si="6"/>
        <v>73800</v>
      </c>
      <c r="AA28" s="387"/>
      <c r="AB28" s="429"/>
      <c r="AC28" s="379">
        <f t="shared" si="24"/>
        <v>45000</v>
      </c>
      <c r="AD28" s="377"/>
      <c r="AE28" s="377"/>
      <c r="AF28" s="378" t="s">
        <v>231</v>
      </c>
      <c r="AG28" s="389">
        <v>8</v>
      </c>
      <c r="AH28" s="395">
        <v>7</v>
      </c>
      <c r="AI28" s="391" t="s">
        <v>229</v>
      </c>
      <c r="AJ28" s="378"/>
      <c r="AK28" s="378"/>
      <c r="AL28" s="383">
        <v>0</v>
      </c>
      <c r="AM28" s="380" t="s">
        <v>50</v>
      </c>
      <c r="AN28" s="377" t="s">
        <v>51</v>
      </c>
      <c r="AO28" s="377"/>
      <c r="AP28" s="383"/>
      <c r="AQ28" s="383"/>
      <c r="AR28" s="383"/>
      <c r="AU2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100037, 'Б-100037-13',date'2016-03-03',3, 7, 7, 'RUR', 1, 18, date'2016-03-06', date'2016-03-07', 1000371, 1, to_date('2016-03-08 00:00:00','YYYY-MM-DD HH24:MI:SS'), 90000, 16200, 0, 126, 0, 'c1', 8,null);insert into xxxx_oebs_cash_payment_test (ID, INVOICE_ID, OEBS_PAYMENT, DOC_DATE, COMISS_DATE) values (s_xxxx_oebs_cash_payment_test.NEXTVAL, 100037, 45000, to_date('2016-03-08 00:00:00','YYYY-MM-DD HH24:MI:SS'), date'2016-03-31' );insert into xxxx_client_discount_m  (ID,CLIENT_ID,CLIENT_AVG_DISCOUNT,DT) values (s_xxxx_client_discount_m.NEXTVAL,126, 7, date'2016-03-01');</v>
      </c>
    </row>
    <row r="29" spans="1:47" ht="15" customHeight="1" x14ac:dyDescent="0.3">
      <c r="A29" s="375">
        <v>6</v>
      </c>
      <c r="B29" s="376"/>
      <c r="C29" s="377" t="str">
        <f t="shared" si="21"/>
        <v>10006</v>
      </c>
      <c r="D29" s="377" t="str">
        <f t="shared" si="22"/>
        <v>10006/13</v>
      </c>
      <c r="E29" s="378" t="s">
        <v>251</v>
      </c>
      <c r="F29" s="378" t="s">
        <v>252</v>
      </c>
      <c r="G29" s="377">
        <v>8</v>
      </c>
      <c r="H29" s="379">
        <v>100038</v>
      </c>
      <c r="I29" s="380" t="str">
        <f t="shared" si="3"/>
        <v>Б-100038-13</v>
      </c>
      <c r="J29" s="381">
        <v>3</v>
      </c>
      <c r="K29" s="382">
        <v>2</v>
      </c>
      <c r="L29" s="377" t="s">
        <v>42</v>
      </c>
      <c r="M29" s="381">
        <v>1</v>
      </c>
      <c r="N29" s="377">
        <v>18</v>
      </c>
      <c r="O29" s="378" t="s">
        <v>169</v>
      </c>
      <c r="P29" s="378" t="s">
        <v>234</v>
      </c>
      <c r="Q29" s="378" t="s">
        <v>235</v>
      </c>
      <c r="R29" s="383" t="str">
        <f t="shared" si="23"/>
        <v>1000381</v>
      </c>
      <c r="S29" s="380">
        <v>1</v>
      </c>
      <c r="T29" s="378" t="s">
        <v>141</v>
      </c>
      <c r="U29" s="377">
        <v>80000</v>
      </c>
      <c r="V29" s="377">
        <f t="shared" si="5"/>
        <v>14400</v>
      </c>
      <c r="W29" s="377">
        <v>0</v>
      </c>
      <c r="X29" s="384">
        <v>127</v>
      </c>
      <c r="Y29" s="385" t="s">
        <v>47</v>
      </c>
      <c r="Z29" s="386">
        <f t="shared" si="6"/>
        <v>65600</v>
      </c>
      <c r="AA29" s="387"/>
      <c r="AB29" s="396"/>
      <c r="AC29" s="379">
        <f t="shared" si="24"/>
        <v>40000</v>
      </c>
      <c r="AD29" s="377"/>
      <c r="AE29" s="377"/>
      <c r="AF29" s="378" t="s">
        <v>231</v>
      </c>
      <c r="AG29" s="389">
        <v>8</v>
      </c>
      <c r="AH29" s="397">
        <v>20</v>
      </c>
      <c r="AI29" s="391" t="s">
        <v>229</v>
      </c>
      <c r="AJ29" s="378"/>
      <c r="AK29" s="378"/>
      <c r="AL29" s="383">
        <v>0</v>
      </c>
      <c r="AM29" s="380" t="s">
        <v>50</v>
      </c>
      <c r="AN29" s="377" t="s">
        <v>51</v>
      </c>
      <c r="AO29" s="377"/>
      <c r="AP29" s="383"/>
      <c r="AQ29" s="383"/>
      <c r="AR29" s="383"/>
      <c r="AU2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100038, 'Б-100038-13',date'2016-03-04',3, 2, 2, 'RUR', 1, 18, date'2016-03-06', date'2016-03-07', 1000381, 1, to_date('2016-03-09 00:00:00','YYYY-MM-DD HH24:MI:SS'), 80000, 14400, 0, 127, 0, 'c1', 8,null);insert into xxxx_oebs_cash_payment_test (ID, INVOICE_ID, OEBS_PAYMENT, DOC_DATE, COMISS_DATE) values (s_xxxx_oebs_cash_payment_test.NEXTVAL, 100038, 40000, to_date('2016-03-09 00:00:00','YYYY-MM-DD HH24:MI:SS'), date'2016-03-31' );insert into xxxx_client_discount_m  (ID,CLIENT_ID,CLIENT_AVG_DISCOUNT,DT) values (s_xxxx_client_discount_m.NEXTVAL,127, 20, date'2016-03-01');</v>
      </c>
    </row>
    <row r="30" spans="1:47" ht="15" customHeight="1" x14ac:dyDescent="0.3">
      <c r="A30" s="375">
        <v>6</v>
      </c>
      <c r="B30" s="376"/>
      <c r="C30" s="377" t="str">
        <f t="shared" si="21"/>
        <v>10006</v>
      </c>
      <c r="D30" s="377" t="str">
        <f t="shared" si="22"/>
        <v>10006/13</v>
      </c>
      <c r="E30" s="378" t="s">
        <v>251</v>
      </c>
      <c r="F30" s="378" t="s">
        <v>252</v>
      </c>
      <c r="G30" s="377">
        <v>8</v>
      </c>
      <c r="H30" s="379">
        <v>100039</v>
      </c>
      <c r="I30" s="380" t="str">
        <f t="shared" si="3"/>
        <v>Б-100039-13</v>
      </c>
      <c r="J30" s="381">
        <v>3</v>
      </c>
      <c r="K30" s="398">
        <v>1</v>
      </c>
      <c r="L30" s="377" t="s">
        <v>42</v>
      </c>
      <c r="M30" s="381">
        <v>1</v>
      </c>
      <c r="N30" s="377">
        <v>18</v>
      </c>
      <c r="O30" s="378" t="s">
        <v>170</v>
      </c>
      <c r="P30" s="378" t="s">
        <v>234</v>
      </c>
      <c r="Q30" s="378" t="s">
        <v>235</v>
      </c>
      <c r="R30" s="383" t="str">
        <f t="shared" si="23"/>
        <v>1000391</v>
      </c>
      <c r="S30" s="380">
        <v>1</v>
      </c>
      <c r="T30" s="378" t="s">
        <v>142</v>
      </c>
      <c r="U30" s="377">
        <v>60000</v>
      </c>
      <c r="V30" s="377">
        <f t="shared" si="5"/>
        <v>10800</v>
      </c>
      <c r="W30" s="377">
        <v>0</v>
      </c>
      <c r="X30" s="384">
        <v>128</v>
      </c>
      <c r="Y30" s="385" t="s">
        <v>47</v>
      </c>
      <c r="Z30" s="386">
        <f t="shared" si="6"/>
        <v>49200</v>
      </c>
      <c r="AA30" s="387"/>
      <c r="AB30" s="396"/>
      <c r="AC30" s="379">
        <f t="shared" si="24"/>
        <v>30000</v>
      </c>
      <c r="AD30" s="377"/>
      <c r="AE30" s="377"/>
      <c r="AF30" s="378" t="s">
        <v>231</v>
      </c>
      <c r="AG30" s="389">
        <v>8</v>
      </c>
      <c r="AH30" s="397">
        <v>13</v>
      </c>
      <c r="AI30" s="391" t="s">
        <v>229</v>
      </c>
      <c r="AJ30" s="378"/>
      <c r="AK30" s="378"/>
      <c r="AL30" s="383">
        <v>0</v>
      </c>
      <c r="AM30" s="380" t="s">
        <v>50</v>
      </c>
      <c r="AN30" s="377" t="s">
        <v>51</v>
      </c>
      <c r="AO30" s="377"/>
      <c r="AP30" s="383"/>
      <c r="AQ30" s="383"/>
      <c r="AR30" s="383"/>
      <c r="AU3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100039, 'Б-100039-13',date'2016-03-05',3, 1, 1, 'RUR', 1, 18, date'2016-03-06', date'2016-03-07', 1000391, 1, to_date('2016-03-11 00:00:00','YYYY-MM-DD HH24:MI:SS'), 60000, 10800, 0, 128, 0, 'c1', 8,null);insert into xxxx_oebs_cash_payment_test (ID, INVOICE_ID, OEBS_PAYMENT, DOC_DATE, COMISS_DATE) values (s_xxxx_oebs_cash_payment_test.NEXTVAL, 100039, 30000, to_date('2016-03-11 00:00:00','YYYY-MM-DD HH24:MI:SS'), date'2016-03-31' );insert into xxxx_client_discount_m  (ID,CLIENT_ID,CLIENT_AVG_DISCOUNT,DT) values (s_xxxx_client_discount_m.NEXTVAL,128, 13, date'2016-03-01');</v>
      </c>
    </row>
    <row r="31" spans="1:47" ht="15" customHeight="1" x14ac:dyDescent="0.3">
      <c r="A31" s="375">
        <v>6</v>
      </c>
      <c r="B31" s="376"/>
      <c r="C31" s="377" t="str">
        <f>"1000"&amp;A31</f>
        <v>10006</v>
      </c>
      <c r="D31" s="377" t="str">
        <f>"1000"&amp;A31&amp;"/13"</f>
        <v>10006/13</v>
      </c>
      <c r="E31" s="378" t="s">
        <v>251</v>
      </c>
      <c r="F31" s="378" t="s">
        <v>252</v>
      </c>
      <c r="G31" s="377">
        <v>8</v>
      </c>
      <c r="H31" s="379">
        <v>100040</v>
      </c>
      <c r="I31" s="380" t="str">
        <f>"Б-"&amp;H31&amp;"-13"</f>
        <v>Б-100040-13</v>
      </c>
      <c r="J31" s="381">
        <v>3</v>
      </c>
      <c r="K31" s="377">
        <v>7</v>
      </c>
      <c r="L31" s="377" t="s">
        <v>42</v>
      </c>
      <c r="M31" s="381">
        <v>1</v>
      </c>
      <c r="N31" s="377">
        <v>18</v>
      </c>
      <c r="O31" s="378" t="s">
        <v>167</v>
      </c>
      <c r="P31" s="378" t="s">
        <v>234</v>
      </c>
      <c r="Q31" s="378" t="s">
        <v>235</v>
      </c>
      <c r="R31" s="383" t="str">
        <f>H31&amp;"1"</f>
        <v>1000401</v>
      </c>
      <c r="S31" s="380">
        <v>1</v>
      </c>
      <c r="T31" s="394" t="s">
        <v>143</v>
      </c>
      <c r="U31" s="377">
        <v>100000</v>
      </c>
      <c r="V31" s="377">
        <f>U31*0.18</f>
        <v>18000</v>
      </c>
      <c r="W31" s="377">
        <v>0</v>
      </c>
      <c r="X31" s="384">
        <v>129</v>
      </c>
      <c r="Y31" s="385" t="s">
        <v>47</v>
      </c>
      <c r="Z31" s="386">
        <f t="shared" si="6"/>
        <v>82000</v>
      </c>
      <c r="AA31" s="387"/>
      <c r="AB31" s="388"/>
      <c r="AC31" s="379">
        <f>U31*0.5</f>
        <v>50000</v>
      </c>
      <c r="AD31" s="377"/>
      <c r="AE31" s="377"/>
      <c r="AF31" s="394" t="s">
        <v>232</v>
      </c>
      <c r="AG31" s="389">
        <v>8</v>
      </c>
      <c r="AH31" s="390">
        <v>13</v>
      </c>
      <c r="AI31" s="391" t="s">
        <v>229</v>
      </c>
      <c r="AJ31" s="378"/>
      <c r="AK31" s="378"/>
      <c r="AL31" s="383">
        <v>0</v>
      </c>
      <c r="AM31" s="380" t="s">
        <v>50</v>
      </c>
      <c r="AN31" s="377" t="s">
        <v>51</v>
      </c>
      <c r="AO31" s="377"/>
      <c r="AP31" s="383"/>
      <c r="AQ31" s="383"/>
      <c r="AR31" s="383"/>
      <c r="AU3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100040, 'Б-100040-13',date'2016-03-02',3, 7, 7, 'RUR', 1, 18, date'2016-03-06', date'2016-03-07', 1000401, 1, to_date('2016-04-07 00:00:00','YYYY-MM-DD HH24:MI:SS'), 100000, 18000, 0, 129, 0, 'c1', 8,null);insert into xxxx_oebs_cash_payment_test (ID, INVOICE_ID, OEBS_PAYMENT, DOC_DATE, COMISS_DATE) values (s_xxxx_oebs_cash_payment_test.NEXTVAL, 100040, 50000, to_date('2016-04-07 00:00:00','YYYY-MM-DD HH24:MI:SS'), date'2016-04-30' );insert into xxxx_client_discount_m  (ID,CLIENT_ID,CLIENT_AVG_DISCOUNT,DT) values (s_xxxx_client_discount_m.NEXTVAL,129, 13, date'2016-03-01');</v>
      </c>
    </row>
    <row r="32" spans="1:47" ht="15" customHeight="1" x14ac:dyDescent="0.3">
      <c r="A32" s="375">
        <v>6</v>
      </c>
      <c r="B32" s="376"/>
      <c r="C32" s="377" t="str">
        <f t="shared" ref="C32:C35" si="25">"1000"&amp;A32</f>
        <v>10006</v>
      </c>
      <c r="D32" s="377" t="str">
        <f t="shared" ref="D32:D35" si="26">"1000"&amp;A32&amp;"/13"</f>
        <v>10006/13</v>
      </c>
      <c r="E32" s="378" t="s">
        <v>251</v>
      </c>
      <c r="F32" s="378" t="s">
        <v>252</v>
      </c>
      <c r="G32" s="377">
        <v>8</v>
      </c>
      <c r="H32" s="379">
        <v>100041</v>
      </c>
      <c r="I32" s="380" t="str">
        <f t="shared" si="3"/>
        <v>Б-100041-13</v>
      </c>
      <c r="J32" s="381">
        <v>3</v>
      </c>
      <c r="K32" s="398">
        <v>12</v>
      </c>
      <c r="L32" s="377" t="s">
        <v>42</v>
      </c>
      <c r="M32" s="381">
        <v>1</v>
      </c>
      <c r="N32" s="377">
        <v>18</v>
      </c>
      <c r="O32" s="378" t="s">
        <v>168</v>
      </c>
      <c r="P32" s="378" t="s">
        <v>234</v>
      </c>
      <c r="Q32" s="378" t="s">
        <v>235</v>
      </c>
      <c r="R32" s="383" t="str">
        <f t="shared" ref="R32:R35" si="27">H32&amp;"1"</f>
        <v>1000411</v>
      </c>
      <c r="S32" s="380">
        <v>1</v>
      </c>
      <c r="T32" s="394" t="s">
        <v>144</v>
      </c>
      <c r="U32" s="377">
        <v>90000</v>
      </c>
      <c r="V32" s="377">
        <f t="shared" si="5"/>
        <v>16200</v>
      </c>
      <c r="W32" s="377">
        <v>0</v>
      </c>
      <c r="X32" s="384">
        <v>130</v>
      </c>
      <c r="Y32" s="385" t="s">
        <v>47</v>
      </c>
      <c r="Z32" s="386">
        <f t="shared" si="6"/>
        <v>73800</v>
      </c>
      <c r="AA32" s="387"/>
      <c r="AB32" s="429"/>
      <c r="AC32" s="379">
        <f t="shared" ref="AC32:AC35" si="28">U32*0.5</f>
        <v>45000</v>
      </c>
      <c r="AD32" s="377"/>
      <c r="AE32" s="377"/>
      <c r="AF32" s="394" t="s">
        <v>232</v>
      </c>
      <c r="AG32" s="389">
        <v>8</v>
      </c>
      <c r="AH32" s="395">
        <v>7</v>
      </c>
      <c r="AI32" s="391" t="s">
        <v>229</v>
      </c>
      <c r="AJ32" s="378"/>
      <c r="AK32" s="378"/>
      <c r="AL32" s="383">
        <v>0</v>
      </c>
      <c r="AM32" s="380" t="s">
        <v>50</v>
      </c>
      <c r="AN32" s="377" t="s">
        <v>51</v>
      </c>
      <c r="AO32" s="377"/>
      <c r="AP32" s="383"/>
      <c r="AQ32" s="383"/>
      <c r="AR32" s="383"/>
      <c r="AU3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100041, 'Б-100041-13',date'2016-03-03',3, 12, 12, 'RUR', 1, 18, date'2016-03-06', date'2016-03-07', 1000411, 1, to_date('2016-04-08 00:00:00','YYYY-MM-DD HH24:MI:SS'), 90000, 16200, 0, 130, 0, 'c1', 8,null);insert into xxxx_oebs_cash_payment_test (ID, INVOICE_ID, OEBS_PAYMENT, DOC_DATE, COMISS_DATE) values (s_xxxx_oebs_cash_payment_test.NEXTVAL, 100041, 45000, to_date('2016-04-08 00:00:00','YYYY-MM-DD HH24:MI:SS'), date'2016-04-30' );insert into xxxx_client_discount_m  (ID,CLIENT_ID,CLIENT_AVG_DISCOUNT,DT) values (s_xxxx_client_discount_m.NEXTVAL,130, 7, date'2016-03-01');</v>
      </c>
    </row>
    <row r="33" spans="1:47" ht="15" customHeight="1" x14ac:dyDescent="0.3">
      <c r="A33" s="375">
        <v>6</v>
      </c>
      <c r="B33" s="376"/>
      <c r="C33" s="377" t="str">
        <f t="shared" si="25"/>
        <v>10006</v>
      </c>
      <c r="D33" s="377" t="str">
        <f t="shared" si="26"/>
        <v>10006/13</v>
      </c>
      <c r="E33" s="378" t="s">
        <v>251</v>
      </c>
      <c r="F33" s="378" t="s">
        <v>252</v>
      </c>
      <c r="G33" s="377">
        <v>8</v>
      </c>
      <c r="H33" s="379">
        <v>100042</v>
      </c>
      <c r="I33" s="380" t="str">
        <f t="shared" si="3"/>
        <v>Б-100042-13</v>
      </c>
      <c r="J33" s="381">
        <v>3</v>
      </c>
      <c r="K33" s="377">
        <v>7</v>
      </c>
      <c r="L33" s="377" t="s">
        <v>42</v>
      </c>
      <c r="M33" s="381">
        <v>1</v>
      </c>
      <c r="N33" s="377">
        <v>18</v>
      </c>
      <c r="O33" s="378" t="s">
        <v>168</v>
      </c>
      <c r="P33" s="378" t="s">
        <v>234</v>
      </c>
      <c r="Q33" s="378" t="s">
        <v>235</v>
      </c>
      <c r="R33" s="383" t="str">
        <f t="shared" si="27"/>
        <v>1000421</v>
      </c>
      <c r="S33" s="380">
        <v>1</v>
      </c>
      <c r="T33" s="394" t="s">
        <v>144</v>
      </c>
      <c r="U33" s="377">
        <v>90000</v>
      </c>
      <c r="V33" s="377">
        <f t="shared" si="5"/>
        <v>16200</v>
      </c>
      <c r="W33" s="377">
        <v>0</v>
      </c>
      <c r="X33" s="384">
        <v>131</v>
      </c>
      <c r="Y33" s="385" t="s">
        <v>47</v>
      </c>
      <c r="Z33" s="386">
        <f t="shared" si="6"/>
        <v>73800</v>
      </c>
      <c r="AA33" s="387"/>
      <c r="AB33" s="429"/>
      <c r="AC33" s="379">
        <f t="shared" si="28"/>
        <v>45000</v>
      </c>
      <c r="AD33" s="377"/>
      <c r="AE33" s="377"/>
      <c r="AF33" s="394" t="s">
        <v>232</v>
      </c>
      <c r="AG33" s="389">
        <v>8</v>
      </c>
      <c r="AH33" s="395">
        <v>7</v>
      </c>
      <c r="AI33" s="391" t="s">
        <v>229</v>
      </c>
      <c r="AJ33" s="378"/>
      <c r="AK33" s="378"/>
      <c r="AL33" s="383">
        <v>0</v>
      </c>
      <c r="AM33" s="380" t="s">
        <v>50</v>
      </c>
      <c r="AN33" s="377" t="s">
        <v>51</v>
      </c>
      <c r="AO33" s="377"/>
      <c r="AP33" s="383"/>
      <c r="AQ33" s="383"/>
      <c r="AR33" s="383"/>
      <c r="AU3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100042, 'Б-100042-13',date'2016-03-03',3, 7, 7, 'RUR', 1, 18, date'2016-03-06', date'2016-03-07', 1000421, 1, to_date('2016-04-08 00:00:00','YYYY-MM-DD HH24:MI:SS'), 90000, 16200, 0, 131, 0, 'c1', 8,null);insert into xxxx_oebs_cash_payment_test (ID, INVOICE_ID, OEBS_PAYMENT, DOC_DATE, COMISS_DATE) values (s_xxxx_oebs_cash_payment_test.NEXTVAL, 100042, 45000, to_date('2016-04-08 00:00:00','YYYY-MM-DD HH24:MI:SS'), date'2016-04-30' );insert into xxxx_client_discount_m  (ID,CLIENT_ID,CLIENT_AVG_DISCOUNT,DT) values (s_xxxx_client_discount_m.NEXTVAL,131, 7, date'2016-03-01');</v>
      </c>
    </row>
    <row r="34" spans="1:47" ht="15" customHeight="1" x14ac:dyDescent="0.3">
      <c r="A34" s="375">
        <v>6</v>
      </c>
      <c r="B34" s="376"/>
      <c r="C34" s="377" t="str">
        <f t="shared" si="25"/>
        <v>10006</v>
      </c>
      <c r="D34" s="377" t="str">
        <f t="shared" si="26"/>
        <v>10006/13</v>
      </c>
      <c r="E34" s="378" t="s">
        <v>251</v>
      </c>
      <c r="F34" s="378" t="s">
        <v>252</v>
      </c>
      <c r="G34" s="377">
        <v>8</v>
      </c>
      <c r="H34" s="379">
        <v>100043</v>
      </c>
      <c r="I34" s="380" t="str">
        <f t="shared" si="3"/>
        <v>Б-100043-13</v>
      </c>
      <c r="J34" s="381">
        <v>3</v>
      </c>
      <c r="K34" s="398">
        <v>2</v>
      </c>
      <c r="L34" s="377" t="s">
        <v>42</v>
      </c>
      <c r="M34" s="381">
        <v>1</v>
      </c>
      <c r="N34" s="377">
        <v>18</v>
      </c>
      <c r="O34" s="378" t="s">
        <v>169</v>
      </c>
      <c r="P34" s="378" t="s">
        <v>234</v>
      </c>
      <c r="Q34" s="378" t="s">
        <v>235</v>
      </c>
      <c r="R34" s="383" t="str">
        <f t="shared" si="27"/>
        <v>1000431</v>
      </c>
      <c r="S34" s="380">
        <v>1</v>
      </c>
      <c r="T34" s="394" t="s">
        <v>145</v>
      </c>
      <c r="U34" s="377">
        <v>80000</v>
      </c>
      <c r="V34" s="377">
        <f t="shared" si="5"/>
        <v>14400</v>
      </c>
      <c r="W34" s="377">
        <v>0</v>
      </c>
      <c r="X34" s="384">
        <v>132</v>
      </c>
      <c r="Y34" s="385" t="s">
        <v>47</v>
      </c>
      <c r="Z34" s="386">
        <f t="shared" si="6"/>
        <v>65600</v>
      </c>
      <c r="AA34" s="387"/>
      <c r="AB34" s="396"/>
      <c r="AC34" s="379">
        <f t="shared" si="28"/>
        <v>40000</v>
      </c>
      <c r="AD34" s="377"/>
      <c r="AE34" s="377"/>
      <c r="AF34" s="394" t="s">
        <v>232</v>
      </c>
      <c r="AG34" s="389">
        <v>8</v>
      </c>
      <c r="AH34" s="397">
        <v>20</v>
      </c>
      <c r="AI34" s="391" t="s">
        <v>229</v>
      </c>
      <c r="AJ34" s="378"/>
      <c r="AK34" s="378"/>
      <c r="AL34" s="383">
        <v>0</v>
      </c>
      <c r="AM34" s="380" t="s">
        <v>50</v>
      </c>
      <c r="AN34" s="377" t="s">
        <v>51</v>
      </c>
      <c r="AO34" s="377"/>
      <c r="AP34" s="383"/>
      <c r="AQ34" s="383"/>
      <c r="AR34" s="383"/>
      <c r="AU3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100043, 'Б-100043-13',date'2016-03-04',3, 2, 2, 'RUR', 1, 18, date'2016-03-06', date'2016-03-07', 1000431, 1, to_date('2016-04-09 00:00:00','YYYY-MM-DD HH24:MI:SS'), 80000, 14400, 0, 132, 0, 'c1', 8,null);insert into xxxx_oebs_cash_payment_test (ID, INVOICE_ID, OEBS_PAYMENT, DOC_DATE, COMISS_DATE) values (s_xxxx_oebs_cash_payment_test.NEXTVAL, 100043, 40000, to_date('2016-04-09 00:00:00','YYYY-MM-DD HH24:MI:SS'), date'2016-04-30' );insert into xxxx_client_discount_m  (ID,CLIENT_ID,CLIENT_AVG_DISCOUNT,DT) values (s_xxxx_client_discount_m.NEXTVAL,132, 20, date'2016-03-01');</v>
      </c>
    </row>
    <row r="35" spans="1:47" ht="15.75" customHeight="1" x14ac:dyDescent="0.3">
      <c r="A35" s="375">
        <v>6</v>
      </c>
      <c r="B35" s="376"/>
      <c r="C35" s="377" t="str">
        <f t="shared" si="25"/>
        <v>10006</v>
      </c>
      <c r="D35" s="377" t="str">
        <f t="shared" si="26"/>
        <v>10006/13</v>
      </c>
      <c r="E35" s="378" t="s">
        <v>251</v>
      </c>
      <c r="F35" s="378" t="s">
        <v>252</v>
      </c>
      <c r="G35" s="377">
        <v>8</v>
      </c>
      <c r="H35" s="379">
        <v>100044</v>
      </c>
      <c r="I35" s="380" t="str">
        <f t="shared" si="3"/>
        <v>Б-100044-13</v>
      </c>
      <c r="J35" s="381">
        <v>3</v>
      </c>
      <c r="K35" s="398">
        <v>1</v>
      </c>
      <c r="L35" s="377" t="s">
        <v>42</v>
      </c>
      <c r="M35" s="381">
        <v>1</v>
      </c>
      <c r="N35" s="377">
        <v>18</v>
      </c>
      <c r="O35" s="378" t="s">
        <v>170</v>
      </c>
      <c r="P35" s="378" t="s">
        <v>234</v>
      </c>
      <c r="Q35" s="378" t="s">
        <v>235</v>
      </c>
      <c r="R35" s="383" t="str">
        <f t="shared" si="27"/>
        <v>1000441</v>
      </c>
      <c r="S35" s="380">
        <v>1</v>
      </c>
      <c r="T35" s="394" t="s">
        <v>146</v>
      </c>
      <c r="U35" s="377">
        <v>60000</v>
      </c>
      <c r="V35" s="377">
        <f t="shared" si="5"/>
        <v>10800</v>
      </c>
      <c r="W35" s="377">
        <v>0</v>
      </c>
      <c r="X35" s="384">
        <v>133</v>
      </c>
      <c r="Y35" s="385" t="s">
        <v>47</v>
      </c>
      <c r="Z35" s="386">
        <f t="shared" si="6"/>
        <v>49200</v>
      </c>
      <c r="AA35" s="387"/>
      <c r="AB35" s="396"/>
      <c r="AC35" s="379">
        <f t="shared" si="28"/>
        <v>30000</v>
      </c>
      <c r="AD35" s="377"/>
      <c r="AE35" s="377"/>
      <c r="AF35" s="394" t="s">
        <v>232</v>
      </c>
      <c r="AG35" s="389">
        <v>8</v>
      </c>
      <c r="AH35" s="397">
        <v>13</v>
      </c>
      <c r="AI35" s="391" t="s">
        <v>229</v>
      </c>
      <c r="AJ35" s="378"/>
      <c r="AK35" s="378"/>
      <c r="AL35" s="383">
        <v>0</v>
      </c>
      <c r="AM35" s="380" t="s">
        <v>50</v>
      </c>
      <c r="AN35" s="377" t="s">
        <v>51</v>
      </c>
      <c r="AO35" s="377"/>
      <c r="AP35" s="383"/>
      <c r="AQ35" s="383"/>
      <c r="AR35" s="383"/>
      <c r="AU3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100044, 'Б-100044-13',date'2016-03-05',3, 1, 1, 'RUR', 1, 18, date'2016-03-06', date'2016-03-07', 1000441, 1, to_date('2016-04-11 00:00:00','YYYY-MM-DD HH24:MI:SS'), 60000, 10800, 0, 133, 0, 'c1', 8,null);insert into xxxx_oebs_cash_payment_test (ID, INVOICE_ID, OEBS_PAYMENT, DOC_DATE, COMISS_DATE) values (s_xxxx_oebs_cash_payment_test.NEXTVAL, 100044, 30000, to_date('2016-04-11 00:00:00','YYYY-MM-DD HH24:MI:SS'), date'2016-04-30' );insert into xxxx_client_discount_m  (ID,CLIENT_ID,CLIENT_AVG_DISCOUNT,DT) values (s_xxxx_client_discount_m.NEXTVAL,133, 13, date'2016-03-01');</v>
      </c>
    </row>
    <row r="36" spans="1:47" ht="15" customHeight="1" x14ac:dyDescent="0.3">
      <c r="A36" s="375">
        <v>6</v>
      </c>
      <c r="B36" s="376"/>
      <c r="C36" s="377" t="str">
        <f>"1000"&amp;A36</f>
        <v>10006</v>
      </c>
      <c r="D36" s="377" t="str">
        <f>"1000"&amp;A36&amp;"/13"</f>
        <v>10006/13</v>
      </c>
      <c r="E36" s="378" t="s">
        <v>251</v>
      </c>
      <c r="F36" s="378" t="s">
        <v>252</v>
      </c>
      <c r="G36" s="377">
        <v>8</v>
      </c>
      <c r="H36" s="379">
        <v>100045</v>
      </c>
      <c r="I36" s="380" t="str">
        <f>"Б-"&amp;H36&amp;"-13"</f>
        <v>Б-100045-13</v>
      </c>
      <c r="J36" s="381">
        <v>3</v>
      </c>
      <c r="K36" s="377">
        <v>7</v>
      </c>
      <c r="L36" s="377" t="s">
        <v>42</v>
      </c>
      <c r="M36" s="381">
        <v>1</v>
      </c>
      <c r="N36" s="377">
        <v>18</v>
      </c>
      <c r="O36" s="378" t="s">
        <v>167</v>
      </c>
      <c r="P36" s="378" t="s">
        <v>234</v>
      </c>
      <c r="Q36" s="378" t="s">
        <v>235</v>
      </c>
      <c r="R36" s="383" t="str">
        <f>H36&amp;"1"</f>
        <v>1000451</v>
      </c>
      <c r="S36" s="380">
        <v>1</v>
      </c>
      <c r="T36" s="399" t="s">
        <v>147</v>
      </c>
      <c r="U36" s="377">
        <v>100000</v>
      </c>
      <c r="V36" s="377">
        <f>U36*0.18</f>
        <v>18000</v>
      </c>
      <c r="W36" s="377">
        <v>0</v>
      </c>
      <c r="X36" s="384">
        <v>134</v>
      </c>
      <c r="Y36" s="385" t="s">
        <v>47</v>
      </c>
      <c r="Z36" s="386">
        <f t="shared" si="6"/>
        <v>82000</v>
      </c>
      <c r="AA36" s="387"/>
      <c r="AB36" s="388"/>
      <c r="AC36" s="379">
        <f>U36*0.5</f>
        <v>50000</v>
      </c>
      <c r="AD36" s="377"/>
      <c r="AE36" s="377"/>
      <c r="AF36" s="399" t="s">
        <v>422</v>
      </c>
      <c r="AG36" s="389">
        <v>8</v>
      </c>
      <c r="AH36" s="390">
        <v>13</v>
      </c>
      <c r="AI36" s="391" t="s">
        <v>229</v>
      </c>
      <c r="AJ36" s="378"/>
      <c r="AK36" s="378"/>
      <c r="AL36" s="383">
        <v>0</v>
      </c>
      <c r="AM36" s="380" t="s">
        <v>50</v>
      </c>
      <c r="AN36" s="377" t="s">
        <v>51</v>
      </c>
      <c r="AO36" s="377"/>
      <c r="AP36" s="383"/>
      <c r="AQ36" s="383"/>
      <c r="AR36" s="383"/>
      <c r="AU3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100045, 'Б-100045-13',date'2016-03-02',3, 7, 7, 'RUR', 1, 18, date'2016-03-06', date'2016-03-07', 1000451, 1, to_date('2016-05-07 00:00:00','YYYY-MM-DD HH24:MI:SS'), 100000, 18000, 0, 134, 0, 'c1', 8,null);insert into xxxx_oebs_cash_payment_test (ID, INVOICE_ID, OEBS_PAYMENT, DOC_DATE, COMISS_DATE) values (s_xxxx_oebs_cash_payment_test.NEXTVAL, 100045, 50000, to_date('2016-05-07 00:00:00','YYYY-MM-DD HH24:MI:SS'), date'2016-05-31' );insert into xxxx_client_discount_m  (ID,CLIENT_ID,CLIENT_AVG_DISCOUNT,DT) values (s_xxxx_client_discount_m.NEXTVAL,134, 13, date'2016-03-01');</v>
      </c>
    </row>
    <row r="37" spans="1:47" ht="15" customHeight="1" x14ac:dyDescent="0.3">
      <c r="A37" s="375">
        <v>6</v>
      </c>
      <c r="B37" s="376"/>
      <c r="C37" s="377" t="str">
        <f t="shared" ref="C37:C40" si="29">"1000"&amp;A37</f>
        <v>10006</v>
      </c>
      <c r="D37" s="377" t="str">
        <f t="shared" ref="D37:D40" si="30">"1000"&amp;A37&amp;"/13"</f>
        <v>10006/13</v>
      </c>
      <c r="E37" s="378" t="s">
        <v>251</v>
      </c>
      <c r="F37" s="378" t="s">
        <v>252</v>
      </c>
      <c r="G37" s="377">
        <v>8</v>
      </c>
      <c r="H37" s="379">
        <v>100046</v>
      </c>
      <c r="I37" s="380" t="str">
        <f t="shared" si="3"/>
        <v>Б-100046-13</v>
      </c>
      <c r="J37" s="381">
        <v>3</v>
      </c>
      <c r="K37" s="382">
        <v>3</v>
      </c>
      <c r="L37" s="377" t="s">
        <v>42</v>
      </c>
      <c r="M37" s="381">
        <v>1</v>
      </c>
      <c r="N37" s="377">
        <v>18</v>
      </c>
      <c r="O37" s="378" t="s">
        <v>168</v>
      </c>
      <c r="P37" s="378" t="s">
        <v>234</v>
      </c>
      <c r="Q37" s="378" t="s">
        <v>235</v>
      </c>
      <c r="R37" s="383" t="str">
        <f t="shared" ref="R37:R40" si="31">H37&amp;"1"</f>
        <v>1000461</v>
      </c>
      <c r="S37" s="380">
        <v>1</v>
      </c>
      <c r="T37" s="399" t="s">
        <v>148</v>
      </c>
      <c r="U37" s="377">
        <v>90000</v>
      </c>
      <c r="V37" s="377">
        <f t="shared" si="5"/>
        <v>16200</v>
      </c>
      <c r="W37" s="377">
        <v>0</v>
      </c>
      <c r="X37" s="384">
        <v>135</v>
      </c>
      <c r="Y37" s="385" t="s">
        <v>47</v>
      </c>
      <c r="Z37" s="386">
        <f t="shared" si="6"/>
        <v>73800</v>
      </c>
      <c r="AA37" s="387"/>
      <c r="AB37" s="429"/>
      <c r="AC37" s="379">
        <f t="shared" ref="AC37:AC40" si="32">U37*0.5</f>
        <v>45000</v>
      </c>
      <c r="AD37" s="377"/>
      <c r="AE37" s="377"/>
      <c r="AF37" s="399" t="s">
        <v>422</v>
      </c>
      <c r="AG37" s="389">
        <v>8</v>
      </c>
      <c r="AH37" s="395">
        <v>7</v>
      </c>
      <c r="AI37" s="391" t="s">
        <v>229</v>
      </c>
      <c r="AJ37" s="378"/>
      <c r="AK37" s="378"/>
      <c r="AL37" s="383">
        <v>0</v>
      </c>
      <c r="AM37" s="380" t="s">
        <v>50</v>
      </c>
      <c r="AN37" s="377" t="s">
        <v>51</v>
      </c>
      <c r="AO37" s="377"/>
      <c r="AP37" s="383"/>
      <c r="AQ37" s="383"/>
      <c r="AR37" s="383"/>
      <c r="AU3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100046, 'Б-100046-13',date'2016-03-03',3, 3, 3, 'RUR', 1, 18, date'2016-03-06', date'2016-03-07', 1000461, 1, to_date('2016-05-08 00:00:00','YYYY-MM-DD HH24:MI:SS'), 90000, 16200, 0, 135, 0, 'c1', 8,null);insert into xxxx_oebs_cash_payment_test (ID, INVOICE_ID, OEBS_PAYMENT, DOC_DATE, COMISS_DATE) values (s_xxxx_oebs_cash_payment_test.NEXTVAL, 100046, 45000, to_date('2016-05-08 00:00:00','YYYY-MM-DD HH24:MI:SS'), date'2016-05-31' );insert into xxxx_client_discount_m  (ID,CLIENT_ID,CLIENT_AVG_DISCOUNT,DT) values (s_xxxx_client_discount_m.NEXTVAL,135, 7, date'2016-03-01');</v>
      </c>
    </row>
    <row r="38" spans="1:47" ht="15" customHeight="1" x14ac:dyDescent="0.3">
      <c r="A38" s="375">
        <v>6</v>
      </c>
      <c r="B38" s="376"/>
      <c r="C38" s="377" t="str">
        <f t="shared" si="29"/>
        <v>10006</v>
      </c>
      <c r="D38" s="377" t="str">
        <f t="shared" si="30"/>
        <v>10006/13</v>
      </c>
      <c r="E38" s="378" t="s">
        <v>251</v>
      </c>
      <c r="F38" s="378" t="s">
        <v>252</v>
      </c>
      <c r="G38" s="377">
        <v>8</v>
      </c>
      <c r="H38" s="379">
        <v>100047</v>
      </c>
      <c r="I38" s="380" t="str">
        <f t="shared" si="3"/>
        <v>Б-100047-13</v>
      </c>
      <c r="J38" s="381">
        <v>3</v>
      </c>
      <c r="K38" s="377">
        <v>7</v>
      </c>
      <c r="L38" s="377" t="s">
        <v>42</v>
      </c>
      <c r="M38" s="381">
        <v>1</v>
      </c>
      <c r="N38" s="377">
        <v>18</v>
      </c>
      <c r="O38" s="378" t="s">
        <v>168</v>
      </c>
      <c r="P38" s="378" t="s">
        <v>234</v>
      </c>
      <c r="Q38" s="378" t="s">
        <v>235</v>
      </c>
      <c r="R38" s="383" t="str">
        <f t="shared" si="31"/>
        <v>1000471</v>
      </c>
      <c r="S38" s="380">
        <v>1</v>
      </c>
      <c r="T38" s="399" t="s">
        <v>148</v>
      </c>
      <c r="U38" s="377">
        <v>90000</v>
      </c>
      <c r="V38" s="377">
        <f t="shared" si="5"/>
        <v>16200</v>
      </c>
      <c r="W38" s="377">
        <v>0</v>
      </c>
      <c r="X38" s="384">
        <v>136</v>
      </c>
      <c r="Y38" s="385" t="s">
        <v>47</v>
      </c>
      <c r="Z38" s="386">
        <f t="shared" si="6"/>
        <v>73800</v>
      </c>
      <c r="AA38" s="387"/>
      <c r="AB38" s="429"/>
      <c r="AC38" s="379">
        <f t="shared" si="32"/>
        <v>45000</v>
      </c>
      <c r="AD38" s="377"/>
      <c r="AE38" s="377"/>
      <c r="AF38" s="399" t="s">
        <v>422</v>
      </c>
      <c r="AG38" s="389">
        <v>8</v>
      </c>
      <c r="AH38" s="395">
        <v>7</v>
      </c>
      <c r="AI38" s="391" t="s">
        <v>229</v>
      </c>
      <c r="AJ38" s="378"/>
      <c r="AK38" s="378"/>
      <c r="AL38" s="383">
        <v>0</v>
      </c>
      <c r="AM38" s="380" t="s">
        <v>50</v>
      </c>
      <c r="AN38" s="377" t="s">
        <v>51</v>
      </c>
      <c r="AO38" s="377"/>
      <c r="AP38" s="383"/>
      <c r="AQ38" s="383"/>
      <c r="AR38" s="383"/>
      <c r="AU3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100047, 'Б-100047-13',date'2016-03-03',3, 7, 7, 'RUR', 1, 18, date'2016-03-06', date'2016-03-07', 1000471, 1, to_date('2016-05-08 00:00:00','YYYY-MM-DD HH24:MI:SS'), 90000, 16200, 0, 136, 0, 'c1', 8,null);insert into xxxx_oebs_cash_payment_test (ID, INVOICE_ID, OEBS_PAYMENT, DOC_DATE, COMISS_DATE) values (s_xxxx_oebs_cash_payment_test.NEXTVAL, 100047, 45000, to_date('2016-05-08 00:00:00','YYYY-MM-DD HH24:MI:SS'), date'2016-05-31' );insert into xxxx_client_discount_m  (ID,CLIENT_ID,CLIENT_AVG_DISCOUNT,DT) values (s_xxxx_client_discount_m.NEXTVAL,136, 7, date'2016-03-01');</v>
      </c>
    </row>
    <row r="39" spans="1:47" ht="15" customHeight="1" x14ac:dyDescent="0.3">
      <c r="A39" s="375">
        <v>6</v>
      </c>
      <c r="B39" s="376"/>
      <c r="C39" s="377" t="str">
        <f t="shared" si="29"/>
        <v>10006</v>
      </c>
      <c r="D39" s="377" t="str">
        <f t="shared" si="30"/>
        <v>10006/13</v>
      </c>
      <c r="E39" s="378" t="s">
        <v>251</v>
      </c>
      <c r="F39" s="378" t="s">
        <v>252</v>
      </c>
      <c r="G39" s="377">
        <v>8</v>
      </c>
      <c r="H39" s="379">
        <v>100048</v>
      </c>
      <c r="I39" s="380" t="str">
        <f t="shared" si="3"/>
        <v>Б-100048-13</v>
      </c>
      <c r="J39" s="381">
        <v>3</v>
      </c>
      <c r="K39" s="398">
        <v>2</v>
      </c>
      <c r="L39" s="377" t="s">
        <v>42</v>
      </c>
      <c r="M39" s="381">
        <v>1</v>
      </c>
      <c r="N39" s="377">
        <v>18</v>
      </c>
      <c r="O39" s="378" t="s">
        <v>169</v>
      </c>
      <c r="P39" s="378" t="s">
        <v>234</v>
      </c>
      <c r="Q39" s="378" t="s">
        <v>235</v>
      </c>
      <c r="R39" s="383" t="str">
        <f t="shared" si="31"/>
        <v>1000481</v>
      </c>
      <c r="S39" s="380">
        <v>1</v>
      </c>
      <c r="T39" s="399" t="s">
        <v>149</v>
      </c>
      <c r="U39" s="377">
        <v>80000</v>
      </c>
      <c r="V39" s="377">
        <f t="shared" si="5"/>
        <v>14400</v>
      </c>
      <c r="W39" s="377">
        <v>0</v>
      </c>
      <c r="X39" s="384">
        <v>137</v>
      </c>
      <c r="Y39" s="385" t="s">
        <v>47</v>
      </c>
      <c r="Z39" s="386">
        <f t="shared" si="6"/>
        <v>65600</v>
      </c>
      <c r="AA39" s="387"/>
      <c r="AB39" s="396"/>
      <c r="AC39" s="379">
        <f t="shared" si="32"/>
        <v>40000</v>
      </c>
      <c r="AD39" s="377"/>
      <c r="AE39" s="377"/>
      <c r="AF39" s="399" t="s">
        <v>422</v>
      </c>
      <c r="AG39" s="389">
        <v>8</v>
      </c>
      <c r="AH39" s="397">
        <v>20</v>
      </c>
      <c r="AI39" s="391" t="s">
        <v>229</v>
      </c>
      <c r="AJ39" s="378"/>
      <c r="AK39" s="378"/>
      <c r="AL39" s="383">
        <v>0</v>
      </c>
      <c r="AM39" s="380" t="s">
        <v>50</v>
      </c>
      <c r="AN39" s="377" t="s">
        <v>51</v>
      </c>
      <c r="AO39" s="377"/>
      <c r="AP39" s="383"/>
      <c r="AQ39" s="383"/>
      <c r="AR39" s="383"/>
      <c r="AU3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100048, 'Б-100048-13',date'2016-03-04',3, 2, 2, 'RUR', 1, 18, date'2016-03-06', date'2016-03-07', 1000481, 1, to_date('2016-05-09 00:00:00','YYYY-MM-DD HH24:MI:SS'), 80000, 14400, 0, 137, 0, 'c1', 8,null);insert into xxxx_oebs_cash_payment_test (ID, INVOICE_ID, OEBS_PAYMENT, DOC_DATE, COMISS_DATE) values (s_xxxx_oebs_cash_payment_test.NEXTVAL, 100048, 40000, to_date('2016-05-09 00:00:00','YYYY-MM-DD HH24:MI:SS'), date'2016-05-31' );insert into xxxx_client_discount_m  (ID,CLIENT_ID,CLIENT_AVG_DISCOUNT,DT) values (s_xxxx_client_discount_m.NEXTVAL,137, 20, date'2016-03-01');</v>
      </c>
    </row>
    <row r="40" spans="1:47" s="330" customFormat="1" ht="15" customHeight="1" x14ac:dyDescent="0.3">
      <c r="A40" s="430">
        <v>6</v>
      </c>
      <c r="B40" s="440"/>
      <c r="C40" s="403" t="str">
        <f t="shared" si="29"/>
        <v>10006</v>
      </c>
      <c r="D40" s="403" t="str">
        <f t="shared" si="30"/>
        <v>10006/13</v>
      </c>
      <c r="E40" s="404" t="s">
        <v>251</v>
      </c>
      <c r="F40" s="404" t="s">
        <v>252</v>
      </c>
      <c r="G40" s="377">
        <v>8</v>
      </c>
      <c r="H40" s="379">
        <v>100049</v>
      </c>
      <c r="I40" s="403" t="str">
        <f t="shared" si="3"/>
        <v>Б-100049-13</v>
      </c>
      <c r="J40" s="381">
        <v>3</v>
      </c>
      <c r="K40" s="405">
        <v>1</v>
      </c>
      <c r="L40" s="403" t="s">
        <v>42</v>
      </c>
      <c r="M40" s="406">
        <v>1</v>
      </c>
      <c r="N40" s="403">
        <v>18</v>
      </c>
      <c r="O40" s="404" t="s">
        <v>170</v>
      </c>
      <c r="P40" s="404" t="s">
        <v>234</v>
      </c>
      <c r="Q40" s="404" t="s">
        <v>235</v>
      </c>
      <c r="R40" s="407" t="str">
        <f t="shared" si="31"/>
        <v>1000491</v>
      </c>
      <c r="S40" s="403">
        <v>1</v>
      </c>
      <c r="T40" s="401" t="s">
        <v>150</v>
      </c>
      <c r="U40" s="403">
        <v>60000</v>
      </c>
      <c r="V40" s="403">
        <f t="shared" si="5"/>
        <v>10800</v>
      </c>
      <c r="W40" s="403">
        <v>0</v>
      </c>
      <c r="X40" s="384">
        <v>138</v>
      </c>
      <c r="Y40" s="408" t="s">
        <v>47</v>
      </c>
      <c r="Z40" s="386">
        <f t="shared" si="6"/>
        <v>49200</v>
      </c>
      <c r="AA40" s="409"/>
      <c r="AB40" s="409"/>
      <c r="AC40" s="410">
        <f t="shared" si="32"/>
        <v>30000</v>
      </c>
      <c r="AD40" s="403"/>
      <c r="AE40" s="403"/>
      <c r="AF40" s="401" t="s">
        <v>422</v>
      </c>
      <c r="AG40" s="411">
        <v>8</v>
      </c>
      <c r="AH40" s="412">
        <v>13</v>
      </c>
      <c r="AI40" s="413" t="s">
        <v>229</v>
      </c>
      <c r="AJ40" s="404"/>
      <c r="AK40" s="404"/>
      <c r="AL40" s="407">
        <v>0</v>
      </c>
      <c r="AM40" s="403" t="s">
        <v>50</v>
      </c>
      <c r="AN40" s="403" t="s">
        <v>51</v>
      </c>
      <c r="AO40" s="403"/>
      <c r="AP40" s="407"/>
      <c r="AQ40" s="407"/>
      <c r="AR40" s="407"/>
      <c r="AU4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6, 10006, '10006/13', date'2016-03-01', date'2016-09-01', 8, 100049, 'Б-100049-13',date'2016-03-05',3, 1, 1, 'RUR', 1, 18, date'2016-03-06', date'2016-03-07', 1000491, 1, to_date('2016-05-11 00:00:00','YYYY-MM-DD HH24:MI:SS'), 60000, 10800, 0, 138, 0, 'c1', 8,null);insert into xxxx_oebs_cash_payment_test (ID, INVOICE_ID, OEBS_PAYMENT, DOC_DATE, COMISS_DATE) values (s_xxxx_oebs_cash_payment_test.NEXTVAL, 100049, 30000, to_date('2016-05-11 00:00:00','YYYY-MM-DD HH24:MI:SS'), date'2016-05-31' );insert into xxxx_client_discount_m  (ID,CLIENT_ID,CLIENT_AVG_DISCOUNT,DT) values (s_xxxx_client_discount_m.NEXTVAL,138, 13, date'2016-03-01');</v>
      </c>
    </row>
    <row r="41" spans="1:47" ht="15" customHeight="1" x14ac:dyDescent="0.3">
      <c r="A41" s="375">
        <v>7</v>
      </c>
      <c r="B41" s="441"/>
      <c r="C41" s="377" t="str">
        <f>"1000"&amp;A41</f>
        <v>10007</v>
      </c>
      <c r="D41" s="377" t="str">
        <f>"1000"&amp;A41&amp;"/13"</f>
        <v>10007/13</v>
      </c>
      <c r="E41" s="378" t="s">
        <v>251</v>
      </c>
      <c r="F41" s="378" t="s">
        <v>252</v>
      </c>
      <c r="G41" s="377">
        <v>8</v>
      </c>
      <c r="H41" s="379">
        <v>100050</v>
      </c>
      <c r="I41" s="380" t="str">
        <f>"Б-"&amp;H41&amp;"-13"</f>
        <v>Б-100050-13</v>
      </c>
      <c r="J41" s="381">
        <v>3</v>
      </c>
      <c r="K41" s="377">
        <v>7</v>
      </c>
      <c r="L41" s="377" t="s">
        <v>42</v>
      </c>
      <c r="M41" s="381">
        <v>1</v>
      </c>
      <c r="N41" s="377">
        <v>18</v>
      </c>
      <c r="O41" s="378" t="s">
        <v>167</v>
      </c>
      <c r="P41" s="378" t="s">
        <v>234</v>
      </c>
      <c r="Q41" s="378" t="s">
        <v>235</v>
      </c>
      <c r="R41" s="383" t="str">
        <f>H41&amp;"1"</f>
        <v>1000501</v>
      </c>
      <c r="S41" s="380">
        <v>1</v>
      </c>
      <c r="T41" s="378" t="s">
        <v>139</v>
      </c>
      <c r="U41" s="377">
        <v>100000</v>
      </c>
      <c r="V41" s="377">
        <f>U41*0.18</f>
        <v>18000</v>
      </c>
      <c r="W41" s="377">
        <v>0</v>
      </c>
      <c r="X41" s="384">
        <v>139</v>
      </c>
      <c r="Y41" s="385" t="s">
        <v>47</v>
      </c>
      <c r="Z41" s="386">
        <f>U41-V41</f>
        <v>82000</v>
      </c>
      <c r="AA41" s="387"/>
      <c r="AB41" s="388"/>
      <c r="AC41" s="379">
        <f>U41*0.5</f>
        <v>50000</v>
      </c>
      <c r="AD41" s="377"/>
      <c r="AE41" s="377"/>
      <c r="AF41" s="378" t="s">
        <v>231</v>
      </c>
      <c r="AG41" s="389">
        <v>8</v>
      </c>
      <c r="AH41" s="390">
        <v>13</v>
      </c>
      <c r="AI41" s="391" t="s">
        <v>229</v>
      </c>
      <c r="AJ41" s="378"/>
      <c r="AK41" s="378"/>
      <c r="AL41" s="383">
        <v>0</v>
      </c>
      <c r="AM41" s="380" t="s">
        <v>50</v>
      </c>
      <c r="AN41" s="377" t="s">
        <v>51</v>
      </c>
      <c r="AO41" s="377"/>
      <c r="AP41" s="383"/>
      <c r="AQ41" s="383"/>
      <c r="AR41" s="383"/>
      <c r="AS41" s="383" t="s">
        <v>547</v>
      </c>
      <c r="AU4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100050, 'Б-100050-13',date'2016-03-02',3, 7, 7, 'RUR', 1, 18, date'2016-03-06', date'2016-03-07', 1000501, 1, to_date('2016-03-07 00:00:00','YYYY-MM-DD HH24:MI:SS'), 100000, 18000, 0, 139, 0, 'c1', 8,null);insert into xxxx_oebs_cash_payment_test (ID, INVOICE_ID, OEBS_PAYMENT, DOC_DATE, COMISS_DATE) values (s_xxxx_oebs_cash_payment_test.NEXTVAL, 100050, 50000, to_date('2016-03-07 00:00:00','YYYY-MM-DD HH24:MI:SS'), date'2016-03-31' );insert into xxxx_client_discount_m  (ID,CLIENT_ID,CLIENT_AVG_DISCOUNT,DT) values (s_xxxx_client_discount_m.NEXTVAL,139, 13, date'2016-03-01');</v>
      </c>
    </row>
    <row r="42" spans="1:47" ht="15" customHeight="1" x14ac:dyDescent="0.3">
      <c r="A42" s="375">
        <v>7</v>
      </c>
      <c r="B42" s="441"/>
      <c r="C42" s="377" t="str">
        <f t="shared" ref="C42:C45" si="33">"1000"&amp;A42</f>
        <v>10007</v>
      </c>
      <c r="D42" s="377" t="str">
        <f t="shared" ref="D42:D45" si="34">"1000"&amp;A42&amp;"/13"</f>
        <v>10007/13</v>
      </c>
      <c r="E42" s="378" t="s">
        <v>251</v>
      </c>
      <c r="F42" s="378" t="s">
        <v>252</v>
      </c>
      <c r="G42" s="377">
        <v>8</v>
      </c>
      <c r="H42" s="379">
        <v>100051</v>
      </c>
      <c r="I42" s="380" t="str">
        <f t="shared" ref="I42:I45" si="35">"Б-"&amp;H42&amp;"-13"</f>
        <v>Б-100051-13</v>
      </c>
      <c r="J42" s="381">
        <v>3</v>
      </c>
      <c r="K42" s="377">
        <v>7</v>
      </c>
      <c r="L42" s="377" t="s">
        <v>42</v>
      </c>
      <c r="M42" s="381">
        <v>1</v>
      </c>
      <c r="N42" s="377">
        <v>18</v>
      </c>
      <c r="O42" s="378" t="s">
        <v>168</v>
      </c>
      <c r="P42" s="378" t="s">
        <v>234</v>
      </c>
      <c r="Q42" s="378" t="s">
        <v>235</v>
      </c>
      <c r="R42" s="383" t="str">
        <f t="shared" ref="R42:R45" si="36">H42&amp;"1"</f>
        <v>1000511</v>
      </c>
      <c r="S42" s="380">
        <v>1</v>
      </c>
      <c r="T42" s="378" t="s">
        <v>140</v>
      </c>
      <c r="U42" s="377">
        <v>90000</v>
      </c>
      <c r="V42" s="377">
        <f t="shared" ref="V42:V45" si="37">U42*0.18</f>
        <v>16200</v>
      </c>
      <c r="W42" s="377">
        <v>0</v>
      </c>
      <c r="X42" s="384">
        <v>140</v>
      </c>
      <c r="Y42" s="385" t="s">
        <v>47</v>
      </c>
      <c r="Z42" s="386">
        <f t="shared" ref="Z42:Z45" si="38">U42-V42</f>
        <v>73800</v>
      </c>
      <c r="AA42" s="387"/>
      <c r="AB42" s="429"/>
      <c r="AC42" s="379">
        <f t="shared" ref="AC42:AC45" si="39">U42*0.5</f>
        <v>45000</v>
      </c>
      <c r="AD42" s="377"/>
      <c r="AE42" s="377"/>
      <c r="AF42" s="378" t="s">
        <v>231</v>
      </c>
      <c r="AG42" s="389">
        <v>8</v>
      </c>
      <c r="AH42" s="395">
        <v>7</v>
      </c>
      <c r="AI42" s="391" t="s">
        <v>229</v>
      </c>
      <c r="AJ42" s="378"/>
      <c r="AK42" s="378"/>
      <c r="AL42" s="383">
        <v>0</v>
      </c>
      <c r="AM42" s="380" t="s">
        <v>50</v>
      </c>
      <c r="AN42" s="377" t="s">
        <v>51</v>
      </c>
      <c r="AO42" s="377"/>
      <c r="AP42" s="383"/>
      <c r="AQ42" s="383"/>
      <c r="AR42" s="383"/>
      <c r="AS42" s="383"/>
      <c r="AU4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100051, 'Б-100051-13',date'2016-03-03',3, 7, 7, 'RUR', 1, 18, date'2016-03-06', date'2016-03-07', 1000511, 1, to_date('2016-03-08 00:00:00','YYYY-MM-DD HH24:MI:SS'), 90000, 16200, 0, 140, 0, 'c1', 8,null);insert into xxxx_oebs_cash_payment_test (ID, INVOICE_ID, OEBS_PAYMENT, DOC_DATE, COMISS_DATE) values (s_xxxx_oebs_cash_payment_test.NEXTVAL, 100051, 45000, to_date('2016-03-08 00:00:00','YYYY-MM-DD HH24:MI:SS'), date'2016-03-31' );insert into xxxx_client_discount_m  (ID,CLIENT_ID,CLIENT_AVG_DISCOUNT,DT) values (s_xxxx_client_discount_m.NEXTVAL,140, 7, date'2016-03-01');</v>
      </c>
    </row>
    <row r="43" spans="1:47" ht="15" customHeight="1" x14ac:dyDescent="0.3">
      <c r="A43" s="375">
        <v>7</v>
      </c>
      <c r="B43" s="441"/>
      <c r="C43" s="377" t="str">
        <f t="shared" si="33"/>
        <v>10007</v>
      </c>
      <c r="D43" s="377" t="str">
        <f t="shared" si="34"/>
        <v>10007/13</v>
      </c>
      <c r="E43" s="378" t="s">
        <v>251</v>
      </c>
      <c r="F43" s="378" t="s">
        <v>252</v>
      </c>
      <c r="G43" s="377">
        <v>8</v>
      </c>
      <c r="H43" s="379">
        <v>100052</v>
      </c>
      <c r="I43" s="380" t="str">
        <f t="shared" si="35"/>
        <v>Б-100052-13</v>
      </c>
      <c r="J43" s="381">
        <v>3</v>
      </c>
      <c r="K43" s="377">
        <v>7</v>
      </c>
      <c r="L43" s="377" t="s">
        <v>42</v>
      </c>
      <c r="M43" s="381">
        <v>1</v>
      </c>
      <c r="N43" s="377">
        <v>18</v>
      </c>
      <c r="O43" s="378" t="s">
        <v>168</v>
      </c>
      <c r="P43" s="378" t="s">
        <v>234</v>
      </c>
      <c r="Q43" s="378" t="s">
        <v>235</v>
      </c>
      <c r="R43" s="383" t="str">
        <f t="shared" si="36"/>
        <v>1000521</v>
      </c>
      <c r="S43" s="380">
        <v>1</v>
      </c>
      <c r="T43" s="378" t="s">
        <v>140</v>
      </c>
      <c r="U43" s="377">
        <v>90000</v>
      </c>
      <c r="V43" s="377">
        <f t="shared" si="37"/>
        <v>16200</v>
      </c>
      <c r="W43" s="377">
        <v>0</v>
      </c>
      <c r="X43" s="384">
        <v>141</v>
      </c>
      <c r="Y43" s="385" t="s">
        <v>47</v>
      </c>
      <c r="Z43" s="386">
        <f t="shared" si="38"/>
        <v>73800</v>
      </c>
      <c r="AA43" s="387"/>
      <c r="AB43" s="429"/>
      <c r="AC43" s="379">
        <f t="shared" si="39"/>
        <v>45000</v>
      </c>
      <c r="AD43" s="377"/>
      <c r="AE43" s="377"/>
      <c r="AF43" s="378" t="s">
        <v>231</v>
      </c>
      <c r="AG43" s="389">
        <v>8</v>
      </c>
      <c r="AH43" s="395">
        <v>7</v>
      </c>
      <c r="AI43" s="391" t="s">
        <v>229</v>
      </c>
      <c r="AJ43" s="378"/>
      <c r="AK43" s="378"/>
      <c r="AL43" s="383">
        <v>0</v>
      </c>
      <c r="AM43" s="380" t="s">
        <v>50</v>
      </c>
      <c r="AN43" s="377" t="s">
        <v>51</v>
      </c>
      <c r="AO43" s="377"/>
      <c r="AP43" s="383"/>
      <c r="AQ43" s="383"/>
      <c r="AR43" s="383"/>
      <c r="AS43" s="383"/>
      <c r="AU4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100052, 'Б-100052-13',date'2016-03-03',3, 7, 7, 'RUR', 1, 18, date'2016-03-06', date'2016-03-07', 1000521, 1, to_date('2016-03-08 00:00:00','YYYY-MM-DD HH24:MI:SS'), 90000, 16200, 0, 141, 0, 'c1', 8,null);insert into xxxx_oebs_cash_payment_test (ID, INVOICE_ID, OEBS_PAYMENT, DOC_DATE, COMISS_DATE) values (s_xxxx_oebs_cash_payment_test.NEXTVAL, 100052, 45000, to_date('2016-03-08 00:00:00','YYYY-MM-DD HH24:MI:SS'), date'2016-03-31' );insert into xxxx_client_discount_m  (ID,CLIENT_ID,CLIENT_AVG_DISCOUNT,DT) values (s_xxxx_client_discount_m.NEXTVAL,141, 7, date'2016-03-01');</v>
      </c>
    </row>
    <row r="44" spans="1:47" ht="15" customHeight="1" x14ac:dyDescent="0.3">
      <c r="A44" s="375">
        <v>7</v>
      </c>
      <c r="B44" s="441"/>
      <c r="C44" s="377" t="str">
        <f t="shared" si="33"/>
        <v>10007</v>
      </c>
      <c r="D44" s="377" t="str">
        <f t="shared" si="34"/>
        <v>10007/13</v>
      </c>
      <c r="E44" s="378" t="s">
        <v>251</v>
      </c>
      <c r="F44" s="378" t="s">
        <v>252</v>
      </c>
      <c r="G44" s="377">
        <v>8</v>
      </c>
      <c r="H44" s="379">
        <v>100053</v>
      </c>
      <c r="I44" s="380" t="str">
        <f t="shared" si="35"/>
        <v>Б-100053-13</v>
      </c>
      <c r="J44" s="381">
        <v>3</v>
      </c>
      <c r="K44" s="398">
        <v>2</v>
      </c>
      <c r="L44" s="377" t="s">
        <v>42</v>
      </c>
      <c r="M44" s="381">
        <v>1</v>
      </c>
      <c r="N44" s="377">
        <v>18</v>
      </c>
      <c r="O44" s="378" t="s">
        <v>169</v>
      </c>
      <c r="P44" s="378" t="s">
        <v>234</v>
      </c>
      <c r="Q44" s="378" t="s">
        <v>235</v>
      </c>
      <c r="R44" s="383" t="str">
        <f t="shared" si="36"/>
        <v>1000531</v>
      </c>
      <c r="S44" s="380">
        <v>1</v>
      </c>
      <c r="T44" s="378" t="s">
        <v>141</v>
      </c>
      <c r="U44" s="377">
        <v>80000</v>
      </c>
      <c r="V44" s="377">
        <f t="shared" si="37"/>
        <v>14400</v>
      </c>
      <c r="W44" s="377">
        <v>0</v>
      </c>
      <c r="X44" s="384">
        <v>142</v>
      </c>
      <c r="Y44" s="385" t="s">
        <v>47</v>
      </c>
      <c r="Z44" s="386">
        <f t="shared" si="38"/>
        <v>65600</v>
      </c>
      <c r="AA44" s="387"/>
      <c r="AB44" s="396"/>
      <c r="AC44" s="379">
        <f t="shared" si="39"/>
        <v>40000</v>
      </c>
      <c r="AD44" s="377"/>
      <c r="AE44" s="377"/>
      <c r="AF44" s="378" t="s">
        <v>231</v>
      </c>
      <c r="AG44" s="389">
        <v>8</v>
      </c>
      <c r="AH44" s="397">
        <v>20</v>
      </c>
      <c r="AI44" s="391" t="s">
        <v>229</v>
      </c>
      <c r="AJ44" s="378"/>
      <c r="AK44" s="378"/>
      <c r="AL44" s="383">
        <v>0</v>
      </c>
      <c r="AM44" s="380" t="s">
        <v>50</v>
      </c>
      <c r="AN44" s="377" t="s">
        <v>51</v>
      </c>
      <c r="AO44" s="377"/>
      <c r="AP44" s="383"/>
      <c r="AQ44" s="383"/>
      <c r="AR44" s="383"/>
      <c r="AS44" s="383"/>
      <c r="AU4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100053, 'Б-100053-13',date'2016-03-04',3, 2, 2, 'RUR', 1, 18, date'2016-03-06', date'2016-03-07', 1000531, 1, to_date('2016-03-09 00:00:00','YYYY-MM-DD HH24:MI:SS'), 80000, 14400, 0, 142, 0, 'c1', 8,null);insert into xxxx_oebs_cash_payment_test (ID, INVOICE_ID, OEBS_PAYMENT, DOC_DATE, COMISS_DATE) values (s_xxxx_oebs_cash_payment_test.NEXTVAL, 100053, 40000, to_date('2016-03-09 00:00:00','YYYY-MM-DD HH24:MI:SS'), date'2016-03-31' );insert into xxxx_client_discount_m  (ID,CLIENT_ID,CLIENT_AVG_DISCOUNT,DT) values (s_xxxx_client_discount_m.NEXTVAL,142, 20, date'2016-03-01');</v>
      </c>
    </row>
    <row r="45" spans="1:47" ht="15" customHeight="1" x14ac:dyDescent="0.3">
      <c r="A45" s="375">
        <v>7</v>
      </c>
      <c r="B45" s="441"/>
      <c r="C45" s="403" t="str">
        <f t="shared" si="33"/>
        <v>10007</v>
      </c>
      <c r="D45" s="403" t="str">
        <f t="shared" si="34"/>
        <v>10007/13</v>
      </c>
      <c r="E45" s="378" t="s">
        <v>251</v>
      </c>
      <c r="F45" s="378" t="s">
        <v>252</v>
      </c>
      <c r="G45" s="377">
        <v>8</v>
      </c>
      <c r="H45" s="379">
        <v>100054</v>
      </c>
      <c r="I45" s="403" t="str">
        <f t="shared" si="35"/>
        <v>Б-100054-13</v>
      </c>
      <c r="J45" s="381">
        <v>3</v>
      </c>
      <c r="K45" s="405">
        <v>25</v>
      </c>
      <c r="L45" s="403" t="s">
        <v>42</v>
      </c>
      <c r="M45" s="406">
        <v>1</v>
      </c>
      <c r="N45" s="403">
        <v>18</v>
      </c>
      <c r="O45" s="404" t="s">
        <v>170</v>
      </c>
      <c r="P45" s="404" t="s">
        <v>234</v>
      </c>
      <c r="Q45" s="404" t="s">
        <v>235</v>
      </c>
      <c r="R45" s="407" t="str">
        <f t="shared" si="36"/>
        <v>1000541</v>
      </c>
      <c r="S45" s="403">
        <v>1</v>
      </c>
      <c r="T45" s="404" t="s">
        <v>142</v>
      </c>
      <c r="U45" s="403">
        <v>60000</v>
      </c>
      <c r="V45" s="403">
        <f t="shared" si="37"/>
        <v>10800</v>
      </c>
      <c r="W45" s="403">
        <v>0</v>
      </c>
      <c r="X45" s="384">
        <v>143</v>
      </c>
      <c r="Y45" s="408" t="s">
        <v>47</v>
      </c>
      <c r="Z45" s="386">
        <f t="shared" si="38"/>
        <v>49200</v>
      </c>
      <c r="AA45" s="409">
        <f>SUM(Z41:Z45)</f>
        <v>344400</v>
      </c>
      <c r="AB45" s="409"/>
      <c r="AC45" s="410">
        <f t="shared" si="39"/>
        <v>30000</v>
      </c>
      <c r="AD45" s="403"/>
      <c r="AE45" s="403"/>
      <c r="AF45" s="404" t="s">
        <v>231</v>
      </c>
      <c r="AG45" s="411">
        <v>8</v>
      </c>
      <c r="AH45" s="412">
        <v>13</v>
      </c>
      <c r="AI45" s="413" t="s">
        <v>229</v>
      </c>
      <c r="AJ45" s="404"/>
      <c r="AK45" s="404"/>
      <c r="AL45" s="407">
        <v>0</v>
      </c>
      <c r="AM45" s="403" t="s">
        <v>50</v>
      </c>
      <c r="AN45" s="403" t="s">
        <v>51</v>
      </c>
      <c r="AO45" s="403"/>
      <c r="AP45" s="407"/>
      <c r="AQ45" s="407"/>
      <c r="AR45" s="407"/>
      <c r="AS45" s="383"/>
      <c r="AU4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7, 10007, '10007/13', date'2016-03-01', date'2016-09-01', 8, 100054, 'Б-100054-13',date'2016-03-05',3, 25, 25, 'RUR', 1, 18, date'2016-03-06', date'2016-03-07', 1000541, 1, to_date('2016-03-11 00:00:00','YYYY-MM-DD HH24:MI:SS'), 60000, 10800, 0, 143, 0, 'c1', 8,null);insert into xxxx_oebs_cash_payment_test (ID, INVOICE_ID, OEBS_PAYMENT, DOC_DATE, COMISS_DATE) values (s_xxxx_oebs_cash_payment_test.NEXTVAL, 100054, 30000, to_date('2016-03-11 00:00:00','YYYY-MM-DD HH24:MI:SS'), date'2016-03-31' );insert into xxxx_client_discount_m  (ID,CLIENT_ID,CLIENT_AVG_DISCOUNT,DT) values (s_xxxx_client_discount_m.NEXTVAL,143, 13, date'2016-03-01');</v>
      </c>
    </row>
    <row r="46" spans="1:47" ht="15" customHeight="1" x14ac:dyDescent="0.3">
      <c r="A46" s="375">
        <v>8</v>
      </c>
      <c r="B46" s="441"/>
      <c r="C46" s="377" t="str">
        <f>"1000"&amp;A46</f>
        <v>10008</v>
      </c>
      <c r="D46" s="377" t="str">
        <f>"1000"&amp;A46&amp;"/13"</f>
        <v>10008/13</v>
      </c>
      <c r="E46" s="378" t="s">
        <v>251</v>
      </c>
      <c r="F46" s="378" t="s">
        <v>252</v>
      </c>
      <c r="G46" s="377">
        <v>8</v>
      </c>
      <c r="H46" s="379">
        <v>100055</v>
      </c>
      <c r="I46" s="380" t="str">
        <f>"Б-"&amp;H46&amp;"-13"</f>
        <v>Б-100055-13</v>
      </c>
      <c r="J46" s="381">
        <v>3</v>
      </c>
      <c r="K46" s="377">
        <v>7</v>
      </c>
      <c r="L46" s="377" t="s">
        <v>42</v>
      </c>
      <c r="M46" s="381">
        <v>1</v>
      </c>
      <c r="N46" s="377">
        <v>18</v>
      </c>
      <c r="O46" s="378" t="s">
        <v>167</v>
      </c>
      <c r="P46" s="378" t="s">
        <v>234</v>
      </c>
      <c r="Q46" s="378" t="s">
        <v>235</v>
      </c>
      <c r="R46" s="383" t="str">
        <f>H46&amp;"1"</f>
        <v>1000551</v>
      </c>
      <c r="S46" s="380">
        <v>1</v>
      </c>
      <c r="T46" s="378" t="s">
        <v>139</v>
      </c>
      <c r="U46" s="377">
        <v>10000</v>
      </c>
      <c r="V46" s="377">
        <f>U46*0.18</f>
        <v>1800</v>
      </c>
      <c r="W46" s="377">
        <v>0</v>
      </c>
      <c r="X46" s="384">
        <v>144</v>
      </c>
      <c r="Y46" s="385" t="s">
        <v>47</v>
      </c>
      <c r="Z46" s="386">
        <f t="shared" si="6"/>
        <v>8200</v>
      </c>
      <c r="AA46" s="387"/>
      <c r="AB46" s="388"/>
      <c r="AC46" s="379">
        <f>U46*0.5</f>
        <v>5000</v>
      </c>
      <c r="AD46" s="377"/>
      <c r="AE46" s="377"/>
      <c r="AF46" s="378" t="s">
        <v>231</v>
      </c>
      <c r="AG46" s="389">
        <v>8</v>
      </c>
      <c r="AH46" s="390">
        <v>13</v>
      </c>
      <c r="AI46" s="391" t="s">
        <v>229</v>
      </c>
      <c r="AJ46" s="378"/>
      <c r="AK46" s="378"/>
      <c r="AL46" s="383">
        <v>0</v>
      </c>
      <c r="AM46" s="380" t="s">
        <v>50</v>
      </c>
      <c r="AN46" s="377" t="s">
        <v>51</v>
      </c>
      <c r="AO46" s="377"/>
      <c r="AP46" s="383"/>
      <c r="AQ46" s="383"/>
      <c r="AR46" s="383"/>
      <c r="AS46" s="383">
        <v>99999.983999999997</v>
      </c>
      <c r="AU4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100055, 'Б-100055-13',date'2016-03-02',3, 7, 7, 'RUR', 1, 18, date'2016-03-06', date'2016-03-07', 1000551, 1, to_date('2016-03-07 00:00:00','YYYY-MM-DD HH24:MI:SS'), 10000, 1800, 0, 144, 0, 'c1', 8,null);insert into xxxx_oebs_cash_payment_test (ID, INVOICE_ID, OEBS_PAYMENT, DOC_DATE, COMISS_DATE) values (s_xxxx_oebs_cash_payment_test.NEXTVAL, 100055, 5000, to_date('2016-03-07 00:00:00','YYYY-MM-DD HH24:MI:SS'), date'2016-03-31' );insert into xxxx_client_discount_m  (ID,CLIENT_ID,CLIENT_AVG_DISCOUNT,DT) values (s_xxxx_client_discount_m.NEXTVAL,144, 13, date'2016-03-01');</v>
      </c>
    </row>
    <row r="47" spans="1:47" ht="15" customHeight="1" x14ac:dyDescent="0.3">
      <c r="A47" s="375">
        <v>8</v>
      </c>
      <c r="B47" s="441"/>
      <c r="C47" s="377" t="str">
        <f t="shared" ref="C47:C50" si="40">"1000"&amp;A47</f>
        <v>10008</v>
      </c>
      <c r="D47" s="377" t="str">
        <f t="shared" ref="D47:D50" si="41">"1000"&amp;A47&amp;"/13"</f>
        <v>10008/13</v>
      </c>
      <c r="E47" s="378" t="s">
        <v>251</v>
      </c>
      <c r="F47" s="378" t="s">
        <v>252</v>
      </c>
      <c r="G47" s="377">
        <v>8</v>
      </c>
      <c r="H47" s="379">
        <v>100056</v>
      </c>
      <c r="I47" s="380" t="str">
        <f t="shared" si="3"/>
        <v>Б-100056-13</v>
      </c>
      <c r="J47" s="381">
        <v>3</v>
      </c>
      <c r="K47" s="377">
        <v>7</v>
      </c>
      <c r="L47" s="377" t="s">
        <v>42</v>
      </c>
      <c r="M47" s="381">
        <v>1</v>
      </c>
      <c r="N47" s="377">
        <v>18</v>
      </c>
      <c r="O47" s="378" t="s">
        <v>168</v>
      </c>
      <c r="P47" s="378" t="s">
        <v>234</v>
      </c>
      <c r="Q47" s="378" t="s">
        <v>235</v>
      </c>
      <c r="R47" s="383" t="str">
        <f t="shared" ref="R47:R50" si="42">H47&amp;"1"</f>
        <v>1000561</v>
      </c>
      <c r="S47" s="380">
        <v>1</v>
      </c>
      <c r="T47" s="378" t="s">
        <v>140</v>
      </c>
      <c r="U47" s="377">
        <v>20000</v>
      </c>
      <c r="V47" s="377">
        <f t="shared" si="5"/>
        <v>3600</v>
      </c>
      <c r="W47" s="377">
        <v>0</v>
      </c>
      <c r="X47" s="384">
        <v>145</v>
      </c>
      <c r="Y47" s="385" t="s">
        <v>47</v>
      </c>
      <c r="Z47" s="386">
        <f t="shared" si="6"/>
        <v>16400</v>
      </c>
      <c r="AA47" s="387"/>
      <c r="AB47" s="429"/>
      <c r="AC47" s="379">
        <f t="shared" ref="AC47:AC50" si="43">U47*0.5</f>
        <v>10000</v>
      </c>
      <c r="AD47" s="377"/>
      <c r="AE47" s="377"/>
      <c r="AF47" s="378" t="s">
        <v>231</v>
      </c>
      <c r="AG47" s="389">
        <v>8</v>
      </c>
      <c r="AH47" s="395">
        <v>7</v>
      </c>
      <c r="AI47" s="391" t="s">
        <v>229</v>
      </c>
      <c r="AJ47" s="378"/>
      <c r="AK47" s="378"/>
      <c r="AL47" s="383">
        <v>0</v>
      </c>
      <c r="AM47" s="380" t="s">
        <v>50</v>
      </c>
      <c r="AN47" s="377" t="s">
        <v>51</v>
      </c>
      <c r="AO47" s="377"/>
      <c r="AP47" s="383"/>
      <c r="AQ47" s="383"/>
      <c r="AR47" s="383"/>
      <c r="AU4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100056, 'Б-100056-13',date'2016-03-03',3, 7, 7, 'RUR', 1, 18, date'2016-03-06', date'2016-03-07', 1000561, 1, to_date('2016-03-08 00:00:00','YYYY-MM-DD HH24:MI:SS'), 20000, 3600, 0, 145, 0, 'c1', 8,null);insert into xxxx_oebs_cash_payment_test (ID, INVOICE_ID, OEBS_PAYMENT, DOC_DATE, COMISS_DATE) values (s_xxxx_oebs_cash_payment_test.NEXTVAL, 100056, 10000, to_date('2016-03-08 00:00:00','YYYY-MM-DD HH24:MI:SS'), date'2016-03-31' );insert into xxxx_client_discount_m  (ID,CLIENT_ID,CLIENT_AVG_DISCOUNT,DT) values (s_xxxx_client_discount_m.NEXTVAL,145, 7, date'2016-03-01');</v>
      </c>
    </row>
    <row r="48" spans="1:47" ht="15" customHeight="1" x14ac:dyDescent="0.3">
      <c r="A48" s="375">
        <v>8</v>
      </c>
      <c r="B48" s="441"/>
      <c r="C48" s="377" t="str">
        <f t="shared" si="40"/>
        <v>10008</v>
      </c>
      <c r="D48" s="377" t="str">
        <f t="shared" si="41"/>
        <v>10008/13</v>
      </c>
      <c r="E48" s="378" t="s">
        <v>251</v>
      </c>
      <c r="F48" s="378" t="s">
        <v>252</v>
      </c>
      <c r="G48" s="377">
        <v>8</v>
      </c>
      <c r="H48" s="379">
        <v>100057</v>
      </c>
      <c r="I48" s="380" t="str">
        <f t="shared" si="3"/>
        <v>Б-100057-13</v>
      </c>
      <c r="J48" s="381">
        <v>3</v>
      </c>
      <c r="K48" s="377">
        <v>7</v>
      </c>
      <c r="L48" s="377" t="s">
        <v>42</v>
      </c>
      <c r="M48" s="381">
        <v>1</v>
      </c>
      <c r="N48" s="377">
        <v>18</v>
      </c>
      <c r="O48" s="378" t="s">
        <v>168</v>
      </c>
      <c r="P48" s="378" t="s">
        <v>234</v>
      </c>
      <c r="Q48" s="378" t="s">
        <v>235</v>
      </c>
      <c r="R48" s="383" t="str">
        <f t="shared" si="42"/>
        <v>1000571</v>
      </c>
      <c r="S48" s="380">
        <v>1</v>
      </c>
      <c r="T48" s="378" t="s">
        <v>140</v>
      </c>
      <c r="U48" s="377">
        <v>60000</v>
      </c>
      <c r="V48" s="377">
        <f t="shared" si="5"/>
        <v>10800</v>
      </c>
      <c r="W48" s="377">
        <v>0</v>
      </c>
      <c r="X48" s="384">
        <v>146</v>
      </c>
      <c r="Y48" s="385" t="s">
        <v>47</v>
      </c>
      <c r="Z48" s="386">
        <f t="shared" si="6"/>
        <v>49200</v>
      </c>
      <c r="AA48" s="387"/>
      <c r="AB48" s="429"/>
      <c r="AC48" s="379">
        <f t="shared" si="43"/>
        <v>30000</v>
      </c>
      <c r="AD48" s="377"/>
      <c r="AE48" s="377"/>
      <c r="AF48" s="378" t="s">
        <v>231</v>
      </c>
      <c r="AG48" s="389">
        <v>8</v>
      </c>
      <c r="AH48" s="395">
        <v>7</v>
      </c>
      <c r="AI48" s="391" t="s">
        <v>229</v>
      </c>
      <c r="AJ48" s="378"/>
      <c r="AK48" s="378"/>
      <c r="AL48" s="383">
        <v>0</v>
      </c>
      <c r="AM48" s="380" t="s">
        <v>50</v>
      </c>
      <c r="AN48" s="377" t="s">
        <v>51</v>
      </c>
      <c r="AO48" s="377"/>
      <c r="AP48" s="383"/>
      <c r="AQ48" s="383"/>
      <c r="AR48" s="383"/>
      <c r="AS48" s="383"/>
      <c r="AU4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100057, 'Б-100057-13',date'2016-03-03',3, 7, 7, 'RUR', 1, 18, date'2016-03-06', date'2016-03-07', 1000571, 1, to_date('2016-03-08 00:00:00','YYYY-MM-DD HH24:MI:SS'), 60000, 10800, 0, 146, 0, 'c1', 8,null);insert into xxxx_oebs_cash_payment_test (ID, INVOICE_ID, OEBS_PAYMENT, DOC_DATE, COMISS_DATE) values (s_xxxx_oebs_cash_payment_test.NEXTVAL, 100057, 30000, to_date('2016-03-08 00:00:00','YYYY-MM-DD HH24:MI:SS'), date'2016-03-31' );insert into xxxx_client_discount_m  (ID,CLIENT_ID,CLIENT_AVG_DISCOUNT,DT) values (s_xxxx_client_discount_m.NEXTVAL,146, 7, date'2016-03-01');</v>
      </c>
    </row>
    <row r="49" spans="1:47" ht="15" customHeight="1" x14ac:dyDescent="0.3">
      <c r="A49" s="375">
        <v>8</v>
      </c>
      <c r="B49" s="441"/>
      <c r="C49" s="377" t="str">
        <f t="shared" si="40"/>
        <v>10008</v>
      </c>
      <c r="D49" s="377" t="str">
        <f t="shared" si="41"/>
        <v>10008/13</v>
      </c>
      <c r="E49" s="378" t="s">
        <v>251</v>
      </c>
      <c r="F49" s="378" t="s">
        <v>252</v>
      </c>
      <c r="G49" s="377">
        <v>8</v>
      </c>
      <c r="H49" s="379">
        <v>100058</v>
      </c>
      <c r="I49" s="380" t="str">
        <f t="shared" si="3"/>
        <v>Б-100058-13</v>
      </c>
      <c r="J49" s="381">
        <v>3</v>
      </c>
      <c r="K49" s="398">
        <v>3</v>
      </c>
      <c r="L49" s="377" t="s">
        <v>42</v>
      </c>
      <c r="M49" s="381">
        <v>1</v>
      </c>
      <c r="N49" s="377">
        <v>18</v>
      </c>
      <c r="O49" s="378" t="s">
        <v>169</v>
      </c>
      <c r="P49" s="378" t="s">
        <v>234</v>
      </c>
      <c r="Q49" s="378" t="s">
        <v>235</v>
      </c>
      <c r="R49" s="383" t="str">
        <f t="shared" si="42"/>
        <v>1000581</v>
      </c>
      <c r="S49" s="380">
        <v>1</v>
      </c>
      <c r="T49" s="378" t="s">
        <v>141</v>
      </c>
      <c r="U49" s="377">
        <v>20000</v>
      </c>
      <c r="V49" s="377">
        <f t="shared" si="5"/>
        <v>3600</v>
      </c>
      <c r="W49" s="377">
        <v>0</v>
      </c>
      <c r="X49" s="384">
        <v>147</v>
      </c>
      <c r="Y49" s="385" t="s">
        <v>47</v>
      </c>
      <c r="Z49" s="386">
        <f t="shared" si="6"/>
        <v>16400</v>
      </c>
      <c r="AA49" s="387"/>
      <c r="AB49" s="396"/>
      <c r="AC49" s="379">
        <f t="shared" si="43"/>
        <v>10000</v>
      </c>
      <c r="AD49" s="377"/>
      <c r="AE49" s="377"/>
      <c r="AF49" s="378" t="s">
        <v>231</v>
      </c>
      <c r="AG49" s="389">
        <v>8</v>
      </c>
      <c r="AH49" s="397">
        <v>20</v>
      </c>
      <c r="AI49" s="391" t="s">
        <v>229</v>
      </c>
      <c r="AJ49" s="378"/>
      <c r="AK49" s="378"/>
      <c r="AL49" s="383">
        <v>0</v>
      </c>
      <c r="AM49" s="380" t="s">
        <v>50</v>
      </c>
      <c r="AN49" s="377" t="s">
        <v>51</v>
      </c>
      <c r="AO49" s="377"/>
      <c r="AP49" s="383"/>
      <c r="AQ49" s="383"/>
      <c r="AR49" s="383"/>
      <c r="AS49" s="383"/>
      <c r="AU4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100058, 'Б-100058-13',date'2016-03-04',3, 3, 3, 'RUR', 1, 18, date'2016-03-06', date'2016-03-07', 1000581, 1, to_date('2016-03-09 00:00:00','YYYY-MM-DD HH24:MI:SS'), 20000, 3600, 0, 147, 0, 'c1', 8,null);insert into xxxx_oebs_cash_payment_test (ID, INVOICE_ID, OEBS_PAYMENT, DOC_DATE, COMISS_DATE) values (s_xxxx_oebs_cash_payment_test.NEXTVAL, 100058, 10000, to_date('2016-03-09 00:00:00','YYYY-MM-DD HH24:MI:SS'), date'2016-03-31' );insert into xxxx_client_discount_m  (ID,CLIENT_ID,CLIENT_AVG_DISCOUNT,DT) values (s_xxxx_client_discount_m.NEXTVAL,147, 20, date'2016-03-01');</v>
      </c>
    </row>
    <row r="50" spans="1:47" s="330" customFormat="1" ht="15" customHeight="1" x14ac:dyDescent="0.3">
      <c r="A50" s="430">
        <v>8</v>
      </c>
      <c r="B50" s="433"/>
      <c r="C50" s="403" t="str">
        <f t="shared" si="40"/>
        <v>10008</v>
      </c>
      <c r="D50" s="403" t="str">
        <f t="shared" si="41"/>
        <v>10008/13</v>
      </c>
      <c r="E50" s="404" t="s">
        <v>251</v>
      </c>
      <c r="F50" s="404" t="s">
        <v>252</v>
      </c>
      <c r="G50" s="377">
        <v>8</v>
      </c>
      <c r="H50" s="379">
        <v>100059</v>
      </c>
      <c r="I50" s="403" t="str">
        <f t="shared" si="3"/>
        <v>Б-100059-13</v>
      </c>
      <c r="J50" s="381">
        <v>3</v>
      </c>
      <c r="K50" s="405">
        <v>1</v>
      </c>
      <c r="L50" s="403" t="s">
        <v>42</v>
      </c>
      <c r="M50" s="406">
        <v>1</v>
      </c>
      <c r="N50" s="403">
        <v>18</v>
      </c>
      <c r="O50" s="404" t="s">
        <v>170</v>
      </c>
      <c r="P50" s="404" t="s">
        <v>234</v>
      </c>
      <c r="Q50" s="404" t="s">
        <v>235</v>
      </c>
      <c r="R50" s="407" t="str">
        <f t="shared" si="42"/>
        <v>1000591</v>
      </c>
      <c r="S50" s="403">
        <v>1</v>
      </c>
      <c r="T50" s="404" t="s">
        <v>142</v>
      </c>
      <c r="U50" s="403">
        <v>11951.2</v>
      </c>
      <c r="V50" s="403">
        <f t="shared" si="5"/>
        <v>2151.2159999999999</v>
      </c>
      <c r="W50" s="403">
        <v>0</v>
      </c>
      <c r="X50" s="384">
        <v>148</v>
      </c>
      <c r="Y50" s="408" t="s">
        <v>47</v>
      </c>
      <c r="Z50" s="386">
        <f t="shared" si="6"/>
        <v>9799.9840000000004</v>
      </c>
      <c r="AA50" s="409">
        <f>SUM(Z46:Z50)</f>
        <v>99999.983999999997</v>
      </c>
      <c r="AB50" s="409"/>
      <c r="AC50" s="410">
        <f t="shared" si="43"/>
        <v>5975.6</v>
      </c>
      <c r="AD50" s="403"/>
      <c r="AE50" s="403"/>
      <c r="AF50" s="404" t="s">
        <v>231</v>
      </c>
      <c r="AG50" s="411">
        <v>8</v>
      </c>
      <c r="AH50" s="412">
        <v>13</v>
      </c>
      <c r="AI50" s="413" t="s">
        <v>229</v>
      </c>
      <c r="AJ50" s="404"/>
      <c r="AK50" s="404"/>
      <c r="AL50" s="407">
        <v>0</v>
      </c>
      <c r="AM50" s="403" t="s">
        <v>50</v>
      </c>
      <c r="AN50" s="403" t="s">
        <v>51</v>
      </c>
      <c r="AO50" s="403"/>
      <c r="AP50" s="407"/>
      <c r="AQ50" s="407"/>
      <c r="AR50" s="407"/>
      <c r="AS50" s="407"/>
      <c r="AU5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8, 10008, '10008/13', date'2016-03-01', date'2016-09-01', 8, 100059, 'Б-100059-13',date'2016-03-05',3, 1, 1, 'RUR', 1, 18, date'2016-03-06', date'2016-03-07', 1000591, 1, to_date('2016-03-11 00:00:00','YYYY-MM-DD HH24:MI:SS'), 11951.2, 2151.216, 0, 148, 0, 'c1', 8,null);insert into xxxx_oebs_cash_payment_test (ID, INVOICE_ID, OEBS_PAYMENT, DOC_DATE, COMISS_DATE) values (s_xxxx_oebs_cash_payment_test.NEXTVAL, 100059, 5975.6, to_date('2016-03-11 00:00:00','YYYY-MM-DD HH24:MI:SS'), date'2016-03-31' );insert into xxxx_client_discount_m  (ID,CLIENT_ID,CLIENT_AVG_DISCOUNT,DT) values (s_xxxx_client_discount_m.NEXTVAL,148, 13, date'2016-03-01');</v>
      </c>
    </row>
    <row r="51" spans="1:47" ht="15" customHeight="1" x14ac:dyDescent="0.3">
      <c r="A51" s="375">
        <v>9</v>
      </c>
      <c r="B51" s="376"/>
      <c r="C51" s="377" t="str">
        <f>"1000"&amp;A51</f>
        <v>10009</v>
      </c>
      <c r="D51" s="377" t="str">
        <f>"1000"&amp;A51&amp;"/13"</f>
        <v>10009/13</v>
      </c>
      <c r="E51" s="378" t="s">
        <v>251</v>
      </c>
      <c r="F51" s="378" t="s">
        <v>252</v>
      </c>
      <c r="G51" s="377">
        <v>8</v>
      </c>
      <c r="H51" s="379">
        <v>100060</v>
      </c>
      <c r="I51" s="380" t="str">
        <f>"Б-"&amp;H51&amp;"-13"</f>
        <v>Б-100060-13</v>
      </c>
      <c r="J51" s="381">
        <v>3</v>
      </c>
      <c r="K51" s="377">
        <v>7</v>
      </c>
      <c r="L51" s="377" t="s">
        <v>42</v>
      </c>
      <c r="M51" s="381">
        <v>1</v>
      </c>
      <c r="N51" s="377">
        <v>18</v>
      </c>
      <c r="O51" s="378" t="s">
        <v>167</v>
      </c>
      <c r="P51" s="378" t="s">
        <v>234</v>
      </c>
      <c r="Q51" s="378" t="s">
        <v>235</v>
      </c>
      <c r="R51" s="383" t="str">
        <f>H51&amp;"1"</f>
        <v>1000601</v>
      </c>
      <c r="S51" s="380">
        <v>1</v>
      </c>
      <c r="T51" s="378" t="s">
        <v>139</v>
      </c>
      <c r="U51" s="377">
        <v>10000</v>
      </c>
      <c r="V51" s="377">
        <f>U51*0.18</f>
        <v>1800</v>
      </c>
      <c r="W51" s="377">
        <v>0</v>
      </c>
      <c r="X51" s="384">
        <v>149</v>
      </c>
      <c r="Y51" s="385" t="s">
        <v>47</v>
      </c>
      <c r="Z51" s="386">
        <f t="shared" si="6"/>
        <v>8200</v>
      </c>
      <c r="AA51" s="387"/>
      <c r="AB51" s="388"/>
      <c r="AC51" s="379">
        <f>U51*0.5</f>
        <v>5000</v>
      </c>
      <c r="AD51" s="377"/>
      <c r="AE51" s="377"/>
      <c r="AF51" s="378" t="s">
        <v>231</v>
      </c>
      <c r="AG51" s="389">
        <v>8</v>
      </c>
      <c r="AH51" s="390">
        <v>13</v>
      </c>
      <c r="AI51" s="391" t="s">
        <v>229</v>
      </c>
      <c r="AJ51" s="378"/>
      <c r="AK51" s="378"/>
      <c r="AL51" s="383">
        <v>0</v>
      </c>
      <c r="AM51" s="380" t="s">
        <v>50</v>
      </c>
      <c r="AN51" s="377" t="s">
        <v>51</v>
      </c>
      <c r="AO51" s="377"/>
      <c r="AP51" s="383"/>
      <c r="AQ51" s="383"/>
      <c r="AR51" s="383"/>
      <c r="AS51" s="383">
        <v>100000.06599999999</v>
      </c>
      <c r="AU5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100060, 'Б-100060-13',date'2016-03-02',3, 7, 7, 'RUR', 1, 18, date'2016-03-06', date'2016-03-07', 1000601, 1, to_date('2016-03-07 00:00:00','YYYY-MM-DD HH24:MI:SS'), 10000, 1800, 0, 149, 0, 'c1', 8,null);insert into xxxx_oebs_cash_payment_test (ID, INVOICE_ID, OEBS_PAYMENT, DOC_DATE, COMISS_DATE) values (s_xxxx_oebs_cash_payment_test.NEXTVAL, 100060, 5000, to_date('2016-03-07 00:00:00','YYYY-MM-DD HH24:MI:SS'), date'2016-03-31' );insert into xxxx_client_discount_m  (ID,CLIENT_ID,CLIENT_AVG_DISCOUNT,DT) values (s_xxxx_client_discount_m.NEXTVAL,149, 13, date'2016-03-01');</v>
      </c>
    </row>
    <row r="52" spans="1:47" ht="15" customHeight="1" x14ac:dyDescent="0.3">
      <c r="A52" s="375">
        <v>9</v>
      </c>
      <c r="B52" s="376"/>
      <c r="C52" s="377" t="str">
        <f t="shared" ref="C52:C83" si="44">"1000"&amp;A52</f>
        <v>10009</v>
      </c>
      <c r="D52" s="377" t="str">
        <f t="shared" ref="D52:D83" si="45">"1000"&amp;A52&amp;"/13"</f>
        <v>10009/13</v>
      </c>
      <c r="E52" s="378" t="s">
        <v>251</v>
      </c>
      <c r="F52" s="378" t="s">
        <v>252</v>
      </c>
      <c r="G52" s="377">
        <v>8</v>
      </c>
      <c r="H52" s="379">
        <v>100061</v>
      </c>
      <c r="I52" s="380" t="str">
        <f t="shared" si="3"/>
        <v>Б-100061-13</v>
      </c>
      <c r="J52" s="381">
        <v>3</v>
      </c>
      <c r="K52" s="377">
        <v>7</v>
      </c>
      <c r="L52" s="377" t="s">
        <v>42</v>
      </c>
      <c r="M52" s="381">
        <v>1</v>
      </c>
      <c r="N52" s="377">
        <v>18</v>
      </c>
      <c r="O52" s="378" t="s">
        <v>168</v>
      </c>
      <c r="P52" s="378" t="s">
        <v>234</v>
      </c>
      <c r="Q52" s="378" t="s">
        <v>235</v>
      </c>
      <c r="R52" s="383" t="str">
        <f t="shared" ref="R52:R83" si="46">H52&amp;"1"</f>
        <v>1000611</v>
      </c>
      <c r="S52" s="380">
        <v>1</v>
      </c>
      <c r="T52" s="378" t="s">
        <v>140</v>
      </c>
      <c r="U52" s="377">
        <v>20000</v>
      </c>
      <c r="V52" s="377">
        <f t="shared" si="5"/>
        <v>3600</v>
      </c>
      <c r="W52" s="377">
        <v>0</v>
      </c>
      <c r="X52" s="384">
        <v>150</v>
      </c>
      <c r="Y52" s="385" t="s">
        <v>47</v>
      </c>
      <c r="Z52" s="386">
        <f t="shared" si="6"/>
        <v>16400</v>
      </c>
      <c r="AA52" s="387"/>
      <c r="AB52" s="429"/>
      <c r="AC52" s="379">
        <f t="shared" ref="AC52:AC71" si="47">U52*0.5</f>
        <v>10000</v>
      </c>
      <c r="AD52" s="377"/>
      <c r="AE52" s="377"/>
      <c r="AF52" s="378" t="s">
        <v>231</v>
      </c>
      <c r="AG52" s="389">
        <v>8</v>
      </c>
      <c r="AH52" s="395">
        <v>7</v>
      </c>
      <c r="AI52" s="391" t="s">
        <v>229</v>
      </c>
      <c r="AJ52" s="378"/>
      <c r="AK52" s="378"/>
      <c r="AL52" s="383">
        <v>0</v>
      </c>
      <c r="AM52" s="380" t="s">
        <v>50</v>
      </c>
      <c r="AN52" s="377" t="s">
        <v>51</v>
      </c>
      <c r="AO52" s="377"/>
      <c r="AP52" s="383"/>
      <c r="AQ52" s="383"/>
      <c r="AR52" s="383"/>
      <c r="AS52" s="383"/>
      <c r="AU5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100061, 'Б-100061-13',date'2016-03-03',3, 7, 7, 'RUR', 1, 18, date'2016-03-06', date'2016-03-07', 1000611, 1, to_date('2016-03-08 00:00:00','YYYY-MM-DD HH24:MI:SS'), 20000, 3600, 0, 150, 0, 'c1', 8,null);insert into xxxx_oebs_cash_payment_test (ID, INVOICE_ID, OEBS_PAYMENT, DOC_DATE, COMISS_DATE) values (s_xxxx_oebs_cash_payment_test.NEXTVAL, 100061, 10000, to_date('2016-03-08 00:00:00','YYYY-MM-DD HH24:MI:SS'), date'2016-03-31' );insert into xxxx_client_discount_m  (ID,CLIENT_ID,CLIENT_AVG_DISCOUNT,DT) values (s_xxxx_client_discount_m.NEXTVAL,150, 7, date'2016-03-01');</v>
      </c>
    </row>
    <row r="53" spans="1:47" ht="15" customHeight="1" x14ac:dyDescent="0.3">
      <c r="A53" s="375">
        <v>9</v>
      </c>
      <c r="B53" s="376"/>
      <c r="C53" s="377" t="str">
        <f t="shared" si="44"/>
        <v>10009</v>
      </c>
      <c r="D53" s="377" t="str">
        <f t="shared" si="45"/>
        <v>10009/13</v>
      </c>
      <c r="E53" s="378" t="s">
        <v>251</v>
      </c>
      <c r="F53" s="378" t="s">
        <v>252</v>
      </c>
      <c r="G53" s="377">
        <v>8</v>
      </c>
      <c r="H53" s="379">
        <v>100062</v>
      </c>
      <c r="I53" s="380" t="str">
        <f t="shared" si="3"/>
        <v>Б-100062-13</v>
      </c>
      <c r="J53" s="381">
        <v>3</v>
      </c>
      <c r="K53" s="377">
        <v>7</v>
      </c>
      <c r="L53" s="377" t="s">
        <v>42</v>
      </c>
      <c r="M53" s="381">
        <v>1</v>
      </c>
      <c r="N53" s="377">
        <v>18</v>
      </c>
      <c r="O53" s="378" t="s">
        <v>168</v>
      </c>
      <c r="P53" s="378" t="s">
        <v>234</v>
      </c>
      <c r="Q53" s="378" t="s">
        <v>235</v>
      </c>
      <c r="R53" s="383" t="str">
        <f t="shared" si="46"/>
        <v>1000621</v>
      </c>
      <c r="S53" s="380">
        <v>1</v>
      </c>
      <c r="T53" s="378" t="s">
        <v>140</v>
      </c>
      <c r="U53" s="377">
        <v>60000</v>
      </c>
      <c r="V53" s="377">
        <f t="shared" si="5"/>
        <v>10800</v>
      </c>
      <c r="W53" s="377">
        <v>0</v>
      </c>
      <c r="X53" s="384">
        <v>151</v>
      </c>
      <c r="Y53" s="385" t="s">
        <v>47</v>
      </c>
      <c r="Z53" s="386">
        <f t="shared" si="6"/>
        <v>49200</v>
      </c>
      <c r="AA53" s="387"/>
      <c r="AB53" s="429"/>
      <c r="AC53" s="379">
        <f t="shared" si="47"/>
        <v>30000</v>
      </c>
      <c r="AD53" s="377"/>
      <c r="AE53" s="377"/>
      <c r="AF53" s="378" t="s">
        <v>231</v>
      </c>
      <c r="AG53" s="389">
        <v>8</v>
      </c>
      <c r="AH53" s="395">
        <v>7</v>
      </c>
      <c r="AI53" s="391" t="s">
        <v>229</v>
      </c>
      <c r="AJ53" s="378"/>
      <c r="AK53" s="378"/>
      <c r="AL53" s="383">
        <v>0</v>
      </c>
      <c r="AM53" s="380" t="s">
        <v>50</v>
      </c>
      <c r="AN53" s="377" t="s">
        <v>51</v>
      </c>
      <c r="AO53" s="377"/>
      <c r="AP53" s="383"/>
      <c r="AQ53" s="383"/>
      <c r="AR53" s="383"/>
      <c r="AS53" s="383"/>
      <c r="AU5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100062, 'Б-100062-13',date'2016-03-03',3, 7, 7, 'RUR', 1, 18, date'2016-03-06', date'2016-03-07', 1000621, 1, to_date('2016-03-08 00:00:00','YYYY-MM-DD HH24:MI:SS'), 60000, 10800, 0, 151, 0, 'c1', 8,null);insert into xxxx_oebs_cash_payment_test (ID, INVOICE_ID, OEBS_PAYMENT, DOC_DATE, COMISS_DATE) values (s_xxxx_oebs_cash_payment_test.NEXTVAL, 100062, 30000, to_date('2016-03-08 00:00:00','YYYY-MM-DD HH24:MI:SS'), date'2016-03-31' );insert into xxxx_client_discount_m  (ID,CLIENT_ID,CLIENT_AVG_DISCOUNT,DT) values (s_xxxx_client_discount_m.NEXTVAL,151, 7, date'2016-03-01');</v>
      </c>
    </row>
    <row r="54" spans="1:47" ht="15" customHeight="1" x14ac:dyDescent="0.3">
      <c r="A54" s="375">
        <v>9</v>
      </c>
      <c r="B54" s="376"/>
      <c r="C54" s="377" t="str">
        <f t="shared" si="44"/>
        <v>10009</v>
      </c>
      <c r="D54" s="377" t="str">
        <f t="shared" si="45"/>
        <v>10009/13</v>
      </c>
      <c r="E54" s="378" t="s">
        <v>251</v>
      </c>
      <c r="F54" s="378" t="s">
        <v>252</v>
      </c>
      <c r="G54" s="377">
        <v>8</v>
      </c>
      <c r="H54" s="379">
        <v>100063</v>
      </c>
      <c r="I54" s="380" t="str">
        <f t="shared" si="3"/>
        <v>Б-100063-13</v>
      </c>
      <c r="J54" s="381">
        <v>3</v>
      </c>
      <c r="K54" s="398">
        <v>3</v>
      </c>
      <c r="L54" s="377" t="s">
        <v>42</v>
      </c>
      <c r="M54" s="381">
        <v>1</v>
      </c>
      <c r="N54" s="377">
        <v>18</v>
      </c>
      <c r="O54" s="378" t="s">
        <v>169</v>
      </c>
      <c r="P54" s="378" t="s">
        <v>234</v>
      </c>
      <c r="Q54" s="378" t="s">
        <v>235</v>
      </c>
      <c r="R54" s="383" t="str">
        <f t="shared" si="46"/>
        <v>1000631</v>
      </c>
      <c r="S54" s="380">
        <v>1</v>
      </c>
      <c r="T54" s="378" t="s">
        <v>141</v>
      </c>
      <c r="U54" s="377">
        <v>20000</v>
      </c>
      <c r="V54" s="377">
        <f t="shared" si="5"/>
        <v>3600</v>
      </c>
      <c r="W54" s="377">
        <v>0</v>
      </c>
      <c r="X54" s="384">
        <v>152</v>
      </c>
      <c r="Y54" s="385" t="s">
        <v>47</v>
      </c>
      <c r="Z54" s="386">
        <f t="shared" si="6"/>
        <v>16400</v>
      </c>
      <c r="AA54" s="387"/>
      <c r="AB54" s="396"/>
      <c r="AC54" s="379">
        <f t="shared" si="47"/>
        <v>10000</v>
      </c>
      <c r="AD54" s="377"/>
      <c r="AE54" s="377"/>
      <c r="AF54" s="378" t="s">
        <v>231</v>
      </c>
      <c r="AG54" s="389">
        <v>8</v>
      </c>
      <c r="AH54" s="397">
        <v>20</v>
      </c>
      <c r="AI54" s="391" t="s">
        <v>229</v>
      </c>
      <c r="AJ54" s="378"/>
      <c r="AK54" s="378"/>
      <c r="AL54" s="383">
        <v>0</v>
      </c>
      <c r="AM54" s="380" t="s">
        <v>50</v>
      </c>
      <c r="AN54" s="377" t="s">
        <v>51</v>
      </c>
      <c r="AO54" s="377"/>
      <c r="AP54" s="383"/>
      <c r="AQ54" s="383"/>
      <c r="AR54" s="383"/>
      <c r="AS54" s="383"/>
      <c r="AU5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100063, 'Б-100063-13',date'2016-03-04',3, 3, 3, 'RUR', 1, 18, date'2016-03-06', date'2016-03-07', 1000631, 1, to_date('2016-03-09 00:00:00','YYYY-MM-DD HH24:MI:SS'), 20000, 3600, 0, 152, 0, 'c1', 8,null);insert into xxxx_oebs_cash_payment_test (ID, INVOICE_ID, OEBS_PAYMENT, DOC_DATE, COMISS_DATE) values (s_xxxx_oebs_cash_payment_test.NEXTVAL, 100063, 10000, to_date('2016-03-09 00:00:00','YYYY-MM-DD HH24:MI:SS'), date'2016-03-31' );insert into xxxx_client_discount_m  (ID,CLIENT_ID,CLIENT_AVG_DISCOUNT,DT) values (s_xxxx_client_discount_m.NEXTVAL,152, 20, date'2016-03-01');</v>
      </c>
    </row>
    <row r="55" spans="1:47" s="330" customFormat="1" ht="15" customHeight="1" x14ac:dyDescent="0.3">
      <c r="A55" s="430">
        <v>9</v>
      </c>
      <c r="B55" s="440"/>
      <c r="C55" s="403" t="str">
        <f t="shared" si="44"/>
        <v>10009</v>
      </c>
      <c r="D55" s="403" t="str">
        <f t="shared" si="45"/>
        <v>10009/13</v>
      </c>
      <c r="E55" s="404" t="s">
        <v>251</v>
      </c>
      <c r="F55" s="404" t="s">
        <v>252</v>
      </c>
      <c r="G55" s="377">
        <v>8</v>
      </c>
      <c r="H55" s="379">
        <v>100064</v>
      </c>
      <c r="I55" s="403" t="str">
        <f t="shared" si="3"/>
        <v>Б-100064-13</v>
      </c>
      <c r="J55" s="381">
        <v>3</v>
      </c>
      <c r="K55" s="405">
        <v>1</v>
      </c>
      <c r="L55" s="403" t="s">
        <v>42</v>
      </c>
      <c r="M55" s="406">
        <v>1</v>
      </c>
      <c r="N55" s="403">
        <v>18</v>
      </c>
      <c r="O55" s="404" t="s">
        <v>170</v>
      </c>
      <c r="P55" s="404" t="s">
        <v>234</v>
      </c>
      <c r="Q55" s="404" t="s">
        <v>235</v>
      </c>
      <c r="R55" s="407" t="str">
        <f t="shared" si="46"/>
        <v>1000641</v>
      </c>
      <c r="S55" s="403">
        <v>1</v>
      </c>
      <c r="T55" s="404" t="s">
        <v>142</v>
      </c>
      <c r="U55" s="403">
        <v>11951.3</v>
      </c>
      <c r="V55" s="403">
        <f t="shared" si="5"/>
        <v>2151.2339999999999</v>
      </c>
      <c r="W55" s="403">
        <v>0</v>
      </c>
      <c r="X55" s="384">
        <v>153</v>
      </c>
      <c r="Y55" s="408" t="s">
        <v>47</v>
      </c>
      <c r="Z55" s="386">
        <f t="shared" si="6"/>
        <v>9800.0659999999989</v>
      </c>
      <c r="AA55" s="409">
        <f>SUM(Z51:Z55)</f>
        <v>100000.06599999999</v>
      </c>
      <c r="AB55" s="409"/>
      <c r="AC55" s="410">
        <f t="shared" si="47"/>
        <v>5975.65</v>
      </c>
      <c r="AD55" s="403"/>
      <c r="AE55" s="403"/>
      <c r="AF55" s="404" t="s">
        <v>231</v>
      </c>
      <c r="AG55" s="411">
        <v>8</v>
      </c>
      <c r="AH55" s="412">
        <v>13</v>
      </c>
      <c r="AI55" s="413" t="s">
        <v>229</v>
      </c>
      <c r="AJ55" s="404"/>
      <c r="AK55" s="404"/>
      <c r="AL55" s="407">
        <v>0</v>
      </c>
      <c r="AM55" s="403" t="s">
        <v>50</v>
      </c>
      <c r="AN55" s="403" t="s">
        <v>51</v>
      </c>
      <c r="AO55" s="403"/>
      <c r="AP55" s="407"/>
      <c r="AQ55" s="407"/>
      <c r="AR55" s="407"/>
      <c r="AS55" s="407"/>
      <c r="AU5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9, 10009, '10009/13', date'2016-03-01', date'2016-09-01', 8, 100064, 'Б-100064-13',date'2016-03-05',3, 1, 1, 'RUR', 1, 18, date'2016-03-06', date'2016-03-07', 1000641, 1, to_date('2016-03-11 00:00:00','YYYY-MM-DD HH24:MI:SS'), 11951.3, 2151.234, 0, 153, 0, 'c1', 8,null);insert into xxxx_oebs_cash_payment_test (ID, INVOICE_ID, OEBS_PAYMENT, DOC_DATE, COMISS_DATE) values (s_xxxx_oebs_cash_payment_test.NEXTVAL, 100064, 5975.65, to_date('2016-03-11 00:00:00','YYYY-MM-DD HH24:MI:SS'), date'2016-03-31' );insert into xxxx_client_discount_m  (ID,CLIENT_ID,CLIENT_AVG_DISCOUNT,DT) values (s_xxxx_client_discount_m.NEXTVAL,153, 13, date'2016-03-01');</v>
      </c>
    </row>
    <row r="56" spans="1:47" s="329" customFormat="1" ht="15" customHeight="1" x14ac:dyDescent="0.3">
      <c r="A56" s="375">
        <v>10</v>
      </c>
      <c r="B56" s="439"/>
      <c r="C56" s="12" t="str">
        <f t="shared" si="44"/>
        <v>100010</v>
      </c>
      <c r="D56" s="12" t="str">
        <f t="shared" si="45"/>
        <v>100010/13</v>
      </c>
      <c r="E56" s="158" t="s">
        <v>251</v>
      </c>
      <c r="F56" s="158" t="s">
        <v>252</v>
      </c>
      <c r="G56" s="377">
        <v>8</v>
      </c>
      <c r="H56" s="379">
        <v>100065</v>
      </c>
      <c r="I56" s="15" t="str">
        <f t="shared" si="3"/>
        <v>Б-100065-13</v>
      </c>
      <c r="J56" s="381">
        <v>3</v>
      </c>
      <c r="K56" s="12">
        <v>1</v>
      </c>
      <c r="L56" s="12" t="s">
        <v>42</v>
      </c>
      <c r="M56" s="16">
        <v>1</v>
      </c>
      <c r="N56" s="12">
        <v>18</v>
      </c>
      <c r="O56" s="13" t="s">
        <v>240</v>
      </c>
      <c r="P56" s="13" t="s">
        <v>244</v>
      </c>
      <c r="Q56" s="13" t="s">
        <v>245</v>
      </c>
      <c r="R56" s="17" t="str">
        <f t="shared" si="46"/>
        <v>1000651</v>
      </c>
      <c r="S56" s="15">
        <v>1</v>
      </c>
      <c r="T56" s="13" t="s">
        <v>143</v>
      </c>
      <c r="U56" s="12">
        <v>100000</v>
      </c>
      <c r="V56" s="12">
        <f t="shared" si="5"/>
        <v>18000</v>
      </c>
      <c r="W56" s="12">
        <v>0</v>
      </c>
      <c r="X56" s="384">
        <v>154</v>
      </c>
      <c r="Y56" s="19" t="s">
        <v>47</v>
      </c>
      <c r="Z56" s="20">
        <f t="shared" si="6"/>
        <v>82000</v>
      </c>
      <c r="AA56" s="21"/>
      <c r="AB56" s="22"/>
      <c r="AC56" s="14">
        <f t="shared" si="47"/>
        <v>50000</v>
      </c>
      <c r="AD56" s="12"/>
      <c r="AE56" s="12"/>
      <c r="AF56" s="78" t="s">
        <v>231</v>
      </c>
      <c r="AG56" s="23">
        <v>8</v>
      </c>
      <c r="AH56" s="24">
        <v>13</v>
      </c>
      <c r="AI56" s="25" t="s">
        <v>49</v>
      </c>
      <c r="AJ56" s="13"/>
      <c r="AK56" s="13"/>
      <c r="AL56" s="17">
        <v>0</v>
      </c>
      <c r="AM56" s="15" t="s">
        <v>50</v>
      </c>
      <c r="AN56" s="12" t="s">
        <v>51</v>
      </c>
      <c r="AO56" s="12"/>
      <c r="AP56" s="17"/>
      <c r="AQ56" s="17"/>
      <c r="AR56" s="17"/>
      <c r="AU56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100065, 'Б-100065-13',date'2016-04-02',3,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57" spans="1:47" s="329" customFormat="1" ht="15" customHeight="1" x14ac:dyDescent="0.3">
      <c r="A57" s="375">
        <v>10</v>
      </c>
      <c r="B57" s="439"/>
      <c r="C57" s="12" t="str">
        <f t="shared" si="44"/>
        <v>100010</v>
      </c>
      <c r="D57" s="12" t="str">
        <f t="shared" si="45"/>
        <v>100010/13</v>
      </c>
      <c r="E57" s="158" t="s">
        <v>251</v>
      </c>
      <c r="F57" s="158" t="s">
        <v>252</v>
      </c>
      <c r="G57" s="377">
        <v>8</v>
      </c>
      <c r="H57" s="379">
        <v>100066</v>
      </c>
      <c r="I57" s="15" t="str">
        <f t="shared" si="3"/>
        <v>Б-100066-13</v>
      </c>
      <c r="J57" s="381">
        <v>3</v>
      </c>
      <c r="K57" s="12">
        <v>2</v>
      </c>
      <c r="L57" s="12" t="s">
        <v>42</v>
      </c>
      <c r="M57" s="16">
        <v>1</v>
      </c>
      <c r="N57" s="12">
        <v>18</v>
      </c>
      <c r="O57" s="13" t="s">
        <v>241</v>
      </c>
      <c r="P57" s="13" t="s">
        <v>244</v>
      </c>
      <c r="Q57" s="13" t="s">
        <v>245</v>
      </c>
      <c r="R57" s="17" t="str">
        <f t="shared" si="46"/>
        <v>1000661</v>
      </c>
      <c r="S57" s="15">
        <v>1</v>
      </c>
      <c r="T57" s="13" t="s">
        <v>144</v>
      </c>
      <c r="U57" s="12">
        <v>90000</v>
      </c>
      <c r="V57" s="12">
        <f t="shared" si="5"/>
        <v>16200</v>
      </c>
      <c r="W57" s="12">
        <v>0</v>
      </c>
      <c r="X57" s="384">
        <v>155</v>
      </c>
      <c r="Y57" s="19" t="s">
        <v>47</v>
      </c>
      <c r="Z57" s="20">
        <f t="shared" si="6"/>
        <v>73800</v>
      </c>
      <c r="AA57" s="21"/>
      <c r="AB57" s="26"/>
      <c r="AC57" s="14">
        <f t="shared" si="47"/>
        <v>45000</v>
      </c>
      <c r="AD57" s="12"/>
      <c r="AE57" s="12"/>
      <c r="AF57" s="78" t="s">
        <v>231</v>
      </c>
      <c r="AG57" s="23">
        <v>8</v>
      </c>
      <c r="AH57" s="27">
        <v>7</v>
      </c>
      <c r="AI57" s="25" t="s">
        <v>49</v>
      </c>
      <c r="AJ57" s="13"/>
      <c r="AK57" s="13"/>
      <c r="AL57" s="17">
        <v>0</v>
      </c>
      <c r="AM57" s="15" t="s">
        <v>50</v>
      </c>
      <c r="AN57" s="12" t="s">
        <v>51</v>
      </c>
      <c r="AO57" s="12"/>
      <c r="AP57" s="17"/>
      <c r="AQ57" s="17"/>
      <c r="AR57" s="17"/>
      <c r="AU57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100066, 'Б-100066-13',date'2016-04-03',3,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58" spans="1:47" s="329" customFormat="1" ht="15" customHeight="1" x14ac:dyDescent="0.3">
      <c r="A58" s="375">
        <v>10</v>
      </c>
      <c r="B58" s="439"/>
      <c r="C58" s="12" t="str">
        <f t="shared" si="44"/>
        <v>100010</v>
      </c>
      <c r="D58" s="12" t="str">
        <f t="shared" si="45"/>
        <v>100010/13</v>
      </c>
      <c r="E58" s="158" t="s">
        <v>251</v>
      </c>
      <c r="F58" s="158" t="s">
        <v>252</v>
      </c>
      <c r="G58" s="377">
        <v>8</v>
      </c>
      <c r="H58" s="379">
        <v>100067</v>
      </c>
      <c r="I58" s="15" t="str">
        <f t="shared" si="3"/>
        <v>Б-100067-13</v>
      </c>
      <c r="J58" s="381">
        <v>3</v>
      </c>
      <c r="K58" s="12">
        <v>7</v>
      </c>
      <c r="L58" s="12" t="s">
        <v>42</v>
      </c>
      <c r="M58" s="16">
        <v>1</v>
      </c>
      <c r="N58" s="12">
        <v>18</v>
      </c>
      <c r="O58" s="13" t="s">
        <v>241</v>
      </c>
      <c r="P58" s="13" t="s">
        <v>244</v>
      </c>
      <c r="Q58" s="13" t="s">
        <v>245</v>
      </c>
      <c r="R58" s="17" t="str">
        <f t="shared" si="46"/>
        <v>1000671</v>
      </c>
      <c r="S58" s="15">
        <v>1</v>
      </c>
      <c r="T58" s="13" t="s">
        <v>144</v>
      </c>
      <c r="U58" s="12">
        <v>90000</v>
      </c>
      <c r="V58" s="12">
        <f t="shared" si="5"/>
        <v>16200</v>
      </c>
      <c r="W58" s="12">
        <v>0</v>
      </c>
      <c r="X58" s="384">
        <v>156</v>
      </c>
      <c r="Y58" s="19" t="s">
        <v>47</v>
      </c>
      <c r="Z58" s="20">
        <f t="shared" si="6"/>
        <v>73800</v>
      </c>
      <c r="AA58" s="21"/>
      <c r="AB58" s="26"/>
      <c r="AC58" s="14">
        <f t="shared" si="47"/>
        <v>45000</v>
      </c>
      <c r="AD58" s="12"/>
      <c r="AE58" s="12"/>
      <c r="AF58" s="78" t="s">
        <v>231</v>
      </c>
      <c r="AG58" s="23">
        <v>8</v>
      </c>
      <c r="AH58" s="27">
        <v>7</v>
      </c>
      <c r="AI58" s="25" t="s">
        <v>49</v>
      </c>
      <c r="AJ58" s="13"/>
      <c r="AK58" s="13"/>
      <c r="AL58" s="17">
        <v>0</v>
      </c>
      <c r="AM58" s="15" t="s">
        <v>50</v>
      </c>
      <c r="AN58" s="12" t="s">
        <v>51</v>
      </c>
      <c r="AO58" s="12"/>
      <c r="AP58" s="17"/>
      <c r="AQ58" s="17"/>
      <c r="AR58" s="17"/>
      <c r="AU58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100067, 'Б-100067-13',date'2016-04-03',3,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59" spans="1:47" s="329" customFormat="1" ht="15" customHeight="1" x14ac:dyDescent="0.3">
      <c r="A59" s="375">
        <v>10</v>
      </c>
      <c r="B59" s="439"/>
      <c r="C59" s="12" t="str">
        <f t="shared" si="44"/>
        <v>100010</v>
      </c>
      <c r="D59" s="12" t="str">
        <f t="shared" si="45"/>
        <v>100010/13</v>
      </c>
      <c r="E59" s="158" t="s">
        <v>251</v>
      </c>
      <c r="F59" s="158" t="s">
        <v>252</v>
      </c>
      <c r="G59" s="377">
        <v>8</v>
      </c>
      <c r="H59" s="379">
        <v>100068</v>
      </c>
      <c r="I59" s="15" t="str">
        <f t="shared" si="3"/>
        <v>Б-100068-13</v>
      </c>
      <c r="J59" s="381">
        <v>3</v>
      </c>
      <c r="K59" s="28">
        <v>7</v>
      </c>
      <c r="L59" s="12" t="s">
        <v>42</v>
      </c>
      <c r="M59" s="16">
        <v>1</v>
      </c>
      <c r="N59" s="12">
        <v>18</v>
      </c>
      <c r="O59" s="13" t="s">
        <v>242</v>
      </c>
      <c r="P59" s="13" t="s">
        <v>244</v>
      </c>
      <c r="Q59" s="13" t="s">
        <v>245</v>
      </c>
      <c r="R59" s="17" t="str">
        <f t="shared" si="46"/>
        <v>1000681</v>
      </c>
      <c r="S59" s="15">
        <v>1</v>
      </c>
      <c r="T59" s="13" t="s">
        <v>145</v>
      </c>
      <c r="U59" s="12">
        <v>80000</v>
      </c>
      <c r="V59" s="12">
        <f t="shared" si="5"/>
        <v>14400</v>
      </c>
      <c r="W59" s="12">
        <v>0</v>
      </c>
      <c r="X59" s="384">
        <v>157</v>
      </c>
      <c r="Y59" s="19" t="s">
        <v>47</v>
      </c>
      <c r="Z59" s="20">
        <f t="shared" si="6"/>
        <v>65600</v>
      </c>
      <c r="AA59" s="21"/>
      <c r="AB59" s="29"/>
      <c r="AC59" s="14">
        <f t="shared" si="47"/>
        <v>40000</v>
      </c>
      <c r="AD59" s="12"/>
      <c r="AE59" s="12"/>
      <c r="AF59" s="78" t="s">
        <v>231</v>
      </c>
      <c r="AG59" s="23">
        <v>8</v>
      </c>
      <c r="AH59" s="30">
        <v>20</v>
      </c>
      <c r="AI59" s="25" t="s">
        <v>49</v>
      </c>
      <c r="AJ59" s="13"/>
      <c r="AK59" s="13"/>
      <c r="AL59" s="17">
        <v>0</v>
      </c>
      <c r="AM59" s="15" t="s">
        <v>50</v>
      </c>
      <c r="AN59" s="12" t="s">
        <v>51</v>
      </c>
      <c r="AO59" s="12"/>
      <c r="AP59" s="17"/>
      <c r="AQ59" s="17"/>
      <c r="AR59" s="17"/>
      <c r="AU59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100068, 'Б-100068-13',date'2016-04-04',3,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60" spans="1:47" s="329" customFormat="1" ht="15" customHeight="1" x14ac:dyDescent="0.3">
      <c r="A60" s="375">
        <v>10</v>
      </c>
      <c r="B60" s="439"/>
      <c r="C60" s="33" t="str">
        <f t="shared" si="44"/>
        <v>100010</v>
      </c>
      <c r="D60" s="33" t="str">
        <f t="shared" si="45"/>
        <v>100010/13</v>
      </c>
      <c r="E60" s="159" t="s">
        <v>251</v>
      </c>
      <c r="F60" s="159" t="s">
        <v>252</v>
      </c>
      <c r="G60" s="377">
        <v>8</v>
      </c>
      <c r="H60" s="379">
        <v>100069</v>
      </c>
      <c r="I60" s="33" t="str">
        <f t="shared" si="3"/>
        <v>Б-100069-13</v>
      </c>
      <c r="J60" s="381">
        <v>3</v>
      </c>
      <c r="K60" s="35">
        <v>3</v>
      </c>
      <c r="L60" s="33" t="s">
        <v>42</v>
      </c>
      <c r="M60" s="36">
        <v>1</v>
      </c>
      <c r="N60" s="33">
        <v>18</v>
      </c>
      <c r="O60" s="34" t="s">
        <v>243</v>
      </c>
      <c r="P60" s="34" t="s">
        <v>244</v>
      </c>
      <c r="Q60" s="34" t="s">
        <v>245</v>
      </c>
      <c r="R60" s="37" t="str">
        <f t="shared" si="46"/>
        <v>1000691</v>
      </c>
      <c r="S60" s="33">
        <v>1</v>
      </c>
      <c r="T60" s="34" t="s">
        <v>146</v>
      </c>
      <c r="U60" s="33">
        <v>60000</v>
      </c>
      <c r="V60" s="33">
        <f t="shared" si="5"/>
        <v>10800</v>
      </c>
      <c r="W60" s="33">
        <v>0</v>
      </c>
      <c r="X60" s="384">
        <v>158</v>
      </c>
      <c r="Y60" s="38" t="s">
        <v>47</v>
      </c>
      <c r="Z60" s="106">
        <f t="shared" si="6"/>
        <v>49200</v>
      </c>
      <c r="AA60" s="39"/>
      <c r="AB60" s="39"/>
      <c r="AC60" s="40">
        <f t="shared" si="47"/>
        <v>30000</v>
      </c>
      <c r="AD60" s="33"/>
      <c r="AE60" s="33"/>
      <c r="AF60" s="96" t="s">
        <v>231</v>
      </c>
      <c r="AG60" s="41">
        <v>8</v>
      </c>
      <c r="AH60" s="42">
        <v>13</v>
      </c>
      <c r="AI60" s="43" t="s">
        <v>49</v>
      </c>
      <c r="AJ60" s="34"/>
      <c r="AK60" s="34"/>
      <c r="AL60" s="37">
        <v>0</v>
      </c>
      <c r="AM60" s="33" t="s">
        <v>50</v>
      </c>
      <c r="AN60" s="33" t="s">
        <v>51</v>
      </c>
      <c r="AO60" s="33"/>
      <c r="AP60" s="37"/>
      <c r="AQ60" s="37"/>
      <c r="AR60" s="37"/>
      <c r="AU60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100069, 'Б-100069-13',date'2016-04-05',3,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61" spans="1:47" s="329" customFormat="1" ht="15" customHeight="1" x14ac:dyDescent="0.3">
      <c r="A61" s="375">
        <v>11</v>
      </c>
      <c r="B61" s="439"/>
      <c r="C61" s="377" t="str">
        <f t="shared" si="44"/>
        <v>100011</v>
      </c>
      <c r="D61" s="377" t="str">
        <f t="shared" si="45"/>
        <v>100011/13</v>
      </c>
      <c r="E61" s="378" t="s">
        <v>251</v>
      </c>
      <c r="F61" s="378" t="s">
        <v>252</v>
      </c>
      <c r="G61" s="377">
        <v>8</v>
      </c>
      <c r="H61" s="379">
        <v>100070</v>
      </c>
      <c r="I61" s="380" t="str">
        <f t="shared" si="3"/>
        <v>Б-100070-13</v>
      </c>
      <c r="J61" s="381">
        <v>3</v>
      </c>
      <c r="K61" s="377">
        <v>7</v>
      </c>
      <c r="L61" s="377" t="s">
        <v>42</v>
      </c>
      <c r="M61" s="381">
        <v>1</v>
      </c>
      <c r="N61" s="377">
        <v>18</v>
      </c>
      <c r="O61" s="378" t="s">
        <v>167</v>
      </c>
      <c r="P61" s="378" t="s">
        <v>234</v>
      </c>
      <c r="Q61" s="378" t="s">
        <v>235</v>
      </c>
      <c r="R61" s="383" t="str">
        <f t="shared" si="46"/>
        <v>1000701</v>
      </c>
      <c r="S61" s="380">
        <v>1</v>
      </c>
      <c r="T61" s="378" t="s">
        <v>139</v>
      </c>
      <c r="U61" s="377">
        <v>100000</v>
      </c>
      <c r="V61" s="377">
        <f t="shared" si="5"/>
        <v>18000</v>
      </c>
      <c r="W61" s="377">
        <v>0</v>
      </c>
      <c r="X61" s="384">
        <v>159</v>
      </c>
      <c r="Y61" s="385" t="s">
        <v>47</v>
      </c>
      <c r="Z61" s="386">
        <f t="shared" si="6"/>
        <v>82000</v>
      </c>
      <c r="AA61" s="387"/>
      <c r="AB61" s="388"/>
      <c r="AC61" s="379">
        <f t="shared" si="47"/>
        <v>50000</v>
      </c>
      <c r="AD61" s="377"/>
      <c r="AE61" s="377"/>
      <c r="AF61" s="378" t="s">
        <v>231</v>
      </c>
      <c r="AG61" s="389">
        <v>8</v>
      </c>
      <c r="AH61" s="390">
        <v>13</v>
      </c>
      <c r="AI61" s="391" t="s">
        <v>229</v>
      </c>
      <c r="AJ61" s="378"/>
      <c r="AK61" s="378"/>
      <c r="AL61" s="383">
        <v>0</v>
      </c>
      <c r="AM61" s="380" t="s">
        <v>50</v>
      </c>
      <c r="AN61" s="377" t="s">
        <v>51</v>
      </c>
      <c r="AO61" s="377"/>
      <c r="AP61" s="383"/>
      <c r="AQ61" s="383"/>
      <c r="AR61" s="383"/>
      <c r="AS61" s="383" t="s">
        <v>52</v>
      </c>
      <c r="AU61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100070, 'Б-100070-13',date'2016-03-02',3,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62" spans="1:47" s="329" customFormat="1" ht="15" customHeight="1" x14ac:dyDescent="0.3">
      <c r="A62" s="375">
        <v>11</v>
      </c>
      <c r="B62" s="439"/>
      <c r="C62" s="377" t="str">
        <f t="shared" si="44"/>
        <v>100011</v>
      </c>
      <c r="D62" s="377" t="str">
        <f t="shared" si="45"/>
        <v>100011/13</v>
      </c>
      <c r="E62" s="378" t="s">
        <v>251</v>
      </c>
      <c r="F62" s="378" t="s">
        <v>252</v>
      </c>
      <c r="G62" s="377">
        <v>8</v>
      </c>
      <c r="H62" s="379">
        <v>100071</v>
      </c>
      <c r="I62" s="380" t="str">
        <f t="shared" si="3"/>
        <v>Б-100071-13</v>
      </c>
      <c r="J62" s="381">
        <v>3</v>
      </c>
      <c r="K62" s="377">
        <v>7</v>
      </c>
      <c r="L62" s="377" t="s">
        <v>42</v>
      </c>
      <c r="M62" s="381">
        <v>1</v>
      </c>
      <c r="N62" s="377">
        <v>18</v>
      </c>
      <c r="O62" s="378" t="s">
        <v>168</v>
      </c>
      <c r="P62" s="378" t="s">
        <v>234</v>
      </c>
      <c r="Q62" s="378" t="s">
        <v>235</v>
      </c>
      <c r="R62" s="383" t="str">
        <f t="shared" si="46"/>
        <v>1000711</v>
      </c>
      <c r="S62" s="380">
        <v>1</v>
      </c>
      <c r="T62" s="378" t="s">
        <v>140</v>
      </c>
      <c r="U62" s="377">
        <v>90000</v>
      </c>
      <c r="V62" s="377">
        <f t="shared" si="5"/>
        <v>16200</v>
      </c>
      <c r="W62" s="377">
        <v>0</v>
      </c>
      <c r="X62" s="384">
        <v>160</v>
      </c>
      <c r="Y62" s="385" t="s">
        <v>47</v>
      </c>
      <c r="Z62" s="386">
        <f t="shared" si="6"/>
        <v>73800</v>
      </c>
      <c r="AA62" s="387"/>
      <c r="AB62" s="429"/>
      <c r="AC62" s="379">
        <f t="shared" si="47"/>
        <v>45000</v>
      </c>
      <c r="AD62" s="377"/>
      <c r="AE62" s="377"/>
      <c r="AF62" s="378" t="s">
        <v>231</v>
      </c>
      <c r="AG62" s="389">
        <v>8</v>
      </c>
      <c r="AH62" s="395">
        <v>7</v>
      </c>
      <c r="AI62" s="391" t="s">
        <v>229</v>
      </c>
      <c r="AJ62" s="378"/>
      <c r="AK62" s="378"/>
      <c r="AL62" s="383">
        <v>0</v>
      </c>
      <c r="AM62" s="380" t="s">
        <v>50</v>
      </c>
      <c r="AN62" s="377" t="s">
        <v>51</v>
      </c>
      <c r="AO62" s="377"/>
      <c r="AP62" s="383"/>
      <c r="AQ62" s="383"/>
      <c r="AR62" s="383"/>
      <c r="AS62" s="383"/>
      <c r="AU62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100071, 'Б-100071-13',date'2016-03-03',3,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63" spans="1:47" s="329" customFormat="1" ht="15" customHeight="1" x14ac:dyDescent="0.3">
      <c r="A63" s="375">
        <v>11</v>
      </c>
      <c r="B63" s="439"/>
      <c r="C63" s="377" t="str">
        <f t="shared" si="44"/>
        <v>100011</v>
      </c>
      <c r="D63" s="377" t="str">
        <f t="shared" si="45"/>
        <v>100011/13</v>
      </c>
      <c r="E63" s="378" t="s">
        <v>251</v>
      </c>
      <c r="F63" s="378" t="s">
        <v>252</v>
      </c>
      <c r="G63" s="377">
        <v>8</v>
      </c>
      <c r="H63" s="379">
        <v>100072</v>
      </c>
      <c r="I63" s="380" t="str">
        <f t="shared" si="3"/>
        <v>Б-100072-13</v>
      </c>
      <c r="J63" s="381">
        <v>3</v>
      </c>
      <c r="K63" s="377">
        <v>7</v>
      </c>
      <c r="L63" s="377" t="s">
        <v>42</v>
      </c>
      <c r="M63" s="381">
        <v>1</v>
      </c>
      <c r="N63" s="377">
        <v>18</v>
      </c>
      <c r="O63" s="378" t="s">
        <v>168</v>
      </c>
      <c r="P63" s="378" t="s">
        <v>234</v>
      </c>
      <c r="Q63" s="378" t="s">
        <v>235</v>
      </c>
      <c r="R63" s="383" t="str">
        <f t="shared" si="46"/>
        <v>1000721</v>
      </c>
      <c r="S63" s="380">
        <v>1</v>
      </c>
      <c r="T63" s="378" t="s">
        <v>140</v>
      </c>
      <c r="U63" s="377">
        <v>90000</v>
      </c>
      <c r="V63" s="377">
        <f t="shared" si="5"/>
        <v>16200</v>
      </c>
      <c r="W63" s="377">
        <v>0</v>
      </c>
      <c r="X63" s="384">
        <v>161</v>
      </c>
      <c r="Y63" s="385" t="s">
        <v>47</v>
      </c>
      <c r="Z63" s="386">
        <f t="shared" si="6"/>
        <v>73800</v>
      </c>
      <c r="AA63" s="387"/>
      <c r="AB63" s="429"/>
      <c r="AC63" s="379">
        <f t="shared" si="47"/>
        <v>45000</v>
      </c>
      <c r="AD63" s="377"/>
      <c r="AE63" s="377"/>
      <c r="AF63" s="378" t="s">
        <v>231</v>
      </c>
      <c r="AG63" s="389">
        <v>8</v>
      </c>
      <c r="AH63" s="395">
        <v>7</v>
      </c>
      <c r="AI63" s="391" t="s">
        <v>229</v>
      </c>
      <c r="AJ63" s="378"/>
      <c r="AK63" s="378"/>
      <c r="AL63" s="383">
        <v>0</v>
      </c>
      <c r="AM63" s="380" t="s">
        <v>50</v>
      </c>
      <c r="AN63" s="377" t="s">
        <v>51</v>
      </c>
      <c r="AO63" s="377"/>
      <c r="AP63" s="383"/>
      <c r="AQ63" s="383"/>
      <c r="AR63" s="383"/>
      <c r="AS63" s="383"/>
      <c r="AU63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100072, 'Б-100072-13',date'2016-03-03',3,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64" spans="1:47" s="329" customFormat="1" ht="15" customHeight="1" x14ac:dyDescent="0.3">
      <c r="A64" s="375">
        <v>11</v>
      </c>
      <c r="B64" s="439"/>
      <c r="C64" s="377" t="str">
        <f t="shared" si="44"/>
        <v>100011</v>
      </c>
      <c r="D64" s="377" t="str">
        <f t="shared" si="45"/>
        <v>100011/13</v>
      </c>
      <c r="E64" s="378" t="s">
        <v>251</v>
      </c>
      <c r="F64" s="378" t="s">
        <v>252</v>
      </c>
      <c r="G64" s="377">
        <v>8</v>
      </c>
      <c r="H64" s="379">
        <v>100073</v>
      </c>
      <c r="I64" s="380" t="str">
        <f t="shared" si="3"/>
        <v>Б-100073-13</v>
      </c>
      <c r="J64" s="381">
        <v>3</v>
      </c>
      <c r="K64" s="398">
        <v>19</v>
      </c>
      <c r="L64" s="377" t="s">
        <v>42</v>
      </c>
      <c r="M64" s="381">
        <v>1</v>
      </c>
      <c r="N64" s="377">
        <v>18</v>
      </c>
      <c r="O64" s="378" t="s">
        <v>169</v>
      </c>
      <c r="P64" s="378" t="s">
        <v>234</v>
      </c>
      <c r="Q64" s="378" t="s">
        <v>235</v>
      </c>
      <c r="R64" s="383" t="str">
        <f t="shared" si="46"/>
        <v>1000731</v>
      </c>
      <c r="S64" s="380">
        <v>1</v>
      </c>
      <c r="T64" s="378" t="s">
        <v>141</v>
      </c>
      <c r="U64" s="377">
        <v>80000</v>
      </c>
      <c r="V64" s="377">
        <f t="shared" si="5"/>
        <v>14400</v>
      </c>
      <c r="W64" s="377">
        <v>0</v>
      </c>
      <c r="X64" s="384">
        <v>162</v>
      </c>
      <c r="Y64" s="385" t="s">
        <v>47</v>
      </c>
      <c r="Z64" s="386">
        <f t="shared" si="6"/>
        <v>65600</v>
      </c>
      <c r="AA64" s="387"/>
      <c r="AB64" s="396"/>
      <c r="AC64" s="379">
        <f t="shared" si="47"/>
        <v>40000</v>
      </c>
      <c r="AD64" s="377"/>
      <c r="AE64" s="377"/>
      <c r="AF64" s="378" t="s">
        <v>231</v>
      </c>
      <c r="AG64" s="389">
        <v>8</v>
      </c>
      <c r="AH64" s="397">
        <v>20</v>
      </c>
      <c r="AI64" s="391" t="s">
        <v>229</v>
      </c>
      <c r="AJ64" s="378"/>
      <c r="AK64" s="378"/>
      <c r="AL64" s="383">
        <v>0</v>
      </c>
      <c r="AM64" s="380" t="s">
        <v>50</v>
      </c>
      <c r="AN64" s="377" t="s">
        <v>51</v>
      </c>
      <c r="AO64" s="377"/>
      <c r="AP64" s="383"/>
      <c r="AQ64" s="383"/>
      <c r="AR64" s="383"/>
      <c r="AS64" s="383"/>
      <c r="AU64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100073, 'Б-100073-13',date'2016-03-04',3,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65" spans="1:47" s="329" customFormat="1" ht="15" customHeight="1" x14ac:dyDescent="0.3">
      <c r="A65" s="375">
        <v>11</v>
      </c>
      <c r="B65" s="439"/>
      <c r="C65" s="403" t="str">
        <f t="shared" si="44"/>
        <v>100011</v>
      </c>
      <c r="D65" s="403" t="str">
        <f t="shared" si="45"/>
        <v>100011/13</v>
      </c>
      <c r="E65" s="378" t="s">
        <v>251</v>
      </c>
      <c r="F65" s="378" t="s">
        <v>252</v>
      </c>
      <c r="G65" s="377">
        <v>8</v>
      </c>
      <c r="H65" s="379">
        <v>100074</v>
      </c>
      <c r="I65" s="403" t="str">
        <f t="shared" si="3"/>
        <v>Б-100074-13</v>
      </c>
      <c r="J65" s="381">
        <v>3</v>
      </c>
      <c r="K65" s="405">
        <v>1</v>
      </c>
      <c r="L65" s="403" t="s">
        <v>42</v>
      </c>
      <c r="M65" s="406">
        <v>1</v>
      </c>
      <c r="N65" s="403">
        <v>18</v>
      </c>
      <c r="O65" s="404" t="s">
        <v>170</v>
      </c>
      <c r="P65" s="404" t="s">
        <v>234</v>
      </c>
      <c r="Q65" s="404" t="s">
        <v>235</v>
      </c>
      <c r="R65" s="407" t="str">
        <f t="shared" si="46"/>
        <v>1000741</v>
      </c>
      <c r="S65" s="403">
        <v>1</v>
      </c>
      <c r="T65" s="404" t="s">
        <v>142</v>
      </c>
      <c r="U65" s="403">
        <v>60000</v>
      </c>
      <c r="V65" s="403">
        <f t="shared" si="5"/>
        <v>10800</v>
      </c>
      <c r="W65" s="403">
        <v>0</v>
      </c>
      <c r="X65" s="384">
        <v>163</v>
      </c>
      <c r="Y65" s="408" t="s">
        <v>47</v>
      </c>
      <c r="Z65" s="386">
        <f t="shared" si="6"/>
        <v>49200</v>
      </c>
      <c r="AA65" s="409">
        <f>SUM(Z61:Z65)</f>
        <v>344400</v>
      </c>
      <c r="AB65" s="409"/>
      <c r="AC65" s="410">
        <f t="shared" si="47"/>
        <v>30000</v>
      </c>
      <c r="AD65" s="403"/>
      <c r="AE65" s="403"/>
      <c r="AF65" s="404" t="s">
        <v>231</v>
      </c>
      <c r="AG65" s="411">
        <v>8</v>
      </c>
      <c r="AH65" s="412">
        <v>13</v>
      </c>
      <c r="AI65" s="413" t="s">
        <v>229</v>
      </c>
      <c r="AJ65" s="404"/>
      <c r="AK65" s="404"/>
      <c r="AL65" s="407">
        <v>0</v>
      </c>
      <c r="AM65" s="403" t="s">
        <v>50</v>
      </c>
      <c r="AN65" s="403" t="s">
        <v>51</v>
      </c>
      <c r="AO65" s="403"/>
      <c r="AP65" s="407"/>
      <c r="AQ65" s="407"/>
      <c r="AR65" s="407"/>
      <c r="AS65" s="407"/>
      <c r="AU65" t="str">
        <f t="shared" si="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100074, 'Б-100074-13',date'2016-03-05',3,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66" spans="1:47" s="329" customFormat="1" ht="15" customHeight="1" x14ac:dyDescent="0.3">
      <c r="A66" s="375">
        <v>12</v>
      </c>
      <c r="B66"/>
      <c r="C66" s="377" t="str">
        <f t="shared" si="44"/>
        <v>100012</v>
      </c>
      <c r="D66" s="377" t="str">
        <f t="shared" si="45"/>
        <v>100012/13</v>
      </c>
      <c r="E66" s="378" t="s">
        <v>251</v>
      </c>
      <c r="F66" s="378" t="s">
        <v>252</v>
      </c>
      <c r="G66" s="377">
        <v>8</v>
      </c>
      <c r="H66" s="379">
        <v>100075</v>
      </c>
      <c r="I66" s="380" t="str">
        <f t="shared" si="3"/>
        <v>Б-100075-13</v>
      </c>
      <c r="J66" s="381">
        <v>3</v>
      </c>
      <c r="K66" s="377">
        <v>7</v>
      </c>
      <c r="L66" s="377" t="s">
        <v>42</v>
      </c>
      <c r="M66" s="381">
        <v>1</v>
      </c>
      <c r="N66" s="377">
        <v>18</v>
      </c>
      <c r="O66" s="378" t="s">
        <v>167</v>
      </c>
      <c r="P66" s="378" t="s">
        <v>234</v>
      </c>
      <c r="Q66" s="378" t="s">
        <v>235</v>
      </c>
      <c r="R66" s="383" t="str">
        <f t="shared" si="46"/>
        <v>1000751</v>
      </c>
      <c r="S66" s="380">
        <v>1</v>
      </c>
      <c r="T66" s="378" t="s">
        <v>139</v>
      </c>
      <c r="U66" s="377">
        <v>10000</v>
      </c>
      <c r="V66" s="377">
        <f t="shared" si="5"/>
        <v>1800</v>
      </c>
      <c r="W66" s="377">
        <v>0</v>
      </c>
      <c r="X66" s="384">
        <v>164</v>
      </c>
      <c r="Y66" s="385" t="s">
        <v>47</v>
      </c>
      <c r="Z66" s="386">
        <f t="shared" si="6"/>
        <v>8200</v>
      </c>
      <c r="AA66" s="387"/>
      <c r="AB66" s="388"/>
      <c r="AC66" s="379">
        <f t="shared" si="47"/>
        <v>5000</v>
      </c>
      <c r="AD66" s="377"/>
      <c r="AE66" s="377"/>
      <c r="AF66" s="378" t="s">
        <v>231</v>
      </c>
      <c r="AG66" s="389">
        <v>8</v>
      </c>
      <c r="AH66" s="390">
        <v>13</v>
      </c>
      <c r="AI66" s="391" t="s">
        <v>229</v>
      </c>
      <c r="AJ66" s="378"/>
      <c r="AK66" s="378"/>
      <c r="AL66" s="383">
        <v>0</v>
      </c>
      <c r="AM66" s="380" t="s">
        <v>50</v>
      </c>
      <c r="AN66" s="377" t="s">
        <v>51</v>
      </c>
      <c r="AO66" s="377"/>
      <c r="AP66" s="383"/>
      <c r="AQ66" s="383"/>
      <c r="AR66" s="383"/>
      <c r="AS66" s="416">
        <v>99999.983999999997</v>
      </c>
      <c r="AU66" t="str">
        <f t="shared" ref="AU66:AU129" si="4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"&amp;A66&amp;", "&amp;C66&amp;", '"&amp;D66&amp;"', date'"&amp;E66&amp;"', date'"&amp;F66&amp;"', "&amp;G66&amp;", "&amp;H66&amp;", '"&amp;I66&amp;"',date'"&amp;O66&amp;"',"&amp;J66&amp;", "&amp;K66&amp;", "&amp;K66&amp;", '"&amp;L66&amp;"', "&amp;M66&amp;", "&amp;N66&amp;", date'"&amp;P66&amp;"', date'"&amp;Q66&amp;"', "&amp;R66&amp;", "&amp;S66&amp;", to_date('"&amp;T66&amp;"','YYYY-MM-DD HH24:MI:SS'), "&amp;U66&amp;", "&amp;V66&amp;", "&amp;W66&amp;", "&amp;X66&amp;", "&amp;AL66&amp;", '"&amp;AN66&amp;"', "&amp;AG66&amp;","&amp;AM66&amp;");"&amp;
IF(LEN(AC66)&gt;0,"insert into xxxx_oebs_cash_payment_test (ID, INVOICE_ID, OEBS_PAYMENT, DOC_DATE, COMISS_DATE) values (s_xxxx_oebs_cash_payment_test.NEXTVAL, "&amp;H66&amp;", "&amp;AC66&amp;", to_date('"&amp;T66&amp;"','YYYY-MM-DD HH24:MI:SS'), "&amp;AF66&amp;" );","")&amp;
IF(LEN(AD66)&gt;0,"insert into xxxx_oebs_cash_payment_test (ID, INVOICE_ID, OEBS_PAYMENT, DOC_DATE, COMISS_DATE) values (s_xxxx_oebs_cash_payment_test.NEXTVAL, "&amp;H66&amp;", "&amp;AD66&amp;", to_date('"&amp;T66&amp;"','YYYY-MM-DD HH24:MI:SS'), "&amp;AF66&amp;" );","")&amp;
IF(LEN(AE66)&gt;0,"insert into xxxx_oebs_cash_payment_test (ID, INVOICE_ID, OEBS_PAYMENT, DOC_DATE, COMISS_DATE) values (s_xxxx_oebs_cash_payment_test.NEXTVAL, "&amp;H66&amp;", "&amp;AE66&amp;", to_date('"&amp;T66&amp;"','YYYY-MM-DD HH24:MI:SS'), "&amp;AF66&amp;" );","")&amp;
IF(LEN(AH66)&gt;0,"insert into xxxx_client_discount_m  (ID,CLIENT_ID,CLIENT_AVG_DISCOUNT,DT) values (s_xxxx_client_discount_m.NEXTVAL,"&amp;X66&amp;", "&amp;AH66&amp;", "&amp;AI66&amp;");","")&amp;
IF(LEN(AJ66)&gt;0,"insert into xxxx_client_discount_m  (ID,CLIENT_ID,CLIENT_AVG_DISCOUNT,DT) values (s_xxxx_client_discount_m.NEXTVAL,"&amp;X66&amp;", "&amp;AJ66&amp;", "&amp;AK66&amp;");","")&amp;
IF(LEN(AO66)&gt;0,"insert into xxxx_contract_signed_attr (ID, CONTRACT_ID, CODE, KEY_NUM) values (s_xxxx_contract_signed_attr.NEXTVAL, "&amp;C66&amp;", 'SUPERCOMMISSION_BONUS' , "&amp;AO66&amp;" );","")&amp;
IF(LEN(AP66)&gt;0,"insert into xxxx_loyal_clients_contr_attr (ID, CONTRACT_ID, CLIENT_ID, LC_TURNOVER, COLLATERAL_FIRST_DT, COLLATERAL_END_DT) values (s_xxxx_loyal_clients_contr_atr.NEXTVAL, "&amp;C66&amp;", "&amp;X66&amp;", "&amp;AP66&amp;", "&amp;AQ66&amp;", "&amp;AR66&amp;"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100075, 'Б-100075-13',date'2016-03-02',3, 7, 7, 'RUR', 1, 18, date'2016-03-06', date'2016-03-07', 1000751, 1, to_date('2016-03-07 00:00:00','YYYY-MM-DD HH24:MI:SS'), 10000, 1800, 0, 164, 0, 'c1', 8,null);insert into xxxx_oebs_cash_payment_test (ID, INVOICE_ID, OEBS_PAYMENT, DOC_DATE, COMISS_DATE) values (s_xxxx_oebs_cash_payment_test.NEXTVAL, 100075, 5000, to_date('2016-03-07 00:00:00','YYYY-MM-DD HH24:MI:SS'), date'2016-03-31' );insert into xxxx_client_discount_m  (ID,CLIENT_ID,CLIENT_AVG_DISCOUNT,DT) values (s_xxxx_client_discount_m.NEXTVAL,164, 13, date'2016-03-01');</v>
      </c>
    </row>
    <row r="67" spans="1:47" s="329" customFormat="1" ht="15" customHeight="1" x14ac:dyDescent="0.3">
      <c r="A67" s="375">
        <v>12</v>
      </c>
      <c r="B67"/>
      <c r="C67" s="377" t="str">
        <f t="shared" si="44"/>
        <v>100012</v>
      </c>
      <c r="D67" s="377" t="str">
        <f t="shared" si="45"/>
        <v>100012/13</v>
      </c>
      <c r="E67" s="378" t="s">
        <v>251</v>
      </c>
      <c r="F67" s="378" t="s">
        <v>252</v>
      </c>
      <c r="G67" s="377">
        <v>8</v>
      </c>
      <c r="H67" s="379">
        <v>100076</v>
      </c>
      <c r="I67" s="380" t="str">
        <f t="shared" si="3"/>
        <v>Б-100076-13</v>
      </c>
      <c r="J67" s="381">
        <v>3</v>
      </c>
      <c r="K67" s="377">
        <v>7</v>
      </c>
      <c r="L67" s="377" t="s">
        <v>42</v>
      </c>
      <c r="M67" s="381">
        <v>1</v>
      </c>
      <c r="N67" s="377">
        <v>18</v>
      </c>
      <c r="O67" s="378" t="s">
        <v>168</v>
      </c>
      <c r="P67" s="378" t="s">
        <v>234</v>
      </c>
      <c r="Q67" s="378" t="s">
        <v>235</v>
      </c>
      <c r="R67" s="383" t="str">
        <f t="shared" si="46"/>
        <v>1000761</v>
      </c>
      <c r="S67" s="380">
        <v>1</v>
      </c>
      <c r="T67" s="378" t="s">
        <v>140</v>
      </c>
      <c r="U67" s="377">
        <v>20000</v>
      </c>
      <c r="V67" s="377">
        <f t="shared" si="5"/>
        <v>3600</v>
      </c>
      <c r="W67" s="377">
        <v>0</v>
      </c>
      <c r="X67" s="384">
        <v>165</v>
      </c>
      <c r="Y67" s="385" t="s">
        <v>47</v>
      </c>
      <c r="Z67" s="386">
        <f t="shared" ref="Z67:Z130" si="49">U67-V67</f>
        <v>16400</v>
      </c>
      <c r="AA67" s="387"/>
      <c r="AB67" s="429"/>
      <c r="AC67" s="379">
        <f t="shared" si="47"/>
        <v>10000</v>
      </c>
      <c r="AD67" s="377"/>
      <c r="AE67" s="377"/>
      <c r="AF67" s="378" t="s">
        <v>231</v>
      </c>
      <c r="AG67" s="389">
        <v>8</v>
      </c>
      <c r="AH67" s="395">
        <v>7</v>
      </c>
      <c r="AI67" s="391" t="s">
        <v>229</v>
      </c>
      <c r="AJ67" s="378"/>
      <c r="AK67" s="378"/>
      <c r="AL67" s="383">
        <v>0</v>
      </c>
      <c r="AM67" s="380" t="s">
        <v>50</v>
      </c>
      <c r="AN67" s="377" t="s">
        <v>51</v>
      </c>
      <c r="AO67" s="377"/>
      <c r="AP67" s="383"/>
      <c r="AQ67" s="383"/>
      <c r="AR67" s="383"/>
      <c r="AS67"/>
      <c r="AU6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100076, 'Б-100076-13',date'2016-03-03',3, 7, 7, 'RUR', 1, 18, date'2016-03-06', date'2016-03-07', 1000761, 1, to_date('2016-03-08 00:00:00','YYYY-MM-DD HH24:MI:SS'), 20000, 3600, 0, 165, 0, 'c1', 8,null);insert into xxxx_oebs_cash_payment_test (ID, INVOICE_ID, OEBS_PAYMENT, DOC_DATE, COMISS_DATE) values (s_xxxx_oebs_cash_payment_test.NEXTVAL, 100076, 10000, to_date('2016-03-08 00:00:00','YYYY-MM-DD HH24:MI:SS'), date'2016-03-31' );insert into xxxx_client_discount_m  (ID,CLIENT_ID,CLIENT_AVG_DISCOUNT,DT) values (s_xxxx_client_discount_m.NEXTVAL,165, 7, date'2016-03-01');</v>
      </c>
    </row>
    <row r="68" spans="1:47" s="329" customFormat="1" ht="15" customHeight="1" x14ac:dyDescent="0.3">
      <c r="A68" s="375">
        <v>12</v>
      </c>
      <c r="B68"/>
      <c r="C68" s="377" t="str">
        <f t="shared" si="44"/>
        <v>100012</v>
      </c>
      <c r="D68" s="377" t="str">
        <f t="shared" si="45"/>
        <v>100012/13</v>
      </c>
      <c r="E68" s="378" t="s">
        <v>251</v>
      </c>
      <c r="F68" s="378" t="s">
        <v>252</v>
      </c>
      <c r="G68" s="377">
        <v>8</v>
      </c>
      <c r="H68" s="379">
        <v>100077</v>
      </c>
      <c r="I68" s="380" t="str">
        <f t="shared" si="3"/>
        <v>Б-100077-13</v>
      </c>
      <c r="J68" s="381">
        <v>3</v>
      </c>
      <c r="K68" s="377">
        <v>7</v>
      </c>
      <c r="L68" s="377" t="s">
        <v>42</v>
      </c>
      <c r="M68" s="381">
        <v>1</v>
      </c>
      <c r="N68" s="377">
        <v>18</v>
      </c>
      <c r="O68" s="378" t="s">
        <v>168</v>
      </c>
      <c r="P68" s="378" t="s">
        <v>234</v>
      </c>
      <c r="Q68" s="378" t="s">
        <v>235</v>
      </c>
      <c r="R68" s="383" t="str">
        <f t="shared" si="46"/>
        <v>1000771</v>
      </c>
      <c r="S68" s="380">
        <v>1</v>
      </c>
      <c r="T68" s="378" t="s">
        <v>140</v>
      </c>
      <c r="U68" s="377">
        <v>60000</v>
      </c>
      <c r="V68" s="377">
        <f t="shared" si="5"/>
        <v>10800</v>
      </c>
      <c r="W68" s="377">
        <v>0</v>
      </c>
      <c r="X68" s="384">
        <v>166</v>
      </c>
      <c r="Y68" s="385" t="s">
        <v>47</v>
      </c>
      <c r="Z68" s="386">
        <f t="shared" si="49"/>
        <v>49200</v>
      </c>
      <c r="AA68" s="387"/>
      <c r="AB68" s="429"/>
      <c r="AC68" s="379">
        <f t="shared" si="47"/>
        <v>30000</v>
      </c>
      <c r="AD68" s="377"/>
      <c r="AE68" s="377"/>
      <c r="AF68" s="378" t="s">
        <v>231</v>
      </c>
      <c r="AG68" s="389">
        <v>8</v>
      </c>
      <c r="AH68" s="395">
        <v>7</v>
      </c>
      <c r="AI68" s="391" t="s">
        <v>229</v>
      </c>
      <c r="AJ68" s="378"/>
      <c r="AK68" s="378"/>
      <c r="AL68" s="383">
        <v>0</v>
      </c>
      <c r="AM68" s="380" t="s">
        <v>50</v>
      </c>
      <c r="AN68" s="377" t="s">
        <v>51</v>
      </c>
      <c r="AO68" s="377"/>
      <c r="AP68" s="383"/>
      <c r="AQ68" s="383"/>
      <c r="AR68" s="383"/>
      <c r="AS68" s="383"/>
      <c r="AU6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100077, 'Б-100077-13',date'2016-03-03',3,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69" spans="1:47" s="329" customFormat="1" ht="15" customHeight="1" x14ac:dyDescent="0.3">
      <c r="A69" s="375">
        <v>12</v>
      </c>
      <c r="B69"/>
      <c r="C69" s="377" t="str">
        <f t="shared" si="44"/>
        <v>100012</v>
      </c>
      <c r="D69" s="377" t="str">
        <f t="shared" si="45"/>
        <v>100012/13</v>
      </c>
      <c r="E69" s="378" t="s">
        <v>251</v>
      </c>
      <c r="F69" s="378" t="s">
        <v>252</v>
      </c>
      <c r="G69" s="377">
        <v>8</v>
      </c>
      <c r="H69" s="379">
        <v>100078</v>
      </c>
      <c r="I69" s="380" t="str">
        <f t="shared" si="3"/>
        <v>Б-100078-13</v>
      </c>
      <c r="J69" s="381">
        <v>3</v>
      </c>
      <c r="K69" s="398">
        <v>3</v>
      </c>
      <c r="L69" s="377" t="s">
        <v>42</v>
      </c>
      <c r="M69" s="381">
        <v>1</v>
      </c>
      <c r="N69" s="377">
        <v>18</v>
      </c>
      <c r="O69" s="378" t="s">
        <v>169</v>
      </c>
      <c r="P69" s="378" t="s">
        <v>234</v>
      </c>
      <c r="Q69" s="378" t="s">
        <v>235</v>
      </c>
      <c r="R69" s="383" t="str">
        <f t="shared" si="46"/>
        <v>1000781</v>
      </c>
      <c r="S69" s="380">
        <v>1</v>
      </c>
      <c r="T69" s="378" t="s">
        <v>141</v>
      </c>
      <c r="U69" s="377">
        <v>20000</v>
      </c>
      <c r="V69" s="377">
        <f t="shared" si="5"/>
        <v>3600</v>
      </c>
      <c r="W69" s="377">
        <v>0</v>
      </c>
      <c r="X69" s="384">
        <v>167</v>
      </c>
      <c r="Y69" s="385" t="s">
        <v>47</v>
      </c>
      <c r="Z69" s="386">
        <f t="shared" si="49"/>
        <v>16400</v>
      </c>
      <c r="AA69" s="387"/>
      <c r="AB69" s="396"/>
      <c r="AC69" s="379">
        <f t="shared" si="47"/>
        <v>10000</v>
      </c>
      <c r="AD69" s="377"/>
      <c r="AE69" s="377"/>
      <c r="AF69" s="378" t="s">
        <v>231</v>
      </c>
      <c r="AG69" s="389">
        <v>8</v>
      </c>
      <c r="AH69" s="397">
        <v>20</v>
      </c>
      <c r="AI69" s="391" t="s">
        <v>229</v>
      </c>
      <c r="AJ69" s="378"/>
      <c r="AK69" s="378"/>
      <c r="AL69" s="383">
        <v>0</v>
      </c>
      <c r="AM69" s="380" t="s">
        <v>50</v>
      </c>
      <c r="AN69" s="377" t="s">
        <v>51</v>
      </c>
      <c r="AO69" s="377"/>
      <c r="AP69" s="383"/>
      <c r="AQ69" s="383"/>
      <c r="AR69" s="383"/>
      <c r="AS69" s="383"/>
      <c r="AU6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100078, 'Б-100078-13',date'2016-03-04',3, 3, 3, 'RUR', 1, 18, date'2016-03-06', date'2016-03-07', 1000781, 1, to_date('2016-03-09 00:00:00','YYYY-MM-DD HH24:MI:SS'), 20000, 3600, 0, 167, 0, 'c1', 8,null);insert into xxxx_oebs_cash_payment_test (ID, INVOICE_ID, OEBS_PAYMENT, DOC_DATE, COMISS_DATE) values (s_xxxx_oebs_cash_payment_test.NEXTVAL, 100078, 10000, to_date('2016-03-09 00:00:00','YYYY-MM-DD HH24:MI:SS'), date'2016-03-31' );insert into xxxx_client_discount_m  (ID,CLIENT_ID,CLIENT_AVG_DISCOUNT,DT) values (s_xxxx_client_discount_m.NEXTVAL,167, 20, date'2016-03-01');</v>
      </c>
    </row>
    <row r="70" spans="1:47" s="329" customFormat="1" ht="15" customHeight="1" x14ac:dyDescent="0.3">
      <c r="A70" s="375">
        <v>12</v>
      </c>
      <c r="B70"/>
      <c r="C70" s="377" t="str">
        <f t="shared" si="44"/>
        <v>100012</v>
      </c>
      <c r="D70" s="377" t="str">
        <f t="shared" si="45"/>
        <v>100012/13</v>
      </c>
      <c r="E70" s="378" t="s">
        <v>251</v>
      </c>
      <c r="F70" s="378" t="s">
        <v>252</v>
      </c>
      <c r="G70" s="377">
        <v>8</v>
      </c>
      <c r="H70" s="379">
        <v>100079</v>
      </c>
      <c r="I70" s="380" t="str">
        <f t="shared" si="3"/>
        <v>Б-100079-13</v>
      </c>
      <c r="J70" s="381">
        <v>3</v>
      </c>
      <c r="K70" s="398">
        <v>1</v>
      </c>
      <c r="L70" s="377" t="s">
        <v>42</v>
      </c>
      <c r="M70" s="381">
        <v>1</v>
      </c>
      <c r="N70" s="377">
        <v>18</v>
      </c>
      <c r="O70" s="378" t="s">
        <v>169</v>
      </c>
      <c r="P70" s="378" t="s">
        <v>234</v>
      </c>
      <c r="Q70" s="378" t="s">
        <v>235</v>
      </c>
      <c r="R70" s="383" t="str">
        <f t="shared" si="46"/>
        <v>1000791</v>
      </c>
      <c r="S70" s="380">
        <v>1</v>
      </c>
      <c r="T70" s="378" t="s">
        <v>141</v>
      </c>
      <c r="U70" s="403">
        <v>11951.2</v>
      </c>
      <c r="V70" s="377">
        <f t="shared" si="5"/>
        <v>2151.2159999999999</v>
      </c>
      <c r="W70" s="377">
        <v>0</v>
      </c>
      <c r="X70" s="384">
        <v>168</v>
      </c>
      <c r="Y70" s="385" t="s">
        <v>47</v>
      </c>
      <c r="Z70" s="386">
        <f t="shared" si="49"/>
        <v>9799.9840000000004</v>
      </c>
      <c r="AA70" s="387"/>
      <c r="AB70" s="396"/>
      <c r="AC70" s="379">
        <f t="shared" si="47"/>
        <v>5975.6</v>
      </c>
      <c r="AD70" s="377"/>
      <c r="AE70" s="377"/>
      <c r="AF70" s="378" t="s">
        <v>231</v>
      </c>
      <c r="AG70" s="389">
        <v>8</v>
      </c>
      <c r="AH70" s="397">
        <v>20</v>
      </c>
      <c r="AI70" s="391" t="s">
        <v>229</v>
      </c>
      <c r="AJ70" s="378"/>
      <c r="AK70" s="378"/>
      <c r="AL70" s="383">
        <v>0</v>
      </c>
      <c r="AM70" s="380" t="s">
        <v>50</v>
      </c>
      <c r="AN70" s="377" t="s">
        <v>51</v>
      </c>
      <c r="AO70" s="377"/>
      <c r="AP70" s="383"/>
      <c r="AQ70" s="383"/>
      <c r="AR70" s="383"/>
      <c r="AS70" s="383"/>
      <c r="AU7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100079, 'Б-100079-13',date'2016-03-04',3, 1, 1, 'RUR', 1, 18, date'2016-03-06', date'2016-03-07', 1000791, 1, to_date('2016-03-09 00:00:00','YYYY-MM-DD HH24:MI:SS'), 11951.2, 2151.216, 0, 168, 0, 'c1', 8,null);insert into xxxx_oebs_cash_payment_test (ID, INVOICE_ID, OEBS_PAYMENT, DOC_DATE, COMISS_DATE) values (s_xxxx_oebs_cash_payment_test.NEXTVAL, 100079, 5975.6, to_date('2016-03-09 00:00:00','YYYY-MM-DD HH24:MI:SS'), date'2016-03-31' );insert into xxxx_client_discount_m  (ID,CLIENT_ID,CLIENT_AVG_DISCOUNT,DT) values (s_xxxx_client_discount_m.NEXTVAL,168, 20, date'2016-03-01');</v>
      </c>
    </row>
    <row r="71" spans="1:47" s="329" customFormat="1" ht="15" customHeight="1" x14ac:dyDescent="0.3">
      <c r="A71" s="375">
        <v>12</v>
      </c>
      <c r="B71"/>
      <c r="C71" s="403" t="str">
        <f t="shared" si="44"/>
        <v>100012</v>
      </c>
      <c r="D71" s="403" t="str">
        <f t="shared" si="45"/>
        <v>100012/13</v>
      </c>
      <c r="E71" s="404" t="s">
        <v>251</v>
      </c>
      <c r="F71" s="404" t="s">
        <v>252</v>
      </c>
      <c r="G71" s="377">
        <v>8</v>
      </c>
      <c r="H71" s="379">
        <v>100080</v>
      </c>
      <c r="I71" s="403" t="str">
        <f t="shared" si="3"/>
        <v>Б-100080-13</v>
      </c>
      <c r="J71" s="381">
        <v>3</v>
      </c>
      <c r="K71" s="405">
        <v>25</v>
      </c>
      <c r="L71" s="403" t="s">
        <v>42</v>
      </c>
      <c r="M71" s="406">
        <v>1</v>
      </c>
      <c r="N71" s="403">
        <v>18</v>
      </c>
      <c r="O71" s="404" t="s">
        <v>170</v>
      </c>
      <c r="P71" s="404" t="s">
        <v>234</v>
      </c>
      <c r="Q71" s="404" t="s">
        <v>235</v>
      </c>
      <c r="R71" s="407" t="str">
        <f t="shared" si="46"/>
        <v>1000801</v>
      </c>
      <c r="S71" s="403">
        <v>1</v>
      </c>
      <c r="T71" s="404" t="s">
        <v>142</v>
      </c>
      <c r="U71" s="403">
        <v>30000</v>
      </c>
      <c r="V71" s="403">
        <v>5400</v>
      </c>
      <c r="W71" s="403">
        <v>0</v>
      </c>
      <c r="X71" s="384">
        <v>169</v>
      </c>
      <c r="Y71" s="408" t="s">
        <v>47</v>
      </c>
      <c r="Z71" s="386">
        <f t="shared" si="49"/>
        <v>24600</v>
      </c>
      <c r="AA71" s="409">
        <f>SUM(Z66:Z70)</f>
        <v>99999.983999999997</v>
      </c>
      <c r="AB71" s="409"/>
      <c r="AC71" s="379">
        <f t="shared" si="47"/>
        <v>15000</v>
      </c>
      <c r="AD71" s="403"/>
      <c r="AE71" s="403"/>
      <c r="AF71" s="404" t="s">
        <v>231</v>
      </c>
      <c r="AG71" s="411">
        <v>8</v>
      </c>
      <c r="AH71" s="412">
        <v>13</v>
      </c>
      <c r="AI71" s="413" t="s">
        <v>229</v>
      </c>
      <c r="AJ71" s="404"/>
      <c r="AK71" s="404"/>
      <c r="AL71" s="407">
        <v>0</v>
      </c>
      <c r="AM71" s="403" t="s">
        <v>50</v>
      </c>
      <c r="AN71" s="403" t="s">
        <v>51</v>
      </c>
      <c r="AO71" s="403"/>
      <c r="AP71" s="407"/>
      <c r="AQ71" s="407"/>
      <c r="AR71" s="407"/>
      <c r="AS71" s="407"/>
      <c r="AU7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100080, 'Б-100080-13',date'2016-03-05',3,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72" spans="1:47" s="329" customFormat="1" ht="15" customHeight="1" x14ac:dyDescent="0.3">
      <c r="A72" s="375">
        <v>13</v>
      </c>
      <c r="B72" s="439"/>
      <c r="C72" s="12" t="str">
        <f t="shared" si="44"/>
        <v>100013</v>
      </c>
      <c r="D72" s="12" t="str">
        <f t="shared" si="45"/>
        <v>100013/13</v>
      </c>
      <c r="E72" s="158" t="s">
        <v>251</v>
      </c>
      <c r="F72" s="158" t="s">
        <v>252</v>
      </c>
      <c r="G72" s="377">
        <v>8</v>
      </c>
      <c r="H72" s="379">
        <v>100081</v>
      </c>
      <c r="I72" s="15" t="str">
        <f t="shared" si="3"/>
        <v>Б-100081-13</v>
      </c>
      <c r="J72" s="381">
        <v>3</v>
      </c>
      <c r="K72" s="12">
        <v>1</v>
      </c>
      <c r="L72" s="12" t="s">
        <v>42</v>
      </c>
      <c r="M72" s="16">
        <v>1</v>
      </c>
      <c r="N72" s="12">
        <v>18</v>
      </c>
      <c r="O72" s="13" t="s">
        <v>167</v>
      </c>
      <c r="P72" s="13" t="s">
        <v>234</v>
      </c>
      <c r="Q72" s="13" t="s">
        <v>235</v>
      </c>
      <c r="R72" s="17" t="str">
        <f t="shared" si="46"/>
        <v>1000811</v>
      </c>
      <c r="S72" s="54">
        <v>4</v>
      </c>
      <c r="T72" s="13" t="s">
        <v>139</v>
      </c>
      <c r="U72" s="12">
        <v>100000</v>
      </c>
      <c r="V72" s="12">
        <f t="shared" ref="V72:V83" si="50">U72*0.18</f>
        <v>18000</v>
      </c>
      <c r="W72" s="12">
        <v>0</v>
      </c>
      <c r="X72" s="384">
        <v>170</v>
      </c>
      <c r="Y72" s="19" t="s">
        <v>47</v>
      </c>
      <c r="Z72" s="20">
        <f t="shared" si="49"/>
        <v>82000</v>
      </c>
      <c r="AA72" s="21"/>
      <c r="AB72" s="22"/>
      <c r="AC72" s="14"/>
      <c r="AD72" s="12"/>
      <c r="AE72" s="12"/>
      <c r="AF72" s="59"/>
      <c r="AG72" s="23">
        <v>8</v>
      </c>
      <c r="AH72" s="24">
        <v>13</v>
      </c>
      <c r="AI72" s="25" t="s">
        <v>49</v>
      </c>
      <c r="AJ72" s="13"/>
      <c r="AK72" s="13"/>
      <c r="AL72" s="17">
        <v>0</v>
      </c>
      <c r="AM72" s="15" t="s">
        <v>50</v>
      </c>
      <c r="AN72" s="12" t="s">
        <v>51</v>
      </c>
      <c r="AO72" s="12"/>
      <c r="AP72" s="17"/>
      <c r="AQ72" s="17"/>
      <c r="AR72" s="17"/>
      <c r="AS72" s="17" t="s">
        <v>285</v>
      </c>
      <c r="AU7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100081, 'Б-100081-13',date'2016-03-02',3, 1, 1, 'RUR', 1, 18, date'2016-03-06', date'2016-03-07', 1000811, 4, to_date('2016-03-07 00:00:00','YYYY-MM-DD HH24:MI:SS'), 100000, 18000, 0, 170, 0, 'c1', 8,null);insert into xxxx_client_discount_m  (ID,CLIENT_ID,CLIENT_AVG_DISCOUNT,DT) values (s_xxxx_client_discount_m.NEXTVAL,170, 13, date'2014-03-01');</v>
      </c>
    </row>
    <row r="73" spans="1:47" s="329" customFormat="1" ht="15" customHeight="1" x14ac:dyDescent="0.3">
      <c r="A73" s="375">
        <v>13</v>
      </c>
      <c r="B73" s="439"/>
      <c r="C73" s="12" t="str">
        <f t="shared" si="44"/>
        <v>100013</v>
      </c>
      <c r="D73" s="12" t="str">
        <f t="shared" si="45"/>
        <v>100013/13</v>
      </c>
      <c r="E73" s="158" t="s">
        <v>251</v>
      </c>
      <c r="F73" s="158" t="s">
        <v>252</v>
      </c>
      <c r="G73" s="377">
        <v>8</v>
      </c>
      <c r="H73" s="379">
        <v>100082</v>
      </c>
      <c r="I73" s="15" t="str">
        <f t="shared" si="3"/>
        <v>Б-100082-13</v>
      </c>
      <c r="J73" s="381">
        <v>3</v>
      </c>
      <c r="K73" s="12">
        <v>2</v>
      </c>
      <c r="L73" s="12" t="s">
        <v>42</v>
      </c>
      <c r="M73" s="16">
        <v>1</v>
      </c>
      <c r="N73" s="12">
        <v>18</v>
      </c>
      <c r="O73" s="13" t="s">
        <v>168</v>
      </c>
      <c r="P73" s="13" t="s">
        <v>234</v>
      </c>
      <c r="Q73" s="13" t="s">
        <v>235</v>
      </c>
      <c r="R73" s="17" t="str">
        <f t="shared" si="46"/>
        <v>1000821</v>
      </c>
      <c r="S73" s="15">
        <v>1</v>
      </c>
      <c r="T73" s="13" t="s">
        <v>140</v>
      </c>
      <c r="U73" s="12">
        <v>90000</v>
      </c>
      <c r="V73" s="12">
        <f t="shared" si="50"/>
        <v>16200</v>
      </c>
      <c r="W73" s="12">
        <v>0</v>
      </c>
      <c r="X73" s="384">
        <v>171</v>
      </c>
      <c r="Y73" s="19" t="s">
        <v>47</v>
      </c>
      <c r="Z73" s="20">
        <f t="shared" si="49"/>
        <v>73800</v>
      </c>
      <c r="AA73" s="21"/>
      <c r="AB73" s="26"/>
      <c r="AC73" s="14">
        <f t="shared" ref="AC73:AC83" si="51">U73*0.5</f>
        <v>45000</v>
      </c>
      <c r="AD73" s="12"/>
      <c r="AE73" s="12"/>
      <c r="AF73" s="13" t="s">
        <v>231</v>
      </c>
      <c r="AG73" s="23">
        <v>8</v>
      </c>
      <c r="AH73" s="27">
        <v>7</v>
      </c>
      <c r="AI73" s="25" t="s">
        <v>49</v>
      </c>
      <c r="AJ73" s="13"/>
      <c r="AK73" s="13"/>
      <c r="AL73" s="17">
        <v>0</v>
      </c>
      <c r="AM73" s="15" t="s">
        <v>50</v>
      </c>
      <c r="AN73" s="12" t="s">
        <v>51</v>
      </c>
      <c r="AO73" s="12"/>
      <c r="AP73" s="17"/>
      <c r="AQ73" s="17"/>
      <c r="AR73" s="17"/>
      <c r="AS73" s="17" t="s">
        <v>284</v>
      </c>
      <c r="AU7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100082, 'Б-100082-13',date'2016-03-03',3, 2, 2, 'RUR', 1, 18, date'2016-03-06', date'2016-03-07', 1000821, 1, to_date('2016-03-08 00:00:00','YYYY-MM-DD HH24:MI:SS'), 90000, 16200, 0, 171, 0, 'c1', 8,null);insert into xxxx_oebs_cash_payment_test (ID, INVOICE_ID, OEBS_PAYMENT, DOC_DATE, COMISS_DATE) values (s_xxxx_oebs_cash_payment_test.NEXTVAL, 100082, 45000, to_date('2016-03-08 00:00:00','YYYY-MM-DD HH24:MI:SS'), date'2016-03-31' );insert into xxxx_client_discount_m  (ID,CLIENT_ID,CLIENT_AVG_DISCOUNT,DT) values (s_xxxx_client_discount_m.NEXTVAL,171, 7, date'2014-03-01');</v>
      </c>
    </row>
    <row r="74" spans="1:47" s="329" customFormat="1" ht="15" customHeight="1" x14ac:dyDescent="0.3">
      <c r="A74" s="375">
        <v>13</v>
      </c>
      <c r="B74" s="439"/>
      <c r="C74" s="12" t="str">
        <f t="shared" si="44"/>
        <v>100013</v>
      </c>
      <c r="D74" s="12" t="str">
        <f t="shared" si="45"/>
        <v>100013/13</v>
      </c>
      <c r="E74" s="158" t="s">
        <v>251</v>
      </c>
      <c r="F74" s="158" t="s">
        <v>252</v>
      </c>
      <c r="G74" s="377">
        <v>8</v>
      </c>
      <c r="H74" s="379">
        <v>100083</v>
      </c>
      <c r="I74" s="15" t="str">
        <f t="shared" si="3"/>
        <v>Б-100083-13</v>
      </c>
      <c r="J74" s="381">
        <v>3</v>
      </c>
      <c r="K74" s="12">
        <v>2</v>
      </c>
      <c r="L74" s="12" t="s">
        <v>42</v>
      </c>
      <c r="M74" s="16">
        <v>1</v>
      </c>
      <c r="N74" s="12">
        <v>18</v>
      </c>
      <c r="O74" s="13" t="s">
        <v>168</v>
      </c>
      <c r="P74" s="13" t="s">
        <v>234</v>
      </c>
      <c r="Q74" s="13" t="s">
        <v>235</v>
      </c>
      <c r="R74" s="17" t="str">
        <f t="shared" si="46"/>
        <v>1000831</v>
      </c>
      <c r="S74" s="15">
        <v>1</v>
      </c>
      <c r="T74" s="13" t="s">
        <v>140</v>
      </c>
      <c r="U74" s="12">
        <v>90000</v>
      </c>
      <c r="V74" s="12">
        <f t="shared" si="50"/>
        <v>16200</v>
      </c>
      <c r="W74" s="12">
        <v>0</v>
      </c>
      <c r="X74" s="384">
        <v>172</v>
      </c>
      <c r="Y74" s="19" t="s">
        <v>47</v>
      </c>
      <c r="Z74" s="20">
        <f t="shared" si="49"/>
        <v>73800</v>
      </c>
      <c r="AA74" s="21"/>
      <c r="AB74" s="26"/>
      <c r="AC74" s="14">
        <f>U74*0.5</f>
        <v>45000</v>
      </c>
      <c r="AD74" s="12"/>
      <c r="AE74" s="12"/>
      <c r="AF74" s="13" t="s">
        <v>231</v>
      </c>
      <c r="AG74" s="23">
        <v>8</v>
      </c>
      <c r="AH74" s="27">
        <v>7</v>
      </c>
      <c r="AI74" s="25" t="s">
        <v>49</v>
      </c>
      <c r="AJ74" s="13"/>
      <c r="AK74" s="13"/>
      <c r="AL74" s="17">
        <v>0</v>
      </c>
      <c r="AM74" s="15" t="s">
        <v>50</v>
      </c>
      <c r="AN74" s="12" t="s">
        <v>51</v>
      </c>
      <c r="AO74" s="12"/>
      <c r="AP74" s="17"/>
      <c r="AQ74" s="17"/>
      <c r="AR74" s="17"/>
      <c r="AS74" s="17"/>
      <c r="AU7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100083, 'Б-100083-13',date'2016-03-03',3, 2, 2, 'RUR', 1, 18, date'2016-03-06', date'2016-03-07', 1000831, 1, to_date('2016-03-08 00:00:00','YYYY-MM-DD HH24:MI:SS'), 90000, 16200, 0, 172, 0, 'c1', 8,null);insert into xxxx_oebs_cash_payment_test (ID, INVOICE_ID, OEBS_PAYMENT, DOC_DATE, COMISS_DATE) values (s_xxxx_oebs_cash_payment_test.NEXTVAL, 100083, 45000, to_date('2016-03-08 00:00:00','YYYY-MM-DD HH24:MI:SS'), date'2016-03-31' );insert into xxxx_client_discount_m  (ID,CLIENT_ID,CLIENT_AVG_DISCOUNT,DT) values (s_xxxx_client_discount_m.NEXTVAL,172, 7, date'2014-03-01');</v>
      </c>
    </row>
    <row r="75" spans="1:47" s="329" customFormat="1" ht="15" customHeight="1" x14ac:dyDescent="0.3">
      <c r="A75" s="375">
        <v>13</v>
      </c>
      <c r="B75" s="439"/>
      <c r="C75" s="12" t="str">
        <f t="shared" si="44"/>
        <v>100013</v>
      </c>
      <c r="D75" s="12" t="str">
        <f t="shared" si="45"/>
        <v>100013/13</v>
      </c>
      <c r="E75" s="158" t="s">
        <v>251</v>
      </c>
      <c r="F75" s="158" t="s">
        <v>252</v>
      </c>
      <c r="G75" s="377">
        <v>8</v>
      </c>
      <c r="H75" s="379">
        <v>100084</v>
      </c>
      <c r="I75" s="15" t="str">
        <f t="shared" si="3"/>
        <v>Б-100084-13</v>
      </c>
      <c r="J75" s="381">
        <v>3</v>
      </c>
      <c r="K75" s="12">
        <v>7</v>
      </c>
      <c r="L75" s="12" t="s">
        <v>42</v>
      </c>
      <c r="M75" s="16">
        <v>1</v>
      </c>
      <c r="N75" s="12">
        <v>18</v>
      </c>
      <c r="O75" s="13" t="s">
        <v>168</v>
      </c>
      <c r="P75" s="13" t="s">
        <v>234</v>
      </c>
      <c r="Q75" s="13" t="s">
        <v>235</v>
      </c>
      <c r="R75" s="17" t="str">
        <f t="shared" si="46"/>
        <v>1000841</v>
      </c>
      <c r="S75" s="15">
        <v>1</v>
      </c>
      <c r="T75" s="13" t="s">
        <v>140</v>
      </c>
      <c r="U75" s="12">
        <v>90000</v>
      </c>
      <c r="V75" s="12">
        <f t="shared" si="50"/>
        <v>16200</v>
      </c>
      <c r="W75" s="12">
        <v>0</v>
      </c>
      <c r="X75" s="384">
        <v>173</v>
      </c>
      <c r="Y75" s="19" t="s">
        <v>47</v>
      </c>
      <c r="Z75" s="20">
        <f t="shared" si="49"/>
        <v>73800</v>
      </c>
      <c r="AA75" s="21"/>
      <c r="AB75" s="26"/>
      <c r="AC75" s="14">
        <f t="shared" si="51"/>
        <v>45000</v>
      </c>
      <c r="AD75" s="12"/>
      <c r="AE75" s="12"/>
      <c r="AF75" s="13" t="s">
        <v>231</v>
      </c>
      <c r="AG75" s="23">
        <v>8</v>
      </c>
      <c r="AH75" s="27">
        <v>7</v>
      </c>
      <c r="AI75" s="25" t="s">
        <v>49</v>
      </c>
      <c r="AJ75" s="13"/>
      <c r="AK75" s="13"/>
      <c r="AL75" s="17">
        <v>0</v>
      </c>
      <c r="AM75" s="15" t="s">
        <v>50</v>
      </c>
      <c r="AN75" s="12" t="s">
        <v>51</v>
      </c>
      <c r="AO75" s="12"/>
      <c r="AP75" s="17"/>
      <c r="AQ75" s="17"/>
      <c r="AR75" s="17"/>
      <c r="AS75" s="171"/>
      <c r="AU7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100084, 'Б-100084-13',date'2016-03-03',3, 7, 7, 'RUR', 1, 18, date'2016-03-06', date'2016-03-07', 1000841, 1, to_date('2016-03-08 00:00:00','YYYY-MM-DD HH24:MI:SS'), 90000, 16200, 0, 173, 0, 'c1', 8,null);insert into xxxx_oebs_cash_payment_test (ID, INVOICE_ID, OEBS_PAYMENT, DOC_DATE, COMISS_DATE) values (s_xxxx_oebs_cash_payment_test.NEXTVAL, 100084, 45000, to_date('2016-03-08 00:00:00','YYYY-MM-DD HH24:MI:SS'), date'2016-03-31' );insert into xxxx_client_discount_m  (ID,CLIENT_ID,CLIENT_AVG_DISCOUNT,DT) values (s_xxxx_client_discount_m.NEXTVAL,173, 7, date'2014-03-01');</v>
      </c>
    </row>
    <row r="76" spans="1:47" s="329" customFormat="1" ht="15" customHeight="1" x14ac:dyDescent="0.3">
      <c r="A76" s="375">
        <v>13</v>
      </c>
      <c r="B76" s="439"/>
      <c r="C76" s="12" t="str">
        <f t="shared" si="44"/>
        <v>100013</v>
      </c>
      <c r="D76" s="12" t="str">
        <f t="shared" si="45"/>
        <v>100013/13</v>
      </c>
      <c r="E76" s="158" t="s">
        <v>251</v>
      </c>
      <c r="F76" s="158" t="s">
        <v>252</v>
      </c>
      <c r="G76" s="377">
        <v>8</v>
      </c>
      <c r="H76" s="379">
        <v>100085</v>
      </c>
      <c r="I76" s="15" t="str">
        <f t="shared" si="3"/>
        <v>Б-100085-13</v>
      </c>
      <c r="J76" s="381">
        <v>3</v>
      </c>
      <c r="K76" s="28">
        <v>7</v>
      </c>
      <c r="L76" s="12" t="s">
        <v>42</v>
      </c>
      <c r="M76" s="16">
        <v>1</v>
      </c>
      <c r="N76" s="12">
        <v>18</v>
      </c>
      <c r="O76" s="13" t="s">
        <v>169</v>
      </c>
      <c r="P76" s="13" t="s">
        <v>234</v>
      </c>
      <c r="Q76" s="13" t="s">
        <v>235</v>
      </c>
      <c r="R76" s="17" t="str">
        <f t="shared" si="46"/>
        <v>1000851</v>
      </c>
      <c r="S76" s="15">
        <v>1</v>
      </c>
      <c r="T76" s="13" t="s">
        <v>141</v>
      </c>
      <c r="U76" s="12">
        <v>80000</v>
      </c>
      <c r="V76" s="12">
        <f t="shared" si="50"/>
        <v>14400</v>
      </c>
      <c r="W76" s="12">
        <v>0</v>
      </c>
      <c r="X76" s="384">
        <v>174</v>
      </c>
      <c r="Y76" s="19" t="s">
        <v>47</v>
      </c>
      <c r="Z76" s="20">
        <f t="shared" si="49"/>
        <v>65600</v>
      </c>
      <c r="AA76" s="21"/>
      <c r="AB76" s="29"/>
      <c r="AC76" s="14">
        <f t="shared" si="51"/>
        <v>40000</v>
      </c>
      <c r="AD76" s="12"/>
      <c r="AE76" s="12"/>
      <c r="AF76" s="13" t="s">
        <v>231</v>
      </c>
      <c r="AG76" s="23">
        <v>8</v>
      </c>
      <c r="AH76" s="30">
        <v>20</v>
      </c>
      <c r="AI76" s="25" t="s">
        <v>49</v>
      </c>
      <c r="AJ76" s="13"/>
      <c r="AK76" s="13"/>
      <c r="AL76" s="17">
        <v>0</v>
      </c>
      <c r="AM76" s="15" t="s">
        <v>50</v>
      </c>
      <c r="AN76" s="12" t="s">
        <v>51</v>
      </c>
      <c r="AO76" s="12"/>
      <c r="AP76" s="17"/>
      <c r="AQ76" s="17"/>
      <c r="AR76" s="17"/>
      <c r="AS76" s="17"/>
      <c r="AU7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100085, 'Б-100085-13',date'2016-03-04',3, 7, 7, 'RUR', 1, 18, date'2016-03-06', date'2016-03-07', 1000851, 1, to_date('2016-03-09 00:00:00','YYYY-MM-DD HH24:MI:SS'), 80000, 14400, 0, 174, 0, 'c1', 8,null);insert into xxxx_oebs_cash_payment_test (ID, INVOICE_ID, OEBS_PAYMENT, DOC_DATE, COMISS_DATE) values (s_xxxx_oebs_cash_payment_test.NEXTVAL, 100085, 40000, to_date('2016-03-09 00:00:00','YYYY-MM-DD HH24:MI:SS'), date'2016-03-31' );insert into xxxx_client_discount_m  (ID,CLIENT_ID,CLIENT_AVG_DISCOUNT,DT) values (s_xxxx_client_discount_m.NEXTVAL,174, 20, date'2014-03-01');</v>
      </c>
    </row>
    <row r="77" spans="1:47" s="329" customFormat="1" ht="15" customHeight="1" x14ac:dyDescent="0.3">
      <c r="A77" s="375">
        <v>13</v>
      </c>
      <c r="B77" s="439"/>
      <c r="C77" s="33" t="str">
        <f t="shared" si="44"/>
        <v>100013</v>
      </c>
      <c r="D77" s="33" t="str">
        <f t="shared" si="45"/>
        <v>100013/13</v>
      </c>
      <c r="E77" s="159" t="s">
        <v>251</v>
      </c>
      <c r="F77" s="159" t="s">
        <v>252</v>
      </c>
      <c r="G77" s="377">
        <v>8</v>
      </c>
      <c r="H77" s="379">
        <v>100086</v>
      </c>
      <c r="I77" s="33" t="str">
        <f t="shared" si="3"/>
        <v>Б-100086-13</v>
      </c>
      <c r="J77" s="381">
        <v>3</v>
      </c>
      <c r="K77" s="35">
        <v>12</v>
      </c>
      <c r="L77" s="33" t="s">
        <v>42</v>
      </c>
      <c r="M77" s="36">
        <v>1</v>
      </c>
      <c r="N77" s="33">
        <v>18</v>
      </c>
      <c r="O77" s="34" t="s">
        <v>170</v>
      </c>
      <c r="P77" s="34" t="s">
        <v>234</v>
      </c>
      <c r="Q77" s="34" t="s">
        <v>235</v>
      </c>
      <c r="R77" s="17" t="str">
        <f t="shared" si="46"/>
        <v>1000861</v>
      </c>
      <c r="S77" s="33">
        <v>1</v>
      </c>
      <c r="T77" s="34" t="s">
        <v>142</v>
      </c>
      <c r="U77" s="33">
        <v>60000</v>
      </c>
      <c r="V77" s="33">
        <f t="shared" si="50"/>
        <v>10800</v>
      </c>
      <c r="W77" s="33">
        <v>0</v>
      </c>
      <c r="X77" s="384">
        <v>175</v>
      </c>
      <c r="Y77" s="38" t="s">
        <v>47</v>
      </c>
      <c r="Z77" s="20">
        <f t="shared" si="49"/>
        <v>49200</v>
      </c>
      <c r="AA77" s="39"/>
      <c r="AB77" s="39"/>
      <c r="AC77" s="40">
        <f t="shared" si="51"/>
        <v>30000</v>
      </c>
      <c r="AD77" s="33"/>
      <c r="AE77" s="33"/>
      <c r="AF77" s="34" t="s">
        <v>231</v>
      </c>
      <c r="AG77" s="41">
        <v>8</v>
      </c>
      <c r="AH77" s="42">
        <v>13</v>
      </c>
      <c r="AI77" s="43" t="s">
        <v>49</v>
      </c>
      <c r="AJ77" s="34"/>
      <c r="AK77" s="34"/>
      <c r="AL77" s="37">
        <v>0</v>
      </c>
      <c r="AM77" s="33" t="s">
        <v>50</v>
      </c>
      <c r="AN77" s="33" t="s">
        <v>51</v>
      </c>
      <c r="AO77" s="33"/>
      <c r="AP77" s="37"/>
      <c r="AQ77" s="37"/>
      <c r="AR77" s="37"/>
      <c r="AS77" s="37" t="s">
        <v>250</v>
      </c>
      <c r="AU7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13, 100013, '100013/13', date'2016-03-01', date'2016-09-01', 8, 100086, 'Б-100086-13',date'2016-03-05',3, 12, 12, 'RUR', 1, 18, date'2016-03-06', date'2016-03-07', 1000861, 1, to_date('2016-03-11 00:00:00','YYYY-MM-DD HH24:MI:SS'), 60000, 10800, 0, 175, 0, 'c1', 8,null);insert into xxxx_oebs_cash_payment_test (ID, INVOICE_ID, OEBS_PAYMENT, DOC_DATE, COMISS_DATE) values (s_xxxx_oebs_cash_payment_test.NEXTVAL, 100086, 30000, to_date('2016-03-11 00:00:00','YYYY-MM-DD HH24:MI:SS'), date'2016-03-31' );insert into xxxx_client_discount_m  (ID,CLIENT_ID,CLIENT_AVG_DISCOUNT,DT) values (s_xxxx_client_discount_m.NEXTVAL,175, 13, date'2014-03-01');</v>
      </c>
    </row>
    <row r="78" spans="1:47" s="329" customFormat="1" ht="15" customHeight="1" x14ac:dyDescent="0.3">
      <c r="A78" s="375">
        <v>14</v>
      </c>
      <c r="B78" s="439"/>
      <c r="C78" s="12" t="str">
        <f t="shared" si="44"/>
        <v>100014</v>
      </c>
      <c r="D78" s="12" t="str">
        <f t="shared" si="45"/>
        <v>100014/13</v>
      </c>
      <c r="E78" s="158" t="s">
        <v>251</v>
      </c>
      <c r="F78" s="158" t="s">
        <v>252</v>
      </c>
      <c r="G78" s="377">
        <v>8</v>
      </c>
      <c r="H78" s="379">
        <v>100087</v>
      </c>
      <c r="I78" s="15" t="str">
        <f t="shared" si="3"/>
        <v>Б-100087-13</v>
      </c>
      <c r="J78" s="381">
        <v>3</v>
      </c>
      <c r="K78" s="12">
        <v>1</v>
      </c>
      <c r="L78" s="12" t="s">
        <v>42</v>
      </c>
      <c r="M78" s="16">
        <v>1</v>
      </c>
      <c r="N78" s="12">
        <v>18</v>
      </c>
      <c r="O78" s="13" t="s">
        <v>167</v>
      </c>
      <c r="P78" s="13" t="s">
        <v>234</v>
      </c>
      <c r="Q78" s="13" t="s">
        <v>235</v>
      </c>
      <c r="R78" s="17" t="str">
        <f t="shared" si="46"/>
        <v>1000871</v>
      </c>
      <c r="S78" s="54">
        <v>4</v>
      </c>
      <c r="T78" s="13" t="s">
        <v>139</v>
      </c>
      <c r="U78" s="12">
        <v>100000</v>
      </c>
      <c r="V78" s="12">
        <f t="shared" si="50"/>
        <v>18000</v>
      </c>
      <c r="W78" s="12">
        <v>0</v>
      </c>
      <c r="X78" s="384">
        <v>176</v>
      </c>
      <c r="Y78" s="19" t="s">
        <v>47</v>
      </c>
      <c r="Z78" s="20">
        <f t="shared" si="49"/>
        <v>82000</v>
      </c>
      <c r="AA78" s="21"/>
      <c r="AB78" s="22"/>
      <c r="AC78" s="14">
        <f t="shared" si="51"/>
        <v>50000</v>
      </c>
      <c r="AD78" s="12"/>
      <c r="AE78" s="12"/>
      <c r="AF78" s="59" t="s">
        <v>231</v>
      </c>
      <c r="AG78" s="23">
        <v>8</v>
      </c>
      <c r="AH78" s="24">
        <v>13</v>
      </c>
      <c r="AI78" s="25" t="s">
        <v>49</v>
      </c>
      <c r="AJ78" s="13"/>
      <c r="AK78" s="13"/>
      <c r="AL78" s="17">
        <v>0</v>
      </c>
      <c r="AM78" s="15" t="s">
        <v>50</v>
      </c>
      <c r="AN78" s="12" t="s">
        <v>51</v>
      </c>
      <c r="AO78" s="12"/>
      <c r="AP78" s="17"/>
      <c r="AQ78" s="17"/>
      <c r="AR78" s="17"/>
      <c r="AS78" s="17" t="s">
        <v>286</v>
      </c>
      <c r="AU7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100087, 'Б-100087-13',date'2016-03-02',3, 1, 1, 'RUR', 1, 18, date'2016-03-06', date'2016-03-07', 1000871, 4, to_date('2016-03-07 00:00:00','YYYY-MM-DD HH24:MI:SS'), 100000, 18000, 0, 176, 0, 'c1', 8,null);insert into xxxx_oebs_cash_payment_test (ID, INVOICE_ID, OEBS_PAYMENT, DOC_DATE, COMISS_DATE) values (s_xxxx_oebs_cash_payment_test.NEXTVAL, 100087, 50000, to_date('2016-03-07 00:00:00','YYYY-MM-DD HH24:MI:SS'), date'2016-03-31' );insert into xxxx_client_discount_m  (ID,CLIENT_ID,CLIENT_AVG_DISCOUNT,DT) values (s_xxxx_client_discount_m.NEXTVAL,176, 13, date'2014-03-01');</v>
      </c>
    </row>
    <row r="79" spans="1:47" s="329" customFormat="1" ht="15" customHeight="1" x14ac:dyDescent="0.3">
      <c r="A79" s="375">
        <v>14</v>
      </c>
      <c r="B79" s="439"/>
      <c r="C79" s="12" t="str">
        <f t="shared" si="44"/>
        <v>100014</v>
      </c>
      <c r="D79" s="12" t="str">
        <f t="shared" si="45"/>
        <v>100014/13</v>
      </c>
      <c r="E79" s="158" t="s">
        <v>251</v>
      </c>
      <c r="F79" s="158" t="s">
        <v>252</v>
      </c>
      <c r="G79" s="377">
        <v>8</v>
      </c>
      <c r="H79" s="379">
        <v>100088</v>
      </c>
      <c r="I79" s="15" t="str">
        <f t="shared" si="3"/>
        <v>Б-100088-13</v>
      </c>
      <c r="J79" s="381">
        <v>3</v>
      </c>
      <c r="K79" s="12">
        <v>2</v>
      </c>
      <c r="L79" s="12" t="s">
        <v>42</v>
      </c>
      <c r="M79" s="16">
        <v>1</v>
      </c>
      <c r="N79" s="12">
        <v>18</v>
      </c>
      <c r="O79" s="13" t="s">
        <v>168</v>
      </c>
      <c r="P79" s="13" t="s">
        <v>234</v>
      </c>
      <c r="Q79" s="13" t="s">
        <v>235</v>
      </c>
      <c r="R79" s="17" t="str">
        <f t="shared" si="46"/>
        <v>1000881</v>
      </c>
      <c r="S79" s="15">
        <v>1</v>
      </c>
      <c r="T79" s="13" t="s">
        <v>140</v>
      </c>
      <c r="U79" s="12">
        <v>90000</v>
      </c>
      <c r="V79" s="12">
        <f t="shared" si="50"/>
        <v>16200</v>
      </c>
      <c r="W79" s="12">
        <v>0</v>
      </c>
      <c r="X79" s="384">
        <v>177</v>
      </c>
      <c r="Y79" s="19" t="s">
        <v>47</v>
      </c>
      <c r="Z79" s="20">
        <f t="shared" si="49"/>
        <v>73800</v>
      </c>
      <c r="AA79" s="21"/>
      <c r="AB79" s="26"/>
      <c r="AC79" s="14">
        <f t="shared" si="51"/>
        <v>45000</v>
      </c>
      <c r="AD79" s="12"/>
      <c r="AE79" s="12"/>
      <c r="AF79" s="13" t="s">
        <v>231</v>
      </c>
      <c r="AG79" s="23">
        <v>8</v>
      </c>
      <c r="AH79" s="27">
        <v>7</v>
      </c>
      <c r="AI79" s="25" t="s">
        <v>49</v>
      </c>
      <c r="AJ79" s="13"/>
      <c r="AK79" s="13"/>
      <c r="AL79" s="17">
        <v>0</v>
      </c>
      <c r="AM79" s="15" t="s">
        <v>50</v>
      </c>
      <c r="AN79" s="12" t="s">
        <v>51</v>
      </c>
      <c r="AO79" s="12"/>
      <c r="AP79" s="17"/>
      <c r="AQ79" s="17"/>
      <c r="AR79" s="17"/>
      <c r="AS79" s="17" t="s">
        <v>284</v>
      </c>
      <c r="AU7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100088, 'Б-100088-13',date'2016-03-03',3, 2, 2, 'RUR', 1, 18, date'2016-03-06', date'2016-03-07', 1000881, 1, to_date('2016-03-08 00:00:00','YYYY-MM-DD HH24:MI:SS'), 90000, 16200, 0, 177, 0, 'c1', 8,null);insert into xxxx_oebs_cash_payment_test (ID, INVOICE_ID, OEBS_PAYMENT, DOC_DATE, COMISS_DATE) values (s_xxxx_oebs_cash_payment_test.NEXTVAL, 100088, 45000, to_date('2016-03-08 00:00:00','YYYY-MM-DD HH24:MI:SS'), date'2016-03-31' );insert into xxxx_client_discount_m  (ID,CLIENT_ID,CLIENT_AVG_DISCOUNT,DT) values (s_xxxx_client_discount_m.NEXTVAL,177, 7, date'2014-03-01');</v>
      </c>
    </row>
    <row r="80" spans="1:47" s="329" customFormat="1" ht="15" customHeight="1" x14ac:dyDescent="0.3">
      <c r="A80" s="375">
        <v>14</v>
      </c>
      <c r="B80" s="439"/>
      <c r="C80" s="12" t="str">
        <f t="shared" si="44"/>
        <v>100014</v>
      </c>
      <c r="D80" s="12" t="str">
        <f t="shared" si="45"/>
        <v>100014/13</v>
      </c>
      <c r="E80" s="158" t="s">
        <v>251</v>
      </c>
      <c r="F80" s="158" t="s">
        <v>252</v>
      </c>
      <c r="G80" s="377">
        <v>8</v>
      </c>
      <c r="H80" s="379">
        <v>100089</v>
      </c>
      <c r="I80" s="15" t="str">
        <f t="shared" si="3"/>
        <v>Б-100089-13</v>
      </c>
      <c r="J80" s="381">
        <v>3</v>
      </c>
      <c r="K80" s="12">
        <v>2</v>
      </c>
      <c r="L80" s="12" t="s">
        <v>42</v>
      </c>
      <c r="M80" s="16">
        <v>1</v>
      </c>
      <c r="N80" s="12">
        <v>18</v>
      </c>
      <c r="O80" s="13" t="s">
        <v>168</v>
      </c>
      <c r="P80" s="13" t="s">
        <v>234</v>
      </c>
      <c r="Q80" s="13" t="s">
        <v>235</v>
      </c>
      <c r="R80" s="17" t="str">
        <f t="shared" si="46"/>
        <v>1000891</v>
      </c>
      <c r="S80" s="15">
        <v>1</v>
      </c>
      <c r="T80" s="13" t="s">
        <v>140</v>
      </c>
      <c r="U80" s="12">
        <v>90000</v>
      </c>
      <c r="V80" s="12">
        <f t="shared" si="50"/>
        <v>16200</v>
      </c>
      <c r="W80" s="12">
        <v>0</v>
      </c>
      <c r="X80" s="384">
        <v>178</v>
      </c>
      <c r="Y80" s="19" t="s">
        <v>47</v>
      </c>
      <c r="Z80" s="20">
        <f t="shared" si="49"/>
        <v>73800</v>
      </c>
      <c r="AA80" s="21"/>
      <c r="AB80" s="26"/>
      <c r="AC80" s="14">
        <f t="shared" si="51"/>
        <v>45000</v>
      </c>
      <c r="AD80" s="12"/>
      <c r="AE80" s="12"/>
      <c r="AF80" s="13" t="s">
        <v>231</v>
      </c>
      <c r="AG80" s="23">
        <v>8</v>
      </c>
      <c r="AH80" s="27">
        <v>7</v>
      </c>
      <c r="AI80" s="25" t="s">
        <v>49</v>
      </c>
      <c r="AJ80" s="13"/>
      <c r="AK80" s="13"/>
      <c r="AL80" s="17">
        <v>0</v>
      </c>
      <c r="AM80" s="15" t="s">
        <v>50</v>
      </c>
      <c r="AN80" s="12" t="s">
        <v>51</v>
      </c>
      <c r="AO80" s="12"/>
      <c r="AP80" s="17"/>
      <c r="AQ80" s="17"/>
      <c r="AR80" s="17"/>
      <c r="AS80" s="17"/>
      <c r="AU8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100089, 'Б-100089-13',date'2016-03-03',3, 2, 2, 'RUR', 1, 18, date'2016-03-06', date'2016-03-07', 1000891, 1, to_date('2016-03-08 00:00:00','YYYY-MM-DD HH24:MI:SS'), 90000, 16200, 0, 178, 0, 'c1', 8,null);insert into xxxx_oebs_cash_payment_test (ID, INVOICE_ID, OEBS_PAYMENT, DOC_DATE, COMISS_DATE) values (s_xxxx_oebs_cash_payment_test.NEXTVAL, 100089, 45000, to_date('2016-03-08 00:00:00','YYYY-MM-DD HH24:MI:SS'), date'2016-03-31' );insert into xxxx_client_discount_m  (ID,CLIENT_ID,CLIENT_AVG_DISCOUNT,DT) values (s_xxxx_client_discount_m.NEXTVAL,178, 7, date'2014-03-01');</v>
      </c>
    </row>
    <row r="81" spans="1:47" s="329" customFormat="1" ht="15" customHeight="1" x14ac:dyDescent="0.3">
      <c r="A81" s="375">
        <v>14</v>
      </c>
      <c r="B81" s="439"/>
      <c r="C81" s="12" t="str">
        <f t="shared" si="44"/>
        <v>100014</v>
      </c>
      <c r="D81" s="12" t="str">
        <f t="shared" si="45"/>
        <v>100014/13</v>
      </c>
      <c r="E81" s="158" t="s">
        <v>251</v>
      </c>
      <c r="F81" s="158" t="s">
        <v>252</v>
      </c>
      <c r="G81" s="377">
        <v>8</v>
      </c>
      <c r="H81" s="379">
        <v>100090</v>
      </c>
      <c r="I81" s="15" t="str">
        <f t="shared" si="3"/>
        <v>Б-100090-13</v>
      </c>
      <c r="J81" s="381">
        <v>3</v>
      </c>
      <c r="K81" s="12">
        <v>7</v>
      </c>
      <c r="L81" s="12" t="s">
        <v>42</v>
      </c>
      <c r="M81" s="16">
        <v>1</v>
      </c>
      <c r="N81" s="12">
        <v>18</v>
      </c>
      <c r="O81" s="13" t="s">
        <v>168</v>
      </c>
      <c r="P81" s="13" t="s">
        <v>234</v>
      </c>
      <c r="Q81" s="13" t="s">
        <v>235</v>
      </c>
      <c r="R81" s="17" t="str">
        <f t="shared" si="46"/>
        <v>1000901</v>
      </c>
      <c r="S81" s="15">
        <v>1</v>
      </c>
      <c r="T81" s="13" t="s">
        <v>140</v>
      </c>
      <c r="U81" s="12">
        <v>90000</v>
      </c>
      <c r="V81" s="12">
        <f t="shared" si="50"/>
        <v>16200</v>
      </c>
      <c r="W81" s="12">
        <v>0</v>
      </c>
      <c r="X81" s="384">
        <v>179</v>
      </c>
      <c r="Y81" s="19" t="s">
        <v>47</v>
      </c>
      <c r="Z81" s="20">
        <f t="shared" si="49"/>
        <v>73800</v>
      </c>
      <c r="AA81" s="21"/>
      <c r="AB81" s="26"/>
      <c r="AC81" s="14">
        <f t="shared" si="51"/>
        <v>45000</v>
      </c>
      <c r="AD81" s="12"/>
      <c r="AE81" s="12"/>
      <c r="AF81" s="13" t="s">
        <v>231</v>
      </c>
      <c r="AG81" s="23">
        <v>8</v>
      </c>
      <c r="AH81" s="27">
        <v>7</v>
      </c>
      <c r="AI81" s="25" t="s">
        <v>49</v>
      </c>
      <c r="AJ81" s="13"/>
      <c r="AK81" s="13"/>
      <c r="AL81" s="17">
        <v>0</v>
      </c>
      <c r="AM81" s="15" t="s">
        <v>50</v>
      </c>
      <c r="AN81" s="12" t="s">
        <v>51</v>
      </c>
      <c r="AO81" s="12"/>
      <c r="AP81" s="17"/>
      <c r="AQ81" s="17"/>
      <c r="AR81" s="17"/>
      <c r="AS81" s="171"/>
      <c r="AU8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100090, 'Б-100090-13',date'2016-03-03',3, 7, 7, 'RUR', 1, 18, date'2016-03-06', date'2016-03-07', 1000901, 1, to_date('2016-03-08 00:00:00','YYYY-MM-DD HH24:MI:SS'), 90000, 16200, 0, 179, 0, 'c1', 8,null);insert into xxxx_oebs_cash_payment_test (ID, INVOICE_ID, OEBS_PAYMENT, DOC_DATE, COMISS_DATE) values (s_xxxx_oebs_cash_payment_test.NEXTVAL, 100090, 45000, to_date('2016-03-08 00:00:00','YYYY-MM-DD HH24:MI:SS'), date'2016-03-31' );insert into xxxx_client_discount_m  (ID,CLIENT_ID,CLIENT_AVG_DISCOUNT,DT) values (s_xxxx_client_discount_m.NEXTVAL,179, 7, date'2014-03-01');</v>
      </c>
    </row>
    <row r="82" spans="1:47" s="329" customFormat="1" ht="15" customHeight="1" x14ac:dyDescent="0.3">
      <c r="A82" s="375">
        <v>14</v>
      </c>
      <c r="B82" s="439"/>
      <c r="C82" s="12" t="str">
        <f t="shared" si="44"/>
        <v>100014</v>
      </c>
      <c r="D82" s="12" t="str">
        <f t="shared" si="45"/>
        <v>100014/13</v>
      </c>
      <c r="E82" s="158" t="s">
        <v>251</v>
      </c>
      <c r="F82" s="158" t="s">
        <v>252</v>
      </c>
      <c r="G82" s="377">
        <v>8</v>
      </c>
      <c r="H82" s="379">
        <v>100091</v>
      </c>
      <c r="I82" s="15" t="str">
        <f t="shared" si="3"/>
        <v>Б-100091-13</v>
      </c>
      <c r="J82" s="381">
        <v>3</v>
      </c>
      <c r="K82" s="28">
        <v>7</v>
      </c>
      <c r="L82" s="12" t="s">
        <v>42</v>
      </c>
      <c r="M82" s="16">
        <v>1</v>
      </c>
      <c r="N82" s="12">
        <v>18</v>
      </c>
      <c r="O82" s="13" t="s">
        <v>169</v>
      </c>
      <c r="P82" s="13" t="s">
        <v>234</v>
      </c>
      <c r="Q82" s="13" t="s">
        <v>235</v>
      </c>
      <c r="R82" s="17" t="str">
        <f t="shared" si="46"/>
        <v>1000911</v>
      </c>
      <c r="S82" s="15">
        <v>1</v>
      </c>
      <c r="T82" s="13" t="s">
        <v>141</v>
      </c>
      <c r="U82" s="12">
        <v>80000</v>
      </c>
      <c r="V82" s="12">
        <f t="shared" si="50"/>
        <v>14400</v>
      </c>
      <c r="W82" s="12">
        <v>0</v>
      </c>
      <c r="X82" s="384">
        <v>180</v>
      </c>
      <c r="Y82" s="19" t="s">
        <v>47</v>
      </c>
      <c r="Z82" s="20">
        <f t="shared" si="49"/>
        <v>65600</v>
      </c>
      <c r="AA82" s="21"/>
      <c r="AB82" s="29"/>
      <c r="AC82" s="14">
        <f t="shared" si="51"/>
        <v>40000</v>
      </c>
      <c r="AD82" s="12"/>
      <c r="AE82" s="12"/>
      <c r="AF82" s="13" t="s">
        <v>231</v>
      </c>
      <c r="AG82" s="23">
        <v>8</v>
      </c>
      <c r="AH82" s="30">
        <v>20</v>
      </c>
      <c r="AI82" s="25" t="s">
        <v>49</v>
      </c>
      <c r="AJ82" s="13"/>
      <c r="AK82" s="13"/>
      <c r="AL82" s="17">
        <v>0</v>
      </c>
      <c r="AM82" s="15" t="s">
        <v>50</v>
      </c>
      <c r="AN82" s="12" t="s">
        <v>51</v>
      </c>
      <c r="AO82" s="12"/>
      <c r="AP82" s="17"/>
      <c r="AQ82" s="17"/>
      <c r="AR82" s="17"/>
      <c r="AS82" s="17"/>
      <c r="AU8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100091, 'Б-100091-13',date'2016-03-04',3, 7, 7, 'RUR', 1, 18, date'2016-03-06', date'2016-03-07', 1000911, 1, to_date('2016-03-09 00:00:00','YYYY-MM-DD HH24:MI:SS'), 80000, 14400, 0, 180, 0, 'c1', 8,null);insert into xxxx_oebs_cash_payment_test (ID, INVOICE_ID, OEBS_PAYMENT, DOC_DATE, COMISS_DATE) values (s_xxxx_oebs_cash_payment_test.NEXTVAL, 100091, 40000, to_date('2016-03-09 00:00:00','YYYY-MM-DD HH24:MI:SS'), date'2016-03-31' );insert into xxxx_client_discount_m  (ID,CLIENT_ID,CLIENT_AVG_DISCOUNT,DT) values (s_xxxx_client_discount_m.NEXTVAL,180, 20, date'2014-03-01');</v>
      </c>
    </row>
    <row r="83" spans="1:47" s="329" customFormat="1" ht="15" customHeight="1" x14ac:dyDescent="0.3">
      <c r="A83" s="375">
        <v>14</v>
      </c>
      <c r="B83" s="439"/>
      <c r="C83" s="33" t="str">
        <f t="shared" si="44"/>
        <v>100014</v>
      </c>
      <c r="D83" s="33" t="str">
        <f t="shared" si="45"/>
        <v>100014/13</v>
      </c>
      <c r="E83" s="159" t="s">
        <v>251</v>
      </c>
      <c r="F83" s="159" t="s">
        <v>252</v>
      </c>
      <c r="G83" s="377">
        <v>8</v>
      </c>
      <c r="H83" s="379">
        <v>100092</v>
      </c>
      <c r="I83" s="33" t="str">
        <f t="shared" si="3"/>
        <v>Б-100092-13</v>
      </c>
      <c r="J83" s="381">
        <v>3</v>
      </c>
      <c r="K83" s="35">
        <v>12</v>
      </c>
      <c r="L83" s="33" t="s">
        <v>42</v>
      </c>
      <c r="M83" s="36">
        <v>1</v>
      </c>
      <c r="N83" s="33">
        <v>18</v>
      </c>
      <c r="O83" s="34" t="s">
        <v>170</v>
      </c>
      <c r="P83" s="34" t="s">
        <v>234</v>
      </c>
      <c r="Q83" s="34" t="s">
        <v>235</v>
      </c>
      <c r="R83" s="17" t="str">
        <f t="shared" si="46"/>
        <v>1000921</v>
      </c>
      <c r="S83" s="33">
        <v>1</v>
      </c>
      <c r="T83" s="34" t="s">
        <v>142</v>
      </c>
      <c r="U83" s="33">
        <v>60000</v>
      </c>
      <c r="V83" s="33">
        <f t="shared" si="50"/>
        <v>10800</v>
      </c>
      <c r="W83" s="33">
        <v>0</v>
      </c>
      <c r="X83" s="384">
        <v>181</v>
      </c>
      <c r="Y83" s="38" t="s">
        <v>47</v>
      </c>
      <c r="Z83" s="20">
        <f t="shared" si="49"/>
        <v>49200</v>
      </c>
      <c r="AA83" s="39"/>
      <c r="AB83" s="39"/>
      <c r="AC83" s="40">
        <f t="shared" si="51"/>
        <v>30000</v>
      </c>
      <c r="AD83" s="33"/>
      <c r="AE83" s="33"/>
      <c r="AF83" s="34" t="s">
        <v>231</v>
      </c>
      <c r="AG83" s="41">
        <v>8</v>
      </c>
      <c r="AH83" s="42">
        <v>13</v>
      </c>
      <c r="AI83" s="43" t="s">
        <v>49</v>
      </c>
      <c r="AJ83" s="34"/>
      <c r="AK83" s="34"/>
      <c r="AL83" s="37">
        <v>0</v>
      </c>
      <c r="AM83" s="33" t="s">
        <v>50</v>
      </c>
      <c r="AN83" s="33" t="s">
        <v>51</v>
      </c>
      <c r="AO83" s="33"/>
      <c r="AP83" s="37"/>
      <c r="AQ83" s="37"/>
      <c r="AR83" s="37"/>
      <c r="AS83" s="37" t="s">
        <v>250</v>
      </c>
      <c r="AU8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14, 100014, '100014/13', date'2016-03-01', date'2016-09-01', 8, 100092, 'Б-100092-13',date'2016-03-05',3, 12, 12, 'RUR', 1, 18, date'2016-03-06', date'2016-03-07', 1000921, 1, to_date('2016-03-11 00:00:00','YYYY-MM-DD HH24:MI:SS'), 60000, 10800, 0, 181, 0, 'c1', 8,null);insert into xxxx_oebs_cash_payment_test (ID, INVOICE_ID, OEBS_PAYMENT, DOC_DATE, COMISS_DATE) values (s_xxxx_oebs_cash_payment_test.NEXTVAL, 100092, 30000, to_date('2016-03-11 00:00:00','YYYY-MM-DD HH24:MI:SS'), date'2016-03-31' );insert into xxxx_client_discount_m  (ID,CLIENT_ID,CLIENT_AVG_DISCOUNT,DT) values (s_xxxx_client_discount_m.NEXTVAL,181, 13, date'2014-03-01');</v>
      </c>
    </row>
    <row r="84" spans="1:47" ht="15" customHeight="1" x14ac:dyDescent="0.3">
      <c r="A84" s="375">
        <v>15</v>
      </c>
      <c r="B84" s="376"/>
      <c r="C84" s="377" t="str">
        <f>"1000"&amp;A84</f>
        <v>100015</v>
      </c>
      <c r="D84" s="377" t="str">
        <f>"1000"&amp;A84&amp;"/13"</f>
        <v>100015/13</v>
      </c>
      <c r="E84" s="378" t="s">
        <v>251</v>
      </c>
      <c r="F84" s="378" t="s">
        <v>252</v>
      </c>
      <c r="G84" s="377">
        <v>8</v>
      </c>
      <c r="H84" s="379">
        <v>100093</v>
      </c>
      <c r="I84" s="380" t="str">
        <f>"Б-"&amp;H84&amp;"-13"</f>
        <v>Б-100093-13</v>
      </c>
      <c r="J84" s="381">
        <v>3</v>
      </c>
      <c r="K84" s="377">
        <v>7</v>
      </c>
      <c r="L84" s="377" t="s">
        <v>42</v>
      </c>
      <c r="M84" s="381">
        <v>1</v>
      </c>
      <c r="N84" s="377">
        <v>18</v>
      </c>
      <c r="O84" s="378" t="s">
        <v>167</v>
      </c>
      <c r="P84" s="378" t="s">
        <v>234</v>
      </c>
      <c r="Q84" s="378" t="s">
        <v>235</v>
      </c>
      <c r="R84" s="383" t="str">
        <f>H84&amp;"1"</f>
        <v>1000931</v>
      </c>
      <c r="S84" s="380">
        <v>1</v>
      </c>
      <c r="T84" s="378" t="s">
        <v>139</v>
      </c>
      <c r="U84" s="377">
        <v>60000</v>
      </c>
      <c r="V84" s="377">
        <f>U84*0.18</f>
        <v>10800</v>
      </c>
      <c r="W84" s="377">
        <v>0</v>
      </c>
      <c r="X84" s="384">
        <v>182</v>
      </c>
      <c r="Y84" s="385" t="s">
        <v>47</v>
      </c>
      <c r="Z84" s="386">
        <f t="shared" si="49"/>
        <v>49200</v>
      </c>
      <c r="AA84" s="387"/>
      <c r="AB84" s="386">
        <f>U84/(U84+U86)</f>
        <v>0.3</v>
      </c>
      <c r="AC84" s="379">
        <f>U84*0.5</f>
        <v>30000</v>
      </c>
      <c r="AD84" s="377"/>
      <c r="AE84" s="377"/>
      <c r="AF84" s="378" t="s">
        <v>231</v>
      </c>
      <c r="AG84" s="389">
        <v>8</v>
      </c>
      <c r="AH84" s="390">
        <v>13</v>
      </c>
      <c r="AI84" s="391" t="s">
        <v>229</v>
      </c>
      <c r="AJ84" s="378"/>
      <c r="AK84" s="378"/>
      <c r="AL84" s="383">
        <v>0</v>
      </c>
      <c r="AM84" s="380" t="s">
        <v>50</v>
      </c>
      <c r="AN84" s="377" t="s">
        <v>51</v>
      </c>
      <c r="AO84" s="377"/>
      <c r="AP84" s="383"/>
      <c r="AQ84" s="383"/>
      <c r="AR84" s="383"/>
      <c r="AS84" s="442">
        <v>0.7</v>
      </c>
      <c r="AU8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100093, 'Б-100093-13',date'2016-03-02',3, 7, 7, 'RUR', 1, 18, date'2016-03-06', date'2016-03-07', 1000931, 1, to_date('2016-03-07 00:00:00','YYYY-MM-DD HH24:MI:SS'), 60000, 10800, 0, 182, 0, 'c1', 8,null);insert into xxxx_oebs_cash_payment_test (ID, INVOICE_ID, OEBS_PAYMENT, DOC_DATE, COMISS_DATE) values (s_xxxx_oebs_cash_payment_test.NEXTVAL, 100093, 30000, to_date('2016-03-07 00:00:00','YYYY-MM-DD HH24:MI:SS'), date'2016-03-31' );insert into xxxx_client_discount_m  (ID,CLIENT_ID,CLIENT_AVG_DISCOUNT,DT) values (s_xxxx_client_discount_m.NEXTVAL,182, 13, date'2016-03-01');</v>
      </c>
    </row>
    <row r="85" spans="1:47" ht="15" customHeight="1" x14ac:dyDescent="0.3">
      <c r="A85" s="375">
        <v>15</v>
      </c>
      <c r="B85" s="376"/>
      <c r="C85" s="377" t="str">
        <f t="shared" ref="C85:C88" si="52">"1000"&amp;A85</f>
        <v>100015</v>
      </c>
      <c r="D85" s="377" t="str">
        <f t="shared" ref="D85:D88" si="53">"1000"&amp;A85&amp;"/13"</f>
        <v>100015/13</v>
      </c>
      <c r="E85" s="378" t="s">
        <v>251</v>
      </c>
      <c r="F85" s="378" t="s">
        <v>252</v>
      </c>
      <c r="G85" s="377">
        <v>8</v>
      </c>
      <c r="H85" s="379">
        <v>100094</v>
      </c>
      <c r="I85" s="380" t="str">
        <f t="shared" si="3"/>
        <v>Б-100094-13</v>
      </c>
      <c r="J85" s="381">
        <v>3</v>
      </c>
      <c r="K85" s="382">
        <v>3</v>
      </c>
      <c r="L85" s="377" t="s">
        <v>42</v>
      </c>
      <c r="M85" s="381">
        <v>1</v>
      </c>
      <c r="N85" s="377">
        <v>18</v>
      </c>
      <c r="O85" s="378" t="s">
        <v>168</v>
      </c>
      <c r="P85" s="378" t="s">
        <v>234</v>
      </c>
      <c r="Q85" s="378" t="s">
        <v>235</v>
      </c>
      <c r="R85" s="383" t="str">
        <f t="shared" ref="R85:R88" si="54">H85&amp;"1"</f>
        <v>1000941</v>
      </c>
      <c r="S85" s="380">
        <v>1</v>
      </c>
      <c r="T85" s="378" t="s">
        <v>140</v>
      </c>
      <c r="U85" s="377">
        <v>80000</v>
      </c>
      <c r="V85" s="377">
        <f t="shared" si="5"/>
        <v>14400</v>
      </c>
      <c r="W85" s="377">
        <v>0</v>
      </c>
      <c r="X85" s="384">
        <v>183</v>
      </c>
      <c r="Y85" s="385" t="s">
        <v>47</v>
      </c>
      <c r="Z85" s="386">
        <f t="shared" si="49"/>
        <v>65600</v>
      </c>
      <c r="AA85" s="387"/>
      <c r="AB85" s="388"/>
      <c r="AC85" s="379">
        <f t="shared" ref="AC85:AC88" si="55">U85*0.5</f>
        <v>40000</v>
      </c>
      <c r="AD85" s="377"/>
      <c r="AE85" s="377"/>
      <c r="AF85" s="378" t="s">
        <v>231</v>
      </c>
      <c r="AG85" s="389">
        <v>8</v>
      </c>
      <c r="AH85" s="395">
        <v>7</v>
      </c>
      <c r="AI85" s="391" t="s">
        <v>229</v>
      </c>
      <c r="AJ85" s="378"/>
      <c r="AK85" s="378"/>
      <c r="AL85" s="383">
        <v>0</v>
      </c>
      <c r="AM85" s="380" t="s">
        <v>50</v>
      </c>
      <c r="AN85" s="377" t="s">
        <v>51</v>
      </c>
      <c r="AO85" s="377"/>
      <c r="AP85" s="383"/>
      <c r="AQ85" s="383"/>
      <c r="AR85" s="383"/>
      <c r="AS85" s="383" t="s">
        <v>80</v>
      </c>
      <c r="AU8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100094, 'Б-100094-13',date'2016-03-03',3, 3, 3, 'RUR', 1, 18, date'2016-03-06', date'2016-03-07', 1000941, 1, to_date('2016-03-08 00:00:00','YYYY-MM-DD HH24:MI:SS'), 80000, 14400, 0, 183, 0, 'c1', 8,null);insert into xxxx_oebs_cash_payment_test (ID, INVOICE_ID, OEBS_PAYMENT, DOC_DATE, COMISS_DATE) values (s_xxxx_oebs_cash_payment_test.NEXTVAL, 100094, 40000, to_date('2016-03-08 00:00:00','YYYY-MM-DD HH24:MI:SS'), date'2016-03-31' );insert into xxxx_client_discount_m  (ID,CLIENT_ID,CLIENT_AVG_DISCOUNT,DT) values (s_xxxx_client_discount_m.NEXTVAL,183, 7, date'2016-03-01');</v>
      </c>
    </row>
    <row r="86" spans="1:47" ht="15" customHeight="1" x14ac:dyDescent="0.3">
      <c r="A86" s="375">
        <v>15</v>
      </c>
      <c r="B86" s="376"/>
      <c r="C86" s="377" t="str">
        <f t="shared" si="52"/>
        <v>100015</v>
      </c>
      <c r="D86" s="377" t="str">
        <f t="shared" si="53"/>
        <v>100015/13</v>
      </c>
      <c r="E86" s="378" t="s">
        <v>251</v>
      </c>
      <c r="F86" s="378" t="s">
        <v>252</v>
      </c>
      <c r="G86" s="377">
        <v>8</v>
      </c>
      <c r="H86" s="379">
        <v>100095</v>
      </c>
      <c r="I86" s="380" t="str">
        <f t="shared" si="3"/>
        <v>Б-100095-13</v>
      </c>
      <c r="J86" s="381">
        <v>3</v>
      </c>
      <c r="K86" s="377">
        <v>7</v>
      </c>
      <c r="L86" s="377" t="s">
        <v>42</v>
      </c>
      <c r="M86" s="381">
        <v>1</v>
      </c>
      <c r="N86" s="377">
        <v>18</v>
      </c>
      <c r="O86" s="378" t="s">
        <v>168</v>
      </c>
      <c r="P86" s="378" t="s">
        <v>234</v>
      </c>
      <c r="Q86" s="378" t="s">
        <v>235</v>
      </c>
      <c r="R86" s="383" t="str">
        <f t="shared" si="54"/>
        <v>1000951</v>
      </c>
      <c r="S86" s="380">
        <v>1</v>
      </c>
      <c r="T86" s="378" t="s">
        <v>140</v>
      </c>
      <c r="U86" s="377">
        <v>140000</v>
      </c>
      <c r="V86" s="377">
        <f t="shared" si="5"/>
        <v>25200</v>
      </c>
      <c r="W86" s="377">
        <v>0</v>
      </c>
      <c r="X86" s="384">
        <v>184</v>
      </c>
      <c r="Y86" s="385" t="s">
        <v>47</v>
      </c>
      <c r="Z86" s="386">
        <f t="shared" si="49"/>
        <v>114800</v>
      </c>
      <c r="AA86" s="387"/>
      <c r="AB86" s="388"/>
      <c r="AC86" s="379">
        <f t="shared" si="55"/>
        <v>70000</v>
      </c>
      <c r="AD86" s="377"/>
      <c r="AE86" s="377"/>
      <c r="AF86" s="378" t="s">
        <v>231</v>
      </c>
      <c r="AG86" s="389">
        <v>8</v>
      </c>
      <c r="AH86" s="395">
        <v>7</v>
      </c>
      <c r="AI86" s="391" t="s">
        <v>229</v>
      </c>
      <c r="AJ86" s="378"/>
      <c r="AK86" s="378"/>
      <c r="AL86" s="383">
        <v>0</v>
      </c>
      <c r="AM86" s="380" t="s">
        <v>50</v>
      </c>
      <c r="AN86" s="377" t="s">
        <v>51</v>
      </c>
      <c r="AO86" s="377"/>
      <c r="AP86" s="383"/>
      <c r="AQ86" s="383"/>
      <c r="AR86" s="383"/>
      <c r="AS86" s="383"/>
      <c r="AU8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100095, 'Б-100095-13',date'2016-03-03',3, 7, 7, 'RUR', 1, 18, date'2016-03-06', date'2016-03-07', 1000951, 1, to_date('2016-03-08 00:00:00','YYYY-MM-DD HH24:MI:SS'), 140000, 25200, 0, 184, 0, 'c1', 8,null);insert into xxxx_oebs_cash_payment_test (ID, INVOICE_ID, OEBS_PAYMENT, DOC_DATE, COMISS_DATE) values (s_xxxx_oebs_cash_payment_test.NEXTVAL, 100095, 70000, to_date('2016-03-08 00:00:00','YYYY-MM-DD HH24:MI:SS'), date'2016-03-31' );insert into xxxx_client_discount_m  (ID,CLIENT_ID,CLIENT_AVG_DISCOUNT,DT) values (s_xxxx_client_discount_m.NEXTVAL,184, 7, date'2016-03-01');</v>
      </c>
    </row>
    <row r="87" spans="1:47" ht="15" customHeight="1" x14ac:dyDescent="0.3">
      <c r="A87" s="375">
        <v>15</v>
      </c>
      <c r="B87" s="376"/>
      <c r="C87" s="377" t="str">
        <f t="shared" si="52"/>
        <v>100015</v>
      </c>
      <c r="D87" s="377" t="str">
        <f t="shared" si="53"/>
        <v>100015/13</v>
      </c>
      <c r="E87" s="378" t="s">
        <v>251</v>
      </c>
      <c r="F87" s="378" t="s">
        <v>252</v>
      </c>
      <c r="G87" s="377">
        <v>8</v>
      </c>
      <c r="H87" s="379">
        <v>100096</v>
      </c>
      <c r="I87" s="380" t="str">
        <f t="shared" si="3"/>
        <v>Б-100096-13</v>
      </c>
      <c r="J87" s="381">
        <v>3</v>
      </c>
      <c r="K87" s="398">
        <v>2</v>
      </c>
      <c r="L87" s="377" t="s">
        <v>42</v>
      </c>
      <c r="M87" s="381">
        <v>1</v>
      </c>
      <c r="N87" s="377">
        <v>18</v>
      </c>
      <c r="O87" s="378" t="s">
        <v>169</v>
      </c>
      <c r="P87" s="378" t="s">
        <v>234</v>
      </c>
      <c r="Q87" s="378" t="s">
        <v>235</v>
      </c>
      <c r="R87" s="383" t="str">
        <f t="shared" si="54"/>
        <v>1000961</v>
      </c>
      <c r="S87" s="380">
        <v>1</v>
      </c>
      <c r="T87" s="378" t="s">
        <v>141</v>
      </c>
      <c r="U87" s="377">
        <v>60000</v>
      </c>
      <c r="V87" s="377">
        <f t="shared" si="5"/>
        <v>10800</v>
      </c>
      <c r="W87" s="377">
        <v>0</v>
      </c>
      <c r="X87" s="384">
        <v>185</v>
      </c>
      <c r="Y87" s="385" t="s">
        <v>47</v>
      </c>
      <c r="Z87" s="386">
        <f t="shared" si="49"/>
        <v>49200</v>
      </c>
      <c r="AA87" s="387"/>
      <c r="AB87" s="388"/>
      <c r="AC87" s="379">
        <f t="shared" si="55"/>
        <v>30000</v>
      </c>
      <c r="AD87" s="377"/>
      <c r="AE87" s="377"/>
      <c r="AF87" s="378" t="s">
        <v>231</v>
      </c>
      <c r="AG87" s="389">
        <v>8</v>
      </c>
      <c r="AH87" s="397">
        <v>20</v>
      </c>
      <c r="AI87" s="391" t="s">
        <v>229</v>
      </c>
      <c r="AJ87" s="378"/>
      <c r="AK87" s="378"/>
      <c r="AL87" s="383">
        <v>0</v>
      </c>
      <c r="AM87" s="380" t="s">
        <v>50</v>
      </c>
      <c r="AN87" s="377" t="s">
        <v>51</v>
      </c>
      <c r="AO87" s="377"/>
      <c r="AP87" s="383"/>
      <c r="AQ87" s="383"/>
      <c r="AR87" s="383"/>
      <c r="AS87" s="383"/>
      <c r="AU8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100096, 'Б-100096-13',date'2016-03-04',3, 2, 2, 'RUR', 1, 18, date'2016-03-06', date'2016-03-07', 1000961, 1, to_date('2016-03-09 00:00:00','YYYY-MM-DD HH24:MI:SS'), 60000, 10800, 0, 185, 0, 'c1', 8,null);insert into xxxx_oebs_cash_payment_test (ID, INVOICE_ID, OEBS_PAYMENT, DOC_DATE, COMISS_DATE) values (s_xxxx_oebs_cash_payment_test.NEXTVAL, 100096, 30000, to_date('2016-03-09 00:00:00','YYYY-MM-DD HH24:MI:SS'), date'2016-03-31' );insert into xxxx_client_discount_m  (ID,CLIENT_ID,CLIENT_AVG_DISCOUNT,DT) values (s_xxxx_client_discount_m.NEXTVAL,185, 20, date'2016-03-01');</v>
      </c>
    </row>
    <row r="88" spans="1:47" ht="15" customHeight="1" x14ac:dyDescent="0.3">
      <c r="A88" s="375">
        <v>15</v>
      </c>
      <c r="B88" s="376"/>
      <c r="C88" s="377" t="str">
        <f t="shared" si="52"/>
        <v>100015</v>
      </c>
      <c r="D88" s="377" t="str">
        <f t="shared" si="53"/>
        <v>100015/13</v>
      </c>
      <c r="E88" s="378" t="s">
        <v>251</v>
      </c>
      <c r="F88" s="378" t="s">
        <v>252</v>
      </c>
      <c r="G88" s="377">
        <v>8</v>
      </c>
      <c r="H88" s="379">
        <v>100097</v>
      </c>
      <c r="I88" s="380" t="str">
        <f t="shared" si="3"/>
        <v>Б-100097-13</v>
      </c>
      <c r="J88" s="381">
        <v>3</v>
      </c>
      <c r="K88" s="398">
        <v>1</v>
      </c>
      <c r="L88" s="377" t="s">
        <v>42</v>
      </c>
      <c r="M88" s="381">
        <v>1</v>
      </c>
      <c r="N88" s="377">
        <v>18</v>
      </c>
      <c r="O88" s="378" t="s">
        <v>170</v>
      </c>
      <c r="P88" s="378" t="s">
        <v>234</v>
      </c>
      <c r="Q88" s="378" t="s">
        <v>235</v>
      </c>
      <c r="R88" s="383" t="str">
        <f t="shared" si="54"/>
        <v>1000971</v>
      </c>
      <c r="S88" s="380">
        <v>1</v>
      </c>
      <c r="T88" s="378" t="s">
        <v>142</v>
      </c>
      <c r="U88" s="377">
        <v>23904</v>
      </c>
      <c r="V88" s="377">
        <f t="shared" si="5"/>
        <v>4302.72</v>
      </c>
      <c r="W88" s="377">
        <v>0</v>
      </c>
      <c r="X88" s="384">
        <v>186</v>
      </c>
      <c r="Y88" s="385" t="s">
        <v>47</v>
      </c>
      <c r="Z88" s="386">
        <f t="shared" si="49"/>
        <v>19601.28</v>
      </c>
      <c r="AA88" s="409">
        <f>SUM(Z84:Z88)</f>
        <v>298401.28000000003</v>
      </c>
      <c r="AB88" s="388"/>
      <c r="AC88" s="379">
        <f t="shared" si="55"/>
        <v>11952</v>
      </c>
      <c r="AD88" s="377"/>
      <c r="AE88" s="377"/>
      <c r="AF88" s="378" t="s">
        <v>231</v>
      </c>
      <c r="AG88" s="389">
        <v>8</v>
      </c>
      <c r="AH88" s="397">
        <v>13</v>
      </c>
      <c r="AI88" s="391" t="s">
        <v>229</v>
      </c>
      <c r="AJ88" s="378"/>
      <c r="AK88" s="378"/>
      <c r="AL88" s="383">
        <v>0</v>
      </c>
      <c r="AM88" s="380" t="s">
        <v>50</v>
      </c>
      <c r="AN88" s="377" t="s">
        <v>51</v>
      </c>
      <c r="AO88" s="377"/>
      <c r="AP88" s="383"/>
      <c r="AQ88" s="383"/>
      <c r="AR88" s="383"/>
      <c r="AS88" s="383"/>
      <c r="AU8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100097, 'Б-100097-13',date'2016-03-05',3, 1, 1, 'RUR', 1, 18, date'2016-03-06', date'2016-03-07', 1000971, 1, to_date('2016-03-11 00:00:00','YYYY-MM-DD HH24:MI:SS'), 23904, 4302.72, 0, 186, 0, 'c1', 8,null);insert into xxxx_oebs_cash_payment_test (ID, INVOICE_ID, OEBS_PAYMENT, DOC_DATE, COMISS_DATE) values (s_xxxx_oebs_cash_payment_test.NEXTVAL, 100097, 11952, to_date('2016-03-11 00:00:00','YYYY-MM-DD HH24:MI:SS'), date'2016-03-31' );insert into xxxx_client_discount_m  (ID,CLIENT_ID,CLIENT_AVG_DISCOUNT,DT) values (s_xxxx_client_discount_m.NEXTVAL,186, 13, date'2016-03-01');</v>
      </c>
    </row>
    <row r="89" spans="1:47" ht="15" customHeight="1" x14ac:dyDescent="0.3">
      <c r="A89" s="375">
        <v>15</v>
      </c>
      <c r="B89" s="376"/>
      <c r="C89" s="377" t="str">
        <f>"1000"&amp;A89</f>
        <v>100015</v>
      </c>
      <c r="D89" s="377" t="str">
        <f>"1000"&amp;A89&amp;"/13"</f>
        <v>100015/13</v>
      </c>
      <c r="E89" s="378" t="s">
        <v>251</v>
      </c>
      <c r="F89" s="378" t="s">
        <v>252</v>
      </c>
      <c r="G89" s="377">
        <v>8</v>
      </c>
      <c r="H89" s="379">
        <v>100098</v>
      </c>
      <c r="I89" s="380" t="str">
        <f>"Б-"&amp;H89&amp;"-13"</f>
        <v>Б-100098-13</v>
      </c>
      <c r="J89" s="381">
        <v>3</v>
      </c>
      <c r="K89" s="377">
        <v>7</v>
      </c>
      <c r="L89" s="377" t="s">
        <v>42</v>
      </c>
      <c r="M89" s="381">
        <v>1</v>
      </c>
      <c r="N89" s="377">
        <v>18</v>
      </c>
      <c r="O89" s="378" t="s">
        <v>167</v>
      </c>
      <c r="P89" s="378" t="s">
        <v>234</v>
      </c>
      <c r="Q89" s="378" t="s">
        <v>235</v>
      </c>
      <c r="R89" s="383" t="str">
        <f>H89&amp;"1"</f>
        <v>1000981</v>
      </c>
      <c r="S89" s="380">
        <v>1</v>
      </c>
      <c r="T89" s="394" t="s">
        <v>143</v>
      </c>
      <c r="U89" s="377">
        <v>139000</v>
      </c>
      <c r="V89" s="377">
        <f>U89*0.18</f>
        <v>25020</v>
      </c>
      <c r="W89" s="377">
        <v>0</v>
      </c>
      <c r="X89" s="384">
        <v>187</v>
      </c>
      <c r="Y89" s="385" t="s">
        <v>47</v>
      </c>
      <c r="Z89" s="386">
        <f t="shared" si="49"/>
        <v>113980</v>
      </c>
      <c r="AA89" s="387"/>
      <c r="AB89" s="386">
        <f>U89/(U89+U91)</f>
        <v>0.69499999999999995</v>
      </c>
      <c r="AC89" s="379">
        <f>U89*0.5</f>
        <v>69500</v>
      </c>
      <c r="AD89" s="377"/>
      <c r="AE89" s="377"/>
      <c r="AF89" s="394" t="s">
        <v>232</v>
      </c>
      <c r="AG89" s="389">
        <v>8</v>
      </c>
      <c r="AH89" s="390">
        <v>13</v>
      </c>
      <c r="AI89" s="391" t="s">
        <v>229</v>
      </c>
      <c r="AJ89" s="378"/>
      <c r="AK89" s="378"/>
      <c r="AL89" s="383">
        <v>0</v>
      </c>
      <c r="AM89" s="380" t="s">
        <v>50</v>
      </c>
      <c r="AN89" s="377" t="s">
        <v>51</v>
      </c>
      <c r="AO89" s="377"/>
      <c r="AP89" s="383"/>
      <c r="AQ89" s="383"/>
      <c r="AR89" s="383"/>
      <c r="AS89" s="416">
        <v>0.69499999999999995</v>
      </c>
      <c r="AU8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100098, 'Б-100098-13',date'2016-03-02',3, 7, 7, 'RUR', 1, 18, date'2016-03-06', date'2016-03-07', 1000981, 1, to_date('2016-04-07 00:00:00','YYYY-MM-DD HH24:MI:SS'), 139000, 25020, 0, 187, 0, 'c1', 8,null);insert into xxxx_oebs_cash_payment_test (ID, INVOICE_ID, OEBS_PAYMENT, DOC_DATE, COMISS_DATE) values (s_xxxx_oebs_cash_payment_test.NEXTVAL, 100098, 69500, to_date('2016-04-07 00:00:00','YYYY-MM-DD HH24:MI:SS'), date'2016-04-30' );insert into xxxx_client_discount_m  (ID,CLIENT_ID,CLIENT_AVG_DISCOUNT,DT) values (s_xxxx_client_discount_m.NEXTVAL,187, 13, date'2016-03-01');</v>
      </c>
    </row>
    <row r="90" spans="1:47" ht="15" customHeight="1" x14ac:dyDescent="0.3">
      <c r="A90" s="375">
        <v>15</v>
      </c>
      <c r="B90" s="376"/>
      <c r="C90" s="377" t="str">
        <f t="shared" ref="C90:C93" si="56">"1000"&amp;A90</f>
        <v>100015</v>
      </c>
      <c r="D90" s="377" t="str">
        <f t="shared" ref="D90:D93" si="57">"1000"&amp;A90&amp;"/13"</f>
        <v>100015/13</v>
      </c>
      <c r="E90" s="378" t="s">
        <v>251</v>
      </c>
      <c r="F90" s="378" t="s">
        <v>252</v>
      </c>
      <c r="G90" s="377">
        <v>8</v>
      </c>
      <c r="H90" s="379">
        <v>100099</v>
      </c>
      <c r="I90" s="380" t="str">
        <f t="shared" si="3"/>
        <v>Б-100099-13</v>
      </c>
      <c r="J90" s="381">
        <v>3</v>
      </c>
      <c r="K90" s="382">
        <v>3</v>
      </c>
      <c r="L90" s="377" t="s">
        <v>42</v>
      </c>
      <c r="M90" s="381">
        <v>1</v>
      </c>
      <c r="N90" s="377">
        <v>18</v>
      </c>
      <c r="O90" s="378" t="s">
        <v>168</v>
      </c>
      <c r="P90" s="378" t="s">
        <v>234</v>
      </c>
      <c r="Q90" s="378" t="s">
        <v>235</v>
      </c>
      <c r="R90" s="383" t="str">
        <f t="shared" ref="R90:R93" si="58">H90&amp;"1"</f>
        <v>1000991</v>
      </c>
      <c r="S90" s="380">
        <v>1</v>
      </c>
      <c r="T90" s="394" t="s">
        <v>144</v>
      </c>
      <c r="U90" s="377">
        <v>80000</v>
      </c>
      <c r="V90" s="377">
        <f t="shared" si="5"/>
        <v>14400</v>
      </c>
      <c r="W90" s="377">
        <v>0</v>
      </c>
      <c r="X90" s="384">
        <v>188</v>
      </c>
      <c r="Y90" s="385" t="s">
        <v>47</v>
      </c>
      <c r="Z90" s="386">
        <f t="shared" si="49"/>
        <v>65600</v>
      </c>
      <c r="AA90" s="387"/>
      <c r="AB90" s="388"/>
      <c r="AC90" s="379">
        <f t="shared" ref="AC90:AC93" si="59">U90*0.5</f>
        <v>40000</v>
      </c>
      <c r="AD90" s="377"/>
      <c r="AE90" s="377"/>
      <c r="AF90" s="394" t="s">
        <v>232</v>
      </c>
      <c r="AG90" s="389">
        <v>8</v>
      </c>
      <c r="AH90" s="395">
        <v>7</v>
      </c>
      <c r="AI90" s="391" t="s">
        <v>229</v>
      </c>
      <c r="AJ90" s="378"/>
      <c r="AK90" s="378"/>
      <c r="AL90" s="383">
        <v>0</v>
      </c>
      <c r="AM90" s="380" t="s">
        <v>50</v>
      </c>
      <c r="AN90" s="377" t="s">
        <v>51</v>
      </c>
      <c r="AO90" s="377"/>
      <c r="AP90" s="383"/>
      <c r="AQ90" s="383"/>
      <c r="AR90" s="383"/>
      <c r="AS90" s="383" t="s">
        <v>80</v>
      </c>
      <c r="AU9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100099, 'Б-100099-13',date'2016-03-03',3, 3, 3, 'RUR', 1, 18, date'2016-03-06', date'2016-03-07', 1000991, 1, to_date('2016-04-08 00:00:00','YYYY-MM-DD HH24:MI:SS'), 80000, 14400, 0, 188, 0, 'c1', 8,null);insert into xxxx_oebs_cash_payment_test (ID, INVOICE_ID, OEBS_PAYMENT, DOC_DATE, COMISS_DATE) values (s_xxxx_oebs_cash_payment_test.NEXTVAL, 100099, 40000, to_date('2016-04-08 00:00:00','YYYY-MM-DD HH24:MI:SS'), date'2016-04-30' );insert into xxxx_client_discount_m  (ID,CLIENT_ID,CLIENT_AVG_DISCOUNT,DT) values (s_xxxx_client_discount_m.NEXTVAL,188, 7, date'2016-03-01');</v>
      </c>
    </row>
    <row r="91" spans="1:47" ht="15" customHeight="1" x14ac:dyDescent="0.3">
      <c r="A91" s="375">
        <v>15</v>
      </c>
      <c r="B91" s="376"/>
      <c r="C91" s="377" t="str">
        <f t="shared" si="56"/>
        <v>100015</v>
      </c>
      <c r="D91" s="377" t="str">
        <f t="shared" si="57"/>
        <v>100015/13</v>
      </c>
      <c r="E91" s="378" t="s">
        <v>251</v>
      </c>
      <c r="F91" s="378" t="s">
        <v>252</v>
      </c>
      <c r="G91" s="377">
        <v>8</v>
      </c>
      <c r="H91" s="379">
        <v>100100</v>
      </c>
      <c r="I91" s="380" t="str">
        <f t="shared" ref="I91:I93" si="60">"Б-"&amp;H91&amp;"-13"</f>
        <v>Б-100100-13</v>
      </c>
      <c r="J91" s="381">
        <v>3</v>
      </c>
      <c r="K91" s="377">
        <v>7</v>
      </c>
      <c r="L91" s="377" t="s">
        <v>42</v>
      </c>
      <c r="M91" s="381">
        <v>1</v>
      </c>
      <c r="N91" s="377">
        <v>18</v>
      </c>
      <c r="O91" s="378" t="s">
        <v>168</v>
      </c>
      <c r="P91" s="378" t="s">
        <v>234</v>
      </c>
      <c r="Q91" s="378" t="s">
        <v>235</v>
      </c>
      <c r="R91" s="383" t="str">
        <f t="shared" si="58"/>
        <v>1001001</v>
      </c>
      <c r="S91" s="380">
        <v>1</v>
      </c>
      <c r="T91" s="394" t="s">
        <v>144</v>
      </c>
      <c r="U91" s="377">
        <v>61000</v>
      </c>
      <c r="V91" s="377">
        <f t="shared" ref="V91:V93" si="61">U91*0.18</f>
        <v>10980</v>
      </c>
      <c r="W91" s="377">
        <v>0</v>
      </c>
      <c r="X91" s="384">
        <v>189</v>
      </c>
      <c r="Y91" s="385" t="s">
        <v>47</v>
      </c>
      <c r="Z91" s="386">
        <f t="shared" si="49"/>
        <v>50020</v>
      </c>
      <c r="AA91" s="387"/>
      <c r="AB91" s="388"/>
      <c r="AC91" s="379">
        <f t="shared" si="59"/>
        <v>30500</v>
      </c>
      <c r="AD91" s="377"/>
      <c r="AE91" s="377"/>
      <c r="AF91" s="394" t="s">
        <v>232</v>
      </c>
      <c r="AG91" s="389">
        <v>8</v>
      </c>
      <c r="AH91" s="395">
        <v>7</v>
      </c>
      <c r="AI91" s="391" t="s">
        <v>229</v>
      </c>
      <c r="AJ91" s="378"/>
      <c r="AK91" s="378"/>
      <c r="AL91" s="383">
        <v>0</v>
      </c>
      <c r="AM91" s="380" t="s">
        <v>50</v>
      </c>
      <c r="AN91" s="377" t="s">
        <v>51</v>
      </c>
      <c r="AO91" s="377"/>
      <c r="AP91" s="383"/>
      <c r="AQ91" s="383"/>
      <c r="AR91" s="383"/>
      <c r="AS91" s="383"/>
      <c r="AU9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100100, 'Б-100100-13',date'2016-03-03',3, 7, 7, 'RUR', 1, 18, date'2016-03-06', date'2016-03-07', 1001001, 1, to_date('2016-04-08 00:00:00','YYYY-MM-DD HH24:MI:SS'), 61000, 10980, 0, 189, 0, 'c1', 8,null);insert into xxxx_oebs_cash_payment_test (ID, INVOICE_ID, OEBS_PAYMENT, DOC_DATE, COMISS_DATE) values (s_xxxx_oebs_cash_payment_test.NEXTVAL, 100100, 30500, to_date('2016-04-08 00:00:00','YYYY-MM-DD HH24:MI:SS'), date'2016-04-30' );insert into xxxx_client_discount_m  (ID,CLIENT_ID,CLIENT_AVG_DISCOUNT,DT) values (s_xxxx_client_discount_m.NEXTVAL,189, 7, date'2016-03-01');</v>
      </c>
    </row>
    <row r="92" spans="1:47" ht="15" customHeight="1" x14ac:dyDescent="0.3">
      <c r="A92" s="375">
        <v>15</v>
      </c>
      <c r="B92" s="376"/>
      <c r="C92" s="377" t="str">
        <f t="shared" si="56"/>
        <v>100015</v>
      </c>
      <c r="D92" s="377" t="str">
        <f t="shared" si="57"/>
        <v>100015/13</v>
      </c>
      <c r="E92" s="378" t="s">
        <v>251</v>
      </c>
      <c r="F92" s="378" t="s">
        <v>252</v>
      </c>
      <c r="G92" s="377">
        <v>8</v>
      </c>
      <c r="H92" s="379">
        <v>100101</v>
      </c>
      <c r="I92" s="380" t="str">
        <f t="shared" si="60"/>
        <v>Б-100101-13</v>
      </c>
      <c r="J92" s="381">
        <v>3</v>
      </c>
      <c r="K92" s="398">
        <v>2</v>
      </c>
      <c r="L92" s="377" t="s">
        <v>42</v>
      </c>
      <c r="M92" s="381">
        <v>1</v>
      </c>
      <c r="N92" s="377">
        <v>18</v>
      </c>
      <c r="O92" s="378" t="s">
        <v>169</v>
      </c>
      <c r="P92" s="378" t="s">
        <v>234</v>
      </c>
      <c r="Q92" s="378" t="s">
        <v>235</v>
      </c>
      <c r="R92" s="383" t="str">
        <f t="shared" si="58"/>
        <v>1001011</v>
      </c>
      <c r="S92" s="380">
        <v>1</v>
      </c>
      <c r="T92" s="394" t="s">
        <v>145</v>
      </c>
      <c r="U92" s="377">
        <v>60000</v>
      </c>
      <c r="V92" s="377">
        <f t="shared" si="61"/>
        <v>10800</v>
      </c>
      <c r="W92" s="377">
        <v>0</v>
      </c>
      <c r="X92" s="384">
        <v>190</v>
      </c>
      <c r="Y92" s="385" t="s">
        <v>47</v>
      </c>
      <c r="Z92" s="386">
        <f t="shared" si="49"/>
        <v>49200</v>
      </c>
      <c r="AA92" s="387"/>
      <c r="AB92" s="388"/>
      <c r="AC92" s="379">
        <f t="shared" si="59"/>
        <v>30000</v>
      </c>
      <c r="AD92" s="377"/>
      <c r="AE92" s="377"/>
      <c r="AF92" s="394" t="s">
        <v>232</v>
      </c>
      <c r="AG92" s="389">
        <v>8</v>
      </c>
      <c r="AH92" s="397">
        <v>20</v>
      </c>
      <c r="AI92" s="391" t="s">
        <v>229</v>
      </c>
      <c r="AJ92" s="378"/>
      <c r="AK92" s="378"/>
      <c r="AL92" s="383">
        <v>0</v>
      </c>
      <c r="AM92" s="380" t="s">
        <v>50</v>
      </c>
      <c r="AN92" s="377" t="s">
        <v>51</v>
      </c>
      <c r="AO92" s="377"/>
      <c r="AP92" s="383"/>
      <c r="AQ92" s="383"/>
      <c r="AR92" s="383"/>
      <c r="AS92" s="383"/>
      <c r="AU9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100101, 'Б-100101-13',date'2016-03-04',3, 2, 2, 'RUR', 1, 18, date'2016-03-06', date'2016-03-07', 1001011, 1, to_date('2016-04-09 00:00:00','YYYY-MM-DD HH24:MI:SS'), 60000, 10800, 0, 190, 0, 'c1', 8,null);insert into xxxx_oebs_cash_payment_test (ID, INVOICE_ID, OEBS_PAYMENT, DOC_DATE, COMISS_DATE) values (s_xxxx_oebs_cash_payment_test.NEXTVAL, 100101, 30000, to_date('2016-04-09 00:00:00','YYYY-MM-DD HH24:MI:SS'), date'2016-04-30' );insert into xxxx_client_discount_m  (ID,CLIENT_ID,CLIENT_AVG_DISCOUNT,DT) values (s_xxxx_client_discount_m.NEXTVAL,190, 20, date'2016-03-01');</v>
      </c>
    </row>
    <row r="93" spans="1:47" ht="15" customHeight="1" x14ac:dyDescent="0.3">
      <c r="A93" s="375">
        <v>15</v>
      </c>
      <c r="B93" s="376"/>
      <c r="C93" s="377" t="str">
        <f t="shared" si="56"/>
        <v>100015</v>
      </c>
      <c r="D93" s="377" t="str">
        <f t="shared" si="57"/>
        <v>100015/13</v>
      </c>
      <c r="E93" s="378" t="s">
        <v>251</v>
      </c>
      <c r="F93" s="378" t="s">
        <v>252</v>
      </c>
      <c r="G93" s="377">
        <v>8</v>
      </c>
      <c r="H93" s="379">
        <v>100102</v>
      </c>
      <c r="I93" s="380" t="str">
        <f t="shared" si="60"/>
        <v>Б-100102-13</v>
      </c>
      <c r="J93" s="381">
        <v>3</v>
      </c>
      <c r="K93" s="382">
        <v>1</v>
      </c>
      <c r="L93" s="377" t="s">
        <v>42</v>
      </c>
      <c r="M93" s="381">
        <v>1</v>
      </c>
      <c r="N93" s="377">
        <v>18</v>
      </c>
      <c r="O93" s="378" t="s">
        <v>170</v>
      </c>
      <c r="P93" s="378" t="s">
        <v>234</v>
      </c>
      <c r="Q93" s="378" t="s">
        <v>235</v>
      </c>
      <c r="R93" s="383" t="str">
        <f t="shared" si="58"/>
        <v>1001021</v>
      </c>
      <c r="S93" s="380">
        <v>1</v>
      </c>
      <c r="T93" s="394" t="s">
        <v>146</v>
      </c>
      <c r="U93" s="377">
        <v>23902</v>
      </c>
      <c r="V93" s="377">
        <f t="shared" si="61"/>
        <v>4302.3599999999997</v>
      </c>
      <c r="W93" s="377">
        <v>0</v>
      </c>
      <c r="X93" s="384">
        <v>191</v>
      </c>
      <c r="Y93" s="385" t="s">
        <v>47</v>
      </c>
      <c r="Z93" s="386">
        <f t="shared" si="49"/>
        <v>19599.64</v>
      </c>
      <c r="AA93" s="409">
        <f>SUM(Z89:Z93)</f>
        <v>298399.64</v>
      </c>
      <c r="AB93" s="388"/>
      <c r="AC93" s="379">
        <f t="shared" si="59"/>
        <v>11951</v>
      </c>
      <c r="AD93" s="377"/>
      <c r="AE93" s="377"/>
      <c r="AF93" s="394" t="s">
        <v>232</v>
      </c>
      <c r="AG93" s="389">
        <v>8</v>
      </c>
      <c r="AH93" s="395">
        <v>13</v>
      </c>
      <c r="AI93" s="391" t="s">
        <v>229</v>
      </c>
      <c r="AJ93" s="378"/>
      <c r="AK93" s="378"/>
      <c r="AL93" s="383">
        <v>0</v>
      </c>
      <c r="AM93" s="380" t="s">
        <v>50</v>
      </c>
      <c r="AN93" s="377" t="s">
        <v>51</v>
      </c>
      <c r="AO93" s="377"/>
      <c r="AP93" s="383"/>
      <c r="AQ93" s="383"/>
      <c r="AR93" s="383"/>
      <c r="AS93" s="443"/>
      <c r="AU9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100102, 'Б-100102-13',date'2016-03-05',3, 1, 1, 'RUR', 1, 18, date'2016-03-06', date'2016-03-07', 1001021, 1, to_date('2016-04-11 00:00:00','YYYY-MM-DD HH24:MI:SS'), 23902, 4302.36, 0, 191, 0, 'c1', 8,null);insert into xxxx_oebs_cash_payment_test (ID, INVOICE_ID, OEBS_PAYMENT, DOC_DATE, COMISS_DATE) values (s_xxxx_oebs_cash_payment_test.NEXTVAL, 100102, 11951, to_date('2016-04-11 00:00:00','YYYY-MM-DD HH24:MI:SS'), date'2016-04-30' );insert into xxxx_client_discount_m  (ID,CLIENT_ID,CLIENT_AVG_DISCOUNT,DT) values (s_xxxx_client_discount_m.NEXTVAL,191, 13, date'2016-03-01');</v>
      </c>
    </row>
    <row r="94" spans="1:47" ht="15" customHeight="1" x14ac:dyDescent="0.3">
      <c r="A94" s="375">
        <v>15</v>
      </c>
      <c r="B94" s="376"/>
      <c r="C94" s="377" t="str">
        <f>"1000"&amp;A94</f>
        <v>100015</v>
      </c>
      <c r="D94" s="377" t="str">
        <f>"1000"&amp;A94&amp;"/13"</f>
        <v>100015/13</v>
      </c>
      <c r="E94" s="378" t="s">
        <v>251</v>
      </c>
      <c r="F94" s="378" t="s">
        <v>252</v>
      </c>
      <c r="G94" s="377">
        <v>8</v>
      </c>
      <c r="H94" s="379">
        <v>100103</v>
      </c>
      <c r="I94" s="380" t="str">
        <f>"Б-"&amp;H94&amp;"-13"</f>
        <v>Б-100103-13</v>
      </c>
      <c r="J94" s="381">
        <v>3</v>
      </c>
      <c r="K94" s="377">
        <v>7</v>
      </c>
      <c r="L94" s="377" t="s">
        <v>42</v>
      </c>
      <c r="M94" s="381">
        <v>1</v>
      </c>
      <c r="N94" s="377">
        <v>18</v>
      </c>
      <c r="O94" s="378" t="s">
        <v>167</v>
      </c>
      <c r="P94" s="378" t="s">
        <v>234</v>
      </c>
      <c r="Q94" s="378" t="s">
        <v>235</v>
      </c>
      <c r="R94" s="383" t="str">
        <f>H94&amp;"1"</f>
        <v>1001031</v>
      </c>
      <c r="S94" s="380">
        <v>1</v>
      </c>
      <c r="T94" s="399" t="s">
        <v>147</v>
      </c>
      <c r="U94" s="377">
        <v>139000</v>
      </c>
      <c r="V94" s="377">
        <f>U94*0.18</f>
        <v>25020</v>
      </c>
      <c r="W94" s="377">
        <v>0</v>
      </c>
      <c r="X94" s="384">
        <v>192</v>
      </c>
      <c r="Y94" s="385" t="s">
        <v>47</v>
      </c>
      <c r="Z94" s="386">
        <f t="shared" si="49"/>
        <v>113980</v>
      </c>
      <c r="AA94" s="387"/>
      <c r="AB94" s="386">
        <f>U94/(U94+U96)</f>
        <v>0.6949930500694993</v>
      </c>
      <c r="AC94" s="379">
        <f>U94*0.5</f>
        <v>69500</v>
      </c>
      <c r="AD94" s="377"/>
      <c r="AE94" s="377"/>
      <c r="AF94" s="399" t="s">
        <v>422</v>
      </c>
      <c r="AG94" s="389">
        <v>8</v>
      </c>
      <c r="AH94" s="390">
        <v>13</v>
      </c>
      <c r="AI94" s="391" t="s">
        <v>229</v>
      </c>
      <c r="AJ94" s="378"/>
      <c r="AK94" s="378"/>
      <c r="AL94" s="383">
        <v>0</v>
      </c>
      <c r="AM94" s="380" t="s">
        <v>50</v>
      </c>
      <c r="AN94" s="377" t="s">
        <v>51</v>
      </c>
      <c r="AO94" s="377"/>
      <c r="AP94" s="383"/>
      <c r="AQ94" s="383"/>
      <c r="AR94" s="383"/>
      <c r="AS94" s="416">
        <v>0.6949930500694993</v>
      </c>
      <c r="AU9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100103, 'Б-100103-13',date'2016-03-02',3, 7, 7, 'RUR', 1, 18, date'2016-03-06', date'2016-03-07', 1001031, 1, to_date('2016-05-07 00:00:00','YYYY-MM-DD HH24:MI:SS'), 139000, 25020, 0, 192, 0, 'c1', 8,null);insert into xxxx_oebs_cash_payment_test (ID, INVOICE_ID, OEBS_PAYMENT, DOC_DATE, COMISS_DATE) values (s_xxxx_oebs_cash_payment_test.NEXTVAL, 100103, 69500, to_date('2016-05-07 00:00:00','YYYY-MM-DD HH24:MI:SS'), date'2016-05-31' );insert into xxxx_client_discount_m  (ID,CLIENT_ID,CLIENT_AVG_DISCOUNT,DT) values (s_xxxx_client_discount_m.NEXTVAL,192, 13, date'2016-03-01');</v>
      </c>
    </row>
    <row r="95" spans="1:47" ht="15" customHeight="1" x14ac:dyDescent="0.3">
      <c r="A95" s="375">
        <v>15</v>
      </c>
      <c r="B95" s="376"/>
      <c r="C95" s="377" t="str">
        <f t="shared" ref="C95:C98" si="62">"1000"&amp;A95</f>
        <v>100015</v>
      </c>
      <c r="D95" s="377" t="str">
        <f t="shared" ref="D95:D98" si="63">"1000"&amp;A95&amp;"/13"</f>
        <v>100015/13</v>
      </c>
      <c r="E95" s="378" t="s">
        <v>251</v>
      </c>
      <c r="F95" s="378" t="s">
        <v>252</v>
      </c>
      <c r="G95" s="377">
        <v>8</v>
      </c>
      <c r="H95" s="379">
        <v>100104</v>
      </c>
      <c r="I95" s="380" t="str">
        <f t="shared" ref="I95:I98" si="64">"Б-"&amp;H95&amp;"-13"</f>
        <v>Б-100104-13</v>
      </c>
      <c r="J95" s="381">
        <v>3</v>
      </c>
      <c r="K95" s="382">
        <v>3</v>
      </c>
      <c r="L95" s="377" t="s">
        <v>42</v>
      </c>
      <c r="M95" s="381">
        <v>1</v>
      </c>
      <c r="N95" s="377">
        <v>18</v>
      </c>
      <c r="O95" s="378" t="s">
        <v>168</v>
      </c>
      <c r="P95" s="378" t="s">
        <v>234</v>
      </c>
      <c r="Q95" s="378" t="s">
        <v>235</v>
      </c>
      <c r="R95" s="383" t="str">
        <f t="shared" ref="R95:R98" si="65">H95&amp;"1"</f>
        <v>1001041</v>
      </c>
      <c r="S95" s="380">
        <v>1</v>
      </c>
      <c r="T95" s="399" t="s">
        <v>148</v>
      </c>
      <c r="U95" s="377">
        <v>80000</v>
      </c>
      <c r="V95" s="377">
        <f t="shared" ref="V95:V98" si="66">U95*0.18</f>
        <v>14400</v>
      </c>
      <c r="W95" s="377">
        <v>0</v>
      </c>
      <c r="X95" s="384">
        <v>193</v>
      </c>
      <c r="Y95" s="385" t="s">
        <v>47</v>
      </c>
      <c r="Z95" s="386">
        <f t="shared" si="49"/>
        <v>65600</v>
      </c>
      <c r="AA95" s="387"/>
      <c r="AB95" s="388"/>
      <c r="AC95" s="379">
        <f t="shared" ref="AC95:AC98" si="67">U95*0.5</f>
        <v>40000</v>
      </c>
      <c r="AD95" s="377"/>
      <c r="AE95" s="377"/>
      <c r="AF95" s="399" t="s">
        <v>422</v>
      </c>
      <c r="AG95" s="389">
        <v>8</v>
      </c>
      <c r="AH95" s="395">
        <v>7</v>
      </c>
      <c r="AI95" s="391" t="s">
        <v>229</v>
      </c>
      <c r="AJ95" s="378"/>
      <c r="AK95" s="378"/>
      <c r="AL95" s="383">
        <v>0</v>
      </c>
      <c r="AM95" s="380" t="s">
        <v>50</v>
      </c>
      <c r="AN95" s="377" t="s">
        <v>51</v>
      </c>
      <c r="AO95" s="377"/>
      <c r="AP95" s="383"/>
      <c r="AQ95" s="383"/>
      <c r="AR95" s="383"/>
      <c r="AS95" s="443" t="s">
        <v>81</v>
      </c>
      <c r="AU9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100104, 'Б-100104-13',date'2016-03-03',3, 3, 3, 'RUR', 1, 18, date'2016-03-06', date'2016-03-07', 1001041, 1, to_date('2016-05-08 00:00:00','YYYY-MM-DD HH24:MI:SS'), 80000, 14400, 0, 193, 0, 'c1', 8,null);insert into xxxx_oebs_cash_payment_test (ID, INVOICE_ID, OEBS_PAYMENT, DOC_DATE, COMISS_DATE) values (s_xxxx_oebs_cash_payment_test.NEXTVAL, 100104, 40000, to_date('2016-05-08 00:00:00','YYYY-MM-DD HH24:MI:SS'), date'2016-05-31' );insert into xxxx_client_discount_m  (ID,CLIENT_ID,CLIENT_AVG_DISCOUNT,DT) values (s_xxxx_client_discount_m.NEXTVAL,193, 7, date'2016-03-01');</v>
      </c>
    </row>
    <row r="96" spans="1:47" ht="15" customHeight="1" x14ac:dyDescent="0.3">
      <c r="A96" s="375">
        <v>15</v>
      </c>
      <c r="B96" s="376"/>
      <c r="C96" s="377" t="str">
        <f t="shared" si="62"/>
        <v>100015</v>
      </c>
      <c r="D96" s="377" t="str">
        <f t="shared" si="63"/>
        <v>100015/13</v>
      </c>
      <c r="E96" s="378" t="s">
        <v>251</v>
      </c>
      <c r="F96" s="378" t="s">
        <v>252</v>
      </c>
      <c r="G96" s="377">
        <v>8</v>
      </c>
      <c r="H96" s="379">
        <v>100105</v>
      </c>
      <c r="I96" s="380" t="str">
        <f t="shared" si="64"/>
        <v>Б-100105-13</v>
      </c>
      <c r="J96" s="381">
        <v>3</v>
      </c>
      <c r="K96" s="377">
        <v>7</v>
      </c>
      <c r="L96" s="377" t="s">
        <v>42</v>
      </c>
      <c r="M96" s="381">
        <v>1</v>
      </c>
      <c r="N96" s="377">
        <v>18</v>
      </c>
      <c r="O96" s="378" t="s">
        <v>168</v>
      </c>
      <c r="P96" s="378" t="s">
        <v>234</v>
      </c>
      <c r="Q96" s="378" t="s">
        <v>235</v>
      </c>
      <c r="R96" s="383" t="str">
        <f t="shared" si="65"/>
        <v>1001051</v>
      </c>
      <c r="S96" s="380">
        <v>1</v>
      </c>
      <c r="T96" s="399" t="s">
        <v>148</v>
      </c>
      <c r="U96" s="377">
        <v>61002</v>
      </c>
      <c r="V96" s="377">
        <f t="shared" si="66"/>
        <v>10980.359999999999</v>
      </c>
      <c r="W96" s="377">
        <v>0</v>
      </c>
      <c r="X96" s="384">
        <v>194</v>
      </c>
      <c r="Y96" s="385" t="s">
        <v>47</v>
      </c>
      <c r="Z96" s="386">
        <f t="shared" si="49"/>
        <v>50021.64</v>
      </c>
      <c r="AA96" s="387"/>
      <c r="AB96" s="388"/>
      <c r="AC96" s="379">
        <f t="shared" si="67"/>
        <v>30501</v>
      </c>
      <c r="AD96" s="377"/>
      <c r="AE96" s="377"/>
      <c r="AF96" s="399" t="s">
        <v>422</v>
      </c>
      <c r="AG96" s="389">
        <v>8</v>
      </c>
      <c r="AH96" s="395">
        <v>7</v>
      </c>
      <c r="AI96" s="391" t="s">
        <v>229</v>
      </c>
      <c r="AJ96" s="378"/>
      <c r="AK96" s="378"/>
      <c r="AL96" s="383">
        <v>0</v>
      </c>
      <c r="AM96" s="380" t="s">
        <v>50</v>
      </c>
      <c r="AN96" s="377" t="s">
        <v>51</v>
      </c>
      <c r="AO96" s="377"/>
      <c r="AP96" s="383"/>
      <c r="AQ96" s="383"/>
      <c r="AR96" s="383"/>
      <c r="AS96" s="383"/>
      <c r="AU9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100105, 'Б-100105-13',date'2016-03-03',3, 7, 7, 'RUR', 1, 18, date'2016-03-06', date'2016-03-07', 1001051, 1, to_date('2016-05-08 00:00:00','YYYY-MM-DD HH24:MI:SS'), 61002, 10980.36, 0, 194, 0, 'c1', 8,null);insert into xxxx_oebs_cash_payment_test (ID, INVOICE_ID, OEBS_PAYMENT, DOC_DATE, COMISS_DATE) values (s_xxxx_oebs_cash_payment_test.NEXTVAL, 100105, 30501, to_date('2016-05-08 00:00:00','YYYY-MM-DD HH24:MI:SS'), date'2016-05-31' );insert into xxxx_client_discount_m  (ID,CLIENT_ID,CLIENT_AVG_DISCOUNT,DT) values (s_xxxx_client_discount_m.NEXTVAL,194, 7, date'2016-03-01');</v>
      </c>
    </row>
    <row r="97" spans="1:47" ht="15" customHeight="1" x14ac:dyDescent="0.3">
      <c r="A97" s="375">
        <v>15</v>
      </c>
      <c r="B97" s="376"/>
      <c r="C97" s="377" t="str">
        <f t="shared" si="62"/>
        <v>100015</v>
      </c>
      <c r="D97" s="377" t="str">
        <f t="shared" si="63"/>
        <v>100015/13</v>
      </c>
      <c r="E97" s="378" t="s">
        <v>251</v>
      </c>
      <c r="F97" s="378" t="s">
        <v>252</v>
      </c>
      <c r="G97" s="377">
        <v>8</v>
      </c>
      <c r="H97" s="379">
        <v>100106</v>
      </c>
      <c r="I97" s="380" t="str">
        <f t="shared" si="64"/>
        <v>Б-100106-13</v>
      </c>
      <c r="J97" s="381">
        <v>3</v>
      </c>
      <c r="K97" s="398">
        <v>2</v>
      </c>
      <c r="L97" s="377" t="s">
        <v>42</v>
      </c>
      <c r="M97" s="381">
        <v>1</v>
      </c>
      <c r="N97" s="377">
        <v>18</v>
      </c>
      <c r="O97" s="378" t="s">
        <v>169</v>
      </c>
      <c r="P97" s="378" t="s">
        <v>234</v>
      </c>
      <c r="Q97" s="378" t="s">
        <v>235</v>
      </c>
      <c r="R97" s="383" t="str">
        <f t="shared" si="65"/>
        <v>1001061</v>
      </c>
      <c r="S97" s="380">
        <v>1</v>
      </c>
      <c r="T97" s="399" t="s">
        <v>149</v>
      </c>
      <c r="U97" s="377">
        <v>6000000</v>
      </c>
      <c r="V97" s="377">
        <f t="shared" si="66"/>
        <v>1080000</v>
      </c>
      <c r="W97" s="377">
        <v>0</v>
      </c>
      <c r="X97" s="384">
        <v>195</v>
      </c>
      <c r="Y97" s="385" t="s">
        <v>47</v>
      </c>
      <c r="Z97" s="386">
        <f t="shared" si="49"/>
        <v>4920000</v>
      </c>
      <c r="AA97" s="387"/>
      <c r="AB97" s="388"/>
      <c r="AC97" s="379">
        <f t="shared" si="67"/>
        <v>3000000</v>
      </c>
      <c r="AD97" s="377"/>
      <c r="AE97" s="377"/>
      <c r="AF97" s="399" t="s">
        <v>422</v>
      </c>
      <c r="AG97" s="389">
        <v>8</v>
      </c>
      <c r="AH97" s="397">
        <v>20</v>
      </c>
      <c r="AI97" s="391" t="s">
        <v>229</v>
      </c>
      <c r="AJ97" s="378"/>
      <c r="AK97" s="378"/>
      <c r="AL97" s="383">
        <v>0</v>
      </c>
      <c r="AM97" s="380" t="s">
        <v>50</v>
      </c>
      <c r="AN97" s="377" t="s">
        <v>51</v>
      </c>
      <c r="AO97" s="377"/>
      <c r="AP97" s="383"/>
      <c r="AQ97" s="383"/>
      <c r="AR97" s="383"/>
      <c r="AS97" s="383"/>
      <c r="AU9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100106, 'Б-100106-13',date'2016-03-04',3, 2, 2, 'RUR', 1, 18, date'2016-03-06', date'2016-03-07', 1001061, 1, to_date('2016-05-09 00:00:00','YYYY-MM-DD HH24:MI:SS'), 6000000, 1080000, 0, 195, 0, 'c1', 8,null);insert into xxxx_oebs_cash_payment_test (ID, INVOICE_ID, OEBS_PAYMENT, DOC_DATE, COMISS_DATE) values (s_xxxx_oebs_cash_payment_test.NEXTVAL, 100106, 3000000, to_date('2016-05-09 00:00:00','YYYY-MM-DD HH24:MI:SS'), date'2016-05-31' );insert into xxxx_client_discount_m  (ID,CLIENT_ID,CLIENT_AVG_DISCOUNT,DT) values (s_xxxx_client_discount_m.NEXTVAL,195, 20, date'2016-03-01');</v>
      </c>
    </row>
    <row r="98" spans="1:47" s="330" customFormat="1" ht="15" customHeight="1" x14ac:dyDescent="0.3">
      <c r="A98" s="375">
        <v>15</v>
      </c>
      <c r="B98" s="440"/>
      <c r="C98" s="403" t="str">
        <f t="shared" si="62"/>
        <v>100015</v>
      </c>
      <c r="D98" s="403" t="str">
        <f t="shared" si="63"/>
        <v>100015/13</v>
      </c>
      <c r="E98" s="404" t="s">
        <v>251</v>
      </c>
      <c r="F98" s="404" t="s">
        <v>252</v>
      </c>
      <c r="G98" s="377">
        <v>8</v>
      </c>
      <c r="H98" s="379">
        <v>100107</v>
      </c>
      <c r="I98" s="403" t="str">
        <f t="shared" si="64"/>
        <v>Б-100107-13</v>
      </c>
      <c r="J98" s="381">
        <v>3</v>
      </c>
      <c r="K98" s="405">
        <v>1</v>
      </c>
      <c r="L98" s="403" t="s">
        <v>42</v>
      </c>
      <c r="M98" s="406">
        <v>1</v>
      </c>
      <c r="N98" s="403">
        <v>18</v>
      </c>
      <c r="O98" s="404" t="s">
        <v>170</v>
      </c>
      <c r="P98" s="404" t="s">
        <v>234</v>
      </c>
      <c r="Q98" s="404" t="s">
        <v>235</v>
      </c>
      <c r="R98" s="407" t="str">
        <f t="shared" si="65"/>
        <v>1001071</v>
      </c>
      <c r="S98" s="403">
        <v>1</v>
      </c>
      <c r="T98" s="401" t="s">
        <v>150</v>
      </c>
      <c r="U98" s="403">
        <v>23902</v>
      </c>
      <c r="V98" s="403">
        <f t="shared" si="66"/>
        <v>4302.3599999999997</v>
      </c>
      <c r="W98" s="403">
        <v>0</v>
      </c>
      <c r="X98" s="384">
        <v>196</v>
      </c>
      <c r="Y98" s="408" t="s">
        <v>47</v>
      </c>
      <c r="Z98" s="386">
        <f t="shared" si="49"/>
        <v>19599.64</v>
      </c>
      <c r="AA98" s="409">
        <f>SUM(Z94:Z98)</f>
        <v>5169201.2799999993</v>
      </c>
      <c r="AB98" s="388"/>
      <c r="AC98" s="410">
        <f t="shared" si="67"/>
        <v>11951</v>
      </c>
      <c r="AD98" s="403"/>
      <c r="AE98" s="403"/>
      <c r="AF98" s="401" t="s">
        <v>422</v>
      </c>
      <c r="AG98" s="411">
        <v>8</v>
      </c>
      <c r="AH98" s="412">
        <v>13</v>
      </c>
      <c r="AI98" s="413" t="s">
        <v>229</v>
      </c>
      <c r="AJ98" s="404"/>
      <c r="AK98" s="404"/>
      <c r="AL98" s="407">
        <v>0</v>
      </c>
      <c r="AM98" s="403" t="s">
        <v>50</v>
      </c>
      <c r="AN98" s="403" t="s">
        <v>51</v>
      </c>
      <c r="AO98" s="403"/>
      <c r="AP98" s="407"/>
      <c r="AQ98" s="407"/>
      <c r="AR98" s="407"/>
      <c r="AS98" s="407"/>
      <c r="AU98" s="33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15, 100015, '100015/13', date'2016-03-01', date'2016-09-01', 8, 100107, 'Б-100107-13',date'2016-03-05',3, 1, 1, 'RUR', 1, 18, date'2016-03-06', date'2016-03-07', 1001071, 1, to_date('2016-05-11 00:00:00','YYYY-MM-DD HH24:MI:SS'), 23902, 4302.36, 0, 196, 0, 'c1', 8,null);insert into xxxx_oebs_cash_payment_test (ID, INVOICE_ID, OEBS_PAYMENT, DOC_DATE, COMISS_DATE) values (s_xxxx_oebs_cash_payment_test.NEXTVAL, 100107, 11951, to_date('2016-05-11 00:00:00','YYYY-MM-DD HH24:MI:SS'), date'2016-05-31' );insert into xxxx_client_discount_m  (ID,CLIENT_ID,CLIENT_AVG_DISCOUNT,DT) values (s_xxxx_client_discount_m.NEXTVAL,196, 13, date'2016-03-01');</v>
      </c>
    </row>
    <row r="99" spans="1:47" ht="15" customHeight="1" x14ac:dyDescent="0.3">
      <c r="A99" s="375">
        <v>16</v>
      </c>
      <c r="B99" s="376"/>
      <c r="C99" s="377" t="str">
        <f>"1000"&amp;A99</f>
        <v>100016</v>
      </c>
      <c r="D99" s="377" t="str">
        <f>"1000"&amp;A99&amp;"/13"</f>
        <v>100016/13</v>
      </c>
      <c r="E99" s="378" t="s">
        <v>251</v>
      </c>
      <c r="F99" s="378" t="s">
        <v>252</v>
      </c>
      <c r="G99" s="377">
        <v>8</v>
      </c>
      <c r="H99" s="379">
        <v>100108</v>
      </c>
      <c r="I99" s="380" t="str">
        <f>"Б-"&amp;H99&amp;"-13"</f>
        <v>Б-100108-13</v>
      </c>
      <c r="J99" s="381">
        <v>3</v>
      </c>
      <c r="K99" s="382">
        <v>1</v>
      </c>
      <c r="L99" s="377" t="s">
        <v>42</v>
      </c>
      <c r="M99" s="381">
        <v>1</v>
      </c>
      <c r="N99" s="377">
        <v>18</v>
      </c>
      <c r="O99" s="378" t="s">
        <v>167</v>
      </c>
      <c r="P99" s="378" t="s">
        <v>234</v>
      </c>
      <c r="Q99" s="378" t="s">
        <v>235</v>
      </c>
      <c r="R99" s="383" t="str">
        <f>H99&amp;"1"</f>
        <v>1001081</v>
      </c>
      <c r="S99" s="380">
        <v>1</v>
      </c>
      <c r="T99" s="378" t="s">
        <v>139</v>
      </c>
      <c r="U99" s="377">
        <v>100000</v>
      </c>
      <c r="V99" s="377">
        <f>U99*0.18</f>
        <v>18000</v>
      </c>
      <c r="W99" s="377">
        <v>0</v>
      </c>
      <c r="X99" s="384">
        <v>197</v>
      </c>
      <c r="Y99" s="385" t="s">
        <v>47</v>
      </c>
      <c r="Z99" s="386">
        <f t="shared" si="49"/>
        <v>82000</v>
      </c>
      <c r="AA99" s="387"/>
      <c r="AB99" s="388"/>
      <c r="AC99" s="379">
        <f>U99*0.5</f>
        <v>50000</v>
      </c>
      <c r="AD99" s="377"/>
      <c r="AE99" s="377"/>
      <c r="AF99" s="378" t="s">
        <v>231</v>
      </c>
      <c r="AG99" s="389">
        <v>8</v>
      </c>
      <c r="AH99" s="390">
        <v>13</v>
      </c>
      <c r="AI99" s="391" t="s">
        <v>229</v>
      </c>
      <c r="AJ99" s="378"/>
      <c r="AK99" s="378"/>
      <c r="AL99" s="383">
        <v>0</v>
      </c>
      <c r="AM99" s="380" t="s">
        <v>50</v>
      </c>
      <c r="AN99" s="377" t="s">
        <v>51</v>
      </c>
      <c r="AO99" s="377"/>
      <c r="AP99" s="383"/>
      <c r="AQ99" s="383"/>
      <c r="AR99" s="383"/>
      <c r="AS99" s="383" t="s">
        <v>82</v>
      </c>
      <c r="AU9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100108, 'Б-100108-13',date'2016-03-02',3, 1, 1, 'RUR', 1, 18, date'2016-03-06', date'2016-03-07', 1001081, 1, to_date('2016-03-07 00:00:00','YYYY-MM-DD HH24:MI:SS'), 100000, 18000, 0, 197, 0, 'c1', 8,null);insert into xxxx_oebs_cash_payment_test (ID, INVOICE_ID, OEBS_PAYMENT, DOC_DATE, COMISS_DATE) values (s_xxxx_oebs_cash_payment_test.NEXTVAL, 100108, 50000, to_date('2016-03-07 00:00:00','YYYY-MM-DD HH24:MI:SS'), date'2016-03-31' );insert into xxxx_client_discount_m  (ID,CLIENT_ID,CLIENT_AVG_DISCOUNT,DT) values (s_xxxx_client_discount_m.NEXTVAL,197, 13, date'2016-03-01');</v>
      </c>
    </row>
    <row r="100" spans="1:47" ht="15" customHeight="1" x14ac:dyDescent="0.3">
      <c r="A100" s="375">
        <v>16</v>
      </c>
      <c r="B100" s="376"/>
      <c r="C100" s="377" t="str">
        <f t="shared" ref="C100:C103" si="68">"1000"&amp;A100</f>
        <v>100016</v>
      </c>
      <c r="D100" s="377" t="str">
        <f t="shared" ref="D100:D103" si="69">"1000"&amp;A100&amp;"/13"</f>
        <v>100016/13</v>
      </c>
      <c r="E100" s="378" t="s">
        <v>251</v>
      </c>
      <c r="F100" s="378" t="s">
        <v>252</v>
      </c>
      <c r="G100" s="377">
        <v>8</v>
      </c>
      <c r="H100" s="379">
        <v>100109</v>
      </c>
      <c r="I100" s="380" t="str">
        <f t="shared" ref="I100:I113" si="70">"Б-"&amp;H100&amp;"-13"</f>
        <v>Б-100109-13</v>
      </c>
      <c r="J100" s="381">
        <v>3</v>
      </c>
      <c r="K100" s="398">
        <v>2</v>
      </c>
      <c r="L100" s="377" t="s">
        <v>42</v>
      </c>
      <c r="M100" s="381">
        <v>1</v>
      </c>
      <c r="N100" s="377">
        <v>18</v>
      </c>
      <c r="O100" s="378" t="s">
        <v>168</v>
      </c>
      <c r="P100" s="378" t="s">
        <v>234</v>
      </c>
      <c r="Q100" s="378" t="s">
        <v>235</v>
      </c>
      <c r="R100" s="383" t="str">
        <f t="shared" ref="R100:R103" si="71">H100&amp;"1"</f>
        <v>1001091</v>
      </c>
      <c r="S100" s="380">
        <v>1</v>
      </c>
      <c r="T100" s="378" t="s">
        <v>140</v>
      </c>
      <c r="U100" s="377">
        <v>90000</v>
      </c>
      <c r="V100" s="377">
        <f t="shared" ref="V100:V113" si="72">U100*0.18</f>
        <v>16200</v>
      </c>
      <c r="W100" s="377">
        <v>0</v>
      </c>
      <c r="X100" s="384">
        <v>198</v>
      </c>
      <c r="Y100" s="385" t="s">
        <v>47</v>
      </c>
      <c r="Z100" s="386">
        <f t="shared" si="49"/>
        <v>73800</v>
      </c>
      <c r="AA100" s="387"/>
      <c r="AB100" s="429"/>
      <c r="AC100" s="379">
        <f t="shared" ref="AC100:AC103" si="73">U100*0.5</f>
        <v>45000</v>
      </c>
      <c r="AD100" s="377"/>
      <c r="AE100" s="377"/>
      <c r="AF100" s="378" t="s">
        <v>231</v>
      </c>
      <c r="AG100" s="389">
        <v>8</v>
      </c>
      <c r="AH100" s="395">
        <v>7</v>
      </c>
      <c r="AI100" s="391" t="s">
        <v>229</v>
      </c>
      <c r="AJ100" s="378"/>
      <c r="AK100" s="378"/>
      <c r="AL100" s="383">
        <v>0</v>
      </c>
      <c r="AM100" s="380" t="s">
        <v>50</v>
      </c>
      <c r="AN100" s="377" t="s">
        <v>51</v>
      </c>
      <c r="AO100" s="377"/>
      <c r="AP100" s="383"/>
      <c r="AQ100" s="383"/>
      <c r="AR100" s="383"/>
      <c r="AS100" s="383"/>
      <c r="AU10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100109, 'Б-100109-13',date'2016-03-03',3, 2, 2, 'RUR', 1, 18, date'2016-03-06', date'2016-03-07', 1001091, 1, to_date('2016-03-08 00:00:00','YYYY-MM-DD HH24:MI:SS'), 90000, 16200, 0, 198, 0, 'c1', 8,null);insert into xxxx_oebs_cash_payment_test (ID, INVOICE_ID, OEBS_PAYMENT, DOC_DATE, COMISS_DATE) values (s_xxxx_oebs_cash_payment_test.NEXTVAL, 100109, 45000, to_date('2016-03-08 00:00:00','YYYY-MM-DD HH24:MI:SS'), date'2016-03-31' );insert into xxxx_client_discount_m  (ID,CLIENT_ID,CLIENT_AVG_DISCOUNT,DT) values (s_xxxx_client_discount_m.NEXTVAL,198, 7, date'2016-03-01');</v>
      </c>
    </row>
    <row r="101" spans="1:47" ht="15" customHeight="1" x14ac:dyDescent="0.3">
      <c r="A101" s="375">
        <v>16</v>
      </c>
      <c r="B101" s="376"/>
      <c r="C101" s="377" t="str">
        <f t="shared" si="68"/>
        <v>100016</v>
      </c>
      <c r="D101" s="377" t="str">
        <f t="shared" si="69"/>
        <v>100016/13</v>
      </c>
      <c r="E101" s="378" t="s">
        <v>251</v>
      </c>
      <c r="F101" s="378" t="s">
        <v>252</v>
      </c>
      <c r="G101" s="377">
        <v>8</v>
      </c>
      <c r="H101" s="379">
        <v>100110</v>
      </c>
      <c r="I101" s="380" t="str">
        <f t="shared" si="70"/>
        <v>Б-100110-13</v>
      </c>
      <c r="J101" s="381">
        <v>3</v>
      </c>
      <c r="K101" s="382">
        <v>3</v>
      </c>
      <c r="L101" s="377" t="s">
        <v>42</v>
      </c>
      <c r="M101" s="381">
        <v>1</v>
      </c>
      <c r="N101" s="377">
        <v>18</v>
      </c>
      <c r="O101" s="378" t="s">
        <v>168</v>
      </c>
      <c r="P101" s="378" t="s">
        <v>234</v>
      </c>
      <c r="Q101" s="378" t="s">
        <v>235</v>
      </c>
      <c r="R101" s="383" t="str">
        <f t="shared" si="71"/>
        <v>1001101</v>
      </c>
      <c r="S101" s="380">
        <v>1</v>
      </c>
      <c r="T101" s="378" t="s">
        <v>140</v>
      </c>
      <c r="U101" s="377">
        <v>90000</v>
      </c>
      <c r="V101" s="377">
        <f t="shared" si="72"/>
        <v>16200</v>
      </c>
      <c r="W101" s="377">
        <v>0</v>
      </c>
      <c r="X101" s="384">
        <v>199</v>
      </c>
      <c r="Y101" s="385" t="s">
        <v>47</v>
      </c>
      <c r="Z101" s="386">
        <f t="shared" si="49"/>
        <v>73800</v>
      </c>
      <c r="AA101" s="387"/>
      <c r="AB101" s="429"/>
      <c r="AC101" s="379">
        <f t="shared" si="73"/>
        <v>45000</v>
      </c>
      <c r="AD101" s="377"/>
      <c r="AE101" s="377"/>
      <c r="AF101" s="378" t="s">
        <v>231</v>
      </c>
      <c r="AG101" s="389">
        <v>8</v>
      </c>
      <c r="AH101" s="395">
        <v>7</v>
      </c>
      <c r="AI101" s="391" t="s">
        <v>229</v>
      </c>
      <c r="AJ101" s="378"/>
      <c r="AK101" s="378"/>
      <c r="AL101" s="383">
        <v>0</v>
      </c>
      <c r="AM101" s="380" t="s">
        <v>50</v>
      </c>
      <c r="AN101" s="377" t="s">
        <v>51</v>
      </c>
      <c r="AO101" s="377"/>
      <c r="AP101" s="383"/>
      <c r="AQ101" s="383"/>
      <c r="AR101" s="383"/>
      <c r="AS101" s="383"/>
      <c r="AU10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100110, 'Б-100110-13',date'2016-03-03',3, 3, 3, 'RUR', 1, 18, date'2016-03-06', date'2016-03-07', 1001101, 1, to_date('2016-03-08 00:00:00','YYYY-MM-DD HH24:MI:SS'), 90000, 16200, 0, 199, 0, 'c1', 8,null);insert into xxxx_oebs_cash_payment_test (ID, INVOICE_ID, OEBS_PAYMENT, DOC_DATE, COMISS_DATE) values (s_xxxx_oebs_cash_payment_test.NEXTVAL, 100110, 45000, to_date('2016-03-08 00:00:00','YYYY-MM-DD HH24:MI:SS'), date'2016-03-31' );insert into xxxx_client_discount_m  (ID,CLIENT_ID,CLIENT_AVG_DISCOUNT,DT) values (s_xxxx_client_discount_m.NEXTVAL,199, 7, date'2016-03-01');</v>
      </c>
    </row>
    <row r="102" spans="1:47" ht="15" customHeight="1" x14ac:dyDescent="0.3">
      <c r="A102" s="375">
        <v>16</v>
      </c>
      <c r="B102" s="376"/>
      <c r="C102" s="377" t="str">
        <f t="shared" si="68"/>
        <v>100016</v>
      </c>
      <c r="D102" s="377" t="str">
        <f t="shared" si="69"/>
        <v>100016/13</v>
      </c>
      <c r="E102" s="378" t="s">
        <v>251</v>
      </c>
      <c r="F102" s="378" t="s">
        <v>252</v>
      </c>
      <c r="G102" s="377">
        <v>8</v>
      </c>
      <c r="H102" s="379">
        <v>100111</v>
      </c>
      <c r="I102" s="380" t="str">
        <f t="shared" si="70"/>
        <v>Б-100111-13</v>
      </c>
      <c r="J102" s="381">
        <v>3</v>
      </c>
      <c r="K102" s="398">
        <v>2</v>
      </c>
      <c r="L102" s="377" t="s">
        <v>42</v>
      </c>
      <c r="M102" s="381">
        <v>1</v>
      </c>
      <c r="N102" s="377">
        <v>18</v>
      </c>
      <c r="O102" s="378" t="s">
        <v>169</v>
      </c>
      <c r="P102" s="378" t="s">
        <v>234</v>
      </c>
      <c r="Q102" s="378" t="s">
        <v>235</v>
      </c>
      <c r="R102" s="383" t="str">
        <f t="shared" si="71"/>
        <v>1001111</v>
      </c>
      <c r="S102" s="380">
        <v>1</v>
      </c>
      <c r="T102" s="378" t="s">
        <v>141</v>
      </c>
      <c r="U102" s="377">
        <v>80000</v>
      </c>
      <c r="V102" s="377">
        <f t="shared" si="72"/>
        <v>14400</v>
      </c>
      <c r="W102" s="377">
        <v>0</v>
      </c>
      <c r="X102" s="384">
        <v>200</v>
      </c>
      <c r="Y102" s="385" t="s">
        <v>47</v>
      </c>
      <c r="Z102" s="386">
        <f t="shared" si="49"/>
        <v>65600</v>
      </c>
      <c r="AA102" s="387"/>
      <c r="AB102" s="396"/>
      <c r="AC102" s="379">
        <f t="shared" si="73"/>
        <v>40000</v>
      </c>
      <c r="AD102" s="377"/>
      <c r="AE102" s="377"/>
      <c r="AF102" s="378" t="s">
        <v>231</v>
      </c>
      <c r="AG102" s="389">
        <v>8</v>
      </c>
      <c r="AH102" s="397">
        <v>20</v>
      </c>
      <c r="AI102" s="391" t="s">
        <v>229</v>
      </c>
      <c r="AJ102" s="378"/>
      <c r="AK102" s="378"/>
      <c r="AL102" s="383">
        <v>0</v>
      </c>
      <c r="AM102" s="380" t="s">
        <v>50</v>
      </c>
      <c r="AN102" s="377" t="s">
        <v>51</v>
      </c>
      <c r="AO102" s="377"/>
      <c r="AP102" s="383"/>
      <c r="AQ102" s="383"/>
      <c r="AR102" s="383"/>
      <c r="AS102" s="383"/>
      <c r="AU10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100111, 'Б-100111-13',date'2016-03-04',3, 2, 2, 'RUR', 1, 18, date'2016-03-06', date'2016-03-07', 1001111, 1, to_date('2016-03-09 00:00:00','YYYY-MM-DD HH24:MI:SS'), 80000, 14400, 0, 200, 0, 'c1', 8,null);insert into xxxx_oebs_cash_payment_test (ID, INVOICE_ID, OEBS_PAYMENT, DOC_DATE, COMISS_DATE) values (s_xxxx_oebs_cash_payment_test.NEXTVAL, 100111, 40000, to_date('2016-03-09 00:00:00','YYYY-MM-DD HH24:MI:SS'), date'2016-03-31' );insert into xxxx_client_discount_m  (ID,CLIENT_ID,CLIENT_AVG_DISCOUNT,DT) values (s_xxxx_client_discount_m.NEXTVAL,200, 20, date'2016-03-01');</v>
      </c>
    </row>
    <row r="103" spans="1:47" s="330" customFormat="1" ht="15" customHeight="1" x14ac:dyDescent="0.3">
      <c r="A103" s="375">
        <v>16</v>
      </c>
      <c r="B103" s="440"/>
      <c r="C103" s="403" t="str">
        <f t="shared" si="68"/>
        <v>100016</v>
      </c>
      <c r="D103" s="403" t="str">
        <f t="shared" si="69"/>
        <v>100016/13</v>
      </c>
      <c r="E103" s="404" t="s">
        <v>251</v>
      </c>
      <c r="F103" s="404" t="s">
        <v>252</v>
      </c>
      <c r="G103" s="377">
        <v>8</v>
      </c>
      <c r="H103" s="379">
        <v>100112</v>
      </c>
      <c r="I103" s="403" t="str">
        <f t="shared" si="70"/>
        <v>Б-100112-13</v>
      </c>
      <c r="J103" s="381">
        <v>3</v>
      </c>
      <c r="K103" s="405">
        <v>1</v>
      </c>
      <c r="L103" s="403" t="s">
        <v>42</v>
      </c>
      <c r="M103" s="406">
        <v>1</v>
      </c>
      <c r="N103" s="403">
        <v>18</v>
      </c>
      <c r="O103" s="404" t="s">
        <v>170</v>
      </c>
      <c r="P103" s="404" t="s">
        <v>234</v>
      </c>
      <c r="Q103" s="404" t="s">
        <v>235</v>
      </c>
      <c r="R103" s="407" t="str">
        <f t="shared" si="71"/>
        <v>1001121</v>
      </c>
      <c r="S103" s="403">
        <v>1</v>
      </c>
      <c r="T103" s="404" t="s">
        <v>142</v>
      </c>
      <c r="U103" s="403">
        <v>60000</v>
      </c>
      <c r="V103" s="403">
        <f t="shared" si="72"/>
        <v>10800</v>
      </c>
      <c r="W103" s="403">
        <v>0</v>
      </c>
      <c r="X103" s="384">
        <v>201</v>
      </c>
      <c r="Y103" s="408" t="s">
        <v>47</v>
      </c>
      <c r="Z103" s="386">
        <f t="shared" si="49"/>
        <v>49200</v>
      </c>
      <c r="AA103" s="409"/>
      <c r="AB103" s="409"/>
      <c r="AC103" s="410">
        <f t="shared" si="73"/>
        <v>30000</v>
      </c>
      <c r="AD103" s="403"/>
      <c r="AE103" s="403"/>
      <c r="AF103" s="404" t="s">
        <v>231</v>
      </c>
      <c r="AG103" s="411">
        <v>8</v>
      </c>
      <c r="AH103" s="412">
        <v>13</v>
      </c>
      <c r="AI103" s="413" t="s">
        <v>229</v>
      </c>
      <c r="AJ103" s="404"/>
      <c r="AK103" s="404"/>
      <c r="AL103" s="407">
        <v>0</v>
      </c>
      <c r="AM103" s="403" t="s">
        <v>50</v>
      </c>
      <c r="AN103" s="403" t="s">
        <v>51</v>
      </c>
      <c r="AO103" s="403"/>
      <c r="AP103" s="407"/>
      <c r="AQ103" s="407"/>
      <c r="AR103" s="407"/>
      <c r="AS103" s="407"/>
      <c r="AU10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16, 100016, '100016/13', date'2016-03-01', date'2016-09-01', 8, 100112, 'Б-100112-13',date'2016-03-05',3, 1, 1, 'RUR', 1, 18, date'2016-03-06', date'2016-03-07', 1001121, 1, to_date('2016-03-11 00:00:00','YYYY-MM-DD HH24:MI:SS'), 60000, 10800, 0, 201, 0, 'c1', 8,null);insert into xxxx_oebs_cash_payment_test (ID, INVOICE_ID, OEBS_PAYMENT, DOC_DATE, COMISS_DATE) values (s_xxxx_oebs_cash_payment_test.NEXTVAL, 100112, 30000, to_date('2016-03-11 00:00:00','YYYY-MM-DD HH24:MI:SS'), date'2016-03-31' );insert into xxxx_client_discount_m  (ID,CLIENT_ID,CLIENT_AVG_DISCOUNT,DT) values (s_xxxx_client_discount_m.NEXTVAL,201, 13, date'2016-03-01');</v>
      </c>
    </row>
    <row r="104" spans="1:47" ht="15" customHeight="1" x14ac:dyDescent="0.3">
      <c r="A104" s="375">
        <v>17</v>
      </c>
      <c r="B104" s="376"/>
      <c r="C104" s="377" t="str">
        <f>"1000"&amp;A104</f>
        <v>100017</v>
      </c>
      <c r="D104" s="377" t="str">
        <f>"1000"&amp;A104&amp;"/13"</f>
        <v>100017/13</v>
      </c>
      <c r="E104" s="378" t="s">
        <v>251</v>
      </c>
      <c r="F104" s="378" t="s">
        <v>252</v>
      </c>
      <c r="G104" s="377">
        <v>8</v>
      </c>
      <c r="H104" s="379">
        <v>100113</v>
      </c>
      <c r="I104" s="380" t="str">
        <f>"Б-"&amp;H104&amp;"-13"</f>
        <v>Б-100113-13</v>
      </c>
      <c r="J104" s="381">
        <v>3</v>
      </c>
      <c r="K104" s="382">
        <v>1</v>
      </c>
      <c r="L104" s="377" t="s">
        <v>42</v>
      </c>
      <c r="M104" s="381">
        <v>1</v>
      </c>
      <c r="N104" s="377">
        <v>18</v>
      </c>
      <c r="O104" s="378" t="s">
        <v>167</v>
      </c>
      <c r="P104" s="378" t="s">
        <v>234</v>
      </c>
      <c r="Q104" s="378" t="s">
        <v>235</v>
      </c>
      <c r="R104" s="383" t="str">
        <f>H104&amp;"1"</f>
        <v>1001131</v>
      </c>
      <c r="S104" s="380">
        <v>1</v>
      </c>
      <c r="T104" s="378" t="s">
        <v>139</v>
      </c>
      <c r="U104" s="377">
        <v>100000</v>
      </c>
      <c r="V104" s="377">
        <f>U104*0.18</f>
        <v>18000</v>
      </c>
      <c r="W104" s="377">
        <v>0</v>
      </c>
      <c r="X104" s="384">
        <v>202</v>
      </c>
      <c r="Y104" s="385" t="s">
        <v>47</v>
      </c>
      <c r="Z104" s="386">
        <f t="shared" si="49"/>
        <v>82000</v>
      </c>
      <c r="AA104" s="387"/>
      <c r="AB104" s="388"/>
      <c r="AC104" s="379">
        <f>U104*0.5</f>
        <v>50000</v>
      </c>
      <c r="AD104" s="377"/>
      <c r="AE104" s="377"/>
      <c r="AF104" s="378" t="s">
        <v>231</v>
      </c>
      <c r="AG104" s="389">
        <v>8</v>
      </c>
      <c r="AH104" s="390">
        <v>13</v>
      </c>
      <c r="AI104" s="391" t="s">
        <v>229</v>
      </c>
      <c r="AJ104" s="378"/>
      <c r="AK104" s="378"/>
      <c r="AL104" s="383">
        <v>0</v>
      </c>
      <c r="AM104" s="438">
        <v>1</v>
      </c>
      <c r="AN104" s="377" t="s">
        <v>51</v>
      </c>
      <c r="AO104" s="377"/>
      <c r="AP104" s="444">
        <v>10000</v>
      </c>
      <c r="AQ104" s="445" t="s">
        <v>83</v>
      </c>
      <c r="AR104" s="446" t="s">
        <v>84</v>
      </c>
      <c r="AS104" s="383" t="s">
        <v>82</v>
      </c>
      <c r="AU10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100113, 'Б-100113-13',date'2016-03-02',3, 1, 1, 'RUR', 1, 18, date'2016-03-06', date'2016-03-07', 1001131, 1, to_date('2016-03-07 00:00:00','YYYY-MM-DD HH24:MI:SS'), 100000, 18000, 0, 202, 0, 'c1', 8,1);insert into xxxx_oebs_cash_payment_test (ID, INVOICE_ID, OEBS_PAYMENT, DOC_DATE, COMISS_DATE) values (s_xxxx_oebs_cash_payment_test.NEXTVAL, 100113, 50000, to_date('2016-03-07 00:00:00','YYYY-MM-DD HH24:MI:SS'), date'2016-03-31' );insert into xxxx_client_discount_m  (ID,CLIENT_ID,CLIENT_AVG_DISCOUNT,DT) values (s_xxxx_client_discount_m.NEXTVAL,202, 13, date'2016-03-01');insert into xxxx_loyal_clients_contr_attr (ID, CONTRACT_ID, CLIENT_ID, LC_TURNOVER, COLLATERAL_FIRST_DT, COLLATERAL_END_DT) values (s_xxxx_loyal_clients_contr_atr.NEXTVAL, 100017, 202, 10000, date'2015-03-01', date'2015-09-30' );</v>
      </c>
    </row>
    <row r="105" spans="1:47" ht="15" customHeight="1" x14ac:dyDescent="0.3">
      <c r="A105" s="375">
        <v>17</v>
      </c>
      <c r="B105" s="376"/>
      <c r="C105" s="377" t="str">
        <f t="shared" ref="C105:C108" si="74">"1000"&amp;A105</f>
        <v>100017</v>
      </c>
      <c r="D105" s="377" t="str">
        <f t="shared" ref="D105:D108" si="75">"1000"&amp;A105&amp;"/13"</f>
        <v>100017/13</v>
      </c>
      <c r="E105" s="378" t="s">
        <v>251</v>
      </c>
      <c r="F105" s="378" t="s">
        <v>252</v>
      </c>
      <c r="G105" s="377">
        <v>8</v>
      </c>
      <c r="H105" s="379">
        <v>100114</v>
      </c>
      <c r="I105" s="380" t="str">
        <f t="shared" si="70"/>
        <v>Б-100114-13</v>
      </c>
      <c r="J105" s="381">
        <v>3</v>
      </c>
      <c r="K105" s="398">
        <v>2</v>
      </c>
      <c r="L105" s="377" t="s">
        <v>42</v>
      </c>
      <c r="M105" s="381">
        <v>1</v>
      </c>
      <c r="N105" s="377">
        <v>18</v>
      </c>
      <c r="O105" s="378" t="s">
        <v>168</v>
      </c>
      <c r="P105" s="378" t="s">
        <v>234</v>
      </c>
      <c r="Q105" s="378" t="s">
        <v>235</v>
      </c>
      <c r="R105" s="383" t="str">
        <f t="shared" ref="R105:R108" si="76">H105&amp;"1"</f>
        <v>1001141</v>
      </c>
      <c r="S105" s="380">
        <v>1</v>
      </c>
      <c r="T105" s="378" t="s">
        <v>140</v>
      </c>
      <c r="U105" s="377">
        <v>90000</v>
      </c>
      <c r="V105" s="377">
        <f t="shared" si="72"/>
        <v>16200</v>
      </c>
      <c r="W105" s="377">
        <v>0</v>
      </c>
      <c r="X105" s="384">
        <v>203</v>
      </c>
      <c r="Y105" s="385" t="s">
        <v>47</v>
      </c>
      <c r="Z105" s="386">
        <f t="shared" si="49"/>
        <v>73800</v>
      </c>
      <c r="AA105" s="387"/>
      <c r="AB105" s="429"/>
      <c r="AC105" s="379">
        <f t="shared" ref="AC105:AC108" si="77">U105*0.5</f>
        <v>45000</v>
      </c>
      <c r="AD105" s="377"/>
      <c r="AE105" s="377"/>
      <c r="AF105" s="378" t="s">
        <v>231</v>
      </c>
      <c r="AG105" s="389">
        <v>8</v>
      </c>
      <c r="AH105" s="395">
        <v>7</v>
      </c>
      <c r="AI105" s="391" t="s">
        <v>229</v>
      </c>
      <c r="AJ105" s="378"/>
      <c r="AK105" s="378"/>
      <c r="AL105" s="383">
        <v>0</v>
      </c>
      <c r="AM105" s="438">
        <v>1</v>
      </c>
      <c r="AN105" s="377" t="s">
        <v>51</v>
      </c>
      <c r="AO105" s="377"/>
      <c r="AP105" s="444">
        <v>10000</v>
      </c>
      <c r="AQ105" s="445" t="s">
        <v>83</v>
      </c>
      <c r="AR105" s="446" t="s">
        <v>84</v>
      </c>
      <c r="AS105" s="383"/>
      <c r="AU10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100114, 'Б-100114-13',date'2016-03-03',3, 2, 2, 'RUR', 1, 18, date'2016-03-06', date'2016-03-07', 1001141, 1, to_date('2016-03-08 00:00:00','YYYY-MM-DD HH24:MI:SS'), 90000, 16200, 0, 203, 0, 'c1', 8,1);insert into xxxx_oebs_cash_payment_test (ID, INVOICE_ID, OEBS_PAYMENT, DOC_DATE, COMISS_DATE) values (s_xxxx_oebs_cash_payment_test.NEXTVAL, 100114, 45000, to_date('2016-03-08 00:00:00','YYYY-MM-DD HH24:MI:SS'), date'2016-03-31' );insert into xxxx_client_discount_m  (ID,CLIENT_ID,CLIENT_AVG_DISCOUNT,DT) values (s_xxxx_client_discount_m.NEXTVAL,203, 7, date'2016-03-01');insert into xxxx_loyal_clients_contr_attr (ID, CONTRACT_ID, CLIENT_ID, LC_TURNOVER, COLLATERAL_FIRST_DT, COLLATERAL_END_DT) values (s_xxxx_loyal_clients_contr_atr.NEXTVAL, 100017, 203, 10000, date'2015-03-01', date'2015-09-30' );</v>
      </c>
    </row>
    <row r="106" spans="1:47" ht="15" customHeight="1" x14ac:dyDescent="0.3">
      <c r="A106" s="375">
        <v>17</v>
      </c>
      <c r="B106" s="376"/>
      <c r="C106" s="377" t="str">
        <f t="shared" si="74"/>
        <v>100017</v>
      </c>
      <c r="D106" s="377" t="str">
        <f t="shared" si="75"/>
        <v>100017/13</v>
      </c>
      <c r="E106" s="378" t="s">
        <v>251</v>
      </c>
      <c r="F106" s="378" t="s">
        <v>252</v>
      </c>
      <c r="G106" s="377">
        <v>8</v>
      </c>
      <c r="H106" s="379">
        <v>100115</v>
      </c>
      <c r="I106" s="380" t="str">
        <f t="shared" si="70"/>
        <v>Б-100115-13</v>
      </c>
      <c r="J106" s="381">
        <v>3</v>
      </c>
      <c r="K106" s="382">
        <v>3</v>
      </c>
      <c r="L106" s="377" t="s">
        <v>42</v>
      </c>
      <c r="M106" s="381">
        <v>1</v>
      </c>
      <c r="N106" s="377">
        <v>18</v>
      </c>
      <c r="O106" s="378" t="s">
        <v>168</v>
      </c>
      <c r="P106" s="378" t="s">
        <v>234</v>
      </c>
      <c r="Q106" s="378" t="s">
        <v>235</v>
      </c>
      <c r="R106" s="383" t="str">
        <f t="shared" si="76"/>
        <v>1001151</v>
      </c>
      <c r="S106" s="380">
        <v>1</v>
      </c>
      <c r="T106" s="378" t="s">
        <v>140</v>
      </c>
      <c r="U106" s="377">
        <v>90000</v>
      </c>
      <c r="V106" s="377">
        <f t="shared" si="72"/>
        <v>16200</v>
      </c>
      <c r="W106" s="377">
        <v>0</v>
      </c>
      <c r="X106" s="384">
        <v>204</v>
      </c>
      <c r="Y106" s="385" t="s">
        <v>47</v>
      </c>
      <c r="Z106" s="386">
        <f t="shared" si="49"/>
        <v>73800</v>
      </c>
      <c r="AA106" s="387"/>
      <c r="AB106" s="429"/>
      <c r="AC106" s="379">
        <f t="shared" si="77"/>
        <v>45000</v>
      </c>
      <c r="AD106" s="377"/>
      <c r="AE106" s="377"/>
      <c r="AF106" s="378" t="s">
        <v>231</v>
      </c>
      <c r="AG106" s="389">
        <v>8</v>
      </c>
      <c r="AH106" s="395">
        <v>7</v>
      </c>
      <c r="AI106" s="391" t="s">
        <v>229</v>
      </c>
      <c r="AJ106" s="378"/>
      <c r="AK106" s="378"/>
      <c r="AL106" s="383">
        <v>0</v>
      </c>
      <c r="AM106" s="438">
        <v>1</v>
      </c>
      <c r="AN106" s="377" t="s">
        <v>51</v>
      </c>
      <c r="AO106" s="377"/>
      <c r="AP106" s="444">
        <v>10000</v>
      </c>
      <c r="AQ106" s="445" t="s">
        <v>83</v>
      </c>
      <c r="AR106" s="446" t="s">
        <v>84</v>
      </c>
      <c r="AS106" s="383"/>
      <c r="AU10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100115, 'Б-100115-13',date'2016-03-03',3, 3, 3, 'RUR', 1, 18, date'2016-03-06', date'2016-03-07', 1001151, 1, to_date('2016-03-08 00:00:00','YYYY-MM-DD HH24:MI:SS'), 90000, 16200, 0, 204, 0, 'c1', 8,1);insert into xxxx_oebs_cash_payment_test (ID, INVOICE_ID, OEBS_PAYMENT, DOC_DATE, COMISS_DATE) values (s_xxxx_oebs_cash_payment_test.NEXTVAL, 100115, 45000, to_date('2016-03-08 00:00:00','YYYY-MM-DD HH24:MI:SS'), date'2016-03-31' );insert into xxxx_client_discount_m  (ID,CLIENT_ID,CLIENT_AVG_DISCOUNT,DT) values (s_xxxx_client_discount_m.NEXTVAL,204, 7, date'2016-03-01');insert into xxxx_loyal_clients_contr_attr (ID, CONTRACT_ID, CLIENT_ID, LC_TURNOVER, COLLATERAL_FIRST_DT, COLLATERAL_END_DT) values (s_xxxx_loyal_clients_contr_atr.NEXTVAL, 100017, 204, 10000, date'2015-03-01', date'2015-09-30' );</v>
      </c>
    </row>
    <row r="107" spans="1:47" ht="15" customHeight="1" x14ac:dyDescent="0.3">
      <c r="A107" s="375">
        <v>17</v>
      </c>
      <c r="B107" s="376"/>
      <c r="C107" s="377" t="str">
        <f t="shared" si="74"/>
        <v>100017</v>
      </c>
      <c r="D107" s="377" t="str">
        <f t="shared" si="75"/>
        <v>100017/13</v>
      </c>
      <c r="E107" s="378" t="s">
        <v>251</v>
      </c>
      <c r="F107" s="378" t="s">
        <v>252</v>
      </c>
      <c r="G107" s="377">
        <v>8</v>
      </c>
      <c r="H107" s="379">
        <v>100116</v>
      </c>
      <c r="I107" s="380" t="str">
        <f t="shared" si="70"/>
        <v>Б-100116-13</v>
      </c>
      <c r="J107" s="381">
        <v>3</v>
      </c>
      <c r="K107" s="398">
        <v>2</v>
      </c>
      <c r="L107" s="377" t="s">
        <v>42</v>
      </c>
      <c r="M107" s="381">
        <v>1</v>
      </c>
      <c r="N107" s="377">
        <v>18</v>
      </c>
      <c r="O107" s="378" t="s">
        <v>169</v>
      </c>
      <c r="P107" s="378" t="s">
        <v>234</v>
      </c>
      <c r="Q107" s="378" t="s">
        <v>235</v>
      </c>
      <c r="R107" s="383" t="str">
        <f t="shared" si="76"/>
        <v>1001161</v>
      </c>
      <c r="S107" s="380">
        <v>1</v>
      </c>
      <c r="T107" s="378" t="s">
        <v>141</v>
      </c>
      <c r="U107" s="377">
        <v>80000</v>
      </c>
      <c r="V107" s="377">
        <f t="shared" si="72"/>
        <v>14400</v>
      </c>
      <c r="W107" s="377">
        <v>0</v>
      </c>
      <c r="X107" s="384">
        <v>205</v>
      </c>
      <c r="Y107" s="385" t="s">
        <v>47</v>
      </c>
      <c r="Z107" s="386">
        <f t="shared" si="49"/>
        <v>65600</v>
      </c>
      <c r="AA107" s="387"/>
      <c r="AB107" s="396"/>
      <c r="AC107" s="379">
        <f t="shared" si="77"/>
        <v>40000</v>
      </c>
      <c r="AD107" s="377"/>
      <c r="AE107" s="377"/>
      <c r="AF107" s="378" t="s">
        <v>231</v>
      </c>
      <c r="AG107" s="389">
        <v>8</v>
      </c>
      <c r="AH107" s="397">
        <v>20</v>
      </c>
      <c r="AI107" s="391" t="s">
        <v>229</v>
      </c>
      <c r="AJ107" s="378"/>
      <c r="AK107" s="378"/>
      <c r="AL107" s="383">
        <v>0</v>
      </c>
      <c r="AM107" s="438">
        <v>1</v>
      </c>
      <c r="AN107" s="377" t="s">
        <v>51</v>
      </c>
      <c r="AO107" s="377"/>
      <c r="AP107" s="444">
        <v>10000</v>
      </c>
      <c r="AQ107" s="445" t="s">
        <v>83</v>
      </c>
      <c r="AR107" s="446" t="s">
        <v>84</v>
      </c>
      <c r="AS107" s="383"/>
      <c r="AU10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100116, 'Б-100116-13',date'2016-03-04',3, 2, 2, 'RUR', 1, 18, date'2016-03-06', date'2016-03-07', 1001161, 1, to_date('2016-03-09 00:00:00','YYYY-MM-DD HH24:MI:SS'), 80000, 14400, 0, 205, 0, 'c1', 8,1);insert into xxxx_oebs_cash_payment_test (ID, INVOICE_ID, OEBS_PAYMENT, DOC_DATE, COMISS_DATE) values (s_xxxx_oebs_cash_payment_test.NEXTVAL, 100116, 40000, to_date('2016-03-09 00:00:00','YYYY-MM-DD HH24:MI:SS'), date'2016-03-31' );insert into xxxx_client_discount_m  (ID,CLIENT_ID,CLIENT_AVG_DISCOUNT,DT) values (s_xxxx_client_discount_m.NEXTVAL,205, 20, date'2016-03-01');insert into xxxx_loyal_clients_contr_attr (ID, CONTRACT_ID, CLIENT_ID, LC_TURNOVER, COLLATERAL_FIRST_DT, COLLATERAL_END_DT) values (s_xxxx_loyal_clients_contr_atr.NEXTVAL, 100017, 205, 10000, date'2015-03-01', date'2015-09-30' );</v>
      </c>
    </row>
    <row r="108" spans="1:47" s="330" customFormat="1" ht="15" customHeight="1" x14ac:dyDescent="0.3">
      <c r="A108" s="375">
        <v>17</v>
      </c>
      <c r="B108" s="440"/>
      <c r="C108" s="403" t="str">
        <f t="shared" si="74"/>
        <v>100017</v>
      </c>
      <c r="D108" s="403" t="str">
        <f t="shared" si="75"/>
        <v>100017/13</v>
      </c>
      <c r="E108" s="404" t="s">
        <v>251</v>
      </c>
      <c r="F108" s="404" t="s">
        <v>252</v>
      </c>
      <c r="G108" s="377">
        <v>8</v>
      </c>
      <c r="H108" s="379">
        <v>100117</v>
      </c>
      <c r="I108" s="403" t="str">
        <f t="shared" si="70"/>
        <v>Б-100117-13</v>
      </c>
      <c r="J108" s="381">
        <v>3</v>
      </c>
      <c r="K108" s="405">
        <v>1</v>
      </c>
      <c r="L108" s="403" t="s">
        <v>42</v>
      </c>
      <c r="M108" s="406">
        <v>1</v>
      </c>
      <c r="N108" s="403">
        <v>18</v>
      </c>
      <c r="O108" s="404" t="s">
        <v>170</v>
      </c>
      <c r="P108" s="404" t="s">
        <v>234</v>
      </c>
      <c r="Q108" s="404" t="s">
        <v>235</v>
      </c>
      <c r="R108" s="407" t="str">
        <f t="shared" si="76"/>
        <v>1001171</v>
      </c>
      <c r="S108" s="403">
        <v>1</v>
      </c>
      <c r="T108" s="404" t="s">
        <v>142</v>
      </c>
      <c r="U108" s="403">
        <v>60000</v>
      </c>
      <c r="V108" s="403">
        <f t="shared" si="72"/>
        <v>10800</v>
      </c>
      <c r="W108" s="403">
        <v>0</v>
      </c>
      <c r="X108" s="384">
        <v>206</v>
      </c>
      <c r="Y108" s="408" t="s">
        <v>47</v>
      </c>
      <c r="Z108" s="386">
        <f t="shared" si="49"/>
        <v>49200</v>
      </c>
      <c r="AA108" s="409"/>
      <c r="AB108" s="409"/>
      <c r="AC108" s="410">
        <f t="shared" si="77"/>
        <v>30000</v>
      </c>
      <c r="AD108" s="403"/>
      <c r="AE108" s="403"/>
      <c r="AF108" s="404" t="s">
        <v>231</v>
      </c>
      <c r="AG108" s="411">
        <v>8</v>
      </c>
      <c r="AH108" s="412">
        <v>13</v>
      </c>
      <c r="AI108" s="413" t="s">
        <v>229</v>
      </c>
      <c r="AJ108" s="404"/>
      <c r="AK108" s="404"/>
      <c r="AL108" s="407">
        <v>0</v>
      </c>
      <c r="AM108" s="436">
        <v>1</v>
      </c>
      <c r="AN108" s="403" t="s">
        <v>51</v>
      </c>
      <c r="AO108" s="403"/>
      <c r="AP108" s="447">
        <v>10000</v>
      </c>
      <c r="AQ108" s="448" t="s">
        <v>83</v>
      </c>
      <c r="AR108" s="449" t="s">
        <v>84</v>
      </c>
      <c r="AS108" s="407"/>
      <c r="AU10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17, 100017, '100017/13', date'2016-03-01', date'2016-09-01', 8, 100117, 'Б-100117-13',date'2016-03-05',3, 1, 1, 'RUR', 1, 18, date'2016-03-06', date'2016-03-07', 1001171, 1, to_date('2016-03-11 00:00:00','YYYY-MM-DD HH24:MI:SS'), 60000, 10800, 0, 206, 0, 'c1', 8,1);insert into xxxx_oebs_cash_payment_test (ID, INVOICE_ID, OEBS_PAYMENT, DOC_DATE, COMISS_DATE) values (s_xxxx_oebs_cash_payment_test.NEXTVAL, 100117, 30000, to_date('2016-03-11 00:00:00','YYYY-MM-DD HH24:MI:SS'), date'2016-03-31' );insert into xxxx_client_discount_m  (ID,CLIENT_ID,CLIENT_AVG_DISCOUNT,DT) values (s_xxxx_client_discount_m.NEXTVAL,206, 13, date'2016-03-01');insert into xxxx_loyal_clients_contr_attr (ID, CONTRACT_ID, CLIENT_ID, LC_TURNOVER, COLLATERAL_FIRST_DT, COLLATERAL_END_DT) values (s_xxxx_loyal_clients_contr_atr.NEXTVAL, 100017, 206, 10000, date'2015-03-01', date'2015-09-30' );</v>
      </c>
    </row>
    <row r="109" spans="1:47" ht="15" customHeight="1" x14ac:dyDescent="0.3">
      <c r="A109" s="375">
        <v>18</v>
      </c>
      <c r="B109" s="441"/>
      <c r="C109" s="377" t="str">
        <f>"1000"&amp;A109</f>
        <v>100018</v>
      </c>
      <c r="D109" s="377" t="str">
        <f>"1000"&amp;A109&amp;"/13"</f>
        <v>100018/13</v>
      </c>
      <c r="E109" s="378" t="s">
        <v>251</v>
      </c>
      <c r="F109" s="378" t="s">
        <v>252</v>
      </c>
      <c r="G109" s="377">
        <v>8</v>
      </c>
      <c r="H109" s="379">
        <v>100118</v>
      </c>
      <c r="I109" s="380" t="str">
        <f>"Б-"&amp;H109&amp;"-13"</f>
        <v>Б-100118-13</v>
      </c>
      <c r="J109" s="381">
        <v>3</v>
      </c>
      <c r="K109" s="382">
        <v>1</v>
      </c>
      <c r="L109" s="377" t="s">
        <v>42</v>
      </c>
      <c r="M109" s="381">
        <v>1</v>
      </c>
      <c r="N109" s="377">
        <v>18</v>
      </c>
      <c r="O109" s="399" t="s">
        <v>171</v>
      </c>
      <c r="P109" s="399" t="s">
        <v>543</v>
      </c>
      <c r="Q109" s="399" t="s">
        <v>544</v>
      </c>
      <c r="R109" s="383" t="str">
        <f>H109&amp;"1"</f>
        <v>1001181</v>
      </c>
      <c r="S109" s="380">
        <v>1</v>
      </c>
      <c r="T109" s="399" t="s">
        <v>151</v>
      </c>
      <c r="U109" s="377">
        <v>100000</v>
      </c>
      <c r="V109" s="377">
        <f>U109*0.18</f>
        <v>18000</v>
      </c>
      <c r="W109" s="377">
        <v>0</v>
      </c>
      <c r="X109" s="384">
        <v>207</v>
      </c>
      <c r="Y109" s="385" t="s">
        <v>47</v>
      </c>
      <c r="Z109" s="386">
        <f t="shared" si="49"/>
        <v>82000</v>
      </c>
      <c r="AA109" s="387"/>
      <c r="AB109" s="388"/>
      <c r="AC109" s="379">
        <f>U109*0.5</f>
        <v>50000</v>
      </c>
      <c r="AD109" s="377"/>
      <c r="AE109" s="377"/>
      <c r="AF109" s="378" t="s">
        <v>231</v>
      </c>
      <c r="AG109" s="389">
        <v>8</v>
      </c>
      <c r="AH109" s="390">
        <v>13</v>
      </c>
      <c r="AI109" s="391" t="s">
        <v>229</v>
      </c>
      <c r="AJ109" s="378"/>
      <c r="AK109" s="378"/>
      <c r="AL109" s="383">
        <v>0</v>
      </c>
      <c r="AM109" s="380" t="s">
        <v>50</v>
      </c>
      <c r="AN109" s="377" t="s">
        <v>51</v>
      </c>
      <c r="AO109" s="377"/>
      <c r="AP109" s="383"/>
      <c r="AQ109" s="383"/>
      <c r="AR109" s="383"/>
      <c r="AS109" s="383" t="s">
        <v>82</v>
      </c>
      <c r="AU10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100118, 'Б-100118-13',date'2016-02-02',3, 1, 1, 'RUR', 1, 18, date'2016-02-06', date'2016-02-07', 1001181, 1, to_date('2016-02-07 00:00:00','YYYY-MM-DD HH24:MI:SS'), 100000, 18000, 0, 207, 0, 'c1', 8,null);insert into xxxx_oebs_cash_payment_test (ID, INVOICE_ID, OEBS_PAYMENT, DOC_DATE, COMISS_DATE) values (s_xxxx_oebs_cash_payment_test.NEXTVAL, 100118, 50000, to_date('2016-02-07 00:00:00','YYYY-MM-DD HH24:MI:SS'), date'2016-03-31' );insert into xxxx_client_discount_m  (ID,CLIENT_ID,CLIENT_AVG_DISCOUNT,DT) values (s_xxxx_client_discount_m.NEXTVAL,207, 13, date'2016-03-01');</v>
      </c>
    </row>
    <row r="110" spans="1:47" ht="15" customHeight="1" x14ac:dyDescent="0.3">
      <c r="A110" s="375">
        <v>18</v>
      </c>
      <c r="B110" s="441"/>
      <c r="C110" s="377" t="str">
        <f t="shared" ref="C110:C113" si="78">"1000"&amp;A110</f>
        <v>100018</v>
      </c>
      <c r="D110" s="377" t="str">
        <f t="shared" ref="D110:D113" si="79">"1000"&amp;A110&amp;"/13"</f>
        <v>100018/13</v>
      </c>
      <c r="E110" s="378" t="s">
        <v>251</v>
      </c>
      <c r="F110" s="378" t="s">
        <v>252</v>
      </c>
      <c r="G110" s="377">
        <v>8</v>
      </c>
      <c r="H110" s="379">
        <v>100119</v>
      </c>
      <c r="I110" s="380" t="str">
        <f t="shared" si="70"/>
        <v>Б-100119-13</v>
      </c>
      <c r="J110" s="381">
        <v>3</v>
      </c>
      <c r="K110" s="398">
        <v>2</v>
      </c>
      <c r="L110" s="377" t="s">
        <v>42</v>
      </c>
      <c r="M110" s="381">
        <v>1</v>
      </c>
      <c r="N110" s="377">
        <v>18</v>
      </c>
      <c r="O110" s="378" t="s">
        <v>168</v>
      </c>
      <c r="P110" s="378" t="s">
        <v>234</v>
      </c>
      <c r="Q110" s="378" t="s">
        <v>235</v>
      </c>
      <c r="R110" s="383" t="str">
        <f t="shared" ref="R110:R113" si="80">H110&amp;"1"</f>
        <v>1001191</v>
      </c>
      <c r="S110" s="380">
        <v>1</v>
      </c>
      <c r="T110" s="378" t="s">
        <v>140</v>
      </c>
      <c r="U110" s="377">
        <v>90000</v>
      </c>
      <c r="V110" s="377">
        <f t="shared" si="72"/>
        <v>16200</v>
      </c>
      <c r="W110" s="377">
        <v>0</v>
      </c>
      <c r="X110" s="384">
        <v>208</v>
      </c>
      <c r="Y110" s="385" t="s">
        <v>47</v>
      </c>
      <c r="Z110" s="386">
        <f t="shared" si="49"/>
        <v>73800</v>
      </c>
      <c r="AA110" s="387"/>
      <c r="AB110" s="429"/>
      <c r="AC110" s="379">
        <f t="shared" ref="AC110:AC113" si="81">U110*0.5</f>
        <v>45000</v>
      </c>
      <c r="AD110" s="377"/>
      <c r="AE110" s="377"/>
      <c r="AF110" s="378" t="s">
        <v>231</v>
      </c>
      <c r="AG110" s="389">
        <v>8</v>
      </c>
      <c r="AH110" s="395">
        <v>7</v>
      </c>
      <c r="AI110" s="391" t="s">
        <v>229</v>
      </c>
      <c r="AJ110" s="378"/>
      <c r="AK110" s="378"/>
      <c r="AL110" s="383">
        <v>0</v>
      </c>
      <c r="AM110" s="380" t="s">
        <v>50</v>
      </c>
      <c r="AN110" s="377" t="s">
        <v>51</v>
      </c>
      <c r="AO110" s="377"/>
      <c r="AP110" s="383"/>
      <c r="AQ110" s="383"/>
      <c r="AR110" s="383"/>
      <c r="AS110" s="383"/>
      <c r="AU11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100119, 'Б-100119-13',date'2016-03-03',3, 2, 2, 'RUR', 1, 18, date'2016-03-06', date'2016-03-07', 1001191, 1, to_date('2016-03-08 00:00:00','YYYY-MM-DD HH24:MI:SS'), 90000, 16200, 0, 208, 0, 'c1', 8,null);insert into xxxx_oebs_cash_payment_test (ID, INVOICE_ID, OEBS_PAYMENT, DOC_DATE, COMISS_DATE) values (s_xxxx_oebs_cash_payment_test.NEXTVAL, 100119, 45000, to_date('2016-03-08 00:00:00','YYYY-MM-DD HH24:MI:SS'), date'2016-03-31' );insert into xxxx_client_discount_m  (ID,CLIENT_ID,CLIENT_AVG_DISCOUNT,DT) values (s_xxxx_client_discount_m.NEXTVAL,208, 7, date'2016-03-01');</v>
      </c>
    </row>
    <row r="111" spans="1:47" ht="15" customHeight="1" x14ac:dyDescent="0.3">
      <c r="A111" s="375">
        <v>18</v>
      </c>
      <c r="B111" s="441"/>
      <c r="C111" s="377" t="str">
        <f t="shared" si="78"/>
        <v>100018</v>
      </c>
      <c r="D111" s="377" t="str">
        <f t="shared" si="79"/>
        <v>100018/13</v>
      </c>
      <c r="E111" s="378" t="s">
        <v>251</v>
      </c>
      <c r="F111" s="378" t="s">
        <v>252</v>
      </c>
      <c r="G111" s="377">
        <v>8</v>
      </c>
      <c r="H111" s="379">
        <v>100120</v>
      </c>
      <c r="I111" s="380" t="str">
        <f t="shared" si="70"/>
        <v>Б-100120-13</v>
      </c>
      <c r="J111" s="381">
        <v>3</v>
      </c>
      <c r="K111" s="382">
        <v>3</v>
      </c>
      <c r="L111" s="377" t="s">
        <v>42</v>
      </c>
      <c r="M111" s="381">
        <v>1</v>
      </c>
      <c r="N111" s="377">
        <v>18</v>
      </c>
      <c r="O111" s="378" t="s">
        <v>168</v>
      </c>
      <c r="P111" s="378" t="s">
        <v>234</v>
      </c>
      <c r="Q111" s="378" t="s">
        <v>235</v>
      </c>
      <c r="R111" s="383" t="str">
        <f t="shared" si="80"/>
        <v>1001201</v>
      </c>
      <c r="S111" s="380">
        <v>1</v>
      </c>
      <c r="T111" s="378" t="s">
        <v>140</v>
      </c>
      <c r="U111" s="377">
        <v>90000</v>
      </c>
      <c r="V111" s="377">
        <f t="shared" si="72"/>
        <v>16200</v>
      </c>
      <c r="W111" s="377">
        <v>0</v>
      </c>
      <c r="X111" s="384">
        <v>209</v>
      </c>
      <c r="Y111" s="385" t="s">
        <v>47</v>
      </c>
      <c r="Z111" s="386">
        <f t="shared" si="49"/>
        <v>73800</v>
      </c>
      <c r="AA111" s="387"/>
      <c r="AB111" s="429"/>
      <c r="AC111" s="379">
        <f t="shared" si="81"/>
        <v>45000</v>
      </c>
      <c r="AD111" s="377"/>
      <c r="AE111" s="377"/>
      <c r="AF111" s="378" t="s">
        <v>231</v>
      </c>
      <c r="AG111" s="389">
        <v>8</v>
      </c>
      <c r="AH111" s="395">
        <v>7</v>
      </c>
      <c r="AI111" s="391" t="s">
        <v>229</v>
      </c>
      <c r="AJ111" s="378"/>
      <c r="AK111" s="378"/>
      <c r="AL111" s="383">
        <v>0</v>
      </c>
      <c r="AM111" s="380" t="s">
        <v>50</v>
      </c>
      <c r="AN111" s="377" t="s">
        <v>51</v>
      </c>
      <c r="AO111" s="377"/>
      <c r="AP111" s="383"/>
      <c r="AQ111" s="383"/>
      <c r="AR111" s="383"/>
      <c r="AS111" s="383"/>
      <c r="AU11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100120, 'Б-100120-13',date'2016-03-03',3, 3, 3, 'RUR', 1, 18, date'2016-03-06', date'2016-03-07', 1001201, 1, to_date('2016-03-08 00:00:00','YYYY-MM-DD HH24:MI:SS'), 90000, 16200, 0, 209, 0, 'c1', 8,null);insert into xxxx_oebs_cash_payment_test (ID, INVOICE_ID, OEBS_PAYMENT, DOC_DATE, COMISS_DATE) values (s_xxxx_oebs_cash_payment_test.NEXTVAL, 100120, 45000, to_date('2016-03-08 00:00:00','YYYY-MM-DD HH24:MI:SS'), date'2016-03-31' );insert into xxxx_client_discount_m  (ID,CLIENT_ID,CLIENT_AVG_DISCOUNT,DT) values (s_xxxx_client_discount_m.NEXTVAL,209, 7, date'2016-03-01');</v>
      </c>
    </row>
    <row r="112" spans="1:47" ht="15" customHeight="1" x14ac:dyDescent="0.3">
      <c r="A112" s="375">
        <v>18</v>
      </c>
      <c r="B112" s="441"/>
      <c r="C112" s="377" t="str">
        <f t="shared" si="78"/>
        <v>100018</v>
      </c>
      <c r="D112" s="377" t="str">
        <f t="shared" si="79"/>
        <v>100018/13</v>
      </c>
      <c r="E112" s="378" t="s">
        <v>251</v>
      </c>
      <c r="F112" s="378" t="s">
        <v>252</v>
      </c>
      <c r="G112" s="377">
        <v>8</v>
      </c>
      <c r="H112" s="379">
        <v>100121</v>
      </c>
      <c r="I112" s="380" t="str">
        <f t="shared" si="70"/>
        <v>Б-100121-13</v>
      </c>
      <c r="J112" s="381">
        <v>3</v>
      </c>
      <c r="K112" s="398">
        <v>2</v>
      </c>
      <c r="L112" s="377" t="s">
        <v>42</v>
      </c>
      <c r="M112" s="381">
        <v>1</v>
      </c>
      <c r="N112" s="377">
        <v>18</v>
      </c>
      <c r="O112" s="378" t="s">
        <v>169</v>
      </c>
      <c r="P112" s="378" t="s">
        <v>234</v>
      </c>
      <c r="Q112" s="378" t="s">
        <v>235</v>
      </c>
      <c r="R112" s="383" t="str">
        <f t="shared" si="80"/>
        <v>1001211</v>
      </c>
      <c r="S112" s="380">
        <v>1</v>
      </c>
      <c r="T112" s="378" t="s">
        <v>141</v>
      </c>
      <c r="U112" s="377">
        <v>80000</v>
      </c>
      <c r="V112" s="377">
        <f t="shared" si="72"/>
        <v>14400</v>
      </c>
      <c r="W112" s="377">
        <v>0</v>
      </c>
      <c r="X112" s="384">
        <v>210</v>
      </c>
      <c r="Y112" s="385" t="s">
        <v>47</v>
      </c>
      <c r="Z112" s="386">
        <f t="shared" si="49"/>
        <v>65600</v>
      </c>
      <c r="AA112" s="387"/>
      <c r="AB112" s="396"/>
      <c r="AC112" s="379">
        <f t="shared" si="81"/>
        <v>40000</v>
      </c>
      <c r="AD112" s="377"/>
      <c r="AE112" s="377"/>
      <c r="AF112" s="378" t="s">
        <v>231</v>
      </c>
      <c r="AG112" s="389">
        <v>8</v>
      </c>
      <c r="AH112" s="397">
        <v>20</v>
      </c>
      <c r="AI112" s="391" t="s">
        <v>229</v>
      </c>
      <c r="AJ112" s="378"/>
      <c r="AK112" s="378"/>
      <c r="AL112" s="383">
        <v>0</v>
      </c>
      <c r="AM112" s="380" t="s">
        <v>50</v>
      </c>
      <c r="AN112" s="377" t="s">
        <v>51</v>
      </c>
      <c r="AO112" s="377"/>
      <c r="AP112" s="383"/>
      <c r="AQ112" s="383"/>
      <c r="AR112" s="383"/>
      <c r="AS112" s="383"/>
      <c r="AU11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100121, 'Б-100121-13',date'2016-03-04',3, 2, 2, 'RUR', 1, 18, date'2016-03-06', date'2016-03-07', 1001211, 1, to_date('2016-03-09 00:00:00','YYYY-MM-DD HH24:MI:SS'), 80000, 14400, 0, 210, 0, 'c1', 8,null);insert into xxxx_oebs_cash_payment_test (ID, INVOICE_ID, OEBS_PAYMENT, DOC_DATE, COMISS_DATE) values (s_xxxx_oebs_cash_payment_test.NEXTVAL, 100121, 40000, to_date('2016-03-09 00:00:00','YYYY-MM-DD HH24:MI:SS'), date'2016-03-31' );insert into xxxx_client_discount_m  (ID,CLIENT_ID,CLIENT_AVG_DISCOUNT,DT) values (s_xxxx_client_discount_m.NEXTVAL,210, 20, date'2016-03-01');</v>
      </c>
    </row>
    <row r="113" spans="1:47" s="330" customFormat="1" ht="15" customHeight="1" x14ac:dyDescent="0.3">
      <c r="A113" s="375">
        <v>18</v>
      </c>
      <c r="B113" s="433"/>
      <c r="C113" s="403" t="str">
        <f t="shared" si="78"/>
        <v>100018</v>
      </c>
      <c r="D113" s="403" t="str">
        <f t="shared" si="79"/>
        <v>100018/13</v>
      </c>
      <c r="E113" s="404" t="s">
        <v>251</v>
      </c>
      <c r="F113" s="404" t="s">
        <v>252</v>
      </c>
      <c r="G113" s="377">
        <v>8</v>
      </c>
      <c r="H113" s="379">
        <v>100122</v>
      </c>
      <c r="I113" s="403" t="str">
        <f t="shared" si="70"/>
        <v>Б-100122-13</v>
      </c>
      <c r="J113" s="381">
        <v>3</v>
      </c>
      <c r="K113" s="405">
        <v>1</v>
      </c>
      <c r="L113" s="403" t="s">
        <v>42</v>
      </c>
      <c r="M113" s="406">
        <v>1</v>
      </c>
      <c r="N113" s="403">
        <v>18</v>
      </c>
      <c r="O113" s="404" t="s">
        <v>170</v>
      </c>
      <c r="P113" s="404" t="s">
        <v>234</v>
      </c>
      <c r="Q113" s="404" t="s">
        <v>235</v>
      </c>
      <c r="R113" s="407" t="str">
        <f t="shared" si="80"/>
        <v>1001221</v>
      </c>
      <c r="S113" s="403">
        <v>1</v>
      </c>
      <c r="T113" s="404" t="s">
        <v>142</v>
      </c>
      <c r="U113" s="403">
        <v>60000</v>
      </c>
      <c r="V113" s="403">
        <f t="shared" si="72"/>
        <v>10800</v>
      </c>
      <c r="W113" s="403">
        <v>0</v>
      </c>
      <c r="X113" s="384">
        <v>211</v>
      </c>
      <c r="Y113" s="408" t="s">
        <v>47</v>
      </c>
      <c r="Z113" s="386">
        <f t="shared" si="49"/>
        <v>49200</v>
      </c>
      <c r="AA113" s="409"/>
      <c r="AB113" s="409"/>
      <c r="AC113" s="410">
        <f t="shared" si="81"/>
        <v>30000</v>
      </c>
      <c r="AD113" s="403"/>
      <c r="AE113" s="403"/>
      <c r="AF113" s="404" t="s">
        <v>231</v>
      </c>
      <c r="AG113" s="411">
        <v>8</v>
      </c>
      <c r="AH113" s="412">
        <v>13</v>
      </c>
      <c r="AI113" s="413" t="s">
        <v>229</v>
      </c>
      <c r="AJ113" s="404"/>
      <c r="AK113" s="404"/>
      <c r="AL113" s="407">
        <v>0</v>
      </c>
      <c r="AM113" s="403" t="s">
        <v>50</v>
      </c>
      <c r="AN113" s="403" t="s">
        <v>51</v>
      </c>
      <c r="AO113" s="403"/>
      <c r="AP113" s="407"/>
      <c r="AQ113" s="407"/>
      <c r="AR113" s="407"/>
      <c r="AS113" s="407"/>
      <c r="AU113" s="33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18, 100018, '100018/13', date'2016-03-01', date'2016-09-01', 8, 100122, 'Б-100122-13',date'2016-03-05',3, 1, 1, 'RUR', 1, 18, date'2016-03-06', date'2016-03-07', 1001221, 1, to_date('2016-03-11 00:00:00','YYYY-MM-DD HH24:MI:SS'), 60000, 10800, 0, 211, 0, 'c1', 8,null);insert into xxxx_oebs_cash_payment_test (ID, INVOICE_ID, OEBS_PAYMENT, DOC_DATE, COMISS_DATE) values (s_xxxx_oebs_cash_payment_test.NEXTVAL, 100122, 30000, to_date('2016-03-11 00:00:00','YYYY-MM-DD HH24:MI:SS'), date'2016-03-31' );insert into xxxx_client_discount_m  (ID,CLIENT_ID,CLIENT_AVG_DISCOUNT,DT) values (s_xxxx_client_discount_m.NEXTVAL,211, 13, date'2016-03-01');</v>
      </c>
    </row>
    <row r="114" spans="1:47" ht="15" customHeight="1" x14ac:dyDescent="0.3">
      <c r="A114" s="375">
        <v>19</v>
      </c>
      <c r="B114" s="441"/>
      <c r="C114" s="377" t="str">
        <f>"1000"&amp;A114</f>
        <v>100019</v>
      </c>
      <c r="D114" s="377" t="str">
        <f>"1000"&amp;A114&amp;"/13"</f>
        <v>100019/13</v>
      </c>
      <c r="E114" s="378" t="s">
        <v>251</v>
      </c>
      <c r="F114" s="378" t="s">
        <v>252</v>
      </c>
      <c r="G114" s="377">
        <v>8</v>
      </c>
      <c r="H114" s="379">
        <v>100123</v>
      </c>
      <c r="I114" s="380" t="str">
        <f>"Б-"&amp;H114&amp;"-13"</f>
        <v>Б-100123-13</v>
      </c>
      <c r="J114" s="381">
        <v>3</v>
      </c>
      <c r="K114" s="377">
        <v>7</v>
      </c>
      <c r="L114" s="377" t="s">
        <v>42</v>
      </c>
      <c r="M114" s="381">
        <v>1</v>
      </c>
      <c r="N114" s="377">
        <v>18</v>
      </c>
      <c r="O114" s="378" t="s">
        <v>167</v>
      </c>
      <c r="P114" s="378" t="s">
        <v>234</v>
      </c>
      <c r="Q114" s="378" t="s">
        <v>235</v>
      </c>
      <c r="R114" s="383" t="str">
        <f>H114&amp;"1"</f>
        <v>1001231</v>
      </c>
      <c r="S114" s="380">
        <v>1</v>
      </c>
      <c r="T114" s="378" t="s">
        <v>139</v>
      </c>
      <c r="U114" s="377">
        <v>100000</v>
      </c>
      <c r="V114" s="377">
        <f>U114*0.18</f>
        <v>18000</v>
      </c>
      <c r="W114" s="377">
        <v>0</v>
      </c>
      <c r="X114" s="384">
        <v>212</v>
      </c>
      <c r="Y114" s="385" t="s">
        <v>47</v>
      </c>
      <c r="Z114" s="386">
        <f t="shared" si="49"/>
        <v>82000</v>
      </c>
      <c r="AA114" s="387"/>
      <c r="AB114" s="388"/>
      <c r="AC114" s="379">
        <f>U114*0.5</f>
        <v>50000</v>
      </c>
      <c r="AD114" s="377"/>
      <c r="AE114" s="377"/>
      <c r="AF114" s="378" t="s">
        <v>231</v>
      </c>
      <c r="AG114" s="389">
        <v>8</v>
      </c>
      <c r="AH114" s="390">
        <v>13</v>
      </c>
      <c r="AI114" s="391" t="s">
        <v>229</v>
      </c>
      <c r="AJ114" s="378"/>
      <c r="AK114" s="378"/>
      <c r="AL114" s="383">
        <v>0</v>
      </c>
      <c r="AM114" s="380" t="s">
        <v>50</v>
      </c>
      <c r="AN114" s="377" t="s">
        <v>51</v>
      </c>
      <c r="AO114" s="377"/>
      <c r="AP114" s="383"/>
      <c r="AQ114" s="383"/>
      <c r="AR114" s="383"/>
      <c r="AS114" t="s">
        <v>89</v>
      </c>
      <c r="AU11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100123, 'Б-100123-13',date'2016-03-02',3, 7, 7, 'RUR', 1, 18, date'2016-03-06', date'2016-03-07', 1001231, 1, to_date('2016-03-07 00:00:00','YYYY-MM-DD HH24:MI:SS'), 100000, 18000, 0, 212, 0, 'c1', 8,null);insert into xxxx_oebs_cash_payment_test (ID, INVOICE_ID, OEBS_PAYMENT, DOC_DATE, COMISS_DATE) values (s_xxxx_oebs_cash_payment_test.NEXTVAL, 100123, 50000, to_date('2016-03-07 00:00:00','YYYY-MM-DD HH24:MI:SS'), date'2016-03-31' );insert into xxxx_client_discount_m  (ID,CLIENT_ID,CLIENT_AVG_DISCOUNT,DT) values (s_xxxx_client_discount_m.NEXTVAL,212, 13, date'2016-03-01');</v>
      </c>
    </row>
    <row r="115" spans="1:47" ht="15" customHeight="1" x14ac:dyDescent="0.3">
      <c r="A115" s="375">
        <v>19</v>
      </c>
      <c r="B115" s="441"/>
      <c r="C115" s="377" t="str">
        <f t="shared" ref="C115:C118" si="82">"1000"&amp;A115</f>
        <v>100019</v>
      </c>
      <c r="D115" s="377" t="str">
        <f t="shared" ref="D115:D118" si="83">"1000"&amp;A115&amp;"/13"</f>
        <v>100019/13</v>
      </c>
      <c r="E115" s="378" t="s">
        <v>251</v>
      </c>
      <c r="F115" s="378" t="s">
        <v>252</v>
      </c>
      <c r="G115" s="377">
        <v>8</v>
      </c>
      <c r="H115" s="379">
        <v>100124</v>
      </c>
      <c r="I115" s="380" t="str">
        <f t="shared" ref="I115:I118" si="84">"Б-"&amp;H115&amp;"-13"</f>
        <v>Б-100124-13</v>
      </c>
      <c r="J115" s="381">
        <v>3</v>
      </c>
      <c r="K115" s="377">
        <v>7</v>
      </c>
      <c r="L115" s="377" t="s">
        <v>42</v>
      </c>
      <c r="M115" s="450">
        <v>0</v>
      </c>
      <c r="N115" s="377">
        <v>18</v>
      </c>
      <c r="O115" s="378" t="s">
        <v>168</v>
      </c>
      <c r="P115" s="378" t="s">
        <v>234</v>
      </c>
      <c r="Q115" s="378" t="s">
        <v>235</v>
      </c>
      <c r="R115" s="383" t="str">
        <f t="shared" ref="R115:R118" si="85">H115&amp;"1"</f>
        <v>1001241</v>
      </c>
      <c r="S115" s="380">
        <v>1</v>
      </c>
      <c r="T115" s="378" t="s">
        <v>140</v>
      </c>
      <c r="U115" s="377">
        <v>90000</v>
      </c>
      <c r="V115" s="377">
        <f t="shared" ref="V115:V118" si="86">U115*0.18</f>
        <v>16200</v>
      </c>
      <c r="W115" s="377">
        <v>0</v>
      </c>
      <c r="X115" s="384">
        <v>213</v>
      </c>
      <c r="Y115" s="385" t="s">
        <v>47</v>
      </c>
      <c r="Z115" s="386">
        <f t="shared" si="49"/>
        <v>73800</v>
      </c>
      <c r="AA115" s="387"/>
      <c r="AB115" s="429"/>
      <c r="AC115" s="379">
        <f t="shared" ref="AC115:AC118" si="87">U115*0.5</f>
        <v>45000</v>
      </c>
      <c r="AD115" s="377"/>
      <c r="AE115" s="377"/>
      <c r="AF115" s="378" t="s">
        <v>231</v>
      </c>
      <c r="AG115" s="389">
        <v>8</v>
      </c>
      <c r="AH115" s="395">
        <v>7</v>
      </c>
      <c r="AI115" s="391" t="s">
        <v>229</v>
      </c>
      <c r="AJ115" s="378"/>
      <c r="AK115" s="378"/>
      <c r="AL115" s="383">
        <v>0</v>
      </c>
      <c r="AM115" s="380" t="s">
        <v>50</v>
      </c>
      <c r="AN115" s="377" t="s">
        <v>51</v>
      </c>
      <c r="AO115" s="377"/>
      <c r="AP115" s="383"/>
      <c r="AQ115" s="383"/>
      <c r="AR115" s="383"/>
      <c r="AS115" t="s">
        <v>90</v>
      </c>
      <c r="AU11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100124, 'Б-100124-13',date'2016-03-03',3, 7, 7, 'RUR', 0, 18, date'2016-03-06', date'2016-03-07', 1001241, 1, to_date('2016-03-08 00:00:00','YYYY-MM-DD HH24:MI:SS'), 90000, 16200, 0, 213, 0, 'c1', 8,null);insert into xxxx_oebs_cash_payment_test (ID, INVOICE_ID, OEBS_PAYMENT, DOC_DATE, COMISS_DATE) values (s_xxxx_oebs_cash_payment_test.NEXTVAL, 100124, 45000, to_date('2016-03-08 00:00:00','YYYY-MM-DD HH24:MI:SS'), date'2016-03-31' );insert into xxxx_client_discount_m  (ID,CLIENT_ID,CLIENT_AVG_DISCOUNT,DT) values (s_xxxx_client_discount_m.NEXTVAL,213, 7, date'2016-03-01');</v>
      </c>
    </row>
    <row r="116" spans="1:47" ht="15" customHeight="1" x14ac:dyDescent="0.3">
      <c r="A116" s="375">
        <v>19</v>
      </c>
      <c r="B116" s="441"/>
      <c r="C116" s="377" t="str">
        <f t="shared" si="82"/>
        <v>100019</v>
      </c>
      <c r="D116" s="377" t="str">
        <f t="shared" si="83"/>
        <v>100019/13</v>
      </c>
      <c r="E116" s="378" t="s">
        <v>251</v>
      </c>
      <c r="F116" s="378" t="s">
        <v>252</v>
      </c>
      <c r="G116" s="377">
        <v>8</v>
      </c>
      <c r="H116" s="379">
        <v>100125</v>
      </c>
      <c r="I116" s="380" t="str">
        <f t="shared" si="84"/>
        <v>Б-100125-13</v>
      </c>
      <c r="J116" s="381">
        <v>3</v>
      </c>
      <c r="K116" s="377">
        <v>7</v>
      </c>
      <c r="L116" s="382" t="s">
        <v>91</v>
      </c>
      <c r="M116" s="381">
        <v>1</v>
      </c>
      <c r="N116" s="377">
        <v>18</v>
      </c>
      <c r="O116" s="378" t="s">
        <v>168</v>
      </c>
      <c r="P116" s="378" t="s">
        <v>234</v>
      </c>
      <c r="Q116" s="378" t="s">
        <v>235</v>
      </c>
      <c r="R116" s="383" t="str">
        <f t="shared" si="85"/>
        <v>1001251</v>
      </c>
      <c r="S116" s="380">
        <v>1</v>
      </c>
      <c r="T116" s="378" t="s">
        <v>140</v>
      </c>
      <c r="U116" s="377">
        <v>1300</v>
      </c>
      <c r="V116" s="377">
        <f t="shared" si="86"/>
        <v>234</v>
      </c>
      <c r="W116" s="377">
        <v>0</v>
      </c>
      <c r="X116" s="384">
        <v>214</v>
      </c>
      <c r="Y116" s="385" t="s">
        <v>47</v>
      </c>
      <c r="Z116" s="386">
        <f t="shared" si="49"/>
        <v>1066</v>
      </c>
      <c r="AA116" s="387"/>
      <c r="AB116" s="429"/>
      <c r="AC116" s="379">
        <f t="shared" si="87"/>
        <v>650</v>
      </c>
      <c r="AD116" s="377"/>
      <c r="AE116" s="377"/>
      <c r="AF116" s="378" t="s">
        <v>231</v>
      </c>
      <c r="AG116" s="389">
        <v>8</v>
      </c>
      <c r="AH116" s="395">
        <v>7</v>
      </c>
      <c r="AI116" s="391" t="s">
        <v>229</v>
      </c>
      <c r="AJ116" s="378"/>
      <c r="AK116" s="378"/>
      <c r="AL116" s="383">
        <v>0</v>
      </c>
      <c r="AM116" s="380" t="s">
        <v>50</v>
      </c>
      <c r="AN116" s="377" t="s">
        <v>51</v>
      </c>
      <c r="AO116" s="377"/>
      <c r="AP116" s="383"/>
      <c r="AQ116" s="383"/>
      <c r="AR116" s="383"/>
      <c r="AU11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100125, 'Б-100125-13',date'2016-03-03',3, 7, 7, 'USD', 1, 18, date'2016-03-06', date'2016-03-07', 1001251, 1, to_date('2016-03-08 00:00:00','YYYY-MM-DD HH24:MI:SS'), 1300, 234, 0, 214, 0, 'c1', 8,null);insert into xxxx_oebs_cash_payment_test (ID, INVOICE_ID, OEBS_PAYMENT, DOC_DATE, COMISS_DATE) values (s_xxxx_oebs_cash_payment_test.NEXTVAL, 100125, 650, to_date('2016-03-08 00:00:00','YYYY-MM-DD HH24:MI:SS'), date'2016-03-31' );insert into xxxx_client_discount_m  (ID,CLIENT_ID,CLIENT_AVG_DISCOUNT,DT) values (s_xxxx_client_discount_m.NEXTVAL,214, 7, date'2016-03-01');</v>
      </c>
    </row>
    <row r="117" spans="1:47" ht="15" customHeight="1" x14ac:dyDescent="0.3">
      <c r="A117" s="375">
        <v>19</v>
      </c>
      <c r="B117" s="441"/>
      <c r="C117" s="377" t="str">
        <f t="shared" si="82"/>
        <v>100019</v>
      </c>
      <c r="D117" s="377" t="str">
        <f t="shared" si="83"/>
        <v>100019/13</v>
      </c>
      <c r="E117" s="378" t="s">
        <v>251</v>
      </c>
      <c r="F117" s="378" t="s">
        <v>252</v>
      </c>
      <c r="G117" s="377">
        <v>8</v>
      </c>
      <c r="H117" s="379">
        <v>100126</v>
      </c>
      <c r="I117" s="380" t="str">
        <f t="shared" si="84"/>
        <v>Б-100126-13</v>
      </c>
      <c r="J117" s="381">
        <v>3</v>
      </c>
      <c r="K117" s="398">
        <v>2</v>
      </c>
      <c r="L117" s="377" t="s">
        <v>42</v>
      </c>
      <c r="M117" s="381">
        <v>1</v>
      </c>
      <c r="N117" s="377">
        <v>18</v>
      </c>
      <c r="O117" s="378" t="s">
        <v>169</v>
      </c>
      <c r="P117" s="378" t="s">
        <v>234</v>
      </c>
      <c r="Q117" s="378" t="s">
        <v>235</v>
      </c>
      <c r="R117" s="383" t="str">
        <f t="shared" si="85"/>
        <v>1001261</v>
      </c>
      <c r="S117" s="380">
        <v>1</v>
      </c>
      <c r="T117" s="378" t="s">
        <v>141</v>
      </c>
      <c r="U117" s="377">
        <v>80000</v>
      </c>
      <c r="V117" s="377">
        <f t="shared" si="86"/>
        <v>14400</v>
      </c>
      <c r="W117" s="377">
        <v>0</v>
      </c>
      <c r="X117" s="384">
        <v>215</v>
      </c>
      <c r="Y117" s="385" t="s">
        <v>47</v>
      </c>
      <c r="Z117" s="386">
        <f t="shared" si="49"/>
        <v>65600</v>
      </c>
      <c r="AA117" s="387"/>
      <c r="AB117" s="396"/>
      <c r="AC117" s="379">
        <f t="shared" si="87"/>
        <v>40000</v>
      </c>
      <c r="AD117" s="377"/>
      <c r="AE117" s="377"/>
      <c r="AF117" s="378" t="s">
        <v>231</v>
      </c>
      <c r="AG117" s="389">
        <v>8</v>
      </c>
      <c r="AH117" s="397">
        <v>20</v>
      </c>
      <c r="AI117" s="391" t="s">
        <v>229</v>
      </c>
      <c r="AJ117" s="378"/>
      <c r="AK117" s="378"/>
      <c r="AL117" s="383">
        <v>0</v>
      </c>
      <c r="AM117" s="380" t="s">
        <v>50</v>
      </c>
      <c r="AN117" s="377" t="s">
        <v>51</v>
      </c>
      <c r="AO117" s="377"/>
      <c r="AP117" s="383"/>
      <c r="AQ117" s="383"/>
      <c r="AR117" s="383"/>
      <c r="AU11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100126, 'Б-100126-13',date'2016-03-04',3, 2, 2, 'RUR', 1, 18, date'2016-03-06', date'2016-03-07', 1001261, 1, to_date('2016-03-09 00:00:00','YYYY-MM-DD HH24:MI:SS'), 80000, 14400, 0, 215, 0, 'c1', 8,null);insert into xxxx_oebs_cash_payment_test (ID, INVOICE_ID, OEBS_PAYMENT, DOC_DATE, COMISS_DATE) values (s_xxxx_oebs_cash_payment_test.NEXTVAL, 100126, 40000, to_date('2016-03-09 00:00:00','YYYY-MM-DD HH24:MI:SS'), date'2016-03-31' );insert into xxxx_client_discount_m  (ID,CLIENT_ID,CLIENT_AVG_DISCOUNT,DT) values (s_xxxx_client_discount_m.NEXTVAL,215, 20, date'2016-03-01');</v>
      </c>
    </row>
    <row r="118" spans="1:47" s="330" customFormat="1" ht="15" customHeight="1" x14ac:dyDescent="0.3">
      <c r="A118" s="375">
        <v>19</v>
      </c>
      <c r="B118" s="433"/>
      <c r="C118" s="403" t="str">
        <f t="shared" si="82"/>
        <v>100019</v>
      </c>
      <c r="D118" s="403" t="str">
        <f t="shared" si="83"/>
        <v>100019/13</v>
      </c>
      <c r="E118" s="404" t="s">
        <v>251</v>
      </c>
      <c r="F118" s="404" t="s">
        <v>252</v>
      </c>
      <c r="G118" s="377">
        <v>8</v>
      </c>
      <c r="H118" s="379">
        <v>100127</v>
      </c>
      <c r="I118" s="403" t="str">
        <f t="shared" si="84"/>
        <v>Б-100127-13</v>
      </c>
      <c r="J118" s="381">
        <v>3</v>
      </c>
      <c r="K118" s="405">
        <v>1</v>
      </c>
      <c r="L118" s="403" t="s">
        <v>42</v>
      </c>
      <c r="M118" s="406">
        <v>1</v>
      </c>
      <c r="N118" s="403">
        <v>18</v>
      </c>
      <c r="O118" s="404" t="s">
        <v>170</v>
      </c>
      <c r="P118" s="404" t="s">
        <v>234</v>
      </c>
      <c r="Q118" s="404" t="s">
        <v>235</v>
      </c>
      <c r="R118" s="407" t="str">
        <f t="shared" si="85"/>
        <v>1001271</v>
      </c>
      <c r="S118" s="403">
        <v>1</v>
      </c>
      <c r="T118" s="404" t="s">
        <v>142</v>
      </c>
      <c r="U118" s="403">
        <v>60000</v>
      </c>
      <c r="V118" s="403">
        <f t="shared" si="86"/>
        <v>10800</v>
      </c>
      <c r="W118" s="403">
        <v>0</v>
      </c>
      <c r="X118" s="384">
        <v>216</v>
      </c>
      <c r="Y118" s="408" t="s">
        <v>47</v>
      </c>
      <c r="Z118" s="386">
        <f t="shared" si="49"/>
        <v>49200</v>
      </c>
      <c r="AA118" s="409"/>
      <c r="AB118" s="409"/>
      <c r="AC118" s="410">
        <f t="shared" si="87"/>
        <v>30000</v>
      </c>
      <c r="AD118" s="403"/>
      <c r="AE118" s="403"/>
      <c r="AF118" s="404" t="s">
        <v>231</v>
      </c>
      <c r="AG118" s="411">
        <v>8</v>
      </c>
      <c r="AH118" s="412">
        <v>13</v>
      </c>
      <c r="AI118" s="413" t="s">
        <v>229</v>
      </c>
      <c r="AJ118" s="404"/>
      <c r="AK118" s="404"/>
      <c r="AL118" s="407">
        <v>0</v>
      </c>
      <c r="AM118" s="403" t="s">
        <v>50</v>
      </c>
      <c r="AN118" s="403" t="s">
        <v>51</v>
      </c>
      <c r="AO118" s="403"/>
      <c r="AP118" s="407"/>
      <c r="AQ118" s="407"/>
      <c r="AR118" s="407"/>
      <c r="AU11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19, 100019, '100019/13', date'2016-03-01', date'2016-09-01', 8, 100127, 'Б-100127-13',date'2016-03-05',3, 1, 1, 'RUR', 1, 18, date'2016-03-06', date'2016-03-07', 1001271, 1, to_date('2016-03-11 00:00:00','YYYY-MM-DD HH24:MI:SS'), 60000, 10800, 0, 216, 0, 'c1', 8,null);insert into xxxx_oebs_cash_payment_test (ID, INVOICE_ID, OEBS_PAYMENT, DOC_DATE, COMISS_DATE) values (s_xxxx_oebs_cash_payment_test.NEXTVAL, 100127, 30000, to_date('2016-03-11 00:00:00','YYYY-MM-DD HH24:MI:SS'), date'2016-03-31' );insert into xxxx_client_discount_m  (ID,CLIENT_ID,CLIENT_AVG_DISCOUNT,DT) values (s_xxxx_client_discount_m.NEXTVAL,216, 13, date'2016-03-01');</v>
      </c>
    </row>
    <row r="119" spans="1:47" ht="15" customHeight="1" x14ac:dyDescent="0.3">
      <c r="A119" s="375">
        <v>20</v>
      </c>
      <c r="B119" s="376"/>
      <c r="C119" s="377" t="str">
        <f>"1000"&amp;A119</f>
        <v>100020</v>
      </c>
      <c r="D119" s="377" t="str">
        <f>"1000"&amp;A119&amp;"/13"</f>
        <v>100020/13</v>
      </c>
      <c r="E119" s="378" t="s">
        <v>251</v>
      </c>
      <c r="F119" s="378" t="s">
        <v>252</v>
      </c>
      <c r="G119" s="377">
        <v>8</v>
      </c>
      <c r="H119" s="379">
        <v>100128</v>
      </c>
      <c r="I119" s="380" t="str">
        <f>"Б-"&amp;H119&amp;"-13"</f>
        <v>Б-100128-13</v>
      </c>
      <c r="J119" s="381">
        <v>3</v>
      </c>
      <c r="K119" s="377">
        <v>7</v>
      </c>
      <c r="L119" s="382" t="s">
        <v>91</v>
      </c>
      <c r="M119" s="381">
        <v>1</v>
      </c>
      <c r="N119" s="377">
        <v>18</v>
      </c>
      <c r="O119" s="378" t="s">
        <v>167</v>
      </c>
      <c r="P119" s="378" t="s">
        <v>234</v>
      </c>
      <c r="Q119" s="378" t="s">
        <v>235</v>
      </c>
      <c r="R119" s="383" t="str">
        <f>H119&amp;"1"</f>
        <v>1001281</v>
      </c>
      <c r="S119" s="380">
        <v>1</v>
      </c>
      <c r="T119" s="378" t="s">
        <v>139</v>
      </c>
      <c r="U119" s="377">
        <v>10000</v>
      </c>
      <c r="V119" s="377">
        <f>U119*0.18</f>
        <v>1800</v>
      </c>
      <c r="W119" s="377">
        <v>0</v>
      </c>
      <c r="X119" s="384">
        <v>217</v>
      </c>
      <c r="Y119" s="385" t="s">
        <v>47</v>
      </c>
      <c r="Z119" s="386">
        <f t="shared" si="49"/>
        <v>8200</v>
      </c>
      <c r="AA119" s="387"/>
      <c r="AB119" s="388"/>
      <c r="AC119" s="379">
        <f>U119*0.5</f>
        <v>5000</v>
      </c>
      <c r="AD119" s="377"/>
      <c r="AE119" s="377"/>
      <c r="AF119" s="378" t="s">
        <v>231</v>
      </c>
      <c r="AG119" s="389">
        <v>8</v>
      </c>
      <c r="AH119" s="390">
        <v>13</v>
      </c>
      <c r="AI119" s="391" t="s">
        <v>229</v>
      </c>
      <c r="AJ119" s="378"/>
      <c r="AK119" s="378"/>
      <c r="AL119" s="383">
        <v>0</v>
      </c>
      <c r="AM119" s="380" t="s">
        <v>50</v>
      </c>
      <c r="AN119" s="377" t="s">
        <v>51</v>
      </c>
      <c r="AO119" s="377"/>
      <c r="AP119" s="383"/>
      <c r="AQ119" s="383"/>
      <c r="AR119" s="383"/>
      <c r="AS119" s="383" t="s">
        <v>92</v>
      </c>
      <c r="AU11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100128, 'Б-100128-13',date'2016-03-02',3, 7, 7, 'USD', 1, 18, date'2016-03-06', date'2016-03-07', 1001281, 1, to_date('2016-03-07 00:00:00','YYYY-MM-DD HH24:MI:SS'), 10000, 1800, 0, 217, 0, 'c1', 8,null);insert into xxxx_oebs_cash_payment_test (ID, INVOICE_ID, OEBS_PAYMENT, DOC_DATE, COMISS_DATE) values (s_xxxx_oebs_cash_payment_test.NEXTVAL, 100128, 5000, to_date('2016-03-07 00:00:00','YYYY-MM-DD HH24:MI:SS'), date'2016-03-31' );insert into xxxx_client_discount_m  (ID,CLIENT_ID,CLIENT_AVG_DISCOUNT,DT) values (s_xxxx_client_discount_m.NEXTVAL,217, 13, date'2016-03-01');</v>
      </c>
    </row>
    <row r="120" spans="1:47" ht="15" customHeight="1" x14ac:dyDescent="0.3">
      <c r="A120" s="375">
        <v>20</v>
      </c>
      <c r="B120" s="376"/>
      <c r="C120" s="377" t="str">
        <f t="shared" ref="C120:C163" si="88">"1000"&amp;A120</f>
        <v>100020</v>
      </c>
      <c r="D120" s="377" t="str">
        <f t="shared" ref="D120:D163" si="89">"1000"&amp;A120&amp;"/13"</f>
        <v>100020/13</v>
      </c>
      <c r="E120" s="378" t="s">
        <v>251</v>
      </c>
      <c r="F120" s="378" t="s">
        <v>252</v>
      </c>
      <c r="G120" s="377">
        <v>8</v>
      </c>
      <c r="H120" s="379">
        <v>100129</v>
      </c>
      <c r="I120" s="380" t="str">
        <f t="shared" ref="I120:I163" si="90">"Б-"&amp;H120&amp;"-13"</f>
        <v>Б-100129-13</v>
      </c>
      <c r="J120" s="381">
        <v>3</v>
      </c>
      <c r="K120" s="377">
        <v>7</v>
      </c>
      <c r="L120" s="382" t="s">
        <v>91</v>
      </c>
      <c r="M120" s="381">
        <v>1</v>
      </c>
      <c r="N120" s="377">
        <v>18</v>
      </c>
      <c r="O120" s="378" t="s">
        <v>168</v>
      </c>
      <c r="P120" s="378" t="s">
        <v>234</v>
      </c>
      <c r="Q120" s="378" t="s">
        <v>235</v>
      </c>
      <c r="R120" s="383" t="str">
        <f t="shared" ref="R120:R145" si="91">H120&amp;"1"</f>
        <v>1001291</v>
      </c>
      <c r="S120" s="380">
        <v>1</v>
      </c>
      <c r="T120" s="378" t="s">
        <v>140</v>
      </c>
      <c r="U120" s="377">
        <v>9000</v>
      </c>
      <c r="V120" s="377">
        <f t="shared" ref="V120:V145" si="92">U120*0.18</f>
        <v>1620</v>
      </c>
      <c r="W120" s="377">
        <v>0</v>
      </c>
      <c r="X120" s="384">
        <v>218</v>
      </c>
      <c r="Y120" s="385" t="s">
        <v>47</v>
      </c>
      <c r="Z120" s="386">
        <f t="shared" si="49"/>
        <v>7380</v>
      </c>
      <c r="AA120" s="387"/>
      <c r="AB120" s="429"/>
      <c r="AC120" s="379">
        <f t="shared" ref="AC120:AC145" si="93">U120*0.5</f>
        <v>4500</v>
      </c>
      <c r="AD120" s="377"/>
      <c r="AE120" s="377"/>
      <c r="AF120" s="378" t="s">
        <v>231</v>
      </c>
      <c r="AG120" s="389">
        <v>8</v>
      </c>
      <c r="AH120" s="395">
        <v>7</v>
      </c>
      <c r="AI120" s="391" t="s">
        <v>229</v>
      </c>
      <c r="AJ120" s="378"/>
      <c r="AK120" s="378"/>
      <c r="AL120" s="383">
        <v>0</v>
      </c>
      <c r="AM120" s="380" t="s">
        <v>50</v>
      </c>
      <c r="AN120" s="377" t="s">
        <v>51</v>
      </c>
      <c r="AO120" s="377"/>
      <c r="AP120" s="383"/>
      <c r="AQ120" s="383"/>
      <c r="AR120" s="383"/>
      <c r="AS120" s="383" t="s">
        <v>93</v>
      </c>
      <c r="AU120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100129, 'Б-100129-13',date'2016-03-03',3, 7, 7, 'USD', 1, 18, date'2016-03-06', date'2016-03-07', 1001291, 1, to_date('2016-03-08 00:00:00','YYYY-MM-DD HH24:MI:SS'), 9000, 1620, 0, 218, 0, 'c1', 8,null);insert into xxxx_oebs_cash_payment_test (ID, INVOICE_ID, OEBS_PAYMENT, DOC_DATE, COMISS_DATE) values (s_xxxx_oebs_cash_payment_test.NEXTVAL, 100129, 4500, to_date('2016-03-08 00:00:00','YYYY-MM-DD HH24:MI:SS'), date'2016-03-31' );insert into xxxx_client_discount_m  (ID,CLIENT_ID,CLIENT_AVG_DISCOUNT,DT) values (s_xxxx_client_discount_m.NEXTVAL,218, 7, date'2016-03-01');</v>
      </c>
    </row>
    <row r="121" spans="1:47" ht="15" customHeight="1" x14ac:dyDescent="0.3">
      <c r="A121" s="375">
        <v>20</v>
      </c>
      <c r="B121" s="376"/>
      <c r="C121" s="377" t="str">
        <f t="shared" si="88"/>
        <v>100020</v>
      </c>
      <c r="D121" s="377" t="str">
        <f t="shared" si="89"/>
        <v>100020/13</v>
      </c>
      <c r="E121" s="378" t="s">
        <v>251</v>
      </c>
      <c r="F121" s="378" t="s">
        <v>252</v>
      </c>
      <c r="G121" s="377">
        <v>8</v>
      </c>
      <c r="H121" s="379">
        <v>100130</v>
      </c>
      <c r="I121" s="380" t="str">
        <f t="shared" si="90"/>
        <v>Б-100130-13</v>
      </c>
      <c r="J121" s="381">
        <v>3</v>
      </c>
      <c r="K121" s="377">
        <v>7</v>
      </c>
      <c r="L121" s="382" t="s">
        <v>91</v>
      </c>
      <c r="M121" s="381">
        <v>1</v>
      </c>
      <c r="N121" s="377">
        <v>18</v>
      </c>
      <c r="O121" s="378" t="s">
        <v>168</v>
      </c>
      <c r="P121" s="378" t="s">
        <v>234</v>
      </c>
      <c r="Q121" s="378" t="s">
        <v>235</v>
      </c>
      <c r="R121" s="383" t="str">
        <f t="shared" si="91"/>
        <v>1001301</v>
      </c>
      <c r="S121" s="380">
        <v>1</v>
      </c>
      <c r="T121" s="378" t="s">
        <v>140</v>
      </c>
      <c r="U121" s="377">
        <v>9000</v>
      </c>
      <c r="V121" s="377">
        <f t="shared" si="92"/>
        <v>1620</v>
      </c>
      <c r="W121" s="377">
        <v>0</v>
      </c>
      <c r="X121" s="384">
        <v>219</v>
      </c>
      <c r="Y121" s="385" t="s">
        <v>47</v>
      </c>
      <c r="Z121" s="386">
        <f t="shared" si="49"/>
        <v>7380</v>
      </c>
      <c r="AA121" s="387"/>
      <c r="AB121" s="429"/>
      <c r="AC121" s="379">
        <f t="shared" si="93"/>
        <v>4500</v>
      </c>
      <c r="AD121" s="377"/>
      <c r="AE121" s="377"/>
      <c r="AF121" s="378" t="s">
        <v>231</v>
      </c>
      <c r="AG121" s="389">
        <v>8</v>
      </c>
      <c r="AH121" s="395">
        <v>7</v>
      </c>
      <c r="AI121" s="391" t="s">
        <v>229</v>
      </c>
      <c r="AJ121" s="378"/>
      <c r="AK121" s="378"/>
      <c r="AL121" s="383">
        <v>0</v>
      </c>
      <c r="AM121" s="380" t="s">
        <v>50</v>
      </c>
      <c r="AN121" s="377" t="s">
        <v>51</v>
      </c>
      <c r="AO121" s="377"/>
      <c r="AP121" s="383"/>
      <c r="AQ121" s="383"/>
      <c r="AR121" s="383"/>
      <c r="AS121" s="383"/>
      <c r="AU121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100130, 'Б-100130-13',date'2016-03-03',3, 7, 7, 'USD', 1, 18, date'2016-03-06', date'2016-03-07', 1001301, 1, to_date('2016-03-08 00:00:00','YYYY-MM-DD HH24:MI:SS'), 9000, 1620, 0, 219, 0, 'c1', 8,null);insert into xxxx_oebs_cash_payment_test (ID, INVOICE_ID, OEBS_PAYMENT, DOC_DATE, COMISS_DATE) values (s_xxxx_oebs_cash_payment_test.NEXTVAL, 100130, 4500, to_date('2016-03-08 00:00:00','YYYY-MM-DD HH24:MI:SS'), date'2016-03-31' );insert into xxxx_client_discount_m  (ID,CLIENT_ID,CLIENT_AVG_DISCOUNT,DT) values (s_xxxx_client_discount_m.NEXTVAL,219, 7, date'2016-03-01');</v>
      </c>
    </row>
    <row r="122" spans="1:47" ht="15" customHeight="1" x14ac:dyDescent="0.3">
      <c r="A122" s="375">
        <v>20</v>
      </c>
      <c r="B122" s="376"/>
      <c r="C122" s="377" t="str">
        <f t="shared" si="88"/>
        <v>100020</v>
      </c>
      <c r="D122" s="377" t="str">
        <f t="shared" si="89"/>
        <v>100020/13</v>
      </c>
      <c r="E122" s="378" t="s">
        <v>251</v>
      </c>
      <c r="F122" s="378" t="s">
        <v>252</v>
      </c>
      <c r="G122" s="377">
        <v>8</v>
      </c>
      <c r="H122" s="379">
        <v>100131</v>
      </c>
      <c r="I122" s="380" t="str">
        <f t="shared" si="90"/>
        <v>Б-100131-13</v>
      </c>
      <c r="J122" s="381">
        <v>3</v>
      </c>
      <c r="K122" s="377">
        <v>7</v>
      </c>
      <c r="L122" s="382" t="s">
        <v>91</v>
      </c>
      <c r="M122" s="381">
        <v>1</v>
      </c>
      <c r="N122" s="377">
        <v>18</v>
      </c>
      <c r="O122" s="378" t="s">
        <v>169</v>
      </c>
      <c r="P122" s="378" t="s">
        <v>234</v>
      </c>
      <c r="Q122" s="378" t="s">
        <v>235</v>
      </c>
      <c r="R122" s="383" t="str">
        <f t="shared" si="91"/>
        <v>1001311</v>
      </c>
      <c r="S122" s="380">
        <v>1</v>
      </c>
      <c r="T122" s="378" t="s">
        <v>141</v>
      </c>
      <c r="U122" s="377">
        <v>8000</v>
      </c>
      <c r="V122" s="377">
        <f t="shared" si="92"/>
        <v>1440</v>
      </c>
      <c r="W122" s="377">
        <v>0</v>
      </c>
      <c r="X122" s="384">
        <v>220</v>
      </c>
      <c r="Y122" s="385" t="s">
        <v>47</v>
      </c>
      <c r="Z122" s="386">
        <f t="shared" si="49"/>
        <v>6560</v>
      </c>
      <c r="AA122" s="387"/>
      <c r="AB122" s="396"/>
      <c r="AC122" s="379">
        <f t="shared" si="93"/>
        <v>4000</v>
      </c>
      <c r="AD122" s="377"/>
      <c r="AE122" s="377"/>
      <c r="AF122" s="378" t="s">
        <v>231</v>
      </c>
      <c r="AG122" s="389">
        <v>8</v>
      </c>
      <c r="AH122" s="397">
        <v>20</v>
      </c>
      <c r="AI122" s="391" t="s">
        <v>229</v>
      </c>
      <c r="AJ122" s="378"/>
      <c r="AK122" s="378"/>
      <c r="AL122" s="383">
        <v>0</v>
      </c>
      <c r="AM122" s="380" t="s">
        <v>50</v>
      </c>
      <c r="AN122" s="377" t="s">
        <v>51</v>
      </c>
      <c r="AO122" s="377"/>
      <c r="AP122" s="383"/>
      <c r="AQ122" s="383"/>
      <c r="AR122" s="383"/>
      <c r="AS122" s="383"/>
      <c r="AU122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100131, 'Б-100131-13',date'2016-03-04',3, 7, 7, 'USD', 1, 18, date'2016-03-06', date'2016-03-07', 1001311, 1, to_date('2016-03-09 00:00:00','YYYY-MM-DD HH24:MI:SS'), 8000, 1440, 0, 220, 0, 'c1', 8,null);insert into xxxx_oebs_cash_payment_test (ID, INVOICE_ID, OEBS_PAYMENT, DOC_DATE, COMISS_DATE) values (s_xxxx_oebs_cash_payment_test.NEXTVAL, 100131, 4000, to_date('2016-03-09 00:00:00','YYYY-MM-DD HH24:MI:SS'), date'2016-03-31' );insert into xxxx_client_discount_m  (ID,CLIENT_ID,CLIENT_AVG_DISCOUNT,DT) values (s_xxxx_client_discount_m.NEXTVAL,220, 20, date'2016-03-01');</v>
      </c>
    </row>
    <row r="123" spans="1:47" s="330" customFormat="1" ht="15" customHeight="1" x14ac:dyDescent="0.3">
      <c r="A123" s="375">
        <v>20</v>
      </c>
      <c r="B123" s="440"/>
      <c r="C123" s="403" t="str">
        <f t="shared" si="88"/>
        <v>100020</v>
      </c>
      <c r="D123" s="403" t="str">
        <f t="shared" si="89"/>
        <v>100020/13</v>
      </c>
      <c r="E123" s="404" t="s">
        <v>251</v>
      </c>
      <c r="F123" s="404" t="s">
        <v>252</v>
      </c>
      <c r="G123" s="377">
        <v>8</v>
      </c>
      <c r="H123" s="379">
        <v>100132</v>
      </c>
      <c r="I123" s="403" t="str">
        <f t="shared" si="90"/>
        <v>Б-100132-13</v>
      </c>
      <c r="J123" s="381">
        <v>3</v>
      </c>
      <c r="K123" s="403">
        <v>7</v>
      </c>
      <c r="L123" s="405" t="s">
        <v>91</v>
      </c>
      <c r="M123" s="406">
        <v>1</v>
      </c>
      <c r="N123" s="403">
        <v>18</v>
      </c>
      <c r="O123" s="404" t="s">
        <v>170</v>
      </c>
      <c r="P123" s="404" t="s">
        <v>234</v>
      </c>
      <c r="Q123" s="404" t="s">
        <v>235</v>
      </c>
      <c r="R123" s="407" t="str">
        <f t="shared" si="91"/>
        <v>1001321</v>
      </c>
      <c r="S123" s="403">
        <v>1</v>
      </c>
      <c r="T123" s="404" t="s">
        <v>142</v>
      </c>
      <c r="U123" s="403">
        <v>6000</v>
      </c>
      <c r="V123" s="403">
        <f t="shared" si="92"/>
        <v>1080</v>
      </c>
      <c r="W123" s="403">
        <v>0</v>
      </c>
      <c r="X123" s="384">
        <v>221</v>
      </c>
      <c r="Y123" s="408" t="s">
        <v>47</v>
      </c>
      <c r="Z123" s="386">
        <f t="shared" si="49"/>
        <v>4920</v>
      </c>
      <c r="AA123" s="409"/>
      <c r="AB123" s="409"/>
      <c r="AC123" s="410">
        <f t="shared" si="93"/>
        <v>3000</v>
      </c>
      <c r="AD123" s="403"/>
      <c r="AE123" s="403"/>
      <c r="AF123" s="404" t="s">
        <v>231</v>
      </c>
      <c r="AG123" s="411">
        <v>8</v>
      </c>
      <c r="AH123" s="412">
        <v>13</v>
      </c>
      <c r="AI123" s="413" t="s">
        <v>229</v>
      </c>
      <c r="AJ123" s="404"/>
      <c r="AK123" s="404"/>
      <c r="AL123" s="407">
        <v>0</v>
      </c>
      <c r="AM123" s="403" t="s">
        <v>50</v>
      </c>
      <c r="AN123" s="403" t="s">
        <v>51</v>
      </c>
      <c r="AO123" s="403"/>
      <c r="AP123" s="407"/>
      <c r="AQ123" s="407"/>
      <c r="AR123" s="407"/>
      <c r="AS123" s="407"/>
      <c r="AU12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20, 100020, '100020/13', date'2016-03-01', date'2016-09-01', 8, 100132, 'Б-100132-13',date'2016-03-05',3, 7, 7, 'USD', 1, 18, date'2016-03-06', date'2016-03-07', 1001321, 1, to_date('2016-03-11 00:00:00','YYYY-MM-DD HH24:MI:SS'), 6000, 1080, 0, 221, 0, 'c1', 8,null);insert into xxxx_oebs_cash_payment_test (ID, INVOICE_ID, OEBS_PAYMENT, DOC_DATE, COMISS_DATE) values (s_xxxx_oebs_cash_payment_test.NEXTVAL, 100132, 3000, to_date('2016-03-11 00:00:00','YYYY-MM-DD HH24:MI:SS'), date'2016-03-31' );insert into xxxx_client_discount_m  (ID,CLIENT_ID,CLIENT_AVG_DISCOUNT,DT) values (s_xxxx_client_discount_m.NEXTVAL,221, 13, date'2016-03-01');</v>
      </c>
    </row>
    <row r="124" spans="1:47" s="329" customFormat="1" ht="15" customHeight="1" x14ac:dyDescent="0.3">
      <c r="A124" s="375">
        <v>21</v>
      </c>
      <c r="B124" s="439"/>
      <c r="C124" s="15" t="str">
        <f t="shared" si="88"/>
        <v>100021</v>
      </c>
      <c r="D124" s="15" t="str">
        <f t="shared" si="89"/>
        <v>100021/13</v>
      </c>
      <c r="E124" s="160" t="s">
        <v>251</v>
      </c>
      <c r="F124" s="160" t="s">
        <v>252</v>
      </c>
      <c r="G124" s="377">
        <v>8</v>
      </c>
      <c r="H124" s="379">
        <v>100133</v>
      </c>
      <c r="I124" s="15" t="str">
        <f t="shared" si="90"/>
        <v>Б-100133-13</v>
      </c>
      <c r="J124" s="381">
        <v>3</v>
      </c>
      <c r="K124" s="15">
        <v>1</v>
      </c>
      <c r="L124" s="15" t="s">
        <v>42</v>
      </c>
      <c r="M124" s="149">
        <v>1</v>
      </c>
      <c r="N124" s="15">
        <v>18</v>
      </c>
      <c r="O124" s="178" t="s">
        <v>240</v>
      </c>
      <c r="P124" s="178" t="s">
        <v>244</v>
      </c>
      <c r="Q124" s="178" t="s">
        <v>245</v>
      </c>
      <c r="R124" s="17" t="str">
        <f t="shared" si="91"/>
        <v>1001331</v>
      </c>
      <c r="S124" s="65">
        <v>1</v>
      </c>
      <c r="T124" s="178" t="s">
        <v>143</v>
      </c>
      <c r="U124" s="15">
        <v>100000</v>
      </c>
      <c r="V124" s="15">
        <f t="shared" si="92"/>
        <v>18000</v>
      </c>
      <c r="W124" s="15">
        <v>0</v>
      </c>
      <c r="X124" s="384">
        <v>222</v>
      </c>
      <c r="Y124" s="152" t="s">
        <v>47</v>
      </c>
      <c r="Z124" s="20">
        <f t="shared" si="49"/>
        <v>82000</v>
      </c>
      <c r="AA124" s="21"/>
      <c r="AB124" s="22"/>
      <c r="AC124" s="148">
        <f t="shared" si="93"/>
        <v>50000</v>
      </c>
      <c r="AD124" s="15"/>
      <c r="AE124" s="15"/>
      <c r="AF124" s="147" t="s">
        <v>232</v>
      </c>
      <c r="AG124" s="155">
        <v>8</v>
      </c>
      <c r="AH124" s="156">
        <v>13</v>
      </c>
      <c r="AI124" s="157" t="s">
        <v>49</v>
      </c>
      <c r="AJ124" s="147"/>
      <c r="AK124" s="147"/>
      <c r="AL124" s="15">
        <v>0</v>
      </c>
      <c r="AM124" s="15" t="s">
        <v>50</v>
      </c>
      <c r="AN124" s="15" t="s">
        <v>51</v>
      </c>
      <c r="AO124" s="15"/>
      <c r="AP124" s="15"/>
      <c r="AQ124" s="15"/>
      <c r="AR124" s="15"/>
      <c r="AS124" s="15" t="s">
        <v>344</v>
      </c>
      <c r="AU124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100133, 'Б-100133-13',date'2016-04-02',3, 1, 1, 'RUR', 1, 18, date'2016-04-06', date'2016-04-07', 1001331, 1, to_date('2016-04-07 00:00:00','YYYY-MM-DD HH24:MI:SS'), 100000, 18000, 0, 222, 0, 'c1', 8,null);insert into xxxx_oebs_cash_payment_test (ID, INVOICE_ID, OEBS_PAYMENT, DOC_DATE, COMISS_DATE) values (s_xxxx_oebs_cash_payment_test.NEXTVAL, 100133, 50000, to_date('2016-04-07 00:00:00','YYYY-MM-DD HH24:MI:SS'), date'2016-04-30' );insert into xxxx_client_discount_m  (ID,CLIENT_ID,CLIENT_AVG_DISCOUNT,DT) values (s_xxxx_client_discount_m.NEXTVAL,222, 13, date'2014-03-01');</v>
      </c>
    </row>
    <row r="125" spans="1:47" s="329" customFormat="1" ht="15" customHeight="1" x14ac:dyDescent="0.3">
      <c r="A125" s="375">
        <v>21</v>
      </c>
      <c r="B125" s="439"/>
      <c r="C125" s="15" t="str">
        <f t="shared" si="88"/>
        <v>100021</v>
      </c>
      <c r="D125" s="15" t="str">
        <f t="shared" si="89"/>
        <v>100021/13</v>
      </c>
      <c r="E125" s="160" t="s">
        <v>251</v>
      </c>
      <c r="F125" s="160" t="s">
        <v>252</v>
      </c>
      <c r="G125" s="377">
        <v>8</v>
      </c>
      <c r="H125" s="379">
        <v>100134</v>
      </c>
      <c r="I125" s="15" t="str">
        <f t="shared" si="90"/>
        <v>Б-100134-13</v>
      </c>
      <c r="J125" s="381">
        <v>3</v>
      </c>
      <c r="K125" s="15">
        <v>2</v>
      </c>
      <c r="L125" s="15" t="s">
        <v>42</v>
      </c>
      <c r="M125" s="149">
        <v>1</v>
      </c>
      <c r="N125" s="15">
        <v>18</v>
      </c>
      <c r="O125" s="178" t="s">
        <v>241</v>
      </c>
      <c r="P125" s="178" t="s">
        <v>244</v>
      </c>
      <c r="Q125" s="178" t="s">
        <v>245</v>
      </c>
      <c r="R125" s="17" t="str">
        <f t="shared" si="91"/>
        <v>1001341</v>
      </c>
      <c r="S125" s="65">
        <v>1</v>
      </c>
      <c r="T125" s="178" t="s">
        <v>144</v>
      </c>
      <c r="U125" s="15">
        <v>90000</v>
      </c>
      <c r="V125" s="15">
        <f t="shared" si="92"/>
        <v>16200</v>
      </c>
      <c r="W125" s="15">
        <v>0</v>
      </c>
      <c r="X125" s="384">
        <v>223</v>
      </c>
      <c r="Y125" s="152" t="s">
        <v>47</v>
      </c>
      <c r="Z125" s="20">
        <f t="shared" si="49"/>
        <v>73800</v>
      </c>
      <c r="AA125" s="21"/>
      <c r="AB125" s="26"/>
      <c r="AC125" s="148">
        <f t="shared" si="93"/>
        <v>45000</v>
      </c>
      <c r="AD125" s="15"/>
      <c r="AE125" s="15"/>
      <c r="AF125" s="147" t="s">
        <v>232</v>
      </c>
      <c r="AG125" s="155">
        <v>8</v>
      </c>
      <c r="AH125" s="168">
        <v>7</v>
      </c>
      <c r="AI125" s="157" t="s">
        <v>49</v>
      </c>
      <c r="AJ125" s="147"/>
      <c r="AK125" s="147"/>
      <c r="AL125" s="15">
        <v>0</v>
      </c>
      <c r="AM125" s="15" t="s">
        <v>50</v>
      </c>
      <c r="AN125" s="15" t="s">
        <v>51</v>
      </c>
      <c r="AO125" s="15"/>
      <c r="AP125" s="15"/>
      <c r="AQ125" s="15"/>
      <c r="AR125" s="15"/>
      <c r="AS125" s="291" t="s">
        <v>342</v>
      </c>
      <c r="AU125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100134, 'Б-100134-13',date'2016-04-03',3, 2, 2, 'RUR', 1, 18, date'2016-04-06', date'2016-04-07', 1001341, 1, to_date('2016-04-08 00:00:00','YYYY-MM-DD HH24:MI:SS'), 90000, 16200, 0, 223, 0, 'c1', 8,null);insert into xxxx_oebs_cash_payment_test (ID, INVOICE_ID, OEBS_PAYMENT, DOC_DATE, COMISS_DATE) values (s_xxxx_oebs_cash_payment_test.NEXTVAL, 100134, 45000, to_date('2016-04-08 00:00:00','YYYY-MM-DD HH24:MI:SS'), date'2016-04-30' );insert into xxxx_client_discount_m  (ID,CLIENT_ID,CLIENT_AVG_DISCOUNT,DT) values (s_xxxx_client_discount_m.NEXTVAL,223, 7, date'2014-03-01');</v>
      </c>
    </row>
    <row r="126" spans="1:47" s="329" customFormat="1" ht="15" customHeight="1" x14ac:dyDescent="0.3">
      <c r="A126" s="375">
        <v>21</v>
      </c>
      <c r="B126" s="439"/>
      <c r="C126" s="15" t="str">
        <f t="shared" si="88"/>
        <v>100021</v>
      </c>
      <c r="D126" s="15" t="str">
        <f t="shared" si="89"/>
        <v>100021/13</v>
      </c>
      <c r="E126" s="160" t="s">
        <v>251</v>
      </c>
      <c r="F126" s="160" t="s">
        <v>252</v>
      </c>
      <c r="G126" s="377">
        <v>8</v>
      </c>
      <c r="H126" s="379">
        <v>100135</v>
      </c>
      <c r="I126" s="15" t="str">
        <f t="shared" si="90"/>
        <v>Б-100135-13</v>
      </c>
      <c r="J126" s="381">
        <v>3</v>
      </c>
      <c r="K126" s="15">
        <v>7</v>
      </c>
      <c r="L126" s="15" t="s">
        <v>42</v>
      </c>
      <c r="M126" s="149">
        <v>1</v>
      </c>
      <c r="N126" s="15">
        <v>18</v>
      </c>
      <c r="O126" s="178" t="s">
        <v>241</v>
      </c>
      <c r="P126" s="178" t="s">
        <v>244</v>
      </c>
      <c r="Q126" s="178" t="s">
        <v>245</v>
      </c>
      <c r="R126" s="17" t="str">
        <f t="shared" si="91"/>
        <v>1001351</v>
      </c>
      <c r="S126" s="65">
        <v>1</v>
      </c>
      <c r="T126" s="178" t="s">
        <v>144</v>
      </c>
      <c r="U126" s="15">
        <v>182700</v>
      </c>
      <c r="V126" s="15">
        <f t="shared" si="92"/>
        <v>32886</v>
      </c>
      <c r="W126" s="15">
        <v>0</v>
      </c>
      <c r="X126" s="384">
        <v>224</v>
      </c>
      <c r="Y126" s="152" t="s">
        <v>47</v>
      </c>
      <c r="Z126" s="20">
        <f t="shared" si="49"/>
        <v>149814</v>
      </c>
      <c r="AA126" s="21">
        <f>Z126/(Z126+Z127)</f>
        <v>0.69547011800532932</v>
      </c>
      <c r="AB126" s="26"/>
      <c r="AC126" s="148">
        <f t="shared" si="93"/>
        <v>91350</v>
      </c>
      <c r="AD126" s="15"/>
      <c r="AE126" s="15"/>
      <c r="AF126" s="147" t="s">
        <v>232</v>
      </c>
      <c r="AG126" s="155">
        <v>8</v>
      </c>
      <c r="AH126" s="168">
        <v>7</v>
      </c>
      <c r="AI126" s="157" t="s">
        <v>49</v>
      </c>
      <c r="AJ126" s="147"/>
      <c r="AK126" s="147"/>
      <c r="AL126" s="15">
        <v>0</v>
      </c>
      <c r="AM126" s="15" t="s">
        <v>50</v>
      </c>
      <c r="AN126" s="15" t="s">
        <v>51</v>
      </c>
      <c r="AO126" s="15"/>
      <c r="AP126" s="15"/>
      <c r="AQ126" s="15"/>
      <c r="AR126" s="15"/>
      <c r="AS126" s="172"/>
      <c r="AU126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100135, 'Б-100135-13',date'2016-04-03',3, 7, 7, 'RUR', 1, 18, date'2016-04-06', date'2016-04-07', 1001351, 1, to_date('2016-04-08 00:00:00','YYYY-MM-DD HH24:MI:SS'), 182700, 32886, 0, 224, 0, 'c1', 8,null);insert into xxxx_oebs_cash_payment_test (ID, INVOICE_ID, OEBS_PAYMENT, DOC_DATE, COMISS_DATE) values (s_xxxx_oebs_cash_payment_test.NEXTVAL, 100135, 91350, to_date('2016-04-08 00:00:00','YYYY-MM-DD HH24:MI:SS'), date'2016-04-30' );insert into xxxx_client_discount_m  (ID,CLIENT_ID,CLIENT_AVG_DISCOUNT,DT) values (s_xxxx_client_discount_m.NEXTVAL,224, 7, date'2014-03-01');</v>
      </c>
    </row>
    <row r="127" spans="1:47" s="329" customFormat="1" ht="15" customHeight="1" x14ac:dyDescent="0.3">
      <c r="A127" s="375">
        <v>21</v>
      </c>
      <c r="B127" s="439"/>
      <c r="C127" s="15" t="str">
        <f t="shared" si="88"/>
        <v>100021</v>
      </c>
      <c r="D127" s="15" t="str">
        <f t="shared" si="89"/>
        <v>100021/13</v>
      </c>
      <c r="E127" s="160" t="s">
        <v>251</v>
      </c>
      <c r="F127" s="160" t="s">
        <v>252</v>
      </c>
      <c r="G127" s="377">
        <v>8</v>
      </c>
      <c r="H127" s="379">
        <v>100136</v>
      </c>
      <c r="I127" s="15" t="str">
        <f t="shared" si="90"/>
        <v>Б-100136-13</v>
      </c>
      <c r="J127" s="381">
        <v>3</v>
      </c>
      <c r="K127" s="54">
        <v>7</v>
      </c>
      <c r="L127" s="15" t="s">
        <v>42</v>
      </c>
      <c r="M127" s="149">
        <v>1</v>
      </c>
      <c r="N127" s="15">
        <v>18</v>
      </c>
      <c r="O127" s="178" t="s">
        <v>242</v>
      </c>
      <c r="P127" s="178" t="s">
        <v>244</v>
      </c>
      <c r="Q127" s="178" t="s">
        <v>245</v>
      </c>
      <c r="R127" s="17" t="str">
        <f t="shared" si="91"/>
        <v>1001361</v>
      </c>
      <c r="S127" s="65">
        <v>1</v>
      </c>
      <c r="T127" s="178" t="s">
        <v>145</v>
      </c>
      <c r="U127" s="15">
        <v>80000</v>
      </c>
      <c r="V127" s="15">
        <f t="shared" si="92"/>
        <v>14400</v>
      </c>
      <c r="W127" s="15">
        <v>0</v>
      </c>
      <c r="X127" s="384">
        <v>225</v>
      </c>
      <c r="Y127" s="152" t="s">
        <v>47</v>
      </c>
      <c r="Z127" s="20">
        <f t="shared" si="49"/>
        <v>65600</v>
      </c>
      <c r="AA127" s="21"/>
      <c r="AB127" s="29"/>
      <c r="AC127" s="148">
        <f t="shared" si="93"/>
        <v>40000</v>
      </c>
      <c r="AD127" s="15"/>
      <c r="AE127" s="15"/>
      <c r="AF127" s="147" t="s">
        <v>232</v>
      </c>
      <c r="AG127" s="155">
        <v>8</v>
      </c>
      <c r="AH127" s="169">
        <v>20</v>
      </c>
      <c r="AI127" s="157" t="s">
        <v>49</v>
      </c>
      <c r="AJ127" s="147"/>
      <c r="AK127" s="147"/>
      <c r="AL127" s="15">
        <v>0</v>
      </c>
      <c r="AM127" s="15" t="s">
        <v>50</v>
      </c>
      <c r="AN127" s="15" t="s">
        <v>51</v>
      </c>
      <c r="AO127" s="15"/>
      <c r="AP127" s="15"/>
      <c r="AQ127" s="15"/>
      <c r="AR127" s="15"/>
      <c r="AS127" s="15">
        <v>0.69547011800532899</v>
      </c>
      <c r="AU127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100136, 'Б-100136-13',date'2016-04-04',3, 7, 7, 'RUR', 1, 18, date'2016-04-06', date'2016-04-07', 1001361, 1, to_date('2016-04-09 00:00:00','YYYY-MM-DD HH24:MI:SS'), 80000, 14400, 0, 225, 0, 'c1', 8,null);insert into xxxx_oebs_cash_payment_test (ID, INVOICE_ID, OEBS_PAYMENT, DOC_DATE, COMISS_DATE) values (s_xxxx_oebs_cash_payment_test.NEXTVAL, 100136, 40000, to_date('2016-04-09 00:00:00','YYYY-MM-DD HH24:MI:SS'), date'2016-04-30' );insert into xxxx_client_discount_m  (ID,CLIENT_ID,CLIENT_AVG_DISCOUNT,DT) values (s_xxxx_client_discount_m.NEXTVAL,225, 20, date'2014-03-01');</v>
      </c>
    </row>
    <row r="128" spans="1:47" s="329" customFormat="1" ht="15" customHeight="1" x14ac:dyDescent="0.3">
      <c r="A128" s="375">
        <v>21</v>
      </c>
      <c r="B128" s="439"/>
      <c r="C128" s="15" t="str">
        <f t="shared" si="88"/>
        <v>100021</v>
      </c>
      <c r="D128" s="15" t="str">
        <f t="shared" si="89"/>
        <v>100021/13</v>
      </c>
      <c r="E128" s="160" t="s">
        <v>251</v>
      </c>
      <c r="F128" s="160" t="s">
        <v>252</v>
      </c>
      <c r="G128" s="377">
        <v>8</v>
      </c>
      <c r="H128" s="379">
        <v>100137</v>
      </c>
      <c r="I128" s="15" t="str">
        <f t="shared" si="90"/>
        <v>Б-100137-13</v>
      </c>
      <c r="J128" s="381">
        <v>3</v>
      </c>
      <c r="K128" s="150">
        <v>3</v>
      </c>
      <c r="L128" s="15" t="s">
        <v>42</v>
      </c>
      <c r="M128" s="149">
        <v>1</v>
      </c>
      <c r="N128" s="15">
        <v>18</v>
      </c>
      <c r="O128" s="178" t="s">
        <v>243</v>
      </c>
      <c r="P128" s="178" t="s">
        <v>244</v>
      </c>
      <c r="Q128" s="178" t="s">
        <v>245</v>
      </c>
      <c r="R128" s="17" t="str">
        <f t="shared" si="91"/>
        <v>1001371</v>
      </c>
      <c r="S128" s="65">
        <v>1</v>
      </c>
      <c r="T128" s="178" t="s">
        <v>146</v>
      </c>
      <c r="U128" s="15">
        <v>60000</v>
      </c>
      <c r="V128" s="15">
        <f t="shared" si="92"/>
        <v>10800</v>
      </c>
      <c r="W128" s="15">
        <v>0</v>
      </c>
      <c r="X128" s="384">
        <v>226</v>
      </c>
      <c r="Y128" s="152" t="s">
        <v>47</v>
      </c>
      <c r="Z128" s="20">
        <f t="shared" si="49"/>
        <v>49200</v>
      </c>
      <c r="AA128" s="29"/>
      <c r="AB128" s="29"/>
      <c r="AC128" s="148">
        <f t="shared" si="93"/>
        <v>30000</v>
      </c>
      <c r="AD128" s="15"/>
      <c r="AE128" s="15"/>
      <c r="AF128" s="147" t="s">
        <v>232</v>
      </c>
      <c r="AG128" s="155">
        <v>8</v>
      </c>
      <c r="AH128" s="156">
        <v>13</v>
      </c>
      <c r="AI128" s="157" t="s">
        <v>49</v>
      </c>
      <c r="AJ128" s="147"/>
      <c r="AK128" s="147"/>
      <c r="AL128" s="15">
        <v>0</v>
      </c>
      <c r="AM128" s="15" t="s">
        <v>50</v>
      </c>
      <c r="AN128" s="15" t="s">
        <v>51</v>
      </c>
      <c r="AO128" s="15"/>
      <c r="AP128" s="15"/>
      <c r="AQ128" s="15"/>
      <c r="AR128" s="15"/>
      <c r="AS128" s="15" t="s">
        <v>343</v>
      </c>
      <c r="AU128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100137, 'Б-100137-13',date'2016-04-05',3, 3, 3, 'RUR', 1, 18, date'2016-04-06', date'2016-04-07', 1001371, 1, to_date('2016-04-11 00:00:00','YYYY-MM-DD HH24:MI:SS'), 60000, 10800, 0, 226, 0, 'c1', 8,null);insert into xxxx_oebs_cash_payment_test (ID, INVOICE_ID, OEBS_PAYMENT, DOC_DATE, COMISS_DATE) values (s_xxxx_oebs_cash_payment_test.NEXTVAL, 100137, 30000, to_date('2016-04-11 00:00:00','YYYY-MM-DD HH24:MI:SS'), date'2016-04-30' );insert into xxxx_client_discount_m  (ID,CLIENT_ID,CLIENT_AVG_DISCOUNT,DT) values (s_xxxx_client_discount_m.NEXTVAL,226, 13, date'2014-03-01');</v>
      </c>
    </row>
    <row r="129" spans="1:47" s="329" customFormat="1" ht="15" customHeight="1" x14ac:dyDescent="0.3">
      <c r="A129" s="375">
        <v>21</v>
      </c>
      <c r="B129" s="439"/>
      <c r="C129" s="15" t="str">
        <f t="shared" si="88"/>
        <v>100021</v>
      </c>
      <c r="D129" s="15" t="str">
        <f t="shared" si="89"/>
        <v>100021/13</v>
      </c>
      <c r="E129" s="160" t="s">
        <v>251</v>
      </c>
      <c r="F129" s="160" t="s">
        <v>252</v>
      </c>
      <c r="G129" s="377">
        <v>8</v>
      </c>
      <c r="H129" s="379">
        <v>100138</v>
      </c>
      <c r="I129" s="15" t="str">
        <f t="shared" si="90"/>
        <v>Б-100138-13</v>
      </c>
      <c r="J129" s="381">
        <v>3</v>
      </c>
      <c r="K129" s="15">
        <v>1</v>
      </c>
      <c r="L129" s="15" t="s">
        <v>42</v>
      </c>
      <c r="M129" s="149">
        <v>1</v>
      </c>
      <c r="N129" s="15">
        <v>18</v>
      </c>
      <c r="O129" s="289" t="s">
        <v>319</v>
      </c>
      <c r="P129" s="289" t="s">
        <v>320</v>
      </c>
      <c r="Q129" s="289" t="s">
        <v>321</v>
      </c>
      <c r="R129" s="17" t="str">
        <f t="shared" si="91"/>
        <v>1001381</v>
      </c>
      <c r="S129" s="65">
        <v>1</v>
      </c>
      <c r="T129" s="289" t="s">
        <v>152</v>
      </c>
      <c r="U129" s="15">
        <v>100000</v>
      </c>
      <c r="V129" s="15">
        <f t="shared" si="92"/>
        <v>18000</v>
      </c>
      <c r="W129" s="15">
        <v>0</v>
      </c>
      <c r="X129" s="384">
        <v>227</v>
      </c>
      <c r="Y129" s="152" t="s">
        <v>47</v>
      </c>
      <c r="Z129" s="20">
        <f t="shared" si="49"/>
        <v>82000</v>
      </c>
      <c r="AA129" s="21"/>
      <c r="AB129" s="22"/>
      <c r="AC129" s="148">
        <f t="shared" si="93"/>
        <v>50000</v>
      </c>
      <c r="AD129" s="15"/>
      <c r="AE129" s="15"/>
      <c r="AF129" s="289" t="s">
        <v>233</v>
      </c>
      <c r="AG129" s="155">
        <v>8</v>
      </c>
      <c r="AH129" s="156">
        <v>13</v>
      </c>
      <c r="AI129" s="157" t="s">
        <v>49</v>
      </c>
      <c r="AJ129" s="147"/>
      <c r="AK129" s="147"/>
      <c r="AL129" s="15">
        <v>0</v>
      </c>
      <c r="AM129" s="15" t="s">
        <v>50</v>
      </c>
      <c r="AN129" s="15" t="s">
        <v>51</v>
      </c>
      <c r="AO129" s="15"/>
      <c r="AP129" s="15"/>
      <c r="AQ129" s="15"/>
      <c r="AR129" s="15"/>
      <c r="AS129" s="15"/>
      <c r="AU129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100138, 'Б-100138-13',date'2016-06-02',3, 1, 1, 'RUR', 1, 18, date'2016-06-06', date'2016-06-07', 1001381, 1, to_date('2016-06-07 00:00:00','YYYY-MM-DD HH24:MI:SS'), 100000, 18000, 0, 227, 0, 'c1', 8,null);insert into xxxx_oebs_cash_payment_test (ID, INVOICE_ID, OEBS_PAYMENT, DOC_DATE, COMISS_DATE) values (s_xxxx_oebs_cash_payment_test.NEXTVAL, 100138, 50000, to_date('2016-06-07 00:00:00','YYYY-MM-DD HH24:MI:SS'), date'2016-06-30' );insert into xxxx_client_discount_m  (ID,CLIENT_ID,CLIENT_AVG_DISCOUNT,DT) values (s_xxxx_client_discount_m.NEXTVAL,227, 13, date'2014-03-01');</v>
      </c>
    </row>
    <row r="130" spans="1:47" s="329" customFormat="1" ht="15" customHeight="1" x14ac:dyDescent="0.3">
      <c r="A130" s="375">
        <v>21</v>
      </c>
      <c r="B130" s="439"/>
      <c r="C130" s="15" t="str">
        <f t="shared" si="88"/>
        <v>100021</v>
      </c>
      <c r="D130" s="15" t="str">
        <f t="shared" si="89"/>
        <v>100021/13</v>
      </c>
      <c r="E130" s="160" t="s">
        <v>251</v>
      </c>
      <c r="F130" s="160" t="s">
        <v>252</v>
      </c>
      <c r="G130" s="377">
        <v>8</v>
      </c>
      <c r="H130" s="379">
        <v>100139</v>
      </c>
      <c r="I130" s="15" t="str">
        <f t="shared" si="90"/>
        <v>Б-100139-13</v>
      </c>
      <c r="J130" s="381">
        <v>3</v>
      </c>
      <c r="K130" s="15">
        <v>2</v>
      </c>
      <c r="L130" s="15" t="s">
        <v>42</v>
      </c>
      <c r="M130" s="149">
        <v>1</v>
      </c>
      <c r="N130" s="15">
        <v>18</v>
      </c>
      <c r="O130" s="289" t="s">
        <v>322</v>
      </c>
      <c r="P130" s="289" t="s">
        <v>320</v>
      </c>
      <c r="Q130" s="289" t="s">
        <v>321</v>
      </c>
      <c r="R130" s="17" t="str">
        <f t="shared" si="91"/>
        <v>1001391</v>
      </c>
      <c r="S130" s="65">
        <v>1</v>
      </c>
      <c r="T130" s="289" t="s">
        <v>153</v>
      </c>
      <c r="U130" s="15">
        <v>90000</v>
      </c>
      <c r="V130" s="15">
        <f t="shared" si="92"/>
        <v>16200</v>
      </c>
      <c r="W130" s="15">
        <v>0</v>
      </c>
      <c r="X130" s="384">
        <v>228</v>
      </c>
      <c r="Y130" s="152" t="s">
        <v>47</v>
      </c>
      <c r="Z130" s="20">
        <f t="shared" si="49"/>
        <v>73800</v>
      </c>
      <c r="AA130" s="21"/>
      <c r="AB130" s="26"/>
      <c r="AC130" s="148">
        <f t="shared" si="93"/>
        <v>45000</v>
      </c>
      <c r="AD130" s="15"/>
      <c r="AE130" s="15"/>
      <c r="AF130" s="289" t="s">
        <v>233</v>
      </c>
      <c r="AG130" s="155">
        <v>8</v>
      </c>
      <c r="AH130" s="168">
        <v>7</v>
      </c>
      <c r="AI130" s="157" t="s">
        <v>49</v>
      </c>
      <c r="AJ130" s="147"/>
      <c r="AK130" s="147"/>
      <c r="AL130" s="15">
        <v>0</v>
      </c>
      <c r="AM130" s="15" t="s">
        <v>50</v>
      </c>
      <c r="AN130" s="15" t="s">
        <v>51</v>
      </c>
      <c r="AO130" s="15"/>
      <c r="AP130" s="15"/>
      <c r="AQ130" s="15"/>
      <c r="AR130" s="15"/>
      <c r="AS130" s="15"/>
      <c r="AU130" t="str">
        <f t="shared" ref="AU130:AU176" si="9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"&amp;A130&amp;", "&amp;C130&amp;", '"&amp;D130&amp;"', date'"&amp;E130&amp;"', date'"&amp;F130&amp;"', "&amp;G130&amp;", "&amp;H130&amp;", '"&amp;I130&amp;"',date'"&amp;O130&amp;"',"&amp;J130&amp;", "&amp;K130&amp;", "&amp;K130&amp;", '"&amp;L130&amp;"', "&amp;M130&amp;", "&amp;N130&amp;", date'"&amp;P130&amp;"', date'"&amp;Q130&amp;"', "&amp;R130&amp;", "&amp;S130&amp;", to_date('"&amp;T130&amp;"','YYYY-MM-DD HH24:MI:SS'), "&amp;U130&amp;", "&amp;V130&amp;", "&amp;W130&amp;", "&amp;X130&amp;", "&amp;AL130&amp;", '"&amp;AN130&amp;"', "&amp;AG130&amp;","&amp;AM130&amp;");"&amp;
IF(LEN(AC130)&gt;0,"insert into xxxx_oebs_cash_payment_test (ID, INVOICE_ID, OEBS_PAYMENT, DOC_DATE, COMISS_DATE) values (s_xxxx_oebs_cash_payment_test.NEXTVAL, "&amp;H130&amp;", "&amp;AC130&amp;", to_date('"&amp;T130&amp;"','YYYY-MM-DD HH24:MI:SS'), "&amp;AF130&amp;" );","")&amp;
IF(LEN(AD130)&gt;0,"insert into xxxx_oebs_cash_payment_test (ID, INVOICE_ID, OEBS_PAYMENT, DOC_DATE, COMISS_DATE) values (s_xxxx_oebs_cash_payment_test.NEXTVAL, "&amp;H130&amp;", "&amp;AD130&amp;", to_date('"&amp;T130&amp;"','YYYY-MM-DD HH24:MI:SS'), "&amp;AF130&amp;" );","")&amp;
IF(LEN(AE130)&gt;0,"insert into xxxx_oebs_cash_payment_test (ID, INVOICE_ID, OEBS_PAYMENT, DOC_DATE, COMISS_DATE) values (s_xxxx_oebs_cash_payment_test.NEXTVAL, "&amp;H130&amp;", "&amp;AE130&amp;", to_date('"&amp;T130&amp;"','YYYY-MM-DD HH24:MI:SS'), "&amp;AF130&amp;" );","")&amp;
IF(LEN(AH130)&gt;0,"insert into xxxx_client_discount_m  (ID,CLIENT_ID,CLIENT_AVG_DISCOUNT,DT) values (s_xxxx_client_discount_m.NEXTVAL,"&amp;X130&amp;", "&amp;AH130&amp;", "&amp;AI130&amp;");","")&amp;
IF(LEN(AJ130)&gt;0,"insert into xxxx_client_discount_m  (ID,CLIENT_ID,CLIENT_AVG_DISCOUNT,DT) values (s_xxxx_client_discount_m.NEXTVAL,"&amp;X130&amp;", "&amp;AJ130&amp;", "&amp;AK130&amp;");","")&amp;
IF(LEN(AO130)&gt;0,"insert into xxxx_contract_signed_attr (ID, CONTRACT_ID, CODE, KEY_NUM) values (s_xxxx_contract_signed_attr.NEXTVAL, "&amp;C130&amp;", 'SUPERCOMMISSION_BONUS' , "&amp;AO130&amp;" );","")&amp;
IF(LEN(AP130)&gt;0,"insert into xxxx_loyal_clients_contr_attr (ID, CONTRACT_ID, CLIENT_ID, LC_TURNOVER, COLLATERAL_FIRST_DT, COLLATERAL_END_DT) values (s_xxxx_loyal_clients_contr_atr.NEXTVAL, "&amp;C130&amp;", "&amp;X130&amp;", "&amp;AP130&amp;", "&amp;AQ130&amp;", "&amp;AR130&amp;"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100139, 'Б-100139-13',date'2016-06-03',3, 2, 2, 'RUR', 1, 18, date'2016-06-06', date'2016-06-07', 1001391, 1, to_date('2016-06-08 00:00:00','YYYY-MM-DD HH24:MI:SS'), 90000, 16200, 0, 228, 0, 'c1', 8,null);insert into xxxx_oebs_cash_payment_test (ID, INVOICE_ID, OEBS_PAYMENT, DOC_DATE, COMISS_DATE) values (s_xxxx_oebs_cash_payment_test.NEXTVAL, 100139, 45000, to_date('2016-06-08 00:00:00','YYYY-MM-DD HH24:MI:SS'), date'2016-06-30' );insert into xxxx_client_discount_m  (ID,CLIENT_ID,CLIENT_AVG_DISCOUNT,DT) values (s_xxxx_client_discount_m.NEXTVAL,228, 7, date'2014-03-01');</v>
      </c>
    </row>
    <row r="131" spans="1:47" s="329" customFormat="1" ht="15" customHeight="1" x14ac:dyDescent="0.3">
      <c r="A131" s="375">
        <v>21</v>
      </c>
      <c r="B131" s="439"/>
      <c r="C131" s="15" t="str">
        <f t="shared" si="88"/>
        <v>100021</v>
      </c>
      <c r="D131" s="15" t="str">
        <f t="shared" si="89"/>
        <v>100021/13</v>
      </c>
      <c r="E131" s="160" t="s">
        <v>251</v>
      </c>
      <c r="F131" s="160" t="s">
        <v>252</v>
      </c>
      <c r="G131" s="377">
        <v>8</v>
      </c>
      <c r="H131" s="379">
        <v>100140</v>
      </c>
      <c r="I131" s="15" t="str">
        <f t="shared" si="90"/>
        <v>Б-100140-13</v>
      </c>
      <c r="J131" s="381">
        <v>3</v>
      </c>
      <c r="K131" s="15">
        <v>7</v>
      </c>
      <c r="L131" s="15" t="s">
        <v>42</v>
      </c>
      <c r="M131" s="149">
        <v>1</v>
      </c>
      <c r="N131" s="15">
        <v>18</v>
      </c>
      <c r="O131" s="289" t="s">
        <v>322</v>
      </c>
      <c r="P131" s="289" t="s">
        <v>320</v>
      </c>
      <c r="Q131" s="289" t="s">
        <v>321</v>
      </c>
      <c r="R131" s="17" t="str">
        <f t="shared" si="91"/>
        <v>1001401</v>
      </c>
      <c r="S131" s="65">
        <v>1</v>
      </c>
      <c r="T131" s="289" t="s">
        <v>153</v>
      </c>
      <c r="U131" s="15">
        <v>182700</v>
      </c>
      <c r="V131" s="15">
        <f t="shared" si="92"/>
        <v>32886</v>
      </c>
      <c r="W131" s="15">
        <v>0</v>
      </c>
      <c r="X131" s="384">
        <v>229</v>
      </c>
      <c r="Y131" s="152" t="s">
        <v>47</v>
      </c>
      <c r="Z131" s="20">
        <f t="shared" ref="Z131:Z267" si="95">U131-V131</f>
        <v>149814</v>
      </c>
      <c r="AA131" s="21">
        <f>Z131/(Z131+Z132)</f>
        <v>0.69547011800532932</v>
      </c>
      <c r="AB131" s="26"/>
      <c r="AC131" s="148">
        <f t="shared" si="93"/>
        <v>91350</v>
      </c>
      <c r="AD131" s="15"/>
      <c r="AE131" s="15"/>
      <c r="AF131" s="289" t="s">
        <v>233</v>
      </c>
      <c r="AG131" s="155">
        <v>8</v>
      </c>
      <c r="AH131" s="168">
        <v>7</v>
      </c>
      <c r="AI131" s="157" t="s">
        <v>49</v>
      </c>
      <c r="AJ131" s="147"/>
      <c r="AK131" s="147"/>
      <c r="AL131" s="15">
        <v>0</v>
      </c>
      <c r="AM131" s="15" t="s">
        <v>50</v>
      </c>
      <c r="AN131" s="15" t="s">
        <v>51</v>
      </c>
      <c r="AO131" s="15"/>
      <c r="AP131" s="15"/>
      <c r="AQ131" s="15"/>
      <c r="AR131" s="15"/>
      <c r="AS131" s="172"/>
      <c r="AU13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100140, 'Б-100140-13',date'2016-06-03',3, 7, 7, 'RUR', 1, 18, date'2016-06-06', date'2016-06-07', 1001401, 1, to_date('2016-06-08 00:00:00','YYYY-MM-DD HH24:MI:SS'), 182700, 32886, 0, 229, 0, 'c1', 8,null);insert into xxxx_oebs_cash_payment_test (ID, INVOICE_ID, OEBS_PAYMENT, DOC_DATE, COMISS_DATE) values (s_xxxx_oebs_cash_payment_test.NEXTVAL, 100140, 91350, to_date('2016-06-08 00:00:00','YYYY-MM-DD HH24:MI:SS'), date'2016-06-30' );insert into xxxx_client_discount_m  (ID,CLIENT_ID,CLIENT_AVG_DISCOUNT,DT) values (s_xxxx_client_discount_m.NEXTVAL,229, 7, date'2014-03-01');</v>
      </c>
    </row>
    <row r="132" spans="1:47" s="329" customFormat="1" ht="15" customHeight="1" x14ac:dyDescent="0.3">
      <c r="A132" s="375">
        <v>21</v>
      </c>
      <c r="B132" s="439"/>
      <c r="C132" s="15" t="str">
        <f t="shared" si="88"/>
        <v>100021</v>
      </c>
      <c r="D132" s="15" t="str">
        <f t="shared" si="89"/>
        <v>100021/13</v>
      </c>
      <c r="E132" s="160" t="s">
        <v>251</v>
      </c>
      <c r="F132" s="160" t="s">
        <v>252</v>
      </c>
      <c r="G132" s="377">
        <v>8</v>
      </c>
      <c r="H132" s="379">
        <v>100141</v>
      </c>
      <c r="I132" s="15" t="str">
        <f t="shared" si="90"/>
        <v>Б-100141-13</v>
      </c>
      <c r="J132" s="381">
        <v>3</v>
      </c>
      <c r="K132" s="54">
        <v>7</v>
      </c>
      <c r="L132" s="15" t="s">
        <v>42</v>
      </c>
      <c r="M132" s="149">
        <v>1</v>
      </c>
      <c r="N132" s="15">
        <v>18</v>
      </c>
      <c r="O132" s="289" t="s">
        <v>323</v>
      </c>
      <c r="P132" s="289" t="s">
        <v>320</v>
      </c>
      <c r="Q132" s="289" t="s">
        <v>321</v>
      </c>
      <c r="R132" s="17" t="str">
        <f t="shared" si="91"/>
        <v>1001411</v>
      </c>
      <c r="S132" s="65">
        <v>1</v>
      </c>
      <c r="T132" s="289" t="s">
        <v>215</v>
      </c>
      <c r="U132" s="15">
        <v>80000</v>
      </c>
      <c r="V132" s="15">
        <f t="shared" si="92"/>
        <v>14400</v>
      </c>
      <c r="W132" s="15">
        <v>0</v>
      </c>
      <c r="X132" s="384">
        <v>230</v>
      </c>
      <c r="Y132" s="152" t="s">
        <v>47</v>
      </c>
      <c r="Z132" s="20">
        <f t="shared" si="95"/>
        <v>65600</v>
      </c>
      <c r="AA132" s="21"/>
      <c r="AB132" s="29"/>
      <c r="AC132" s="148">
        <f t="shared" si="93"/>
        <v>40000</v>
      </c>
      <c r="AD132" s="15"/>
      <c r="AE132" s="15"/>
      <c r="AF132" s="289" t="s">
        <v>233</v>
      </c>
      <c r="AG132" s="155">
        <v>8</v>
      </c>
      <c r="AH132" s="169">
        <v>20</v>
      </c>
      <c r="AI132" s="157" t="s">
        <v>49</v>
      </c>
      <c r="AJ132" s="147"/>
      <c r="AK132" s="147"/>
      <c r="AL132" s="15">
        <v>0</v>
      </c>
      <c r="AM132" s="15" t="s">
        <v>50</v>
      </c>
      <c r="AN132" s="15" t="s">
        <v>51</v>
      </c>
      <c r="AO132" s="15"/>
      <c r="AP132" s="15"/>
      <c r="AQ132" s="15"/>
      <c r="AR132" s="15"/>
      <c r="AS132" s="47"/>
      <c r="AU13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100141, 'Б-100141-13',date'2016-06-04',3, 7, 7, 'RUR', 1, 18, date'2016-06-06', date'2016-06-07', 1001411, 1, to_date('2016-06-09 00:00:00','YYYY-MM-DD HH24:MI:SS'), 80000, 14400, 0, 230, 0, 'c1', 8,null);insert into xxxx_oebs_cash_payment_test (ID, INVOICE_ID, OEBS_PAYMENT, DOC_DATE, COMISS_DATE) values (s_xxxx_oebs_cash_payment_test.NEXTVAL, 100141, 40000, to_date('2016-06-09 00:00:00','YYYY-MM-DD HH24:MI:SS'), date'2016-06-30' );insert into xxxx_client_discount_m  (ID,CLIENT_ID,CLIENT_AVG_DISCOUNT,DT) values (s_xxxx_client_discount_m.NEXTVAL,230, 20, date'2014-03-01');</v>
      </c>
    </row>
    <row r="133" spans="1:47" s="329" customFormat="1" ht="15" customHeight="1" x14ac:dyDescent="0.3">
      <c r="A133" s="375">
        <v>21</v>
      </c>
      <c r="B133" s="439"/>
      <c r="C133" s="33" t="str">
        <f t="shared" si="88"/>
        <v>100021</v>
      </c>
      <c r="D133" s="33" t="str">
        <f t="shared" si="89"/>
        <v>100021/13</v>
      </c>
      <c r="E133" s="159" t="s">
        <v>251</v>
      </c>
      <c r="F133" s="159" t="s">
        <v>252</v>
      </c>
      <c r="G133" s="377">
        <v>8</v>
      </c>
      <c r="H133" s="379">
        <v>100142</v>
      </c>
      <c r="I133" s="33" t="str">
        <f t="shared" si="90"/>
        <v>Б-100142-13</v>
      </c>
      <c r="J133" s="381">
        <v>3</v>
      </c>
      <c r="K133" s="35">
        <v>3</v>
      </c>
      <c r="L133" s="33" t="s">
        <v>42</v>
      </c>
      <c r="M133" s="36">
        <v>1</v>
      </c>
      <c r="N133" s="33">
        <v>18</v>
      </c>
      <c r="O133" s="61" t="s">
        <v>324</v>
      </c>
      <c r="P133" s="61" t="s">
        <v>320</v>
      </c>
      <c r="Q133" s="61" t="s">
        <v>321</v>
      </c>
      <c r="R133" s="17" t="str">
        <f t="shared" si="91"/>
        <v>1001421</v>
      </c>
      <c r="S133" s="201">
        <v>1</v>
      </c>
      <c r="T133" s="61" t="s">
        <v>216</v>
      </c>
      <c r="U133" s="33">
        <v>60000</v>
      </c>
      <c r="V133" s="33">
        <f t="shared" si="92"/>
        <v>10800</v>
      </c>
      <c r="W133" s="33">
        <v>0</v>
      </c>
      <c r="X133" s="384">
        <v>231</v>
      </c>
      <c r="Y133" s="38" t="s">
        <v>47</v>
      </c>
      <c r="Z133" s="106">
        <f t="shared" si="95"/>
        <v>49200</v>
      </c>
      <c r="AA133" s="39"/>
      <c r="AB133" s="39"/>
      <c r="AC133" s="148">
        <f t="shared" si="93"/>
        <v>30000</v>
      </c>
      <c r="AD133" s="33"/>
      <c r="AE133" s="33"/>
      <c r="AF133" s="61" t="s">
        <v>233</v>
      </c>
      <c r="AG133" s="176">
        <v>8</v>
      </c>
      <c r="AH133" s="177">
        <v>13</v>
      </c>
      <c r="AI133" s="157" t="s">
        <v>49</v>
      </c>
      <c r="AJ133" s="34"/>
      <c r="AK133" s="34"/>
      <c r="AL133" s="33">
        <v>0</v>
      </c>
      <c r="AM133" s="33" t="s">
        <v>50</v>
      </c>
      <c r="AN133" s="33" t="s">
        <v>51</v>
      </c>
      <c r="AO133" s="33"/>
      <c r="AP133" s="33"/>
      <c r="AQ133" s="33"/>
      <c r="AR133" s="33"/>
      <c r="AS133" s="33"/>
      <c r="AU13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21, 100021, '100021/13', date'2016-03-01', date'2016-09-01', 8, 100142, 'Б-100142-13',date'2016-06-05',3, 3, 3, 'RUR', 1, 18, date'2016-06-06', date'2016-06-07', 1001421, 1, to_date('2016-06-11 00:00:00','YYYY-MM-DD HH24:MI:SS'), 60000, 10800, 0, 231, 0, 'c1', 8,null);insert into xxxx_oebs_cash_payment_test (ID, INVOICE_ID, OEBS_PAYMENT, DOC_DATE, COMISS_DATE) values (s_xxxx_oebs_cash_payment_test.NEXTVAL, 100142, 30000, to_date('2016-06-11 00:00:00','YYYY-MM-DD HH24:MI:SS'), date'2016-06-30' );insert into xxxx_client_discount_m  (ID,CLIENT_ID,CLIENT_AVG_DISCOUNT,DT) values (s_xxxx_client_discount_m.NEXTVAL,231, 13, date'2014-03-01');</v>
      </c>
    </row>
    <row r="134" spans="1:47" s="329" customFormat="1" ht="15" customHeight="1" x14ac:dyDescent="0.3">
      <c r="A134" s="375">
        <v>22</v>
      </c>
      <c r="B134" s="439"/>
      <c r="C134" s="220" t="str">
        <f t="shared" si="88"/>
        <v>100022</v>
      </c>
      <c r="D134" s="220" t="str">
        <f t="shared" si="89"/>
        <v>100022/13</v>
      </c>
      <c r="E134" s="221" t="s">
        <v>251</v>
      </c>
      <c r="F134" s="221" t="s">
        <v>252</v>
      </c>
      <c r="G134" s="377">
        <v>8</v>
      </c>
      <c r="H134" s="379">
        <v>100143</v>
      </c>
      <c r="I134" s="222" t="str">
        <f t="shared" si="90"/>
        <v>Б-100143-13</v>
      </c>
      <c r="J134" s="381">
        <v>3</v>
      </c>
      <c r="K134" s="220">
        <v>25</v>
      </c>
      <c r="L134" s="220" t="s">
        <v>42</v>
      </c>
      <c r="M134" s="223">
        <v>1</v>
      </c>
      <c r="N134" s="220">
        <v>18</v>
      </c>
      <c r="O134" s="221" t="s">
        <v>169</v>
      </c>
      <c r="P134" s="221" t="s">
        <v>234</v>
      </c>
      <c r="Q134" s="221" t="s">
        <v>235</v>
      </c>
      <c r="R134" s="224" t="str">
        <f t="shared" si="91"/>
        <v>1001431</v>
      </c>
      <c r="S134" s="222">
        <v>1</v>
      </c>
      <c r="T134" s="221" t="s">
        <v>141</v>
      </c>
      <c r="U134" s="220">
        <v>20000</v>
      </c>
      <c r="V134" s="220">
        <f t="shared" si="92"/>
        <v>3600</v>
      </c>
      <c r="W134" s="220">
        <v>0</v>
      </c>
      <c r="X134" s="384">
        <v>232</v>
      </c>
      <c r="Y134" s="152" t="s">
        <v>47</v>
      </c>
      <c r="Z134" s="20">
        <f t="shared" si="95"/>
        <v>16400</v>
      </c>
      <c r="AA134" s="21"/>
      <c r="AB134" s="29"/>
      <c r="AC134" s="148">
        <f t="shared" si="93"/>
        <v>10000</v>
      </c>
      <c r="AD134" s="220"/>
      <c r="AE134" s="220"/>
      <c r="AF134" s="221" t="s">
        <v>231</v>
      </c>
      <c r="AG134" s="484">
        <v>8</v>
      </c>
      <c r="AH134" s="485">
        <v>20</v>
      </c>
      <c r="AI134" s="157" t="s">
        <v>49</v>
      </c>
      <c r="AJ134" s="221"/>
      <c r="AK134" s="221"/>
      <c r="AL134" s="224">
        <v>0</v>
      </c>
      <c r="AM134" s="222" t="s">
        <v>50</v>
      </c>
      <c r="AN134" s="220" t="s">
        <v>51</v>
      </c>
      <c r="AO134" s="220"/>
      <c r="AP134" s="224"/>
      <c r="AQ134" s="224"/>
      <c r="AR134" s="224"/>
      <c r="AS134" s="224" t="s">
        <v>265</v>
      </c>
      <c r="AU13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8, 100143, 'Б-100143-13',date'2016-03-04',3, 25, 25, 'RUR', 1, 18, date'2016-03-06', date'2016-03-07', 1001431, 1, to_date('2016-03-09 00:00:00','YYYY-MM-DD HH24:MI:SS'), 20000, 3600, 0, 232, 0, 'c1', 8,null);insert into xxxx_oebs_cash_payment_test (ID, INVOICE_ID, OEBS_PAYMENT, DOC_DATE, COMISS_DATE) values (s_xxxx_oebs_cash_payment_test.NEXTVAL, 100143, 10000, to_date('2016-03-09 00:00:00','YYYY-MM-DD HH24:MI:SS'), date'2016-03-31' );insert into xxxx_client_discount_m  (ID,CLIENT_ID,CLIENT_AVG_DISCOUNT,DT) values (s_xxxx_client_discount_m.NEXTVAL,232, 20, date'2014-03-01');</v>
      </c>
    </row>
    <row r="135" spans="1:47" s="329" customFormat="1" ht="15" customHeight="1" x14ac:dyDescent="0.3">
      <c r="A135" s="375">
        <v>22</v>
      </c>
      <c r="B135" s="439"/>
      <c r="C135" s="229" t="str">
        <f t="shared" si="88"/>
        <v>100022</v>
      </c>
      <c r="D135" s="229" t="str">
        <f t="shared" si="89"/>
        <v>100022/13</v>
      </c>
      <c r="E135" s="230" t="s">
        <v>251</v>
      </c>
      <c r="F135" s="230" t="s">
        <v>252</v>
      </c>
      <c r="G135" s="377">
        <v>8</v>
      </c>
      <c r="H135" s="379">
        <v>100144</v>
      </c>
      <c r="I135" s="229" t="str">
        <f t="shared" si="90"/>
        <v>Б-100144-13</v>
      </c>
      <c r="J135" s="381">
        <v>3</v>
      </c>
      <c r="K135" s="229">
        <v>25</v>
      </c>
      <c r="L135" s="229" t="s">
        <v>42</v>
      </c>
      <c r="M135" s="231">
        <v>1</v>
      </c>
      <c r="N135" s="229">
        <v>18</v>
      </c>
      <c r="O135" s="230" t="s">
        <v>170</v>
      </c>
      <c r="P135" s="230" t="s">
        <v>234</v>
      </c>
      <c r="Q135" s="230" t="s">
        <v>235</v>
      </c>
      <c r="R135" s="232" t="str">
        <f t="shared" si="91"/>
        <v>1001441</v>
      </c>
      <c r="S135" s="229">
        <v>1</v>
      </c>
      <c r="T135" s="230" t="s">
        <v>142</v>
      </c>
      <c r="U135" s="229">
        <v>41000</v>
      </c>
      <c r="V135" s="229">
        <f t="shared" si="92"/>
        <v>7380</v>
      </c>
      <c r="W135" s="229">
        <v>0</v>
      </c>
      <c r="X135" s="384">
        <v>233</v>
      </c>
      <c r="Y135" s="38" t="s">
        <v>47</v>
      </c>
      <c r="Z135" s="106">
        <f t="shared" si="95"/>
        <v>33620</v>
      </c>
      <c r="AA135" s="52">
        <f>Z134+Z135</f>
        <v>50020</v>
      </c>
      <c r="AB135" s="483"/>
      <c r="AC135" s="148">
        <f t="shared" si="93"/>
        <v>20500</v>
      </c>
      <c r="AD135" s="229"/>
      <c r="AE135" s="229"/>
      <c r="AF135" s="230" t="s">
        <v>231</v>
      </c>
      <c r="AG135" s="486">
        <v>8</v>
      </c>
      <c r="AH135" s="487">
        <v>13</v>
      </c>
      <c r="AI135" s="157" t="s">
        <v>49</v>
      </c>
      <c r="AJ135" s="230"/>
      <c r="AK135" s="230"/>
      <c r="AL135" s="232">
        <v>0</v>
      </c>
      <c r="AM135" s="229" t="s">
        <v>50</v>
      </c>
      <c r="AN135" s="229" t="s">
        <v>51</v>
      </c>
      <c r="AO135" s="229"/>
      <c r="AP135" s="232"/>
      <c r="AQ135" s="232"/>
      <c r="AR135" s="232"/>
      <c r="AS135" s="232" t="s">
        <v>266</v>
      </c>
      <c r="AU13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22, 100022, '100022/13', date'2016-03-01', date'2016-09-01', 8, 100144, 'Б-100144-13',date'2016-03-05',3, 25, 25, 'RUR', 1, 18, date'2016-03-06', date'2016-03-07', 1001441, 1, to_date('2016-03-11 00:00:00','YYYY-MM-DD HH24:MI:SS'), 41000, 7380, 0, 233, 0, 'c1', 8,null);insert into xxxx_oebs_cash_payment_test (ID, INVOICE_ID, OEBS_PAYMENT, DOC_DATE, COMISS_DATE) values (s_xxxx_oebs_cash_payment_test.NEXTVAL, 100144, 20500, to_date('2016-03-11 00:00:00','YYYY-MM-DD HH24:MI:SS'), date'2016-03-31' );insert into xxxx_client_discount_m  (ID,CLIENT_ID,CLIENT_AVG_DISCOUNT,DT) values (s_xxxx_client_discount_m.NEXTVAL,233, 13, date'2014-03-01');</v>
      </c>
    </row>
    <row r="136" spans="1:47" s="329" customFormat="1" ht="15" customHeight="1" x14ac:dyDescent="0.3">
      <c r="A136" s="375">
        <v>23</v>
      </c>
      <c r="B136" s="439"/>
      <c r="C136" s="220" t="str">
        <f t="shared" si="88"/>
        <v>100023</v>
      </c>
      <c r="D136" s="220" t="str">
        <f t="shared" si="89"/>
        <v>100023/13</v>
      </c>
      <c r="E136" s="221" t="s">
        <v>251</v>
      </c>
      <c r="F136" s="221" t="s">
        <v>252</v>
      </c>
      <c r="G136" s="377">
        <v>8</v>
      </c>
      <c r="H136" s="379">
        <v>100145</v>
      </c>
      <c r="I136" s="222" t="str">
        <f t="shared" si="90"/>
        <v>Б-100145-13</v>
      </c>
      <c r="J136" s="381">
        <v>3</v>
      </c>
      <c r="K136" s="220">
        <v>25</v>
      </c>
      <c r="L136" s="220" t="s">
        <v>42</v>
      </c>
      <c r="M136" s="223">
        <v>1</v>
      </c>
      <c r="N136" s="220">
        <v>18</v>
      </c>
      <c r="O136" s="221" t="s">
        <v>169</v>
      </c>
      <c r="P136" s="221" t="s">
        <v>234</v>
      </c>
      <c r="Q136" s="221" t="s">
        <v>235</v>
      </c>
      <c r="R136" s="224" t="str">
        <f t="shared" si="91"/>
        <v>1001451</v>
      </c>
      <c r="S136" s="222">
        <v>1</v>
      </c>
      <c r="T136" s="221" t="s">
        <v>141</v>
      </c>
      <c r="U136" s="220">
        <v>100000</v>
      </c>
      <c r="V136" s="220">
        <f t="shared" si="92"/>
        <v>18000</v>
      </c>
      <c r="W136" s="220">
        <v>0</v>
      </c>
      <c r="X136" s="384">
        <v>234</v>
      </c>
      <c r="Y136" s="152" t="s">
        <v>47</v>
      </c>
      <c r="Z136" s="20">
        <f t="shared" si="95"/>
        <v>82000</v>
      </c>
      <c r="AA136" s="21"/>
      <c r="AB136" s="29"/>
      <c r="AC136" s="148">
        <f t="shared" si="93"/>
        <v>50000</v>
      </c>
      <c r="AD136" s="220"/>
      <c r="AE136" s="220"/>
      <c r="AF136" s="221" t="s">
        <v>231</v>
      </c>
      <c r="AG136" s="484">
        <v>8</v>
      </c>
      <c r="AH136" s="485">
        <v>20</v>
      </c>
      <c r="AI136" s="157" t="s">
        <v>49</v>
      </c>
      <c r="AJ136" s="221"/>
      <c r="AK136" s="221"/>
      <c r="AL136" s="224">
        <v>0</v>
      </c>
      <c r="AM136" s="222" t="s">
        <v>50</v>
      </c>
      <c r="AN136" s="220" t="s">
        <v>51</v>
      </c>
      <c r="AO136" s="220"/>
      <c r="AP136" s="224"/>
      <c r="AQ136" s="224"/>
      <c r="AR136" s="224"/>
      <c r="AS136" s="224" t="s">
        <v>548</v>
      </c>
      <c r="AU13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8, 100145, 'Б-100145-13',date'2016-03-04',3, 25, 25, 'RUR', 1, 18, date'2016-03-06', date'2016-03-07', 1001451, 1, to_date('2016-03-09 00:00:00','YYYY-MM-DD HH24:MI:SS'), 100000, 18000, 0, 234, 0, 'c1', 8,null);insert into xxxx_oebs_cash_payment_test (ID, INVOICE_ID, OEBS_PAYMENT, DOC_DATE, COMISS_DATE) values (s_xxxx_oebs_cash_payment_test.NEXTVAL, 100145, 50000, to_date('2016-03-09 00:00:00','YYYY-MM-DD HH24:MI:SS'), date'2016-03-31' );insert into xxxx_client_discount_m  (ID,CLIENT_ID,CLIENT_AVG_DISCOUNT,DT) values (s_xxxx_client_discount_m.NEXTVAL,234, 20, date'2014-03-01');</v>
      </c>
    </row>
    <row r="137" spans="1:47" s="329" customFormat="1" ht="15" customHeight="1" x14ac:dyDescent="0.3">
      <c r="A137" s="375">
        <v>23</v>
      </c>
      <c r="B137" s="439"/>
      <c r="C137" s="229" t="str">
        <f t="shared" si="88"/>
        <v>100023</v>
      </c>
      <c r="D137" s="229" t="str">
        <f t="shared" si="89"/>
        <v>100023/13</v>
      </c>
      <c r="E137" s="230" t="s">
        <v>251</v>
      </c>
      <c r="F137" s="230" t="s">
        <v>252</v>
      </c>
      <c r="G137" s="377">
        <v>8</v>
      </c>
      <c r="H137" s="379">
        <v>100146</v>
      </c>
      <c r="I137" s="229" t="str">
        <f t="shared" si="90"/>
        <v>Б-100146-13</v>
      </c>
      <c r="J137" s="381">
        <v>3</v>
      </c>
      <c r="K137" s="229">
        <v>25</v>
      </c>
      <c r="L137" s="229" t="s">
        <v>42</v>
      </c>
      <c r="M137" s="231">
        <v>1</v>
      </c>
      <c r="N137" s="229">
        <v>18</v>
      </c>
      <c r="O137" s="230" t="s">
        <v>170</v>
      </c>
      <c r="P137" s="230" t="s">
        <v>234</v>
      </c>
      <c r="Q137" s="230" t="s">
        <v>235</v>
      </c>
      <c r="R137" s="232" t="str">
        <f t="shared" si="91"/>
        <v>1001461</v>
      </c>
      <c r="S137" s="229">
        <v>1</v>
      </c>
      <c r="T137" s="230" t="s">
        <v>142</v>
      </c>
      <c r="U137" s="229">
        <v>520000</v>
      </c>
      <c r="V137" s="229">
        <f t="shared" si="92"/>
        <v>93600</v>
      </c>
      <c r="W137" s="229">
        <v>0</v>
      </c>
      <c r="X137" s="384">
        <v>235</v>
      </c>
      <c r="Y137" s="38" t="s">
        <v>47</v>
      </c>
      <c r="Z137" s="106">
        <f t="shared" si="95"/>
        <v>426400</v>
      </c>
      <c r="AA137" s="52">
        <f>Z136+Z137</f>
        <v>508400</v>
      </c>
      <c r="AB137" s="483"/>
      <c r="AC137" s="148">
        <f t="shared" si="93"/>
        <v>260000</v>
      </c>
      <c r="AD137" s="229"/>
      <c r="AE137" s="229"/>
      <c r="AF137" s="230" t="s">
        <v>231</v>
      </c>
      <c r="AG137" s="486">
        <v>8</v>
      </c>
      <c r="AH137" s="487">
        <v>13</v>
      </c>
      <c r="AI137" s="157" t="s">
        <v>49</v>
      </c>
      <c r="AJ137" s="230"/>
      <c r="AK137" s="230"/>
      <c r="AL137" s="232">
        <v>0</v>
      </c>
      <c r="AM137" s="229" t="s">
        <v>50</v>
      </c>
      <c r="AN137" s="229" t="s">
        <v>51</v>
      </c>
      <c r="AO137" s="229"/>
      <c r="AP137" s="232"/>
      <c r="AQ137" s="232"/>
      <c r="AR137" s="232"/>
      <c r="AS137" s="232" t="s">
        <v>263</v>
      </c>
      <c r="AU13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23, 100023, '100023/13', date'2016-03-01', date'2016-09-01', 8, 100146, 'Б-100146-13',date'2016-03-05',3, 25, 25, 'RUR', 1, 18, date'2016-03-06', date'2016-03-07', 1001461, 1, to_date('2016-03-11 00:00:00','YYYY-MM-DD HH24:MI:SS'), 520000, 93600, 0, 235, 0, 'c1', 8,null);insert into xxxx_oebs_cash_payment_test (ID, INVOICE_ID, OEBS_PAYMENT, DOC_DATE, COMISS_DATE) values (s_xxxx_oebs_cash_payment_test.NEXTVAL, 100146, 260000, to_date('2016-03-11 00:00:00','YYYY-MM-DD HH24:MI:SS'), date'2016-03-31' );insert into xxxx_client_discount_m  (ID,CLIENT_ID,CLIENT_AVG_DISCOUNT,DT) values (s_xxxx_client_discount_m.NEXTVAL,235, 13, date'2014-03-01');</v>
      </c>
    </row>
    <row r="138" spans="1:47" s="329" customFormat="1" ht="15" customHeight="1" x14ac:dyDescent="0.3">
      <c r="A138" s="375">
        <v>24</v>
      </c>
      <c r="B138" s="439"/>
      <c r="C138" s="220" t="str">
        <f>"1000"&amp;A138</f>
        <v>100024</v>
      </c>
      <c r="D138" s="220" t="str">
        <f>"1000"&amp;A138&amp;"/13"</f>
        <v>100024/13</v>
      </c>
      <c r="E138" s="221" t="s">
        <v>251</v>
      </c>
      <c r="F138" s="221" t="s">
        <v>252</v>
      </c>
      <c r="G138" s="377">
        <v>8</v>
      </c>
      <c r="H138" s="379">
        <v>100147</v>
      </c>
      <c r="I138" s="222" t="str">
        <f>"Б-"&amp;H138&amp;"-13"</f>
        <v>Б-100147-13</v>
      </c>
      <c r="J138" s="381">
        <v>3</v>
      </c>
      <c r="K138" s="220">
        <v>25</v>
      </c>
      <c r="L138" s="220" t="s">
        <v>42</v>
      </c>
      <c r="M138" s="223">
        <v>1</v>
      </c>
      <c r="N138" s="220">
        <v>18</v>
      </c>
      <c r="O138" s="221" t="s">
        <v>169</v>
      </c>
      <c r="P138" s="221" t="s">
        <v>234</v>
      </c>
      <c r="Q138" s="221" t="s">
        <v>235</v>
      </c>
      <c r="R138" s="224" t="str">
        <f>H138&amp;"1"</f>
        <v>1001471</v>
      </c>
      <c r="S138" s="222">
        <v>1</v>
      </c>
      <c r="T138" s="221" t="s">
        <v>141</v>
      </c>
      <c r="U138" s="220">
        <v>600000</v>
      </c>
      <c r="V138" s="220">
        <f>U138*0.18</f>
        <v>108000</v>
      </c>
      <c r="W138" s="220">
        <v>0</v>
      </c>
      <c r="X138" s="384">
        <v>236</v>
      </c>
      <c r="Y138" s="152" t="s">
        <v>47</v>
      </c>
      <c r="Z138" s="20">
        <f>U138-V138</f>
        <v>492000</v>
      </c>
      <c r="AA138" s="21"/>
      <c r="AB138" s="29"/>
      <c r="AC138" s="148">
        <f t="shared" si="93"/>
        <v>300000</v>
      </c>
      <c r="AD138" s="220"/>
      <c r="AE138" s="220"/>
      <c r="AF138" s="221" t="s">
        <v>231</v>
      </c>
      <c r="AG138" s="484">
        <v>8</v>
      </c>
      <c r="AH138" s="485">
        <v>20</v>
      </c>
      <c r="AI138" s="157" t="s">
        <v>49</v>
      </c>
      <c r="AJ138" s="221"/>
      <c r="AK138" s="221"/>
      <c r="AL138" s="224">
        <v>0</v>
      </c>
      <c r="AM138" s="222" t="s">
        <v>50</v>
      </c>
      <c r="AN138" s="220" t="s">
        <v>51</v>
      </c>
      <c r="AO138" s="220"/>
      <c r="AP138" s="224"/>
      <c r="AQ138" s="224"/>
      <c r="AR138" s="224"/>
      <c r="AS138" t="s">
        <v>549</v>
      </c>
      <c r="AU13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8, 100147, 'Б-100147-13',date'2016-03-04',3, 25, 25, 'RUR', 1, 18, date'2016-03-06', date'2016-03-07', 1001471, 1, to_date('2016-03-09 00:00:00','YYYY-MM-DD HH24:MI:SS'), 600000, 108000, 0, 236, 0, 'c1', 8,null);insert into xxxx_oebs_cash_payment_test (ID, INVOICE_ID, OEBS_PAYMENT, DOC_DATE, COMISS_DATE) values (s_xxxx_oebs_cash_payment_test.NEXTVAL, 100147, 300000, to_date('2016-03-09 00:00:00','YYYY-MM-DD HH24:MI:SS'), date'2016-03-31' );insert into xxxx_client_discount_m  (ID,CLIENT_ID,CLIENT_AVG_DISCOUNT,DT) values (s_xxxx_client_discount_m.NEXTVAL,236, 20, date'2014-03-01');</v>
      </c>
    </row>
    <row r="139" spans="1:47" s="329" customFormat="1" ht="15" customHeight="1" x14ac:dyDescent="0.3">
      <c r="A139" s="375">
        <v>24</v>
      </c>
      <c r="B139" s="439"/>
      <c r="C139" s="229" t="str">
        <f>"1000"&amp;A139</f>
        <v>100024</v>
      </c>
      <c r="D139" s="229" t="str">
        <f>"1000"&amp;A139&amp;"/13"</f>
        <v>100024/13</v>
      </c>
      <c r="E139" s="230" t="s">
        <v>251</v>
      </c>
      <c r="F139" s="230" t="s">
        <v>252</v>
      </c>
      <c r="G139" s="377">
        <v>8</v>
      </c>
      <c r="H139" s="379">
        <v>100148</v>
      </c>
      <c r="I139" s="229" t="str">
        <f>"Б-"&amp;H139&amp;"-13"</f>
        <v>Б-100148-13</v>
      </c>
      <c r="J139" s="381">
        <v>3</v>
      </c>
      <c r="K139" s="229">
        <v>25</v>
      </c>
      <c r="L139" s="229" t="s">
        <v>42</v>
      </c>
      <c r="M139" s="231">
        <v>1</v>
      </c>
      <c r="N139" s="229">
        <v>18</v>
      </c>
      <c r="O139" s="230" t="s">
        <v>170</v>
      </c>
      <c r="P139" s="230" t="s">
        <v>234</v>
      </c>
      <c r="Q139" s="230" t="s">
        <v>235</v>
      </c>
      <c r="R139" s="232" t="str">
        <f>H139&amp;"1"</f>
        <v>1001481</v>
      </c>
      <c r="S139" s="229">
        <v>1</v>
      </c>
      <c r="T139" s="230" t="s">
        <v>142</v>
      </c>
      <c r="U139" s="229">
        <v>620000</v>
      </c>
      <c r="V139" s="229">
        <f>U139*0.18</f>
        <v>111600</v>
      </c>
      <c r="W139" s="229">
        <v>0</v>
      </c>
      <c r="X139" s="384">
        <v>237</v>
      </c>
      <c r="Y139" s="38" t="s">
        <v>47</v>
      </c>
      <c r="Z139" s="106">
        <f>U139-V139</f>
        <v>508400</v>
      </c>
      <c r="AA139" s="52">
        <f>Z138+Z139</f>
        <v>1000400</v>
      </c>
      <c r="AB139" s="483"/>
      <c r="AC139" s="148">
        <f t="shared" si="93"/>
        <v>310000</v>
      </c>
      <c r="AD139" s="229"/>
      <c r="AE139" s="229"/>
      <c r="AF139" s="230" t="s">
        <v>231</v>
      </c>
      <c r="AG139" s="486">
        <v>8</v>
      </c>
      <c r="AH139" s="487">
        <v>13</v>
      </c>
      <c r="AI139" s="157" t="s">
        <v>49</v>
      </c>
      <c r="AJ139" s="230"/>
      <c r="AK139" s="230"/>
      <c r="AL139" s="232">
        <v>0</v>
      </c>
      <c r="AM139" s="229" t="s">
        <v>50</v>
      </c>
      <c r="AN139" s="229" t="s">
        <v>51</v>
      </c>
      <c r="AO139" s="229"/>
      <c r="AP139" s="232"/>
      <c r="AQ139" s="232"/>
      <c r="AR139" s="232"/>
      <c r="AS139" s="232" t="s">
        <v>263</v>
      </c>
      <c r="AU13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24, 100024, '100024/13', date'2016-03-01', date'2016-09-01', 8, 100148, 'Б-100148-13',date'2016-03-05',3, 25, 25, 'RUR', 1, 18, date'2016-03-06', date'2016-03-07', 1001481, 1, to_date('2016-03-11 00:00:00','YYYY-MM-DD HH24:MI:SS'), 620000, 111600, 0, 237, 0, 'c1', 8,null);insert into xxxx_oebs_cash_payment_test (ID, INVOICE_ID, OEBS_PAYMENT, DOC_DATE, COMISS_DATE) values (s_xxxx_oebs_cash_payment_test.NEXTVAL, 100148, 310000, to_date('2016-03-11 00:00:00','YYYY-MM-DD HH24:MI:SS'), date'2016-03-31' );insert into xxxx_client_discount_m  (ID,CLIENT_ID,CLIENT_AVG_DISCOUNT,DT) values (s_xxxx_client_discount_m.NEXTVAL,237, 13, date'2014-03-01');</v>
      </c>
    </row>
    <row r="140" spans="1:47" s="329" customFormat="1" ht="15" customHeight="1" x14ac:dyDescent="0.3">
      <c r="A140" s="375">
        <v>25</v>
      </c>
      <c r="B140" s="439"/>
      <c r="C140" s="220" t="str">
        <f t="shared" si="88"/>
        <v>100025</v>
      </c>
      <c r="D140" s="220" t="str">
        <f t="shared" si="89"/>
        <v>100025/13</v>
      </c>
      <c r="E140" s="221" t="s">
        <v>251</v>
      </c>
      <c r="F140" s="221" t="s">
        <v>252</v>
      </c>
      <c r="G140" s="377">
        <v>8</v>
      </c>
      <c r="H140" s="379">
        <v>100149</v>
      </c>
      <c r="I140" s="222" t="str">
        <f t="shared" si="90"/>
        <v>Б-100149-13</v>
      </c>
      <c r="J140" s="381">
        <v>3</v>
      </c>
      <c r="K140" s="220">
        <v>25</v>
      </c>
      <c r="L140" s="220" t="s">
        <v>42</v>
      </c>
      <c r="M140" s="223">
        <v>1</v>
      </c>
      <c r="N140" s="220">
        <v>18</v>
      </c>
      <c r="O140" s="221" t="s">
        <v>169</v>
      </c>
      <c r="P140" s="221" t="s">
        <v>234</v>
      </c>
      <c r="Q140" s="221" t="s">
        <v>235</v>
      </c>
      <c r="R140" s="224" t="str">
        <f t="shared" si="91"/>
        <v>1001491</v>
      </c>
      <c r="S140" s="222">
        <v>1</v>
      </c>
      <c r="T140" s="221" t="s">
        <v>141</v>
      </c>
      <c r="U140" s="220">
        <f>U136*3</f>
        <v>300000</v>
      </c>
      <c r="V140" s="220">
        <f t="shared" si="92"/>
        <v>54000</v>
      </c>
      <c r="W140" s="220">
        <v>0</v>
      </c>
      <c r="X140" s="384">
        <v>238</v>
      </c>
      <c r="Y140" s="152" t="s">
        <v>47</v>
      </c>
      <c r="Z140" s="20">
        <f t="shared" si="95"/>
        <v>246000</v>
      </c>
      <c r="AA140" s="21"/>
      <c r="AB140" s="29"/>
      <c r="AC140" s="148">
        <f t="shared" si="93"/>
        <v>150000</v>
      </c>
      <c r="AD140" s="220"/>
      <c r="AE140" s="220"/>
      <c r="AF140" s="221" t="s">
        <v>231</v>
      </c>
      <c r="AG140" s="484">
        <v>8</v>
      </c>
      <c r="AH140" s="485">
        <v>20</v>
      </c>
      <c r="AI140" s="157" t="s">
        <v>49</v>
      </c>
      <c r="AJ140" s="221"/>
      <c r="AK140" s="221"/>
      <c r="AL140" s="224">
        <v>0</v>
      </c>
      <c r="AM140" s="222" t="s">
        <v>50</v>
      </c>
      <c r="AN140" s="220" t="s">
        <v>51</v>
      </c>
      <c r="AO140" s="220"/>
      <c r="AP140" s="224"/>
      <c r="AQ140" s="224"/>
      <c r="AR140" s="224"/>
      <c r="AS140" t="s">
        <v>550</v>
      </c>
      <c r="AU14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8, 100149, 'Б-100149-13',date'2016-03-04',3, 25, 25, 'RUR', 1, 18, date'2016-03-06', date'2016-03-07', 1001491, 1, to_date('2016-03-09 00:00:00','YYYY-MM-DD HH24:MI:SS'), 300000, 54000, 0, 238, 0, 'c1', 8,null);insert into xxxx_oebs_cash_payment_test (ID, INVOICE_ID, OEBS_PAYMENT, DOC_DATE, COMISS_DATE) values (s_xxxx_oebs_cash_payment_test.NEXTVAL, 100149, 150000, to_date('2016-03-09 00:00:00','YYYY-MM-DD HH24:MI:SS'), date'2016-03-31' );insert into xxxx_client_discount_m  (ID,CLIENT_ID,CLIENT_AVG_DISCOUNT,DT) values (s_xxxx_client_discount_m.NEXTVAL,238, 20, date'2014-03-01');</v>
      </c>
    </row>
    <row r="141" spans="1:47" s="329" customFormat="1" ht="15" customHeight="1" x14ac:dyDescent="0.3">
      <c r="A141" s="375">
        <v>25</v>
      </c>
      <c r="B141" s="439"/>
      <c r="C141" s="229" t="str">
        <f t="shared" si="88"/>
        <v>100025</v>
      </c>
      <c r="D141" s="229" t="str">
        <f t="shared" si="89"/>
        <v>100025/13</v>
      </c>
      <c r="E141" s="230" t="s">
        <v>251</v>
      </c>
      <c r="F141" s="230" t="s">
        <v>252</v>
      </c>
      <c r="G141" s="377">
        <v>8</v>
      </c>
      <c r="H141" s="379">
        <v>100150</v>
      </c>
      <c r="I141" s="229" t="str">
        <f t="shared" si="90"/>
        <v>Б-100150-13</v>
      </c>
      <c r="J141" s="381">
        <v>3</v>
      </c>
      <c r="K141" s="229">
        <v>25</v>
      </c>
      <c r="L141" s="229" t="s">
        <v>42</v>
      </c>
      <c r="M141" s="231">
        <v>1</v>
      </c>
      <c r="N141" s="229">
        <v>18</v>
      </c>
      <c r="O141" s="230" t="s">
        <v>170</v>
      </c>
      <c r="P141" s="230" t="s">
        <v>234</v>
      </c>
      <c r="Q141" s="230" t="s">
        <v>235</v>
      </c>
      <c r="R141" s="232" t="str">
        <f t="shared" si="91"/>
        <v>1001501</v>
      </c>
      <c r="S141" s="229">
        <v>1</v>
      </c>
      <c r="T141" s="230" t="s">
        <v>142</v>
      </c>
      <c r="U141" s="220">
        <f>U137*3</f>
        <v>1560000</v>
      </c>
      <c r="V141" s="229">
        <f t="shared" si="92"/>
        <v>280800</v>
      </c>
      <c r="W141" s="229">
        <v>0</v>
      </c>
      <c r="X141" s="384">
        <v>239</v>
      </c>
      <c r="Y141" s="38" t="s">
        <v>47</v>
      </c>
      <c r="Z141" s="106">
        <f t="shared" si="95"/>
        <v>1279200</v>
      </c>
      <c r="AA141" s="52">
        <f>Z140+Z141</f>
        <v>1525200</v>
      </c>
      <c r="AB141" s="483"/>
      <c r="AC141" s="148">
        <f t="shared" si="93"/>
        <v>780000</v>
      </c>
      <c r="AD141" s="229"/>
      <c r="AE141" s="229"/>
      <c r="AF141" s="230" t="s">
        <v>231</v>
      </c>
      <c r="AG141" s="486">
        <v>8</v>
      </c>
      <c r="AH141" s="487">
        <v>13</v>
      </c>
      <c r="AI141" s="157" t="s">
        <v>49</v>
      </c>
      <c r="AJ141" s="230"/>
      <c r="AK141" s="230"/>
      <c r="AL141" s="232">
        <v>0</v>
      </c>
      <c r="AM141" s="229" t="s">
        <v>50</v>
      </c>
      <c r="AN141" s="229" t="s">
        <v>51</v>
      </c>
      <c r="AO141" s="229"/>
      <c r="AP141" s="232"/>
      <c r="AQ141" s="232"/>
      <c r="AR141" s="232"/>
      <c r="AS141" s="232" t="s">
        <v>263</v>
      </c>
      <c r="AU14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25, 100025, '100025/13', date'2016-03-01', date'2016-09-01', 8, 100150, 'Б-100150-13',date'2016-03-05',3, 25, 25, 'RUR', 1, 18, date'2016-03-06', date'2016-03-07', 1001501, 1, to_date('2016-03-11 00:00:00','YYYY-MM-DD HH24:MI:SS'), 1560000, 280800, 0, 239, 0, 'c1', 8,null);insert into xxxx_oebs_cash_payment_test (ID, INVOICE_ID, OEBS_PAYMENT, DOC_DATE, COMISS_DATE) values (s_xxxx_oebs_cash_payment_test.NEXTVAL, 100150, 780000, to_date('2016-03-11 00:00:00','YYYY-MM-DD HH24:MI:SS'), date'2016-03-31' );insert into xxxx_client_discount_m  (ID,CLIENT_ID,CLIENT_AVG_DISCOUNT,DT) values (s_xxxx_client_discount_m.NEXTVAL,239, 13, date'2014-03-01');</v>
      </c>
    </row>
    <row r="142" spans="1:47" s="329" customFormat="1" ht="15" customHeight="1" x14ac:dyDescent="0.3">
      <c r="A142" s="375">
        <v>26</v>
      </c>
      <c r="B142" s="439"/>
      <c r="C142" s="220" t="str">
        <f t="shared" si="88"/>
        <v>100026</v>
      </c>
      <c r="D142" s="220" t="str">
        <f t="shared" si="89"/>
        <v>100026/13</v>
      </c>
      <c r="E142" s="221" t="s">
        <v>251</v>
      </c>
      <c r="F142" s="221" t="s">
        <v>252</v>
      </c>
      <c r="G142" s="377">
        <v>8</v>
      </c>
      <c r="H142" s="379">
        <v>100151</v>
      </c>
      <c r="I142" s="222" t="str">
        <f t="shared" si="90"/>
        <v>Б-100151-13</v>
      </c>
      <c r="J142" s="381">
        <v>3</v>
      </c>
      <c r="K142" s="220">
        <v>25</v>
      </c>
      <c r="L142" s="220" t="s">
        <v>42</v>
      </c>
      <c r="M142" s="223">
        <v>1</v>
      </c>
      <c r="N142" s="220">
        <v>18</v>
      </c>
      <c r="O142" s="221" t="s">
        <v>169</v>
      </c>
      <c r="P142" s="221" t="s">
        <v>234</v>
      </c>
      <c r="Q142" s="221" t="s">
        <v>235</v>
      </c>
      <c r="R142" s="224" t="str">
        <f t="shared" si="91"/>
        <v>1001511</v>
      </c>
      <c r="S142" s="222">
        <v>1</v>
      </c>
      <c r="T142" s="221" t="s">
        <v>141</v>
      </c>
      <c r="U142" s="220">
        <f>U136*4</f>
        <v>400000</v>
      </c>
      <c r="V142" s="220">
        <f t="shared" si="92"/>
        <v>72000</v>
      </c>
      <c r="W142" s="220">
        <v>0</v>
      </c>
      <c r="X142" s="384">
        <v>240</v>
      </c>
      <c r="Y142" s="152" t="s">
        <v>47</v>
      </c>
      <c r="Z142" s="20">
        <f t="shared" si="95"/>
        <v>328000</v>
      </c>
      <c r="AA142" s="21"/>
      <c r="AB142" s="29"/>
      <c r="AC142" s="148">
        <f t="shared" si="93"/>
        <v>200000</v>
      </c>
      <c r="AD142" s="220"/>
      <c r="AE142" s="220"/>
      <c r="AF142" s="221" t="s">
        <v>231</v>
      </c>
      <c r="AG142" s="484">
        <v>8</v>
      </c>
      <c r="AH142" s="485">
        <v>20</v>
      </c>
      <c r="AI142" s="157" t="s">
        <v>49</v>
      </c>
      <c r="AJ142" s="221"/>
      <c r="AK142" s="221"/>
      <c r="AL142" s="224">
        <v>0</v>
      </c>
      <c r="AM142" s="222" t="s">
        <v>50</v>
      </c>
      <c r="AN142" s="220" t="s">
        <v>51</v>
      </c>
      <c r="AO142" s="220"/>
      <c r="AP142" s="224"/>
      <c r="AQ142" s="224"/>
      <c r="AR142" s="224"/>
      <c r="AS142" t="s">
        <v>551</v>
      </c>
      <c r="AU14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8, 100151, 'Б-100151-13',date'2016-03-04',3, 25, 25, 'RUR', 1, 18, date'2016-03-06', date'2016-03-07', 1001511, 1, to_date('2016-03-09 00:00:00','YYYY-MM-DD HH24:MI:SS'), 400000, 72000, 0, 240, 0, 'c1', 8,null);insert into xxxx_oebs_cash_payment_test (ID, INVOICE_ID, OEBS_PAYMENT, DOC_DATE, COMISS_DATE) values (s_xxxx_oebs_cash_payment_test.NEXTVAL, 100151, 200000, to_date('2016-03-09 00:00:00','YYYY-MM-DD HH24:MI:SS'), date'2016-03-31' );insert into xxxx_client_discount_m  (ID,CLIENT_ID,CLIENT_AVG_DISCOUNT,DT) values (s_xxxx_client_discount_m.NEXTVAL,240, 20, date'2014-03-01');</v>
      </c>
    </row>
    <row r="143" spans="1:47" s="329" customFormat="1" ht="15" customHeight="1" x14ac:dyDescent="0.3">
      <c r="A143" s="375">
        <v>26</v>
      </c>
      <c r="B143" s="439"/>
      <c r="C143" s="229" t="str">
        <f t="shared" si="88"/>
        <v>100026</v>
      </c>
      <c r="D143" s="229" t="str">
        <f t="shared" si="89"/>
        <v>100026/13</v>
      </c>
      <c r="E143" s="230" t="s">
        <v>251</v>
      </c>
      <c r="F143" s="230" t="s">
        <v>252</v>
      </c>
      <c r="G143" s="377">
        <v>8</v>
      </c>
      <c r="H143" s="379">
        <v>100152</v>
      </c>
      <c r="I143" s="229" t="str">
        <f t="shared" si="90"/>
        <v>Б-100152-13</v>
      </c>
      <c r="J143" s="381">
        <v>3</v>
      </c>
      <c r="K143" s="229">
        <v>25</v>
      </c>
      <c r="L143" s="229" t="s">
        <v>42</v>
      </c>
      <c r="M143" s="231">
        <v>1</v>
      </c>
      <c r="N143" s="229">
        <v>18</v>
      </c>
      <c r="O143" s="230" t="s">
        <v>170</v>
      </c>
      <c r="P143" s="230" t="s">
        <v>234</v>
      </c>
      <c r="Q143" s="230" t="s">
        <v>235</v>
      </c>
      <c r="R143" s="232" t="str">
        <f t="shared" si="91"/>
        <v>1001521</v>
      </c>
      <c r="S143" s="229">
        <v>1</v>
      </c>
      <c r="T143" s="230" t="s">
        <v>142</v>
      </c>
      <c r="U143" s="220">
        <f>U137*4</f>
        <v>2080000</v>
      </c>
      <c r="V143" s="229">
        <f t="shared" si="92"/>
        <v>374400</v>
      </c>
      <c r="W143" s="229">
        <v>0</v>
      </c>
      <c r="X143" s="384">
        <v>241</v>
      </c>
      <c r="Y143" s="38" t="s">
        <v>47</v>
      </c>
      <c r="Z143" s="106">
        <f t="shared" si="95"/>
        <v>1705600</v>
      </c>
      <c r="AA143" s="52">
        <f>Z142+Z143</f>
        <v>2033600</v>
      </c>
      <c r="AB143" s="483"/>
      <c r="AC143" s="148">
        <f t="shared" si="93"/>
        <v>1040000</v>
      </c>
      <c r="AD143" s="229"/>
      <c r="AE143" s="229"/>
      <c r="AF143" s="230" t="s">
        <v>231</v>
      </c>
      <c r="AG143" s="486">
        <v>8</v>
      </c>
      <c r="AH143" s="487">
        <v>13</v>
      </c>
      <c r="AI143" s="157" t="s">
        <v>49</v>
      </c>
      <c r="AJ143" s="230"/>
      <c r="AK143" s="230"/>
      <c r="AL143" s="232">
        <v>0</v>
      </c>
      <c r="AM143" s="229" t="s">
        <v>50</v>
      </c>
      <c r="AN143" s="229" t="s">
        <v>51</v>
      </c>
      <c r="AO143" s="229"/>
      <c r="AP143" s="232"/>
      <c r="AQ143" s="232"/>
      <c r="AR143" s="232"/>
      <c r="AS143" s="232" t="s">
        <v>263</v>
      </c>
      <c r="AU14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26, 100026, '100026/13', date'2016-03-01', date'2016-09-01', 8, 100152, 'Б-100152-13',date'2016-03-05',3, 25, 25, 'RUR', 1, 18, date'2016-03-06', date'2016-03-07', 1001521, 1, to_date('2016-03-11 00:00:00','YYYY-MM-DD HH24:MI:SS'), 2080000, 374400, 0, 241, 0, 'c1', 8,null);insert into xxxx_oebs_cash_payment_test (ID, INVOICE_ID, OEBS_PAYMENT, DOC_DATE, COMISS_DATE) values (s_xxxx_oebs_cash_payment_test.NEXTVAL, 100152, 1040000, to_date('2016-03-11 00:00:00','YYYY-MM-DD HH24:MI:SS'), date'2016-03-31' );insert into xxxx_client_discount_m  (ID,CLIENT_ID,CLIENT_AVG_DISCOUNT,DT) values (s_xxxx_client_discount_m.NEXTVAL,241, 13, date'2014-03-01');</v>
      </c>
    </row>
    <row r="144" spans="1:47" s="329" customFormat="1" ht="15" customHeight="1" x14ac:dyDescent="0.3">
      <c r="A144" s="375">
        <v>27</v>
      </c>
      <c r="B144" s="439"/>
      <c r="C144" s="220" t="str">
        <f t="shared" si="88"/>
        <v>100027</v>
      </c>
      <c r="D144" s="220" t="str">
        <f t="shared" si="89"/>
        <v>100027/13</v>
      </c>
      <c r="E144" s="221" t="s">
        <v>251</v>
      </c>
      <c r="F144" s="221" t="s">
        <v>252</v>
      </c>
      <c r="G144" s="377">
        <v>8</v>
      </c>
      <c r="H144" s="379">
        <v>100153</v>
      </c>
      <c r="I144" s="222" t="str">
        <f t="shared" si="90"/>
        <v>Б-100153-13</v>
      </c>
      <c r="J144" s="381">
        <v>3</v>
      </c>
      <c r="K144" s="220">
        <v>25</v>
      </c>
      <c r="L144" s="220" t="s">
        <v>42</v>
      </c>
      <c r="M144" s="223">
        <v>1</v>
      </c>
      <c r="N144" s="220">
        <v>18</v>
      </c>
      <c r="O144" s="221" t="s">
        <v>169</v>
      </c>
      <c r="P144" s="221" t="s">
        <v>234</v>
      </c>
      <c r="Q144" s="221" t="s">
        <v>235</v>
      </c>
      <c r="R144" s="224" t="str">
        <f t="shared" si="91"/>
        <v>1001531</v>
      </c>
      <c r="S144" s="222">
        <v>1</v>
      </c>
      <c r="T144" s="221" t="s">
        <v>141</v>
      </c>
      <c r="U144" s="220">
        <f>U136*6</f>
        <v>600000</v>
      </c>
      <c r="V144" s="220">
        <f t="shared" si="92"/>
        <v>108000</v>
      </c>
      <c r="W144" s="220">
        <v>0</v>
      </c>
      <c r="X144" s="384">
        <v>242</v>
      </c>
      <c r="Y144" s="152" t="s">
        <v>47</v>
      </c>
      <c r="Z144" s="20">
        <f t="shared" si="95"/>
        <v>492000</v>
      </c>
      <c r="AA144" s="21"/>
      <c r="AB144" s="29"/>
      <c r="AC144" s="148">
        <f t="shared" si="93"/>
        <v>300000</v>
      </c>
      <c r="AD144" s="220"/>
      <c r="AE144" s="220"/>
      <c r="AF144" s="221" t="s">
        <v>231</v>
      </c>
      <c r="AG144" s="484">
        <v>8</v>
      </c>
      <c r="AH144" s="485">
        <v>20</v>
      </c>
      <c r="AI144" s="157" t="s">
        <v>49</v>
      </c>
      <c r="AJ144" s="221"/>
      <c r="AK144" s="221"/>
      <c r="AL144" s="224">
        <v>0</v>
      </c>
      <c r="AM144" s="222" t="s">
        <v>50</v>
      </c>
      <c r="AN144" s="220" t="s">
        <v>51</v>
      </c>
      <c r="AO144" s="220"/>
      <c r="AP144" s="224"/>
      <c r="AQ144" s="224"/>
      <c r="AR144" s="224"/>
      <c r="AS144" t="s">
        <v>552</v>
      </c>
      <c r="AU14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8, 100153, 'Б-100153-13',date'2016-03-04',3, 25, 25, 'RUR', 1, 18, date'2016-03-06', date'2016-03-07', 1001531, 1, to_date('2016-03-09 00:00:00','YYYY-MM-DD HH24:MI:SS'), 600000, 108000, 0, 242, 0, 'c1', 8,null);insert into xxxx_oebs_cash_payment_test (ID, INVOICE_ID, OEBS_PAYMENT, DOC_DATE, COMISS_DATE) values (s_xxxx_oebs_cash_payment_test.NEXTVAL, 100153, 300000, to_date('2016-03-09 00:00:00','YYYY-MM-DD HH24:MI:SS'), date'2016-03-31' );insert into xxxx_client_discount_m  (ID,CLIENT_ID,CLIENT_AVG_DISCOUNT,DT) values (s_xxxx_client_discount_m.NEXTVAL,242, 20, date'2014-03-01');</v>
      </c>
    </row>
    <row r="145" spans="1:47" s="329" customFormat="1" ht="15" customHeight="1" x14ac:dyDescent="0.3">
      <c r="A145" s="375">
        <v>27</v>
      </c>
      <c r="B145" s="439"/>
      <c r="C145" s="229" t="str">
        <f t="shared" si="88"/>
        <v>100027</v>
      </c>
      <c r="D145" s="229" t="str">
        <f t="shared" si="89"/>
        <v>100027/13</v>
      </c>
      <c r="E145" s="230" t="s">
        <v>251</v>
      </c>
      <c r="F145" s="230" t="s">
        <v>252</v>
      </c>
      <c r="G145" s="377">
        <v>8</v>
      </c>
      <c r="H145" s="379">
        <v>100154</v>
      </c>
      <c r="I145" s="229" t="str">
        <f t="shared" si="90"/>
        <v>Б-100154-13</v>
      </c>
      <c r="J145" s="381">
        <v>3</v>
      </c>
      <c r="K145" s="229">
        <v>25</v>
      </c>
      <c r="L145" s="229" t="s">
        <v>42</v>
      </c>
      <c r="M145" s="231">
        <v>1</v>
      </c>
      <c r="N145" s="229">
        <v>18</v>
      </c>
      <c r="O145" s="230" t="s">
        <v>170</v>
      </c>
      <c r="P145" s="230" t="s">
        <v>234</v>
      </c>
      <c r="Q145" s="230" t="s">
        <v>235</v>
      </c>
      <c r="R145" s="232" t="str">
        <f t="shared" si="91"/>
        <v>1001541</v>
      </c>
      <c r="S145" s="229">
        <v>1</v>
      </c>
      <c r="T145" s="230" t="s">
        <v>142</v>
      </c>
      <c r="U145" s="220">
        <f>U137*6</f>
        <v>3120000</v>
      </c>
      <c r="V145" s="229">
        <f t="shared" si="92"/>
        <v>561600</v>
      </c>
      <c r="W145" s="229">
        <v>0</v>
      </c>
      <c r="X145" s="384">
        <v>243</v>
      </c>
      <c r="Y145" s="38" t="s">
        <v>47</v>
      </c>
      <c r="Z145" s="106">
        <f t="shared" si="95"/>
        <v>2558400</v>
      </c>
      <c r="AA145" s="52">
        <f>Z144+Z145</f>
        <v>3050400</v>
      </c>
      <c r="AB145" s="483"/>
      <c r="AC145" s="148">
        <f t="shared" si="93"/>
        <v>1560000</v>
      </c>
      <c r="AD145" s="229"/>
      <c r="AE145" s="229"/>
      <c r="AF145" s="230" t="s">
        <v>231</v>
      </c>
      <c r="AG145" s="486">
        <v>8</v>
      </c>
      <c r="AH145" s="487">
        <v>13</v>
      </c>
      <c r="AI145" s="157" t="s">
        <v>49</v>
      </c>
      <c r="AJ145" s="230"/>
      <c r="AK145" s="230"/>
      <c r="AL145" s="232">
        <v>0</v>
      </c>
      <c r="AM145" s="229" t="s">
        <v>50</v>
      </c>
      <c r="AN145" s="229" t="s">
        <v>51</v>
      </c>
      <c r="AO145" s="229"/>
      <c r="AP145" s="232"/>
      <c r="AQ145" s="232"/>
      <c r="AR145" s="232"/>
      <c r="AS145" s="232" t="s">
        <v>263</v>
      </c>
      <c r="AU14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27, 100027, '100027/13', date'2016-03-01', date'2016-09-01', 8, 100154, 'Б-100154-13',date'2016-03-05',3, 25, 25, 'RUR', 1, 18, date'2016-03-06', date'2016-03-07', 1001541, 1, to_date('2016-03-11 00:00:00','YYYY-MM-DD HH24:MI:SS'), 3120000, 561600, 0, 243, 0, 'c1', 8,null);insert into xxxx_oebs_cash_payment_test (ID, INVOICE_ID, OEBS_PAYMENT, DOC_DATE, COMISS_DATE) values (s_xxxx_oebs_cash_payment_test.NEXTVAL, 100154, 1560000, to_date('2016-03-11 00:00:00','YYYY-MM-DD HH24:MI:SS'), date'2016-03-31' );insert into xxxx_client_discount_m  (ID,CLIENT_ID,CLIENT_AVG_DISCOUNT,DT) values (s_xxxx_client_discount_m.NEXTVAL,243, 13, date'2014-03-01');</v>
      </c>
    </row>
    <row r="146" spans="1:47" s="329" customFormat="1" ht="15" customHeight="1" x14ac:dyDescent="0.3">
      <c r="A146" s="375">
        <v>28</v>
      </c>
      <c r="B146" s="439"/>
      <c r="C146" s="12" t="str">
        <f t="shared" si="88"/>
        <v>100028</v>
      </c>
      <c r="D146" s="12" t="str">
        <f t="shared" si="89"/>
        <v>100028/13</v>
      </c>
      <c r="E146" s="158" t="s">
        <v>251</v>
      </c>
      <c r="F146" s="158" t="s">
        <v>252</v>
      </c>
      <c r="G146" s="377">
        <v>8</v>
      </c>
      <c r="H146" s="379">
        <v>100155</v>
      </c>
      <c r="I146" s="15" t="str">
        <f t="shared" si="90"/>
        <v>Б-100155-13</v>
      </c>
      <c r="J146" s="381">
        <v>3</v>
      </c>
      <c r="K146" s="12">
        <v>1</v>
      </c>
      <c r="L146" s="12" t="s">
        <v>42</v>
      </c>
      <c r="M146" s="16">
        <v>1</v>
      </c>
      <c r="N146" s="12">
        <v>18</v>
      </c>
      <c r="O146" s="13" t="s">
        <v>167</v>
      </c>
      <c r="P146" s="13" t="s">
        <v>234</v>
      </c>
      <c r="Q146" s="13" t="s">
        <v>235</v>
      </c>
      <c r="R146" s="70" t="s">
        <v>50</v>
      </c>
      <c r="S146" s="70" t="s">
        <v>50</v>
      </c>
      <c r="T146" s="13" t="s">
        <v>139</v>
      </c>
      <c r="U146" s="70" t="s">
        <v>50</v>
      </c>
      <c r="V146" s="70" t="s">
        <v>50</v>
      </c>
      <c r="W146" s="70" t="s">
        <v>50</v>
      </c>
      <c r="X146" s="384">
        <v>244</v>
      </c>
      <c r="Y146" s="19" t="s">
        <v>47</v>
      </c>
      <c r="Z146" s="20"/>
      <c r="AA146" s="21"/>
      <c r="AB146" s="22">
        <v>42372.881355932208</v>
      </c>
      <c r="AC146" s="14">
        <v>50000</v>
      </c>
      <c r="AD146" s="12"/>
      <c r="AE146" s="12"/>
      <c r="AF146" s="13" t="s">
        <v>231</v>
      </c>
      <c r="AG146" s="23">
        <v>8</v>
      </c>
      <c r="AH146" s="24">
        <v>13</v>
      </c>
      <c r="AI146" s="25" t="s">
        <v>49</v>
      </c>
      <c r="AJ146" s="13"/>
      <c r="AK146" s="13"/>
      <c r="AL146" s="17">
        <v>0</v>
      </c>
      <c r="AM146" s="15" t="s">
        <v>50</v>
      </c>
      <c r="AN146" s="12" t="s">
        <v>51</v>
      </c>
      <c r="AO146" s="12"/>
      <c r="AP146" s="17"/>
      <c r="AQ146" s="17"/>
      <c r="AR146" s="17"/>
      <c r="AS146" s="17" t="s">
        <v>310</v>
      </c>
      <c r="AU14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100155, 'Б-100155-13',date'2016-03-02',3, 1, 1, 'RUR', 1, 18, date'2016-03-06', date'2016-03-07', null, null, to_date('2016-03-07 00:00:00','YYYY-MM-DD HH24:MI:SS'), null, null, null, 244, 0, 'c1', 8,null);insert into xxxx_oebs_cash_payment_test (ID, INVOICE_ID, OEBS_PAYMENT, DOC_DATE, COMISS_DATE) values (s_xxxx_oebs_cash_payment_test.NEXTVAL, 100155, 50000, to_date('2016-03-07 00:00:00','YYYY-MM-DD HH24:MI:SS'), date'2016-03-31' );insert into xxxx_client_discount_m  (ID,CLIENT_ID,CLIENT_AVG_DISCOUNT,DT) values (s_xxxx_client_discount_m.NEXTVAL,244, 13, date'2014-03-01');</v>
      </c>
    </row>
    <row r="147" spans="1:47" s="329" customFormat="1" ht="15" customHeight="1" x14ac:dyDescent="0.3">
      <c r="A147" s="375">
        <v>28</v>
      </c>
      <c r="B147" s="439"/>
      <c r="C147" s="12" t="str">
        <f t="shared" si="88"/>
        <v>100028</v>
      </c>
      <c r="D147" s="12" t="str">
        <f t="shared" si="89"/>
        <v>100028/13</v>
      </c>
      <c r="E147" s="158" t="s">
        <v>251</v>
      </c>
      <c r="F147" s="158" t="s">
        <v>252</v>
      </c>
      <c r="G147" s="377">
        <v>8</v>
      </c>
      <c r="H147" s="379">
        <v>100156</v>
      </c>
      <c r="I147" s="15" t="str">
        <f t="shared" si="90"/>
        <v>Б-100156-13</v>
      </c>
      <c r="J147" s="381">
        <v>3</v>
      </c>
      <c r="K147" s="12">
        <v>2</v>
      </c>
      <c r="L147" s="12" t="s">
        <v>42</v>
      </c>
      <c r="M147" s="16">
        <v>1</v>
      </c>
      <c r="N147" s="12">
        <v>18</v>
      </c>
      <c r="O147" s="13" t="s">
        <v>168</v>
      </c>
      <c r="P147" s="13" t="s">
        <v>234</v>
      </c>
      <c r="Q147" s="13" t="s">
        <v>235</v>
      </c>
      <c r="R147" s="70" t="s">
        <v>50</v>
      </c>
      <c r="S147" s="70" t="s">
        <v>50</v>
      </c>
      <c r="T147" s="13" t="s">
        <v>140</v>
      </c>
      <c r="U147" s="70" t="s">
        <v>50</v>
      </c>
      <c r="V147" s="70" t="s">
        <v>50</v>
      </c>
      <c r="W147" s="70" t="s">
        <v>50</v>
      </c>
      <c r="X147" s="384">
        <v>245</v>
      </c>
      <c r="Y147" s="19" t="s">
        <v>47</v>
      </c>
      <c r="Z147" s="20"/>
      <c r="AA147" s="21"/>
      <c r="AB147" s="22">
        <v>38135.593220338982</v>
      </c>
      <c r="AC147" s="14">
        <v>45000</v>
      </c>
      <c r="AD147" s="12"/>
      <c r="AE147" s="12"/>
      <c r="AF147" s="13" t="s">
        <v>231</v>
      </c>
      <c r="AG147" s="23">
        <v>8</v>
      </c>
      <c r="AH147" s="27">
        <v>7</v>
      </c>
      <c r="AI147" s="25" t="s">
        <v>49</v>
      </c>
      <c r="AJ147" s="13"/>
      <c r="AK147" s="13"/>
      <c r="AL147" s="17">
        <v>0</v>
      </c>
      <c r="AM147" s="15" t="s">
        <v>50</v>
      </c>
      <c r="AN147" s="12" t="s">
        <v>51</v>
      </c>
      <c r="AO147" s="12"/>
      <c r="AP147" s="17"/>
      <c r="AQ147" s="17"/>
      <c r="AR147" s="17"/>
      <c r="AS147" s="17"/>
      <c r="AU14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100156, 'Б-100156-13',date'2016-03-03',3, 2, 2, 'RUR', 1, 18, date'2016-03-06', date'2016-03-07', null, null, to_date('2016-03-08 00:00:00','YYYY-MM-DD HH24:MI:SS'), null, null, null, 245, 0, 'c1', 8,null);insert into xxxx_oebs_cash_payment_test (ID, INVOICE_ID, OEBS_PAYMENT, DOC_DATE, COMISS_DATE) values (s_xxxx_oebs_cash_payment_test.NEXTVAL, 100156, 45000, to_date('2016-03-08 00:00:00','YYYY-MM-DD HH24:MI:SS'), date'2016-03-31' );insert into xxxx_client_discount_m  (ID,CLIENT_ID,CLIENT_AVG_DISCOUNT,DT) values (s_xxxx_client_discount_m.NEXTVAL,245, 7, date'2014-03-01');</v>
      </c>
    </row>
    <row r="148" spans="1:47" s="329" customFormat="1" ht="15" customHeight="1" x14ac:dyDescent="0.3">
      <c r="A148" s="375">
        <v>28</v>
      </c>
      <c r="B148" s="439"/>
      <c r="C148" s="12" t="str">
        <f t="shared" si="88"/>
        <v>100028</v>
      </c>
      <c r="D148" s="12" t="str">
        <f t="shared" si="89"/>
        <v>100028/13</v>
      </c>
      <c r="E148" s="158" t="s">
        <v>251</v>
      </c>
      <c r="F148" s="158" t="s">
        <v>252</v>
      </c>
      <c r="G148" s="377">
        <v>8</v>
      </c>
      <c r="H148" s="379">
        <v>100157</v>
      </c>
      <c r="I148" s="15" t="str">
        <f t="shared" si="90"/>
        <v>Б-100157-13</v>
      </c>
      <c r="J148" s="381">
        <v>3</v>
      </c>
      <c r="K148" s="12">
        <v>7</v>
      </c>
      <c r="L148" s="12" t="s">
        <v>42</v>
      </c>
      <c r="M148" s="16">
        <v>1</v>
      </c>
      <c r="N148" s="12">
        <v>18</v>
      </c>
      <c r="O148" s="13" t="s">
        <v>168</v>
      </c>
      <c r="P148" s="13" t="s">
        <v>234</v>
      </c>
      <c r="Q148" s="13" t="s">
        <v>235</v>
      </c>
      <c r="R148" s="70" t="s">
        <v>50</v>
      </c>
      <c r="S148" s="70" t="s">
        <v>50</v>
      </c>
      <c r="T148" s="13" t="s">
        <v>140</v>
      </c>
      <c r="U148" s="70" t="s">
        <v>50</v>
      </c>
      <c r="V148" s="70" t="s">
        <v>50</v>
      </c>
      <c r="W148" s="70" t="s">
        <v>50</v>
      </c>
      <c r="X148" s="384">
        <v>246</v>
      </c>
      <c r="Y148" s="19" t="s">
        <v>47</v>
      </c>
      <c r="Z148" s="20"/>
      <c r="AA148" s="21"/>
      <c r="AB148" s="22">
        <v>38135.593220338982</v>
      </c>
      <c r="AC148" s="14">
        <v>45000</v>
      </c>
      <c r="AD148" s="12"/>
      <c r="AE148" s="12"/>
      <c r="AF148" s="13" t="s">
        <v>231</v>
      </c>
      <c r="AG148" s="23">
        <v>8</v>
      </c>
      <c r="AH148" s="27">
        <v>7</v>
      </c>
      <c r="AI148" s="25" t="s">
        <v>49</v>
      </c>
      <c r="AJ148" s="13"/>
      <c r="AK148" s="13"/>
      <c r="AL148" s="17">
        <v>0</v>
      </c>
      <c r="AM148" s="15" t="s">
        <v>50</v>
      </c>
      <c r="AN148" s="12" t="s">
        <v>51</v>
      </c>
      <c r="AO148" s="12"/>
      <c r="AP148" s="17"/>
      <c r="AQ148" s="17"/>
      <c r="AR148" s="17"/>
      <c r="AS148" s="171"/>
      <c r="AU14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100157, 'Б-100157-13',date'2016-03-03',3, 7, 7, 'RUR', 1, 18, date'2016-03-06', date'2016-03-07', null, null, to_date('2016-03-08 00:00:00','YYYY-MM-DD HH24:MI:SS'), null, null, null, 246, 0, 'c1', 8,null);insert into xxxx_oebs_cash_payment_test (ID, INVOICE_ID, OEBS_PAYMENT, DOC_DATE, COMISS_DATE) values (s_xxxx_oebs_cash_payment_test.NEXTVAL, 100157, 45000, to_date('2016-03-08 00:00:00','YYYY-MM-DD HH24:MI:SS'), date'2016-03-31' );insert into xxxx_client_discount_m  (ID,CLIENT_ID,CLIENT_AVG_DISCOUNT,DT) values (s_xxxx_client_discount_m.NEXTVAL,246, 7, date'2014-03-01');</v>
      </c>
    </row>
    <row r="149" spans="1:47" s="329" customFormat="1" ht="15" customHeight="1" x14ac:dyDescent="0.3">
      <c r="A149" s="375">
        <v>28</v>
      </c>
      <c r="B149" s="439"/>
      <c r="C149" s="12" t="str">
        <f t="shared" si="88"/>
        <v>100028</v>
      </c>
      <c r="D149" s="12" t="str">
        <f t="shared" si="89"/>
        <v>100028/13</v>
      </c>
      <c r="E149" s="158" t="s">
        <v>251</v>
      </c>
      <c r="F149" s="158" t="s">
        <v>252</v>
      </c>
      <c r="G149" s="377">
        <v>8</v>
      </c>
      <c r="H149" s="379">
        <v>100158</v>
      </c>
      <c r="I149" s="15" t="str">
        <f t="shared" si="90"/>
        <v>Б-100158-13</v>
      </c>
      <c r="J149" s="381">
        <v>3</v>
      </c>
      <c r="K149" s="28">
        <v>7</v>
      </c>
      <c r="L149" s="12" t="s">
        <v>42</v>
      </c>
      <c r="M149" s="16">
        <v>1</v>
      </c>
      <c r="N149" s="12">
        <v>18</v>
      </c>
      <c r="O149" s="13" t="s">
        <v>169</v>
      </c>
      <c r="P149" s="13" t="s">
        <v>234</v>
      </c>
      <c r="Q149" s="13" t="s">
        <v>235</v>
      </c>
      <c r="R149" s="70" t="s">
        <v>50</v>
      </c>
      <c r="S149" s="70" t="s">
        <v>50</v>
      </c>
      <c r="T149" s="13" t="s">
        <v>141</v>
      </c>
      <c r="U149" s="70" t="s">
        <v>50</v>
      </c>
      <c r="V149" s="70" t="s">
        <v>50</v>
      </c>
      <c r="W149" s="70" t="s">
        <v>50</v>
      </c>
      <c r="X149" s="384">
        <v>247</v>
      </c>
      <c r="Y149" s="19" t="s">
        <v>47</v>
      </c>
      <c r="Z149" s="20"/>
      <c r="AA149" s="21"/>
      <c r="AB149" s="22">
        <v>33898.305084745763</v>
      </c>
      <c r="AC149" s="14">
        <v>40000</v>
      </c>
      <c r="AD149" s="12"/>
      <c r="AE149" s="12"/>
      <c r="AF149" s="13" t="s">
        <v>231</v>
      </c>
      <c r="AG149" s="23">
        <v>8</v>
      </c>
      <c r="AH149" s="30">
        <v>20</v>
      </c>
      <c r="AI149" s="25" t="s">
        <v>49</v>
      </c>
      <c r="AJ149" s="13"/>
      <c r="AK149" s="13"/>
      <c r="AL149" s="17">
        <v>0</v>
      </c>
      <c r="AM149" s="15" t="s">
        <v>50</v>
      </c>
      <c r="AN149" s="12" t="s">
        <v>51</v>
      </c>
      <c r="AO149" s="12"/>
      <c r="AP149" s="17"/>
      <c r="AQ149" s="17"/>
      <c r="AR149" s="17"/>
      <c r="AS149" s="17"/>
      <c r="AU14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100158, 'Б-100158-13',date'2016-03-04',3, 7, 7, 'RUR', 1, 18, date'2016-03-06', date'2016-03-07', null, null, to_date('2016-03-09 00:00:00','YYYY-MM-DD HH24:MI:SS'), null, null, null, 247, 0, 'c1', 8,null);insert into xxxx_oebs_cash_payment_test (ID, INVOICE_ID, OEBS_PAYMENT, DOC_DATE, COMISS_DATE) values (s_xxxx_oebs_cash_payment_test.NEXTVAL, 100158, 40000, to_date('2016-03-09 00:00:00','YYYY-MM-DD HH24:MI:SS'), date'2016-03-31' );insert into xxxx_client_discount_m  (ID,CLIENT_ID,CLIENT_AVG_DISCOUNT,DT) values (s_xxxx_client_discount_m.NEXTVAL,247, 20, date'2014-03-01');</v>
      </c>
    </row>
    <row r="150" spans="1:47" s="329" customFormat="1" ht="15" customHeight="1" x14ac:dyDescent="0.3">
      <c r="A150" s="375">
        <v>28</v>
      </c>
      <c r="B150" s="439"/>
      <c r="C150" s="33" t="str">
        <f t="shared" si="88"/>
        <v>100028</v>
      </c>
      <c r="D150" s="33" t="str">
        <f t="shared" si="89"/>
        <v>100028/13</v>
      </c>
      <c r="E150" s="159" t="s">
        <v>251</v>
      </c>
      <c r="F150" s="159" t="s">
        <v>252</v>
      </c>
      <c r="G150" s="377">
        <v>8</v>
      </c>
      <c r="H150" s="379">
        <v>100159</v>
      </c>
      <c r="I150" s="33" t="str">
        <f t="shared" si="90"/>
        <v>Б-100159-13</v>
      </c>
      <c r="J150" s="381">
        <v>3</v>
      </c>
      <c r="K150" s="35">
        <v>12</v>
      </c>
      <c r="L150" s="33" t="s">
        <v>42</v>
      </c>
      <c r="M150" s="36">
        <v>1</v>
      </c>
      <c r="N150" s="33">
        <v>18</v>
      </c>
      <c r="O150" s="34" t="s">
        <v>170</v>
      </c>
      <c r="P150" s="34" t="s">
        <v>234</v>
      </c>
      <c r="Q150" s="34" t="s">
        <v>235</v>
      </c>
      <c r="R150" s="73" t="s">
        <v>50</v>
      </c>
      <c r="S150" s="73" t="s">
        <v>50</v>
      </c>
      <c r="T150" s="34" t="s">
        <v>142</v>
      </c>
      <c r="U150" s="73" t="s">
        <v>50</v>
      </c>
      <c r="V150" s="73" t="s">
        <v>50</v>
      </c>
      <c r="W150" s="73" t="s">
        <v>50</v>
      </c>
      <c r="X150" s="384">
        <v>248</v>
      </c>
      <c r="Y150" s="38" t="s">
        <v>47</v>
      </c>
      <c r="Z150" s="106"/>
      <c r="AA150" s="52"/>
      <c r="AB150" s="288"/>
      <c r="AC150" s="40">
        <v>30000</v>
      </c>
      <c r="AD150" s="33"/>
      <c r="AE150" s="33"/>
      <c r="AF150" s="34" t="s">
        <v>231</v>
      </c>
      <c r="AG150" s="41">
        <v>8</v>
      </c>
      <c r="AH150" s="42">
        <v>13</v>
      </c>
      <c r="AI150" s="43" t="s">
        <v>49</v>
      </c>
      <c r="AJ150" s="34"/>
      <c r="AK150" s="34"/>
      <c r="AL150" s="37">
        <v>0</v>
      </c>
      <c r="AM150" s="33" t="s">
        <v>50</v>
      </c>
      <c r="AN150" s="33" t="s">
        <v>51</v>
      </c>
      <c r="AO150" s="33"/>
      <c r="AP150" s="37"/>
      <c r="AQ150" s="37"/>
      <c r="AR150" s="37"/>
      <c r="AS150" s="37" t="s">
        <v>257</v>
      </c>
      <c r="AU15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8, 100159, 'Б-100159-13',date'2016-03-05',3, 12, 12, 'RUR', 1, 18, date'2016-03-06', date'2016-03-07', null, null, to_date('2016-03-11 00:00:00','YYYY-MM-DD HH24:MI:SS'), null, null, null, 248, 0, 'c1', 8,null);insert into xxxx_oebs_cash_payment_test (ID, INVOICE_ID, OEBS_PAYMENT, DOC_DATE, COMISS_DATE) values (s_xxxx_oebs_cash_payment_test.NEXTVAL, 100159, 30000, to_date('2016-03-11 00:00:00','YYYY-MM-DD HH24:MI:SS'), date'2016-03-31' );insert into xxxx_client_discount_m  (ID,CLIENT_ID,CLIENT_AVG_DISCOUNT,DT) values (s_xxxx_client_discount_m.NEXTVAL,248, 13, date'2014-03-01');</v>
      </c>
    </row>
    <row r="151" spans="1:47" s="329" customFormat="1" ht="15" customHeight="1" x14ac:dyDescent="0.3">
      <c r="A151" s="375">
        <v>29</v>
      </c>
      <c r="B151" s="439"/>
      <c r="C151" s="12" t="str">
        <f t="shared" si="88"/>
        <v>100029</v>
      </c>
      <c r="D151" s="12" t="str">
        <f t="shared" si="89"/>
        <v>100029/13</v>
      </c>
      <c r="E151" s="158" t="s">
        <v>251</v>
      </c>
      <c r="F151" s="158" t="s">
        <v>252</v>
      </c>
      <c r="G151" s="377">
        <v>8</v>
      </c>
      <c r="H151" s="379">
        <v>100160</v>
      </c>
      <c r="I151" s="15" t="str">
        <f t="shared" si="90"/>
        <v>Б-100160-13</v>
      </c>
      <c r="J151" s="381">
        <v>3</v>
      </c>
      <c r="K151" s="12">
        <v>1</v>
      </c>
      <c r="L151" s="12" t="s">
        <v>42</v>
      </c>
      <c r="M151" s="16">
        <v>1</v>
      </c>
      <c r="N151" s="12">
        <v>18</v>
      </c>
      <c r="O151" s="13" t="s">
        <v>167</v>
      </c>
      <c r="P151" s="13" t="s">
        <v>234</v>
      </c>
      <c r="Q151" s="13" t="s">
        <v>235</v>
      </c>
      <c r="R151" s="17" t="str">
        <f>H151&amp;"1"</f>
        <v>1001601</v>
      </c>
      <c r="S151" s="15">
        <v>1</v>
      </c>
      <c r="T151" s="13" t="s">
        <v>139</v>
      </c>
      <c r="U151" s="12">
        <v>100000</v>
      </c>
      <c r="V151" s="12">
        <f>U151*0.18</f>
        <v>18000</v>
      </c>
      <c r="W151" s="12">
        <v>0</v>
      </c>
      <c r="X151" s="384">
        <v>249</v>
      </c>
      <c r="Y151" s="19" t="s">
        <v>47</v>
      </c>
      <c r="Z151" s="20">
        <f>U151-V151</f>
        <v>82000</v>
      </c>
      <c r="AA151" s="21"/>
      <c r="AB151" s="22"/>
      <c r="AC151" s="70"/>
      <c r="AD151" s="12"/>
      <c r="AE151" s="12"/>
      <c r="AF151" s="58"/>
      <c r="AG151" s="23">
        <v>8</v>
      </c>
      <c r="AH151" s="24">
        <v>13</v>
      </c>
      <c r="AI151" s="25" t="s">
        <v>49</v>
      </c>
      <c r="AJ151" s="13"/>
      <c r="AK151" s="13"/>
      <c r="AL151" s="17">
        <v>0</v>
      </c>
      <c r="AM151" s="15" t="s">
        <v>50</v>
      </c>
      <c r="AN151" s="12" t="s">
        <v>51</v>
      </c>
      <c r="AO151" s="12"/>
      <c r="AP151" s="17"/>
      <c r="AQ151" s="17"/>
      <c r="AR151" s="17"/>
      <c r="AS151" s="17" t="s">
        <v>311</v>
      </c>
      <c r="AU15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100160, 'Б-100160-13',date'2016-03-02',3, 1, 1, 'RUR', 1, 18, date'2016-03-06', date'2016-03-07', 1001601, 1, to_date('2016-03-07 00:00:00','YYYY-MM-DD HH24:MI:SS'), 100000, 18000, 0, 249, 0, 'c1', 8,null);insert into xxxx_client_discount_m  (ID,CLIENT_ID,CLIENT_AVG_DISCOUNT,DT) values (s_xxxx_client_discount_m.NEXTVAL,249, 13, date'2014-03-01');</v>
      </c>
    </row>
    <row r="152" spans="1:47" s="329" customFormat="1" ht="15" customHeight="1" x14ac:dyDescent="0.3">
      <c r="A152" s="375">
        <v>29</v>
      </c>
      <c r="B152" s="439"/>
      <c r="C152" s="12" t="str">
        <f t="shared" si="88"/>
        <v>100029</v>
      </c>
      <c r="D152" s="12" t="str">
        <f t="shared" si="89"/>
        <v>100029/13</v>
      </c>
      <c r="E152" s="158" t="s">
        <v>251</v>
      </c>
      <c r="F152" s="158" t="s">
        <v>252</v>
      </c>
      <c r="G152" s="377">
        <v>8</v>
      </c>
      <c r="H152" s="379">
        <v>100161</v>
      </c>
      <c r="I152" s="15" t="str">
        <f t="shared" si="90"/>
        <v>Б-100161-13</v>
      </c>
      <c r="J152" s="381">
        <v>3</v>
      </c>
      <c r="K152" s="12">
        <v>2</v>
      </c>
      <c r="L152" s="12" t="s">
        <v>42</v>
      </c>
      <c r="M152" s="16">
        <v>1</v>
      </c>
      <c r="N152" s="12">
        <v>18</v>
      </c>
      <c r="O152" s="13" t="s">
        <v>168</v>
      </c>
      <c r="P152" s="13" t="s">
        <v>234</v>
      </c>
      <c r="Q152" s="13" t="s">
        <v>235</v>
      </c>
      <c r="R152" s="17" t="str">
        <f t="shared" ref="R152:R163" si="96">H152&amp;"1"</f>
        <v>1001611</v>
      </c>
      <c r="S152" s="15">
        <v>1</v>
      </c>
      <c r="T152" s="13" t="s">
        <v>140</v>
      </c>
      <c r="U152" s="12">
        <v>90000</v>
      </c>
      <c r="V152" s="12">
        <f t="shared" ref="V152:V163" si="97">U152*0.18</f>
        <v>16200</v>
      </c>
      <c r="W152" s="12">
        <v>0</v>
      </c>
      <c r="X152" s="384">
        <v>250</v>
      </c>
      <c r="Y152" s="19" t="s">
        <v>47</v>
      </c>
      <c r="Z152" s="20">
        <f t="shared" ref="Z152:Z163" si="98">U152-V152</f>
        <v>73800</v>
      </c>
      <c r="AA152" s="21"/>
      <c r="AB152" s="22"/>
      <c r="AC152" s="70"/>
      <c r="AD152" s="12"/>
      <c r="AE152" s="12"/>
      <c r="AF152" s="58"/>
      <c r="AG152" s="23">
        <v>8</v>
      </c>
      <c r="AH152" s="27">
        <v>7</v>
      </c>
      <c r="AI152" s="25" t="s">
        <v>49</v>
      </c>
      <c r="AJ152" s="13"/>
      <c r="AK152" s="13"/>
      <c r="AL152" s="17">
        <v>0</v>
      </c>
      <c r="AM152" s="15" t="s">
        <v>50</v>
      </c>
      <c r="AN152" s="12" t="s">
        <v>51</v>
      </c>
      <c r="AO152" s="12"/>
      <c r="AP152" s="17"/>
      <c r="AQ152" s="17"/>
      <c r="AR152" s="17"/>
      <c r="AS152" s="17"/>
      <c r="AU15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100161, 'Б-100161-13',date'2016-03-03',3, 2, 2, 'RUR', 1, 18, date'2016-03-06', date'2016-03-07', 1001611, 1, to_date('2016-03-08 00:00:00','YYYY-MM-DD HH24:MI:SS'), 90000, 16200, 0, 250, 0, 'c1', 8,null);insert into xxxx_client_discount_m  (ID,CLIENT_ID,CLIENT_AVG_DISCOUNT,DT) values (s_xxxx_client_discount_m.NEXTVAL,250, 7, date'2014-03-01');</v>
      </c>
    </row>
    <row r="153" spans="1:47" s="329" customFormat="1" ht="15" customHeight="1" x14ac:dyDescent="0.3">
      <c r="A153" s="375">
        <v>29</v>
      </c>
      <c r="B153" s="439"/>
      <c r="C153" s="12" t="str">
        <f t="shared" si="88"/>
        <v>100029</v>
      </c>
      <c r="D153" s="12" t="str">
        <f t="shared" si="89"/>
        <v>100029/13</v>
      </c>
      <c r="E153" s="158" t="s">
        <v>251</v>
      </c>
      <c r="F153" s="158" t="s">
        <v>252</v>
      </c>
      <c r="G153" s="377">
        <v>8</v>
      </c>
      <c r="H153" s="379">
        <v>100162</v>
      </c>
      <c r="I153" s="15" t="str">
        <f t="shared" si="90"/>
        <v>Б-100162-13</v>
      </c>
      <c r="J153" s="381">
        <v>3</v>
      </c>
      <c r="K153" s="12">
        <v>7</v>
      </c>
      <c r="L153" s="12" t="s">
        <v>42</v>
      </c>
      <c r="M153" s="16">
        <v>1</v>
      </c>
      <c r="N153" s="12">
        <v>18</v>
      </c>
      <c r="O153" s="13" t="s">
        <v>168</v>
      </c>
      <c r="P153" s="13" t="s">
        <v>234</v>
      </c>
      <c r="Q153" s="13" t="s">
        <v>235</v>
      </c>
      <c r="R153" s="17" t="str">
        <f t="shared" si="96"/>
        <v>1001621</v>
      </c>
      <c r="S153" s="15">
        <v>1</v>
      </c>
      <c r="T153" s="13" t="s">
        <v>140</v>
      </c>
      <c r="U153" s="12">
        <v>90000</v>
      </c>
      <c r="V153" s="12">
        <f t="shared" si="97"/>
        <v>16200</v>
      </c>
      <c r="W153" s="12">
        <v>0</v>
      </c>
      <c r="X153" s="384">
        <v>251</v>
      </c>
      <c r="Y153" s="19" t="s">
        <v>47</v>
      </c>
      <c r="Z153" s="20">
        <f t="shared" si="98"/>
        <v>73800</v>
      </c>
      <c r="AA153" s="21"/>
      <c r="AB153" s="22"/>
      <c r="AC153" s="70"/>
      <c r="AD153" s="12"/>
      <c r="AE153" s="12"/>
      <c r="AF153" s="58"/>
      <c r="AG153" s="23">
        <v>8</v>
      </c>
      <c r="AH153" s="27">
        <v>7</v>
      </c>
      <c r="AI153" s="25" t="s">
        <v>49</v>
      </c>
      <c r="AJ153" s="13"/>
      <c r="AK153" s="13"/>
      <c r="AL153" s="17">
        <v>0</v>
      </c>
      <c r="AM153" s="15" t="s">
        <v>50</v>
      </c>
      <c r="AN153" s="12" t="s">
        <v>51</v>
      </c>
      <c r="AO153" s="12"/>
      <c r="AP153" s="17"/>
      <c r="AQ153" s="17"/>
      <c r="AR153" s="17"/>
      <c r="AS153" s="171"/>
      <c r="AU15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100162, 'Б-100162-13',date'2016-03-03',3, 7, 7, 'RUR', 1, 18, date'2016-03-06', date'2016-03-07', 1001621, 1, to_date('2016-03-08 00:00:00','YYYY-MM-DD HH24:MI:SS'), 90000, 16200, 0, 251, 0, 'c1', 8,null);insert into xxxx_client_discount_m  (ID,CLIENT_ID,CLIENT_AVG_DISCOUNT,DT) values (s_xxxx_client_discount_m.NEXTVAL,251, 7, date'2014-03-01');</v>
      </c>
    </row>
    <row r="154" spans="1:47" s="329" customFormat="1" ht="15" customHeight="1" x14ac:dyDescent="0.3">
      <c r="A154" s="375">
        <v>29</v>
      </c>
      <c r="B154" s="439"/>
      <c r="C154" s="12" t="str">
        <f t="shared" si="88"/>
        <v>100029</v>
      </c>
      <c r="D154" s="12" t="str">
        <f t="shared" si="89"/>
        <v>100029/13</v>
      </c>
      <c r="E154" s="158" t="s">
        <v>251</v>
      </c>
      <c r="F154" s="12" t="s">
        <v>252</v>
      </c>
      <c r="G154" s="377">
        <v>8</v>
      </c>
      <c r="H154" s="379">
        <v>100163</v>
      </c>
      <c r="I154" s="15" t="str">
        <f t="shared" si="90"/>
        <v>Б-100163-13</v>
      </c>
      <c r="J154" s="381">
        <v>3</v>
      </c>
      <c r="K154" s="28">
        <v>7</v>
      </c>
      <c r="L154" s="12" t="s">
        <v>42</v>
      </c>
      <c r="M154" s="16">
        <v>1</v>
      </c>
      <c r="N154" s="12">
        <v>18</v>
      </c>
      <c r="O154" s="13" t="s">
        <v>169</v>
      </c>
      <c r="P154" s="13" t="s">
        <v>234</v>
      </c>
      <c r="Q154" s="13" t="s">
        <v>235</v>
      </c>
      <c r="R154" s="17" t="str">
        <f t="shared" si="96"/>
        <v>1001631</v>
      </c>
      <c r="S154" s="15">
        <v>1</v>
      </c>
      <c r="T154" s="13" t="s">
        <v>141</v>
      </c>
      <c r="U154" s="12">
        <v>80000</v>
      </c>
      <c r="V154" s="12">
        <f t="shared" si="97"/>
        <v>14400</v>
      </c>
      <c r="W154" s="12">
        <v>0</v>
      </c>
      <c r="X154" s="384">
        <v>252</v>
      </c>
      <c r="Y154" s="19" t="s">
        <v>47</v>
      </c>
      <c r="Z154" s="20">
        <f t="shared" si="98"/>
        <v>65600</v>
      </c>
      <c r="AA154" s="21"/>
      <c r="AB154" s="22"/>
      <c r="AC154" s="70"/>
      <c r="AD154" s="12"/>
      <c r="AE154" s="12"/>
      <c r="AF154" s="58"/>
      <c r="AG154" s="23">
        <v>8</v>
      </c>
      <c r="AH154" s="30">
        <v>20</v>
      </c>
      <c r="AI154" s="25" t="s">
        <v>49</v>
      </c>
      <c r="AJ154" s="13"/>
      <c r="AK154" s="13"/>
      <c r="AL154" s="17">
        <v>0</v>
      </c>
      <c r="AM154" s="15" t="s">
        <v>50</v>
      </c>
      <c r="AN154" s="12" t="s">
        <v>51</v>
      </c>
      <c r="AO154" s="12"/>
      <c r="AP154" s="17"/>
      <c r="AQ154" s="17"/>
      <c r="AR154" s="17"/>
      <c r="AS154" s="17"/>
      <c r="AU154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100163, 'Б-100163-13',date'2016-03-04',3, 7, 7, 'RUR', 1, 18, date'2016-03-06', date'2016-03-07', 1001631, 1, to_date('2016-03-09 00:00:00','YYYY-MM-DD HH24:MI:SS'), 80000, 14400, 0, 252, 0, 'c1', 8,null);insert into xxxx_client_discount_m  (ID,CLIENT_ID,CLIENT_AVG_DISCOUNT,DT) values (s_xxxx_client_discount_m.NEXTVAL,252, 20, date'2014-03-01');</v>
      </c>
    </row>
    <row r="155" spans="1:47" s="329" customFormat="1" ht="15" customHeight="1" x14ac:dyDescent="0.3">
      <c r="A155" s="375">
        <v>29</v>
      </c>
      <c r="B155" s="439"/>
      <c r="C155" s="33" t="str">
        <f t="shared" si="88"/>
        <v>100029</v>
      </c>
      <c r="D155" s="33" t="str">
        <f t="shared" si="89"/>
        <v>100029/13</v>
      </c>
      <c r="E155" s="159" t="s">
        <v>251</v>
      </c>
      <c r="F155" s="159" t="s">
        <v>252</v>
      </c>
      <c r="G155" s="377">
        <v>8</v>
      </c>
      <c r="H155" s="379">
        <v>100164</v>
      </c>
      <c r="I155" s="33" t="str">
        <f t="shared" si="90"/>
        <v>Б-100164-13</v>
      </c>
      <c r="J155" s="381">
        <v>3</v>
      </c>
      <c r="K155" s="35">
        <v>12</v>
      </c>
      <c r="L155" s="33" t="s">
        <v>42</v>
      </c>
      <c r="M155" s="36">
        <v>1</v>
      </c>
      <c r="N155" s="33">
        <v>18</v>
      </c>
      <c r="O155" s="34" t="s">
        <v>170</v>
      </c>
      <c r="P155" s="34" t="s">
        <v>234</v>
      </c>
      <c r="Q155" s="34" t="s">
        <v>235</v>
      </c>
      <c r="R155" s="17" t="str">
        <f t="shared" si="96"/>
        <v>1001641</v>
      </c>
      <c r="S155" s="33">
        <v>1</v>
      </c>
      <c r="T155" s="34" t="s">
        <v>142</v>
      </c>
      <c r="U155" s="33">
        <v>60000</v>
      </c>
      <c r="V155" s="33">
        <f t="shared" si="97"/>
        <v>10800</v>
      </c>
      <c r="W155" s="33">
        <v>0</v>
      </c>
      <c r="X155" s="384">
        <v>253</v>
      </c>
      <c r="Y155" s="38" t="s">
        <v>47</v>
      </c>
      <c r="Z155" s="106">
        <f t="shared" si="98"/>
        <v>49200</v>
      </c>
      <c r="AA155" s="39"/>
      <c r="AB155" s="288"/>
      <c r="AC155" s="73"/>
      <c r="AD155" s="33"/>
      <c r="AE155" s="33"/>
      <c r="AF155" s="179"/>
      <c r="AG155" s="41">
        <v>8</v>
      </c>
      <c r="AH155" s="42">
        <v>13</v>
      </c>
      <c r="AI155" s="43" t="s">
        <v>49</v>
      </c>
      <c r="AJ155" s="34"/>
      <c r="AK155" s="34"/>
      <c r="AL155" s="37">
        <v>0</v>
      </c>
      <c r="AM155" s="33" t="s">
        <v>50</v>
      </c>
      <c r="AN155" s="33" t="s">
        <v>51</v>
      </c>
      <c r="AO155" s="33"/>
      <c r="AP155" s="37"/>
      <c r="AQ155" s="37"/>
      <c r="AR155" s="37"/>
      <c r="AS155" s="37" t="s">
        <v>312</v>
      </c>
      <c r="AU155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8, 100164, 'Б-100164-13',date'2016-03-05',3, 12, 12, 'RUR', 1, 18, date'2016-03-06', date'2016-03-07', 1001641, 1, to_date('2016-03-11 00:00:00','YYYY-MM-DD HH24:MI:SS'), 60000, 10800, 0, 253, 0, 'c1', 8,null);insert into xxxx_client_discount_m  (ID,CLIENT_ID,CLIENT_AVG_DISCOUNT,DT) values (s_xxxx_client_discount_m.NEXTVAL,253, 13, date'2014-03-01');</v>
      </c>
    </row>
    <row r="156" spans="1:47" s="329" customFormat="1" ht="15" customHeight="1" x14ac:dyDescent="0.3">
      <c r="A156" s="375">
        <v>30</v>
      </c>
      <c r="B156" s="439"/>
      <c r="C156" s="220" t="str">
        <f t="shared" si="88"/>
        <v>100030</v>
      </c>
      <c r="D156" s="220" t="str">
        <f t="shared" si="89"/>
        <v>100030/13</v>
      </c>
      <c r="E156" s="221" t="s">
        <v>251</v>
      </c>
      <c r="F156" s="221" t="s">
        <v>252</v>
      </c>
      <c r="G156" s="377">
        <v>8</v>
      </c>
      <c r="H156" s="379">
        <v>100165</v>
      </c>
      <c r="I156" s="222" t="str">
        <f t="shared" si="90"/>
        <v>Б-100165-13</v>
      </c>
      <c r="J156" s="381">
        <v>3</v>
      </c>
      <c r="K156" s="220">
        <v>25</v>
      </c>
      <c r="L156" s="220" t="s">
        <v>42</v>
      </c>
      <c r="M156" s="223">
        <v>1</v>
      </c>
      <c r="N156" s="220">
        <v>18</v>
      </c>
      <c r="O156" s="221" t="s">
        <v>169</v>
      </c>
      <c r="P156" s="221" t="s">
        <v>234</v>
      </c>
      <c r="Q156" s="221" t="s">
        <v>235</v>
      </c>
      <c r="R156" s="17" t="str">
        <f t="shared" si="96"/>
        <v>1001651</v>
      </c>
      <c r="S156" s="185">
        <v>4</v>
      </c>
      <c r="T156" s="221" t="s">
        <v>141</v>
      </c>
      <c r="U156" s="220">
        <v>20000</v>
      </c>
      <c r="V156" s="220">
        <f t="shared" si="97"/>
        <v>3600</v>
      </c>
      <c r="W156" s="220">
        <v>0</v>
      </c>
      <c r="X156" s="384">
        <v>254</v>
      </c>
      <c r="Y156" s="225" t="s">
        <v>47</v>
      </c>
      <c r="Z156" s="20">
        <f t="shared" si="98"/>
        <v>16400</v>
      </c>
      <c r="AA156" s="21"/>
      <c r="AB156" s="22">
        <f>AC156/1.18</f>
        <v>8474.5762711864409</v>
      </c>
      <c r="AC156" s="224">
        <f t="shared" ref="AC156:AC163" si="99">U156*0.5</f>
        <v>10000</v>
      </c>
      <c r="AD156" s="220"/>
      <c r="AE156" s="220"/>
      <c r="AF156" s="221" t="s">
        <v>231</v>
      </c>
      <c r="AG156" s="227">
        <v>8</v>
      </c>
      <c r="AH156" s="224">
        <v>20</v>
      </c>
      <c r="AI156" s="221" t="s">
        <v>49</v>
      </c>
      <c r="AJ156" s="221"/>
      <c r="AK156" s="221"/>
      <c r="AL156" s="224">
        <v>0</v>
      </c>
      <c r="AM156" s="222" t="s">
        <v>50</v>
      </c>
      <c r="AN156" s="220" t="s">
        <v>51</v>
      </c>
      <c r="AO156" s="220"/>
      <c r="AP156" s="224"/>
      <c r="AQ156" s="224"/>
      <c r="AR156" s="224"/>
      <c r="AS156" s="224" t="s">
        <v>313</v>
      </c>
      <c r="AU156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8, 100165, 'Б-100165-13',date'2016-03-04',3, 25, 25, 'RUR', 1, 18, date'2016-03-06', date'2016-03-07', 1001651, 4, to_date('2016-03-09 00:00:00','YYYY-MM-DD HH24:MI:SS'), 20000, 3600, 0, 254, 0, 'c1', 8,null);insert into xxxx_oebs_cash_payment_test (ID, INVOICE_ID, OEBS_PAYMENT, DOC_DATE, COMISS_DATE) values (s_xxxx_oebs_cash_payment_test.NEXTVAL, 100165, 10000, to_date('2016-03-09 00:00:00','YYYY-MM-DD HH24:MI:SS'), date'2016-03-31' );insert into xxxx_client_discount_m  (ID,CLIENT_ID,CLIENT_AVG_DISCOUNT,DT) values (s_xxxx_client_discount_m.NEXTVAL,254, 20, date'2014-03-01');</v>
      </c>
    </row>
    <row r="157" spans="1:47" s="329" customFormat="1" ht="15" customHeight="1" x14ac:dyDescent="0.3">
      <c r="A157" s="375">
        <v>30</v>
      </c>
      <c r="B157" s="439"/>
      <c r="C157" s="229" t="str">
        <f t="shared" si="88"/>
        <v>100030</v>
      </c>
      <c r="D157" s="229" t="str">
        <f t="shared" si="89"/>
        <v>100030/13</v>
      </c>
      <c r="E157" s="230" t="s">
        <v>251</v>
      </c>
      <c r="F157" s="230" t="s">
        <v>252</v>
      </c>
      <c r="G157" s="377">
        <v>8</v>
      </c>
      <c r="H157" s="379">
        <v>100166</v>
      </c>
      <c r="I157" s="229" t="str">
        <f t="shared" si="90"/>
        <v>Б-100166-13</v>
      </c>
      <c r="J157" s="381">
        <v>3</v>
      </c>
      <c r="K157" s="229">
        <v>25</v>
      </c>
      <c r="L157" s="229" t="s">
        <v>42</v>
      </c>
      <c r="M157" s="231">
        <v>1</v>
      </c>
      <c r="N157" s="229">
        <v>18</v>
      </c>
      <c r="O157" s="230" t="s">
        <v>170</v>
      </c>
      <c r="P157" s="230" t="s">
        <v>234</v>
      </c>
      <c r="Q157" s="230" t="s">
        <v>235</v>
      </c>
      <c r="R157" s="17" t="str">
        <f t="shared" si="96"/>
        <v>1001661</v>
      </c>
      <c r="S157" s="229">
        <v>1</v>
      </c>
      <c r="T157" s="230" t="s">
        <v>142</v>
      </c>
      <c r="U157" s="229">
        <v>60970</v>
      </c>
      <c r="V157" s="229">
        <f t="shared" si="97"/>
        <v>10974.6</v>
      </c>
      <c r="W157" s="229">
        <v>0</v>
      </c>
      <c r="X157" s="384">
        <v>255</v>
      </c>
      <c r="Y157" s="233" t="s">
        <v>47</v>
      </c>
      <c r="Z157" s="106">
        <f t="shared" si="98"/>
        <v>49995.4</v>
      </c>
      <c r="AA157" s="52"/>
      <c r="AB157" s="288">
        <f>AC157/1.18</f>
        <v>25834.745762711867</v>
      </c>
      <c r="AC157" s="232">
        <f t="shared" si="99"/>
        <v>30485</v>
      </c>
      <c r="AD157" s="229"/>
      <c r="AE157" s="229"/>
      <c r="AF157" s="230" t="s">
        <v>231</v>
      </c>
      <c r="AG157" s="235">
        <v>8</v>
      </c>
      <c r="AH157" s="232">
        <v>13</v>
      </c>
      <c r="AI157" s="230" t="s">
        <v>49</v>
      </c>
      <c r="AJ157" s="230"/>
      <c r="AK157" s="230"/>
      <c r="AL157" s="232">
        <v>0</v>
      </c>
      <c r="AM157" s="229" t="s">
        <v>50</v>
      </c>
      <c r="AN157" s="229" t="s">
        <v>51</v>
      </c>
      <c r="AO157" s="229"/>
      <c r="AP157" s="232"/>
      <c r="AQ157" s="232"/>
      <c r="AR157" s="232"/>
      <c r="AS157" s="232" t="s">
        <v>273</v>
      </c>
      <c r="AU157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8, 100166, 'Б-100166-13',date'2016-03-05',3, 25, 25, 'RUR', 1, 18, date'2016-03-06', date'2016-03-07', 1001661, 1, to_date('2016-03-11 00:00:00','YYYY-MM-DD HH24:MI:SS'), 60970, 10974.6, 0, 255, 0, 'c1', 8,null);insert into xxxx_oebs_cash_payment_test (ID, INVOICE_ID, OEBS_PAYMENT, DOC_DATE, COMISS_DATE) values (s_xxxx_oebs_cash_payment_test.NEXTVAL, 100166, 30485, to_date('2016-03-11 00:00:00','YYYY-MM-DD HH24:MI:SS'), date'2016-03-31' );insert into xxxx_client_discount_m  (ID,CLIENT_ID,CLIENT_AVG_DISCOUNT,DT) values (s_xxxx_client_discount_m.NEXTVAL,255, 13, date'2014-03-01');</v>
      </c>
    </row>
    <row r="158" spans="1:47" s="329" customFormat="1" ht="15" customHeight="1" x14ac:dyDescent="0.3">
      <c r="A158" s="375">
        <v>31</v>
      </c>
      <c r="B158" s="439"/>
      <c r="C158" s="12" t="str">
        <f t="shared" si="88"/>
        <v>100031</v>
      </c>
      <c r="D158" s="12" t="str">
        <f t="shared" si="89"/>
        <v>100031/13</v>
      </c>
      <c r="E158" s="158" t="s">
        <v>251</v>
      </c>
      <c r="F158" s="158" t="s">
        <v>252</v>
      </c>
      <c r="G158" s="377">
        <v>8</v>
      </c>
      <c r="H158" s="379">
        <v>100167</v>
      </c>
      <c r="I158" s="15" t="str">
        <f t="shared" si="90"/>
        <v>Б-100167-13</v>
      </c>
      <c r="J158" s="381">
        <v>3</v>
      </c>
      <c r="K158" s="12">
        <v>1</v>
      </c>
      <c r="L158" s="12" t="s">
        <v>42</v>
      </c>
      <c r="M158" s="16">
        <v>1</v>
      </c>
      <c r="N158" s="12">
        <v>18</v>
      </c>
      <c r="O158" s="13" t="s">
        <v>167</v>
      </c>
      <c r="P158" s="13" t="s">
        <v>234</v>
      </c>
      <c r="Q158" s="13" t="s">
        <v>235</v>
      </c>
      <c r="R158" s="17" t="str">
        <f t="shared" si="96"/>
        <v>1001671</v>
      </c>
      <c r="S158" s="15">
        <v>1</v>
      </c>
      <c r="T158" s="13" t="s">
        <v>139</v>
      </c>
      <c r="U158" s="12">
        <v>100000</v>
      </c>
      <c r="V158" s="12">
        <f t="shared" si="97"/>
        <v>18000</v>
      </c>
      <c r="W158" s="12">
        <v>0</v>
      </c>
      <c r="X158" s="384">
        <v>256</v>
      </c>
      <c r="Y158" s="19" t="s">
        <v>47</v>
      </c>
      <c r="Z158" s="20">
        <f t="shared" si="98"/>
        <v>82000</v>
      </c>
      <c r="AA158" s="21"/>
      <c r="AB158" s="22"/>
      <c r="AC158" s="14">
        <f t="shared" si="99"/>
        <v>50000</v>
      </c>
      <c r="AD158" s="12"/>
      <c r="AE158" s="12"/>
      <c r="AF158" s="158" t="s">
        <v>231</v>
      </c>
      <c r="AG158" s="23">
        <v>8</v>
      </c>
      <c r="AH158" s="24">
        <v>13</v>
      </c>
      <c r="AI158" s="25" t="s">
        <v>49</v>
      </c>
      <c r="AJ158" s="13"/>
      <c r="AK158" s="13"/>
      <c r="AL158" s="17">
        <v>0</v>
      </c>
      <c r="AM158" s="15" t="s">
        <v>50</v>
      </c>
      <c r="AN158" s="12" t="s">
        <v>51</v>
      </c>
      <c r="AO158" s="12"/>
      <c r="AP158" s="17"/>
      <c r="AQ158" s="17"/>
      <c r="AR158" s="17"/>
      <c r="AS158" s="17" t="s">
        <v>346</v>
      </c>
      <c r="AT158" s="15"/>
      <c r="AU158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100167, 'Б-100167-13',date'2016-03-02',3, 1, 1, 'RUR', 1, 18, date'2016-03-06', date'2016-03-07', 1001671, 1, to_date('2016-03-07 00:00:00','YYYY-MM-DD HH24:MI:SS'), 100000, 18000, 0, 256, 0, 'c1', 8,null);insert into xxxx_oebs_cash_payment_test (ID, INVOICE_ID, OEBS_PAYMENT, DOC_DATE, COMISS_DATE) values (s_xxxx_oebs_cash_payment_test.NEXTVAL, 100167, 50000, to_date('2016-03-07 00:00:00','YYYY-MM-DD HH24:MI:SS'), date'2016-03-31' );insert into xxxx_client_discount_m  (ID,CLIENT_ID,CLIENT_AVG_DISCOUNT,DT) values (s_xxxx_client_discount_m.NEXTVAL,256, 13, date'2014-03-01');</v>
      </c>
    </row>
    <row r="159" spans="1:47" s="329" customFormat="1" ht="15" customHeight="1" x14ac:dyDescent="0.3">
      <c r="A159" s="375">
        <v>31</v>
      </c>
      <c r="B159" s="439"/>
      <c r="C159" s="12" t="str">
        <f t="shared" si="88"/>
        <v>100031</v>
      </c>
      <c r="D159" s="12" t="str">
        <f t="shared" si="89"/>
        <v>100031/13</v>
      </c>
      <c r="E159" s="158" t="s">
        <v>251</v>
      </c>
      <c r="F159" s="158" t="s">
        <v>252</v>
      </c>
      <c r="G159" s="377">
        <v>8</v>
      </c>
      <c r="H159" s="379">
        <v>100168</v>
      </c>
      <c r="I159" s="15" t="str">
        <f t="shared" si="90"/>
        <v>Б-100168-13</v>
      </c>
      <c r="J159" s="381">
        <v>3</v>
      </c>
      <c r="K159" s="12">
        <v>2</v>
      </c>
      <c r="L159" s="12" t="s">
        <v>42</v>
      </c>
      <c r="M159" s="16">
        <v>1</v>
      </c>
      <c r="N159" s="12">
        <v>18</v>
      </c>
      <c r="O159" s="13" t="s">
        <v>168</v>
      </c>
      <c r="P159" s="13" t="s">
        <v>234</v>
      </c>
      <c r="Q159" s="13" t="s">
        <v>235</v>
      </c>
      <c r="R159" s="17" t="str">
        <f t="shared" si="96"/>
        <v>1001681</v>
      </c>
      <c r="S159" s="15">
        <v>1</v>
      </c>
      <c r="T159" s="13" t="s">
        <v>140</v>
      </c>
      <c r="U159" s="12">
        <v>90000</v>
      </c>
      <c r="V159" s="12">
        <f t="shared" si="97"/>
        <v>16200</v>
      </c>
      <c r="W159" s="12">
        <v>0</v>
      </c>
      <c r="X159" s="384">
        <v>257</v>
      </c>
      <c r="Y159" s="19" t="s">
        <v>47</v>
      </c>
      <c r="Z159" s="20">
        <f t="shared" si="98"/>
        <v>73800</v>
      </c>
      <c r="AA159" s="21"/>
      <c r="AB159" s="26"/>
      <c r="AC159" s="14">
        <f t="shared" si="99"/>
        <v>45000</v>
      </c>
      <c r="AD159" s="12"/>
      <c r="AE159" s="12"/>
      <c r="AF159" s="158" t="s">
        <v>231</v>
      </c>
      <c r="AG159" s="23">
        <v>8</v>
      </c>
      <c r="AH159" s="27">
        <v>7</v>
      </c>
      <c r="AI159" s="25" t="s">
        <v>49</v>
      </c>
      <c r="AJ159" s="13"/>
      <c r="AK159" s="13"/>
      <c r="AL159" s="17">
        <v>0</v>
      </c>
      <c r="AM159" s="15" t="s">
        <v>50</v>
      </c>
      <c r="AN159" s="12" t="s">
        <v>51</v>
      </c>
      <c r="AO159" s="12"/>
      <c r="AP159" s="17"/>
      <c r="AQ159" s="17"/>
      <c r="AR159" s="17"/>
      <c r="AS159" s="17" t="s">
        <v>337</v>
      </c>
      <c r="AT159" s="15"/>
      <c r="AU159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100168, 'Б-100168-13',date'2016-03-03',3, 2, 2, 'RUR', 1, 18, date'2016-03-06', date'2016-03-07', 1001681, 1, to_date('2016-03-08 00:00:00','YYYY-MM-DD HH24:MI:SS'), 90000, 16200, 0, 257, 0, 'c1', 8,null);insert into xxxx_oebs_cash_payment_test (ID, INVOICE_ID, OEBS_PAYMENT, DOC_DATE, COMISS_DATE) values (s_xxxx_oebs_cash_payment_test.NEXTVAL, 100168, 45000, to_date('2016-03-08 00:00:00','YYYY-MM-DD HH24:MI:SS'), date'2016-03-31' );insert into xxxx_client_discount_m  (ID,CLIENT_ID,CLIENT_AVG_DISCOUNT,DT) values (s_xxxx_client_discount_m.NEXTVAL,257, 7, date'2014-03-01');</v>
      </c>
    </row>
    <row r="160" spans="1:47" s="329" customFormat="1" ht="15" customHeight="1" x14ac:dyDescent="0.3">
      <c r="A160" s="375">
        <v>31</v>
      </c>
      <c r="B160" s="439"/>
      <c r="C160" s="12" t="str">
        <f t="shared" si="88"/>
        <v>100031</v>
      </c>
      <c r="D160" s="12" t="str">
        <f t="shared" si="89"/>
        <v>100031/13</v>
      </c>
      <c r="E160" s="158" t="s">
        <v>251</v>
      </c>
      <c r="F160" s="158" t="s">
        <v>252</v>
      </c>
      <c r="G160" s="377">
        <v>8</v>
      </c>
      <c r="H160" s="379">
        <v>100169</v>
      </c>
      <c r="I160" s="15" t="str">
        <f t="shared" si="90"/>
        <v>Б-100169-13</v>
      </c>
      <c r="J160" s="381">
        <v>3</v>
      </c>
      <c r="K160" s="12">
        <v>2</v>
      </c>
      <c r="L160" s="12" t="s">
        <v>42</v>
      </c>
      <c r="M160" s="16">
        <v>1</v>
      </c>
      <c r="N160" s="12">
        <v>18</v>
      </c>
      <c r="O160" s="13" t="s">
        <v>168</v>
      </c>
      <c r="P160" s="13" t="s">
        <v>234</v>
      </c>
      <c r="Q160" s="13" t="s">
        <v>235</v>
      </c>
      <c r="R160" s="17" t="str">
        <f t="shared" si="96"/>
        <v>1001691</v>
      </c>
      <c r="S160" s="15">
        <v>1</v>
      </c>
      <c r="T160" s="13" t="s">
        <v>140</v>
      </c>
      <c r="U160" s="12">
        <v>90000</v>
      </c>
      <c r="V160" s="12">
        <f t="shared" si="97"/>
        <v>16200</v>
      </c>
      <c r="W160" s="12">
        <v>0</v>
      </c>
      <c r="X160" s="384">
        <v>258</v>
      </c>
      <c r="Y160" s="19" t="s">
        <v>47</v>
      </c>
      <c r="Z160" s="20">
        <f t="shared" si="98"/>
        <v>73800</v>
      </c>
      <c r="AA160" s="21"/>
      <c r="AB160" s="26"/>
      <c r="AC160" s="14">
        <f t="shared" si="99"/>
        <v>45000</v>
      </c>
      <c r="AD160" s="12"/>
      <c r="AE160" s="12"/>
      <c r="AF160" s="158" t="s">
        <v>231</v>
      </c>
      <c r="AG160" s="23">
        <v>8</v>
      </c>
      <c r="AH160" s="27">
        <v>7</v>
      </c>
      <c r="AI160" s="25" t="s">
        <v>49</v>
      </c>
      <c r="AJ160" s="13"/>
      <c r="AK160" s="13"/>
      <c r="AL160" s="17">
        <v>0</v>
      </c>
      <c r="AM160" s="15" t="s">
        <v>50</v>
      </c>
      <c r="AN160" s="12" t="s">
        <v>51</v>
      </c>
      <c r="AO160" s="12"/>
      <c r="AP160" s="17"/>
      <c r="AQ160" s="17"/>
      <c r="AR160" s="17"/>
      <c r="AS160" s="17"/>
      <c r="AT160" s="15"/>
      <c r="AU160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100169, 'Б-100169-13',date'2016-03-03',3, 2, 2, 'RUR', 1, 18, date'2016-03-06', date'2016-03-07', 1001691, 1, to_date('2016-03-08 00:00:00','YYYY-MM-DD HH24:MI:SS'), 90000, 16200, 0, 258, 0, 'c1', 8,null);insert into xxxx_oebs_cash_payment_test (ID, INVOICE_ID, OEBS_PAYMENT, DOC_DATE, COMISS_DATE) values (s_xxxx_oebs_cash_payment_test.NEXTVAL, 100169, 45000, to_date('2016-03-08 00:00:00','YYYY-MM-DD HH24:MI:SS'), date'2016-03-31' );insert into xxxx_client_discount_m  (ID,CLIENT_ID,CLIENT_AVG_DISCOUNT,DT) values (s_xxxx_client_discount_m.NEXTVAL,258, 7, date'2014-03-01');</v>
      </c>
    </row>
    <row r="161" spans="1:47" s="329" customFormat="1" ht="15" customHeight="1" x14ac:dyDescent="0.3">
      <c r="A161" s="375">
        <v>31</v>
      </c>
      <c r="B161" s="439"/>
      <c r="C161" s="12" t="str">
        <f t="shared" si="88"/>
        <v>100031</v>
      </c>
      <c r="D161" s="12" t="str">
        <f t="shared" si="89"/>
        <v>100031/13</v>
      </c>
      <c r="E161" s="158" t="s">
        <v>251</v>
      </c>
      <c r="F161" s="158" t="s">
        <v>252</v>
      </c>
      <c r="G161" s="377">
        <v>8</v>
      </c>
      <c r="H161" s="379">
        <v>100170</v>
      </c>
      <c r="I161" s="15" t="str">
        <f t="shared" si="90"/>
        <v>Б-100170-13</v>
      </c>
      <c r="J161" s="381">
        <v>3</v>
      </c>
      <c r="K161" s="12">
        <v>7</v>
      </c>
      <c r="L161" s="12" t="s">
        <v>42</v>
      </c>
      <c r="M161" s="16">
        <v>1</v>
      </c>
      <c r="N161" s="12">
        <v>18</v>
      </c>
      <c r="O161" s="13" t="s">
        <v>168</v>
      </c>
      <c r="P161" s="13" t="s">
        <v>234</v>
      </c>
      <c r="Q161" s="13" t="s">
        <v>235</v>
      </c>
      <c r="R161" s="17" t="str">
        <f t="shared" si="96"/>
        <v>1001701</v>
      </c>
      <c r="S161" s="15">
        <v>1</v>
      </c>
      <c r="T161" s="13" t="s">
        <v>140</v>
      </c>
      <c r="U161" s="12">
        <v>90000</v>
      </c>
      <c r="V161" s="12">
        <f t="shared" si="97"/>
        <v>16200</v>
      </c>
      <c r="W161" s="12">
        <v>0</v>
      </c>
      <c r="X161" s="384">
        <v>259</v>
      </c>
      <c r="Y161" s="19" t="s">
        <v>47</v>
      </c>
      <c r="Z161" s="20">
        <f t="shared" si="98"/>
        <v>73800</v>
      </c>
      <c r="AA161" s="21"/>
      <c r="AB161" s="26"/>
      <c r="AC161" s="14">
        <f t="shared" si="99"/>
        <v>45000</v>
      </c>
      <c r="AD161" s="12"/>
      <c r="AE161" s="12"/>
      <c r="AF161" s="158" t="s">
        <v>231</v>
      </c>
      <c r="AG161" s="23">
        <v>8</v>
      </c>
      <c r="AH161" s="27">
        <v>7</v>
      </c>
      <c r="AI161" s="25" t="s">
        <v>49</v>
      </c>
      <c r="AJ161" s="13"/>
      <c r="AK161" s="13"/>
      <c r="AL161" s="17">
        <v>0</v>
      </c>
      <c r="AM161" s="15" t="s">
        <v>50</v>
      </c>
      <c r="AN161" s="12" t="s">
        <v>51</v>
      </c>
      <c r="AO161" s="12"/>
      <c r="AP161" s="17"/>
      <c r="AQ161" s="17"/>
      <c r="AR161" s="17"/>
      <c r="AS161" s="171"/>
      <c r="AT161" s="172"/>
      <c r="AU161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100170, 'Б-100170-13',date'2016-03-03',3, 7, 7, 'RUR', 1, 18, date'2016-03-06', date'2016-03-07', 1001701, 1, to_date('2016-03-08 00:00:00','YYYY-MM-DD HH24:MI:SS'), 90000, 16200, 0, 259, 0, 'c1', 8,null);insert into xxxx_oebs_cash_payment_test (ID, INVOICE_ID, OEBS_PAYMENT, DOC_DATE, COMISS_DATE) values (s_xxxx_oebs_cash_payment_test.NEXTVAL, 100170, 45000, to_date('2016-03-08 00:00:00','YYYY-MM-DD HH24:MI:SS'), date'2016-03-31' );insert into xxxx_client_discount_m  (ID,CLIENT_ID,CLIENT_AVG_DISCOUNT,DT) values (s_xxxx_client_discount_m.NEXTVAL,259, 7, date'2014-03-01');</v>
      </c>
    </row>
    <row r="162" spans="1:47" s="329" customFormat="1" ht="15" customHeight="1" x14ac:dyDescent="0.3">
      <c r="A162" s="375">
        <v>31</v>
      </c>
      <c r="B162" s="439"/>
      <c r="C162" s="12" t="str">
        <f t="shared" si="88"/>
        <v>100031</v>
      </c>
      <c r="D162" s="12" t="str">
        <f t="shared" si="89"/>
        <v>100031/13</v>
      </c>
      <c r="E162" s="158" t="s">
        <v>251</v>
      </c>
      <c r="F162" s="158" t="s">
        <v>252</v>
      </c>
      <c r="G162" s="377">
        <v>8</v>
      </c>
      <c r="H162" s="379">
        <v>100171</v>
      </c>
      <c r="I162" s="15" t="str">
        <f t="shared" si="90"/>
        <v>Б-100171-13</v>
      </c>
      <c r="J162" s="381">
        <v>3</v>
      </c>
      <c r="K162" s="28">
        <v>7</v>
      </c>
      <c r="L162" s="12" t="s">
        <v>42</v>
      </c>
      <c r="M162" s="16">
        <v>1</v>
      </c>
      <c r="N162" s="12">
        <v>18</v>
      </c>
      <c r="O162" s="13" t="s">
        <v>169</v>
      </c>
      <c r="P162" s="13" t="s">
        <v>234</v>
      </c>
      <c r="Q162" s="13" t="s">
        <v>235</v>
      </c>
      <c r="R162" s="17" t="str">
        <f t="shared" si="96"/>
        <v>1001711</v>
      </c>
      <c r="S162" s="15">
        <v>1</v>
      </c>
      <c r="T162" s="13" t="s">
        <v>141</v>
      </c>
      <c r="U162" s="12">
        <v>8000000</v>
      </c>
      <c r="V162" s="12">
        <f t="shared" si="97"/>
        <v>1440000</v>
      </c>
      <c r="W162" s="12">
        <v>0</v>
      </c>
      <c r="X162" s="384">
        <v>260</v>
      </c>
      <c r="Y162" s="19" t="s">
        <v>47</v>
      </c>
      <c r="Z162" s="20">
        <f t="shared" si="98"/>
        <v>6560000</v>
      </c>
      <c r="AA162" s="21"/>
      <c r="AB162" s="29"/>
      <c r="AC162" s="14">
        <f t="shared" si="99"/>
        <v>4000000</v>
      </c>
      <c r="AD162" s="12"/>
      <c r="AE162" s="12"/>
      <c r="AF162" s="158" t="s">
        <v>231</v>
      </c>
      <c r="AG162" s="23">
        <v>8</v>
      </c>
      <c r="AH162" s="30">
        <v>20</v>
      </c>
      <c r="AI162" s="25" t="s">
        <v>49</v>
      </c>
      <c r="AJ162" s="13"/>
      <c r="AK162" s="13"/>
      <c r="AL162" s="17">
        <v>0</v>
      </c>
      <c r="AM162" s="15" t="s">
        <v>50</v>
      </c>
      <c r="AN162" s="12" t="s">
        <v>51</v>
      </c>
      <c r="AO162" s="12"/>
      <c r="AP162" s="17"/>
      <c r="AQ162" s="17"/>
      <c r="AR162" s="17"/>
      <c r="AS162" s="222" t="s">
        <v>338</v>
      </c>
      <c r="AT162" s="15"/>
      <c r="AU162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100171, 'Б-100171-13',date'2016-03-04',3, 7, 7, 'RUR', 1, 18, date'2016-03-06', date'2016-03-07', 1001711, 1, to_date('2016-03-09 00:00:00','YYYY-MM-DD HH24:MI:SS'), 8000000, 1440000, 0, 260, 0, 'c1', 8,null);insert into xxxx_oebs_cash_payment_test (ID, INVOICE_ID, OEBS_PAYMENT, DOC_DATE, COMISS_DATE) values (s_xxxx_oebs_cash_payment_test.NEXTVAL, 100171, 4000000, to_date('2016-03-09 00:00:00','YYYY-MM-DD HH24:MI:SS'), date'2016-03-31' );insert into xxxx_client_discount_m  (ID,CLIENT_ID,CLIENT_AVG_DISCOUNT,DT) values (s_xxxx_client_discount_m.NEXTVAL,260, 20, date'2014-03-01');</v>
      </c>
    </row>
    <row r="163" spans="1:47" s="329" customFormat="1" ht="15" customHeight="1" x14ac:dyDescent="0.3">
      <c r="A163" s="375">
        <v>31</v>
      </c>
      <c r="B163" s="439"/>
      <c r="C163" s="33" t="str">
        <f t="shared" si="88"/>
        <v>100031</v>
      </c>
      <c r="D163" s="33" t="str">
        <f t="shared" si="89"/>
        <v>100031/13</v>
      </c>
      <c r="E163" s="159" t="s">
        <v>251</v>
      </c>
      <c r="F163" s="159" t="s">
        <v>252</v>
      </c>
      <c r="G163" s="377">
        <v>8</v>
      </c>
      <c r="H163" s="379">
        <v>100172</v>
      </c>
      <c r="I163" s="33" t="str">
        <f t="shared" si="90"/>
        <v>Б-100172-13</v>
      </c>
      <c r="J163" s="381">
        <v>3</v>
      </c>
      <c r="K163" s="35">
        <v>25</v>
      </c>
      <c r="L163" s="33" t="s">
        <v>42</v>
      </c>
      <c r="M163" s="36">
        <v>1</v>
      </c>
      <c r="N163" s="33">
        <v>18</v>
      </c>
      <c r="O163" s="34" t="s">
        <v>170</v>
      </c>
      <c r="P163" s="34" t="s">
        <v>234</v>
      </c>
      <c r="Q163" s="34" t="s">
        <v>235</v>
      </c>
      <c r="R163" s="37" t="str">
        <f t="shared" si="96"/>
        <v>1001721</v>
      </c>
      <c r="S163" s="33">
        <v>1</v>
      </c>
      <c r="T163" s="34" t="s">
        <v>142</v>
      </c>
      <c r="U163" s="33">
        <v>80000</v>
      </c>
      <c r="V163" s="33">
        <f t="shared" si="97"/>
        <v>14400</v>
      </c>
      <c r="W163" s="33">
        <v>0</v>
      </c>
      <c r="X163" s="384">
        <v>261</v>
      </c>
      <c r="Y163" s="38" t="s">
        <v>47</v>
      </c>
      <c r="Z163" s="20">
        <f t="shared" si="98"/>
        <v>65600</v>
      </c>
      <c r="AA163" s="39"/>
      <c r="AB163" s="39"/>
      <c r="AC163" s="40">
        <f t="shared" si="99"/>
        <v>40000</v>
      </c>
      <c r="AD163" s="33"/>
      <c r="AE163" s="33"/>
      <c r="AF163" s="159" t="s">
        <v>231</v>
      </c>
      <c r="AG163" s="41">
        <v>8</v>
      </c>
      <c r="AH163" s="42">
        <v>13</v>
      </c>
      <c r="AI163" s="43" t="s">
        <v>49</v>
      </c>
      <c r="AJ163" s="34"/>
      <c r="AK163" s="34"/>
      <c r="AL163" s="37">
        <v>0</v>
      </c>
      <c r="AM163" s="33" t="s">
        <v>50</v>
      </c>
      <c r="AN163" s="33" t="s">
        <v>51</v>
      </c>
      <c r="AO163" s="33"/>
      <c r="AP163" s="37"/>
      <c r="AQ163" s="37"/>
      <c r="AR163" s="37"/>
      <c r="AS163" s="37"/>
      <c r="AT163" s="33"/>
      <c r="AU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8, 100172, 'Б-100172-13',date'2016-03-05',3, 25, 25, 'RUR', 1, 18, date'2016-03-06', date'2016-03-07', 1001721, 1, to_date('2016-03-11 00:00:00','YYYY-MM-DD HH24:MI:SS'), 80000, 14400, 0, 261, 0, 'c1', 8,null);insert into xxxx_oebs_cash_payment_test (ID, INVOICE_ID, OEBS_PAYMENT, DOC_DATE, COMISS_DATE) values (s_xxxx_oebs_cash_payment_test.NEXTVAL, 100172, 40000, to_date('2016-03-11 00:00:00','YYYY-MM-DD HH24:MI:SS'), date'2016-03-31' );insert into xxxx_client_discount_m  (ID,CLIENT_ID,CLIENT_AVG_DISCOUNT,DT) values (s_xxxx_client_discount_m.NEXTVAL,261, 13, date'2014-03-01');</v>
      </c>
    </row>
    <row r="164" spans="1:47" s="329" customFormat="1" ht="15" customHeight="1" x14ac:dyDescent="0.3">
      <c r="A164" s="375"/>
      <c r="B164" s="439"/>
      <c r="C164" s="380"/>
      <c r="D164" s="380"/>
      <c r="E164" s="455"/>
      <c r="F164" s="455"/>
      <c r="G164" s="377"/>
      <c r="H164" s="379"/>
      <c r="I164" s="380"/>
      <c r="J164" s="381"/>
      <c r="K164" s="380"/>
      <c r="L164" s="466"/>
      <c r="M164" s="456"/>
      <c r="N164" s="380"/>
      <c r="O164" s="455"/>
      <c r="P164" s="455"/>
      <c r="Q164" s="455"/>
      <c r="R164" s="383"/>
      <c r="S164" s="380"/>
      <c r="T164" s="455"/>
      <c r="U164" s="380"/>
      <c r="V164" s="380"/>
      <c r="W164" s="380"/>
      <c r="X164" s="384"/>
      <c r="Y164" s="458"/>
      <c r="Z164" s="386"/>
      <c r="AA164" s="396"/>
      <c r="AB164" s="396"/>
      <c r="AC164" s="379"/>
      <c r="AD164" s="380"/>
      <c r="AE164" s="380"/>
      <c r="AF164" s="455"/>
      <c r="AG164" s="389"/>
      <c r="AH164" s="390"/>
      <c r="AI164" s="463"/>
      <c r="AJ164" s="455"/>
      <c r="AK164" s="455"/>
      <c r="AL164" s="383"/>
      <c r="AM164" s="380"/>
      <c r="AN164" s="380"/>
      <c r="AO164" s="380"/>
      <c r="AP164" s="383"/>
      <c r="AQ164" s="383"/>
      <c r="AR164" s="383"/>
      <c r="AS164" s="383"/>
      <c r="AU164"/>
    </row>
    <row r="165" spans="1:47" s="329" customFormat="1" ht="15" customHeight="1" x14ac:dyDescent="0.3">
      <c r="A165" s="375"/>
      <c r="B165" s="439"/>
      <c r="C165" s="380"/>
      <c r="D165" s="380"/>
      <c r="E165" s="455"/>
      <c r="F165" s="455"/>
      <c r="G165" s="377"/>
      <c r="H165" s="379"/>
      <c r="I165" s="380"/>
      <c r="J165" s="381"/>
      <c r="K165" s="380"/>
      <c r="L165" s="466"/>
      <c r="M165" s="456"/>
      <c r="N165" s="380"/>
      <c r="O165" s="455"/>
      <c r="P165" s="455"/>
      <c r="Q165" s="455"/>
      <c r="R165" s="383"/>
      <c r="S165" s="380"/>
      <c r="T165" s="455"/>
      <c r="U165" s="380"/>
      <c r="V165" s="380"/>
      <c r="W165" s="380"/>
      <c r="X165" s="384"/>
      <c r="Y165" s="458"/>
      <c r="Z165" s="386"/>
      <c r="AA165" s="396"/>
      <c r="AB165" s="396"/>
      <c r="AC165" s="379"/>
      <c r="AD165" s="380"/>
      <c r="AE165" s="380"/>
      <c r="AF165" s="455"/>
      <c r="AG165" s="389"/>
      <c r="AH165" s="390"/>
      <c r="AI165" s="463"/>
      <c r="AJ165" s="455"/>
      <c r="AK165" s="455"/>
      <c r="AL165" s="383"/>
      <c r="AM165" s="380"/>
      <c r="AN165" s="380"/>
      <c r="AO165" s="380"/>
      <c r="AP165" s="383"/>
      <c r="AQ165" s="383"/>
      <c r="AR165" s="383"/>
      <c r="AS165" s="383"/>
      <c r="AU165"/>
    </row>
    <row r="166" spans="1:47" s="329" customFormat="1" ht="15" customHeight="1" x14ac:dyDescent="0.3">
      <c r="A166" s="375"/>
      <c r="B166" s="439"/>
      <c r="C166" s="380"/>
      <c r="D166" s="380"/>
      <c r="E166" s="455"/>
      <c r="F166" s="455"/>
      <c r="G166" s="377"/>
      <c r="H166" s="379"/>
      <c r="I166" s="380"/>
      <c r="J166" s="381"/>
      <c r="K166" s="380"/>
      <c r="L166" s="466"/>
      <c r="M166" s="456"/>
      <c r="N166" s="380"/>
      <c r="O166" s="455"/>
      <c r="P166" s="455"/>
      <c r="Q166" s="455"/>
      <c r="R166" s="383"/>
      <c r="S166" s="380"/>
      <c r="T166" s="455"/>
      <c r="U166" s="380"/>
      <c r="V166" s="380"/>
      <c r="W166" s="380"/>
      <c r="X166" s="384"/>
      <c r="Y166" s="458"/>
      <c r="Z166" s="386"/>
      <c r="AA166" s="396"/>
      <c r="AB166" s="396"/>
      <c r="AC166" s="379"/>
      <c r="AD166" s="380"/>
      <c r="AE166" s="380"/>
      <c r="AF166" s="455"/>
      <c r="AG166" s="389"/>
      <c r="AH166" s="390"/>
      <c r="AI166" s="463"/>
      <c r="AJ166" s="455"/>
      <c r="AK166" s="455"/>
      <c r="AL166" s="383"/>
      <c r="AM166" s="380"/>
      <c r="AN166" s="380"/>
      <c r="AO166" s="380"/>
      <c r="AP166" s="383"/>
      <c r="AQ166" s="383"/>
      <c r="AR166" s="383"/>
      <c r="AS166" s="383"/>
      <c r="AU166"/>
    </row>
    <row r="167" spans="1:47" s="329" customFormat="1" ht="15" customHeight="1" x14ac:dyDescent="0.3">
      <c r="A167" s="375"/>
      <c r="B167" s="439"/>
      <c r="C167" s="380"/>
      <c r="D167" s="380"/>
      <c r="E167" s="455"/>
      <c r="F167" s="455"/>
      <c r="G167" s="377"/>
      <c r="H167" s="379"/>
      <c r="I167" s="380"/>
      <c r="J167" s="381"/>
      <c r="K167" s="380"/>
      <c r="L167" s="466"/>
      <c r="M167" s="456"/>
      <c r="N167" s="380"/>
      <c r="O167" s="455"/>
      <c r="P167" s="455"/>
      <c r="Q167" s="455"/>
      <c r="R167" s="383"/>
      <c r="S167" s="380"/>
      <c r="T167" s="455"/>
      <c r="U167" s="380"/>
      <c r="V167" s="380"/>
      <c r="W167" s="380"/>
      <c r="X167" s="384"/>
      <c r="Y167" s="458"/>
      <c r="Z167" s="386"/>
      <c r="AA167" s="396"/>
      <c r="AB167" s="396"/>
      <c r="AC167" s="379"/>
      <c r="AD167" s="380"/>
      <c r="AE167" s="380"/>
      <c r="AF167" s="455"/>
      <c r="AG167" s="389"/>
      <c r="AH167" s="390"/>
      <c r="AI167" s="463"/>
      <c r="AJ167" s="455"/>
      <c r="AK167" s="455"/>
      <c r="AL167" s="383"/>
      <c r="AM167" s="380"/>
      <c r="AN167" s="380"/>
      <c r="AO167" s="380"/>
      <c r="AP167" s="383"/>
      <c r="AQ167" s="383"/>
      <c r="AR167" s="383"/>
      <c r="AS167" s="383"/>
      <c r="AU167"/>
    </row>
    <row r="168" spans="1:47" s="329" customFormat="1" ht="15" customHeight="1" x14ac:dyDescent="0.3">
      <c r="A168" s="375"/>
      <c r="B168" s="439"/>
      <c r="C168" s="380"/>
      <c r="D168" s="380"/>
      <c r="E168" s="455"/>
      <c r="F168" s="455"/>
      <c r="G168" s="377"/>
      <c r="H168" s="379"/>
      <c r="I168" s="380"/>
      <c r="J168" s="381"/>
      <c r="K168" s="380"/>
      <c r="L168" s="466"/>
      <c r="M168" s="456"/>
      <c r="N168" s="380"/>
      <c r="O168" s="455"/>
      <c r="P168" s="455"/>
      <c r="Q168" s="455"/>
      <c r="R168" s="383"/>
      <c r="S168" s="380"/>
      <c r="T168" s="455"/>
      <c r="U168" s="380"/>
      <c r="V168" s="380"/>
      <c r="W168" s="380"/>
      <c r="X168" s="384"/>
      <c r="Y168" s="458"/>
      <c r="Z168" s="386"/>
      <c r="AA168" s="396"/>
      <c r="AB168" s="396"/>
      <c r="AC168" s="379"/>
      <c r="AD168" s="380"/>
      <c r="AE168" s="380"/>
      <c r="AF168" s="455"/>
      <c r="AG168" s="389"/>
      <c r="AH168" s="390"/>
      <c r="AI168" s="463"/>
      <c r="AJ168" s="455"/>
      <c r="AK168" s="455"/>
      <c r="AL168" s="383"/>
      <c r="AM168" s="380"/>
      <c r="AN168" s="380"/>
      <c r="AO168" s="380"/>
      <c r="AP168" s="383"/>
      <c r="AQ168" s="383"/>
      <c r="AR168" s="383"/>
      <c r="AS168" s="383"/>
      <c r="AU168"/>
    </row>
    <row r="169" spans="1:47" s="329" customFormat="1" ht="15" customHeight="1" x14ac:dyDescent="0.3">
      <c r="A169" s="375"/>
      <c r="B169" s="439"/>
      <c r="C169" s="380"/>
      <c r="D169" s="380"/>
      <c r="E169" s="455"/>
      <c r="F169" s="455"/>
      <c r="G169" s="377"/>
      <c r="H169" s="379"/>
      <c r="I169" s="380"/>
      <c r="J169" s="381"/>
      <c r="K169" s="380"/>
      <c r="L169" s="466"/>
      <c r="M169" s="456"/>
      <c r="N169" s="380"/>
      <c r="O169" s="455"/>
      <c r="P169" s="455"/>
      <c r="Q169" s="455"/>
      <c r="R169" s="383"/>
      <c r="S169" s="380"/>
      <c r="T169" s="455"/>
      <c r="U169" s="380"/>
      <c r="V169" s="380"/>
      <c r="W169" s="380"/>
      <c r="X169" s="384"/>
      <c r="Y169" s="458"/>
      <c r="Z169" s="386"/>
      <c r="AA169" s="396"/>
      <c r="AB169" s="396"/>
      <c r="AC169" s="379"/>
      <c r="AD169" s="380"/>
      <c r="AE169" s="380"/>
      <c r="AF169" s="455"/>
      <c r="AG169" s="389"/>
      <c r="AH169" s="390"/>
      <c r="AI169" s="463"/>
      <c r="AJ169" s="455"/>
      <c r="AK169" s="455"/>
      <c r="AL169" s="383"/>
      <c r="AM169" s="380"/>
      <c r="AN169" s="380"/>
      <c r="AO169" s="380"/>
      <c r="AP169" s="383"/>
      <c r="AQ169" s="383"/>
      <c r="AR169" s="383"/>
      <c r="AS169" s="383"/>
      <c r="AU169"/>
    </row>
    <row r="170" spans="1:47" s="329" customFormat="1" ht="15" customHeight="1" x14ac:dyDescent="0.3">
      <c r="A170" s="375"/>
      <c r="B170" s="439"/>
      <c r="C170" s="380"/>
      <c r="D170" s="380"/>
      <c r="E170" s="455"/>
      <c r="F170" s="455"/>
      <c r="G170" s="377"/>
      <c r="H170" s="379"/>
      <c r="I170" s="380"/>
      <c r="J170" s="381"/>
      <c r="K170" s="380"/>
      <c r="L170" s="466"/>
      <c r="M170" s="456"/>
      <c r="N170" s="380"/>
      <c r="O170" s="455"/>
      <c r="P170" s="455"/>
      <c r="Q170" s="455"/>
      <c r="R170" s="383"/>
      <c r="S170" s="380"/>
      <c r="T170" s="455"/>
      <c r="U170" s="380"/>
      <c r="V170" s="380"/>
      <c r="W170" s="380"/>
      <c r="X170" s="384"/>
      <c r="Y170" s="458"/>
      <c r="Z170" s="386"/>
      <c r="AA170" s="396"/>
      <c r="AB170" s="396"/>
      <c r="AC170" s="379"/>
      <c r="AD170" s="380"/>
      <c r="AE170" s="380"/>
      <c r="AF170" s="455"/>
      <c r="AG170" s="389"/>
      <c r="AH170" s="390"/>
      <c r="AI170" s="463"/>
      <c r="AJ170" s="455"/>
      <c r="AK170" s="455"/>
      <c r="AL170" s="383"/>
      <c r="AM170" s="380"/>
      <c r="AN170" s="380"/>
      <c r="AO170" s="380"/>
      <c r="AP170" s="383"/>
      <c r="AQ170" s="383"/>
      <c r="AR170" s="383"/>
      <c r="AS170" s="383"/>
      <c r="AU170"/>
    </row>
    <row r="171" spans="1:47" s="329" customFormat="1" ht="15" customHeight="1" x14ac:dyDescent="0.3">
      <c r="A171" s="375"/>
      <c r="B171" s="439"/>
      <c r="C171" s="380"/>
      <c r="D171" s="380"/>
      <c r="E171" s="455"/>
      <c r="F171" s="455"/>
      <c r="G171" s="377"/>
      <c r="H171" s="379"/>
      <c r="I171" s="380"/>
      <c r="J171" s="381"/>
      <c r="K171" s="380"/>
      <c r="L171" s="466"/>
      <c r="M171" s="456"/>
      <c r="N171" s="380"/>
      <c r="O171" s="455"/>
      <c r="P171" s="455"/>
      <c r="Q171" s="455"/>
      <c r="R171" s="383"/>
      <c r="S171" s="380"/>
      <c r="T171" s="455"/>
      <c r="U171" s="380"/>
      <c r="V171" s="380"/>
      <c r="W171" s="380"/>
      <c r="X171" s="384"/>
      <c r="Y171" s="458"/>
      <c r="Z171" s="386"/>
      <c r="AA171" s="396"/>
      <c r="AB171" s="396"/>
      <c r="AC171" s="379"/>
      <c r="AD171" s="380"/>
      <c r="AE171" s="380"/>
      <c r="AF171" s="455"/>
      <c r="AG171" s="389"/>
      <c r="AH171" s="390"/>
      <c r="AI171" s="463"/>
      <c r="AJ171" s="455"/>
      <c r="AK171" s="455"/>
      <c r="AL171" s="383"/>
      <c r="AM171" s="380"/>
      <c r="AN171" s="380"/>
      <c r="AO171" s="380"/>
      <c r="AP171" s="383"/>
      <c r="AQ171" s="383"/>
      <c r="AR171" s="383"/>
      <c r="AS171" s="383"/>
      <c r="AU171"/>
    </row>
    <row r="172" spans="1:47" s="329" customFormat="1" ht="15" customHeight="1" x14ac:dyDescent="0.3">
      <c r="A172" s="375"/>
      <c r="B172" s="439"/>
      <c r="C172" s="380"/>
      <c r="D172" s="380"/>
      <c r="E172" s="455"/>
      <c r="F172" s="455"/>
      <c r="G172" s="377"/>
      <c r="H172" s="379"/>
      <c r="I172" s="380"/>
      <c r="J172" s="381"/>
      <c r="K172" s="380"/>
      <c r="L172" s="466"/>
      <c r="M172" s="456"/>
      <c r="N172" s="380"/>
      <c r="O172" s="455"/>
      <c r="P172" s="455"/>
      <c r="Q172" s="455"/>
      <c r="R172" s="383"/>
      <c r="S172" s="380"/>
      <c r="T172" s="455"/>
      <c r="U172" s="380"/>
      <c r="V172" s="380"/>
      <c r="W172" s="380"/>
      <c r="X172" s="384"/>
      <c r="Y172" s="458"/>
      <c r="Z172" s="386"/>
      <c r="AA172" s="396"/>
      <c r="AB172" s="396"/>
      <c r="AC172" s="379"/>
      <c r="AD172" s="380"/>
      <c r="AE172" s="380"/>
      <c r="AF172" s="455"/>
      <c r="AG172" s="389"/>
      <c r="AH172" s="390"/>
      <c r="AI172" s="463"/>
      <c r="AJ172" s="455"/>
      <c r="AK172" s="455"/>
      <c r="AL172" s="383"/>
      <c r="AM172" s="380"/>
      <c r="AN172" s="380"/>
      <c r="AO172" s="380"/>
      <c r="AP172" s="383"/>
      <c r="AQ172" s="383"/>
      <c r="AR172" s="383"/>
      <c r="AS172" s="383"/>
      <c r="AU172"/>
    </row>
    <row r="173" spans="1:47" s="329" customFormat="1" ht="15" customHeight="1" x14ac:dyDescent="0.3">
      <c r="A173" s="375"/>
      <c r="B173" s="439"/>
      <c r="C173" s="380"/>
      <c r="D173" s="380"/>
      <c r="E173" s="455"/>
      <c r="F173" s="455"/>
      <c r="G173" s="377"/>
      <c r="H173" s="379"/>
      <c r="I173" s="380"/>
      <c r="J173" s="381"/>
      <c r="K173" s="380"/>
      <c r="L173" s="466"/>
      <c r="M173" s="456"/>
      <c r="N173" s="380"/>
      <c r="O173" s="455"/>
      <c r="P173" s="455"/>
      <c r="Q173" s="455"/>
      <c r="R173" s="383"/>
      <c r="S173" s="380"/>
      <c r="T173" s="455"/>
      <c r="U173" s="380"/>
      <c r="V173" s="380"/>
      <c r="W173" s="380"/>
      <c r="X173" s="384"/>
      <c r="Y173" s="458"/>
      <c r="Z173" s="386"/>
      <c r="AA173" s="396"/>
      <c r="AB173" s="396"/>
      <c r="AC173" s="379"/>
      <c r="AD173" s="380"/>
      <c r="AE173" s="380"/>
      <c r="AF173" s="455"/>
      <c r="AG173" s="389"/>
      <c r="AH173" s="390"/>
      <c r="AI173" s="463"/>
      <c r="AJ173" s="455"/>
      <c r="AK173" s="455"/>
      <c r="AL173" s="383"/>
      <c r="AM173" s="380"/>
      <c r="AN173" s="380"/>
      <c r="AO173" s="380"/>
      <c r="AP173" s="383"/>
      <c r="AQ173" s="383"/>
      <c r="AR173" s="383"/>
      <c r="AS173" s="383"/>
      <c r="AU173"/>
    </row>
    <row r="174" spans="1:47" s="329" customFormat="1" ht="15" customHeight="1" x14ac:dyDescent="0.3">
      <c r="A174" s="375"/>
      <c r="B174" s="439"/>
      <c r="C174" s="380"/>
      <c r="D174" s="380"/>
      <c r="E174" s="455"/>
      <c r="F174" s="455"/>
      <c r="G174" s="377"/>
      <c r="H174" s="379"/>
      <c r="I174" s="380"/>
      <c r="J174" s="381"/>
      <c r="K174" s="380"/>
      <c r="L174" s="466"/>
      <c r="M174" s="456"/>
      <c r="N174" s="380"/>
      <c r="O174" s="455"/>
      <c r="P174" s="455"/>
      <c r="Q174" s="455"/>
      <c r="R174" s="383"/>
      <c r="S174" s="380"/>
      <c r="T174" s="455"/>
      <c r="U174" s="380"/>
      <c r="V174" s="380"/>
      <c r="W174" s="380"/>
      <c r="X174" s="384"/>
      <c r="Y174" s="458"/>
      <c r="Z174" s="386"/>
      <c r="AA174" s="396"/>
      <c r="AB174" s="396"/>
      <c r="AC174" s="379"/>
      <c r="AD174" s="380"/>
      <c r="AE174" s="380"/>
      <c r="AF174" s="455"/>
      <c r="AG174" s="389"/>
      <c r="AH174" s="390"/>
      <c r="AI174" s="463"/>
      <c r="AJ174" s="455"/>
      <c r="AK174" s="455"/>
      <c r="AL174" s="383"/>
      <c r="AM174" s="380"/>
      <c r="AN174" s="380"/>
      <c r="AO174" s="380"/>
      <c r="AP174" s="383"/>
      <c r="AQ174" s="383"/>
      <c r="AR174" s="383"/>
      <c r="AS174" s="383"/>
      <c r="AU174"/>
    </row>
    <row r="175" spans="1:47" s="329" customFormat="1" ht="15" customHeight="1" x14ac:dyDescent="0.3">
      <c r="A175" s="375"/>
      <c r="B175" s="439"/>
      <c r="C175" s="380"/>
      <c r="D175" s="380"/>
      <c r="E175" s="455"/>
      <c r="F175" s="455"/>
      <c r="G175" s="377"/>
      <c r="H175" s="379"/>
      <c r="I175" s="380"/>
      <c r="J175" s="381"/>
      <c r="K175" s="380"/>
      <c r="L175" s="466"/>
      <c r="M175" s="456"/>
      <c r="N175" s="380"/>
      <c r="O175" s="455"/>
      <c r="P175" s="455"/>
      <c r="Q175" s="455"/>
      <c r="R175" s="383"/>
      <c r="S175" s="380"/>
      <c r="T175" s="455"/>
      <c r="U175" s="380"/>
      <c r="V175" s="380"/>
      <c r="W175" s="380"/>
      <c r="X175" s="384"/>
      <c r="Y175" s="458"/>
      <c r="Z175" s="386"/>
      <c r="AA175" s="396"/>
      <c r="AB175" s="396"/>
      <c r="AC175" s="379"/>
      <c r="AD175" s="380"/>
      <c r="AE175" s="380"/>
      <c r="AF175" s="455"/>
      <c r="AG175" s="389"/>
      <c r="AH175" s="390"/>
      <c r="AI175" s="463"/>
      <c r="AJ175" s="455"/>
      <c r="AK175" s="455"/>
      <c r="AL175" s="383"/>
      <c r="AM175" s="380"/>
      <c r="AN175" s="380"/>
      <c r="AO175" s="380"/>
      <c r="AP175" s="383"/>
      <c r="AQ175" s="383"/>
      <c r="AR175" s="383"/>
      <c r="AS175" s="383"/>
      <c r="AU175"/>
    </row>
    <row r="176" spans="1:47" s="329" customFormat="1" ht="15" customHeight="1" x14ac:dyDescent="0.3">
      <c r="A176" s="375"/>
      <c r="B176" s="439"/>
      <c r="C176" s="380"/>
      <c r="D176" s="380"/>
      <c r="E176" s="455"/>
      <c r="F176" s="455"/>
      <c r="G176" s="377"/>
      <c r="H176" s="379"/>
      <c r="I176" s="380"/>
      <c r="J176" s="381"/>
      <c r="K176" s="380"/>
      <c r="L176" s="466"/>
      <c r="M176" s="456"/>
      <c r="N176" s="380"/>
      <c r="O176" s="455"/>
      <c r="P176" s="455"/>
      <c r="Q176" s="455"/>
      <c r="R176" s="383"/>
      <c r="S176" s="380"/>
      <c r="T176" s="455"/>
      <c r="U176" s="380"/>
      <c r="V176" s="380"/>
      <c r="W176" s="380"/>
      <c r="X176" s="384"/>
      <c r="Y176" s="458"/>
      <c r="Z176" s="386"/>
      <c r="AA176" s="396"/>
      <c r="AB176" s="396"/>
      <c r="AC176" s="379"/>
      <c r="AD176" s="380"/>
      <c r="AE176" s="380"/>
      <c r="AF176" s="455"/>
      <c r="AG176" s="389"/>
      <c r="AH176" s="390"/>
      <c r="AI176" s="463"/>
      <c r="AJ176" s="455"/>
      <c r="AK176" s="455"/>
      <c r="AL176" s="383"/>
      <c r="AM176" s="380"/>
      <c r="AN176" s="380"/>
      <c r="AO176" s="380"/>
      <c r="AP176" s="383"/>
      <c r="AQ176" s="383"/>
      <c r="AR176" s="383"/>
      <c r="AS176" s="383"/>
      <c r="AU176"/>
    </row>
    <row r="177" spans="1:47" s="329" customFormat="1" ht="15" customHeight="1" x14ac:dyDescent="0.3">
      <c r="A177" s="375"/>
      <c r="B177" s="439"/>
      <c r="C177" s="380"/>
      <c r="D177" s="380"/>
      <c r="E177" s="455"/>
      <c r="F177" s="455"/>
      <c r="G177" s="377"/>
      <c r="H177" s="379"/>
      <c r="I177" s="380"/>
      <c r="J177" s="381"/>
      <c r="K177" s="380"/>
      <c r="L177" s="466"/>
      <c r="M177" s="456"/>
      <c r="N177" s="380"/>
      <c r="O177" s="455"/>
      <c r="P177" s="455"/>
      <c r="Q177" s="455"/>
      <c r="R177" s="383"/>
      <c r="S177" s="380"/>
      <c r="T177" s="455"/>
      <c r="U177" s="380"/>
      <c r="V177" s="380"/>
      <c r="W177" s="380"/>
      <c r="X177" s="384"/>
      <c r="Y177" s="458"/>
      <c r="Z177" s="386"/>
      <c r="AA177" s="396"/>
      <c r="AB177" s="396"/>
      <c r="AC177" s="379"/>
      <c r="AD177" s="380"/>
      <c r="AE177" s="380"/>
      <c r="AF177" s="455"/>
      <c r="AG177" s="389"/>
      <c r="AH177" s="390"/>
      <c r="AI177" s="463"/>
      <c r="AJ177" s="455"/>
      <c r="AK177" s="455"/>
      <c r="AL177" s="383"/>
      <c r="AM177" s="380"/>
      <c r="AN177" s="380"/>
      <c r="AO177" s="380"/>
      <c r="AP177" s="383"/>
      <c r="AQ177" s="383"/>
      <c r="AR177" s="383"/>
      <c r="AS177" s="383"/>
      <c r="AU177"/>
    </row>
    <row r="178" spans="1:47" s="329" customFormat="1" ht="15" customHeight="1" x14ac:dyDescent="0.3">
      <c r="A178" s="375"/>
      <c r="B178" s="439"/>
      <c r="C178" s="380"/>
      <c r="D178" s="380"/>
      <c r="E178" s="455"/>
      <c r="F178" s="455"/>
      <c r="G178" s="377"/>
      <c r="H178" s="379"/>
      <c r="I178" s="380"/>
      <c r="J178" s="381"/>
      <c r="K178" s="380"/>
      <c r="L178" s="466"/>
      <c r="M178" s="456"/>
      <c r="N178" s="380"/>
      <c r="O178" s="455"/>
      <c r="P178" s="455"/>
      <c r="Q178" s="455"/>
      <c r="R178" s="383"/>
      <c r="S178" s="380"/>
      <c r="T178" s="455"/>
      <c r="U178" s="380"/>
      <c r="V178" s="380"/>
      <c r="W178" s="380"/>
      <c r="X178" s="384"/>
      <c r="Y178" s="458"/>
      <c r="Z178" s="386"/>
      <c r="AA178" s="396"/>
      <c r="AB178" s="396"/>
      <c r="AC178" s="379"/>
      <c r="AD178" s="380"/>
      <c r="AE178" s="380"/>
      <c r="AF178" s="455"/>
      <c r="AG178" s="389"/>
      <c r="AH178" s="390"/>
      <c r="AI178" s="463"/>
      <c r="AJ178" s="455"/>
      <c r="AK178" s="455"/>
      <c r="AL178" s="383"/>
      <c r="AM178" s="380"/>
      <c r="AN178" s="380"/>
      <c r="AO178" s="380"/>
      <c r="AP178" s="383"/>
      <c r="AQ178" s="383"/>
      <c r="AR178" s="383"/>
      <c r="AS178" s="383"/>
      <c r="AU178"/>
    </row>
    <row r="179" spans="1:47" s="329" customFormat="1" ht="15" customHeight="1" x14ac:dyDescent="0.3">
      <c r="A179" s="375"/>
      <c r="B179" s="439"/>
      <c r="C179" s="380"/>
      <c r="D179" s="380"/>
      <c r="E179" s="455"/>
      <c r="F179" s="455"/>
      <c r="G179" s="377"/>
      <c r="H179" s="379"/>
      <c r="I179" s="380"/>
      <c r="J179" s="381"/>
      <c r="K179" s="380"/>
      <c r="L179" s="466"/>
      <c r="M179" s="456"/>
      <c r="N179" s="380"/>
      <c r="O179" s="455"/>
      <c r="P179" s="455"/>
      <c r="Q179" s="455"/>
      <c r="R179" s="383"/>
      <c r="S179" s="380"/>
      <c r="T179" s="455"/>
      <c r="U179" s="380"/>
      <c r="V179" s="380"/>
      <c r="W179" s="380"/>
      <c r="X179" s="384"/>
      <c r="Y179" s="458"/>
      <c r="Z179" s="386"/>
      <c r="AA179" s="396"/>
      <c r="AB179" s="396"/>
      <c r="AC179" s="379"/>
      <c r="AD179" s="380"/>
      <c r="AE179" s="380"/>
      <c r="AF179" s="455"/>
      <c r="AG179" s="389"/>
      <c r="AH179" s="390"/>
      <c r="AI179" s="463"/>
      <c r="AJ179" s="455"/>
      <c r="AK179" s="455"/>
      <c r="AL179" s="383"/>
      <c r="AM179" s="380"/>
      <c r="AN179" s="380"/>
      <c r="AO179" s="380"/>
      <c r="AP179" s="383"/>
      <c r="AQ179" s="383"/>
      <c r="AR179" s="383"/>
      <c r="AS179" s="383"/>
      <c r="AU179"/>
    </row>
    <row r="180" spans="1:47" s="329" customFormat="1" ht="15" customHeight="1" x14ac:dyDescent="0.3">
      <c r="A180" s="375"/>
      <c r="B180" s="439"/>
      <c r="C180" s="380"/>
      <c r="D180" s="380"/>
      <c r="E180" s="455"/>
      <c r="F180" s="455"/>
      <c r="G180" s="377"/>
      <c r="H180" s="379"/>
      <c r="I180" s="380"/>
      <c r="J180" s="381"/>
      <c r="K180" s="380"/>
      <c r="L180" s="466"/>
      <c r="M180" s="456"/>
      <c r="N180" s="380"/>
      <c r="O180" s="455"/>
      <c r="P180" s="455"/>
      <c r="Q180" s="455"/>
      <c r="R180" s="383"/>
      <c r="S180" s="380"/>
      <c r="T180" s="455"/>
      <c r="U180" s="380"/>
      <c r="V180" s="380"/>
      <c r="W180" s="380"/>
      <c r="X180" s="384"/>
      <c r="Y180" s="458"/>
      <c r="Z180" s="386"/>
      <c r="AA180" s="396"/>
      <c r="AB180" s="396"/>
      <c r="AC180" s="379"/>
      <c r="AD180" s="380"/>
      <c r="AE180" s="380"/>
      <c r="AF180" s="455"/>
      <c r="AG180" s="389"/>
      <c r="AH180" s="390"/>
      <c r="AI180" s="463"/>
      <c r="AJ180" s="455"/>
      <c r="AK180" s="455"/>
      <c r="AL180" s="383"/>
      <c r="AM180" s="380"/>
      <c r="AN180" s="380"/>
      <c r="AO180" s="380"/>
      <c r="AP180" s="383"/>
      <c r="AQ180" s="383"/>
      <c r="AR180" s="383"/>
      <c r="AS180" s="383"/>
      <c r="AU180"/>
    </row>
    <row r="181" spans="1:47" s="329" customFormat="1" ht="15" customHeight="1" x14ac:dyDescent="0.3">
      <c r="A181" s="375"/>
      <c r="B181" s="439"/>
      <c r="C181" s="380"/>
      <c r="D181" s="380"/>
      <c r="E181" s="455"/>
      <c r="F181" s="455"/>
      <c r="G181" s="377"/>
      <c r="H181" s="379"/>
      <c r="I181" s="380"/>
      <c r="J181" s="381"/>
      <c r="K181" s="380"/>
      <c r="L181" s="466"/>
      <c r="M181" s="456"/>
      <c r="N181" s="380"/>
      <c r="O181" s="455"/>
      <c r="P181" s="455"/>
      <c r="Q181" s="455"/>
      <c r="R181" s="383"/>
      <c r="S181" s="380"/>
      <c r="T181" s="455"/>
      <c r="U181" s="380"/>
      <c r="V181" s="380"/>
      <c r="W181" s="380"/>
      <c r="X181" s="384"/>
      <c r="Y181" s="458"/>
      <c r="Z181" s="386"/>
      <c r="AA181" s="396"/>
      <c r="AB181" s="396"/>
      <c r="AC181" s="379"/>
      <c r="AD181" s="380"/>
      <c r="AE181" s="380"/>
      <c r="AF181" s="455"/>
      <c r="AG181" s="389"/>
      <c r="AH181" s="390"/>
      <c r="AI181" s="463"/>
      <c r="AJ181" s="455"/>
      <c r="AK181" s="455"/>
      <c r="AL181" s="383"/>
      <c r="AM181" s="380"/>
      <c r="AN181" s="380"/>
      <c r="AO181" s="380"/>
      <c r="AP181" s="383"/>
      <c r="AQ181" s="383"/>
      <c r="AR181" s="383"/>
      <c r="AS181" s="383"/>
      <c r="AU181"/>
    </row>
    <row r="182" spans="1:47" s="329" customFormat="1" ht="15" customHeight="1" x14ac:dyDescent="0.3">
      <c r="A182" s="375"/>
      <c r="B182" s="439"/>
      <c r="C182" s="380"/>
      <c r="D182" s="380"/>
      <c r="E182" s="455"/>
      <c r="F182" s="455"/>
      <c r="G182" s="377"/>
      <c r="H182" s="379"/>
      <c r="I182" s="380"/>
      <c r="J182" s="381"/>
      <c r="K182" s="380"/>
      <c r="L182" s="466"/>
      <c r="M182" s="456"/>
      <c r="N182" s="380"/>
      <c r="O182" s="455"/>
      <c r="P182" s="455"/>
      <c r="Q182" s="455"/>
      <c r="R182" s="383"/>
      <c r="S182" s="380"/>
      <c r="T182" s="455"/>
      <c r="U182" s="380"/>
      <c r="V182" s="380"/>
      <c r="W182" s="380"/>
      <c r="X182" s="384"/>
      <c r="Y182" s="458"/>
      <c r="Z182" s="386"/>
      <c r="AA182" s="396"/>
      <c r="AB182" s="396"/>
      <c r="AC182" s="379"/>
      <c r="AD182" s="380"/>
      <c r="AE182" s="380"/>
      <c r="AF182" s="455"/>
      <c r="AG182" s="389"/>
      <c r="AH182" s="390"/>
      <c r="AI182" s="463"/>
      <c r="AJ182" s="455"/>
      <c r="AK182" s="455"/>
      <c r="AL182" s="383"/>
      <c r="AM182" s="380"/>
      <c r="AN182" s="380"/>
      <c r="AO182" s="380"/>
      <c r="AP182" s="383"/>
      <c r="AQ182" s="383"/>
      <c r="AR182" s="383"/>
      <c r="AS182" s="383"/>
      <c r="AU182"/>
    </row>
    <row r="183" spans="1:47" s="329" customFormat="1" ht="15" customHeight="1" x14ac:dyDescent="0.3">
      <c r="A183" s="375"/>
      <c r="B183" s="439"/>
      <c r="C183" s="380"/>
      <c r="D183" s="380"/>
      <c r="E183" s="455"/>
      <c r="F183" s="455"/>
      <c r="G183" s="377"/>
      <c r="H183" s="379"/>
      <c r="I183" s="380"/>
      <c r="J183" s="381"/>
      <c r="K183" s="380"/>
      <c r="L183" s="466"/>
      <c r="M183" s="456"/>
      <c r="N183" s="380"/>
      <c r="O183" s="455"/>
      <c r="P183" s="455"/>
      <c r="Q183" s="455"/>
      <c r="R183" s="383"/>
      <c r="S183" s="380"/>
      <c r="T183" s="455"/>
      <c r="U183" s="380"/>
      <c r="V183" s="380"/>
      <c r="W183" s="380"/>
      <c r="X183" s="384"/>
      <c r="Y183" s="458"/>
      <c r="Z183" s="386"/>
      <c r="AA183" s="396"/>
      <c r="AB183" s="396"/>
      <c r="AC183" s="379"/>
      <c r="AD183" s="380"/>
      <c r="AE183" s="380"/>
      <c r="AF183" s="455"/>
      <c r="AG183" s="389"/>
      <c r="AH183" s="390"/>
      <c r="AI183" s="463"/>
      <c r="AJ183" s="455"/>
      <c r="AK183" s="455"/>
      <c r="AL183" s="383"/>
      <c r="AM183" s="380"/>
      <c r="AN183" s="380"/>
      <c r="AO183" s="380"/>
      <c r="AP183" s="383"/>
      <c r="AQ183" s="383"/>
      <c r="AR183" s="383"/>
      <c r="AS183" s="383"/>
      <c r="AU183"/>
    </row>
    <row r="184" spans="1:47" s="329" customFormat="1" ht="15" customHeight="1" x14ac:dyDescent="0.3">
      <c r="A184" s="375"/>
      <c r="B184" s="439"/>
      <c r="C184" s="380"/>
      <c r="D184" s="380"/>
      <c r="E184" s="455"/>
      <c r="F184" s="455"/>
      <c r="G184" s="377"/>
      <c r="H184" s="379"/>
      <c r="I184" s="380"/>
      <c r="J184" s="381"/>
      <c r="K184" s="380"/>
      <c r="L184" s="466"/>
      <c r="M184" s="456"/>
      <c r="N184" s="380"/>
      <c r="O184" s="455"/>
      <c r="P184" s="455"/>
      <c r="Q184" s="455"/>
      <c r="R184" s="383"/>
      <c r="S184" s="380"/>
      <c r="T184" s="455"/>
      <c r="U184" s="380"/>
      <c r="V184" s="380"/>
      <c r="W184" s="380"/>
      <c r="X184" s="384"/>
      <c r="Y184" s="458"/>
      <c r="Z184" s="386"/>
      <c r="AA184" s="396"/>
      <c r="AB184" s="396"/>
      <c r="AC184" s="379"/>
      <c r="AD184" s="380"/>
      <c r="AE184" s="380"/>
      <c r="AF184" s="455"/>
      <c r="AG184" s="389"/>
      <c r="AH184" s="390"/>
      <c r="AI184" s="463"/>
      <c r="AJ184" s="455"/>
      <c r="AK184" s="455"/>
      <c r="AL184" s="383"/>
      <c r="AM184" s="380"/>
      <c r="AN184" s="380"/>
      <c r="AO184" s="380"/>
      <c r="AP184" s="383"/>
      <c r="AQ184" s="383"/>
      <c r="AR184" s="383"/>
      <c r="AS184" s="383"/>
      <c r="AU184"/>
    </row>
    <row r="185" spans="1:47" s="329" customFormat="1" ht="15" customHeight="1" x14ac:dyDescent="0.3">
      <c r="A185" s="375"/>
      <c r="B185" s="439"/>
      <c r="C185" s="380"/>
      <c r="D185" s="380"/>
      <c r="E185" s="455"/>
      <c r="F185" s="455"/>
      <c r="G185" s="377"/>
      <c r="H185" s="379"/>
      <c r="I185" s="380"/>
      <c r="J185" s="381"/>
      <c r="K185" s="380"/>
      <c r="L185" s="466"/>
      <c r="M185" s="456"/>
      <c r="N185" s="380"/>
      <c r="O185" s="455"/>
      <c r="P185" s="455"/>
      <c r="Q185" s="455"/>
      <c r="R185" s="383"/>
      <c r="S185" s="380"/>
      <c r="T185" s="455"/>
      <c r="U185" s="380"/>
      <c r="V185" s="380"/>
      <c r="W185" s="380"/>
      <c r="X185" s="384"/>
      <c r="Y185" s="458"/>
      <c r="Z185" s="386"/>
      <c r="AA185" s="396"/>
      <c r="AB185" s="396"/>
      <c r="AC185" s="379"/>
      <c r="AD185" s="380"/>
      <c r="AE185" s="380"/>
      <c r="AF185" s="455"/>
      <c r="AG185" s="389"/>
      <c r="AH185" s="390"/>
      <c r="AI185" s="463"/>
      <c r="AJ185" s="455"/>
      <c r="AK185" s="455"/>
      <c r="AL185" s="383"/>
      <c r="AM185" s="380"/>
      <c r="AN185" s="380"/>
      <c r="AO185" s="380"/>
      <c r="AP185" s="383"/>
      <c r="AQ185" s="383"/>
      <c r="AR185" s="383"/>
      <c r="AS185" s="383"/>
      <c r="AU185"/>
    </row>
    <row r="186" spans="1:47" s="329" customFormat="1" ht="15" customHeight="1" x14ac:dyDescent="0.3">
      <c r="A186" s="375"/>
      <c r="B186" s="439"/>
      <c r="C186" s="380"/>
      <c r="D186" s="380"/>
      <c r="E186" s="455"/>
      <c r="F186" s="455"/>
      <c r="G186" s="377"/>
      <c r="H186" s="379"/>
      <c r="I186" s="380"/>
      <c r="J186" s="381"/>
      <c r="K186" s="380"/>
      <c r="L186" s="466"/>
      <c r="M186" s="456"/>
      <c r="N186" s="380"/>
      <c r="O186" s="455"/>
      <c r="P186" s="455"/>
      <c r="Q186" s="455"/>
      <c r="R186" s="383"/>
      <c r="S186" s="380"/>
      <c r="T186" s="455"/>
      <c r="U186" s="380"/>
      <c r="V186" s="380"/>
      <c r="W186" s="380"/>
      <c r="X186" s="384"/>
      <c r="Y186" s="458"/>
      <c r="Z186" s="386"/>
      <c r="AA186" s="396"/>
      <c r="AB186" s="396"/>
      <c r="AC186" s="379"/>
      <c r="AD186" s="380"/>
      <c r="AE186" s="380"/>
      <c r="AF186" s="455"/>
      <c r="AG186" s="389"/>
      <c r="AH186" s="390"/>
      <c r="AI186" s="463"/>
      <c r="AJ186" s="455"/>
      <c r="AK186" s="455"/>
      <c r="AL186" s="383"/>
      <c r="AM186" s="380"/>
      <c r="AN186" s="380"/>
      <c r="AO186" s="380"/>
      <c r="AP186" s="383"/>
      <c r="AQ186" s="383"/>
      <c r="AR186" s="383"/>
      <c r="AS186" s="383"/>
      <c r="AU186"/>
    </row>
    <row r="187" spans="1:47" s="329" customFormat="1" ht="15" customHeight="1" x14ac:dyDescent="0.3">
      <c r="A187" s="375"/>
      <c r="B187" s="439"/>
      <c r="C187" s="380"/>
      <c r="D187" s="380"/>
      <c r="E187" s="455"/>
      <c r="F187" s="455"/>
      <c r="G187" s="377"/>
      <c r="H187" s="379"/>
      <c r="I187" s="380"/>
      <c r="J187" s="381"/>
      <c r="K187" s="380"/>
      <c r="L187" s="466"/>
      <c r="M187" s="456"/>
      <c r="N187" s="380"/>
      <c r="O187" s="455"/>
      <c r="P187" s="455"/>
      <c r="Q187" s="455"/>
      <c r="R187" s="383"/>
      <c r="S187" s="380"/>
      <c r="T187" s="455"/>
      <c r="U187" s="380"/>
      <c r="V187" s="380"/>
      <c r="W187" s="380"/>
      <c r="X187" s="384"/>
      <c r="Y187" s="458"/>
      <c r="Z187" s="386"/>
      <c r="AA187" s="396"/>
      <c r="AB187" s="396"/>
      <c r="AC187" s="379"/>
      <c r="AD187" s="380"/>
      <c r="AE187" s="380"/>
      <c r="AF187" s="455"/>
      <c r="AG187" s="389"/>
      <c r="AH187" s="390"/>
      <c r="AI187" s="463"/>
      <c r="AJ187" s="455"/>
      <c r="AK187" s="455"/>
      <c r="AL187" s="383"/>
      <c r="AM187" s="380"/>
      <c r="AN187" s="380"/>
      <c r="AO187" s="380"/>
      <c r="AP187" s="383"/>
      <c r="AQ187" s="383"/>
      <c r="AR187" s="383"/>
      <c r="AS187" s="383"/>
      <c r="AU187"/>
    </row>
    <row r="188" spans="1:47" s="329" customFormat="1" ht="15" customHeight="1" x14ac:dyDescent="0.3">
      <c r="A188" s="375"/>
      <c r="B188" s="439"/>
      <c r="C188" s="380"/>
      <c r="D188" s="380"/>
      <c r="E188" s="455"/>
      <c r="F188" s="455"/>
      <c r="G188" s="377"/>
      <c r="H188" s="379"/>
      <c r="I188" s="380"/>
      <c r="J188" s="381"/>
      <c r="K188" s="380"/>
      <c r="L188" s="466"/>
      <c r="M188" s="456"/>
      <c r="N188" s="380"/>
      <c r="O188" s="455"/>
      <c r="P188" s="455"/>
      <c r="Q188" s="455"/>
      <c r="R188" s="383"/>
      <c r="S188" s="380"/>
      <c r="T188" s="455"/>
      <c r="U188" s="380"/>
      <c r="V188" s="380"/>
      <c r="W188" s="380"/>
      <c r="X188" s="384"/>
      <c r="Y188" s="458"/>
      <c r="Z188" s="386"/>
      <c r="AA188" s="396"/>
      <c r="AB188" s="396"/>
      <c r="AC188" s="379"/>
      <c r="AD188" s="380"/>
      <c r="AE188" s="380"/>
      <c r="AF188" s="455"/>
      <c r="AG188" s="389"/>
      <c r="AH188" s="390"/>
      <c r="AI188" s="463"/>
      <c r="AJ188" s="455"/>
      <c r="AK188" s="455"/>
      <c r="AL188" s="383"/>
      <c r="AM188" s="380"/>
      <c r="AN188" s="380"/>
      <c r="AO188" s="380"/>
      <c r="AP188" s="383"/>
      <c r="AQ188" s="383"/>
      <c r="AR188" s="383"/>
      <c r="AS188" s="383"/>
      <c r="AU188"/>
    </row>
    <row r="189" spans="1:47" s="329" customFormat="1" ht="15" customHeight="1" x14ac:dyDescent="0.3">
      <c r="A189" s="375"/>
      <c r="B189" s="439"/>
      <c r="C189" s="380"/>
      <c r="D189" s="380"/>
      <c r="E189" s="455"/>
      <c r="F189" s="455"/>
      <c r="G189" s="377"/>
      <c r="H189" s="379"/>
      <c r="I189" s="380"/>
      <c r="J189" s="381"/>
      <c r="K189" s="380"/>
      <c r="L189" s="466"/>
      <c r="M189" s="456"/>
      <c r="N189" s="380"/>
      <c r="O189" s="455"/>
      <c r="P189" s="455"/>
      <c r="Q189" s="455"/>
      <c r="R189" s="383"/>
      <c r="S189" s="380"/>
      <c r="T189" s="455"/>
      <c r="U189" s="380"/>
      <c r="V189" s="380"/>
      <c r="W189" s="380"/>
      <c r="X189" s="384"/>
      <c r="Y189" s="458"/>
      <c r="Z189" s="386"/>
      <c r="AA189" s="396"/>
      <c r="AB189" s="396"/>
      <c r="AC189" s="379"/>
      <c r="AD189" s="380"/>
      <c r="AE189" s="380"/>
      <c r="AF189" s="455"/>
      <c r="AG189" s="389"/>
      <c r="AH189" s="390"/>
      <c r="AI189" s="463"/>
      <c r="AJ189" s="455"/>
      <c r="AK189" s="455"/>
      <c r="AL189" s="383"/>
      <c r="AM189" s="380"/>
      <c r="AN189" s="380"/>
      <c r="AO189" s="380"/>
      <c r="AP189" s="383"/>
      <c r="AQ189" s="383"/>
      <c r="AR189" s="383"/>
      <c r="AS189" s="383"/>
      <c r="AU189"/>
    </row>
    <row r="190" spans="1:47" s="329" customFormat="1" ht="15" customHeight="1" x14ac:dyDescent="0.3">
      <c r="A190" s="375"/>
      <c r="B190" s="439"/>
      <c r="C190" s="380"/>
      <c r="D190" s="380"/>
      <c r="E190" s="455"/>
      <c r="F190" s="455"/>
      <c r="G190" s="377"/>
      <c r="H190" s="379"/>
      <c r="I190" s="380"/>
      <c r="J190" s="381"/>
      <c r="K190" s="380"/>
      <c r="L190" s="466"/>
      <c r="M190" s="456"/>
      <c r="N190" s="380"/>
      <c r="O190" s="455"/>
      <c r="P190" s="455"/>
      <c r="Q190" s="455"/>
      <c r="R190" s="383"/>
      <c r="S190" s="380"/>
      <c r="T190" s="455"/>
      <c r="U190" s="380"/>
      <c r="V190" s="380"/>
      <c r="W190" s="380"/>
      <c r="X190" s="384"/>
      <c r="Y190" s="458"/>
      <c r="Z190" s="386"/>
      <c r="AA190" s="396"/>
      <c r="AB190" s="396"/>
      <c r="AC190" s="379"/>
      <c r="AD190" s="380"/>
      <c r="AE190" s="380"/>
      <c r="AF190" s="455"/>
      <c r="AG190" s="389"/>
      <c r="AH190" s="390"/>
      <c r="AI190" s="463"/>
      <c r="AJ190" s="455"/>
      <c r="AK190" s="455"/>
      <c r="AL190" s="383"/>
      <c r="AM190" s="380"/>
      <c r="AN190" s="380"/>
      <c r="AO190" s="380"/>
      <c r="AP190" s="383"/>
      <c r="AQ190" s="383"/>
      <c r="AR190" s="383"/>
      <c r="AS190" s="383"/>
      <c r="AU190"/>
    </row>
    <row r="191" spans="1:47" s="329" customFormat="1" ht="15" customHeight="1" x14ac:dyDescent="0.3">
      <c r="A191" s="375"/>
      <c r="B191" s="439"/>
      <c r="C191" s="380"/>
      <c r="D191" s="380"/>
      <c r="E191" s="455"/>
      <c r="F191" s="455"/>
      <c r="G191" s="377"/>
      <c r="H191" s="379"/>
      <c r="I191" s="380"/>
      <c r="J191" s="381"/>
      <c r="K191" s="380"/>
      <c r="L191" s="466"/>
      <c r="M191" s="456"/>
      <c r="N191" s="380"/>
      <c r="O191" s="455"/>
      <c r="P191" s="455"/>
      <c r="Q191" s="455"/>
      <c r="R191" s="383"/>
      <c r="S191" s="380"/>
      <c r="T191" s="455"/>
      <c r="U191" s="380"/>
      <c r="V191" s="380"/>
      <c r="W191" s="380"/>
      <c r="X191" s="384"/>
      <c r="Y191" s="458"/>
      <c r="Z191" s="386"/>
      <c r="AA191" s="396"/>
      <c r="AB191" s="396"/>
      <c r="AC191" s="379"/>
      <c r="AD191" s="380"/>
      <c r="AE191" s="380"/>
      <c r="AF191" s="455"/>
      <c r="AG191" s="389"/>
      <c r="AH191" s="390"/>
      <c r="AI191" s="463"/>
      <c r="AJ191" s="455"/>
      <c r="AK191" s="455"/>
      <c r="AL191" s="383"/>
      <c r="AM191" s="380"/>
      <c r="AN191" s="380"/>
      <c r="AO191" s="380"/>
      <c r="AP191" s="383"/>
      <c r="AQ191" s="383"/>
      <c r="AR191" s="383"/>
      <c r="AS191" s="383"/>
      <c r="AU191"/>
    </row>
    <row r="192" spans="1:47" s="329" customFormat="1" ht="15" customHeight="1" x14ac:dyDescent="0.3">
      <c r="A192" s="375"/>
      <c r="B192" s="439"/>
      <c r="C192" s="380"/>
      <c r="D192" s="380"/>
      <c r="E192" s="455"/>
      <c r="F192" s="455"/>
      <c r="G192" s="377"/>
      <c r="H192" s="379"/>
      <c r="I192" s="380"/>
      <c r="J192" s="381"/>
      <c r="K192" s="380"/>
      <c r="L192" s="466"/>
      <c r="M192" s="456"/>
      <c r="N192" s="380"/>
      <c r="O192" s="455"/>
      <c r="P192" s="455"/>
      <c r="Q192" s="455"/>
      <c r="R192" s="383"/>
      <c r="S192" s="380"/>
      <c r="T192" s="455"/>
      <c r="U192" s="380"/>
      <c r="V192" s="380"/>
      <c r="W192" s="380"/>
      <c r="X192" s="384"/>
      <c r="Y192" s="458"/>
      <c r="Z192" s="386"/>
      <c r="AA192" s="396"/>
      <c r="AB192" s="396"/>
      <c r="AC192" s="379"/>
      <c r="AD192" s="380"/>
      <c r="AE192" s="380"/>
      <c r="AF192" s="455"/>
      <c r="AG192" s="389"/>
      <c r="AH192" s="390"/>
      <c r="AI192" s="463"/>
      <c r="AJ192" s="455"/>
      <c r="AK192" s="455"/>
      <c r="AL192" s="383"/>
      <c r="AM192" s="380"/>
      <c r="AN192" s="380"/>
      <c r="AO192" s="380"/>
      <c r="AP192" s="383"/>
      <c r="AQ192" s="383"/>
      <c r="AR192" s="383"/>
      <c r="AS192" s="383"/>
      <c r="AU192"/>
    </row>
    <row r="193" spans="1:47" s="329" customFormat="1" ht="15" customHeight="1" x14ac:dyDescent="0.3">
      <c r="A193" s="375"/>
      <c r="B193" s="439"/>
      <c r="C193" s="380"/>
      <c r="D193" s="380"/>
      <c r="E193" s="455"/>
      <c r="F193" s="455"/>
      <c r="G193" s="377"/>
      <c r="H193" s="379"/>
      <c r="I193" s="380"/>
      <c r="J193" s="381"/>
      <c r="K193" s="380"/>
      <c r="L193" s="466"/>
      <c r="M193" s="456"/>
      <c r="N193" s="380"/>
      <c r="O193" s="455"/>
      <c r="P193" s="455"/>
      <c r="Q193" s="455"/>
      <c r="R193" s="383"/>
      <c r="S193" s="380"/>
      <c r="T193" s="455"/>
      <c r="U193" s="380"/>
      <c r="V193" s="380"/>
      <c r="W193" s="380"/>
      <c r="X193" s="384"/>
      <c r="Y193" s="458"/>
      <c r="Z193" s="386"/>
      <c r="AA193" s="396"/>
      <c r="AB193" s="396"/>
      <c r="AC193" s="379"/>
      <c r="AD193" s="380"/>
      <c r="AE193" s="380"/>
      <c r="AF193" s="455"/>
      <c r="AG193" s="389"/>
      <c r="AH193" s="390"/>
      <c r="AI193" s="463"/>
      <c r="AJ193" s="455"/>
      <c r="AK193" s="455"/>
      <c r="AL193" s="383"/>
      <c r="AM193" s="380"/>
      <c r="AN193" s="380"/>
      <c r="AO193" s="380"/>
      <c r="AP193" s="383"/>
      <c r="AQ193" s="383"/>
      <c r="AR193" s="383"/>
      <c r="AS193" s="383"/>
      <c r="AU193"/>
    </row>
    <row r="194" spans="1:47" s="329" customFormat="1" ht="15" customHeight="1" x14ac:dyDescent="0.3">
      <c r="A194" s="375"/>
      <c r="B194" s="439"/>
      <c r="C194" s="380"/>
      <c r="D194" s="380"/>
      <c r="E194" s="455"/>
      <c r="F194" s="455"/>
      <c r="G194" s="377"/>
      <c r="H194" s="379"/>
      <c r="I194" s="380"/>
      <c r="J194" s="381"/>
      <c r="K194" s="380"/>
      <c r="L194" s="466"/>
      <c r="M194" s="456"/>
      <c r="N194" s="380"/>
      <c r="O194" s="455"/>
      <c r="P194" s="455"/>
      <c r="Q194" s="455"/>
      <c r="R194" s="383"/>
      <c r="S194" s="380"/>
      <c r="T194" s="455"/>
      <c r="U194" s="380"/>
      <c r="V194" s="380"/>
      <c r="W194" s="380"/>
      <c r="X194" s="384"/>
      <c r="Y194" s="458"/>
      <c r="Z194" s="386"/>
      <c r="AA194" s="396"/>
      <c r="AB194" s="396"/>
      <c r="AC194" s="379"/>
      <c r="AD194" s="380"/>
      <c r="AE194" s="380"/>
      <c r="AF194" s="455"/>
      <c r="AG194" s="389"/>
      <c r="AH194" s="390"/>
      <c r="AI194" s="463"/>
      <c r="AJ194" s="455"/>
      <c r="AK194" s="455"/>
      <c r="AL194" s="383"/>
      <c r="AM194" s="380"/>
      <c r="AN194" s="380"/>
      <c r="AO194" s="380"/>
      <c r="AP194" s="383"/>
      <c r="AQ194" s="383"/>
      <c r="AR194" s="383"/>
      <c r="AS194" s="383"/>
      <c r="AU194"/>
    </row>
    <row r="195" spans="1:47" s="329" customFormat="1" ht="15" customHeight="1" x14ac:dyDescent="0.3">
      <c r="A195" s="375"/>
      <c r="B195" s="439"/>
      <c r="C195" s="380"/>
      <c r="D195" s="380"/>
      <c r="E195" s="455"/>
      <c r="F195" s="455"/>
      <c r="G195" s="377"/>
      <c r="H195" s="379"/>
      <c r="I195" s="380"/>
      <c r="J195" s="381"/>
      <c r="K195" s="380"/>
      <c r="L195" s="466"/>
      <c r="M195" s="456"/>
      <c r="N195" s="380"/>
      <c r="O195" s="455"/>
      <c r="P195" s="455"/>
      <c r="Q195" s="455"/>
      <c r="R195" s="383"/>
      <c r="S195" s="380"/>
      <c r="T195" s="455"/>
      <c r="U195" s="380"/>
      <c r="V195" s="380"/>
      <c r="W195" s="380"/>
      <c r="X195" s="384"/>
      <c r="Y195" s="458"/>
      <c r="Z195" s="386"/>
      <c r="AA195" s="396"/>
      <c r="AB195" s="396"/>
      <c r="AC195" s="379"/>
      <c r="AD195" s="380"/>
      <c r="AE195" s="380"/>
      <c r="AF195" s="455"/>
      <c r="AG195" s="389"/>
      <c r="AH195" s="390"/>
      <c r="AI195" s="463"/>
      <c r="AJ195" s="455"/>
      <c r="AK195" s="455"/>
      <c r="AL195" s="383"/>
      <c r="AM195" s="380"/>
      <c r="AN195" s="380"/>
      <c r="AO195" s="380"/>
      <c r="AP195" s="383"/>
      <c r="AQ195" s="383"/>
      <c r="AR195" s="383"/>
      <c r="AS195" s="383"/>
      <c r="AU195"/>
    </row>
    <row r="196" spans="1:47" s="329" customFormat="1" ht="15" customHeight="1" x14ac:dyDescent="0.3">
      <c r="A196" s="375"/>
      <c r="B196" s="439"/>
      <c r="C196" s="380"/>
      <c r="D196" s="380"/>
      <c r="E196" s="455"/>
      <c r="F196" s="455"/>
      <c r="G196" s="377"/>
      <c r="H196" s="379"/>
      <c r="I196" s="380"/>
      <c r="J196" s="381"/>
      <c r="K196" s="380"/>
      <c r="L196" s="466"/>
      <c r="M196" s="456"/>
      <c r="N196" s="380"/>
      <c r="O196" s="455"/>
      <c r="P196" s="455"/>
      <c r="Q196" s="455"/>
      <c r="R196" s="383"/>
      <c r="S196" s="380"/>
      <c r="T196" s="455"/>
      <c r="U196" s="380"/>
      <c r="V196" s="380"/>
      <c r="W196" s="380"/>
      <c r="X196" s="384"/>
      <c r="Y196" s="458"/>
      <c r="Z196" s="386"/>
      <c r="AA196" s="396"/>
      <c r="AB196" s="396"/>
      <c r="AC196" s="379"/>
      <c r="AD196" s="380"/>
      <c r="AE196" s="380"/>
      <c r="AF196" s="455"/>
      <c r="AG196" s="389"/>
      <c r="AH196" s="390"/>
      <c r="AI196" s="463"/>
      <c r="AJ196" s="455"/>
      <c r="AK196" s="455"/>
      <c r="AL196" s="383"/>
      <c r="AM196" s="380"/>
      <c r="AN196" s="380"/>
      <c r="AO196" s="380"/>
      <c r="AP196" s="383"/>
      <c r="AQ196" s="383"/>
      <c r="AR196" s="383"/>
      <c r="AS196" s="383"/>
      <c r="AU196"/>
    </row>
    <row r="197" spans="1:47" ht="15" customHeight="1" x14ac:dyDescent="0.3">
      <c r="A197" s="375">
        <v>16</v>
      </c>
      <c r="B197" s="376"/>
      <c r="C197" s="377" t="str">
        <f>"1000"&amp;A197</f>
        <v>100016</v>
      </c>
      <c r="D197" s="377" t="str">
        <f>"1000"&amp;A197&amp;"/13"</f>
        <v>100016/13</v>
      </c>
      <c r="E197" s="378" t="s">
        <v>251</v>
      </c>
      <c r="F197" s="378" t="s">
        <v>252</v>
      </c>
      <c r="G197" s="377">
        <v>1</v>
      </c>
      <c r="H197" s="379">
        <v>100109</v>
      </c>
      <c r="I197" s="380" t="str">
        <f>"Б-"&amp;H197&amp;"-13"</f>
        <v>Б-100109-13</v>
      </c>
      <c r="J197" s="381">
        <v>2</v>
      </c>
      <c r="K197" s="377">
        <v>7</v>
      </c>
      <c r="L197" s="377" t="s">
        <v>42</v>
      </c>
      <c r="M197" s="381">
        <v>1</v>
      </c>
      <c r="N197" s="377">
        <v>18</v>
      </c>
      <c r="O197" s="378" t="s">
        <v>167</v>
      </c>
      <c r="P197" s="378" t="s">
        <v>234</v>
      </c>
      <c r="Q197" s="378" t="s">
        <v>235</v>
      </c>
      <c r="R197" s="383" t="str">
        <f>H197&amp;"1"</f>
        <v>1001091</v>
      </c>
      <c r="S197" s="380">
        <v>1</v>
      </c>
      <c r="T197" s="378" t="s">
        <v>139</v>
      </c>
      <c r="U197" s="377">
        <v>60976</v>
      </c>
      <c r="V197" s="377">
        <v>10976</v>
      </c>
      <c r="W197" s="377">
        <v>0</v>
      </c>
      <c r="X197" s="384">
        <v>198</v>
      </c>
      <c r="Y197" s="385" t="s">
        <v>47</v>
      </c>
      <c r="Z197" s="386">
        <f t="shared" si="95"/>
        <v>50000</v>
      </c>
      <c r="AA197" s="387"/>
      <c r="AB197" s="388"/>
      <c r="AC197" s="379">
        <f>U197*0.5</f>
        <v>30488</v>
      </c>
      <c r="AD197" s="377"/>
      <c r="AE197" s="377"/>
      <c r="AF197" s="378" t="s">
        <v>231</v>
      </c>
      <c r="AG197" s="389">
        <v>8</v>
      </c>
      <c r="AH197" s="390">
        <v>13</v>
      </c>
      <c r="AI197" s="391" t="s">
        <v>229</v>
      </c>
      <c r="AJ197" s="378"/>
      <c r="AK197" s="378"/>
      <c r="AL197" s="383">
        <v>0</v>
      </c>
      <c r="AM197" s="438">
        <v>1</v>
      </c>
      <c r="AN197" s="377" t="s">
        <v>51</v>
      </c>
      <c r="AO197" s="377"/>
      <c r="AP197" s="444">
        <v>10000</v>
      </c>
      <c r="AQ197" s="445" t="s">
        <v>83</v>
      </c>
      <c r="AR197" s="446" t="s">
        <v>84</v>
      </c>
      <c r="AS197" s="383" t="s">
        <v>94</v>
      </c>
    </row>
    <row r="198" spans="1:47" ht="15" customHeight="1" x14ac:dyDescent="0.3">
      <c r="A198" s="375">
        <v>16</v>
      </c>
      <c r="B198" s="376"/>
      <c r="C198" s="377" t="str">
        <f t="shared" ref="C198:C201" si="100">"1000"&amp;A198</f>
        <v>100016</v>
      </c>
      <c r="D198" s="377" t="str">
        <f t="shared" ref="D198:D201" si="101">"1000"&amp;A198&amp;"/13"</f>
        <v>100016/13</v>
      </c>
      <c r="E198" s="378" t="s">
        <v>251</v>
      </c>
      <c r="F198" s="378" t="s">
        <v>252</v>
      </c>
      <c r="G198" s="377">
        <v>1</v>
      </c>
      <c r="H198" s="379">
        <v>100110</v>
      </c>
      <c r="I198" s="380" t="str">
        <f t="shared" ref="I198:I211" si="102">"Б-"&amp;H198&amp;"-13"</f>
        <v>Б-100110-13</v>
      </c>
      <c r="J198" s="381">
        <v>2</v>
      </c>
      <c r="K198" s="377">
        <v>7</v>
      </c>
      <c r="L198" s="377" t="s">
        <v>42</v>
      </c>
      <c r="M198" s="381">
        <v>1</v>
      </c>
      <c r="N198" s="377">
        <v>18</v>
      </c>
      <c r="O198" s="378" t="s">
        <v>168</v>
      </c>
      <c r="P198" s="378" t="s">
        <v>234</v>
      </c>
      <c r="Q198" s="378" t="s">
        <v>235</v>
      </c>
      <c r="R198" s="383" t="str">
        <f t="shared" ref="R198:R201" si="103">H198&amp;"1"</f>
        <v>1001101</v>
      </c>
      <c r="S198" s="380">
        <v>1</v>
      </c>
      <c r="T198" s="378" t="s">
        <v>140</v>
      </c>
      <c r="U198" s="377">
        <v>90000</v>
      </c>
      <c r="V198" s="377">
        <f t="shared" ref="V198:V211" si="104">U198*0.18</f>
        <v>16200</v>
      </c>
      <c r="W198" s="377">
        <v>0</v>
      </c>
      <c r="X198" s="384">
        <v>199</v>
      </c>
      <c r="Y198" s="385" t="s">
        <v>47</v>
      </c>
      <c r="Z198" s="386">
        <f t="shared" si="95"/>
        <v>73800</v>
      </c>
      <c r="AA198" s="387"/>
      <c r="AB198" s="429"/>
      <c r="AC198" s="379">
        <f t="shared" ref="AC198:AC201" si="105">U198*0.5</f>
        <v>45000</v>
      </c>
      <c r="AD198" s="377"/>
      <c r="AE198" s="377"/>
      <c r="AF198" s="378" t="s">
        <v>231</v>
      </c>
      <c r="AG198" s="389">
        <v>8</v>
      </c>
      <c r="AH198" s="395">
        <v>7</v>
      </c>
      <c r="AI198" s="391" t="s">
        <v>229</v>
      </c>
      <c r="AJ198" s="378"/>
      <c r="AK198" s="378"/>
      <c r="AL198" s="383">
        <v>0</v>
      </c>
      <c r="AM198" s="380" t="s">
        <v>50</v>
      </c>
      <c r="AN198" s="377" t="s">
        <v>51</v>
      </c>
      <c r="AO198" s="377"/>
      <c r="AP198" s="383"/>
      <c r="AQ198" s="383"/>
      <c r="AR198" s="383"/>
      <c r="AS198" s="383">
        <v>50000</v>
      </c>
    </row>
    <row r="199" spans="1:47" ht="15" customHeight="1" x14ac:dyDescent="0.3">
      <c r="A199" s="375">
        <v>16</v>
      </c>
      <c r="B199" s="376"/>
      <c r="C199" s="377" t="str">
        <f t="shared" si="100"/>
        <v>100016</v>
      </c>
      <c r="D199" s="377" t="str">
        <f t="shared" si="101"/>
        <v>100016/13</v>
      </c>
      <c r="E199" s="378" t="s">
        <v>251</v>
      </c>
      <c r="F199" s="378" t="s">
        <v>252</v>
      </c>
      <c r="G199" s="377">
        <v>1</v>
      </c>
      <c r="H199" s="379">
        <v>100111</v>
      </c>
      <c r="I199" s="380" t="str">
        <f t="shared" si="102"/>
        <v>Б-100111-13</v>
      </c>
      <c r="J199" s="381">
        <v>2</v>
      </c>
      <c r="K199" s="377">
        <v>7</v>
      </c>
      <c r="L199" s="377" t="s">
        <v>42</v>
      </c>
      <c r="M199" s="381">
        <v>1</v>
      </c>
      <c r="N199" s="377">
        <v>18</v>
      </c>
      <c r="O199" s="378" t="s">
        <v>168</v>
      </c>
      <c r="P199" s="378" t="s">
        <v>234</v>
      </c>
      <c r="Q199" s="378" t="s">
        <v>235</v>
      </c>
      <c r="R199" s="383" t="str">
        <f t="shared" si="103"/>
        <v>1001111</v>
      </c>
      <c r="S199" s="380">
        <v>1</v>
      </c>
      <c r="T199" s="378" t="s">
        <v>140</v>
      </c>
      <c r="U199" s="377">
        <v>90000</v>
      </c>
      <c r="V199" s="377">
        <f t="shared" si="104"/>
        <v>16200</v>
      </c>
      <c r="W199" s="377">
        <v>0</v>
      </c>
      <c r="X199" s="384">
        <v>200</v>
      </c>
      <c r="Y199" s="385" t="s">
        <v>47</v>
      </c>
      <c r="Z199" s="386">
        <f t="shared" si="95"/>
        <v>73800</v>
      </c>
      <c r="AA199" s="387"/>
      <c r="AB199" s="429"/>
      <c r="AC199" s="379">
        <f t="shared" si="105"/>
        <v>45000</v>
      </c>
      <c r="AD199" s="377"/>
      <c r="AE199" s="377"/>
      <c r="AF199" s="378" t="s">
        <v>231</v>
      </c>
      <c r="AG199" s="389">
        <v>8</v>
      </c>
      <c r="AH199" s="395">
        <v>7</v>
      </c>
      <c r="AI199" s="391" t="s">
        <v>229</v>
      </c>
      <c r="AJ199" s="378"/>
      <c r="AK199" s="378"/>
      <c r="AL199" s="383">
        <v>0</v>
      </c>
      <c r="AM199" s="380" t="s">
        <v>50</v>
      </c>
      <c r="AN199" s="377" t="s">
        <v>51</v>
      </c>
      <c r="AO199" s="377"/>
      <c r="AP199" s="383"/>
      <c r="AQ199" s="383"/>
      <c r="AR199" s="383"/>
      <c r="AS199" s="383" t="s">
        <v>95</v>
      </c>
    </row>
    <row r="200" spans="1:47" ht="15" customHeight="1" x14ac:dyDescent="0.3">
      <c r="A200" s="375">
        <v>16</v>
      </c>
      <c r="B200" s="376"/>
      <c r="C200" s="377" t="str">
        <f t="shared" si="100"/>
        <v>100016</v>
      </c>
      <c r="D200" s="377" t="str">
        <f t="shared" si="101"/>
        <v>100016/13</v>
      </c>
      <c r="E200" s="378" t="s">
        <v>251</v>
      </c>
      <c r="F200" s="378" t="s">
        <v>252</v>
      </c>
      <c r="G200" s="377">
        <v>1</v>
      </c>
      <c r="H200" s="379">
        <v>100112</v>
      </c>
      <c r="I200" s="380" t="str">
        <f t="shared" si="102"/>
        <v>Б-100112-13</v>
      </c>
      <c r="J200" s="381">
        <v>2</v>
      </c>
      <c r="K200" s="377">
        <v>7</v>
      </c>
      <c r="L200" s="377" t="s">
        <v>42</v>
      </c>
      <c r="M200" s="381">
        <v>1</v>
      </c>
      <c r="N200" s="377">
        <v>18</v>
      </c>
      <c r="O200" s="378" t="s">
        <v>169</v>
      </c>
      <c r="P200" s="378" t="s">
        <v>234</v>
      </c>
      <c r="Q200" s="378" t="s">
        <v>235</v>
      </c>
      <c r="R200" s="383" t="str">
        <f t="shared" si="103"/>
        <v>1001121</v>
      </c>
      <c r="S200" s="380">
        <v>1</v>
      </c>
      <c r="T200" s="378" t="s">
        <v>141</v>
      </c>
      <c r="U200" s="377">
        <v>80000</v>
      </c>
      <c r="V200" s="377">
        <f t="shared" si="104"/>
        <v>14400</v>
      </c>
      <c r="W200" s="377">
        <v>0</v>
      </c>
      <c r="X200" s="384">
        <v>201</v>
      </c>
      <c r="Y200" s="385" t="s">
        <v>47</v>
      </c>
      <c r="Z200" s="386">
        <f t="shared" si="95"/>
        <v>65600</v>
      </c>
      <c r="AA200" s="387"/>
      <c r="AB200" s="396"/>
      <c r="AC200" s="379">
        <f t="shared" si="105"/>
        <v>40000</v>
      </c>
      <c r="AD200" s="377"/>
      <c r="AE200" s="377"/>
      <c r="AF200" s="378" t="s">
        <v>231</v>
      </c>
      <c r="AG200" s="389">
        <v>8</v>
      </c>
      <c r="AH200" s="397">
        <v>20</v>
      </c>
      <c r="AI200" s="391" t="s">
        <v>229</v>
      </c>
      <c r="AJ200" s="378"/>
      <c r="AK200" s="378"/>
      <c r="AL200" s="383">
        <v>0</v>
      </c>
      <c r="AM200" s="380" t="s">
        <v>50</v>
      </c>
      <c r="AN200" s="377" t="s">
        <v>51</v>
      </c>
      <c r="AO200" s="377"/>
      <c r="AP200" s="383"/>
      <c r="AQ200" s="383"/>
      <c r="AR200" s="383"/>
      <c r="AS200" s="383"/>
    </row>
    <row r="201" spans="1:47" s="330" customFormat="1" ht="15" customHeight="1" x14ac:dyDescent="0.3">
      <c r="A201" s="430">
        <v>16</v>
      </c>
      <c r="B201" s="440"/>
      <c r="C201" s="403" t="str">
        <f t="shared" si="100"/>
        <v>100016</v>
      </c>
      <c r="D201" s="403" t="str">
        <f t="shared" si="101"/>
        <v>100016/13</v>
      </c>
      <c r="E201" s="404" t="s">
        <v>251</v>
      </c>
      <c r="F201" s="404" t="s">
        <v>252</v>
      </c>
      <c r="G201" s="377">
        <v>1</v>
      </c>
      <c r="H201" s="379">
        <v>100113</v>
      </c>
      <c r="I201" s="403" t="str">
        <f t="shared" si="102"/>
        <v>Б-100113-13</v>
      </c>
      <c r="J201" s="381">
        <v>2</v>
      </c>
      <c r="K201" s="405">
        <v>11</v>
      </c>
      <c r="L201" s="403" t="s">
        <v>42</v>
      </c>
      <c r="M201" s="406">
        <v>1</v>
      </c>
      <c r="N201" s="403">
        <v>18</v>
      </c>
      <c r="O201" s="404" t="s">
        <v>170</v>
      </c>
      <c r="P201" s="404" t="s">
        <v>234</v>
      </c>
      <c r="Q201" s="404" t="s">
        <v>235</v>
      </c>
      <c r="R201" s="407" t="str">
        <f t="shared" si="103"/>
        <v>1001131</v>
      </c>
      <c r="S201" s="403">
        <v>1</v>
      </c>
      <c r="T201" s="404" t="s">
        <v>142</v>
      </c>
      <c r="U201" s="403">
        <v>60000</v>
      </c>
      <c r="V201" s="403">
        <f t="shared" si="104"/>
        <v>10800</v>
      </c>
      <c r="W201" s="403">
        <v>0</v>
      </c>
      <c r="X201" s="384">
        <v>202</v>
      </c>
      <c r="Y201" s="408" t="s">
        <v>47</v>
      </c>
      <c r="Z201" s="386">
        <f t="shared" si="95"/>
        <v>49200</v>
      </c>
      <c r="AA201" s="409"/>
      <c r="AB201" s="409"/>
      <c r="AC201" s="410">
        <f t="shared" si="105"/>
        <v>30000</v>
      </c>
      <c r="AD201" s="403"/>
      <c r="AE201" s="403"/>
      <c r="AF201" s="404" t="s">
        <v>231</v>
      </c>
      <c r="AG201" s="411">
        <v>8</v>
      </c>
      <c r="AH201" s="412">
        <v>13</v>
      </c>
      <c r="AI201" s="413" t="s">
        <v>229</v>
      </c>
      <c r="AJ201" s="404"/>
      <c r="AK201" s="404"/>
      <c r="AL201" s="407">
        <v>0</v>
      </c>
      <c r="AM201" s="403" t="s">
        <v>50</v>
      </c>
      <c r="AN201" s="403" t="s">
        <v>51</v>
      </c>
      <c r="AO201" s="403"/>
      <c r="AP201" s="407"/>
      <c r="AQ201" s="407"/>
      <c r="AR201" s="407"/>
      <c r="AS201" s="407"/>
      <c r="AU201"/>
    </row>
    <row r="202" spans="1:47" ht="15" customHeight="1" x14ac:dyDescent="0.3">
      <c r="A202" s="375">
        <v>17</v>
      </c>
      <c r="B202" s="376"/>
      <c r="C202" s="377" t="str">
        <f>"1000"&amp;A202</f>
        <v>100017</v>
      </c>
      <c r="D202" s="377" t="str">
        <f>"1000"&amp;A202&amp;"/13"</f>
        <v>100017/13</v>
      </c>
      <c r="E202" s="378" t="s">
        <v>251</v>
      </c>
      <c r="F202" s="378" t="s">
        <v>252</v>
      </c>
      <c r="G202" s="377">
        <v>1</v>
      </c>
      <c r="H202" s="379">
        <v>100114</v>
      </c>
      <c r="I202" s="380" t="str">
        <f>"Б-"&amp;H202&amp;"-13"</f>
        <v>Б-100114-13</v>
      </c>
      <c r="J202" s="381">
        <v>2</v>
      </c>
      <c r="K202" s="377">
        <v>7</v>
      </c>
      <c r="L202" s="377" t="s">
        <v>42</v>
      </c>
      <c r="M202" s="381">
        <v>1</v>
      </c>
      <c r="N202" s="377">
        <v>18</v>
      </c>
      <c r="O202" s="378" t="s">
        <v>167</v>
      </c>
      <c r="P202" s="378" t="s">
        <v>234</v>
      </c>
      <c r="Q202" s="378" t="s">
        <v>235</v>
      </c>
      <c r="R202" s="383" t="str">
        <f>H202&amp;"1"</f>
        <v>1001141</v>
      </c>
      <c r="S202" s="380">
        <v>1</v>
      </c>
      <c r="T202" s="378" t="s">
        <v>139</v>
      </c>
      <c r="U202" s="377">
        <v>60975</v>
      </c>
      <c r="V202" s="377">
        <f>U202*0.18</f>
        <v>10975.5</v>
      </c>
      <c r="W202" s="377">
        <v>0</v>
      </c>
      <c r="X202" s="384">
        <v>203</v>
      </c>
      <c r="Y202" s="385" t="s">
        <v>47</v>
      </c>
      <c r="Z202" s="386">
        <f t="shared" si="95"/>
        <v>49999.5</v>
      </c>
      <c r="AA202" s="387"/>
      <c r="AB202" s="388"/>
      <c r="AC202" s="379">
        <f>U202*0.5</f>
        <v>30487.5</v>
      </c>
      <c r="AD202" s="377"/>
      <c r="AE202" s="377"/>
      <c r="AF202" s="378" t="s">
        <v>231</v>
      </c>
      <c r="AG202" s="389">
        <v>8</v>
      </c>
      <c r="AH202" s="390">
        <v>13</v>
      </c>
      <c r="AI202" s="391" t="s">
        <v>229</v>
      </c>
      <c r="AJ202" s="378"/>
      <c r="AK202" s="378"/>
      <c r="AL202" s="383">
        <v>0</v>
      </c>
      <c r="AM202" s="438">
        <v>1</v>
      </c>
      <c r="AN202" s="377" t="s">
        <v>51</v>
      </c>
      <c r="AO202" s="377"/>
      <c r="AP202" s="444">
        <v>10000</v>
      </c>
      <c r="AQ202" s="445" t="s">
        <v>83</v>
      </c>
      <c r="AR202" s="446" t="s">
        <v>84</v>
      </c>
      <c r="AS202" s="383" t="s">
        <v>94</v>
      </c>
    </row>
    <row r="203" spans="1:47" ht="15" customHeight="1" x14ac:dyDescent="0.3">
      <c r="A203" s="375">
        <v>17</v>
      </c>
      <c r="B203" s="376"/>
      <c r="C203" s="377" t="str">
        <f t="shared" ref="C203:C206" si="106">"1000"&amp;A203</f>
        <v>100017</v>
      </c>
      <c r="D203" s="377" t="str">
        <f t="shared" ref="D203:D206" si="107">"1000"&amp;A203&amp;"/13"</f>
        <v>100017/13</v>
      </c>
      <c r="E203" s="378" t="s">
        <v>251</v>
      </c>
      <c r="F203" s="378" t="s">
        <v>252</v>
      </c>
      <c r="G203" s="377">
        <v>1</v>
      </c>
      <c r="H203" s="379">
        <v>100115</v>
      </c>
      <c r="I203" s="380" t="str">
        <f t="shared" si="102"/>
        <v>Б-100115-13</v>
      </c>
      <c r="J203" s="381">
        <v>2</v>
      </c>
      <c r="K203" s="377">
        <v>7</v>
      </c>
      <c r="L203" s="377" t="s">
        <v>42</v>
      </c>
      <c r="M203" s="381">
        <v>1</v>
      </c>
      <c r="N203" s="377">
        <v>18</v>
      </c>
      <c r="O203" s="378" t="s">
        <v>168</v>
      </c>
      <c r="P203" s="378" t="s">
        <v>234</v>
      </c>
      <c r="Q203" s="378" t="s">
        <v>235</v>
      </c>
      <c r="R203" s="383" t="str">
        <f t="shared" ref="R203:R206" si="108">H203&amp;"1"</f>
        <v>1001151</v>
      </c>
      <c r="S203" s="380">
        <v>1</v>
      </c>
      <c r="T203" s="378" t="s">
        <v>140</v>
      </c>
      <c r="U203" s="377">
        <v>90000</v>
      </c>
      <c r="V203" s="377">
        <f t="shared" si="104"/>
        <v>16200</v>
      </c>
      <c r="W203" s="377">
        <v>0</v>
      </c>
      <c r="X203" s="384">
        <v>204</v>
      </c>
      <c r="Y203" s="385" t="s">
        <v>47</v>
      </c>
      <c r="Z203" s="386">
        <f t="shared" si="95"/>
        <v>73800</v>
      </c>
      <c r="AA203" s="387"/>
      <c r="AB203" s="429"/>
      <c r="AC203" s="379">
        <f t="shared" ref="AC203:AC206" si="109">U203*0.5</f>
        <v>45000</v>
      </c>
      <c r="AD203" s="377"/>
      <c r="AE203" s="377"/>
      <c r="AF203" s="378" t="s">
        <v>231</v>
      </c>
      <c r="AG203" s="389">
        <v>8</v>
      </c>
      <c r="AH203" s="395">
        <v>7</v>
      </c>
      <c r="AI203" s="391" t="s">
        <v>229</v>
      </c>
      <c r="AJ203" s="378"/>
      <c r="AK203" s="378"/>
      <c r="AL203" s="383">
        <v>0</v>
      </c>
      <c r="AM203" s="380" t="s">
        <v>50</v>
      </c>
      <c r="AN203" s="377" t="s">
        <v>51</v>
      </c>
      <c r="AO203" s="377"/>
      <c r="AP203" s="383"/>
      <c r="AQ203" s="383"/>
      <c r="AR203" s="383"/>
      <c r="AS203" s="383" t="s">
        <v>96</v>
      </c>
    </row>
    <row r="204" spans="1:47" ht="15" customHeight="1" x14ac:dyDescent="0.3">
      <c r="A204" s="375">
        <v>17</v>
      </c>
      <c r="B204" s="376"/>
      <c r="C204" s="377" t="str">
        <f t="shared" si="106"/>
        <v>100017</v>
      </c>
      <c r="D204" s="377" t="str">
        <f t="shared" si="107"/>
        <v>100017/13</v>
      </c>
      <c r="E204" s="378" t="s">
        <v>251</v>
      </c>
      <c r="F204" s="378" t="s">
        <v>252</v>
      </c>
      <c r="G204" s="377">
        <v>1</v>
      </c>
      <c r="H204" s="379">
        <v>100116</v>
      </c>
      <c r="I204" s="380" t="str">
        <f t="shared" si="102"/>
        <v>Б-100116-13</v>
      </c>
      <c r="J204" s="381">
        <v>2</v>
      </c>
      <c r="K204" s="377">
        <v>7</v>
      </c>
      <c r="L204" s="377" t="s">
        <v>42</v>
      </c>
      <c r="M204" s="381">
        <v>1</v>
      </c>
      <c r="N204" s="377">
        <v>18</v>
      </c>
      <c r="O204" s="378" t="s">
        <v>168</v>
      </c>
      <c r="P204" s="378" t="s">
        <v>234</v>
      </c>
      <c r="Q204" s="378" t="s">
        <v>235</v>
      </c>
      <c r="R204" s="383" t="str">
        <f t="shared" si="108"/>
        <v>1001161</v>
      </c>
      <c r="S204" s="380">
        <v>1</v>
      </c>
      <c r="T204" s="378" t="s">
        <v>140</v>
      </c>
      <c r="U204" s="377">
        <v>90000</v>
      </c>
      <c r="V204" s="377">
        <f t="shared" si="104"/>
        <v>16200</v>
      </c>
      <c r="W204" s="377">
        <v>0</v>
      </c>
      <c r="X204" s="384">
        <v>205</v>
      </c>
      <c r="Y204" s="385" t="s">
        <v>47</v>
      </c>
      <c r="Z204" s="386">
        <f t="shared" si="95"/>
        <v>73800</v>
      </c>
      <c r="AA204" s="387"/>
      <c r="AB204" s="429"/>
      <c r="AC204" s="379">
        <f t="shared" si="109"/>
        <v>45000</v>
      </c>
      <c r="AD204" s="377"/>
      <c r="AE204" s="377"/>
      <c r="AF204" s="378" t="s">
        <v>231</v>
      </c>
      <c r="AG204" s="389">
        <v>8</v>
      </c>
      <c r="AH204" s="395">
        <v>7</v>
      </c>
      <c r="AI204" s="391" t="s">
        <v>229</v>
      </c>
      <c r="AJ204" s="378"/>
      <c r="AK204" s="378"/>
      <c r="AL204" s="383">
        <v>0</v>
      </c>
      <c r="AM204" s="380" t="s">
        <v>50</v>
      </c>
      <c r="AN204" s="377" t="s">
        <v>51</v>
      </c>
      <c r="AO204" s="377"/>
      <c r="AP204" s="383"/>
      <c r="AQ204" s="383"/>
      <c r="AR204" s="383"/>
      <c r="AS204" s="383" t="s">
        <v>97</v>
      </c>
    </row>
    <row r="205" spans="1:47" ht="15" customHeight="1" x14ac:dyDescent="0.3">
      <c r="A205" s="375">
        <v>17</v>
      </c>
      <c r="B205" s="376"/>
      <c r="C205" s="377" t="str">
        <f t="shared" si="106"/>
        <v>100017</v>
      </c>
      <c r="D205" s="377" t="str">
        <f t="shared" si="107"/>
        <v>100017/13</v>
      </c>
      <c r="E205" s="378" t="s">
        <v>251</v>
      </c>
      <c r="F205" s="378" t="s">
        <v>252</v>
      </c>
      <c r="G205" s="377">
        <v>1</v>
      </c>
      <c r="H205" s="379">
        <v>100117</v>
      </c>
      <c r="I205" s="380" t="str">
        <f t="shared" si="102"/>
        <v>Б-100117-13</v>
      </c>
      <c r="J205" s="381">
        <v>2</v>
      </c>
      <c r="K205" s="377">
        <v>7</v>
      </c>
      <c r="L205" s="377" t="s">
        <v>42</v>
      </c>
      <c r="M205" s="381">
        <v>1</v>
      </c>
      <c r="N205" s="377">
        <v>18</v>
      </c>
      <c r="O205" s="378" t="s">
        <v>169</v>
      </c>
      <c r="P205" s="378" t="s">
        <v>234</v>
      </c>
      <c r="Q205" s="378" t="s">
        <v>235</v>
      </c>
      <c r="R205" s="383" t="str">
        <f t="shared" si="108"/>
        <v>1001171</v>
      </c>
      <c r="S205" s="380">
        <v>1</v>
      </c>
      <c r="T205" s="378" t="s">
        <v>141</v>
      </c>
      <c r="U205" s="377">
        <v>80000</v>
      </c>
      <c r="V205" s="377">
        <f t="shared" si="104"/>
        <v>14400</v>
      </c>
      <c r="W205" s="377">
        <v>0</v>
      </c>
      <c r="X205" s="384">
        <v>206</v>
      </c>
      <c r="Y205" s="385" t="s">
        <v>47</v>
      </c>
      <c r="Z205" s="386">
        <f t="shared" si="95"/>
        <v>65600</v>
      </c>
      <c r="AA205" s="387"/>
      <c r="AB205" s="396"/>
      <c r="AC205" s="379">
        <f t="shared" si="109"/>
        <v>40000</v>
      </c>
      <c r="AD205" s="377"/>
      <c r="AE205" s="377"/>
      <c r="AF205" s="378" t="s">
        <v>231</v>
      </c>
      <c r="AG205" s="389">
        <v>8</v>
      </c>
      <c r="AH205" s="397">
        <v>20</v>
      </c>
      <c r="AI205" s="391" t="s">
        <v>229</v>
      </c>
      <c r="AJ205" s="378"/>
      <c r="AK205" s="378"/>
      <c r="AL205" s="383">
        <v>0</v>
      </c>
      <c r="AM205" s="380" t="s">
        <v>50</v>
      </c>
      <c r="AN205" s="377" t="s">
        <v>51</v>
      </c>
      <c r="AO205" s="377"/>
      <c r="AP205" s="383"/>
      <c r="AQ205" s="383"/>
      <c r="AR205" s="383"/>
      <c r="AS205" s="383"/>
    </row>
    <row r="206" spans="1:47" s="330" customFormat="1" ht="15" customHeight="1" x14ac:dyDescent="0.3">
      <c r="A206" s="430">
        <v>17</v>
      </c>
      <c r="B206" s="440"/>
      <c r="C206" s="403" t="str">
        <f t="shared" si="106"/>
        <v>100017</v>
      </c>
      <c r="D206" s="403" t="str">
        <f t="shared" si="107"/>
        <v>100017/13</v>
      </c>
      <c r="E206" s="404" t="s">
        <v>251</v>
      </c>
      <c r="F206" s="404" t="s">
        <v>252</v>
      </c>
      <c r="G206" s="377">
        <v>1</v>
      </c>
      <c r="H206" s="379">
        <v>100118</v>
      </c>
      <c r="I206" s="403" t="str">
        <f t="shared" si="102"/>
        <v>Б-100118-13</v>
      </c>
      <c r="J206" s="381">
        <v>2</v>
      </c>
      <c r="K206" s="405">
        <v>11</v>
      </c>
      <c r="L206" s="403" t="s">
        <v>42</v>
      </c>
      <c r="M206" s="406">
        <v>1</v>
      </c>
      <c r="N206" s="403">
        <v>18</v>
      </c>
      <c r="O206" s="404" t="s">
        <v>170</v>
      </c>
      <c r="P206" s="404" t="s">
        <v>234</v>
      </c>
      <c r="Q206" s="404" t="s">
        <v>235</v>
      </c>
      <c r="R206" s="407" t="str">
        <f t="shared" si="108"/>
        <v>1001181</v>
      </c>
      <c r="S206" s="403">
        <v>1</v>
      </c>
      <c r="T206" s="404" t="s">
        <v>142</v>
      </c>
      <c r="U206" s="403">
        <v>60000</v>
      </c>
      <c r="V206" s="403">
        <f t="shared" si="104"/>
        <v>10800</v>
      </c>
      <c r="W206" s="403">
        <v>0</v>
      </c>
      <c r="X206" s="384">
        <v>207</v>
      </c>
      <c r="Y206" s="408" t="s">
        <v>47</v>
      </c>
      <c r="Z206" s="386">
        <f t="shared" si="95"/>
        <v>49200</v>
      </c>
      <c r="AA206" s="409"/>
      <c r="AB206" s="409"/>
      <c r="AC206" s="410">
        <f t="shared" si="109"/>
        <v>30000</v>
      </c>
      <c r="AD206" s="403"/>
      <c r="AE206" s="403"/>
      <c r="AF206" s="404" t="s">
        <v>231</v>
      </c>
      <c r="AG206" s="411">
        <v>8</v>
      </c>
      <c r="AH206" s="412">
        <v>13</v>
      </c>
      <c r="AI206" s="413" t="s">
        <v>229</v>
      </c>
      <c r="AJ206" s="404"/>
      <c r="AK206" s="404"/>
      <c r="AL206" s="407">
        <v>0</v>
      </c>
      <c r="AM206" s="403" t="s">
        <v>50</v>
      </c>
      <c r="AN206" s="403" t="s">
        <v>51</v>
      </c>
      <c r="AO206" s="403"/>
      <c r="AP206" s="407"/>
      <c r="AQ206" s="407"/>
      <c r="AR206" s="407"/>
      <c r="AS206" s="407"/>
      <c r="AU206"/>
    </row>
    <row r="207" spans="1:47" ht="15" customHeight="1" x14ac:dyDescent="0.3">
      <c r="A207" s="375">
        <v>18</v>
      </c>
      <c r="B207" s="451"/>
      <c r="C207" s="377" t="str">
        <f>"1000"&amp;A207</f>
        <v>100018</v>
      </c>
      <c r="D207" s="377" t="str">
        <f>"1000"&amp;A207&amp;"/13"</f>
        <v>100018/13</v>
      </c>
      <c r="E207" s="378" t="s">
        <v>251</v>
      </c>
      <c r="F207" s="378" t="s">
        <v>252</v>
      </c>
      <c r="G207" s="377">
        <v>1</v>
      </c>
      <c r="H207" s="379">
        <v>100119</v>
      </c>
      <c r="I207" s="380" t="str">
        <f>"Б-"&amp;H207&amp;"-13"</f>
        <v>Б-100119-13</v>
      </c>
      <c r="J207" s="381">
        <v>2</v>
      </c>
      <c r="K207" s="377">
        <v>7</v>
      </c>
      <c r="L207" s="377" t="s">
        <v>42</v>
      </c>
      <c r="M207" s="381">
        <v>1</v>
      </c>
      <c r="N207" s="377">
        <v>18</v>
      </c>
      <c r="O207" s="378" t="s">
        <v>167</v>
      </c>
      <c r="P207" s="378" t="s">
        <v>234</v>
      </c>
      <c r="Q207" s="378" t="s">
        <v>235</v>
      </c>
      <c r="R207" s="383" t="str">
        <f>H207&amp;"1"</f>
        <v>1001191</v>
      </c>
      <c r="S207" s="380">
        <v>1</v>
      </c>
      <c r="T207" s="378" t="s">
        <v>139</v>
      </c>
      <c r="U207" s="377">
        <v>6976</v>
      </c>
      <c r="V207" s="377">
        <f t="shared" si="104"/>
        <v>1255.68</v>
      </c>
      <c r="W207" s="377">
        <v>0</v>
      </c>
      <c r="X207" s="384">
        <v>208</v>
      </c>
      <c r="Y207" s="385" t="s">
        <v>47</v>
      </c>
      <c r="Z207" s="386">
        <f t="shared" si="95"/>
        <v>5720.32</v>
      </c>
      <c r="AA207" s="387"/>
      <c r="AB207" s="388"/>
      <c r="AC207" s="379">
        <f>U207*0.5</f>
        <v>3488</v>
      </c>
      <c r="AD207" s="377"/>
      <c r="AE207" s="377"/>
      <c r="AF207" s="378" t="s">
        <v>231</v>
      </c>
      <c r="AG207" s="389">
        <v>8</v>
      </c>
      <c r="AH207" s="390">
        <v>13</v>
      </c>
      <c r="AI207" s="391" t="s">
        <v>229</v>
      </c>
      <c r="AJ207" s="378"/>
      <c r="AK207" s="378"/>
      <c r="AL207" s="383">
        <v>0</v>
      </c>
      <c r="AM207" s="438">
        <v>1</v>
      </c>
      <c r="AN207" s="377" t="s">
        <v>51</v>
      </c>
      <c r="AO207" s="377"/>
      <c r="AP207" s="444">
        <v>10000</v>
      </c>
      <c r="AQ207" s="445" t="s">
        <v>83</v>
      </c>
      <c r="AR207" s="446" t="s">
        <v>84</v>
      </c>
      <c r="AS207" s="383" t="s">
        <v>94</v>
      </c>
    </row>
    <row r="208" spans="1:47" ht="15" customHeight="1" x14ac:dyDescent="0.3">
      <c r="A208" s="375">
        <v>18</v>
      </c>
      <c r="B208" s="451"/>
      <c r="C208" s="377" t="str">
        <f t="shared" ref="C208:C211" si="110">"1000"&amp;A208</f>
        <v>100018</v>
      </c>
      <c r="D208" s="377" t="str">
        <f t="shared" ref="D208:D211" si="111">"1000"&amp;A208&amp;"/13"</f>
        <v>100018/13</v>
      </c>
      <c r="E208" s="378" t="s">
        <v>251</v>
      </c>
      <c r="F208" s="378" t="s">
        <v>252</v>
      </c>
      <c r="G208" s="377">
        <v>1</v>
      </c>
      <c r="H208" s="379">
        <v>100120</v>
      </c>
      <c r="I208" s="380" t="str">
        <f t="shared" si="102"/>
        <v>Б-100120-13</v>
      </c>
      <c r="J208" s="381">
        <v>2</v>
      </c>
      <c r="K208" s="377">
        <v>7</v>
      </c>
      <c r="L208" s="377" t="s">
        <v>42</v>
      </c>
      <c r="M208" s="381">
        <v>1</v>
      </c>
      <c r="N208" s="377">
        <v>18</v>
      </c>
      <c r="O208" s="378" t="s">
        <v>168</v>
      </c>
      <c r="P208" s="378" t="s">
        <v>234</v>
      </c>
      <c r="Q208" s="378" t="s">
        <v>235</v>
      </c>
      <c r="R208" s="383" t="str">
        <f t="shared" ref="R208:R211" si="112">H208&amp;"1"</f>
        <v>1001201</v>
      </c>
      <c r="S208" s="380">
        <v>1</v>
      </c>
      <c r="T208" s="378" t="s">
        <v>140</v>
      </c>
      <c r="U208" s="377">
        <v>9000</v>
      </c>
      <c r="V208" s="377">
        <f t="shared" si="104"/>
        <v>1620</v>
      </c>
      <c r="W208" s="377">
        <v>0</v>
      </c>
      <c r="X208" s="384">
        <v>209</v>
      </c>
      <c r="Y208" s="385" t="s">
        <v>47</v>
      </c>
      <c r="Z208" s="386">
        <f t="shared" si="95"/>
        <v>7380</v>
      </c>
      <c r="AA208" s="387"/>
      <c r="AB208" s="429"/>
      <c r="AC208" s="379">
        <f t="shared" ref="AC208:AC211" si="113">U208*0.5</f>
        <v>4500</v>
      </c>
      <c r="AD208" s="377"/>
      <c r="AE208" s="377"/>
      <c r="AF208" s="378" t="s">
        <v>231</v>
      </c>
      <c r="AG208" s="389">
        <v>8</v>
      </c>
      <c r="AH208" s="395">
        <v>7</v>
      </c>
      <c r="AI208" s="391" t="s">
        <v>229</v>
      </c>
      <c r="AJ208" s="378"/>
      <c r="AK208" s="378"/>
      <c r="AL208" s="383">
        <v>0</v>
      </c>
      <c r="AM208" s="438">
        <v>1</v>
      </c>
      <c r="AN208" s="377" t="s">
        <v>51</v>
      </c>
      <c r="AO208" s="377"/>
      <c r="AP208" s="444">
        <v>10000</v>
      </c>
      <c r="AQ208" s="445" t="s">
        <v>83</v>
      </c>
      <c r="AR208" s="446" t="s">
        <v>84</v>
      </c>
      <c r="AS208" s="383">
        <v>50000</v>
      </c>
    </row>
    <row r="209" spans="1:46" ht="15" customHeight="1" x14ac:dyDescent="0.3">
      <c r="A209" s="375">
        <v>18</v>
      </c>
      <c r="B209" s="451"/>
      <c r="C209" s="377" t="str">
        <f t="shared" si="110"/>
        <v>100018</v>
      </c>
      <c r="D209" s="377" t="str">
        <f t="shared" si="111"/>
        <v>100018/13</v>
      </c>
      <c r="E209" s="378" t="s">
        <v>251</v>
      </c>
      <c r="F209" s="378" t="s">
        <v>252</v>
      </c>
      <c r="G209" s="377">
        <v>1</v>
      </c>
      <c r="H209" s="379">
        <v>100121</v>
      </c>
      <c r="I209" s="380" t="str">
        <f t="shared" si="102"/>
        <v>Б-100121-13</v>
      </c>
      <c r="J209" s="381">
        <v>2</v>
      </c>
      <c r="K209" s="377">
        <v>7</v>
      </c>
      <c r="L209" s="377" t="s">
        <v>42</v>
      </c>
      <c r="M209" s="381">
        <v>1</v>
      </c>
      <c r="N209" s="377">
        <v>18</v>
      </c>
      <c r="O209" s="378" t="s">
        <v>168</v>
      </c>
      <c r="P209" s="378" t="s">
        <v>234</v>
      </c>
      <c r="Q209" s="378" t="s">
        <v>235</v>
      </c>
      <c r="R209" s="383" t="str">
        <f t="shared" si="112"/>
        <v>1001211</v>
      </c>
      <c r="S209" s="380">
        <v>1</v>
      </c>
      <c r="T209" s="378" t="s">
        <v>140</v>
      </c>
      <c r="U209" s="377">
        <v>9000</v>
      </c>
      <c r="V209" s="377">
        <f t="shared" si="104"/>
        <v>1620</v>
      </c>
      <c r="W209" s="377">
        <v>0</v>
      </c>
      <c r="X209" s="384">
        <v>210</v>
      </c>
      <c r="Y209" s="385" t="s">
        <v>47</v>
      </c>
      <c r="Z209" s="386">
        <f t="shared" si="95"/>
        <v>7380</v>
      </c>
      <c r="AA209" s="387"/>
      <c r="AB209" s="429"/>
      <c r="AC209" s="379">
        <f t="shared" si="113"/>
        <v>4500</v>
      </c>
      <c r="AD209" s="377"/>
      <c r="AE209" s="377"/>
      <c r="AF209" s="378" t="s">
        <v>231</v>
      </c>
      <c r="AG209" s="389">
        <v>8</v>
      </c>
      <c r="AH209" s="395">
        <v>7</v>
      </c>
      <c r="AI209" s="391" t="s">
        <v>229</v>
      </c>
      <c r="AJ209" s="378"/>
      <c r="AK209" s="378"/>
      <c r="AL209" s="383">
        <v>0</v>
      </c>
      <c r="AM209" s="438">
        <v>1</v>
      </c>
      <c r="AN209" s="377" t="s">
        <v>51</v>
      </c>
      <c r="AO209" s="377"/>
      <c r="AP209" s="444">
        <v>10000</v>
      </c>
      <c r="AQ209" s="445" t="s">
        <v>83</v>
      </c>
      <c r="AR209" s="446" t="s">
        <v>84</v>
      </c>
      <c r="AS209" s="383" t="s">
        <v>98</v>
      </c>
    </row>
    <row r="210" spans="1:46" ht="15" customHeight="1" x14ac:dyDescent="0.3">
      <c r="A210" s="375">
        <v>18</v>
      </c>
      <c r="B210" s="451"/>
      <c r="C210" s="377" t="str">
        <f t="shared" si="110"/>
        <v>100018</v>
      </c>
      <c r="D210" s="377" t="str">
        <f t="shared" si="111"/>
        <v>100018/13</v>
      </c>
      <c r="E210" s="378" t="s">
        <v>251</v>
      </c>
      <c r="F210" s="378" t="s">
        <v>252</v>
      </c>
      <c r="G210" s="377">
        <v>1</v>
      </c>
      <c r="H210" s="379">
        <v>100122</v>
      </c>
      <c r="I210" s="380" t="str">
        <f t="shared" si="102"/>
        <v>Б-100122-13</v>
      </c>
      <c r="J210" s="381">
        <v>2</v>
      </c>
      <c r="K210" s="377">
        <v>7</v>
      </c>
      <c r="L210" s="377" t="s">
        <v>42</v>
      </c>
      <c r="M210" s="381">
        <v>1</v>
      </c>
      <c r="N210" s="377">
        <v>18</v>
      </c>
      <c r="O210" s="378" t="s">
        <v>169</v>
      </c>
      <c r="P210" s="378" t="s">
        <v>234</v>
      </c>
      <c r="Q210" s="378" t="s">
        <v>235</v>
      </c>
      <c r="R210" s="383" t="str">
        <f t="shared" si="112"/>
        <v>1001221</v>
      </c>
      <c r="S210" s="380">
        <v>1</v>
      </c>
      <c r="T210" s="378" t="s">
        <v>141</v>
      </c>
      <c r="U210" s="377">
        <v>8000</v>
      </c>
      <c r="V210" s="377">
        <f t="shared" si="104"/>
        <v>1440</v>
      </c>
      <c r="W210" s="377">
        <v>0</v>
      </c>
      <c r="X210" s="384">
        <v>211</v>
      </c>
      <c r="Y210" s="385" t="s">
        <v>47</v>
      </c>
      <c r="Z210" s="386">
        <f t="shared" si="95"/>
        <v>6560</v>
      </c>
      <c r="AA210" s="387"/>
      <c r="AB210" s="396"/>
      <c r="AC210" s="379">
        <f t="shared" si="113"/>
        <v>4000</v>
      </c>
      <c r="AD210" s="377"/>
      <c r="AE210" s="377"/>
      <c r="AF210" s="378" t="s">
        <v>231</v>
      </c>
      <c r="AG210" s="389">
        <v>8</v>
      </c>
      <c r="AH210" s="397">
        <v>20</v>
      </c>
      <c r="AI210" s="391" t="s">
        <v>229</v>
      </c>
      <c r="AJ210" s="378"/>
      <c r="AK210" s="378"/>
      <c r="AL210" s="383">
        <v>0</v>
      </c>
      <c r="AM210" s="438">
        <v>1</v>
      </c>
      <c r="AN210" s="377" t="s">
        <v>51</v>
      </c>
      <c r="AO210" s="377"/>
      <c r="AP210" s="444">
        <v>10000</v>
      </c>
      <c r="AQ210" s="445" t="s">
        <v>83</v>
      </c>
      <c r="AR210" s="446" t="s">
        <v>84</v>
      </c>
      <c r="AS210" s="383"/>
    </row>
    <row r="211" spans="1:46" ht="15" customHeight="1" x14ac:dyDescent="0.3">
      <c r="A211" s="375">
        <v>18</v>
      </c>
      <c r="B211" s="451"/>
      <c r="C211" s="403" t="str">
        <f t="shared" si="110"/>
        <v>100018</v>
      </c>
      <c r="D211" s="403" t="str">
        <f t="shared" si="111"/>
        <v>100018/13</v>
      </c>
      <c r="E211" s="404" t="s">
        <v>251</v>
      </c>
      <c r="F211" s="404" t="s">
        <v>252</v>
      </c>
      <c r="G211" s="377">
        <v>1</v>
      </c>
      <c r="H211" s="379">
        <v>100123</v>
      </c>
      <c r="I211" s="403" t="str">
        <f t="shared" si="102"/>
        <v>Б-100123-13</v>
      </c>
      <c r="J211" s="381">
        <v>2</v>
      </c>
      <c r="K211" s="377">
        <v>7</v>
      </c>
      <c r="L211" s="403" t="s">
        <v>42</v>
      </c>
      <c r="M211" s="406">
        <v>1</v>
      </c>
      <c r="N211" s="403">
        <v>18</v>
      </c>
      <c r="O211" s="404" t="s">
        <v>170</v>
      </c>
      <c r="P211" s="404" t="s">
        <v>234</v>
      </c>
      <c r="Q211" s="404" t="s">
        <v>235</v>
      </c>
      <c r="R211" s="407" t="str">
        <f t="shared" si="112"/>
        <v>1001231</v>
      </c>
      <c r="S211" s="403">
        <v>1</v>
      </c>
      <c r="T211" s="404" t="s">
        <v>142</v>
      </c>
      <c r="U211" s="403">
        <v>6000</v>
      </c>
      <c r="V211" s="403">
        <f t="shared" si="104"/>
        <v>1080</v>
      </c>
      <c r="W211" s="403">
        <v>0</v>
      </c>
      <c r="X211" s="384">
        <v>212</v>
      </c>
      <c r="Y211" s="408" t="s">
        <v>47</v>
      </c>
      <c r="Z211" s="386">
        <f t="shared" si="95"/>
        <v>4920</v>
      </c>
      <c r="AA211" s="409"/>
      <c r="AB211" s="409"/>
      <c r="AC211" s="410">
        <f t="shared" si="113"/>
        <v>3000</v>
      </c>
      <c r="AD211" s="403"/>
      <c r="AE211" s="403"/>
      <c r="AF211" s="404" t="s">
        <v>231</v>
      </c>
      <c r="AG211" s="411">
        <v>8</v>
      </c>
      <c r="AH211" s="412">
        <v>13</v>
      </c>
      <c r="AI211" s="413" t="s">
        <v>229</v>
      </c>
      <c r="AJ211" s="404"/>
      <c r="AK211" s="404"/>
      <c r="AL211" s="407">
        <v>0</v>
      </c>
      <c r="AM211" s="438">
        <v>1</v>
      </c>
      <c r="AN211" s="403" t="s">
        <v>51</v>
      </c>
      <c r="AO211" s="403"/>
      <c r="AP211" s="447">
        <v>10000</v>
      </c>
      <c r="AQ211" s="448" t="s">
        <v>83</v>
      </c>
      <c r="AR211" s="449" t="s">
        <v>84</v>
      </c>
      <c r="AS211" s="407"/>
      <c r="AT211" s="330"/>
    </row>
    <row r="212" spans="1:46" ht="15" customHeight="1" x14ac:dyDescent="0.3">
      <c r="A212" s="375">
        <v>19</v>
      </c>
      <c r="B212" s="376"/>
      <c r="C212" s="377" t="str">
        <f>"1000"&amp;A212</f>
        <v>100019</v>
      </c>
      <c r="D212" s="377" t="str">
        <f>"1000"&amp;A212&amp;"/13"</f>
        <v>100019/13</v>
      </c>
      <c r="E212" s="378" t="s">
        <v>251</v>
      </c>
      <c r="F212" s="378" t="s">
        <v>252</v>
      </c>
      <c r="G212" s="377">
        <v>1</v>
      </c>
      <c r="H212" s="379">
        <v>100124</v>
      </c>
      <c r="I212" s="380" t="str">
        <f>"Б-"&amp;H212&amp;"-13"</f>
        <v>Б-100124-13</v>
      </c>
      <c r="J212" s="381">
        <v>2</v>
      </c>
      <c r="K212" s="382">
        <v>2</v>
      </c>
      <c r="L212" s="377" t="s">
        <v>42</v>
      </c>
      <c r="M212" s="381">
        <v>1</v>
      </c>
      <c r="N212" s="377">
        <v>18</v>
      </c>
      <c r="O212" s="378" t="s">
        <v>167</v>
      </c>
      <c r="P212" s="378" t="s">
        <v>234</v>
      </c>
      <c r="Q212" s="378" t="s">
        <v>235</v>
      </c>
      <c r="R212" s="383" t="str">
        <f>H212&amp;"1"</f>
        <v>1001241</v>
      </c>
      <c r="S212" s="380">
        <v>1</v>
      </c>
      <c r="T212" s="378" t="s">
        <v>139</v>
      </c>
      <c r="U212" s="377">
        <v>50000</v>
      </c>
      <c r="V212" s="377">
        <f>U212*0.18</f>
        <v>9000</v>
      </c>
      <c r="W212" s="377">
        <v>0</v>
      </c>
      <c r="X212" s="384">
        <v>213</v>
      </c>
      <c r="Y212" s="385" t="s">
        <v>47</v>
      </c>
      <c r="Z212" s="386">
        <f t="shared" si="95"/>
        <v>41000</v>
      </c>
      <c r="AA212" s="387"/>
      <c r="AB212" s="388"/>
      <c r="AC212" s="379">
        <f>U212*0.5</f>
        <v>25000</v>
      </c>
      <c r="AD212" s="377"/>
      <c r="AE212" s="377"/>
      <c r="AF212" s="378" t="s">
        <v>231</v>
      </c>
      <c r="AG212" s="389">
        <v>8</v>
      </c>
      <c r="AH212" s="390">
        <v>13</v>
      </c>
      <c r="AI212" s="391" t="s">
        <v>229</v>
      </c>
      <c r="AJ212" s="378"/>
      <c r="AK212" s="378"/>
      <c r="AL212" s="383">
        <v>0</v>
      </c>
      <c r="AM212" s="380" t="s">
        <v>50</v>
      </c>
      <c r="AN212" s="377" t="s">
        <v>51</v>
      </c>
      <c r="AO212" s="377"/>
      <c r="AP212" s="383"/>
      <c r="AQ212" s="383"/>
      <c r="AR212" s="383"/>
      <c r="AS212" s="380" t="s">
        <v>65</v>
      </c>
    </row>
    <row r="213" spans="1:46" ht="15" customHeight="1" x14ac:dyDescent="0.3">
      <c r="A213" s="375">
        <v>19</v>
      </c>
      <c r="B213" s="376"/>
      <c r="C213" s="377" t="str">
        <f t="shared" ref="C213:C216" si="114">"1000"&amp;A213</f>
        <v>100019</v>
      </c>
      <c r="D213" s="377" t="str">
        <f t="shared" ref="D213:D216" si="115">"1000"&amp;A213&amp;"/13"</f>
        <v>100019/13</v>
      </c>
      <c r="E213" s="378" t="s">
        <v>251</v>
      </c>
      <c r="F213" s="378" t="s">
        <v>252</v>
      </c>
      <c r="G213" s="377">
        <v>1</v>
      </c>
      <c r="H213" s="379">
        <v>100125</v>
      </c>
      <c r="I213" s="380" t="str">
        <f t="shared" ref="I213:I226" si="116">"Б-"&amp;H213&amp;"-13"</f>
        <v>Б-100125-13</v>
      </c>
      <c r="J213" s="381">
        <v>2</v>
      </c>
      <c r="K213" s="377">
        <v>7</v>
      </c>
      <c r="L213" s="377" t="s">
        <v>42</v>
      </c>
      <c r="M213" s="381">
        <v>1</v>
      </c>
      <c r="N213" s="377">
        <v>18</v>
      </c>
      <c r="O213" s="378" t="s">
        <v>168</v>
      </c>
      <c r="P213" s="378" t="s">
        <v>234</v>
      </c>
      <c r="Q213" s="378" t="s">
        <v>235</v>
      </c>
      <c r="R213" s="383" t="str">
        <f t="shared" ref="R213:R216" si="117">H213&amp;"1"</f>
        <v>1001251</v>
      </c>
      <c r="S213" s="380">
        <v>1</v>
      </c>
      <c r="T213" s="378" t="s">
        <v>140</v>
      </c>
      <c r="U213" s="377">
        <v>50000</v>
      </c>
      <c r="V213" s="377">
        <f t="shared" ref="V213:V226" si="118">U213*0.18</f>
        <v>9000</v>
      </c>
      <c r="W213" s="377">
        <v>0</v>
      </c>
      <c r="X213" s="384">
        <v>214</v>
      </c>
      <c r="Y213" s="385" t="s">
        <v>47</v>
      </c>
      <c r="Z213" s="386">
        <f t="shared" si="95"/>
        <v>41000</v>
      </c>
      <c r="AA213" s="387"/>
      <c r="AB213" s="429"/>
      <c r="AC213" s="379">
        <f t="shared" ref="AC213:AC216" si="119">U213*0.5</f>
        <v>25000</v>
      </c>
      <c r="AD213" s="377"/>
      <c r="AE213" s="377"/>
      <c r="AF213" s="378" t="s">
        <v>231</v>
      </c>
      <c r="AG213" s="389">
        <v>8</v>
      </c>
      <c r="AH213" s="395">
        <v>7</v>
      </c>
      <c r="AI213" s="391" t="s">
        <v>229</v>
      </c>
      <c r="AJ213" s="378"/>
      <c r="AK213" s="378"/>
      <c r="AL213" s="383">
        <v>0</v>
      </c>
      <c r="AM213" s="380" t="s">
        <v>50</v>
      </c>
      <c r="AN213" s="377" t="s">
        <v>51</v>
      </c>
      <c r="AO213" s="377"/>
      <c r="AP213" s="383"/>
      <c r="AQ213" s="383"/>
      <c r="AR213" s="383"/>
    </row>
    <row r="214" spans="1:46" ht="15" customHeight="1" x14ac:dyDescent="0.3">
      <c r="A214" s="375">
        <v>19</v>
      </c>
      <c r="B214" s="376"/>
      <c r="C214" s="377" t="str">
        <f t="shared" si="114"/>
        <v>100019</v>
      </c>
      <c r="D214" s="377" t="str">
        <f t="shared" si="115"/>
        <v>100019/13</v>
      </c>
      <c r="E214" s="378" t="s">
        <v>251</v>
      </c>
      <c r="F214" s="378" t="s">
        <v>252</v>
      </c>
      <c r="G214" s="377">
        <v>1</v>
      </c>
      <c r="H214" s="379">
        <v>100126</v>
      </c>
      <c r="I214" s="380" t="str">
        <f t="shared" si="116"/>
        <v>Б-100126-13</v>
      </c>
      <c r="J214" s="381">
        <v>2</v>
      </c>
      <c r="K214" s="377">
        <v>7</v>
      </c>
      <c r="L214" s="377" t="s">
        <v>42</v>
      </c>
      <c r="M214" s="381">
        <v>1</v>
      </c>
      <c r="N214" s="377">
        <v>18</v>
      </c>
      <c r="O214" s="378" t="s">
        <v>168</v>
      </c>
      <c r="P214" s="378" t="s">
        <v>234</v>
      </c>
      <c r="Q214" s="378" t="s">
        <v>235</v>
      </c>
      <c r="R214" s="383" t="str">
        <f t="shared" si="117"/>
        <v>1001261</v>
      </c>
      <c r="S214" s="380">
        <v>1</v>
      </c>
      <c r="T214" s="378" t="s">
        <v>140</v>
      </c>
      <c r="U214" s="377">
        <v>50000</v>
      </c>
      <c r="V214" s="377">
        <f t="shared" si="118"/>
        <v>9000</v>
      </c>
      <c r="W214" s="377">
        <v>0</v>
      </c>
      <c r="X214" s="384">
        <v>215</v>
      </c>
      <c r="Y214" s="385" t="s">
        <v>47</v>
      </c>
      <c r="Z214" s="386">
        <f t="shared" si="95"/>
        <v>41000</v>
      </c>
      <c r="AA214" s="387"/>
      <c r="AB214" s="429"/>
      <c r="AC214" s="379">
        <v>100000</v>
      </c>
      <c r="AD214" s="377"/>
      <c r="AE214" s="377"/>
      <c r="AF214" s="378" t="s">
        <v>231</v>
      </c>
      <c r="AG214" s="389">
        <v>8</v>
      </c>
      <c r="AH214" s="395">
        <v>7</v>
      </c>
      <c r="AI214" s="391" t="s">
        <v>229</v>
      </c>
      <c r="AJ214" s="378"/>
      <c r="AK214" s="378"/>
      <c r="AL214" s="383">
        <v>0</v>
      </c>
      <c r="AM214" s="380" t="s">
        <v>50</v>
      </c>
      <c r="AN214" s="377" t="s">
        <v>51</v>
      </c>
      <c r="AO214" s="377"/>
      <c r="AP214" s="383"/>
      <c r="AQ214" s="383"/>
      <c r="AR214" s="383"/>
    </row>
    <row r="215" spans="1:46" ht="15" customHeight="1" x14ac:dyDescent="0.3">
      <c r="A215" s="375">
        <v>19</v>
      </c>
      <c r="B215" s="376"/>
      <c r="C215" s="377" t="str">
        <f t="shared" si="114"/>
        <v>100019</v>
      </c>
      <c r="D215" s="377" t="str">
        <f t="shared" si="115"/>
        <v>100019/13</v>
      </c>
      <c r="E215" s="378" t="s">
        <v>251</v>
      </c>
      <c r="F215" s="378" t="s">
        <v>252</v>
      </c>
      <c r="G215" s="377">
        <v>1</v>
      </c>
      <c r="H215" s="379">
        <v>100127</v>
      </c>
      <c r="I215" s="380" t="str">
        <f t="shared" si="116"/>
        <v>Б-100127-13</v>
      </c>
      <c r="J215" s="381">
        <v>2</v>
      </c>
      <c r="K215" s="382">
        <v>11</v>
      </c>
      <c r="L215" s="377" t="s">
        <v>42</v>
      </c>
      <c r="M215" s="381">
        <v>1</v>
      </c>
      <c r="N215" s="377">
        <v>18</v>
      </c>
      <c r="O215" s="378" t="s">
        <v>169</v>
      </c>
      <c r="P215" s="378" t="s">
        <v>234</v>
      </c>
      <c r="Q215" s="378" t="s">
        <v>235</v>
      </c>
      <c r="R215" s="383" t="str">
        <f t="shared" si="117"/>
        <v>1001271</v>
      </c>
      <c r="S215" s="380">
        <v>1</v>
      </c>
      <c r="T215" s="378" t="s">
        <v>141</v>
      </c>
      <c r="U215" s="377">
        <v>50000</v>
      </c>
      <c r="V215" s="377">
        <f t="shared" si="118"/>
        <v>9000</v>
      </c>
      <c r="W215" s="377">
        <v>0</v>
      </c>
      <c r="X215" s="384">
        <v>216</v>
      </c>
      <c r="Y215" s="385" t="s">
        <v>47</v>
      </c>
      <c r="Z215" s="386">
        <f t="shared" si="95"/>
        <v>41000</v>
      </c>
      <c r="AA215" s="387"/>
      <c r="AB215" s="396"/>
      <c r="AC215" s="379">
        <f t="shared" si="119"/>
        <v>25000</v>
      </c>
      <c r="AD215" s="377"/>
      <c r="AE215" s="377"/>
      <c r="AF215" s="378" t="s">
        <v>231</v>
      </c>
      <c r="AG215" s="389">
        <v>8</v>
      </c>
      <c r="AH215" s="397">
        <v>20</v>
      </c>
      <c r="AI215" s="391" t="s">
        <v>229</v>
      </c>
      <c r="AJ215" s="378"/>
      <c r="AK215" s="378"/>
      <c r="AL215" s="383">
        <v>0</v>
      </c>
      <c r="AM215" s="380" t="s">
        <v>50</v>
      </c>
      <c r="AN215" s="377" t="s">
        <v>51</v>
      </c>
      <c r="AO215" s="377"/>
      <c r="AP215" s="383"/>
      <c r="AQ215" s="383"/>
      <c r="AR215" s="383"/>
    </row>
    <row r="216" spans="1:46" ht="15" customHeight="1" x14ac:dyDescent="0.3">
      <c r="A216" s="375">
        <v>19</v>
      </c>
      <c r="B216" s="376"/>
      <c r="C216" s="377" t="str">
        <f t="shared" si="114"/>
        <v>100019</v>
      </c>
      <c r="D216" s="377" t="str">
        <f t="shared" si="115"/>
        <v>100019/13</v>
      </c>
      <c r="E216" s="378" t="s">
        <v>251</v>
      </c>
      <c r="F216" s="378" t="s">
        <v>252</v>
      </c>
      <c r="G216" s="377">
        <v>1</v>
      </c>
      <c r="H216" s="379">
        <v>100128</v>
      </c>
      <c r="I216" s="380" t="str">
        <f t="shared" si="116"/>
        <v>Б-100128-13</v>
      </c>
      <c r="J216" s="381">
        <v>2</v>
      </c>
      <c r="K216" s="398">
        <v>1</v>
      </c>
      <c r="L216" s="377" t="s">
        <v>42</v>
      </c>
      <c r="M216" s="381">
        <v>1</v>
      </c>
      <c r="N216" s="377">
        <v>18</v>
      </c>
      <c r="O216" s="378" t="s">
        <v>170</v>
      </c>
      <c r="P216" s="378" t="s">
        <v>234</v>
      </c>
      <c r="Q216" s="378" t="s">
        <v>235</v>
      </c>
      <c r="R216" s="383" t="str">
        <f t="shared" si="117"/>
        <v>1001281</v>
      </c>
      <c r="S216" s="380">
        <v>1</v>
      </c>
      <c r="T216" s="378" t="s">
        <v>142</v>
      </c>
      <c r="U216" s="377">
        <v>50000</v>
      </c>
      <c r="V216" s="377">
        <f t="shared" si="118"/>
        <v>9000</v>
      </c>
      <c r="W216" s="377">
        <v>0</v>
      </c>
      <c r="X216" s="384">
        <v>217</v>
      </c>
      <c r="Y216" s="385" t="s">
        <v>47</v>
      </c>
      <c r="Z216" s="386">
        <f t="shared" si="95"/>
        <v>41000</v>
      </c>
      <c r="AA216" s="387"/>
      <c r="AB216" s="396"/>
      <c r="AC216" s="379">
        <f t="shared" si="119"/>
        <v>25000</v>
      </c>
      <c r="AD216" s="377"/>
      <c r="AE216" s="377"/>
      <c r="AF216" s="378" t="s">
        <v>231</v>
      </c>
      <c r="AG216" s="389">
        <v>8</v>
      </c>
      <c r="AH216" s="397">
        <v>13</v>
      </c>
      <c r="AI216" s="391" t="s">
        <v>229</v>
      </c>
      <c r="AJ216" s="378"/>
      <c r="AK216" s="378"/>
      <c r="AL216" s="383">
        <v>0</v>
      </c>
      <c r="AM216" s="380" t="s">
        <v>50</v>
      </c>
      <c r="AN216" s="377" t="s">
        <v>51</v>
      </c>
      <c r="AO216" s="377"/>
      <c r="AP216" s="383"/>
      <c r="AQ216" s="383"/>
      <c r="AR216" s="383"/>
    </row>
    <row r="217" spans="1:46" ht="15" customHeight="1" x14ac:dyDescent="0.3">
      <c r="A217" s="375">
        <v>19</v>
      </c>
      <c r="B217" s="376"/>
      <c r="C217" s="377" t="str">
        <f>"1000"&amp;A217</f>
        <v>100019</v>
      </c>
      <c r="D217" s="377" t="str">
        <f>"1000"&amp;A217&amp;"/13"</f>
        <v>100019/13</v>
      </c>
      <c r="E217" s="378" t="s">
        <v>251</v>
      </c>
      <c r="F217" s="378" t="s">
        <v>252</v>
      </c>
      <c r="G217" s="377">
        <v>1</v>
      </c>
      <c r="H217" s="379">
        <v>100129</v>
      </c>
      <c r="I217" s="380" t="str">
        <f>"Б-"&amp;H217&amp;"-13"</f>
        <v>Б-100129-13</v>
      </c>
      <c r="J217" s="381">
        <v>2</v>
      </c>
      <c r="K217" s="377">
        <v>7</v>
      </c>
      <c r="L217" s="377" t="s">
        <v>42</v>
      </c>
      <c r="M217" s="381">
        <v>1</v>
      </c>
      <c r="N217" s="377">
        <v>18</v>
      </c>
      <c r="O217" s="378" t="s">
        <v>167</v>
      </c>
      <c r="P217" s="378" t="s">
        <v>234</v>
      </c>
      <c r="Q217" s="378" t="s">
        <v>235</v>
      </c>
      <c r="R217" s="383" t="str">
        <f>H217&amp;"1"</f>
        <v>1001291</v>
      </c>
      <c r="S217" s="380">
        <v>1</v>
      </c>
      <c r="T217" s="394" t="s">
        <v>143</v>
      </c>
      <c r="U217" s="377">
        <v>50000</v>
      </c>
      <c r="V217" s="377">
        <f>U217*0.18</f>
        <v>9000</v>
      </c>
      <c r="W217" s="377">
        <v>0</v>
      </c>
      <c r="X217" s="384">
        <v>218</v>
      </c>
      <c r="Y217" s="385" t="s">
        <v>47</v>
      </c>
      <c r="Z217" s="386">
        <f t="shared" si="95"/>
        <v>41000</v>
      </c>
      <c r="AA217" s="387"/>
      <c r="AB217" s="388"/>
      <c r="AC217" s="379">
        <f>U217*0.5</f>
        <v>25000</v>
      </c>
      <c r="AD217" s="377"/>
      <c r="AE217" s="377"/>
      <c r="AF217" s="394" t="s">
        <v>232</v>
      </c>
      <c r="AG217" s="389">
        <v>8</v>
      </c>
      <c r="AH217" s="390">
        <v>13</v>
      </c>
      <c r="AI217" s="391" t="s">
        <v>229</v>
      </c>
      <c r="AJ217" s="378"/>
      <c r="AK217" s="378"/>
      <c r="AL217" s="383">
        <v>0</v>
      </c>
      <c r="AM217" s="380" t="s">
        <v>50</v>
      </c>
      <c r="AN217" s="377" t="s">
        <v>51</v>
      </c>
      <c r="AO217" s="377"/>
      <c r="AP217" s="383"/>
      <c r="AQ217" s="383"/>
      <c r="AR217" s="383"/>
    </row>
    <row r="218" spans="1:46" ht="15" customHeight="1" x14ac:dyDescent="0.3">
      <c r="A218" s="375">
        <v>19</v>
      </c>
      <c r="B218" s="376"/>
      <c r="C218" s="377" t="str">
        <f t="shared" ref="C218:C221" si="120">"1000"&amp;A218</f>
        <v>100019</v>
      </c>
      <c r="D218" s="377" t="str">
        <f t="shared" ref="D218:D221" si="121">"1000"&amp;A218&amp;"/13"</f>
        <v>100019/13</v>
      </c>
      <c r="E218" s="378" t="s">
        <v>251</v>
      </c>
      <c r="F218" s="378" t="s">
        <v>252</v>
      </c>
      <c r="G218" s="377">
        <v>1</v>
      </c>
      <c r="H218" s="379">
        <v>100130</v>
      </c>
      <c r="I218" s="380" t="str">
        <f t="shared" si="116"/>
        <v>Б-100130-13</v>
      </c>
      <c r="J218" s="381">
        <v>2</v>
      </c>
      <c r="K218" s="398">
        <v>12</v>
      </c>
      <c r="L218" s="377" t="s">
        <v>42</v>
      </c>
      <c r="M218" s="381">
        <v>1</v>
      </c>
      <c r="N218" s="377">
        <v>18</v>
      </c>
      <c r="O218" s="378" t="s">
        <v>168</v>
      </c>
      <c r="P218" s="378" t="s">
        <v>234</v>
      </c>
      <c r="Q218" s="378" t="s">
        <v>235</v>
      </c>
      <c r="R218" s="383" t="str">
        <f t="shared" ref="R218:R221" si="122">H218&amp;"1"</f>
        <v>1001301</v>
      </c>
      <c r="S218" s="380">
        <v>1</v>
      </c>
      <c r="T218" s="394" t="s">
        <v>144</v>
      </c>
      <c r="U218" s="377">
        <v>50000</v>
      </c>
      <c r="V218" s="377">
        <f t="shared" si="118"/>
        <v>9000</v>
      </c>
      <c r="W218" s="377">
        <v>0</v>
      </c>
      <c r="X218" s="384">
        <v>219</v>
      </c>
      <c r="Y218" s="385" t="s">
        <v>47</v>
      </c>
      <c r="Z218" s="386">
        <f t="shared" si="95"/>
        <v>41000</v>
      </c>
      <c r="AA218" s="387"/>
      <c r="AB218" s="429"/>
      <c r="AC218" s="379">
        <f t="shared" ref="AC218:AC221" si="123">U218*0.5</f>
        <v>25000</v>
      </c>
      <c r="AD218" s="377"/>
      <c r="AE218" s="377"/>
      <c r="AF218" s="394" t="s">
        <v>232</v>
      </c>
      <c r="AG218" s="389">
        <v>8</v>
      </c>
      <c r="AH218" s="395">
        <v>7</v>
      </c>
      <c r="AI218" s="391" t="s">
        <v>229</v>
      </c>
      <c r="AJ218" s="378"/>
      <c r="AK218" s="378"/>
      <c r="AL218" s="383">
        <v>0</v>
      </c>
      <c r="AM218" s="380" t="s">
        <v>50</v>
      </c>
      <c r="AN218" s="377" t="s">
        <v>51</v>
      </c>
      <c r="AO218" s="377"/>
      <c r="AP218" s="383"/>
      <c r="AQ218" s="383"/>
      <c r="AR218" s="383"/>
    </row>
    <row r="219" spans="1:46" ht="15" customHeight="1" x14ac:dyDescent="0.3">
      <c r="A219" s="375">
        <v>19</v>
      </c>
      <c r="B219" s="376"/>
      <c r="C219" s="377" t="str">
        <f t="shared" si="120"/>
        <v>100019</v>
      </c>
      <c r="D219" s="377" t="str">
        <f t="shared" si="121"/>
        <v>100019/13</v>
      </c>
      <c r="E219" s="378" t="s">
        <v>251</v>
      </c>
      <c r="F219" s="378" t="s">
        <v>252</v>
      </c>
      <c r="G219" s="377">
        <v>1</v>
      </c>
      <c r="H219" s="379">
        <v>100131</v>
      </c>
      <c r="I219" s="380" t="str">
        <f t="shared" si="116"/>
        <v>Б-100131-13</v>
      </c>
      <c r="J219" s="381">
        <v>2</v>
      </c>
      <c r="K219" s="377">
        <v>7</v>
      </c>
      <c r="L219" s="377" t="s">
        <v>42</v>
      </c>
      <c r="M219" s="381">
        <v>1</v>
      </c>
      <c r="N219" s="377">
        <v>18</v>
      </c>
      <c r="O219" s="378" t="s">
        <v>168</v>
      </c>
      <c r="P219" s="378" t="s">
        <v>234</v>
      </c>
      <c r="Q219" s="378" t="s">
        <v>235</v>
      </c>
      <c r="R219" s="383" t="str">
        <f t="shared" si="122"/>
        <v>1001311</v>
      </c>
      <c r="S219" s="380">
        <v>1</v>
      </c>
      <c r="T219" s="394" t="s">
        <v>144</v>
      </c>
      <c r="U219" s="377">
        <v>50000</v>
      </c>
      <c r="V219" s="377">
        <f t="shared" si="118"/>
        <v>9000</v>
      </c>
      <c r="W219" s="377">
        <v>0</v>
      </c>
      <c r="X219" s="384">
        <v>220</v>
      </c>
      <c r="Y219" s="385" t="s">
        <v>47</v>
      </c>
      <c r="Z219" s="386">
        <f t="shared" si="95"/>
        <v>41000</v>
      </c>
      <c r="AA219" s="387"/>
      <c r="AB219" s="429"/>
      <c r="AC219" s="379">
        <f t="shared" si="123"/>
        <v>25000</v>
      </c>
      <c r="AD219" s="377"/>
      <c r="AE219" s="377"/>
      <c r="AF219" s="394" t="s">
        <v>232</v>
      </c>
      <c r="AG219" s="389">
        <v>8</v>
      </c>
      <c r="AH219" s="395">
        <v>7</v>
      </c>
      <c r="AI219" s="391" t="s">
        <v>229</v>
      </c>
      <c r="AJ219" s="378"/>
      <c r="AK219" s="378"/>
      <c r="AL219" s="383">
        <v>0</v>
      </c>
      <c r="AM219" s="380" t="s">
        <v>50</v>
      </c>
      <c r="AN219" s="377" t="s">
        <v>51</v>
      </c>
      <c r="AO219" s="377"/>
      <c r="AP219" s="383"/>
      <c r="AQ219" s="383"/>
      <c r="AR219" s="383"/>
    </row>
    <row r="220" spans="1:46" ht="15" customHeight="1" x14ac:dyDescent="0.3">
      <c r="A220" s="375">
        <v>19</v>
      </c>
      <c r="B220" s="376"/>
      <c r="C220" s="377" t="str">
        <f t="shared" si="120"/>
        <v>100019</v>
      </c>
      <c r="D220" s="377" t="str">
        <f t="shared" si="121"/>
        <v>100019/13</v>
      </c>
      <c r="E220" s="378" t="s">
        <v>251</v>
      </c>
      <c r="F220" s="378" t="s">
        <v>252</v>
      </c>
      <c r="G220" s="377">
        <v>1</v>
      </c>
      <c r="H220" s="379">
        <v>100132</v>
      </c>
      <c r="I220" s="380" t="str">
        <f t="shared" si="116"/>
        <v>Б-100132-13</v>
      </c>
      <c r="J220" s="381">
        <v>2</v>
      </c>
      <c r="K220" s="398">
        <v>11</v>
      </c>
      <c r="L220" s="377" t="s">
        <v>42</v>
      </c>
      <c r="M220" s="381">
        <v>1</v>
      </c>
      <c r="N220" s="377">
        <v>18</v>
      </c>
      <c r="O220" s="378" t="s">
        <v>169</v>
      </c>
      <c r="P220" s="378" t="s">
        <v>234</v>
      </c>
      <c r="Q220" s="378" t="s">
        <v>235</v>
      </c>
      <c r="R220" s="383" t="str">
        <f t="shared" si="122"/>
        <v>1001321</v>
      </c>
      <c r="S220" s="380">
        <v>1</v>
      </c>
      <c r="T220" s="394" t="s">
        <v>145</v>
      </c>
      <c r="U220" s="377">
        <v>50000</v>
      </c>
      <c r="V220" s="377">
        <f t="shared" si="118"/>
        <v>9000</v>
      </c>
      <c r="W220" s="377">
        <v>0</v>
      </c>
      <c r="X220" s="384">
        <v>221</v>
      </c>
      <c r="Y220" s="385" t="s">
        <v>47</v>
      </c>
      <c r="Z220" s="386">
        <f t="shared" si="95"/>
        <v>41000</v>
      </c>
      <c r="AA220" s="387"/>
      <c r="AB220" s="396"/>
      <c r="AC220" s="379">
        <f t="shared" si="123"/>
        <v>25000</v>
      </c>
      <c r="AD220" s="377"/>
      <c r="AE220" s="377"/>
      <c r="AF220" s="394" t="s">
        <v>232</v>
      </c>
      <c r="AG220" s="389">
        <v>8</v>
      </c>
      <c r="AH220" s="397">
        <v>20</v>
      </c>
      <c r="AI220" s="391" t="s">
        <v>229</v>
      </c>
      <c r="AJ220" s="378"/>
      <c r="AK220" s="378"/>
      <c r="AL220" s="383">
        <v>0</v>
      </c>
      <c r="AM220" s="380" t="s">
        <v>50</v>
      </c>
      <c r="AN220" s="377" t="s">
        <v>51</v>
      </c>
      <c r="AO220" s="377"/>
      <c r="AP220" s="383"/>
      <c r="AQ220" s="383"/>
      <c r="AR220" s="383"/>
    </row>
    <row r="221" spans="1:46" ht="15" customHeight="1" x14ac:dyDescent="0.3">
      <c r="A221" s="375">
        <v>19</v>
      </c>
      <c r="B221" s="376"/>
      <c r="C221" s="377" t="str">
        <f t="shared" si="120"/>
        <v>100019</v>
      </c>
      <c r="D221" s="377" t="str">
        <f t="shared" si="121"/>
        <v>100019/13</v>
      </c>
      <c r="E221" s="378" t="s">
        <v>251</v>
      </c>
      <c r="F221" s="378" t="s">
        <v>252</v>
      </c>
      <c r="G221" s="377">
        <v>1</v>
      </c>
      <c r="H221" s="379">
        <v>100133</v>
      </c>
      <c r="I221" s="380" t="str">
        <f t="shared" si="116"/>
        <v>Б-100133-13</v>
      </c>
      <c r="J221" s="381">
        <v>2</v>
      </c>
      <c r="K221" s="398">
        <v>1</v>
      </c>
      <c r="L221" s="377" t="s">
        <v>42</v>
      </c>
      <c r="M221" s="381">
        <v>1</v>
      </c>
      <c r="N221" s="377">
        <v>18</v>
      </c>
      <c r="O221" s="378" t="s">
        <v>170</v>
      </c>
      <c r="P221" s="378" t="s">
        <v>234</v>
      </c>
      <c r="Q221" s="378" t="s">
        <v>235</v>
      </c>
      <c r="R221" s="383" t="str">
        <f t="shared" si="122"/>
        <v>1001331</v>
      </c>
      <c r="S221" s="380">
        <v>1</v>
      </c>
      <c r="T221" s="394" t="s">
        <v>146</v>
      </c>
      <c r="U221" s="377">
        <v>50000</v>
      </c>
      <c r="V221" s="377">
        <f t="shared" si="118"/>
        <v>9000</v>
      </c>
      <c r="W221" s="377">
        <v>0</v>
      </c>
      <c r="X221" s="384">
        <v>222</v>
      </c>
      <c r="Y221" s="385" t="s">
        <v>47</v>
      </c>
      <c r="Z221" s="386">
        <f t="shared" si="95"/>
        <v>41000</v>
      </c>
      <c r="AA221" s="387"/>
      <c r="AB221" s="396"/>
      <c r="AC221" s="379">
        <f t="shared" si="123"/>
        <v>25000</v>
      </c>
      <c r="AD221" s="377"/>
      <c r="AE221" s="377"/>
      <c r="AF221" s="394" t="s">
        <v>232</v>
      </c>
      <c r="AG221" s="389">
        <v>8</v>
      </c>
      <c r="AH221" s="397">
        <v>13</v>
      </c>
      <c r="AI221" s="391" t="s">
        <v>229</v>
      </c>
      <c r="AJ221" s="378"/>
      <c r="AK221" s="378"/>
      <c r="AL221" s="383">
        <v>0</v>
      </c>
      <c r="AM221" s="380" t="s">
        <v>50</v>
      </c>
      <c r="AN221" s="377" t="s">
        <v>51</v>
      </c>
      <c r="AO221" s="377"/>
      <c r="AP221" s="383"/>
      <c r="AQ221" s="383"/>
      <c r="AR221" s="383"/>
    </row>
    <row r="222" spans="1:46" ht="15" customHeight="1" x14ac:dyDescent="0.3">
      <c r="A222" s="375">
        <v>19</v>
      </c>
      <c r="B222" s="376"/>
      <c r="C222" s="377" t="str">
        <f>"1000"&amp;A222</f>
        <v>100019</v>
      </c>
      <c r="D222" s="377" t="str">
        <f>"1000"&amp;A222&amp;"/13"</f>
        <v>100019/13</v>
      </c>
      <c r="E222" s="378" t="s">
        <v>251</v>
      </c>
      <c r="F222" s="378" t="s">
        <v>252</v>
      </c>
      <c r="G222" s="377">
        <v>1</v>
      </c>
      <c r="H222" s="379">
        <v>100134</v>
      </c>
      <c r="I222" s="380" t="str">
        <f>"Б-"&amp;H222&amp;"-13"</f>
        <v>Б-100134-13</v>
      </c>
      <c r="J222" s="381">
        <v>2</v>
      </c>
      <c r="K222" s="377">
        <v>7</v>
      </c>
      <c r="L222" s="377" t="s">
        <v>42</v>
      </c>
      <c r="M222" s="381">
        <v>1</v>
      </c>
      <c r="N222" s="377">
        <v>18</v>
      </c>
      <c r="O222" s="378" t="s">
        <v>167</v>
      </c>
      <c r="P222" s="378" t="s">
        <v>234</v>
      </c>
      <c r="Q222" s="378" t="s">
        <v>235</v>
      </c>
      <c r="R222" s="383" t="str">
        <f>H222&amp;"1"</f>
        <v>1001341</v>
      </c>
      <c r="S222" s="380">
        <v>1</v>
      </c>
      <c r="T222" s="399" t="s">
        <v>147</v>
      </c>
      <c r="U222" s="377">
        <v>50000</v>
      </c>
      <c r="V222" s="377">
        <f>U222*0.18</f>
        <v>9000</v>
      </c>
      <c r="W222" s="377">
        <v>0</v>
      </c>
      <c r="X222" s="384">
        <v>223</v>
      </c>
      <c r="Y222" s="385" t="s">
        <v>47</v>
      </c>
      <c r="Z222" s="386">
        <f t="shared" si="95"/>
        <v>41000</v>
      </c>
      <c r="AA222" s="387"/>
      <c r="AB222" s="388"/>
      <c r="AC222" s="379">
        <f>U222*0.5</f>
        <v>25000</v>
      </c>
      <c r="AD222" s="377"/>
      <c r="AE222" s="377"/>
      <c r="AF222" s="399" t="s">
        <v>422</v>
      </c>
      <c r="AG222" s="389">
        <v>8</v>
      </c>
      <c r="AH222" s="390">
        <v>13</v>
      </c>
      <c r="AI222" s="391" t="s">
        <v>229</v>
      </c>
      <c r="AJ222" s="378"/>
      <c r="AK222" s="378"/>
      <c r="AL222" s="383">
        <v>0</v>
      </c>
      <c r="AM222" s="380" t="s">
        <v>50</v>
      </c>
      <c r="AN222" s="377" t="s">
        <v>51</v>
      </c>
      <c r="AO222" s="377"/>
      <c r="AP222" s="383"/>
      <c r="AQ222" s="383"/>
      <c r="AR222" s="383"/>
    </row>
    <row r="223" spans="1:46" ht="15" customHeight="1" x14ac:dyDescent="0.3">
      <c r="A223" s="375">
        <v>19</v>
      </c>
      <c r="B223" s="376"/>
      <c r="C223" s="377" t="str">
        <f t="shared" ref="C223:C226" si="124">"1000"&amp;A223</f>
        <v>100019</v>
      </c>
      <c r="D223" s="377" t="str">
        <f t="shared" ref="D223:D226" si="125">"1000"&amp;A223&amp;"/13"</f>
        <v>100019/13</v>
      </c>
      <c r="E223" s="378" t="s">
        <v>251</v>
      </c>
      <c r="F223" s="378" t="s">
        <v>252</v>
      </c>
      <c r="G223" s="377">
        <v>1</v>
      </c>
      <c r="H223" s="379">
        <v>100135</v>
      </c>
      <c r="I223" s="380" t="str">
        <f t="shared" si="116"/>
        <v>Б-100135-13</v>
      </c>
      <c r="J223" s="381">
        <v>2</v>
      </c>
      <c r="K223" s="382">
        <v>3</v>
      </c>
      <c r="L223" s="377" t="s">
        <v>42</v>
      </c>
      <c r="M223" s="381">
        <v>1</v>
      </c>
      <c r="N223" s="377">
        <v>18</v>
      </c>
      <c r="O223" s="378" t="s">
        <v>168</v>
      </c>
      <c r="P223" s="378" t="s">
        <v>234</v>
      </c>
      <c r="Q223" s="378" t="s">
        <v>235</v>
      </c>
      <c r="R223" s="383" t="str">
        <f t="shared" ref="R223:R226" si="126">H223&amp;"1"</f>
        <v>1001351</v>
      </c>
      <c r="S223" s="380">
        <v>1</v>
      </c>
      <c r="T223" s="399" t="s">
        <v>148</v>
      </c>
      <c r="U223" s="377">
        <v>50000</v>
      </c>
      <c r="V223" s="377">
        <f t="shared" si="118"/>
        <v>9000</v>
      </c>
      <c r="W223" s="377">
        <v>0</v>
      </c>
      <c r="X223" s="384">
        <v>224</v>
      </c>
      <c r="Y223" s="385" t="s">
        <v>47</v>
      </c>
      <c r="Z223" s="386">
        <f t="shared" si="95"/>
        <v>41000</v>
      </c>
      <c r="AA223" s="387"/>
      <c r="AB223" s="429"/>
      <c r="AC223" s="379">
        <f t="shared" ref="AC223:AC226" si="127">U223*0.5</f>
        <v>25000</v>
      </c>
      <c r="AD223" s="377"/>
      <c r="AE223" s="377"/>
      <c r="AF223" s="399" t="s">
        <v>422</v>
      </c>
      <c r="AG223" s="389">
        <v>8</v>
      </c>
      <c r="AH223" s="395">
        <v>7</v>
      </c>
      <c r="AI223" s="391" t="s">
        <v>229</v>
      </c>
      <c r="AJ223" s="378"/>
      <c r="AK223" s="378"/>
      <c r="AL223" s="383">
        <v>0</v>
      </c>
      <c r="AM223" s="380" t="s">
        <v>50</v>
      </c>
      <c r="AN223" s="377" t="s">
        <v>51</v>
      </c>
      <c r="AO223" s="377"/>
      <c r="AP223" s="383"/>
      <c r="AQ223" s="383"/>
      <c r="AR223" s="383"/>
    </row>
    <row r="224" spans="1:46" ht="15" customHeight="1" x14ac:dyDescent="0.3">
      <c r="A224" s="375">
        <v>19</v>
      </c>
      <c r="B224" s="376"/>
      <c r="C224" s="377" t="str">
        <f t="shared" si="124"/>
        <v>100019</v>
      </c>
      <c r="D224" s="377" t="str">
        <f t="shared" si="125"/>
        <v>100019/13</v>
      </c>
      <c r="E224" s="378" t="s">
        <v>251</v>
      </c>
      <c r="F224" s="378" t="s">
        <v>252</v>
      </c>
      <c r="G224" s="377">
        <v>1</v>
      </c>
      <c r="H224" s="379">
        <v>100136</v>
      </c>
      <c r="I224" s="380" t="str">
        <f t="shared" si="116"/>
        <v>Б-100136-13</v>
      </c>
      <c r="J224" s="381">
        <v>2</v>
      </c>
      <c r="K224" s="377">
        <v>7</v>
      </c>
      <c r="L224" s="377" t="s">
        <v>42</v>
      </c>
      <c r="M224" s="381">
        <v>1</v>
      </c>
      <c r="N224" s="377">
        <v>18</v>
      </c>
      <c r="O224" s="378" t="s">
        <v>168</v>
      </c>
      <c r="P224" s="378" t="s">
        <v>234</v>
      </c>
      <c r="Q224" s="378" t="s">
        <v>235</v>
      </c>
      <c r="R224" s="383" t="str">
        <f t="shared" si="126"/>
        <v>1001361</v>
      </c>
      <c r="S224" s="380">
        <v>1</v>
      </c>
      <c r="T224" s="399" t="s">
        <v>148</v>
      </c>
      <c r="U224" s="377">
        <v>50000</v>
      </c>
      <c r="V224" s="377">
        <f t="shared" si="118"/>
        <v>9000</v>
      </c>
      <c r="W224" s="377">
        <v>0</v>
      </c>
      <c r="X224" s="384">
        <v>225</v>
      </c>
      <c r="Y224" s="385" t="s">
        <v>47</v>
      </c>
      <c r="Z224" s="386">
        <f t="shared" si="95"/>
        <v>41000</v>
      </c>
      <c r="AA224" s="387"/>
      <c r="AB224" s="429"/>
      <c r="AC224" s="379">
        <f t="shared" si="127"/>
        <v>25000</v>
      </c>
      <c r="AD224" s="377"/>
      <c r="AE224" s="377"/>
      <c r="AF224" s="399" t="s">
        <v>422</v>
      </c>
      <c r="AG224" s="389">
        <v>8</v>
      </c>
      <c r="AH224" s="395">
        <v>7</v>
      </c>
      <c r="AI224" s="391" t="s">
        <v>229</v>
      </c>
      <c r="AJ224" s="378"/>
      <c r="AK224" s="378"/>
      <c r="AL224" s="383">
        <v>0</v>
      </c>
      <c r="AM224" s="380" t="s">
        <v>50</v>
      </c>
      <c r="AN224" s="377" t="s">
        <v>51</v>
      </c>
      <c r="AO224" s="377"/>
      <c r="AP224" s="383"/>
      <c r="AQ224" s="383"/>
      <c r="AR224" s="383"/>
    </row>
    <row r="225" spans="1:45" ht="15" customHeight="1" x14ac:dyDescent="0.3">
      <c r="A225" s="375">
        <v>19</v>
      </c>
      <c r="B225" s="376"/>
      <c r="C225" s="377" t="str">
        <f t="shared" si="124"/>
        <v>100019</v>
      </c>
      <c r="D225" s="377" t="str">
        <f t="shared" si="125"/>
        <v>100019/13</v>
      </c>
      <c r="E225" s="378" t="s">
        <v>251</v>
      </c>
      <c r="F225" s="378" t="s">
        <v>252</v>
      </c>
      <c r="G225" s="377">
        <v>1</v>
      </c>
      <c r="H225" s="379">
        <v>100137</v>
      </c>
      <c r="I225" s="380" t="str">
        <f t="shared" si="116"/>
        <v>Б-100137-13</v>
      </c>
      <c r="J225" s="381">
        <v>2</v>
      </c>
      <c r="K225" s="398">
        <v>11</v>
      </c>
      <c r="L225" s="377" t="s">
        <v>42</v>
      </c>
      <c r="M225" s="381">
        <v>1</v>
      </c>
      <c r="N225" s="377">
        <v>18</v>
      </c>
      <c r="O225" s="378" t="s">
        <v>169</v>
      </c>
      <c r="P225" s="378" t="s">
        <v>234</v>
      </c>
      <c r="Q225" s="378" t="s">
        <v>235</v>
      </c>
      <c r="R225" s="383" t="str">
        <f t="shared" si="126"/>
        <v>1001371</v>
      </c>
      <c r="S225" s="380">
        <v>1</v>
      </c>
      <c r="T225" s="399" t="s">
        <v>149</v>
      </c>
      <c r="U225" s="377">
        <v>50000</v>
      </c>
      <c r="V225" s="377">
        <f t="shared" si="118"/>
        <v>9000</v>
      </c>
      <c r="W225" s="377">
        <v>0</v>
      </c>
      <c r="X225" s="384">
        <v>226</v>
      </c>
      <c r="Y225" s="385" t="s">
        <v>47</v>
      </c>
      <c r="Z225" s="386">
        <f t="shared" si="95"/>
        <v>41000</v>
      </c>
      <c r="AA225" s="387"/>
      <c r="AB225" s="396"/>
      <c r="AC225" s="379">
        <f t="shared" si="127"/>
        <v>25000</v>
      </c>
      <c r="AD225" s="377"/>
      <c r="AE225" s="377"/>
      <c r="AF225" s="399" t="s">
        <v>422</v>
      </c>
      <c r="AG225" s="389">
        <v>8</v>
      </c>
      <c r="AH225" s="397">
        <v>20</v>
      </c>
      <c r="AI225" s="391" t="s">
        <v>229</v>
      </c>
      <c r="AJ225" s="378"/>
      <c r="AK225" s="378"/>
      <c r="AL225" s="383">
        <v>0</v>
      </c>
      <c r="AM225" s="380" t="s">
        <v>50</v>
      </c>
      <c r="AN225" s="377" t="s">
        <v>51</v>
      </c>
      <c r="AO225" s="377"/>
      <c r="AP225" s="383"/>
      <c r="AQ225" s="383"/>
      <c r="AR225" s="383"/>
    </row>
    <row r="226" spans="1:45" ht="15" customHeight="1" x14ac:dyDescent="0.3">
      <c r="A226" s="375">
        <v>19</v>
      </c>
      <c r="B226" s="376"/>
      <c r="C226" s="403" t="str">
        <f t="shared" si="124"/>
        <v>100019</v>
      </c>
      <c r="D226" s="403" t="str">
        <f t="shared" si="125"/>
        <v>100019/13</v>
      </c>
      <c r="E226" s="404" t="s">
        <v>251</v>
      </c>
      <c r="F226" s="404" t="s">
        <v>252</v>
      </c>
      <c r="G226" s="377">
        <v>1</v>
      </c>
      <c r="H226" s="379">
        <v>100138</v>
      </c>
      <c r="I226" s="403" t="str">
        <f t="shared" si="116"/>
        <v>Б-100138-13</v>
      </c>
      <c r="J226" s="381">
        <v>2</v>
      </c>
      <c r="K226" s="405">
        <v>1</v>
      </c>
      <c r="L226" s="403" t="s">
        <v>42</v>
      </c>
      <c r="M226" s="406">
        <v>1</v>
      </c>
      <c r="N226" s="403">
        <v>18</v>
      </c>
      <c r="O226" s="404" t="s">
        <v>170</v>
      </c>
      <c r="P226" s="404" t="s">
        <v>234</v>
      </c>
      <c r="Q226" s="404" t="s">
        <v>235</v>
      </c>
      <c r="R226" s="407" t="str">
        <f t="shared" si="126"/>
        <v>1001381</v>
      </c>
      <c r="S226" s="403">
        <v>1</v>
      </c>
      <c r="T226" s="401" t="s">
        <v>150</v>
      </c>
      <c r="U226" s="377">
        <v>50000</v>
      </c>
      <c r="V226" s="403">
        <f t="shared" si="118"/>
        <v>9000</v>
      </c>
      <c r="W226" s="403">
        <v>0</v>
      </c>
      <c r="X226" s="384">
        <v>227</v>
      </c>
      <c r="Y226" s="408" t="s">
        <v>47</v>
      </c>
      <c r="Z226" s="386">
        <f t="shared" si="95"/>
        <v>41000</v>
      </c>
      <c r="AA226" s="409"/>
      <c r="AB226" s="409"/>
      <c r="AC226" s="410">
        <f t="shared" si="127"/>
        <v>25000</v>
      </c>
      <c r="AD226" s="403"/>
      <c r="AE226" s="403"/>
      <c r="AF226" s="401" t="s">
        <v>422</v>
      </c>
      <c r="AG226" s="411">
        <v>8</v>
      </c>
      <c r="AH226" s="412">
        <v>13</v>
      </c>
      <c r="AI226" s="413" t="s">
        <v>229</v>
      </c>
      <c r="AJ226" s="404"/>
      <c r="AK226" s="404"/>
      <c r="AL226" s="407">
        <v>0</v>
      </c>
      <c r="AM226" s="403" t="s">
        <v>50</v>
      </c>
      <c r="AN226" s="403" t="s">
        <v>51</v>
      </c>
      <c r="AO226" s="403"/>
      <c r="AP226" s="407"/>
      <c r="AQ226" s="407"/>
      <c r="AR226" s="407"/>
      <c r="AS226" s="330"/>
    </row>
    <row r="227" spans="1:45" ht="15" customHeight="1" x14ac:dyDescent="0.3">
      <c r="A227" s="375">
        <v>20</v>
      </c>
      <c r="B227" s="441"/>
      <c r="C227" s="377" t="str">
        <f>"1000"&amp;A227</f>
        <v>100020</v>
      </c>
      <c r="D227" s="377" t="str">
        <f>"1000"&amp;A227&amp;"/13"</f>
        <v>100020/13</v>
      </c>
      <c r="E227" s="378" t="s">
        <v>251</v>
      </c>
      <c r="F227" s="378" t="s">
        <v>252</v>
      </c>
      <c r="G227" s="377">
        <v>1</v>
      </c>
      <c r="H227" s="379">
        <v>100139</v>
      </c>
      <c r="I227" s="380" t="str">
        <f>"Б-"&amp;H227&amp;"-13"</f>
        <v>Б-100139-13</v>
      </c>
      <c r="J227" s="381">
        <v>2</v>
      </c>
      <c r="K227" s="382">
        <v>2</v>
      </c>
      <c r="L227" s="377" t="s">
        <v>42</v>
      </c>
      <c r="M227" s="381">
        <v>1</v>
      </c>
      <c r="N227" s="377">
        <v>18</v>
      </c>
      <c r="O227" s="378" t="s">
        <v>167</v>
      </c>
      <c r="P227" s="378" t="s">
        <v>234</v>
      </c>
      <c r="Q227" s="378" t="s">
        <v>235</v>
      </c>
      <c r="R227" s="383" t="str">
        <f>H227&amp;"1"</f>
        <v>1001391</v>
      </c>
      <c r="S227" s="380">
        <v>1</v>
      </c>
      <c r="T227" s="378" t="s">
        <v>139</v>
      </c>
      <c r="U227" s="377">
        <v>50000</v>
      </c>
      <c r="V227" s="377">
        <f>U227*0.18</f>
        <v>9000</v>
      </c>
      <c r="W227" s="377">
        <v>0</v>
      </c>
      <c r="X227" s="384">
        <v>228</v>
      </c>
      <c r="Y227" s="385" t="s">
        <v>47</v>
      </c>
      <c r="Z227" s="386">
        <f t="shared" si="95"/>
        <v>41000</v>
      </c>
      <c r="AA227" s="387"/>
      <c r="AB227" s="388"/>
      <c r="AC227" s="379">
        <f>U227*0.5</f>
        <v>25000</v>
      </c>
      <c r="AD227" s="377"/>
      <c r="AE227" s="377"/>
      <c r="AF227" s="378" t="s">
        <v>231</v>
      </c>
      <c r="AG227" s="389">
        <v>8</v>
      </c>
      <c r="AH227" s="390">
        <v>13</v>
      </c>
      <c r="AI227" s="391" t="s">
        <v>229</v>
      </c>
      <c r="AJ227" s="378"/>
      <c r="AK227" s="378"/>
      <c r="AL227" s="383">
        <v>0</v>
      </c>
      <c r="AM227" s="380" t="s">
        <v>50</v>
      </c>
      <c r="AN227" s="377" t="s">
        <v>51</v>
      </c>
      <c r="AO227" s="377"/>
      <c r="AP227" s="383"/>
      <c r="AQ227" s="383"/>
      <c r="AR227" s="383"/>
      <c r="AS227" s="380" t="s">
        <v>65</v>
      </c>
    </row>
    <row r="228" spans="1:45" ht="15" customHeight="1" x14ac:dyDescent="0.3">
      <c r="A228" s="375">
        <v>20</v>
      </c>
      <c r="B228" s="441"/>
      <c r="C228" s="377" t="str">
        <f t="shared" ref="C228:C231" si="128">"1000"&amp;A228</f>
        <v>100020</v>
      </c>
      <c r="D228" s="377" t="str">
        <f t="shared" ref="D228:D231" si="129">"1000"&amp;A228&amp;"/13"</f>
        <v>100020/13</v>
      </c>
      <c r="E228" s="378" t="s">
        <v>251</v>
      </c>
      <c r="F228" s="378" t="s">
        <v>252</v>
      </c>
      <c r="G228" s="377">
        <v>1</v>
      </c>
      <c r="H228" s="379">
        <v>100140</v>
      </c>
      <c r="I228" s="380" t="str">
        <f t="shared" ref="I228:I231" si="130">"Б-"&amp;H228&amp;"-13"</f>
        <v>Б-100140-13</v>
      </c>
      <c r="J228" s="381">
        <v>2</v>
      </c>
      <c r="K228" s="377">
        <v>7</v>
      </c>
      <c r="L228" s="377" t="s">
        <v>42</v>
      </c>
      <c r="M228" s="381">
        <v>1</v>
      </c>
      <c r="N228" s="377">
        <v>18</v>
      </c>
      <c r="O228" s="378" t="s">
        <v>168</v>
      </c>
      <c r="P228" s="378" t="s">
        <v>234</v>
      </c>
      <c r="Q228" s="378" t="s">
        <v>235</v>
      </c>
      <c r="R228" s="383" t="str">
        <f t="shared" ref="R228:R231" si="131">H228&amp;"1"</f>
        <v>1001401</v>
      </c>
      <c r="S228" s="380">
        <v>1</v>
      </c>
      <c r="T228" s="378" t="s">
        <v>140</v>
      </c>
      <c r="U228" s="377">
        <v>50000</v>
      </c>
      <c r="V228" s="377">
        <f t="shared" ref="V228:V231" si="132">U228*0.18</f>
        <v>9000</v>
      </c>
      <c r="W228" s="377">
        <v>0</v>
      </c>
      <c r="X228" s="384">
        <v>229</v>
      </c>
      <c r="Y228" s="385" t="s">
        <v>47</v>
      </c>
      <c r="Z228" s="386">
        <f t="shared" si="95"/>
        <v>41000</v>
      </c>
      <c r="AA228" s="387"/>
      <c r="AB228" s="429"/>
      <c r="AC228" s="379">
        <f t="shared" ref="AC228:AC231" si="133">U228*0.5</f>
        <v>25000</v>
      </c>
      <c r="AD228" s="377"/>
      <c r="AE228" s="377"/>
      <c r="AF228" s="378" t="s">
        <v>231</v>
      </c>
      <c r="AG228" s="389">
        <v>8</v>
      </c>
      <c r="AH228" s="395">
        <v>7</v>
      </c>
      <c r="AI228" s="391" t="s">
        <v>229</v>
      </c>
      <c r="AJ228" s="378"/>
      <c r="AK228" s="378"/>
      <c r="AL228" s="383">
        <v>0</v>
      </c>
      <c r="AM228" s="380" t="s">
        <v>50</v>
      </c>
      <c r="AN228" s="377" t="s">
        <v>51</v>
      </c>
      <c r="AO228" s="377"/>
      <c r="AP228" s="383"/>
      <c r="AQ228" s="383"/>
      <c r="AR228" s="383"/>
      <c r="AS228" t="s">
        <v>89</v>
      </c>
    </row>
    <row r="229" spans="1:45" ht="15" customHeight="1" x14ac:dyDescent="0.3">
      <c r="A229" s="375">
        <v>20</v>
      </c>
      <c r="B229" s="441"/>
      <c r="C229" s="377" t="str">
        <f t="shared" si="128"/>
        <v>100020</v>
      </c>
      <c r="D229" s="377" t="str">
        <f t="shared" si="129"/>
        <v>100020/13</v>
      </c>
      <c r="E229" s="378" t="s">
        <v>251</v>
      </c>
      <c r="F229" s="378" t="s">
        <v>252</v>
      </c>
      <c r="G229" s="377">
        <v>1</v>
      </c>
      <c r="H229" s="379">
        <v>100141</v>
      </c>
      <c r="I229" s="380" t="str">
        <f t="shared" si="130"/>
        <v>Б-100141-13</v>
      </c>
      <c r="J229" s="381">
        <v>2</v>
      </c>
      <c r="K229" s="377">
        <v>7</v>
      </c>
      <c r="L229" s="382" t="s">
        <v>91</v>
      </c>
      <c r="M229" s="381">
        <v>1</v>
      </c>
      <c r="N229" s="377">
        <v>18</v>
      </c>
      <c r="O229" s="378" t="s">
        <v>168</v>
      </c>
      <c r="P229" s="378" t="s">
        <v>234</v>
      </c>
      <c r="Q229" s="378" t="s">
        <v>235</v>
      </c>
      <c r="R229" s="383" t="str">
        <f t="shared" si="131"/>
        <v>1001411</v>
      </c>
      <c r="S229" s="380">
        <v>1</v>
      </c>
      <c r="T229" s="378" t="s">
        <v>140</v>
      </c>
      <c r="U229" s="377">
        <v>50000</v>
      </c>
      <c r="V229" s="377">
        <f t="shared" si="132"/>
        <v>9000</v>
      </c>
      <c r="W229" s="377">
        <v>0</v>
      </c>
      <c r="X229" s="384">
        <v>230</v>
      </c>
      <c r="Y229" s="385" t="s">
        <v>47</v>
      </c>
      <c r="Z229" s="386">
        <f t="shared" si="95"/>
        <v>41000</v>
      </c>
      <c r="AA229" s="387"/>
      <c r="AB229" s="429"/>
      <c r="AC229" s="379">
        <v>100000</v>
      </c>
      <c r="AD229" s="377"/>
      <c r="AE229" s="377"/>
      <c r="AF229" s="378" t="s">
        <v>231</v>
      </c>
      <c r="AG229" s="389">
        <v>8</v>
      </c>
      <c r="AH229" s="395">
        <v>7</v>
      </c>
      <c r="AI229" s="391" t="s">
        <v>229</v>
      </c>
      <c r="AJ229" s="378"/>
      <c r="AK229" s="378"/>
      <c r="AL229" s="383">
        <v>0</v>
      </c>
      <c r="AM229" s="380" t="s">
        <v>50</v>
      </c>
      <c r="AN229" s="377" t="s">
        <v>51</v>
      </c>
      <c r="AO229" s="377"/>
      <c r="AP229" s="383"/>
      <c r="AQ229" s="383"/>
      <c r="AR229" s="383"/>
      <c r="AS229" t="s">
        <v>90</v>
      </c>
    </row>
    <row r="230" spans="1:45" ht="15" customHeight="1" x14ac:dyDescent="0.3">
      <c r="A230" s="375">
        <v>20</v>
      </c>
      <c r="B230" s="441"/>
      <c r="C230" s="377" t="str">
        <f t="shared" si="128"/>
        <v>100020</v>
      </c>
      <c r="D230" s="377" t="str">
        <f t="shared" si="129"/>
        <v>100020/13</v>
      </c>
      <c r="E230" s="378" t="s">
        <v>251</v>
      </c>
      <c r="F230" s="378" t="s">
        <v>252</v>
      </c>
      <c r="G230" s="377">
        <v>1</v>
      </c>
      <c r="H230" s="379">
        <v>100142</v>
      </c>
      <c r="I230" s="380" t="str">
        <f t="shared" si="130"/>
        <v>Б-100142-13</v>
      </c>
      <c r="J230" s="381">
        <v>2</v>
      </c>
      <c r="K230" s="382">
        <v>11</v>
      </c>
      <c r="L230" s="377" t="s">
        <v>42</v>
      </c>
      <c r="M230" s="381">
        <v>1</v>
      </c>
      <c r="N230" s="377">
        <v>18</v>
      </c>
      <c r="O230" s="378" t="s">
        <v>169</v>
      </c>
      <c r="P230" s="378" t="s">
        <v>234</v>
      </c>
      <c r="Q230" s="378" t="s">
        <v>235</v>
      </c>
      <c r="R230" s="383" t="str">
        <f t="shared" si="131"/>
        <v>1001421</v>
      </c>
      <c r="S230" s="380">
        <v>1</v>
      </c>
      <c r="T230" s="378" t="s">
        <v>141</v>
      </c>
      <c r="U230" s="377">
        <v>50000</v>
      </c>
      <c r="V230" s="377">
        <f t="shared" si="132"/>
        <v>9000</v>
      </c>
      <c r="W230" s="377">
        <v>0</v>
      </c>
      <c r="X230" s="384">
        <v>231</v>
      </c>
      <c r="Y230" s="385" t="s">
        <v>47</v>
      </c>
      <c r="Z230" s="386">
        <f t="shared" si="95"/>
        <v>41000</v>
      </c>
      <c r="AA230" s="387"/>
      <c r="AB230" s="396"/>
      <c r="AC230" s="379">
        <f t="shared" si="133"/>
        <v>25000</v>
      </c>
      <c r="AD230" s="377"/>
      <c r="AE230" s="377"/>
      <c r="AF230" s="378" t="s">
        <v>231</v>
      </c>
      <c r="AG230" s="389">
        <v>8</v>
      </c>
      <c r="AH230" s="397">
        <v>20</v>
      </c>
      <c r="AI230" s="391" t="s">
        <v>229</v>
      </c>
      <c r="AJ230" s="378"/>
      <c r="AK230" s="378"/>
      <c r="AL230" s="383">
        <v>0</v>
      </c>
      <c r="AM230" s="380" t="s">
        <v>50</v>
      </c>
      <c r="AN230" s="377" t="s">
        <v>51</v>
      </c>
      <c r="AO230" s="377"/>
      <c r="AP230" s="383"/>
      <c r="AQ230" s="383"/>
      <c r="AR230" s="383"/>
    </row>
    <row r="231" spans="1:45" ht="15" customHeight="1" x14ac:dyDescent="0.3">
      <c r="A231" s="375">
        <v>20</v>
      </c>
      <c r="B231" s="441"/>
      <c r="C231" s="377" t="str">
        <f t="shared" si="128"/>
        <v>100020</v>
      </c>
      <c r="D231" s="377" t="str">
        <f t="shared" si="129"/>
        <v>100020/13</v>
      </c>
      <c r="E231" s="378" t="s">
        <v>251</v>
      </c>
      <c r="F231" s="378" t="s">
        <v>252</v>
      </c>
      <c r="G231" s="377">
        <v>1</v>
      </c>
      <c r="H231" s="379">
        <v>100143</v>
      </c>
      <c r="I231" s="380" t="str">
        <f t="shared" si="130"/>
        <v>Б-100143-13</v>
      </c>
      <c r="J231" s="381">
        <v>2</v>
      </c>
      <c r="K231" s="398">
        <v>1</v>
      </c>
      <c r="L231" s="377" t="s">
        <v>42</v>
      </c>
      <c r="M231" s="381">
        <v>1</v>
      </c>
      <c r="N231" s="377">
        <v>18</v>
      </c>
      <c r="O231" s="378" t="s">
        <v>170</v>
      </c>
      <c r="P231" s="378" t="s">
        <v>234</v>
      </c>
      <c r="Q231" s="378" t="s">
        <v>235</v>
      </c>
      <c r="R231" s="383" t="str">
        <f t="shared" si="131"/>
        <v>1001431</v>
      </c>
      <c r="S231" s="380">
        <v>1</v>
      </c>
      <c r="T231" s="378" t="s">
        <v>142</v>
      </c>
      <c r="U231" s="377">
        <v>50000</v>
      </c>
      <c r="V231" s="377">
        <f t="shared" si="132"/>
        <v>9000</v>
      </c>
      <c r="W231" s="377">
        <v>0</v>
      </c>
      <c r="X231" s="384">
        <v>232</v>
      </c>
      <c r="Y231" s="385" t="s">
        <v>47</v>
      </c>
      <c r="Z231" s="386">
        <f t="shared" si="95"/>
        <v>41000</v>
      </c>
      <c r="AA231" s="387"/>
      <c r="AB231" s="396"/>
      <c r="AC231" s="379">
        <f t="shared" si="133"/>
        <v>25000</v>
      </c>
      <c r="AD231" s="377"/>
      <c r="AE231" s="377"/>
      <c r="AF231" s="378" t="s">
        <v>231</v>
      </c>
      <c r="AG231" s="389">
        <v>8</v>
      </c>
      <c r="AH231" s="397">
        <v>13</v>
      </c>
      <c r="AI231" s="391" t="s">
        <v>229</v>
      </c>
      <c r="AJ231" s="378"/>
      <c r="AK231" s="378"/>
      <c r="AL231" s="383">
        <v>0</v>
      </c>
      <c r="AM231" s="380" t="s">
        <v>50</v>
      </c>
      <c r="AN231" s="377" t="s">
        <v>51</v>
      </c>
      <c r="AO231" s="377"/>
      <c r="AP231" s="383"/>
      <c r="AQ231" s="383"/>
      <c r="AR231" s="383"/>
    </row>
    <row r="232" spans="1:45" ht="15" customHeight="1" x14ac:dyDescent="0.3">
      <c r="A232" s="375">
        <v>20</v>
      </c>
      <c r="B232" s="441"/>
      <c r="C232" s="377" t="str">
        <f>"1000"&amp;A232</f>
        <v>100020</v>
      </c>
      <c r="D232" s="377" t="str">
        <f>"1000"&amp;A232&amp;"/13"</f>
        <v>100020/13</v>
      </c>
      <c r="E232" s="378" t="s">
        <v>251</v>
      </c>
      <c r="F232" s="378" t="s">
        <v>252</v>
      </c>
      <c r="G232" s="377">
        <v>1</v>
      </c>
      <c r="H232" s="379">
        <v>100144</v>
      </c>
      <c r="I232" s="380" t="str">
        <f>"Б-"&amp;H232&amp;"-13"</f>
        <v>Б-100144-13</v>
      </c>
      <c r="J232" s="381">
        <v>2</v>
      </c>
      <c r="K232" s="377">
        <v>7</v>
      </c>
      <c r="L232" s="377" t="s">
        <v>42</v>
      </c>
      <c r="M232" s="381">
        <v>1</v>
      </c>
      <c r="N232" s="377">
        <v>18</v>
      </c>
      <c r="O232" s="378" t="s">
        <v>167</v>
      </c>
      <c r="P232" s="378" t="s">
        <v>234</v>
      </c>
      <c r="Q232" s="378" t="s">
        <v>235</v>
      </c>
      <c r="R232" s="383" t="str">
        <f>H232&amp;"1"</f>
        <v>1001441</v>
      </c>
      <c r="S232" s="380">
        <v>1</v>
      </c>
      <c r="T232" s="394" t="s">
        <v>143</v>
      </c>
      <c r="U232" s="377">
        <v>50000</v>
      </c>
      <c r="V232" s="377">
        <f>U232*0.18</f>
        <v>9000</v>
      </c>
      <c r="W232" s="377">
        <v>0</v>
      </c>
      <c r="X232" s="384">
        <v>233</v>
      </c>
      <c r="Y232" s="385" t="s">
        <v>47</v>
      </c>
      <c r="Z232" s="386">
        <f t="shared" si="95"/>
        <v>41000</v>
      </c>
      <c r="AA232" s="387"/>
      <c r="AB232" s="388"/>
      <c r="AC232" s="379">
        <f>U232*0.5</f>
        <v>25000</v>
      </c>
      <c r="AD232" s="377"/>
      <c r="AE232" s="377"/>
      <c r="AF232" s="394" t="s">
        <v>232</v>
      </c>
      <c r="AG232" s="389">
        <v>8</v>
      </c>
      <c r="AH232" s="390">
        <v>13</v>
      </c>
      <c r="AI232" s="391" t="s">
        <v>229</v>
      </c>
      <c r="AJ232" s="378"/>
      <c r="AK232" s="378"/>
      <c r="AL232" s="383">
        <v>0</v>
      </c>
      <c r="AM232" s="380" t="s">
        <v>50</v>
      </c>
      <c r="AN232" s="377" t="s">
        <v>51</v>
      </c>
      <c r="AO232" s="377"/>
      <c r="AP232" s="383"/>
      <c r="AQ232" s="383"/>
      <c r="AR232" s="383"/>
    </row>
    <row r="233" spans="1:45" ht="15" customHeight="1" x14ac:dyDescent="0.3">
      <c r="A233" s="375">
        <v>20</v>
      </c>
      <c r="B233" s="441"/>
      <c r="C233" s="377" t="str">
        <f t="shared" ref="C233:C236" si="134">"1000"&amp;A233</f>
        <v>100020</v>
      </c>
      <c r="D233" s="377" t="str">
        <f t="shared" ref="D233:D236" si="135">"1000"&amp;A233&amp;"/13"</f>
        <v>100020/13</v>
      </c>
      <c r="E233" s="378" t="s">
        <v>251</v>
      </c>
      <c r="F233" s="378" t="s">
        <v>252</v>
      </c>
      <c r="G233" s="377">
        <v>1</v>
      </c>
      <c r="H233" s="379">
        <v>100145</v>
      </c>
      <c r="I233" s="380" t="str">
        <f t="shared" ref="I233:I236" si="136">"Б-"&amp;H233&amp;"-13"</f>
        <v>Б-100145-13</v>
      </c>
      <c r="J233" s="381">
        <v>2</v>
      </c>
      <c r="K233" s="398">
        <v>12</v>
      </c>
      <c r="L233" s="377" t="s">
        <v>42</v>
      </c>
      <c r="M233" s="381">
        <v>1</v>
      </c>
      <c r="N233" s="377">
        <v>18</v>
      </c>
      <c r="O233" s="378" t="s">
        <v>168</v>
      </c>
      <c r="P233" s="378" t="s">
        <v>234</v>
      </c>
      <c r="Q233" s="378" t="s">
        <v>235</v>
      </c>
      <c r="R233" s="383" t="str">
        <f t="shared" ref="R233:R236" si="137">H233&amp;"1"</f>
        <v>1001451</v>
      </c>
      <c r="S233" s="380">
        <v>1</v>
      </c>
      <c r="T233" s="394" t="s">
        <v>144</v>
      </c>
      <c r="U233" s="377">
        <v>50000</v>
      </c>
      <c r="V233" s="377">
        <f t="shared" ref="V233:V236" si="138">U233*0.18</f>
        <v>9000</v>
      </c>
      <c r="W233" s="377">
        <v>0</v>
      </c>
      <c r="X233" s="384">
        <v>234</v>
      </c>
      <c r="Y233" s="385" t="s">
        <v>47</v>
      </c>
      <c r="Z233" s="386">
        <f t="shared" si="95"/>
        <v>41000</v>
      </c>
      <c r="AA233" s="387"/>
      <c r="AB233" s="429"/>
      <c r="AC233" s="379">
        <f t="shared" ref="AC233:AC236" si="139">U233*0.5</f>
        <v>25000</v>
      </c>
      <c r="AD233" s="377"/>
      <c r="AE233" s="377"/>
      <c r="AF233" s="394" t="s">
        <v>232</v>
      </c>
      <c r="AG233" s="389">
        <v>8</v>
      </c>
      <c r="AH233" s="395">
        <v>7</v>
      </c>
      <c r="AI233" s="391" t="s">
        <v>229</v>
      </c>
      <c r="AJ233" s="378"/>
      <c r="AK233" s="378"/>
      <c r="AL233" s="383">
        <v>0</v>
      </c>
      <c r="AM233" s="380" t="s">
        <v>50</v>
      </c>
      <c r="AN233" s="377" t="s">
        <v>51</v>
      </c>
      <c r="AO233" s="377"/>
      <c r="AP233" s="383"/>
      <c r="AQ233" s="383"/>
      <c r="AR233" s="383"/>
    </row>
    <row r="234" spans="1:45" ht="15" customHeight="1" x14ac:dyDescent="0.3">
      <c r="A234" s="375">
        <v>20</v>
      </c>
      <c r="B234" s="441"/>
      <c r="C234" s="377" t="str">
        <f t="shared" si="134"/>
        <v>100020</v>
      </c>
      <c r="D234" s="377" t="str">
        <f t="shared" si="135"/>
        <v>100020/13</v>
      </c>
      <c r="E234" s="378" t="s">
        <v>251</v>
      </c>
      <c r="F234" s="378" t="s">
        <v>252</v>
      </c>
      <c r="G234" s="377">
        <v>1</v>
      </c>
      <c r="H234" s="379">
        <v>100146</v>
      </c>
      <c r="I234" s="380" t="str">
        <f t="shared" si="136"/>
        <v>Б-100146-13</v>
      </c>
      <c r="J234" s="381">
        <v>2</v>
      </c>
      <c r="K234" s="377">
        <v>7</v>
      </c>
      <c r="L234" s="377" t="s">
        <v>42</v>
      </c>
      <c r="M234" s="450">
        <v>0</v>
      </c>
      <c r="N234" s="377">
        <v>18</v>
      </c>
      <c r="O234" s="378" t="s">
        <v>168</v>
      </c>
      <c r="P234" s="378" t="s">
        <v>234</v>
      </c>
      <c r="Q234" s="378" t="s">
        <v>235</v>
      </c>
      <c r="R234" s="383" t="str">
        <f t="shared" si="137"/>
        <v>1001461</v>
      </c>
      <c r="S234" s="380">
        <v>1</v>
      </c>
      <c r="T234" s="394" t="s">
        <v>144</v>
      </c>
      <c r="U234" s="377">
        <v>50000</v>
      </c>
      <c r="V234" s="377">
        <f t="shared" si="138"/>
        <v>9000</v>
      </c>
      <c r="W234" s="377">
        <v>0</v>
      </c>
      <c r="X234" s="384">
        <v>235</v>
      </c>
      <c r="Y234" s="385" t="s">
        <v>47</v>
      </c>
      <c r="Z234" s="386">
        <f t="shared" si="95"/>
        <v>41000</v>
      </c>
      <c r="AA234" s="387"/>
      <c r="AB234" s="429"/>
      <c r="AC234" s="379">
        <f t="shared" si="139"/>
        <v>25000</v>
      </c>
      <c r="AD234" s="377"/>
      <c r="AE234" s="377"/>
      <c r="AF234" s="394" t="s">
        <v>232</v>
      </c>
      <c r="AG234" s="389">
        <v>8</v>
      </c>
      <c r="AH234" s="395">
        <v>7</v>
      </c>
      <c r="AI234" s="391" t="s">
        <v>229</v>
      </c>
      <c r="AJ234" s="378"/>
      <c r="AK234" s="378"/>
      <c r="AL234" s="383">
        <v>0</v>
      </c>
      <c r="AM234" s="380" t="s">
        <v>50</v>
      </c>
      <c r="AN234" s="377" t="s">
        <v>51</v>
      </c>
      <c r="AO234" s="377"/>
      <c r="AP234" s="383"/>
      <c r="AQ234" s="383"/>
      <c r="AR234" s="383"/>
    </row>
    <row r="235" spans="1:45" ht="15" customHeight="1" x14ac:dyDescent="0.3">
      <c r="A235" s="375">
        <v>20</v>
      </c>
      <c r="B235" s="441"/>
      <c r="C235" s="377" t="str">
        <f t="shared" si="134"/>
        <v>100020</v>
      </c>
      <c r="D235" s="377" t="str">
        <f t="shared" si="135"/>
        <v>100020/13</v>
      </c>
      <c r="E235" s="378" t="s">
        <v>251</v>
      </c>
      <c r="F235" s="378" t="s">
        <v>252</v>
      </c>
      <c r="G235" s="377">
        <v>1</v>
      </c>
      <c r="H235" s="379">
        <v>100147</v>
      </c>
      <c r="I235" s="380" t="str">
        <f t="shared" si="136"/>
        <v>Б-100147-13</v>
      </c>
      <c r="J235" s="381">
        <v>2</v>
      </c>
      <c r="K235" s="398">
        <v>11</v>
      </c>
      <c r="L235" s="377" t="s">
        <v>42</v>
      </c>
      <c r="M235" s="381">
        <v>1</v>
      </c>
      <c r="N235" s="377">
        <v>18</v>
      </c>
      <c r="O235" s="378" t="s">
        <v>169</v>
      </c>
      <c r="P235" s="378" t="s">
        <v>234</v>
      </c>
      <c r="Q235" s="378" t="s">
        <v>235</v>
      </c>
      <c r="R235" s="383" t="str">
        <f t="shared" si="137"/>
        <v>1001471</v>
      </c>
      <c r="S235" s="380">
        <v>1</v>
      </c>
      <c r="T235" s="394" t="s">
        <v>145</v>
      </c>
      <c r="U235" s="377">
        <v>50000</v>
      </c>
      <c r="V235" s="377">
        <f t="shared" si="138"/>
        <v>9000</v>
      </c>
      <c r="W235" s="377">
        <v>0</v>
      </c>
      <c r="X235" s="384">
        <v>236</v>
      </c>
      <c r="Y235" s="385" t="s">
        <v>47</v>
      </c>
      <c r="Z235" s="386">
        <f t="shared" si="95"/>
        <v>41000</v>
      </c>
      <c r="AA235" s="387"/>
      <c r="AB235" s="396"/>
      <c r="AC235" s="379">
        <f t="shared" si="139"/>
        <v>25000</v>
      </c>
      <c r="AD235" s="377"/>
      <c r="AE235" s="377"/>
      <c r="AF235" s="394" t="s">
        <v>232</v>
      </c>
      <c r="AG235" s="389">
        <v>8</v>
      </c>
      <c r="AH235" s="397">
        <v>20</v>
      </c>
      <c r="AI235" s="391" t="s">
        <v>229</v>
      </c>
      <c r="AJ235" s="378"/>
      <c r="AK235" s="378"/>
      <c r="AL235" s="383">
        <v>0</v>
      </c>
      <c r="AM235" s="380" t="s">
        <v>50</v>
      </c>
      <c r="AN235" s="377" t="s">
        <v>51</v>
      </c>
      <c r="AO235" s="377"/>
      <c r="AP235" s="383"/>
      <c r="AQ235" s="383"/>
      <c r="AR235" s="383"/>
    </row>
    <row r="236" spans="1:45" ht="15" customHeight="1" x14ac:dyDescent="0.3">
      <c r="A236" s="375">
        <v>20</v>
      </c>
      <c r="B236" s="441"/>
      <c r="C236" s="377" t="str">
        <f t="shared" si="134"/>
        <v>100020</v>
      </c>
      <c r="D236" s="377" t="str">
        <f t="shared" si="135"/>
        <v>100020/13</v>
      </c>
      <c r="E236" s="378" t="s">
        <v>251</v>
      </c>
      <c r="F236" s="378" t="s">
        <v>252</v>
      </c>
      <c r="G236" s="377">
        <v>1</v>
      </c>
      <c r="H236" s="379">
        <v>100148</v>
      </c>
      <c r="I236" s="380" t="str">
        <f t="shared" si="136"/>
        <v>Б-100148-13</v>
      </c>
      <c r="J236" s="381">
        <v>2</v>
      </c>
      <c r="K236" s="398">
        <v>1</v>
      </c>
      <c r="L236" s="377" t="s">
        <v>42</v>
      </c>
      <c r="M236" s="381">
        <v>1</v>
      </c>
      <c r="N236" s="377">
        <v>18</v>
      </c>
      <c r="O236" s="378" t="s">
        <v>170</v>
      </c>
      <c r="P236" s="378" t="s">
        <v>234</v>
      </c>
      <c r="Q236" s="378" t="s">
        <v>235</v>
      </c>
      <c r="R236" s="383" t="str">
        <f t="shared" si="137"/>
        <v>1001481</v>
      </c>
      <c r="S236" s="380">
        <v>1</v>
      </c>
      <c r="T236" s="394" t="s">
        <v>146</v>
      </c>
      <c r="U236" s="377">
        <v>50000</v>
      </c>
      <c r="V236" s="377">
        <f t="shared" si="138"/>
        <v>9000</v>
      </c>
      <c r="W236" s="377">
        <v>0</v>
      </c>
      <c r="X236" s="384">
        <v>237</v>
      </c>
      <c r="Y236" s="385" t="s">
        <v>47</v>
      </c>
      <c r="Z236" s="386">
        <f t="shared" si="95"/>
        <v>41000</v>
      </c>
      <c r="AA236" s="387"/>
      <c r="AB236" s="396"/>
      <c r="AC236" s="379">
        <f t="shared" si="139"/>
        <v>25000</v>
      </c>
      <c r="AD236" s="377"/>
      <c r="AE236" s="377"/>
      <c r="AF236" s="394" t="s">
        <v>232</v>
      </c>
      <c r="AG236" s="389">
        <v>8</v>
      </c>
      <c r="AH236" s="397">
        <v>13</v>
      </c>
      <c r="AI236" s="391" t="s">
        <v>229</v>
      </c>
      <c r="AJ236" s="378"/>
      <c r="AK236" s="378"/>
      <c r="AL236" s="383">
        <v>0</v>
      </c>
      <c r="AM236" s="380" t="s">
        <v>50</v>
      </c>
      <c r="AN236" s="377" t="s">
        <v>51</v>
      </c>
      <c r="AO236" s="377"/>
      <c r="AP236" s="383"/>
      <c r="AQ236" s="383"/>
      <c r="AR236" s="383"/>
    </row>
    <row r="237" spans="1:45" ht="15" customHeight="1" x14ac:dyDescent="0.3">
      <c r="A237" s="375">
        <v>20</v>
      </c>
      <c r="B237" s="441"/>
      <c r="C237" s="377" t="str">
        <f>"1000"&amp;A237</f>
        <v>100020</v>
      </c>
      <c r="D237" s="377" t="str">
        <f>"1000"&amp;A237&amp;"/13"</f>
        <v>100020/13</v>
      </c>
      <c r="E237" s="378" t="s">
        <v>251</v>
      </c>
      <c r="F237" s="378" t="s">
        <v>252</v>
      </c>
      <c r="G237" s="377">
        <v>1</v>
      </c>
      <c r="H237" s="379">
        <v>100149</v>
      </c>
      <c r="I237" s="380" t="str">
        <f>"Б-"&amp;H237&amp;"-13"</f>
        <v>Б-100149-13</v>
      </c>
      <c r="J237" s="381">
        <v>2</v>
      </c>
      <c r="K237" s="377">
        <v>7</v>
      </c>
      <c r="L237" s="377" t="s">
        <v>42</v>
      </c>
      <c r="M237" s="381">
        <v>1</v>
      </c>
      <c r="N237" s="377">
        <v>18</v>
      </c>
      <c r="O237" s="378" t="s">
        <v>167</v>
      </c>
      <c r="P237" s="378" t="s">
        <v>234</v>
      </c>
      <c r="Q237" s="378" t="s">
        <v>235</v>
      </c>
      <c r="R237" s="383" t="str">
        <f>H237&amp;"1"</f>
        <v>1001491</v>
      </c>
      <c r="S237" s="380">
        <v>1</v>
      </c>
      <c r="T237" s="399" t="s">
        <v>147</v>
      </c>
      <c r="U237" s="377">
        <v>50000</v>
      </c>
      <c r="V237" s="377">
        <f>U237*0.18</f>
        <v>9000</v>
      </c>
      <c r="W237" s="377">
        <v>0</v>
      </c>
      <c r="X237" s="384">
        <v>238</v>
      </c>
      <c r="Y237" s="385" t="s">
        <v>47</v>
      </c>
      <c r="Z237" s="386">
        <f t="shared" si="95"/>
        <v>41000</v>
      </c>
      <c r="AA237" s="387"/>
      <c r="AB237" s="388"/>
      <c r="AC237" s="379">
        <f>U237*0.5</f>
        <v>25000</v>
      </c>
      <c r="AD237" s="377"/>
      <c r="AE237" s="377"/>
      <c r="AF237" s="399" t="s">
        <v>422</v>
      </c>
      <c r="AG237" s="389">
        <v>8</v>
      </c>
      <c r="AH237" s="390">
        <v>13</v>
      </c>
      <c r="AI237" s="391" t="s">
        <v>229</v>
      </c>
      <c r="AJ237" s="378"/>
      <c r="AK237" s="378"/>
      <c r="AL237" s="383">
        <v>0</v>
      </c>
      <c r="AM237" s="380" t="s">
        <v>50</v>
      </c>
      <c r="AN237" s="377" t="s">
        <v>51</v>
      </c>
      <c r="AO237" s="377"/>
      <c r="AP237" s="383"/>
      <c r="AQ237" s="383"/>
      <c r="AR237" s="383"/>
    </row>
    <row r="238" spans="1:45" ht="15" customHeight="1" x14ac:dyDescent="0.3">
      <c r="A238" s="375">
        <v>20</v>
      </c>
      <c r="B238" s="441"/>
      <c r="C238" s="377" t="str">
        <f t="shared" ref="C238:C241" si="140">"1000"&amp;A238</f>
        <v>100020</v>
      </c>
      <c r="D238" s="377" t="str">
        <f t="shared" ref="D238:D241" si="141">"1000"&amp;A238&amp;"/13"</f>
        <v>100020/13</v>
      </c>
      <c r="E238" s="378" t="s">
        <v>251</v>
      </c>
      <c r="F238" s="378" t="s">
        <v>252</v>
      </c>
      <c r="G238" s="377">
        <v>1</v>
      </c>
      <c r="H238" s="379">
        <v>100150</v>
      </c>
      <c r="I238" s="380" t="str">
        <f t="shared" ref="I238:I241" si="142">"Б-"&amp;H238&amp;"-13"</f>
        <v>Б-100150-13</v>
      </c>
      <c r="J238" s="381">
        <v>2</v>
      </c>
      <c r="K238" s="382">
        <v>3</v>
      </c>
      <c r="L238" s="377" t="s">
        <v>42</v>
      </c>
      <c r="M238" s="381">
        <v>1</v>
      </c>
      <c r="N238" s="377">
        <v>18</v>
      </c>
      <c r="O238" s="378" t="s">
        <v>168</v>
      </c>
      <c r="P238" s="378" t="s">
        <v>234</v>
      </c>
      <c r="Q238" s="378" t="s">
        <v>235</v>
      </c>
      <c r="R238" s="383" t="str">
        <f t="shared" ref="R238:R241" si="143">H238&amp;"1"</f>
        <v>1001501</v>
      </c>
      <c r="S238" s="380">
        <v>1</v>
      </c>
      <c r="T238" s="399" t="s">
        <v>148</v>
      </c>
      <c r="U238" s="377">
        <v>50000</v>
      </c>
      <c r="V238" s="377">
        <f t="shared" ref="V238:V241" si="144">U238*0.18</f>
        <v>9000</v>
      </c>
      <c r="W238" s="377">
        <v>0</v>
      </c>
      <c r="X238" s="384">
        <v>239</v>
      </c>
      <c r="Y238" s="385" t="s">
        <v>47</v>
      </c>
      <c r="Z238" s="386">
        <f t="shared" si="95"/>
        <v>41000</v>
      </c>
      <c r="AA238" s="387"/>
      <c r="AB238" s="429"/>
      <c r="AC238" s="379">
        <f t="shared" ref="AC238:AC241" si="145">U238*0.5</f>
        <v>25000</v>
      </c>
      <c r="AD238" s="377"/>
      <c r="AE238" s="377"/>
      <c r="AF238" s="399" t="s">
        <v>422</v>
      </c>
      <c r="AG238" s="389">
        <v>8</v>
      </c>
      <c r="AH238" s="395">
        <v>7</v>
      </c>
      <c r="AI238" s="391" t="s">
        <v>229</v>
      </c>
      <c r="AJ238" s="378"/>
      <c r="AK238" s="378"/>
      <c r="AL238" s="383">
        <v>0</v>
      </c>
      <c r="AM238" s="380" t="s">
        <v>50</v>
      </c>
      <c r="AN238" s="377" t="s">
        <v>51</v>
      </c>
      <c r="AO238" s="377"/>
      <c r="AP238" s="383"/>
      <c r="AQ238" s="383"/>
      <c r="AR238" s="383"/>
    </row>
    <row r="239" spans="1:45" ht="15" customHeight="1" x14ac:dyDescent="0.3">
      <c r="A239" s="375">
        <v>20</v>
      </c>
      <c r="B239" s="441"/>
      <c r="C239" s="377" t="str">
        <f t="shared" si="140"/>
        <v>100020</v>
      </c>
      <c r="D239" s="377" t="str">
        <f t="shared" si="141"/>
        <v>100020/13</v>
      </c>
      <c r="E239" s="378" t="s">
        <v>251</v>
      </c>
      <c r="F239" s="378" t="s">
        <v>252</v>
      </c>
      <c r="G239" s="377">
        <v>1</v>
      </c>
      <c r="H239" s="379">
        <v>100151</v>
      </c>
      <c r="I239" s="380" t="str">
        <f t="shared" si="142"/>
        <v>Б-100151-13</v>
      </c>
      <c r="J239" s="381">
        <v>2</v>
      </c>
      <c r="K239" s="377">
        <v>7</v>
      </c>
      <c r="L239" s="377" t="s">
        <v>42</v>
      </c>
      <c r="M239" s="381">
        <v>1</v>
      </c>
      <c r="N239" s="377">
        <v>18</v>
      </c>
      <c r="O239" s="378" t="s">
        <v>168</v>
      </c>
      <c r="P239" s="378" t="s">
        <v>234</v>
      </c>
      <c r="Q239" s="378" t="s">
        <v>235</v>
      </c>
      <c r="R239" s="383" t="str">
        <f t="shared" si="143"/>
        <v>1001511</v>
      </c>
      <c r="S239" s="380">
        <v>1</v>
      </c>
      <c r="T239" s="399" t="s">
        <v>148</v>
      </c>
      <c r="U239" s="377">
        <v>50000</v>
      </c>
      <c r="V239" s="377">
        <f t="shared" si="144"/>
        <v>9000</v>
      </c>
      <c r="W239" s="377">
        <v>0</v>
      </c>
      <c r="X239" s="384">
        <v>240</v>
      </c>
      <c r="Y239" s="385" t="s">
        <v>47</v>
      </c>
      <c r="Z239" s="386">
        <f t="shared" si="95"/>
        <v>41000</v>
      </c>
      <c r="AA239" s="387"/>
      <c r="AB239" s="429"/>
      <c r="AC239" s="379">
        <v>200000</v>
      </c>
      <c r="AD239" s="377"/>
      <c r="AE239" s="377"/>
      <c r="AF239" s="399" t="s">
        <v>422</v>
      </c>
      <c r="AG239" s="389">
        <v>8</v>
      </c>
      <c r="AH239" s="395">
        <v>7</v>
      </c>
      <c r="AI239" s="391" t="s">
        <v>229</v>
      </c>
      <c r="AJ239" s="378"/>
      <c r="AK239" s="378"/>
      <c r="AL239" s="383">
        <v>0</v>
      </c>
      <c r="AM239" s="380" t="s">
        <v>50</v>
      </c>
      <c r="AN239" s="377" t="s">
        <v>51</v>
      </c>
      <c r="AO239" s="377"/>
      <c r="AP239" s="383"/>
      <c r="AQ239" s="383"/>
      <c r="AR239" s="383"/>
    </row>
    <row r="240" spans="1:45" ht="15" customHeight="1" x14ac:dyDescent="0.3">
      <c r="A240" s="375">
        <v>20</v>
      </c>
      <c r="B240" s="441"/>
      <c r="C240" s="377" t="str">
        <f t="shared" si="140"/>
        <v>100020</v>
      </c>
      <c r="D240" s="377" t="str">
        <f t="shared" si="141"/>
        <v>100020/13</v>
      </c>
      <c r="E240" s="378" t="s">
        <v>251</v>
      </c>
      <c r="F240" s="378" t="s">
        <v>252</v>
      </c>
      <c r="G240" s="377">
        <v>1</v>
      </c>
      <c r="H240" s="379">
        <v>100152</v>
      </c>
      <c r="I240" s="380" t="str">
        <f t="shared" si="142"/>
        <v>Б-100152-13</v>
      </c>
      <c r="J240" s="381">
        <v>2</v>
      </c>
      <c r="K240" s="398">
        <v>11</v>
      </c>
      <c r="L240" s="377" t="s">
        <v>42</v>
      </c>
      <c r="M240" s="381">
        <v>1</v>
      </c>
      <c r="N240" s="377">
        <v>18</v>
      </c>
      <c r="O240" s="378" t="s">
        <v>169</v>
      </c>
      <c r="P240" s="378" t="s">
        <v>234</v>
      </c>
      <c r="Q240" s="378" t="s">
        <v>235</v>
      </c>
      <c r="R240" s="383" t="str">
        <f t="shared" si="143"/>
        <v>1001521</v>
      </c>
      <c r="S240" s="380">
        <v>1</v>
      </c>
      <c r="T240" s="399" t="s">
        <v>149</v>
      </c>
      <c r="U240" s="377">
        <v>50000</v>
      </c>
      <c r="V240" s="377">
        <f t="shared" si="144"/>
        <v>9000</v>
      </c>
      <c r="W240" s="377">
        <v>0</v>
      </c>
      <c r="X240" s="384">
        <v>241</v>
      </c>
      <c r="Y240" s="385" t="s">
        <v>47</v>
      </c>
      <c r="Z240" s="386">
        <f t="shared" si="95"/>
        <v>41000</v>
      </c>
      <c r="AA240" s="387"/>
      <c r="AB240" s="396"/>
      <c r="AC240" s="379">
        <f t="shared" si="145"/>
        <v>25000</v>
      </c>
      <c r="AD240" s="377"/>
      <c r="AE240" s="377"/>
      <c r="AF240" s="399" t="s">
        <v>422</v>
      </c>
      <c r="AG240" s="389">
        <v>8</v>
      </c>
      <c r="AH240" s="397">
        <v>20</v>
      </c>
      <c r="AI240" s="391" t="s">
        <v>229</v>
      </c>
      <c r="AJ240" s="378"/>
      <c r="AK240" s="378"/>
      <c r="AL240" s="383">
        <v>0</v>
      </c>
      <c r="AM240" s="380" t="s">
        <v>50</v>
      </c>
      <c r="AN240" s="377" t="s">
        <v>51</v>
      </c>
      <c r="AO240" s="377"/>
      <c r="AP240" s="383"/>
      <c r="AQ240" s="383"/>
      <c r="AR240" s="383"/>
    </row>
    <row r="241" spans="1:45" ht="15" customHeight="1" x14ac:dyDescent="0.3">
      <c r="A241" s="375">
        <v>20</v>
      </c>
      <c r="B241" s="441"/>
      <c r="C241" s="403" t="str">
        <f t="shared" si="140"/>
        <v>100020</v>
      </c>
      <c r="D241" s="403" t="str">
        <f t="shared" si="141"/>
        <v>100020/13</v>
      </c>
      <c r="E241" s="404" t="s">
        <v>251</v>
      </c>
      <c r="F241" s="404" t="s">
        <v>252</v>
      </c>
      <c r="G241" s="377">
        <v>1</v>
      </c>
      <c r="H241" s="379">
        <v>100153</v>
      </c>
      <c r="I241" s="403" t="str">
        <f t="shared" si="142"/>
        <v>Б-100153-13</v>
      </c>
      <c r="J241" s="381">
        <v>2</v>
      </c>
      <c r="K241" s="405">
        <v>1</v>
      </c>
      <c r="L241" s="403" t="s">
        <v>42</v>
      </c>
      <c r="M241" s="406">
        <v>1</v>
      </c>
      <c r="N241" s="403">
        <v>18</v>
      </c>
      <c r="O241" s="404" t="s">
        <v>170</v>
      </c>
      <c r="P241" s="404" t="s">
        <v>234</v>
      </c>
      <c r="Q241" s="404" t="s">
        <v>235</v>
      </c>
      <c r="R241" s="407" t="str">
        <f t="shared" si="143"/>
        <v>1001531</v>
      </c>
      <c r="S241" s="403">
        <v>1</v>
      </c>
      <c r="T241" s="401" t="s">
        <v>150</v>
      </c>
      <c r="U241" s="377">
        <v>50000</v>
      </c>
      <c r="V241" s="403">
        <f t="shared" si="144"/>
        <v>9000</v>
      </c>
      <c r="W241" s="403">
        <v>0</v>
      </c>
      <c r="X241" s="384">
        <v>242</v>
      </c>
      <c r="Y241" s="408" t="s">
        <v>47</v>
      </c>
      <c r="Z241" s="386">
        <f t="shared" si="95"/>
        <v>41000</v>
      </c>
      <c r="AA241" s="409"/>
      <c r="AB241" s="409"/>
      <c r="AC241" s="410">
        <f t="shared" si="145"/>
        <v>25000</v>
      </c>
      <c r="AD241" s="403"/>
      <c r="AE241" s="403"/>
      <c r="AF241" s="401" t="s">
        <v>422</v>
      </c>
      <c r="AG241" s="411">
        <v>8</v>
      </c>
      <c r="AH241" s="412">
        <v>13</v>
      </c>
      <c r="AI241" s="413" t="s">
        <v>229</v>
      </c>
      <c r="AJ241" s="404"/>
      <c r="AK241" s="404"/>
      <c r="AL241" s="407">
        <v>0</v>
      </c>
      <c r="AM241" s="403" t="s">
        <v>50</v>
      </c>
      <c r="AN241" s="403" t="s">
        <v>51</v>
      </c>
      <c r="AO241" s="403"/>
      <c r="AP241" s="407"/>
      <c r="AQ241" s="407"/>
      <c r="AR241" s="407"/>
      <c r="AS241" s="330"/>
    </row>
    <row r="242" spans="1:45" ht="15" customHeight="1" x14ac:dyDescent="0.3">
      <c r="A242" s="375">
        <v>21</v>
      </c>
      <c r="B242" s="441"/>
      <c r="C242" s="377" t="str">
        <f>"1000"&amp;A242</f>
        <v>100021</v>
      </c>
      <c r="D242" s="377" t="str">
        <f>"1000"&amp;A242&amp;"/13"</f>
        <v>100021/13</v>
      </c>
      <c r="E242" s="378" t="s">
        <v>251</v>
      </c>
      <c r="F242" s="378" t="s">
        <v>252</v>
      </c>
      <c r="G242" s="377">
        <v>1</v>
      </c>
      <c r="H242" s="379">
        <v>100154</v>
      </c>
      <c r="I242" s="380" t="str">
        <f>"Б-"&amp;H242&amp;"-13"</f>
        <v>Б-100154-13</v>
      </c>
      <c r="J242" s="381">
        <v>2</v>
      </c>
      <c r="K242" s="382">
        <v>2</v>
      </c>
      <c r="L242" s="382" t="s">
        <v>91</v>
      </c>
      <c r="M242" s="381">
        <v>1</v>
      </c>
      <c r="N242" s="377">
        <v>18</v>
      </c>
      <c r="O242" s="378" t="s">
        <v>167</v>
      </c>
      <c r="P242" s="378" t="s">
        <v>234</v>
      </c>
      <c r="Q242" s="378" t="s">
        <v>235</v>
      </c>
      <c r="R242" s="383" t="str">
        <f>H242&amp;"1"</f>
        <v>1001541</v>
      </c>
      <c r="S242" s="380">
        <v>1</v>
      </c>
      <c r="T242" s="378" t="s">
        <v>139</v>
      </c>
      <c r="U242" s="377">
        <v>50000</v>
      </c>
      <c r="V242" s="377">
        <f>U242*0.18</f>
        <v>9000</v>
      </c>
      <c r="W242" s="377">
        <v>0</v>
      </c>
      <c r="X242" s="384">
        <v>243</v>
      </c>
      <c r="Y242" s="385" t="s">
        <v>47</v>
      </c>
      <c r="Z242" s="386">
        <f t="shared" si="95"/>
        <v>41000</v>
      </c>
      <c r="AA242" s="387"/>
      <c r="AB242" s="388"/>
      <c r="AC242" s="379">
        <f>U242*0.5</f>
        <v>25000</v>
      </c>
      <c r="AD242" s="377"/>
      <c r="AE242" s="377"/>
      <c r="AF242" s="378" t="s">
        <v>231</v>
      </c>
      <c r="AG242" s="389">
        <v>8</v>
      </c>
      <c r="AH242" s="390">
        <v>13</v>
      </c>
      <c r="AI242" s="391" t="s">
        <v>229</v>
      </c>
      <c r="AJ242" s="378"/>
      <c r="AK242" s="378"/>
      <c r="AL242" s="383">
        <v>0</v>
      </c>
      <c r="AM242" s="380" t="s">
        <v>50</v>
      </c>
      <c r="AN242" s="377" t="s">
        <v>51</v>
      </c>
      <c r="AO242" s="377"/>
      <c r="AP242" s="383"/>
      <c r="AQ242" s="383"/>
      <c r="AR242" s="383"/>
      <c r="AS242" s="380" t="s">
        <v>99</v>
      </c>
    </row>
    <row r="243" spans="1:45" ht="15" customHeight="1" x14ac:dyDescent="0.3">
      <c r="A243" s="375">
        <v>21</v>
      </c>
      <c r="B243" s="441"/>
      <c r="C243" s="377" t="str">
        <f t="shared" ref="C243:C246" si="146">"1000"&amp;A243</f>
        <v>100021</v>
      </c>
      <c r="D243" s="377" t="str">
        <f t="shared" ref="D243:D246" si="147">"1000"&amp;A243&amp;"/13"</f>
        <v>100021/13</v>
      </c>
      <c r="E243" s="378" t="s">
        <v>251</v>
      </c>
      <c r="F243" s="378" t="s">
        <v>252</v>
      </c>
      <c r="G243" s="377">
        <v>1</v>
      </c>
      <c r="H243" s="379">
        <v>100155</v>
      </c>
      <c r="I243" s="380" t="str">
        <f t="shared" ref="I243:I246" si="148">"Б-"&amp;H243&amp;"-13"</f>
        <v>Б-100155-13</v>
      </c>
      <c r="J243" s="381">
        <v>2</v>
      </c>
      <c r="K243" s="377">
        <v>7</v>
      </c>
      <c r="L243" s="382" t="s">
        <v>91</v>
      </c>
      <c r="M243" s="381">
        <v>1</v>
      </c>
      <c r="N243" s="377">
        <v>18</v>
      </c>
      <c r="O243" s="378" t="s">
        <v>168</v>
      </c>
      <c r="P243" s="378" t="s">
        <v>234</v>
      </c>
      <c r="Q243" s="378" t="s">
        <v>235</v>
      </c>
      <c r="R243" s="383" t="str">
        <f t="shared" ref="R243:R246" si="149">H243&amp;"1"</f>
        <v>1001551</v>
      </c>
      <c r="S243" s="380">
        <v>1</v>
      </c>
      <c r="T243" s="378" t="s">
        <v>140</v>
      </c>
      <c r="U243" s="377">
        <v>50000</v>
      </c>
      <c r="V243" s="377">
        <f t="shared" ref="V243:V246" si="150">U243*0.18</f>
        <v>9000</v>
      </c>
      <c r="W243" s="377">
        <v>0</v>
      </c>
      <c r="X243" s="384">
        <v>244</v>
      </c>
      <c r="Y243" s="385" t="s">
        <v>47</v>
      </c>
      <c r="Z243" s="386">
        <f t="shared" si="95"/>
        <v>41000</v>
      </c>
      <c r="AA243" s="387"/>
      <c r="AB243" s="429"/>
      <c r="AC243" s="379">
        <f t="shared" ref="AC243:AC246" si="151">U243*0.5</f>
        <v>25000</v>
      </c>
      <c r="AD243" s="377"/>
      <c r="AE243" s="377"/>
      <c r="AF243" s="378" t="s">
        <v>231</v>
      </c>
      <c r="AG243" s="389">
        <v>8</v>
      </c>
      <c r="AH243" s="395">
        <v>7</v>
      </c>
      <c r="AI243" s="391" t="s">
        <v>229</v>
      </c>
      <c r="AJ243" s="378"/>
      <c r="AK243" s="378"/>
      <c r="AL243" s="383">
        <v>0</v>
      </c>
      <c r="AM243" s="380" t="s">
        <v>50</v>
      </c>
      <c r="AN243" s="377" t="s">
        <v>51</v>
      </c>
      <c r="AO243" s="377"/>
      <c r="AP243" s="383"/>
      <c r="AQ243" s="383"/>
      <c r="AR243" s="383"/>
      <c r="AS243" t="s">
        <v>100</v>
      </c>
    </row>
    <row r="244" spans="1:45" ht="15" customHeight="1" x14ac:dyDescent="0.3">
      <c r="A244" s="375">
        <v>21</v>
      </c>
      <c r="B244" s="441"/>
      <c r="C244" s="377" t="str">
        <f t="shared" si="146"/>
        <v>100021</v>
      </c>
      <c r="D244" s="377" t="str">
        <f t="shared" si="147"/>
        <v>100021/13</v>
      </c>
      <c r="E244" s="378" t="s">
        <v>251</v>
      </c>
      <c r="F244" s="378" t="s">
        <v>252</v>
      </c>
      <c r="G244" s="377">
        <v>1</v>
      </c>
      <c r="H244" s="379">
        <v>100156</v>
      </c>
      <c r="I244" s="380" t="str">
        <f t="shared" si="148"/>
        <v>Б-100156-13</v>
      </c>
      <c r="J244" s="381">
        <v>2</v>
      </c>
      <c r="K244" s="377">
        <v>7</v>
      </c>
      <c r="L244" s="382" t="s">
        <v>91</v>
      </c>
      <c r="M244" s="381">
        <v>1</v>
      </c>
      <c r="N244" s="377">
        <v>18</v>
      </c>
      <c r="O244" s="378" t="s">
        <v>168</v>
      </c>
      <c r="P244" s="378" t="s">
        <v>234</v>
      </c>
      <c r="Q244" s="378" t="s">
        <v>235</v>
      </c>
      <c r="R244" s="383" t="str">
        <f t="shared" si="149"/>
        <v>1001561</v>
      </c>
      <c r="S244" s="380">
        <v>1</v>
      </c>
      <c r="T244" s="378" t="s">
        <v>140</v>
      </c>
      <c r="U244" s="377">
        <v>50000</v>
      </c>
      <c r="V244" s="377">
        <f t="shared" si="150"/>
        <v>9000</v>
      </c>
      <c r="W244" s="377">
        <v>0</v>
      </c>
      <c r="X244" s="384">
        <v>245</v>
      </c>
      <c r="Y244" s="385" t="s">
        <v>47</v>
      </c>
      <c r="Z244" s="386">
        <f t="shared" si="95"/>
        <v>41000</v>
      </c>
      <c r="AA244" s="387"/>
      <c r="AB244" s="429"/>
      <c r="AC244" s="379">
        <f t="shared" si="151"/>
        <v>25000</v>
      </c>
      <c r="AD244" s="377"/>
      <c r="AE244" s="377"/>
      <c r="AF244" s="378" t="s">
        <v>231</v>
      </c>
      <c r="AG244" s="389">
        <v>8</v>
      </c>
      <c r="AH244" s="395">
        <v>7</v>
      </c>
      <c r="AI244" s="391" t="s">
        <v>229</v>
      </c>
      <c r="AJ244" s="378"/>
      <c r="AK244" s="378"/>
      <c r="AL244" s="383">
        <v>0</v>
      </c>
      <c r="AM244" s="380" t="s">
        <v>50</v>
      </c>
      <c r="AN244" s="377" t="s">
        <v>51</v>
      </c>
      <c r="AO244" s="377"/>
      <c r="AP244" s="383"/>
      <c r="AQ244" s="383"/>
      <c r="AR244" s="383"/>
      <c r="AS244" t="s">
        <v>89</v>
      </c>
    </row>
    <row r="245" spans="1:45" ht="15" customHeight="1" x14ac:dyDescent="0.3">
      <c r="A245" s="375">
        <v>21</v>
      </c>
      <c r="B245" s="441"/>
      <c r="C245" s="377" t="str">
        <f t="shared" si="146"/>
        <v>100021</v>
      </c>
      <c r="D245" s="377" t="str">
        <f t="shared" si="147"/>
        <v>100021/13</v>
      </c>
      <c r="E245" s="378" t="s">
        <v>251</v>
      </c>
      <c r="F245" s="378" t="s">
        <v>252</v>
      </c>
      <c r="G245" s="377">
        <v>1</v>
      </c>
      <c r="H245" s="379">
        <v>100157</v>
      </c>
      <c r="I245" s="380" t="str">
        <f t="shared" si="148"/>
        <v>Б-100157-13</v>
      </c>
      <c r="J245" s="381">
        <v>2</v>
      </c>
      <c r="K245" s="382">
        <v>11</v>
      </c>
      <c r="L245" s="382" t="s">
        <v>91</v>
      </c>
      <c r="M245" s="381">
        <v>1</v>
      </c>
      <c r="N245" s="377">
        <v>18</v>
      </c>
      <c r="O245" s="378" t="s">
        <v>169</v>
      </c>
      <c r="P245" s="378" t="s">
        <v>234</v>
      </c>
      <c r="Q245" s="378" t="s">
        <v>235</v>
      </c>
      <c r="R245" s="383" t="str">
        <f t="shared" si="149"/>
        <v>1001571</v>
      </c>
      <c r="S245" s="380">
        <v>1</v>
      </c>
      <c r="T245" s="378" t="s">
        <v>141</v>
      </c>
      <c r="U245" s="377">
        <v>50000</v>
      </c>
      <c r="V245" s="377">
        <f t="shared" si="150"/>
        <v>9000</v>
      </c>
      <c r="W245" s="377">
        <v>0</v>
      </c>
      <c r="X245" s="384">
        <v>246</v>
      </c>
      <c r="Y245" s="385" t="s">
        <v>47</v>
      </c>
      <c r="Z245" s="386">
        <f t="shared" si="95"/>
        <v>41000</v>
      </c>
      <c r="AA245" s="387"/>
      <c r="AB245" s="396"/>
      <c r="AC245" s="379">
        <f t="shared" si="151"/>
        <v>25000</v>
      </c>
      <c r="AD245" s="377"/>
      <c r="AE245" s="377"/>
      <c r="AF245" s="378" t="s">
        <v>231</v>
      </c>
      <c r="AG245" s="389">
        <v>8</v>
      </c>
      <c r="AH245" s="397">
        <v>20</v>
      </c>
      <c r="AI245" s="391" t="s">
        <v>229</v>
      </c>
      <c r="AJ245" s="378"/>
      <c r="AK245" s="378"/>
      <c r="AL245" s="383">
        <v>0</v>
      </c>
      <c r="AM245" s="380" t="s">
        <v>50</v>
      </c>
      <c r="AN245" s="377" t="s">
        <v>51</v>
      </c>
      <c r="AO245" s="377"/>
      <c r="AP245" s="383"/>
      <c r="AQ245" s="383"/>
      <c r="AR245" s="383"/>
      <c r="AS245" t="s">
        <v>90</v>
      </c>
    </row>
    <row r="246" spans="1:45" ht="15" customHeight="1" x14ac:dyDescent="0.3">
      <c r="A246" s="375">
        <v>21</v>
      </c>
      <c r="B246" s="441"/>
      <c r="C246" s="377" t="str">
        <f t="shared" si="146"/>
        <v>100021</v>
      </c>
      <c r="D246" s="377" t="str">
        <f t="shared" si="147"/>
        <v>100021/13</v>
      </c>
      <c r="E246" s="378" t="s">
        <v>251</v>
      </c>
      <c r="F246" s="378" t="s">
        <v>252</v>
      </c>
      <c r="G246" s="377">
        <v>1</v>
      </c>
      <c r="H246" s="379">
        <v>100158</v>
      </c>
      <c r="I246" s="380" t="str">
        <f t="shared" si="148"/>
        <v>Б-100158-13</v>
      </c>
      <c r="J246" s="381">
        <v>2</v>
      </c>
      <c r="K246" s="398">
        <v>1</v>
      </c>
      <c r="L246" s="382" t="s">
        <v>91</v>
      </c>
      <c r="M246" s="381">
        <v>1</v>
      </c>
      <c r="N246" s="377">
        <v>18</v>
      </c>
      <c r="O246" s="378" t="s">
        <v>170</v>
      </c>
      <c r="P246" s="378" t="s">
        <v>234</v>
      </c>
      <c r="Q246" s="378" t="s">
        <v>235</v>
      </c>
      <c r="R246" s="383" t="str">
        <f t="shared" si="149"/>
        <v>1001581</v>
      </c>
      <c r="S246" s="380">
        <v>1</v>
      </c>
      <c r="T246" s="378" t="s">
        <v>142</v>
      </c>
      <c r="U246" s="377">
        <v>50000</v>
      </c>
      <c r="V246" s="377">
        <f t="shared" si="150"/>
        <v>9000</v>
      </c>
      <c r="W246" s="377">
        <v>0</v>
      </c>
      <c r="X246" s="384">
        <v>247</v>
      </c>
      <c r="Y246" s="385" t="s">
        <v>47</v>
      </c>
      <c r="Z246" s="386">
        <f t="shared" si="95"/>
        <v>41000</v>
      </c>
      <c r="AA246" s="387"/>
      <c r="AB246" s="396"/>
      <c r="AC246" s="379">
        <f t="shared" si="151"/>
        <v>25000</v>
      </c>
      <c r="AD246" s="377"/>
      <c r="AE246" s="377"/>
      <c r="AF246" s="378" t="s">
        <v>231</v>
      </c>
      <c r="AG246" s="389">
        <v>8</v>
      </c>
      <c r="AH246" s="397">
        <v>13</v>
      </c>
      <c r="AI246" s="391" t="s">
        <v>229</v>
      </c>
      <c r="AJ246" s="378"/>
      <c r="AK246" s="378"/>
      <c r="AL246" s="383">
        <v>0</v>
      </c>
      <c r="AM246" s="380" t="s">
        <v>50</v>
      </c>
      <c r="AN246" s="377" t="s">
        <v>51</v>
      </c>
      <c r="AO246" s="377"/>
      <c r="AP246" s="383"/>
      <c r="AQ246" s="383"/>
      <c r="AR246" s="383"/>
    </row>
    <row r="247" spans="1:45" ht="15" customHeight="1" x14ac:dyDescent="0.3">
      <c r="A247" s="375">
        <v>21</v>
      </c>
      <c r="B247" s="441"/>
      <c r="C247" s="377" t="str">
        <f>"1000"&amp;A247</f>
        <v>100021</v>
      </c>
      <c r="D247" s="377" t="str">
        <f>"1000"&amp;A247&amp;"/13"</f>
        <v>100021/13</v>
      </c>
      <c r="E247" s="378" t="s">
        <v>251</v>
      </c>
      <c r="F247" s="378" t="s">
        <v>252</v>
      </c>
      <c r="G247" s="377">
        <v>1</v>
      </c>
      <c r="H247" s="379">
        <v>100159</v>
      </c>
      <c r="I247" s="380" t="str">
        <f>"Б-"&amp;H247&amp;"-13"</f>
        <v>Б-100159-13</v>
      </c>
      <c r="J247" s="381">
        <v>2</v>
      </c>
      <c r="K247" s="377">
        <v>7</v>
      </c>
      <c r="L247" s="377" t="s">
        <v>42</v>
      </c>
      <c r="M247" s="381">
        <v>1</v>
      </c>
      <c r="N247" s="377">
        <v>18</v>
      </c>
      <c r="O247" s="378" t="s">
        <v>167</v>
      </c>
      <c r="P247" s="378" t="s">
        <v>234</v>
      </c>
      <c r="Q247" s="378" t="s">
        <v>235</v>
      </c>
      <c r="R247" s="383" t="str">
        <f>H247&amp;"1"</f>
        <v>1001591</v>
      </c>
      <c r="S247" s="380">
        <v>1</v>
      </c>
      <c r="T247" s="394" t="s">
        <v>143</v>
      </c>
      <c r="U247" s="377">
        <v>50000</v>
      </c>
      <c r="V247" s="377">
        <f>U247*0.18</f>
        <v>9000</v>
      </c>
      <c r="W247" s="377">
        <v>0</v>
      </c>
      <c r="X247" s="384">
        <v>248</v>
      </c>
      <c r="Y247" s="385" t="s">
        <v>47</v>
      </c>
      <c r="Z247" s="386">
        <f t="shared" si="95"/>
        <v>41000</v>
      </c>
      <c r="AA247" s="387"/>
      <c r="AB247" s="388"/>
      <c r="AC247" s="379">
        <f>U247*0.5</f>
        <v>25000</v>
      </c>
      <c r="AD247" s="377"/>
      <c r="AE247" s="377"/>
      <c r="AF247" s="394" t="s">
        <v>232</v>
      </c>
      <c r="AG247" s="389">
        <v>8</v>
      </c>
      <c r="AH247" s="390">
        <v>13</v>
      </c>
      <c r="AI247" s="391" t="s">
        <v>229</v>
      </c>
      <c r="AJ247" s="378"/>
      <c r="AK247" s="378"/>
      <c r="AL247" s="383">
        <v>0</v>
      </c>
      <c r="AM247" s="380" t="s">
        <v>50</v>
      </c>
      <c r="AN247" s="377" t="s">
        <v>51</v>
      </c>
      <c r="AO247" s="377"/>
      <c r="AP247" s="383"/>
      <c r="AQ247" s="383"/>
      <c r="AR247" s="383"/>
    </row>
    <row r="248" spans="1:45" ht="15" customHeight="1" x14ac:dyDescent="0.3">
      <c r="A248" s="375">
        <v>21</v>
      </c>
      <c r="B248" s="441"/>
      <c r="C248" s="377" t="str">
        <f t="shared" ref="C248:C251" si="152">"1000"&amp;A248</f>
        <v>100021</v>
      </c>
      <c r="D248" s="377" t="str">
        <f t="shared" ref="D248:D251" si="153">"1000"&amp;A248&amp;"/13"</f>
        <v>100021/13</v>
      </c>
      <c r="E248" s="378" t="s">
        <v>251</v>
      </c>
      <c r="F248" s="378" t="s">
        <v>252</v>
      </c>
      <c r="G248" s="377">
        <v>1</v>
      </c>
      <c r="H248" s="379">
        <v>100160</v>
      </c>
      <c r="I248" s="380" t="str">
        <f t="shared" ref="I248:I251" si="154">"Б-"&amp;H248&amp;"-13"</f>
        <v>Б-100160-13</v>
      </c>
      <c r="J248" s="381">
        <v>2</v>
      </c>
      <c r="K248" s="398">
        <v>12</v>
      </c>
      <c r="L248" s="377" t="s">
        <v>42</v>
      </c>
      <c r="M248" s="381">
        <v>1</v>
      </c>
      <c r="N248" s="377">
        <v>18</v>
      </c>
      <c r="O248" s="378" t="s">
        <v>168</v>
      </c>
      <c r="P248" s="378" t="s">
        <v>234</v>
      </c>
      <c r="Q248" s="378" t="s">
        <v>235</v>
      </c>
      <c r="R248" s="383" t="str">
        <f t="shared" ref="R248:R251" si="155">H248&amp;"1"</f>
        <v>1001601</v>
      </c>
      <c r="S248" s="380">
        <v>1</v>
      </c>
      <c r="T248" s="394" t="s">
        <v>144</v>
      </c>
      <c r="U248" s="377">
        <v>50000</v>
      </c>
      <c r="V248" s="377">
        <f t="shared" ref="V248:V251" si="156">U248*0.18</f>
        <v>9000</v>
      </c>
      <c r="W248" s="377">
        <v>0</v>
      </c>
      <c r="X248" s="384">
        <v>249</v>
      </c>
      <c r="Y248" s="385" t="s">
        <v>47</v>
      </c>
      <c r="Z248" s="386">
        <f t="shared" si="95"/>
        <v>41000</v>
      </c>
      <c r="AA248" s="387"/>
      <c r="AB248" s="429"/>
      <c r="AC248" s="379">
        <f t="shared" ref="AC248:AC251" si="157">U248*0.5</f>
        <v>25000</v>
      </c>
      <c r="AD248" s="377"/>
      <c r="AE248" s="377"/>
      <c r="AF248" s="394" t="s">
        <v>232</v>
      </c>
      <c r="AG248" s="389">
        <v>8</v>
      </c>
      <c r="AH248" s="395">
        <v>7</v>
      </c>
      <c r="AI248" s="391" t="s">
        <v>229</v>
      </c>
      <c r="AJ248" s="378"/>
      <c r="AK248" s="378"/>
      <c r="AL248" s="383">
        <v>0</v>
      </c>
      <c r="AM248" s="380" t="s">
        <v>50</v>
      </c>
      <c r="AN248" s="377" t="s">
        <v>51</v>
      </c>
      <c r="AO248" s="377"/>
      <c r="AP248" s="383"/>
      <c r="AQ248" s="383"/>
      <c r="AR248" s="383"/>
    </row>
    <row r="249" spans="1:45" ht="15" customHeight="1" x14ac:dyDescent="0.3">
      <c r="A249" s="375">
        <v>21</v>
      </c>
      <c r="B249" s="441"/>
      <c r="C249" s="377" t="str">
        <f t="shared" si="152"/>
        <v>100021</v>
      </c>
      <c r="D249" s="377" t="str">
        <f t="shared" si="153"/>
        <v>100021/13</v>
      </c>
      <c r="E249" s="378" t="s">
        <v>251</v>
      </c>
      <c r="F249" s="378" t="s">
        <v>252</v>
      </c>
      <c r="G249" s="377">
        <v>1</v>
      </c>
      <c r="H249" s="379">
        <v>100161</v>
      </c>
      <c r="I249" s="380" t="str">
        <f t="shared" si="154"/>
        <v>Б-100161-13</v>
      </c>
      <c r="J249" s="381">
        <v>2</v>
      </c>
      <c r="K249" s="377">
        <v>7</v>
      </c>
      <c r="L249" s="377" t="s">
        <v>42</v>
      </c>
      <c r="M249" s="450">
        <v>0</v>
      </c>
      <c r="N249" s="377">
        <v>18</v>
      </c>
      <c r="O249" s="378" t="s">
        <v>168</v>
      </c>
      <c r="P249" s="378" t="s">
        <v>234</v>
      </c>
      <c r="Q249" s="378" t="s">
        <v>235</v>
      </c>
      <c r="R249" s="383" t="str">
        <f t="shared" si="155"/>
        <v>1001611</v>
      </c>
      <c r="S249" s="380">
        <v>1</v>
      </c>
      <c r="T249" s="394" t="s">
        <v>144</v>
      </c>
      <c r="U249" s="377">
        <v>50000</v>
      </c>
      <c r="V249" s="377">
        <f t="shared" si="156"/>
        <v>9000</v>
      </c>
      <c r="W249" s="377">
        <v>0</v>
      </c>
      <c r="X249" s="384">
        <v>250</v>
      </c>
      <c r="Y249" s="385" t="s">
        <v>47</v>
      </c>
      <c r="Z249" s="386">
        <f t="shared" si="95"/>
        <v>41000</v>
      </c>
      <c r="AA249" s="387"/>
      <c r="AB249" s="429"/>
      <c r="AC249" s="379">
        <f t="shared" si="157"/>
        <v>25000</v>
      </c>
      <c r="AD249" s="377"/>
      <c r="AE249" s="377"/>
      <c r="AF249" s="394" t="s">
        <v>232</v>
      </c>
      <c r="AG249" s="389">
        <v>8</v>
      </c>
      <c r="AH249" s="395">
        <v>7</v>
      </c>
      <c r="AI249" s="391" t="s">
        <v>229</v>
      </c>
      <c r="AJ249" s="378"/>
      <c r="AK249" s="378"/>
      <c r="AL249" s="383">
        <v>0</v>
      </c>
      <c r="AM249" s="380" t="s">
        <v>50</v>
      </c>
      <c r="AN249" s="377" t="s">
        <v>51</v>
      </c>
      <c r="AO249" s="377"/>
      <c r="AP249" s="383"/>
      <c r="AQ249" s="383"/>
      <c r="AR249" s="383"/>
    </row>
    <row r="250" spans="1:45" ht="15" customHeight="1" x14ac:dyDescent="0.3">
      <c r="A250" s="375">
        <v>21</v>
      </c>
      <c r="B250" s="441"/>
      <c r="C250" s="377" t="str">
        <f t="shared" si="152"/>
        <v>100021</v>
      </c>
      <c r="D250" s="377" t="str">
        <f t="shared" si="153"/>
        <v>100021/13</v>
      </c>
      <c r="E250" s="378" t="s">
        <v>251</v>
      </c>
      <c r="F250" s="378" t="s">
        <v>252</v>
      </c>
      <c r="G250" s="377">
        <v>1</v>
      </c>
      <c r="H250" s="379">
        <v>100162</v>
      </c>
      <c r="I250" s="380" t="str">
        <f t="shared" si="154"/>
        <v>Б-100162-13</v>
      </c>
      <c r="J250" s="381">
        <v>2</v>
      </c>
      <c r="K250" s="398">
        <v>11</v>
      </c>
      <c r="L250" s="377" t="s">
        <v>42</v>
      </c>
      <c r="M250" s="381">
        <v>1</v>
      </c>
      <c r="N250" s="377">
        <v>18</v>
      </c>
      <c r="O250" s="378" t="s">
        <v>169</v>
      </c>
      <c r="P250" s="378" t="s">
        <v>234</v>
      </c>
      <c r="Q250" s="378" t="s">
        <v>235</v>
      </c>
      <c r="R250" s="383" t="str">
        <f t="shared" si="155"/>
        <v>1001621</v>
      </c>
      <c r="S250" s="380">
        <v>1</v>
      </c>
      <c r="T250" s="394" t="s">
        <v>145</v>
      </c>
      <c r="U250" s="377">
        <v>50000</v>
      </c>
      <c r="V250" s="377">
        <f t="shared" si="156"/>
        <v>9000</v>
      </c>
      <c r="W250" s="377">
        <v>0</v>
      </c>
      <c r="X250" s="384">
        <v>251</v>
      </c>
      <c r="Y250" s="385" t="s">
        <v>47</v>
      </c>
      <c r="Z250" s="386">
        <f t="shared" si="95"/>
        <v>41000</v>
      </c>
      <c r="AA250" s="387"/>
      <c r="AB250" s="396"/>
      <c r="AC250" s="379">
        <f t="shared" si="157"/>
        <v>25000</v>
      </c>
      <c r="AD250" s="377"/>
      <c r="AE250" s="377"/>
      <c r="AF250" s="394" t="s">
        <v>232</v>
      </c>
      <c r="AG250" s="389">
        <v>8</v>
      </c>
      <c r="AH250" s="397">
        <v>20</v>
      </c>
      <c r="AI250" s="391" t="s">
        <v>229</v>
      </c>
      <c r="AJ250" s="378"/>
      <c r="AK250" s="378"/>
      <c r="AL250" s="383">
        <v>0</v>
      </c>
      <c r="AM250" s="380" t="s">
        <v>50</v>
      </c>
      <c r="AN250" s="377" t="s">
        <v>51</v>
      </c>
      <c r="AO250" s="377"/>
      <c r="AP250" s="383"/>
      <c r="AQ250" s="383"/>
      <c r="AR250" s="383"/>
    </row>
    <row r="251" spans="1:45" ht="15" customHeight="1" x14ac:dyDescent="0.3">
      <c r="A251" s="375">
        <v>21</v>
      </c>
      <c r="B251" s="441"/>
      <c r="C251" s="377" t="str">
        <f t="shared" si="152"/>
        <v>100021</v>
      </c>
      <c r="D251" s="377" t="str">
        <f t="shared" si="153"/>
        <v>100021/13</v>
      </c>
      <c r="E251" s="378" t="s">
        <v>251</v>
      </c>
      <c r="F251" s="378" t="s">
        <v>252</v>
      </c>
      <c r="G251" s="377">
        <v>1</v>
      </c>
      <c r="H251" s="379">
        <v>100163</v>
      </c>
      <c r="I251" s="380" t="str">
        <f t="shared" si="154"/>
        <v>Б-100163-13</v>
      </c>
      <c r="J251" s="381">
        <v>2</v>
      </c>
      <c r="K251" s="398">
        <v>1</v>
      </c>
      <c r="L251" s="377" t="s">
        <v>42</v>
      </c>
      <c r="M251" s="381">
        <v>1</v>
      </c>
      <c r="N251" s="377">
        <v>18</v>
      </c>
      <c r="O251" s="378" t="s">
        <v>170</v>
      </c>
      <c r="P251" s="378" t="s">
        <v>234</v>
      </c>
      <c r="Q251" s="378" t="s">
        <v>235</v>
      </c>
      <c r="R251" s="383" t="str">
        <f t="shared" si="155"/>
        <v>1001631</v>
      </c>
      <c r="S251" s="380">
        <v>1</v>
      </c>
      <c r="T251" s="394" t="s">
        <v>146</v>
      </c>
      <c r="U251" s="377">
        <v>50000</v>
      </c>
      <c r="V251" s="377">
        <f t="shared" si="156"/>
        <v>9000</v>
      </c>
      <c r="W251" s="377">
        <v>0</v>
      </c>
      <c r="X251" s="384">
        <v>252</v>
      </c>
      <c r="Y251" s="385" t="s">
        <v>47</v>
      </c>
      <c r="Z251" s="386">
        <f t="shared" si="95"/>
        <v>41000</v>
      </c>
      <c r="AA251" s="387"/>
      <c r="AB251" s="396"/>
      <c r="AC251" s="379">
        <f t="shared" si="157"/>
        <v>25000</v>
      </c>
      <c r="AD251" s="377"/>
      <c r="AE251" s="377"/>
      <c r="AF251" s="394" t="s">
        <v>232</v>
      </c>
      <c r="AG251" s="389">
        <v>8</v>
      </c>
      <c r="AH251" s="397">
        <v>13</v>
      </c>
      <c r="AI251" s="391" t="s">
        <v>229</v>
      </c>
      <c r="AJ251" s="378"/>
      <c r="AK251" s="378"/>
      <c r="AL251" s="383">
        <v>0</v>
      </c>
      <c r="AM251" s="380" t="s">
        <v>50</v>
      </c>
      <c r="AN251" s="377" t="s">
        <v>51</v>
      </c>
      <c r="AO251" s="377"/>
      <c r="AP251" s="383"/>
      <c r="AQ251" s="383"/>
      <c r="AR251" s="383"/>
    </row>
    <row r="252" spans="1:45" ht="15" customHeight="1" x14ac:dyDescent="0.3">
      <c r="A252" s="375">
        <v>21</v>
      </c>
      <c r="B252" s="441"/>
      <c r="C252" s="377" t="str">
        <f>"1000"&amp;A252</f>
        <v>100021</v>
      </c>
      <c r="D252" s="377" t="str">
        <f>"1000"&amp;A252&amp;"/13"</f>
        <v>100021/13</v>
      </c>
      <c r="E252" s="378" t="s">
        <v>251</v>
      </c>
      <c r="F252" s="378" t="s">
        <v>252</v>
      </c>
      <c r="G252" s="377">
        <v>1</v>
      </c>
      <c r="H252" s="379">
        <v>100164</v>
      </c>
      <c r="I252" s="380" t="str">
        <f>"Б-"&amp;H252&amp;"-13"</f>
        <v>Б-100164-13</v>
      </c>
      <c r="J252" s="381">
        <v>2</v>
      </c>
      <c r="K252" s="377">
        <v>7</v>
      </c>
      <c r="L252" s="377" t="s">
        <v>42</v>
      </c>
      <c r="M252" s="381">
        <v>1</v>
      </c>
      <c r="N252" s="377">
        <v>18</v>
      </c>
      <c r="O252" s="378" t="s">
        <v>167</v>
      </c>
      <c r="P252" s="378" t="s">
        <v>234</v>
      </c>
      <c r="Q252" s="378" t="s">
        <v>235</v>
      </c>
      <c r="R252" s="383" t="str">
        <f>H252&amp;"1"</f>
        <v>1001641</v>
      </c>
      <c r="S252" s="380">
        <v>1</v>
      </c>
      <c r="T252" s="399" t="s">
        <v>147</v>
      </c>
      <c r="U252" s="377">
        <v>50000</v>
      </c>
      <c r="V252" s="377">
        <f>U252*0.18</f>
        <v>9000</v>
      </c>
      <c r="W252" s="377">
        <v>0</v>
      </c>
      <c r="X252" s="384">
        <v>253</v>
      </c>
      <c r="Y252" s="385" t="s">
        <v>47</v>
      </c>
      <c r="Z252" s="386">
        <f t="shared" si="95"/>
        <v>41000</v>
      </c>
      <c r="AA252" s="387"/>
      <c r="AB252" s="388"/>
      <c r="AC252" s="379">
        <f>U252*0.5</f>
        <v>25000</v>
      </c>
      <c r="AD252" s="377"/>
      <c r="AE252" s="377"/>
      <c r="AF252" s="399" t="s">
        <v>422</v>
      </c>
      <c r="AG252" s="389">
        <v>8</v>
      </c>
      <c r="AH252" s="390">
        <v>13</v>
      </c>
      <c r="AI252" s="391" t="s">
        <v>229</v>
      </c>
      <c r="AJ252" s="378"/>
      <c r="AK252" s="378"/>
      <c r="AL252" s="383">
        <v>0</v>
      </c>
      <c r="AM252" s="380" t="s">
        <v>50</v>
      </c>
      <c r="AN252" s="377" t="s">
        <v>51</v>
      </c>
      <c r="AO252" s="377"/>
      <c r="AP252" s="383"/>
      <c r="AQ252" s="383"/>
      <c r="AR252" s="383"/>
    </row>
    <row r="253" spans="1:45" ht="15" customHeight="1" x14ac:dyDescent="0.3">
      <c r="A253" s="375">
        <v>21</v>
      </c>
      <c r="B253" s="441"/>
      <c r="C253" s="377" t="str">
        <f t="shared" ref="C253:C256" si="158">"1000"&amp;A253</f>
        <v>100021</v>
      </c>
      <c r="D253" s="377" t="str">
        <f t="shared" ref="D253:D256" si="159">"1000"&amp;A253&amp;"/13"</f>
        <v>100021/13</v>
      </c>
      <c r="E253" s="378" t="s">
        <v>251</v>
      </c>
      <c r="F253" s="378" t="s">
        <v>252</v>
      </c>
      <c r="G253" s="377">
        <v>1</v>
      </c>
      <c r="H253" s="379">
        <v>100165</v>
      </c>
      <c r="I253" s="380" t="str">
        <f t="shared" ref="I253:I256" si="160">"Б-"&amp;H253&amp;"-13"</f>
        <v>Б-100165-13</v>
      </c>
      <c r="J253" s="381">
        <v>2</v>
      </c>
      <c r="K253" s="382">
        <v>3</v>
      </c>
      <c r="L253" s="377" t="s">
        <v>42</v>
      </c>
      <c r="M253" s="381">
        <v>1</v>
      </c>
      <c r="N253" s="377">
        <v>18</v>
      </c>
      <c r="O253" s="378" t="s">
        <v>168</v>
      </c>
      <c r="P253" s="378" t="s">
        <v>234</v>
      </c>
      <c r="Q253" s="378" t="s">
        <v>235</v>
      </c>
      <c r="R253" s="383" t="str">
        <f t="shared" ref="R253:R256" si="161">H253&amp;"1"</f>
        <v>1001651</v>
      </c>
      <c r="S253" s="380">
        <v>1</v>
      </c>
      <c r="T253" s="399" t="s">
        <v>148</v>
      </c>
      <c r="U253" s="377">
        <v>50000</v>
      </c>
      <c r="V253" s="377">
        <f t="shared" ref="V253:V256" si="162">U253*0.18</f>
        <v>9000</v>
      </c>
      <c r="W253" s="377">
        <v>0</v>
      </c>
      <c r="X253" s="384">
        <v>254</v>
      </c>
      <c r="Y253" s="385" t="s">
        <v>47</v>
      </c>
      <c r="Z253" s="386">
        <f t="shared" si="95"/>
        <v>41000</v>
      </c>
      <c r="AA253" s="387"/>
      <c r="AB253" s="429"/>
      <c r="AC253" s="379">
        <f t="shared" ref="AC253:AC256" si="163">U253*0.5</f>
        <v>25000</v>
      </c>
      <c r="AD253" s="377"/>
      <c r="AE253" s="377"/>
      <c r="AF253" s="399" t="s">
        <v>422</v>
      </c>
      <c r="AG253" s="389">
        <v>8</v>
      </c>
      <c r="AH253" s="395">
        <v>7</v>
      </c>
      <c r="AI253" s="391" t="s">
        <v>229</v>
      </c>
      <c r="AJ253" s="378"/>
      <c r="AK253" s="378"/>
      <c r="AL253" s="383">
        <v>0</v>
      </c>
      <c r="AM253" s="380" t="s">
        <v>50</v>
      </c>
      <c r="AN253" s="377" t="s">
        <v>51</v>
      </c>
      <c r="AO253" s="377"/>
      <c r="AP253" s="383"/>
      <c r="AQ253" s="383"/>
      <c r="AR253" s="383"/>
    </row>
    <row r="254" spans="1:45" ht="15" customHeight="1" x14ac:dyDescent="0.3">
      <c r="A254" s="375">
        <v>21</v>
      </c>
      <c r="B254" s="441"/>
      <c r="C254" s="377" t="str">
        <f t="shared" si="158"/>
        <v>100021</v>
      </c>
      <c r="D254" s="377" t="str">
        <f t="shared" si="159"/>
        <v>100021/13</v>
      </c>
      <c r="E254" s="378" t="s">
        <v>251</v>
      </c>
      <c r="F254" s="378" t="s">
        <v>252</v>
      </c>
      <c r="G254" s="377">
        <v>1</v>
      </c>
      <c r="H254" s="379">
        <v>100166</v>
      </c>
      <c r="I254" s="380" t="str">
        <f t="shared" si="160"/>
        <v>Б-100166-13</v>
      </c>
      <c r="J254" s="381">
        <v>2</v>
      </c>
      <c r="K254" s="377">
        <v>7</v>
      </c>
      <c r="L254" s="377" t="s">
        <v>42</v>
      </c>
      <c r="M254" s="381">
        <v>1</v>
      </c>
      <c r="N254" s="377">
        <v>18</v>
      </c>
      <c r="O254" s="378" t="s">
        <v>168</v>
      </c>
      <c r="P254" s="378" t="s">
        <v>234</v>
      </c>
      <c r="Q254" s="378" t="s">
        <v>235</v>
      </c>
      <c r="R254" s="383" t="str">
        <f t="shared" si="161"/>
        <v>1001661</v>
      </c>
      <c r="S254" s="380">
        <v>1</v>
      </c>
      <c r="T254" s="399" t="s">
        <v>148</v>
      </c>
      <c r="U254" s="377">
        <v>50000</v>
      </c>
      <c r="V254" s="377">
        <f t="shared" si="162"/>
        <v>9000</v>
      </c>
      <c r="W254" s="377">
        <v>0</v>
      </c>
      <c r="X254" s="384">
        <v>255</v>
      </c>
      <c r="Y254" s="385" t="s">
        <v>47</v>
      </c>
      <c r="Z254" s="386">
        <f t="shared" si="95"/>
        <v>41000</v>
      </c>
      <c r="AA254" s="387"/>
      <c r="AB254" s="429"/>
      <c r="AC254" s="379">
        <f t="shared" si="163"/>
        <v>25000</v>
      </c>
      <c r="AD254" s="377"/>
      <c r="AE254" s="377"/>
      <c r="AF254" s="399" t="s">
        <v>422</v>
      </c>
      <c r="AG254" s="389">
        <v>8</v>
      </c>
      <c r="AH254" s="395">
        <v>7</v>
      </c>
      <c r="AI254" s="391" t="s">
        <v>229</v>
      </c>
      <c r="AJ254" s="378"/>
      <c r="AK254" s="378"/>
      <c r="AL254" s="383">
        <v>0</v>
      </c>
      <c r="AM254" s="380" t="s">
        <v>50</v>
      </c>
      <c r="AN254" s="377" t="s">
        <v>51</v>
      </c>
      <c r="AO254" s="377"/>
      <c r="AP254" s="383"/>
      <c r="AQ254" s="383"/>
      <c r="AR254" s="383"/>
    </row>
    <row r="255" spans="1:45" ht="15" customHeight="1" x14ac:dyDescent="0.3">
      <c r="A255" s="375">
        <v>21</v>
      </c>
      <c r="B255" s="441"/>
      <c r="C255" s="377" t="str">
        <f t="shared" si="158"/>
        <v>100021</v>
      </c>
      <c r="D255" s="377" t="str">
        <f t="shared" si="159"/>
        <v>100021/13</v>
      </c>
      <c r="E255" s="378" t="s">
        <v>251</v>
      </c>
      <c r="F255" s="378" t="s">
        <v>252</v>
      </c>
      <c r="G255" s="377">
        <v>1</v>
      </c>
      <c r="H255" s="379">
        <v>100167</v>
      </c>
      <c r="I255" s="380" t="str">
        <f t="shared" si="160"/>
        <v>Б-100167-13</v>
      </c>
      <c r="J255" s="381">
        <v>2</v>
      </c>
      <c r="K255" s="398">
        <v>11</v>
      </c>
      <c r="L255" s="377" t="s">
        <v>42</v>
      </c>
      <c r="M255" s="381">
        <v>1</v>
      </c>
      <c r="N255" s="377">
        <v>18</v>
      </c>
      <c r="O255" s="378" t="s">
        <v>169</v>
      </c>
      <c r="P255" s="378" t="s">
        <v>234</v>
      </c>
      <c r="Q255" s="378" t="s">
        <v>235</v>
      </c>
      <c r="R255" s="383" t="str">
        <f t="shared" si="161"/>
        <v>1001671</v>
      </c>
      <c r="S255" s="380">
        <v>1</v>
      </c>
      <c r="T255" s="399" t="s">
        <v>149</v>
      </c>
      <c r="U255" s="377">
        <v>50000</v>
      </c>
      <c r="V255" s="377">
        <f t="shared" si="162"/>
        <v>9000</v>
      </c>
      <c r="W255" s="377">
        <v>0</v>
      </c>
      <c r="X255" s="384">
        <v>256</v>
      </c>
      <c r="Y255" s="385" t="s">
        <v>47</v>
      </c>
      <c r="Z255" s="386">
        <f t="shared" si="95"/>
        <v>41000</v>
      </c>
      <c r="AA255" s="387"/>
      <c r="AB255" s="396"/>
      <c r="AC255" s="379">
        <f t="shared" si="163"/>
        <v>25000</v>
      </c>
      <c r="AD255" s="377"/>
      <c r="AE255" s="377"/>
      <c r="AF255" s="399" t="s">
        <v>422</v>
      </c>
      <c r="AG255" s="389">
        <v>8</v>
      </c>
      <c r="AH255" s="397">
        <v>20</v>
      </c>
      <c r="AI255" s="391" t="s">
        <v>229</v>
      </c>
      <c r="AJ255" s="378"/>
      <c r="AK255" s="378"/>
      <c r="AL255" s="383">
        <v>0</v>
      </c>
      <c r="AM255" s="380" t="s">
        <v>50</v>
      </c>
      <c r="AN255" s="377" t="s">
        <v>51</v>
      </c>
      <c r="AO255" s="377"/>
      <c r="AP255" s="383"/>
      <c r="AQ255" s="383"/>
      <c r="AR255" s="383"/>
    </row>
    <row r="256" spans="1:45" ht="15" customHeight="1" x14ac:dyDescent="0.3">
      <c r="A256" s="375">
        <v>21</v>
      </c>
      <c r="B256" s="441"/>
      <c r="C256" s="403" t="str">
        <f t="shared" si="158"/>
        <v>100021</v>
      </c>
      <c r="D256" s="403" t="str">
        <f t="shared" si="159"/>
        <v>100021/13</v>
      </c>
      <c r="E256" s="404" t="s">
        <v>251</v>
      </c>
      <c r="F256" s="404" t="s">
        <v>252</v>
      </c>
      <c r="G256" s="377">
        <v>1</v>
      </c>
      <c r="H256" s="379">
        <v>100168</v>
      </c>
      <c r="I256" s="403" t="str">
        <f t="shared" si="160"/>
        <v>Б-100168-13</v>
      </c>
      <c r="J256" s="381">
        <v>2</v>
      </c>
      <c r="K256" s="405">
        <v>1</v>
      </c>
      <c r="L256" s="403" t="s">
        <v>42</v>
      </c>
      <c r="M256" s="406">
        <v>1</v>
      </c>
      <c r="N256" s="403">
        <v>18</v>
      </c>
      <c r="O256" s="404" t="s">
        <v>170</v>
      </c>
      <c r="P256" s="404" t="s">
        <v>234</v>
      </c>
      <c r="Q256" s="404" t="s">
        <v>235</v>
      </c>
      <c r="R256" s="407" t="str">
        <f t="shared" si="161"/>
        <v>1001681</v>
      </c>
      <c r="S256" s="403">
        <v>1</v>
      </c>
      <c r="T256" s="401" t="s">
        <v>150</v>
      </c>
      <c r="U256" s="377">
        <v>50000</v>
      </c>
      <c r="V256" s="403">
        <f t="shared" si="162"/>
        <v>9000</v>
      </c>
      <c r="W256" s="403">
        <v>0</v>
      </c>
      <c r="X256" s="384">
        <v>257</v>
      </c>
      <c r="Y256" s="408" t="s">
        <v>47</v>
      </c>
      <c r="Z256" s="386">
        <f t="shared" si="95"/>
        <v>41000</v>
      </c>
      <c r="AA256" s="409"/>
      <c r="AB256" s="409"/>
      <c r="AC256" s="410">
        <f t="shared" si="163"/>
        <v>25000</v>
      </c>
      <c r="AD256" s="403"/>
      <c r="AE256" s="403"/>
      <c r="AF256" s="401" t="s">
        <v>422</v>
      </c>
      <c r="AG256" s="411">
        <v>8</v>
      </c>
      <c r="AH256" s="412">
        <v>13</v>
      </c>
      <c r="AI256" s="413" t="s">
        <v>229</v>
      </c>
      <c r="AJ256" s="404"/>
      <c r="AK256" s="404"/>
      <c r="AL256" s="407">
        <v>0</v>
      </c>
      <c r="AM256" s="403" t="s">
        <v>50</v>
      </c>
      <c r="AN256" s="403" t="s">
        <v>51</v>
      </c>
      <c r="AO256" s="403"/>
      <c r="AP256" s="407"/>
      <c r="AQ256" s="407"/>
      <c r="AR256" s="407"/>
      <c r="AS256" s="330"/>
    </row>
    <row r="257" spans="1:45" ht="15" customHeight="1" x14ac:dyDescent="0.3">
      <c r="A257" s="375">
        <v>22</v>
      </c>
      <c r="B257" s="376"/>
      <c r="C257" s="377" t="str">
        <f>"1000"&amp;A257</f>
        <v>100022</v>
      </c>
      <c r="D257" s="377" t="str">
        <f>"1000"&amp;A257&amp;"/13"</f>
        <v>100022/13</v>
      </c>
      <c r="E257" s="378" t="s">
        <v>251</v>
      </c>
      <c r="F257" s="378" t="s">
        <v>252</v>
      </c>
      <c r="G257" s="377">
        <v>1</v>
      </c>
      <c r="H257" s="379">
        <v>100169</v>
      </c>
      <c r="I257" s="380" t="str">
        <f>"Б-"&amp;H257&amp;"-13"</f>
        <v>Б-100169-13</v>
      </c>
      <c r="J257" s="381">
        <v>2</v>
      </c>
      <c r="K257" s="382">
        <v>2</v>
      </c>
      <c r="L257" s="377" t="s">
        <v>42</v>
      </c>
      <c r="M257" s="381">
        <v>1</v>
      </c>
      <c r="N257" s="377">
        <v>18</v>
      </c>
      <c r="O257" s="378" t="s">
        <v>167</v>
      </c>
      <c r="P257" s="378" t="s">
        <v>234</v>
      </c>
      <c r="Q257" s="378" t="s">
        <v>235</v>
      </c>
      <c r="R257" s="383" t="str">
        <f>H257&amp;"1"</f>
        <v>1001691</v>
      </c>
      <c r="S257" s="380">
        <v>1</v>
      </c>
      <c r="T257" s="378" t="s">
        <v>139</v>
      </c>
      <c r="U257" s="377">
        <v>50000</v>
      </c>
      <c r="V257" s="377">
        <f>U257*0.18</f>
        <v>9000</v>
      </c>
      <c r="W257" s="377">
        <v>0</v>
      </c>
      <c r="X257" s="384">
        <v>258</v>
      </c>
      <c r="Y257" s="385" t="s">
        <v>47</v>
      </c>
      <c r="Z257" s="386"/>
      <c r="AA257" s="387"/>
      <c r="AB257" s="388"/>
      <c r="AC257" s="379">
        <f>U257*0.5</f>
        <v>25000</v>
      </c>
      <c r="AD257" s="377"/>
      <c r="AE257" s="377"/>
      <c r="AF257" s="378" t="s">
        <v>231</v>
      </c>
      <c r="AG257" s="389">
        <v>8</v>
      </c>
      <c r="AH257" s="390">
        <v>13</v>
      </c>
      <c r="AI257" s="391" t="s">
        <v>229</v>
      </c>
      <c r="AJ257" s="378"/>
      <c r="AK257" s="378"/>
      <c r="AL257" s="383">
        <v>0</v>
      </c>
      <c r="AM257" s="380" t="s">
        <v>50</v>
      </c>
      <c r="AN257" s="377" t="s">
        <v>51</v>
      </c>
      <c r="AO257" s="377"/>
      <c r="AP257" s="383"/>
      <c r="AQ257" s="383"/>
      <c r="AR257" s="383"/>
      <c r="AS257" s="380" t="s">
        <v>99</v>
      </c>
    </row>
    <row r="258" spans="1:45" ht="15" customHeight="1" x14ac:dyDescent="0.3">
      <c r="A258" s="375">
        <v>22</v>
      </c>
      <c r="B258" s="376"/>
      <c r="C258" s="377" t="str">
        <f t="shared" ref="C258:C261" si="164">"1000"&amp;A258</f>
        <v>100022</v>
      </c>
      <c r="D258" s="377" t="str">
        <f t="shared" ref="D258:D261" si="165">"1000"&amp;A258&amp;"/13"</f>
        <v>100022/13</v>
      </c>
      <c r="E258" s="378" t="s">
        <v>251</v>
      </c>
      <c r="F258" s="378" t="s">
        <v>252</v>
      </c>
      <c r="G258" s="377">
        <v>1</v>
      </c>
      <c r="H258" s="379">
        <v>100170</v>
      </c>
      <c r="I258" s="380" t="str">
        <f t="shared" ref="I258:I261" si="166">"Б-"&amp;H258&amp;"-13"</f>
        <v>Б-100170-13</v>
      </c>
      <c r="J258" s="381">
        <v>2</v>
      </c>
      <c r="K258" s="377">
        <v>7</v>
      </c>
      <c r="L258" s="377" t="s">
        <v>42</v>
      </c>
      <c r="M258" s="381">
        <v>1</v>
      </c>
      <c r="N258" s="377">
        <v>18</v>
      </c>
      <c r="O258" s="378" t="s">
        <v>168</v>
      </c>
      <c r="P258" s="378" t="s">
        <v>234</v>
      </c>
      <c r="Q258" s="378" t="s">
        <v>235</v>
      </c>
      <c r="R258" s="383" t="str">
        <f t="shared" ref="R258:R261" si="167">H258&amp;"1"</f>
        <v>1001701</v>
      </c>
      <c r="S258" s="380">
        <v>1</v>
      </c>
      <c r="T258" s="378" t="s">
        <v>140</v>
      </c>
      <c r="U258" s="377">
        <v>50000</v>
      </c>
      <c r="V258" s="377">
        <f t="shared" ref="V258:V261" si="168">U258*0.18</f>
        <v>9000</v>
      </c>
      <c r="W258" s="377">
        <v>0</v>
      </c>
      <c r="X258" s="384">
        <v>259</v>
      </c>
      <c r="Y258" s="385" t="s">
        <v>47</v>
      </c>
      <c r="Z258" s="386"/>
      <c r="AA258" s="387"/>
      <c r="AB258" s="429"/>
      <c r="AC258" s="379">
        <f t="shared" ref="AC258:AC261" si="169">U258*0.5</f>
        <v>25000</v>
      </c>
      <c r="AD258" s="377"/>
      <c r="AE258" s="377"/>
      <c r="AF258" s="378" t="s">
        <v>231</v>
      </c>
      <c r="AG258" s="389">
        <v>8</v>
      </c>
      <c r="AH258" s="395">
        <v>7</v>
      </c>
      <c r="AI258" s="391" t="s">
        <v>229</v>
      </c>
      <c r="AJ258" s="378"/>
      <c r="AK258" s="378"/>
      <c r="AL258" s="383">
        <v>0</v>
      </c>
      <c r="AM258" s="380" t="s">
        <v>50</v>
      </c>
      <c r="AN258" s="377" t="s">
        <v>51</v>
      </c>
      <c r="AO258" s="377"/>
      <c r="AP258" s="383"/>
      <c r="AQ258" s="383"/>
      <c r="AR258" s="383"/>
      <c r="AS258" t="s">
        <v>100</v>
      </c>
    </row>
    <row r="259" spans="1:45" ht="15" customHeight="1" x14ac:dyDescent="0.3">
      <c r="A259" s="375">
        <v>22</v>
      </c>
      <c r="B259" s="376"/>
      <c r="C259" s="377" t="str">
        <f t="shared" si="164"/>
        <v>100022</v>
      </c>
      <c r="D259" s="377" t="str">
        <f t="shared" si="165"/>
        <v>100022/13</v>
      </c>
      <c r="E259" s="378" t="s">
        <v>251</v>
      </c>
      <c r="F259" s="378" t="s">
        <v>252</v>
      </c>
      <c r="G259" s="377">
        <v>1</v>
      </c>
      <c r="H259" s="379">
        <v>100171</v>
      </c>
      <c r="I259" s="380" t="str">
        <f t="shared" si="166"/>
        <v>Б-100171-13</v>
      </c>
      <c r="J259" s="381">
        <v>2</v>
      </c>
      <c r="K259" s="377">
        <v>7</v>
      </c>
      <c r="L259" s="377" t="s">
        <v>42</v>
      </c>
      <c r="M259" s="381">
        <v>1</v>
      </c>
      <c r="N259" s="377">
        <v>18</v>
      </c>
      <c r="O259" s="378" t="s">
        <v>168</v>
      </c>
      <c r="P259" s="378" t="s">
        <v>234</v>
      </c>
      <c r="Q259" s="378" t="s">
        <v>235</v>
      </c>
      <c r="R259" s="383" t="str">
        <f t="shared" si="167"/>
        <v>1001711</v>
      </c>
      <c r="S259" s="380">
        <v>1</v>
      </c>
      <c r="T259" s="378" t="s">
        <v>140</v>
      </c>
      <c r="U259" s="377">
        <v>50000</v>
      </c>
      <c r="V259" s="377">
        <f t="shared" si="168"/>
        <v>9000</v>
      </c>
      <c r="W259" s="377">
        <v>0</v>
      </c>
      <c r="X259" s="384">
        <v>260</v>
      </c>
      <c r="Y259" s="385" t="s">
        <v>47</v>
      </c>
      <c r="Z259" s="386"/>
      <c r="AA259" s="387"/>
      <c r="AB259" s="429"/>
      <c r="AC259" s="379">
        <v>100000</v>
      </c>
      <c r="AD259" s="377"/>
      <c r="AE259" s="377"/>
      <c r="AF259" s="378" t="s">
        <v>231</v>
      </c>
      <c r="AG259" s="389">
        <v>8</v>
      </c>
      <c r="AH259" s="395">
        <v>7</v>
      </c>
      <c r="AI259" s="391" t="s">
        <v>229</v>
      </c>
      <c r="AJ259" s="378"/>
      <c r="AK259" s="378"/>
      <c r="AL259" s="383">
        <v>0</v>
      </c>
      <c r="AM259" s="380" t="s">
        <v>50</v>
      </c>
      <c r="AN259" s="377" t="s">
        <v>51</v>
      </c>
      <c r="AO259" s="377"/>
      <c r="AP259" s="383"/>
      <c r="AQ259" s="383"/>
      <c r="AR259" s="383"/>
    </row>
    <row r="260" spans="1:45" ht="15" customHeight="1" x14ac:dyDescent="0.3">
      <c r="A260" s="375">
        <v>22</v>
      </c>
      <c r="B260" s="376"/>
      <c r="C260" s="377" t="str">
        <f t="shared" si="164"/>
        <v>100022</v>
      </c>
      <c r="D260" s="377" t="str">
        <f t="shared" si="165"/>
        <v>100022/13</v>
      </c>
      <c r="E260" s="378" t="s">
        <v>251</v>
      </c>
      <c r="F260" s="378" t="s">
        <v>252</v>
      </c>
      <c r="G260" s="377">
        <v>1</v>
      </c>
      <c r="H260" s="379">
        <v>100172</v>
      </c>
      <c r="I260" s="380" t="str">
        <f t="shared" si="166"/>
        <v>Б-100172-13</v>
      </c>
      <c r="J260" s="381">
        <v>2</v>
      </c>
      <c r="K260" s="382">
        <v>11</v>
      </c>
      <c r="L260" s="377" t="s">
        <v>42</v>
      </c>
      <c r="M260" s="381">
        <v>1</v>
      </c>
      <c r="N260" s="377">
        <v>18</v>
      </c>
      <c r="O260" s="378" t="s">
        <v>169</v>
      </c>
      <c r="P260" s="378" t="s">
        <v>234</v>
      </c>
      <c r="Q260" s="378" t="s">
        <v>235</v>
      </c>
      <c r="R260" s="383" t="str">
        <f t="shared" si="167"/>
        <v>1001721</v>
      </c>
      <c r="S260" s="380">
        <v>1</v>
      </c>
      <c r="T260" s="378" t="s">
        <v>141</v>
      </c>
      <c r="U260" s="377">
        <v>50000</v>
      </c>
      <c r="V260" s="377">
        <f t="shared" si="168"/>
        <v>9000</v>
      </c>
      <c r="W260" s="377">
        <v>0</v>
      </c>
      <c r="X260" s="384">
        <v>261</v>
      </c>
      <c r="Y260" s="385" t="s">
        <v>47</v>
      </c>
      <c r="Z260" s="386"/>
      <c r="AA260" s="396">
        <f>SUM(AC257:AC261)/1.18</f>
        <v>169491.52542372883</v>
      </c>
      <c r="AB260" s="396"/>
      <c r="AC260" s="379">
        <f t="shared" si="169"/>
        <v>25000</v>
      </c>
      <c r="AD260" s="377"/>
      <c r="AE260" s="377"/>
      <c r="AF260" s="378" t="s">
        <v>231</v>
      </c>
      <c r="AG260" s="389">
        <v>8</v>
      </c>
      <c r="AH260" s="397">
        <v>20</v>
      </c>
      <c r="AI260" s="391" t="s">
        <v>229</v>
      </c>
      <c r="AJ260" s="378"/>
      <c r="AK260" s="378"/>
      <c r="AL260" s="383">
        <v>0</v>
      </c>
      <c r="AM260" s="380" t="s">
        <v>50</v>
      </c>
      <c r="AN260" s="377" t="s">
        <v>51</v>
      </c>
      <c r="AO260" s="377"/>
      <c r="AP260" s="383"/>
      <c r="AQ260" s="383"/>
      <c r="AR260" s="383"/>
    </row>
    <row r="261" spans="1:45" ht="15" customHeight="1" x14ac:dyDescent="0.3">
      <c r="A261" s="375">
        <v>22</v>
      </c>
      <c r="B261" s="376"/>
      <c r="C261" s="377" t="str">
        <f t="shared" si="164"/>
        <v>100022</v>
      </c>
      <c r="D261" s="377" t="str">
        <f t="shared" si="165"/>
        <v>100022/13</v>
      </c>
      <c r="E261" s="378" t="s">
        <v>251</v>
      </c>
      <c r="F261" s="378" t="s">
        <v>252</v>
      </c>
      <c r="G261" s="377">
        <v>1</v>
      </c>
      <c r="H261" s="379">
        <v>100173</v>
      </c>
      <c r="I261" s="380" t="str">
        <f t="shared" si="166"/>
        <v>Б-100173-13</v>
      </c>
      <c r="J261" s="381">
        <v>2</v>
      </c>
      <c r="K261" s="398">
        <v>1</v>
      </c>
      <c r="L261" s="377" t="s">
        <v>42</v>
      </c>
      <c r="M261" s="381">
        <v>1</v>
      </c>
      <c r="N261" s="377">
        <v>18</v>
      </c>
      <c r="O261" s="378" t="s">
        <v>170</v>
      </c>
      <c r="P261" s="378" t="s">
        <v>234</v>
      </c>
      <c r="Q261" s="378" t="s">
        <v>235</v>
      </c>
      <c r="R261" s="383" t="str">
        <f t="shared" si="167"/>
        <v>1001731</v>
      </c>
      <c r="S261" s="380">
        <v>1</v>
      </c>
      <c r="T261" s="378" t="s">
        <v>142</v>
      </c>
      <c r="U261" s="377">
        <v>50000</v>
      </c>
      <c r="V261" s="377">
        <f t="shared" si="168"/>
        <v>9000</v>
      </c>
      <c r="W261" s="377">
        <v>0</v>
      </c>
      <c r="X261" s="384">
        <v>262</v>
      </c>
      <c r="Y261" s="385" t="s">
        <v>47</v>
      </c>
      <c r="Z261" s="386">
        <f>SUM(U257:U261)-SUM(V257:V261)</f>
        <v>205000</v>
      </c>
      <c r="AA261" s="396">
        <v>169491</v>
      </c>
      <c r="AB261" s="396">
        <f>Z261-AA261</f>
        <v>35509</v>
      </c>
      <c r="AC261" s="379">
        <f t="shared" si="169"/>
        <v>25000</v>
      </c>
      <c r="AD261" s="377"/>
      <c r="AE261" s="377"/>
      <c r="AF261" s="378" t="s">
        <v>231</v>
      </c>
      <c r="AG261" s="389">
        <v>8</v>
      </c>
      <c r="AH261" s="397">
        <v>13</v>
      </c>
      <c r="AI261" s="391" t="s">
        <v>229</v>
      </c>
      <c r="AJ261" s="378"/>
      <c r="AK261" s="378"/>
      <c r="AL261" s="383">
        <v>0</v>
      </c>
      <c r="AM261" s="380" t="s">
        <v>50</v>
      </c>
      <c r="AN261" s="377" t="s">
        <v>51</v>
      </c>
      <c r="AO261" s="377"/>
      <c r="AP261" s="383"/>
      <c r="AQ261" s="383"/>
      <c r="AR261" s="383"/>
    </row>
    <row r="262" spans="1:45" ht="15" customHeight="1" x14ac:dyDescent="0.3">
      <c r="A262" s="375">
        <v>22</v>
      </c>
      <c r="B262" s="376"/>
      <c r="C262" s="377" t="str">
        <f>"1000"&amp;A262</f>
        <v>100022</v>
      </c>
      <c r="D262" s="377" t="str">
        <f>"1000"&amp;A262&amp;"/13"</f>
        <v>100022/13</v>
      </c>
      <c r="E262" s="378" t="s">
        <v>251</v>
      </c>
      <c r="F262" s="378" t="s">
        <v>252</v>
      </c>
      <c r="G262" s="377">
        <v>1</v>
      </c>
      <c r="H262" s="379">
        <v>100174</v>
      </c>
      <c r="I262" s="380" t="str">
        <f>"Б-"&amp;H262&amp;"-13"</f>
        <v>Б-100174-13</v>
      </c>
      <c r="J262" s="381">
        <v>2</v>
      </c>
      <c r="K262" s="377">
        <v>7</v>
      </c>
      <c r="L262" s="377" t="s">
        <v>42</v>
      </c>
      <c r="M262" s="381">
        <v>1</v>
      </c>
      <c r="N262" s="377">
        <v>18</v>
      </c>
      <c r="O262" s="378" t="s">
        <v>167</v>
      </c>
      <c r="P262" s="378" t="s">
        <v>234</v>
      </c>
      <c r="Q262" s="378" t="s">
        <v>235</v>
      </c>
      <c r="R262" s="383" t="str">
        <f>H262&amp;"1"</f>
        <v>1001741</v>
      </c>
      <c r="S262" s="380">
        <v>1</v>
      </c>
      <c r="T262" s="399" t="s">
        <v>147</v>
      </c>
      <c r="U262" s="377">
        <v>50000</v>
      </c>
      <c r="V262" s="377">
        <f>U262*0.18</f>
        <v>9000</v>
      </c>
      <c r="W262" s="377">
        <v>0</v>
      </c>
      <c r="X262" s="384">
        <v>263</v>
      </c>
      <c r="Y262" s="385" t="s">
        <v>47</v>
      </c>
      <c r="Z262" s="386"/>
      <c r="AA262" s="387"/>
      <c r="AB262" s="388"/>
      <c r="AC262" s="379">
        <f>U262*0.5</f>
        <v>25000</v>
      </c>
      <c r="AD262" s="377"/>
      <c r="AE262" s="377"/>
      <c r="AF262" s="399" t="s">
        <v>422</v>
      </c>
      <c r="AG262" s="389">
        <v>8</v>
      </c>
      <c r="AH262" s="390">
        <v>13</v>
      </c>
      <c r="AI262" s="391" t="s">
        <v>229</v>
      </c>
      <c r="AJ262" s="378"/>
      <c r="AK262" s="378"/>
      <c r="AL262" s="383">
        <v>0</v>
      </c>
      <c r="AM262" s="380" t="s">
        <v>50</v>
      </c>
      <c r="AN262" s="377" t="s">
        <v>51</v>
      </c>
      <c r="AO262" s="377"/>
      <c r="AP262" s="383"/>
      <c r="AQ262" s="383"/>
      <c r="AR262" s="383"/>
    </row>
    <row r="263" spans="1:45" ht="15" customHeight="1" x14ac:dyDescent="0.3">
      <c r="A263" s="375">
        <v>22</v>
      </c>
      <c r="B263" s="376"/>
      <c r="C263" s="377" t="str">
        <f t="shared" ref="C263:C266" si="170">"1000"&amp;A263</f>
        <v>100022</v>
      </c>
      <c r="D263" s="377" t="str">
        <f t="shared" ref="D263:D266" si="171">"1000"&amp;A263&amp;"/13"</f>
        <v>100022/13</v>
      </c>
      <c r="E263" s="378" t="s">
        <v>251</v>
      </c>
      <c r="F263" s="378" t="s">
        <v>252</v>
      </c>
      <c r="G263" s="377">
        <v>1</v>
      </c>
      <c r="H263" s="379">
        <v>100175</v>
      </c>
      <c r="I263" s="380" t="str">
        <f t="shared" ref="I263:I266" si="172">"Б-"&amp;H263&amp;"-13"</f>
        <v>Б-100175-13</v>
      </c>
      <c r="J263" s="381">
        <v>2</v>
      </c>
      <c r="K263" s="398">
        <v>12</v>
      </c>
      <c r="L263" s="377" t="s">
        <v>42</v>
      </c>
      <c r="M263" s="381">
        <v>1</v>
      </c>
      <c r="N263" s="377">
        <v>18</v>
      </c>
      <c r="O263" s="378" t="s">
        <v>168</v>
      </c>
      <c r="P263" s="378" t="s">
        <v>234</v>
      </c>
      <c r="Q263" s="378" t="s">
        <v>235</v>
      </c>
      <c r="R263" s="383" t="str">
        <f t="shared" ref="R263:R266" si="173">H263&amp;"1"</f>
        <v>1001751</v>
      </c>
      <c r="S263" s="380">
        <v>1</v>
      </c>
      <c r="T263" s="399" t="s">
        <v>148</v>
      </c>
      <c r="U263" s="377">
        <v>50000</v>
      </c>
      <c r="V263" s="377">
        <f t="shared" ref="V263:V266" si="174">U263*0.18</f>
        <v>9000</v>
      </c>
      <c r="W263" s="377">
        <v>0</v>
      </c>
      <c r="X263" s="384">
        <v>264</v>
      </c>
      <c r="Y263" s="385" t="s">
        <v>47</v>
      </c>
      <c r="Z263" s="386"/>
      <c r="AA263" s="387"/>
      <c r="AB263" s="429"/>
      <c r="AC263" s="379">
        <f t="shared" ref="AC263:AC266" si="175">U263*0.5</f>
        <v>25000</v>
      </c>
      <c r="AD263" s="377"/>
      <c r="AE263" s="377"/>
      <c r="AF263" s="399" t="s">
        <v>422</v>
      </c>
      <c r="AG263" s="389">
        <v>8</v>
      </c>
      <c r="AH263" s="395">
        <v>7</v>
      </c>
      <c r="AI263" s="391" t="s">
        <v>229</v>
      </c>
      <c r="AJ263" s="378"/>
      <c r="AK263" s="378"/>
      <c r="AL263" s="383">
        <v>0</v>
      </c>
      <c r="AM263" s="380" t="s">
        <v>50</v>
      </c>
      <c r="AN263" s="377" t="s">
        <v>51</v>
      </c>
      <c r="AO263" s="377"/>
      <c r="AP263" s="383"/>
      <c r="AQ263" s="383"/>
      <c r="AR263" s="383"/>
    </row>
    <row r="264" spans="1:45" ht="15" customHeight="1" x14ac:dyDescent="0.3">
      <c r="A264" s="375">
        <v>22</v>
      </c>
      <c r="B264" s="376"/>
      <c r="C264" s="377" t="str">
        <f t="shared" si="170"/>
        <v>100022</v>
      </c>
      <c r="D264" s="377" t="str">
        <f t="shared" si="171"/>
        <v>100022/13</v>
      </c>
      <c r="E264" s="378" t="s">
        <v>251</v>
      </c>
      <c r="F264" s="378" t="s">
        <v>252</v>
      </c>
      <c r="G264" s="377">
        <v>1</v>
      </c>
      <c r="H264" s="379">
        <v>100176</v>
      </c>
      <c r="I264" s="380" t="str">
        <f t="shared" si="172"/>
        <v>Б-100176-13</v>
      </c>
      <c r="J264" s="381">
        <v>2</v>
      </c>
      <c r="K264" s="377">
        <v>7</v>
      </c>
      <c r="L264" s="377" t="s">
        <v>42</v>
      </c>
      <c r="M264" s="381">
        <v>1</v>
      </c>
      <c r="N264" s="377">
        <v>18</v>
      </c>
      <c r="O264" s="378" t="s">
        <v>168</v>
      </c>
      <c r="P264" s="378" t="s">
        <v>234</v>
      </c>
      <c r="Q264" s="378" t="s">
        <v>235</v>
      </c>
      <c r="R264" s="383" t="str">
        <f t="shared" si="173"/>
        <v>1001761</v>
      </c>
      <c r="S264" s="380">
        <v>1</v>
      </c>
      <c r="T264" s="399" t="s">
        <v>148</v>
      </c>
      <c r="U264" s="377">
        <v>50000</v>
      </c>
      <c r="V264" s="377">
        <f t="shared" si="174"/>
        <v>9000</v>
      </c>
      <c r="W264" s="377">
        <v>0</v>
      </c>
      <c r="X264" s="384">
        <v>265</v>
      </c>
      <c r="Y264" s="385" t="s">
        <v>47</v>
      </c>
      <c r="Z264" s="386"/>
      <c r="AA264" s="387"/>
      <c r="AB264" s="429"/>
      <c r="AC264" s="379">
        <f t="shared" si="175"/>
        <v>25000</v>
      </c>
      <c r="AD264" s="377"/>
      <c r="AE264" s="377"/>
      <c r="AF264" s="399" t="s">
        <v>422</v>
      </c>
      <c r="AG264" s="389">
        <v>8</v>
      </c>
      <c r="AH264" s="395">
        <v>7</v>
      </c>
      <c r="AI264" s="391" t="s">
        <v>229</v>
      </c>
      <c r="AJ264" s="378"/>
      <c r="AK264" s="378"/>
      <c r="AL264" s="383">
        <v>0</v>
      </c>
      <c r="AM264" s="380" t="s">
        <v>50</v>
      </c>
      <c r="AN264" s="377" t="s">
        <v>51</v>
      </c>
      <c r="AO264" s="377"/>
      <c r="AP264" s="383"/>
      <c r="AQ264" s="383"/>
      <c r="AR264" s="383"/>
    </row>
    <row r="265" spans="1:45" ht="15" customHeight="1" x14ac:dyDescent="0.3">
      <c r="A265" s="375">
        <v>22</v>
      </c>
      <c r="B265" s="376"/>
      <c r="C265" s="377" t="str">
        <f t="shared" si="170"/>
        <v>100022</v>
      </c>
      <c r="D265" s="377" t="str">
        <f t="shared" si="171"/>
        <v>100022/13</v>
      </c>
      <c r="E265" s="378" t="s">
        <v>251</v>
      </c>
      <c r="F265" s="378" t="s">
        <v>252</v>
      </c>
      <c r="G265" s="377">
        <v>1</v>
      </c>
      <c r="H265" s="379">
        <v>100177</v>
      </c>
      <c r="I265" s="380" t="str">
        <f t="shared" si="172"/>
        <v>Б-100177-13</v>
      </c>
      <c r="J265" s="381">
        <v>2</v>
      </c>
      <c r="K265" s="398">
        <v>11</v>
      </c>
      <c r="L265" s="377" t="s">
        <v>42</v>
      </c>
      <c r="M265" s="381">
        <v>1</v>
      </c>
      <c r="N265" s="377">
        <v>18</v>
      </c>
      <c r="O265" s="378" t="s">
        <v>169</v>
      </c>
      <c r="P265" s="378" t="s">
        <v>234</v>
      </c>
      <c r="Q265" s="378" t="s">
        <v>235</v>
      </c>
      <c r="R265" s="383" t="str">
        <f t="shared" si="173"/>
        <v>1001771</v>
      </c>
      <c r="S265" s="380">
        <v>1</v>
      </c>
      <c r="T265" s="399" t="s">
        <v>149</v>
      </c>
      <c r="U265" s="377">
        <v>50000</v>
      </c>
      <c r="V265" s="377">
        <f t="shared" si="174"/>
        <v>9000</v>
      </c>
      <c r="W265" s="377">
        <v>0</v>
      </c>
      <c r="X265" s="384">
        <v>266</v>
      </c>
      <c r="Y265" s="385" t="s">
        <v>47</v>
      </c>
      <c r="Z265" s="386"/>
      <c r="AA265" s="396">
        <f>SUM(AC262:AC266)/1.18</f>
        <v>105932.20338983051</v>
      </c>
      <c r="AB265" s="396"/>
      <c r="AC265" s="379">
        <f t="shared" si="175"/>
        <v>25000</v>
      </c>
      <c r="AD265" s="377"/>
      <c r="AE265" s="377"/>
      <c r="AF265" s="399" t="s">
        <v>422</v>
      </c>
      <c r="AG265" s="389">
        <v>8</v>
      </c>
      <c r="AH265" s="397">
        <v>20</v>
      </c>
      <c r="AI265" s="391" t="s">
        <v>229</v>
      </c>
      <c r="AJ265" s="378"/>
      <c r="AK265" s="378"/>
      <c r="AL265" s="383">
        <v>0</v>
      </c>
      <c r="AM265" s="380" t="s">
        <v>50</v>
      </c>
      <c r="AN265" s="377" t="s">
        <v>51</v>
      </c>
      <c r="AO265" s="377"/>
      <c r="AP265" s="383"/>
      <c r="AQ265" s="383"/>
      <c r="AR265" s="383"/>
    </row>
    <row r="266" spans="1:45" ht="15" customHeight="1" x14ac:dyDescent="0.3">
      <c r="A266" s="375">
        <v>22</v>
      </c>
      <c r="B266" s="376"/>
      <c r="C266" s="377" t="str">
        <f t="shared" si="170"/>
        <v>100022</v>
      </c>
      <c r="D266" s="377" t="str">
        <f t="shared" si="171"/>
        <v>100022/13</v>
      </c>
      <c r="E266" s="378" t="s">
        <v>251</v>
      </c>
      <c r="F266" s="378" t="s">
        <v>252</v>
      </c>
      <c r="G266" s="377">
        <v>1</v>
      </c>
      <c r="H266" s="379">
        <v>100178</v>
      </c>
      <c r="I266" s="380" t="str">
        <f t="shared" si="172"/>
        <v>Б-100178-13</v>
      </c>
      <c r="J266" s="381">
        <v>2</v>
      </c>
      <c r="K266" s="398">
        <v>1</v>
      </c>
      <c r="L266" s="377" t="s">
        <v>42</v>
      </c>
      <c r="M266" s="381">
        <v>1</v>
      </c>
      <c r="N266" s="377">
        <v>18</v>
      </c>
      <c r="O266" s="378" t="s">
        <v>170</v>
      </c>
      <c r="P266" s="378" t="s">
        <v>234</v>
      </c>
      <c r="Q266" s="378" t="s">
        <v>235</v>
      </c>
      <c r="R266" s="383" t="str">
        <f t="shared" si="173"/>
        <v>1001781</v>
      </c>
      <c r="S266" s="380">
        <v>1</v>
      </c>
      <c r="T266" s="401" t="s">
        <v>150</v>
      </c>
      <c r="U266" s="377">
        <v>50000</v>
      </c>
      <c r="V266" s="377">
        <f t="shared" si="174"/>
        <v>9000</v>
      </c>
      <c r="W266" s="377">
        <v>0</v>
      </c>
      <c r="X266" s="384">
        <v>267</v>
      </c>
      <c r="Y266" s="385" t="s">
        <v>47</v>
      </c>
      <c r="Z266" s="386">
        <f>SUM(U262:U266)-SUM(V262:V266)</f>
        <v>205000</v>
      </c>
      <c r="AA266" s="387">
        <v>105932.20338983051</v>
      </c>
      <c r="AB266" s="396">
        <f>Z266-AA266</f>
        <v>99067.796610169491</v>
      </c>
      <c r="AC266" s="379">
        <f t="shared" si="175"/>
        <v>25000</v>
      </c>
      <c r="AD266" s="377"/>
      <c r="AE266" s="377"/>
      <c r="AF266" s="401" t="s">
        <v>422</v>
      </c>
      <c r="AG266" s="389">
        <v>8</v>
      </c>
      <c r="AH266" s="397">
        <v>13</v>
      </c>
      <c r="AI266" s="391" t="s">
        <v>229</v>
      </c>
      <c r="AJ266" s="378"/>
      <c r="AK266" s="378"/>
      <c r="AL266" s="383">
        <v>0</v>
      </c>
      <c r="AM266" s="380" t="s">
        <v>50</v>
      </c>
      <c r="AN266" s="377" t="s">
        <v>51</v>
      </c>
      <c r="AO266" s="377"/>
      <c r="AP266" s="383"/>
      <c r="AQ266" s="383"/>
      <c r="AR266" s="383"/>
    </row>
    <row r="267" spans="1:45" ht="15" customHeight="1" x14ac:dyDescent="0.3">
      <c r="A267" s="375">
        <v>22</v>
      </c>
      <c r="B267" s="376"/>
      <c r="C267" s="377" t="str">
        <f>"1000"&amp;A267</f>
        <v>100022</v>
      </c>
      <c r="D267" s="377" t="str">
        <f>"1000"&amp;A267&amp;"/13"</f>
        <v>100022/13</v>
      </c>
      <c r="E267" s="378" t="s">
        <v>251</v>
      </c>
      <c r="F267" s="378" t="s">
        <v>252</v>
      </c>
      <c r="G267" s="377">
        <v>1</v>
      </c>
      <c r="H267" s="379">
        <v>100179</v>
      </c>
      <c r="I267" s="380" t="str">
        <f>"Б-"&amp;H267&amp;"-13"</f>
        <v>Б-100179-13</v>
      </c>
      <c r="J267" s="381">
        <v>2</v>
      </c>
      <c r="K267" s="377">
        <v>7</v>
      </c>
      <c r="L267" s="377" t="s">
        <v>42</v>
      </c>
      <c r="M267" s="381">
        <v>1</v>
      </c>
      <c r="N267" s="377">
        <v>18</v>
      </c>
      <c r="O267" s="378" t="s">
        <v>167</v>
      </c>
      <c r="P267" s="378" t="s">
        <v>234</v>
      </c>
      <c r="Q267" s="378" t="s">
        <v>235</v>
      </c>
      <c r="R267" s="383" t="str">
        <f>H267&amp;"1"</f>
        <v>1001791</v>
      </c>
      <c r="S267" s="380">
        <v>1</v>
      </c>
      <c r="T267" s="394" t="s">
        <v>152</v>
      </c>
      <c r="U267" s="377">
        <v>50000</v>
      </c>
      <c r="V267" s="377">
        <f>U267*0.18</f>
        <v>9000</v>
      </c>
      <c r="W267" s="377">
        <v>0</v>
      </c>
      <c r="X267" s="384">
        <v>268</v>
      </c>
      <c r="Y267" s="385" t="s">
        <v>47</v>
      </c>
      <c r="Z267" s="386"/>
      <c r="AA267" s="387"/>
      <c r="AB267" s="388"/>
      <c r="AC267" s="379">
        <f>U267*0.5</f>
        <v>25000</v>
      </c>
      <c r="AD267" s="377"/>
      <c r="AE267" s="377"/>
      <c r="AF267" s="394" t="s">
        <v>233</v>
      </c>
      <c r="AG267" s="389">
        <v>8</v>
      </c>
      <c r="AH267" s="390">
        <v>13</v>
      </c>
      <c r="AI267" s="391" t="s">
        <v>229</v>
      </c>
      <c r="AJ267" s="378"/>
      <c r="AK267" s="378"/>
      <c r="AL267" s="383">
        <v>0</v>
      </c>
      <c r="AM267" s="380" t="s">
        <v>50</v>
      </c>
      <c r="AN267" s="377" t="s">
        <v>51</v>
      </c>
      <c r="AO267" s="377"/>
      <c r="AP267" s="383"/>
      <c r="AQ267" s="383"/>
      <c r="AR267" s="383"/>
    </row>
    <row r="268" spans="1:45" ht="15" customHeight="1" x14ac:dyDescent="0.3">
      <c r="A268" s="375">
        <v>22</v>
      </c>
      <c r="B268" s="376"/>
      <c r="C268" s="377" t="str">
        <f t="shared" ref="C268:C271" si="176">"1000"&amp;A268</f>
        <v>100022</v>
      </c>
      <c r="D268" s="377" t="str">
        <f t="shared" ref="D268:D271" si="177">"1000"&amp;A268&amp;"/13"</f>
        <v>100022/13</v>
      </c>
      <c r="E268" s="378" t="s">
        <v>251</v>
      </c>
      <c r="F268" s="378" t="s">
        <v>252</v>
      </c>
      <c r="G268" s="377">
        <v>1</v>
      </c>
      <c r="H268" s="379">
        <v>100180</v>
      </c>
      <c r="I268" s="380" t="str">
        <f t="shared" ref="I268:I271" si="178">"Б-"&amp;H268&amp;"-13"</f>
        <v>Б-100180-13</v>
      </c>
      <c r="J268" s="381">
        <v>2</v>
      </c>
      <c r="K268" s="382">
        <v>3</v>
      </c>
      <c r="L268" s="377" t="s">
        <v>42</v>
      </c>
      <c r="M268" s="381">
        <v>1</v>
      </c>
      <c r="N268" s="377">
        <v>18</v>
      </c>
      <c r="O268" s="378" t="s">
        <v>168</v>
      </c>
      <c r="P268" s="378" t="s">
        <v>234</v>
      </c>
      <c r="Q268" s="378" t="s">
        <v>235</v>
      </c>
      <c r="R268" s="383" t="str">
        <f t="shared" ref="R268:R271" si="179">H268&amp;"1"</f>
        <v>1001801</v>
      </c>
      <c r="S268" s="380">
        <v>1</v>
      </c>
      <c r="T268" s="394" t="s">
        <v>153</v>
      </c>
      <c r="U268" s="377">
        <v>50000</v>
      </c>
      <c r="V268" s="377">
        <f t="shared" ref="V268:V271" si="180">U268*0.18</f>
        <v>9000</v>
      </c>
      <c r="W268" s="377">
        <v>0</v>
      </c>
      <c r="X268" s="384">
        <v>269</v>
      </c>
      <c r="Y268" s="385" t="s">
        <v>47</v>
      </c>
      <c r="Z268" s="386"/>
      <c r="AA268" s="387"/>
      <c r="AB268" s="429"/>
      <c r="AC268" s="379">
        <f t="shared" ref="AC268:AC271" si="181">U268*0.5</f>
        <v>25000</v>
      </c>
      <c r="AD268" s="377"/>
      <c r="AE268" s="377"/>
      <c r="AF268" s="394" t="s">
        <v>233</v>
      </c>
      <c r="AG268" s="389">
        <v>8</v>
      </c>
      <c r="AH268" s="395">
        <v>7</v>
      </c>
      <c r="AI268" s="391" t="s">
        <v>229</v>
      </c>
      <c r="AJ268" s="378"/>
      <c r="AK268" s="378"/>
      <c r="AL268" s="383">
        <v>0</v>
      </c>
      <c r="AM268" s="380" t="s">
        <v>50</v>
      </c>
      <c r="AN268" s="377" t="s">
        <v>51</v>
      </c>
      <c r="AO268" s="377"/>
      <c r="AP268" s="383"/>
      <c r="AQ268" s="383"/>
      <c r="AR268" s="383"/>
    </row>
    <row r="269" spans="1:45" ht="15" customHeight="1" x14ac:dyDescent="0.3">
      <c r="A269" s="375">
        <v>22</v>
      </c>
      <c r="B269" s="376"/>
      <c r="C269" s="377" t="str">
        <f t="shared" si="176"/>
        <v>100022</v>
      </c>
      <c r="D269" s="377" t="str">
        <f t="shared" si="177"/>
        <v>100022/13</v>
      </c>
      <c r="E269" s="378" t="s">
        <v>251</v>
      </c>
      <c r="F269" s="378" t="s">
        <v>252</v>
      </c>
      <c r="G269" s="377">
        <v>1</v>
      </c>
      <c r="H269" s="379">
        <v>100181</v>
      </c>
      <c r="I269" s="380" t="str">
        <f t="shared" si="178"/>
        <v>Б-100181-13</v>
      </c>
      <c r="J269" s="381">
        <v>2</v>
      </c>
      <c r="K269" s="377">
        <v>7</v>
      </c>
      <c r="L269" s="377" t="s">
        <v>42</v>
      </c>
      <c r="M269" s="381">
        <v>1</v>
      </c>
      <c r="N269" s="377">
        <v>18</v>
      </c>
      <c r="O269" s="378" t="s">
        <v>168</v>
      </c>
      <c r="P269" s="378" t="s">
        <v>234</v>
      </c>
      <c r="Q269" s="378" t="s">
        <v>235</v>
      </c>
      <c r="R269" s="383" t="str">
        <f t="shared" si="179"/>
        <v>1001811</v>
      </c>
      <c r="S269" s="380">
        <v>1</v>
      </c>
      <c r="T269" s="394" t="s">
        <v>154</v>
      </c>
      <c r="U269" s="377">
        <v>50000</v>
      </c>
      <c r="V269" s="377">
        <f t="shared" si="180"/>
        <v>9000</v>
      </c>
      <c r="W269" s="377">
        <v>0</v>
      </c>
      <c r="X269" s="384">
        <v>270</v>
      </c>
      <c r="Y269" s="385" t="s">
        <v>47</v>
      </c>
      <c r="Z269" s="386"/>
      <c r="AA269" s="387"/>
      <c r="AB269" s="429"/>
      <c r="AC269" s="379">
        <f t="shared" si="181"/>
        <v>25000</v>
      </c>
      <c r="AD269" s="377"/>
      <c r="AE269" s="377"/>
      <c r="AF269" s="394" t="s">
        <v>233</v>
      </c>
      <c r="AG269" s="389">
        <v>8</v>
      </c>
      <c r="AH269" s="395">
        <v>7</v>
      </c>
      <c r="AI269" s="391" t="s">
        <v>229</v>
      </c>
      <c r="AJ269" s="378"/>
      <c r="AK269" s="378"/>
      <c r="AL269" s="383">
        <v>0</v>
      </c>
      <c r="AM269" s="380" t="s">
        <v>50</v>
      </c>
      <c r="AN269" s="377" t="s">
        <v>51</v>
      </c>
      <c r="AO269" s="377"/>
      <c r="AP269" s="383"/>
      <c r="AQ269" s="383"/>
      <c r="AR269" s="383"/>
    </row>
    <row r="270" spans="1:45" ht="15" customHeight="1" x14ac:dyDescent="0.3">
      <c r="A270" s="375">
        <v>22</v>
      </c>
      <c r="B270" s="376"/>
      <c r="C270" s="377" t="str">
        <f t="shared" si="176"/>
        <v>100022</v>
      </c>
      <c r="D270" s="377" t="str">
        <f t="shared" si="177"/>
        <v>100022/13</v>
      </c>
      <c r="E270" s="378" t="s">
        <v>251</v>
      </c>
      <c r="F270" s="378" t="s">
        <v>252</v>
      </c>
      <c r="G270" s="377">
        <v>1</v>
      </c>
      <c r="H270" s="379">
        <v>100182</v>
      </c>
      <c r="I270" s="380" t="str">
        <f t="shared" si="178"/>
        <v>Б-100182-13</v>
      </c>
      <c r="J270" s="381">
        <v>2</v>
      </c>
      <c r="K270" s="398">
        <v>11</v>
      </c>
      <c r="L270" s="377" t="s">
        <v>42</v>
      </c>
      <c r="M270" s="381">
        <v>1</v>
      </c>
      <c r="N270" s="377">
        <v>18</v>
      </c>
      <c r="O270" s="378" t="s">
        <v>169</v>
      </c>
      <c r="P270" s="378" t="s">
        <v>234</v>
      </c>
      <c r="Q270" s="378" t="s">
        <v>235</v>
      </c>
      <c r="R270" s="383" t="str">
        <f t="shared" si="179"/>
        <v>1001821</v>
      </c>
      <c r="S270" s="380">
        <v>1</v>
      </c>
      <c r="T270" s="394" t="s">
        <v>155</v>
      </c>
      <c r="U270" s="377">
        <v>50000</v>
      </c>
      <c r="V270" s="377">
        <f t="shared" si="180"/>
        <v>9000</v>
      </c>
      <c r="W270" s="377">
        <v>0</v>
      </c>
      <c r="X270" s="384">
        <v>271</v>
      </c>
      <c r="Y270" s="385" t="s">
        <v>47</v>
      </c>
      <c r="Z270" s="386"/>
      <c r="AA270" s="396">
        <f>SUM(AC267:AC271)/1.18</f>
        <v>423728.81355932204</v>
      </c>
      <c r="AB270" s="396"/>
      <c r="AC270" s="379">
        <v>400000</v>
      </c>
      <c r="AD270" s="377"/>
      <c r="AE270" s="377"/>
      <c r="AF270" s="394" t="s">
        <v>233</v>
      </c>
      <c r="AG270" s="389">
        <v>8</v>
      </c>
      <c r="AH270" s="397">
        <v>20</v>
      </c>
      <c r="AI270" s="391" t="s">
        <v>229</v>
      </c>
      <c r="AJ270" s="378"/>
      <c r="AK270" s="378"/>
      <c r="AL270" s="383">
        <v>0</v>
      </c>
      <c r="AM270" s="380" t="s">
        <v>50</v>
      </c>
      <c r="AN270" s="377" t="s">
        <v>51</v>
      </c>
      <c r="AO270" s="377"/>
      <c r="AP270" s="383"/>
      <c r="AQ270" s="383"/>
      <c r="AR270" s="383"/>
    </row>
    <row r="271" spans="1:45" ht="15" customHeight="1" x14ac:dyDescent="0.3">
      <c r="A271" s="375">
        <v>22</v>
      </c>
      <c r="B271" s="376"/>
      <c r="C271" s="403" t="str">
        <f t="shared" si="176"/>
        <v>100022</v>
      </c>
      <c r="D271" s="403" t="str">
        <f t="shared" si="177"/>
        <v>100022/13</v>
      </c>
      <c r="E271" s="404" t="s">
        <v>251</v>
      </c>
      <c r="F271" s="404" t="s">
        <v>252</v>
      </c>
      <c r="G271" s="377">
        <v>1</v>
      </c>
      <c r="H271" s="379">
        <v>100183</v>
      </c>
      <c r="I271" s="403" t="str">
        <f t="shared" si="178"/>
        <v>Б-100183-13</v>
      </c>
      <c r="J271" s="381">
        <v>2</v>
      </c>
      <c r="K271" s="405">
        <v>1</v>
      </c>
      <c r="L271" s="403" t="s">
        <v>42</v>
      </c>
      <c r="M271" s="406">
        <v>1</v>
      </c>
      <c r="N271" s="403">
        <v>18</v>
      </c>
      <c r="O271" s="404" t="s">
        <v>170</v>
      </c>
      <c r="P271" s="404" t="s">
        <v>234</v>
      </c>
      <c r="Q271" s="404" t="s">
        <v>235</v>
      </c>
      <c r="R271" s="407" t="str">
        <f t="shared" si="179"/>
        <v>1001831</v>
      </c>
      <c r="S271" s="403">
        <v>1</v>
      </c>
      <c r="T271" s="394" t="s">
        <v>156</v>
      </c>
      <c r="U271" s="377">
        <v>50000</v>
      </c>
      <c r="V271" s="403">
        <f t="shared" si="180"/>
        <v>9000</v>
      </c>
      <c r="W271" s="403">
        <v>0</v>
      </c>
      <c r="X271" s="384">
        <v>272</v>
      </c>
      <c r="Y271" s="408" t="s">
        <v>47</v>
      </c>
      <c r="Z271" s="386">
        <f>SUM(U267:U271)-SUM(V267:V271)</f>
        <v>205000</v>
      </c>
      <c r="AA271" s="409"/>
      <c r="AB271" s="409"/>
      <c r="AC271" s="410">
        <f t="shared" si="181"/>
        <v>25000</v>
      </c>
      <c r="AD271" s="403"/>
      <c r="AE271" s="403"/>
      <c r="AF271" s="394" t="s">
        <v>233</v>
      </c>
      <c r="AG271" s="411">
        <v>8</v>
      </c>
      <c r="AH271" s="412">
        <v>13</v>
      </c>
      <c r="AI271" s="413" t="s">
        <v>229</v>
      </c>
      <c r="AJ271" s="404"/>
      <c r="AK271" s="404"/>
      <c r="AL271" s="407">
        <v>0</v>
      </c>
      <c r="AM271" s="403" t="s">
        <v>50</v>
      </c>
      <c r="AN271" s="403" t="s">
        <v>51</v>
      </c>
      <c r="AO271" s="403"/>
      <c r="AP271" s="407"/>
      <c r="AQ271" s="407"/>
      <c r="AR271" s="407"/>
      <c r="AS271" s="330"/>
    </row>
    <row r="272" spans="1:45" ht="15" customHeight="1" x14ac:dyDescent="0.3">
      <c r="A272" s="375">
        <v>23</v>
      </c>
      <c r="B272" s="376"/>
      <c r="C272" s="377" t="str">
        <f>"1000"&amp;A272</f>
        <v>100023</v>
      </c>
      <c r="D272" s="377" t="str">
        <f>"1000"&amp;A272&amp;"/13"</f>
        <v>100023/13</v>
      </c>
      <c r="E272" s="378" t="s">
        <v>251</v>
      </c>
      <c r="F272" s="378" t="s">
        <v>252</v>
      </c>
      <c r="G272" s="377">
        <v>1</v>
      </c>
      <c r="H272" s="379">
        <v>100184</v>
      </c>
      <c r="I272" s="380" t="str">
        <f>"Б-"&amp;H272&amp;"-13"</f>
        <v>Б-100184-13</v>
      </c>
      <c r="J272" s="381">
        <v>2</v>
      </c>
      <c r="K272" s="382">
        <v>2</v>
      </c>
      <c r="L272" s="377" t="s">
        <v>42</v>
      </c>
      <c r="M272" s="381">
        <v>1</v>
      </c>
      <c r="N272" s="377">
        <v>18</v>
      </c>
      <c r="O272" s="378" t="s">
        <v>167</v>
      </c>
      <c r="P272" s="378" t="s">
        <v>234</v>
      </c>
      <c r="Q272" s="378" t="s">
        <v>235</v>
      </c>
      <c r="R272" s="383" t="str">
        <f>H272&amp;"1"</f>
        <v>1001841</v>
      </c>
      <c r="S272" s="380">
        <v>1</v>
      </c>
      <c r="T272" s="378" t="s">
        <v>139</v>
      </c>
      <c r="U272" s="377">
        <v>50000</v>
      </c>
      <c r="V272" s="377">
        <f>U272*0.18</f>
        <v>9000</v>
      </c>
      <c r="W272" s="377">
        <v>0</v>
      </c>
      <c r="X272" s="384">
        <v>273</v>
      </c>
      <c r="Y272" s="385" t="s">
        <v>47</v>
      </c>
      <c r="Z272" s="386"/>
      <c r="AA272" s="387"/>
      <c r="AB272" s="388"/>
      <c r="AC272" s="379">
        <f>U272*0.5</f>
        <v>25000</v>
      </c>
      <c r="AD272" s="377"/>
      <c r="AE272" s="377"/>
      <c r="AF272" s="378" t="s">
        <v>231</v>
      </c>
      <c r="AG272" s="389">
        <v>8</v>
      </c>
      <c r="AH272" s="390">
        <v>13</v>
      </c>
      <c r="AI272" s="391" t="s">
        <v>229</v>
      </c>
      <c r="AJ272" s="378"/>
      <c r="AK272" s="378"/>
      <c r="AL272" s="383">
        <v>0</v>
      </c>
      <c r="AM272" s="380" t="s">
        <v>50</v>
      </c>
      <c r="AN272" s="377" t="s">
        <v>51</v>
      </c>
      <c r="AO272" s="377"/>
      <c r="AP272" s="383"/>
      <c r="AQ272" s="383"/>
      <c r="AR272" s="383"/>
      <c r="AS272" s="380" t="s">
        <v>99</v>
      </c>
    </row>
    <row r="273" spans="1:45" ht="15" customHeight="1" x14ac:dyDescent="0.3">
      <c r="A273" s="375">
        <v>23</v>
      </c>
      <c r="B273" s="376"/>
      <c r="C273" s="377" t="str">
        <f t="shared" ref="C273:C276" si="182">"1000"&amp;A273</f>
        <v>100023</v>
      </c>
      <c r="D273" s="377" t="str">
        <f t="shared" ref="D273:D276" si="183">"1000"&amp;A273&amp;"/13"</f>
        <v>100023/13</v>
      </c>
      <c r="E273" s="378" t="s">
        <v>251</v>
      </c>
      <c r="F273" s="378" t="s">
        <v>252</v>
      </c>
      <c r="G273" s="377">
        <v>1</v>
      </c>
      <c r="H273" s="379">
        <v>100185</v>
      </c>
      <c r="I273" s="380" t="str">
        <f t="shared" ref="I273:I276" si="184">"Б-"&amp;H273&amp;"-13"</f>
        <v>Б-100185-13</v>
      </c>
      <c r="J273" s="381">
        <v>2</v>
      </c>
      <c r="K273" s="377">
        <v>7</v>
      </c>
      <c r="L273" s="377" t="s">
        <v>42</v>
      </c>
      <c r="M273" s="381">
        <v>1</v>
      </c>
      <c r="N273" s="377">
        <v>18</v>
      </c>
      <c r="O273" s="378" t="s">
        <v>168</v>
      </c>
      <c r="P273" s="378" t="s">
        <v>234</v>
      </c>
      <c r="Q273" s="378" t="s">
        <v>235</v>
      </c>
      <c r="R273" s="383" t="str">
        <f t="shared" ref="R273:R276" si="185">H273&amp;"1"</f>
        <v>1001851</v>
      </c>
      <c r="S273" s="380">
        <v>1</v>
      </c>
      <c r="T273" s="378" t="s">
        <v>140</v>
      </c>
      <c r="U273" s="377">
        <v>50000</v>
      </c>
      <c r="V273" s="377">
        <f t="shared" ref="V273:V276" si="186">U273*0.18</f>
        <v>9000</v>
      </c>
      <c r="W273" s="377">
        <v>0</v>
      </c>
      <c r="X273" s="384">
        <v>274</v>
      </c>
      <c r="Y273" s="385" t="s">
        <v>47</v>
      </c>
      <c r="Z273" s="386"/>
      <c r="AA273" s="387"/>
      <c r="AB273" s="429"/>
      <c r="AC273" s="379">
        <f t="shared" ref="AC273" si="187">U273*0.5</f>
        <v>25000</v>
      </c>
      <c r="AD273" s="377"/>
      <c r="AE273" s="377"/>
      <c r="AF273" s="394" t="s">
        <v>232</v>
      </c>
      <c r="AG273" s="389">
        <v>8</v>
      </c>
      <c r="AH273" s="395">
        <v>7</v>
      </c>
      <c r="AI273" s="391" t="s">
        <v>229</v>
      </c>
      <c r="AJ273" s="378"/>
      <c r="AK273" s="378"/>
      <c r="AL273" s="383">
        <v>0</v>
      </c>
      <c r="AM273" s="380" t="s">
        <v>50</v>
      </c>
      <c r="AN273" s="377" t="s">
        <v>51</v>
      </c>
      <c r="AO273" s="377"/>
      <c r="AP273" s="383"/>
      <c r="AQ273" s="383"/>
      <c r="AR273" s="383"/>
      <c r="AS273" t="s">
        <v>100</v>
      </c>
    </row>
    <row r="274" spans="1:45" ht="15" customHeight="1" x14ac:dyDescent="0.3">
      <c r="A274" s="375">
        <v>23</v>
      </c>
      <c r="B274" s="376"/>
      <c r="C274" s="377" t="str">
        <f t="shared" si="182"/>
        <v>100023</v>
      </c>
      <c r="D274" s="377" t="str">
        <f t="shared" si="183"/>
        <v>100023/13</v>
      </c>
      <c r="E274" s="378" t="s">
        <v>251</v>
      </c>
      <c r="F274" s="378" t="s">
        <v>252</v>
      </c>
      <c r="G274" s="377">
        <v>1</v>
      </c>
      <c r="H274" s="379">
        <v>100186</v>
      </c>
      <c r="I274" s="380" t="str">
        <f t="shared" si="184"/>
        <v>Б-100186-13</v>
      </c>
      <c r="J274" s="381">
        <v>2</v>
      </c>
      <c r="K274" s="377">
        <v>7</v>
      </c>
      <c r="L274" s="377" t="s">
        <v>42</v>
      </c>
      <c r="M274" s="381">
        <v>1</v>
      </c>
      <c r="N274" s="377">
        <v>18</v>
      </c>
      <c r="O274" s="378" t="s">
        <v>168</v>
      </c>
      <c r="P274" s="378" t="s">
        <v>234</v>
      </c>
      <c r="Q274" s="378" t="s">
        <v>235</v>
      </c>
      <c r="R274" s="383" t="str">
        <f t="shared" si="185"/>
        <v>1001861</v>
      </c>
      <c r="S274" s="380">
        <v>1</v>
      </c>
      <c r="T274" s="378" t="s">
        <v>140</v>
      </c>
      <c r="U274" s="377">
        <v>50000</v>
      </c>
      <c r="V274" s="377">
        <f t="shared" si="186"/>
        <v>9000</v>
      </c>
      <c r="W274" s="377">
        <v>0</v>
      </c>
      <c r="X274" s="384">
        <v>275</v>
      </c>
      <c r="Y274" s="385" t="s">
        <v>47</v>
      </c>
      <c r="Z274" s="386"/>
      <c r="AA274" s="387"/>
      <c r="AB274" s="429"/>
      <c r="AC274" s="379">
        <v>100000</v>
      </c>
      <c r="AD274" s="377"/>
      <c r="AE274" s="377"/>
      <c r="AF274" s="378" t="s">
        <v>231</v>
      </c>
      <c r="AG274" s="389">
        <v>8</v>
      </c>
      <c r="AH274" s="395">
        <v>7</v>
      </c>
      <c r="AI274" s="391" t="s">
        <v>229</v>
      </c>
      <c r="AJ274" s="378"/>
      <c r="AK274" s="378"/>
      <c r="AL274" s="383">
        <v>0</v>
      </c>
      <c r="AM274" s="380" t="s">
        <v>50</v>
      </c>
      <c r="AN274" s="377" t="s">
        <v>51</v>
      </c>
      <c r="AO274" s="377"/>
      <c r="AP274" s="383"/>
      <c r="AQ274" s="383"/>
      <c r="AR274" s="383"/>
    </row>
    <row r="275" spans="1:45" ht="15" customHeight="1" x14ac:dyDescent="0.3">
      <c r="A275" s="375">
        <v>23</v>
      </c>
      <c r="B275" s="376"/>
      <c r="C275" s="377" t="str">
        <f t="shared" si="182"/>
        <v>100023</v>
      </c>
      <c r="D275" s="377" t="str">
        <f t="shared" si="183"/>
        <v>100023/13</v>
      </c>
      <c r="E275" s="378" t="s">
        <v>251</v>
      </c>
      <c r="F275" s="378" t="s">
        <v>252</v>
      </c>
      <c r="G275" s="377">
        <v>1</v>
      </c>
      <c r="H275" s="379">
        <v>100187</v>
      </c>
      <c r="I275" s="380" t="str">
        <f t="shared" si="184"/>
        <v>Б-100187-13</v>
      </c>
      <c r="J275" s="381">
        <v>2</v>
      </c>
      <c r="K275" s="382">
        <v>11</v>
      </c>
      <c r="L275" s="377" t="s">
        <v>42</v>
      </c>
      <c r="M275" s="381">
        <v>1</v>
      </c>
      <c r="N275" s="377">
        <v>18</v>
      </c>
      <c r="O275" s="378" t="s">
        <v>169</v>
      </c>
      <c r="P275" s="378" t="s">
        <v>234</v>
      </c>
      <c r="Q275" s="378" t="s">
        <v>235</v>
      </c>
      <c r="R275" s="383" t="str">
        <f t="shared" si="185"/>
        <v>1001871</v>
      </c>
      <c r="S275" s="380">
        <v>1</v>
      </c>
      <c r="T275" s="378" t="s">
        <v>141</v>
      </c>
      <c r="U275" s="377">
        <v>50000</v>
      </c>
      <c r="V275" s="377">
        <f t="shared" si="186"/>
        <v>9000</v>
      </c>
      <c r="W275" s="377">
        <v>0</v>
      </c>
      <c r="X275" s="384">
        <v>276</v>
      </c>
      <c r="Y275" s="385" t="s">
        <v>47</v>
      </c>
      <c r="Z275" s="386"/>
      <c r="AA275" s="396"/>
      <c r="AB275" s="396"/>
      <c r="AC275" s="379">
        <f t="shared" ref="AC275:AC276" si="188">U275*0.5</f>
        <v>25000</v>
      </c>
      <c r="AD275" s="377"/>
      <c r="AE275" s="377"/>
      <c r="AF275" s="394" t="s">
        <v>232</v>
      </c>
      <c r="AG275" s="389">
        <v>8</v>
      </c>
      <c r="AH275" s="397">
        <v>20</v>
      </c>
      <c r="AI275" s="391" t="s">
        <v>229</v>
      </c>
      <c r="AJ275" s="378"/>
      <c r="AK275" s="378"/>
      <c r="AL275" s="383">
        <v>0</v>
      </c>
      <c r="AM275" s="380" t="s">
        <v>50</v>
      </c>
      <c r="AN275" s="377" t="s">
        <v>51</v>
      </c>
      <c r="AO275" s="377"/>
      <c r="AP275" s="383"/>
      <c r="AQ275" s="383"/>
      <c r="AR275" s="383"/>
    </row>
    <row r="276" spans="1:45" ht="15" customHeight="1" x14ac:dyDescent="0.3">
      <c r="A276" s="375">
        <v>23</v>
      </c>
      <c r="B276" s="376"/>
      <c r="C276" s="377" t="str">
        <f t="shared" si="182"/>
        <v>100023</v>
      </c>
      <c r="D276" s="377" t="str">
        <f t="shared" si="183"/>
        <v>100023/13</v>
      </c>
      <c r="E276" s="378" t="s">
        <v>251</v>
      </c>
      <c r="F276" s="378" t="s">
        <v>252</v>
      </c>
      <c r="G276" s="377">
        <v>1</v>
      </c>
      <c r="H276" s="379">
        <v>100188</v>
      </c>
      <c r="I276" s="380" t="str">
        <f t="shared" si="184"/>
        <v>Б-100188-13</v>
      </c>
      <c r="J276" s="381">
        <v>2</v>
      </c>
      <c r="K276" s="398">
        <v>1</v>
      </c>
      <c r="L276" s="377" t="s">
        <v>42</v>
      </c>
      <c r="M276" s="381">
        <v>1</v>
      </c>
      <c r="N276" s="377">
        <v>18</v>
      </c>
      <c r="O276" s="378" t="s">
        <v>170</v>
      </c>
      <c r="P276" s="378" t="s">
        <v>234</v>
      </c>
      <c r="Q276" s="378" t="s">
        <v>235</v>
      </c>
      <c r="R276" s="383" t="str">
        <f t="shared" si="185"/>
        <v>1001881</v>
      </c>
      <c r="S276" s="380">
        <v>1</v>
      </c>
      <c r="T276" s="378" t="s">
        <v>142</v>
      </c>
      <c r="U276" s="377">
        <v>50000</v>
      </c>
      <c r="V276" s="377">
        <f t="shared" si="186"/>
        <v>9000</v>
      </c>
      <c r="W276" s="377">
        <v>0</v>
      </c>
      <c r="X276" s="384">
        <v>277</v>
      </c>
      <c r="Y276" s="385" t="s">
        <v>47</v>
      </c>
      <c r="Z276" s="386">
        <f>SUM(U272:U276)-SUM(V272:V276)</f>
        <v>205000</v>
      </c>
      <c r="AA276" s="396">
        <f>(AC272+AC274+AC276)/1.18</f>
        <v>127118.64406779662</v>
      </c>
      <c r="AB276" s="396">
        <f>Z276-AA276</f>
        <v>77881.355932203383</v>
      </c>
      <c r="AC276" s="379">
        <f t="shared" si="188"/>
        <v>25000</v>
      </c>
      <c r="AD276" s="377"/>
      <c r="AE276" s="377"/>
      <c r="AF276" s="378" t="s">
        <v>231</v>
      </c>
      <c r="AG276" s="389">
        <v>8</v>
      </c>
      <c r="AH276" s="397">
        <v>13</v>
      </c>
      <c r="AI276" s="391" t="s">
        <v>229</v>
      </c>
      <c r="AJ276" s="378"/>
      <c r="AK276" s="378"/>
      <c r="AL276" s="383">
        <v>0</v>
      </c>
      <c r="AM276" s="380" t="s">
        <v>50</v>
      </c>
      <c r="AN276" s="377" t="s">
        <v>51</v>
      </c>
      <c r="AO276" s="377"/>
      <c r="AP276" s="383"/>
      <c r="AQ276" s="383"/>
      <c r="AR276" s="383"/>
    </row>
    <row r="277" spans="1:45" ht="15" customHeight="1" x14ac:dyDescent="0.3">
      <c r="A277" s="375">
        <v>23</v>
      </c>
      <c r="B277" s="376"/>
      <c r="C277" s="377" t="str">
        <f>"1000"&amp;A277</f>
        <v>100023</v>
      </c>
      <c r="D277" s="377" t="str">
        <f>"1000"&amp;A277&amp;"/13"</f>
        <v>100023/13</v>
      </c>
      <c r="E277" s="378" t="s">
        <v>251</v>
      </c>
      <c r="F277" s="378" t="s">
        <v>252</v>
      </c>
      <c r="G277" s="377">
        <v>1</v>
      </c>
      <c r="H277" s="379">
        <v>100189</v>
      </c>
      <c r="I277" s="380" t="str">
        <f>"Б-"&amp;H277&amp;"-13"</f>
        <v>Б-100189-13</v>
      </c>
      <c r="J277" s="381">
        <v>2</v>
      </c>
      <c r="K277" s="377">
        <v>7</v>
      </c>
      <c r="L277" s="377" t="s">
        <v>42</v>
      </c>
      <c r="M277" s="381">
        <v>1</v>
      </c>
      <c r="N277" s="377">
        <v>18</v>
      </c>
      <c r="O277" s="378" t="s">
        <v>167</v>
      </c>
      <c r="P277" s="378" t="s">
        <v>234</v>
      </c>
      <c r="Q277" s="378" t="s">
        <v>235</v>
      </c>
      <c r="R277" s="383" t="str">
        <f>H277&amp;"1"</f>
        <v>1001891</v>
      </c>
      <c r="S277" s="380">
        <v>1</v>
      </c>
      <c r="T277" s="399" t="s">
        <v>147</v>
      </c>
      <c r="U277" s="377">
        <v>50000</v>
      </c>
      <c r="V277" s="377">
        <f>U277*0.18</f>
        <v>9000</v>
      </c>
      <c r="W277" s="377">
        <v>0</v>
      </c>
      <c r="X277" s="384">
        <v>278</v>
      </c>
      <c r="Y277" s="385" t="s">
        <v>47</v>
      </c>
      <c r="Z277" s="386"/>
      <c r="AA277" s="387"/>
      <c r="AB277" s="388"/>
      <c r="AC277" s="379">
        <f>U277*0.5</f>
        <v>25000</v>
      </c>
      <c r="AD277" s="377"/>
      <c r="AE277" s="377"/>
      <c r="AF277" s="399" t="s">
        <v>422</v>
      </c>
      <c r="AG277" s="389">
        <v>8</v>
      </c>
      <c r="AH277" s="390">
        <v>13</v>
      </c>
      <c r="AI277" s="391" t="s">
        <v>229</v>
      </c>
      <c r="AJ277" s="378"/>
      <c r="AK277" s="378"/>
      <c r="AL277" s="383">
        <v>0</v>
      </c>
      <c r="AM277" s="380" t="s">
        <v>50</v>
      </c>
      <c r="AN277" s="377" t="s">
        <v>51</v>
      </c>
      <c r="AO277" s="377"/>
      <c r="AP277" s="383"/>
      <c r="AQ277" s="383"/>
      <c r="AR277" s="383"/>
    </row>
    <row r="278" spans="1:45" ht="15" customHeight="1" x14ac:dyDescent="0.3">
      <c r="A278" s="375">
        <v>23</v>
      </c>
      <c r="B278" s="376"/>
      <c r="C278" s="377" t="str">
        <f t="shared" ref="C278:C281" si="189">"1000"&amp;A278</f>
        <v>100023</v>
      </c>
      <c r="D278" s="377" t="str">
        <f t="shared" ref="D278:D281" si="190">"1000"&amp;A278&amp;"/13"</f>
        <v>100023/13</v>
      </c>
      <c r="E278" s="378" t="s">
        <v>251</v>
      </c>
      <c r="F278" s="378" t="s">
        <v>252</v>
      </c>
      <c r="G278" s="377">
        <v>1</v>
      </c>
      <c r="H278" s="379">
        <v>100190</v>
      </c>
      <c r="I278" s="380" t="str">
        <f t="shared" ref="I278:I281" si="191">"Б-"&amp;H278&amp;"-13"</f>
        <v>Б-100190-13</v>
      </c>
      <c r="J278" s="381">
        <v>2</v>
      </c>
      <c r="K278" s="398">
        <v>12</v>
      </c>
      <c r="L278" s="377" t="s">
        <v>42</v>
      </c>
      <c r="M278" s="381">
        <v>1</v>
      </c>
      <c r="N278" s="377">
        <v>18</v>
      </c>
      <c r="O278" s="378" t="s">
        <v>168</v>
      </c>
      <c r="P278" s="378" t="s">
        <v>234</v>
      </c>
      <c r="Q278" s="378" t="s">
        <v>235</v>
      </c>
      <c r="R278" s="383" t="str">
        <f t="shared" ref="R278:R281" si="192">H278&amp;"1"</f>
        <v>1001901</v>
      </c>
      <c r="S278" s="380">
        <v>1</v>
      </c>
      <c r="T278" s="399" t="s">
        <v>148</v>
      </c>
      <c r="U278" s="377">
        <v>50000</v>
      </c>
      <c r="V278" s="377">
        <f t="shared" ref="V278:V281" si="193">U278*0.18</f>
        <v>9000</v>
      </c>
      <c r="W278" s="377">
        <v>0</v>
      </c>
      <c r="X278" s="384">
        <v>279</v>
      </c>
      <c r="Y278" s="385" t="s">
        <v>47</v>
      </c>
      <c r="Z278" s="386"/>
      <c r="AA278" s="387"/>
      <c r="AB278" s="429"/>
      <c r="AC278" s="379">
        <f t="shared" ref="AC278:AC281" si="194">U278*0.5</f>
        <v>25000</v>
      </c>
      <c r="AD278" s="377"/>
      <c r="AE278" s="377"/>
      <c r="AF278" s="399" t="s">
        <v>422</v>
      </c>
      <c r="AG278" s="389">
        <v>8</v>
      </c>
      <c r="AH278" s="395">
        <v>7</v>
      </c>
      <c r="AI278" s="391" t="s">
        <v>229</v>
      </c>
      <c r="AJ278" s="378"/>
      <c r="AK278" s="378"/>
      <c r="AL278" s="383">
        <v>0</v>
      </c>
      <c r="AM278" s="380" t="s">
        <v>50</v>
      </c>
      <c r="AN278" s="377" t="s">
        <v>51</v>
      </c>
      <c r="AO278" s="377"/>
      <c r="AP278" s="383"/>
      <c r="AQ278" s="383"/>
      <c r="AR278" s="383"/>
    </row>
    <row r="279" spans="1:45" x14ac:dyDescent="0.3">
      <c r="A279" s="375">
        <v>23</v>
      </c>
      <c r="B279" s="376"/>
      <c r="C279" s="377" t="str">
        <f t="shared" si="189"/>
        <v>100023</v>
      </c>
      <c r="D279" s="377" t="str">
        <f t="shared" si="190"/>
        <v>100023/13</v>
      </c>
      <c r="E279" s="378" t="s">
        <v>251</v>
      </c>
      <c r="F279" s="378" t="s">
        <v>252</v>
      </c>
      <c r="G279" s="377">
        <v>1</v>
      </c>
      <c r="H279" s="379">
        <v>100191</v>
      </c>
      <c r="I279" s="380" t="str">
        <f t="shared" si="191"/>
        <v>Б-100191-13</v>
      </c>
      <c r="J279" s="381">
        <v>2</v>
      </c>
      <c r="K279" s="377">
        <v>7</v>
      </c>
      <c r="L279" s="377" t="s">
        <v>42</v>
      </c>
      <c r="M279" s="381">
        <v>1</v>
      </c>
      <c r="N279" s="377">
        <v>18</v>
      </c>
      <c r="O279" s="378" t="s">
        <v>168</v>
      </c>
      <c r="P279" s="378" t="s">
        <v>234</v>
      </c>
      <c r="Q279" s="378" t="s">
        <v>235</v>
      </c>
      <c r="R279" s="383" t="str">
        <f t="shared" si="192"/>
        <v>1001911</v>
      </c>
      <c r="S279" s="380">
        <v>1</v>
      </c>
      <c r="T279" s="399" t="s">
        <v>148</v>
      </c>
      <c r="U279" s="377">
        <v>50000</v>
      </c>
      <c r="V279" s="377">
        <f t="shared" si="193"/>
        <v>9000</v>
      </c>
      <c r="W279" s="377">
        <v>0</v>
      </c>
      <c r="X279" s="384">
        <v>280</v>
      </c>
      <c r="Y279" s="385" t="s">
        <v>47</v>
      </c>
      <c r="Z279" s="386"/>
      <c r="AA279" s="387"/>
      <c r="AB279" s="429"/>
      <c r="AC279" s="379">
        <f t="shared" si="194"/>
        <v>25000</v>
      </c>
      <c r="AD279" s="377"/>
      <c r="AE279" s="377"/>
      <c r="AF279" s="394" t="s">
        <v>233</v>
      </c>
      <c r="AG279" s="389">
        <v>8</v>
      </c>
      <c r="AH279" s="395">
        <v>7</v>
      </c>
      <c r="AI279" s="391" t="s">
        <v>229</v>
      </c>
      <c r="AJ279" s="378"/>
      <c r="AK279" s="378"/>
      <c r="AL279" s="383">
        <v>0</v>
      </c>
      <c r="AM279" s="380" t="s">
        <v>50</v>
      </c>
      <c r="AN279" s="377" t="s">
        <v>51</v>
      </c>
      <c r="AO279" s="377"/>
      <c r="AP279" s="383"/>
      <c r="AQ279" s="383"/>
      <c r="AR279" s="383"/>
    </row>
    <row r="280" spans="1:45" ht="17.25" customHeight="1" x14ac:dyDescent="0.3">
      <c r="A280" s="375">
        <v>23</v>
      </c>
      <c r="B280" s="376"/>
      <c r="C280" s="377" t="str">
        <f t="shared" si="189"/>
        <v>100023</v>
      </c>
      <c r="D280" s="377" t="str">
        <f t="shared" si="190"/>
        <v>100023/13</v>
      </c>
      <c r="E280" s="378" t="s">
        <v>251</v>
      </c>
      <c r="F280" s="378" t="s">
        <v>252</v>
      </c>
      <c r="G280" s="377">
        <v>1</v>
      </c>
      <c r="H280" s="379">
        <v>100192</v>
      </c>
      <c r="I280" s="380" t="str">
        <f t="shared" si="191"/>
        <v>Б-100192-13</v>
      </c>
      <c r="J280" s="381">
        <v>2</v>
      </c>
      <c r="K280" s="398">
        <v>11</v>
      </c>
      <c r="L280" s="377" t="s">
        <v>42</v>
      </c>
      <c r="M280" s="381">
        <v>1</v>
      </c>
      <c r="N280" s="377">
        <v>18</v>
      </c>
      <c r="O280" s="378" t="s">
        <v>169</v>
      </c>
      <c r="P280" s="378" t="s">
        <v>234</v>
      </c>
      <c r="Q280" s="378" t="s">
        <v>235</v>
      </c>
      <c r="R280" s="383" t="str">
        <f t="shared" si="192"/>
        <v>1001921</v>
      </c>
      <c r="S280" s="380">
        <v>1</v>
      </c>
      <c r="T280" s="399" t="s">
        <v>149</v>
      </c>
      <c r="U280" s="377">
        <v>50000</v>
      </c>
      <c r="V280" s="377">
        <f t="shared" si="193"/>
        <v>9000</v>
      </c>
      <c r="W280" s="377">
        <v>0</v>
      </c>
      <c r="X280" s="384">
        <v>281</v>
      </c>
      <c r="Y280" s="385" t="s">
        <v>47</v>
      </c>
      <c r="Z280" s="386"/>
      <c r="AA280" s="396"/>
      <c r="AB280" s="396"/>
      <c r="AC280" s="379">
        <f t="shared" si="194"/>
        <v>25000</v>
      </c>
      <c r="AD280" s="377"/>
      <c r="AE280" s="377"/>
      <c r="AF280" s="394" t="s">
        <v>233</v>
      </c>
      <c r="AG280" s="389">
        <v>8</v>
      </c>
      <c r="AH280" s="397">
        <v>20</v>
      </c>
      <c r="AI280" s="391" t="s">
        <v>229</v>
      </c>
      <c r="AJ280" s="378"/>
      <c r="AK280" s="378"/>
      <c r="AL280" s="383">
        <v>0</v>
      </c>
      <c r="AM280" s="380" t="s">
        <v>50</v>
      </c>
      <c r="AN280" s="377" t="s">
        <v>51</v>
      </c>
      <c r="AO280" s="377"/>
      <c r="AP280" s="383"/>
      <c r="AQ280" s="383"/>
      <c r="AR280" s="383"/>
    </row>
    <row r="281" spans="1:45" ht="16.5" customHeight="1" x14ac:dyDescent="0.3">
      <c r="A281" s="375">
        <v>23</v>
      </c>
      <c r="B281" s="376"/>
      <c r="C281" s="377" t="str">
        <f t="shared" si="189"/>
        <v>100023</v>
      </c>
      <c r="D281" s="377" t="str">
        <f t="shared" si="190"/>
        <v>100023/13</v>
      </c>
      <c r="E281" s="378" t="s">
        <v>251</v>
      </c>
      <c r="F281" s="378" t="s">
        <v>252</v>
      </c>
      <c r="G281" s="377">
        <v>1</v>
      </c>
      <c r="H281" s="379">
        <v>100193</v>
      </c>
      <c r="I281" s="380" t="str">
        <f t="shared" si="191"/>
        <v>Б-100193-13</v>
      </c>
      <c r="J281" s="381">
        <v>2</v>
      </c>
      <c r="K281" s="398">
        <v>1</v>
      </c>
      <c r="L281" s="377" t="s">
        <v>42</v>
      </c>
      <c r="M281" s="381">
        <v>1</v>
      </c>
      <c r="N281" s="377">
        <v>18</v>
      </c>
      <c r="O281" s="378" t="s">
        <v>170</v>
      </c>
      <c r="P281" s="378" t="s">
        <v>234</v>
      </c>
      <c r="Q281" s="378" t="s">
        <v>235</v>
      </c>
      <c r="R281" s="383" t="str">
        <f t="shared" si="192"/>
        <v>1001931</v>
      </c>
      <c r="S281" s="380">
        <v>1</v>
      </c>
      <c r="T281" s="401" t="s">
        <v>150</v>
      </c>
      <c r="U281" s="377">
        <v>50000</v>
      </c>
      <c r="V281" s="377">
        <f t="shared" si="193"/>
        <v>9000</v>
      </c>
      <c r="W281" s="377">
        <v>0</v>
      </c>
      <c r="X281" s="384">
        <v>282</v>
      </c>
      <c r="Y281" s="385" t="s">
        <v>47</v>
      </c>
      <c r="Z281" s="386">
        <f>SUM(U277:U281)-SUM(V277:V281)</f>
        <v>205000</v>
      </c>
      <c r="AA281" s="396">
        <f>(AC281+AC278+AC277)/1.18</f>
        <v>63559.322033898308</v>
      </c>
      <c r="AB281" s="396">
        <f>Z281-AA281</f>
        <v>141440.67796610168</v>
      </c>
      <c r="AC281" s="379">
        <f t="shared" si="194"/>
        <v>25000</v>
      </c>
      <c r="AD281" s="377"/>
      <c r="AE281" s="377"/>
      <c r="AF281" s="401" t="s">
        <v>422</v>
      </c>
      <c r="AG281" s="389">
        <v>8</v>
      </c>
      <c r="AH281" s="397">
        <v>13</v>
      </c>
      <c r="AI281" s="391" t="s">
        <v>229</v>
      </c>
      <c r="AJ281" s="378"/>
      <c r="AK281" s="378"/>
      <c r="AL281" s="383">
        <v>0</v>
      </c>
      <c r="AM281" s="380" t="s">
        <v>50</v>
      </c>
      <c r="AN281" s="377" t="s">
        <v>51</v>
      </c>
      <c r="AO281" s="377"/>
      <c r="AP281" s="383"/>
      <c r="AQ281" s="383"/>
      <c r="AR281" s="383"/>
    </row>
    <row r="282" spans="1:45" ht="17.25" customHeight="1" x14ac:dyDescent="0.3">
      <c r="A282" s="375">
        <v>23</v>
      </c>
      <c r="B282" s="376"/>
      <c r="C282" s="377" t="str">
        <f>"1000"&amp;A282</f>
        <v>100023</v>
      </c>
      <c r="D282" s="377" t="str">
        <f>"1000"&amp;A282&amp;"/13"</f>
        <v>100023/13</v>
      </c>
      <c r="E282" s="378" t="s">
        <v>251</v>
      </c>
      <c r="F282" s="378" t="s">
        <v>252</v>
      </c>
      <c r="G282" s="377">
        <v>1</v>
      </c>
      <c r="H282" s="379">
        <v>100194</v>
      </c>
      <c r="I282" s="380" t="str">
        <f>"Б-"&amp;H282&amp;"-13"</f>
        <v>Б-100194-13</v>
      </c>
      <c r="J282" s="381">
        <v>2</v>
      </c>
      <c r="K282" s="377">
        <v>7</v>
      </c>
      <c r="L282" s="377" t="s">
        <v>42</v>
      </c>
      <c r="M282" s="381">
        <v>1</v>
      </c>
      <c r="N282" s="377">
        <v>18</v>
      </c>
      <c r="O282" s="378" t="s">
        <v>167</v>
      </c>
      <c r="P282" s="378" t="s">
        <v>234</v>
      </c>
      <c r="Q282" s="378" t="s">
        <v>235</v>
      </c>
      <c r="R282" s="383" t="str">
        <f>H282&amp;"1"</f>
        <v>1001941</v>
      </c>
      <c r="S282" s="380">
        <v>1</v>
      </c>
      <c r="T282" s="394" t="s">
        <v>152</v>
      </c>
      <c r="U282" s="377">
        <v>50000</v>
      </c>
      <c r="V282" s="377">
        <f>U282*0.18</f>
        <v>9000</v>
      </c>
      <c r="W282" s="377">
        <v>0</v>
      </c>
      <c r="X282" s="384">
        <v>283</v>
      </c>
      <c r="Y282" s="385" t="s">
        <v>47</v>
      </c>
      <c r="Z282" s="386"/>
      <c r="AA282" s="387"/>
      <c r="AB282" s="388"/>
      <c r="AC282" s="379">
        <f>U282*0.5</f>
        <v>25000</v>
      </c>
      <c r="AD282" s="377"/>
      <c r="AE282" s="377"/>
      <c r="AF282" s="394" t="s">
        <v>233</v>
      </c>
      <c r="AG282" s="389">
        <v>8</v>
      </c>
      <c r="AH282" s="390">
        <v>13</v>
      </c>
      <c r="AI282" s="391" t="s">
        <v>229</v>
      </c>
      <c r="AJ282" s="378"/>
      <c r="AK282" s="378"/>
      <c r="AL282" s="383">
        <v>0</v>
      </c>
      <c r="AM282" s="380" t="s">
        <v>50</v>
      </c>
      <c r="AN282" s="377" t="s">
        <v>51</v>
      </c>
      <c r="AO282" s="377"/>
      <c r="AP282" s="383"/>
      <c r="AQ282" s="383"/>
      <c r="AR282" s="383"/>
    </row>
    <row r="283" spans="1:45" x14ac:dyDescent="0.3">
      <c r="A283" s="375">
        <v>23</v>
      </c>
      <c r="B283" s="376"/>
      <c r="C283" s="377" t="str">
        <f t="shared" ref="C283:C286" si="195">"1000"&amp;A283</f>
        <v>100023</v>
      </c>
      <c r="D283" s="377" t="str">
        <f t="shared" ref="D283:D286" si="196">"1000"&amp;A283&amp;"/13"</f>
        <v>100023/13</v>
      </c>
      <c r="E283" s="378" t="s">
        <v>251</v>
      </c>
      <c r="F283" s="378" t="s">
        <v>252</v>
      </c>
      <c r="G283" s="377">
        <v>1</v>
      </c>
      <c r="H283" s="379">
        <v>100195</v>
      </c>
      <c r="I283" s="380" t="str">
        <f t="shared" ref="I283:I286" si="197">"Б-"&amp;H283&amp;"-13"</f>
        <v>Б-100195-13</v>
      </c>
      <c r="J283" s="381">
        <v>2</v>
      </c>
      <c r="K283" s="382">
        <v>3</v>
      </c>
      <c r="L283" s="377" t="s">
        <v>42</v>
      </c>
      <c r="M283" s="381">
        <v>1</v>
      </c>
      <c r="N283" s="377">
        <v>18</v>
      </c>
      <c r="O283" s="378" t="s">
        <v>168</v>
      </c>
      <c r="P283" s="378" t="s">
        <v>234</v>
      </c>
      <c r="Q283" s="378" t="s">
        <v>235</v>
      </c>
      <c r="R283" s="383" t="str">
        <f t="shared" ref="R283:R286" si="198">H283&amp;"1"</f>
        <v>1001951</v>
      </c>
      <c r="S283" s="380">
        <v>1</v>
      </c>
      <c r="T283" s="394" t="s">
        <v>153</v>
      </c>
      <c r="U283" s="377">
        <v>50000</v>
      </c>
      <c r="V283" s="377">
        <f t="shared" ref="V283:V286" si="199">U283*0.18</f>
        <v>9000</v>
      </c>
      <c r="W283" s="377">
        <v>0</v>
      </c>
      <c r="X283" s="384">
        <v>284</v>
      </c>
      <c r="Y283" s="385" t="s">
        <v>47</v>
      </c>
      <c r="Z283" s="386"/>
      <c r="AA283" s="387"/>
      <c r="AB283" s="429"/>
      <c r="AC283" s="379">
        <f t="shared" ref="AC283:AC284" si="200">U283*0.5</f>
        <v>25000</v>
      </c>
      <c r="AD283" s="377"/>
      <c r="AE283" s="377"/>
      <c r="AF283" s="394" t="s">
        <v>233</v>
      </c>
      <c r="AG283" s="389">
        <v>8</v>
      </c>
      <c r="AH283" s="395">
        <v>7</v>
      </c>
      <c r="AI283" s="391" t="s">
        <v>229</v>
      </c>
      <c r="AJ283" s="378"/>
      <c r="AK283" s="378"/>
      <c r="AL283" s="383">
        <v>0</v>
      </c>
      <c r="AM283" s="380" t="s">
        <v>50</v>
      </c>
      <c r="AN283" s="377" t="s">
        <v>51</v>
      </c>
      <c r="AO283" s="377"/>
      <c r="AP283" s="383"/>
      <c r="AQ283" s="383"/>
      <c r="AR283" s="383"/>
    </row>
    <row r="284" spans="1:45" x14ac:dyDescent="0.3">
      <c r="A284" s="375">
        <v>23</v>
      </c>
      <c r="B284" s="376"/>
      <c r="C284" s="377" t="str">
        <f t="shared" si="195"/>
        <v>100023</v>
      </c>
      <c r="D284" s="377" t="str">
        <f t="shared" si="196"/>
        <v>100023/13</v>
      </c>
      <c r="E284" s="378" t="s">
        <v>251</v>
      </c>
      <c r="F284" s="378" t="s">
        <v>252</v>
      </c>
      <c r="G284" s="377">
        <v>1</v>
      </c>
      <c r="H284" s="379">
        <v>100196</v>
      </c>
      <c r="I284" s="380" t="str">
        <f t="shared" si="197"/>
        <v>Б-100196-13</v>
      </c>
      <c r="J284" s="381">
        <v>2</v>
      </c>
      <c r="K284" s="377">
        <v>7</v>
      </c>
      <c r="L284" s="377" t="s">
        <v>42</v>
      </c>
      <c r="M284" s="381">
        <v>1</v>
      </c>
      <c r="N284" s="377">
        <v>18</v>
      </c>
      <c r="O284" s="378" t="s">
        <v>168</v>
      </c>
      <c r="P284" s="378" t="s">
        <v>234</v>
      </c>
      <c r="Q284" s="378" t="s">
        <v>235</v>
      </c>
      <c r="R284" s="383" t="str">
        <f t="shared" si="198"/>
        <v>1001961</v>
      </c>
      <c r="S284" s="380">
        <v>1</v>
      </c>
      <c r="T284" s="394" t="s">
        <v>154</v>
      </c>
      <c r="U284" s="377">
        <v>50000</v>
      </c>
      <c r="V284" s="377">
        <f t="shared" si="199"/>
        <v>9000</v>
      </c>
      <c r="W284" s="377">
        <v>0</v>
      </c>
      <c r="X284" s="384">
        <v>285</v>
      </c>
      <c r="Y284" s="385" t="s">
        <v>47</v>
      </c>
      <c r="Z284" s="386"/>
      <c r="AA284" s="387"/>
      <c r="AB284" s="429"/>
      <c r="AC284" s="379">
        <f t="shared" si="200"/>
        <v>25000</v>
      </c>
      <c r="AD284" s="377"/>
      <c r="AE284" s="377"/>
      <c r="AF284" s="394" t="s">
        <v>233</v>
      </c>
      <c r="AG284" s="389">
        <v>8</v>
      </c>
      <c r="AH284" s="395">
        <v>7</v>
      </c>
      <c r="AI284" s="391" t="s">
        <v>229</v>
      </c>
      <c r="AJ284" s="378"/>
      <c r="AK284" s="378"/>
      <c r="AL284" s="383">
        <v>0</v>
      </c>
      <c r="AM284" s="380" t="s">
        <v>50</v>
      </c>
      <c r="AN284" s="377" t="s">
        <v>51</v>
      </c>
      <c r="AO284" s="377"/>
      <c r="AP284" s="383"/>
      <c r="AQ284" s="383"/>
      <c r="AR284" s="383"/>
    </row>
    <row r="285" spans="1:45" x14ac:dyDescent="0.3">
      <c r="A285" s="375">
        <v>23</v>
      </c>
      <c r="B285" s="376"/>
      <c r="C285" s="377" t="str">
        <f>"1000"&amp;A285</f>
        <v>100023</v>
      </c>
      <c r="D285" s="377" t="str">
        <f>"1000"&amp;A285&amp;"/13"</f>
        <v>100023/13</v>
      </c>
      <c r="E285" s="378" t="s">
        <v>251</v>
      </c>
      <c r="F285" s="378" t="s">
        <v>252</v>
      </c>
      <c r="G285" s="377">
        <v>1</v>
      </c>
      <c r="H285" s="379">
        <v>100197</v>
      </c>
      <c r="I285" s="380" t="str">
        <f t="shared" si="197"/>
        <v>Б-100197-13</v>
      </c>
      <c r="J285" s="381">
        <v>2</v>
      </c>
      <c r="K285" s="398">
        <v>11</v>
      </c>
      <c r="L285" s="377" t="s">
        <v>42</v>
      </c>
      <c r="M285" s="381">
        <v>1</v>
      </c>
      <c r="N285" s="377">
        <v>18</v>
      </c>
      <c r="O285" s="378" t="s">
        <v>169</v>
      </c>
      <c r="P285" s="378" t="s">
        <v>234</v>
      </c>
      <c r="Q285" s="378" t="s">
        <v>235</v>
      </c>
      <c r="R285" s="383" t="str">
        <f t="shared" si="198"/>
        <v>1001971</v>
      </c>
      <c r="S285" s="380">
        <v>1</v>
      </c>
      <c r="T285" s="394" t="s">
        <v>155</v>
      </c>
      <c r="U285" s="377">
        <v>50000</v>
      </c>
      <c r="V285" s="377">
        <f t="shared" si="199"/>
        <v>9000</v>
      </c>
      <c r="W285" s="377">
        <v>0</v>
      </c>
      <c r="X285" s="384">
        <v>286</v>
      </c>
      <c r="Y285" s="385" t="s">
        <v>47</v>
      </c>
      <c r="Z285" s="386"/>
      <c r="AA285" s="396"/>
      <c r="AB285" s="396"/>
      <c r="AC285" s="379">
        <v>400000</v>
      </c>
      <c r="AD285" s="377"/>
      <c r="AE285" s="377"/>
      <c r="AF285" s="394" t="s">
        <v>423</v>
      </c>
      <c r="AG285" s="389">
        <v>8</v>
      </c>
      <c r="AH285" s="397">
        <v>20</v>
      </c>
      <c r="AI285" s="391" t="s">
        <v>229</v>
      </c>
      <c r="AJ285" s="378"/>
      <c r="AK285" s="378"/>
      <c r="AL285" s="383">
        <v>0</v>
      </c>
      <c r="AM285" s="380" t="s">
        <v>50</v>
      </c>
      <c r="AN285" s="377" t="s">
        <v>51</v>
      </c>
      <c r="AO285" s="377"/>
      <c r="AP285" s="383"/>
      <c r="AQ285" s="383"/>
      <c r="AR285" s="383"/>
    </row>
    <row r="286" spans="1:45" x14ac:dyDescent="0.3">
      <c r="A286" s="375">
        <v>23</v>
      </c>
      <c r="B286" s="376"/>
      <c r="C286" s="403" t="str">
        <f t="shared" si="195"/>
        <v>100023</v>
      </c>
      <c r="D286" s="403" t="str">
        <f t="shared" si="196"/>
        <v>100023/13</v>
      </c>
      <c r="E286" s="404" t="s">
        <v>251</v>
      </c>
      <c r="F286" s="404" t="s">
        <v>252</v>
      </c>
      <c r="G286" s="377">
        <v>1</v>
      </c>
      <c r="H286" s="379">
        <v>100198</v>
      </c>
      <c r="I286" s="403" t="str">
        <f t="shared" si="197"/>
        <v>Б-100198-13</v>
      </c>
      <c r="J286" s="381">
        <v>2</v>
      </c>
      <c r="K286" s="405">
        <v>1</v>
      </c>
      <c r="L286" s="403" t="s">
        <v>42</v>
      </c>
      <c r="M286" s="406">
        <v>1</v>
      </c>
      <c r="N286" s="403">
        <v>18</v>
      </c>
      <c r="O286" s="404" t="s">
        <v>170</v>
      </c>
      <c r="P286" s="404" t="s">
        <v>234</v>
      </c>
      <c r="Q286" s="404" t="s">
        <v>235</v>
      </c>
      <c r="R286" s="407" t="str">
        <f t="shared" si="198"/>
        <v>1001981</v>
      </c>
      <c r="S286" s="403">
        <v>1</v>
      </c>
      <c r="T286" s="394" t="s">
        <v>156</v>
      </c>
      <c r="U286" s="377">
        <v>50000</v>
      </c>
      <c r="V286" s="403">
        <f t="shared" si="199"/>
        <v>9000</v>
      </c>
      <c r="W286" s="403">
        <v>0</v>
      </c>
      <c r="X286" s="384">
        <v>287</v>
      </c>
      <c r="Y286" s="408" t="s">
        <v>47</v>
      </c>
      <c r="Z286" s="386">
        <f>SUM(U282:U286)-SUM(V282:V286)</f>
        <v>205000</v>
      </c>
      <c r="AA286" s="409">
        <f>(AC279+AC280+AC282+AC283+AC284)/1.18</f>
        <v>105932.20338983051</v>
      </c>
      <c r="AB286" s="409"/>
      <c r="AC286" s="410">
        <f t="shared" ref="AC286" si="201">U286*0.5</f>
        <v>25000</v>
      </c>
      <c r="AD286" s="403"/>
      <c r="AE286" s="403"/>
      <c r="AF286" s="394" t="s">
        <v>424</v>
      </c>
      <c r="AG286" s="411">
        <v>8</v>
      </c>
      <c r="AH286" s="412">
        <v>13</v>
      </c>
      <c r="AI286" s="413" t="s">
        <v>229</v>
      </c>
      <c r="AJ286" s="404"/>
      <c r="AK286" s="404"/>
      <c r="AL286" s="407">
        <v>0</v>
      </c>
      <c r="AM286" s="403" t="s">
        <v>50</v>
      </c>
      <c r="AN286" s="403" t="s">
        <v>51</v>
      </c>
      <c r="AO286" s="403"/>
      <c r="AP286" s="407"/>
      <c r="AQ286" s="407"/>
      <c r="AR286" s="407"/>
      <c r="AS286" s="330"/>
    </row>
    <row r="287" spans="1:45" x14ac:dyDescent="0.3">
      <c r="A287" s="375">
        <v>24</v>
      </c>
      <c r="B287" s="376"/>
      <c r="C287" s="377" t="str">
        <f>"1000"&amp;A287</f>
        <v>100024</v>
      </c>
      <c r="D287" s="377" t="str">
        <f>"1000"&amp;A287&amp;"/13"</f>
        <v>100024/13</v>
      </c>
      <c r="E287" s="378" t="s">
        <v>251</v>
      </c>
      <c r="F287" s="378" t="s">
        <v>252</v>
      </c>
      <c r="G287" s="377">
        <v>1</v>
      </c>
      <c r="H287" s="379">
        <v>100199</v>
      </c>
      <c r="I287" s="380" t="str">
        <f>"Б-"&amp;H287&amp;"-13"</f>
        <v>Б-100199-13</v>
      </c>
      <c r="J287" s="381">
        <v>2</v>
      </c>
      <c r="K287" s="382">
        <v>2</v>
      </c>
      <c r="L287" s="377" t="s">
        <v>42</v>
      </c>
      <c r="M287" s="381">
        <v>1</v>
      </c>
      <c r="N287" s="377">
        <v>18</v>
      </c>
      <c r="O287" s="378" t="s">
        <v>167</v>
      </c>
      <c r="P287" s="378" t="s">
        <v>234</v>
      </c>
      <c r="Q287" s="378" t="s">
        <v>235</v>
      </c>
      <c r="R287" s="383" t="str">
        <f>H287&amp;"1"</f>
        <v>1001991</v>
      </c>
      <c r="S287" s="380">
        <v>1</v>
      </c>
      <c r="T287" s="378" t="s">
        <v>139</v>
      </c>
      <c r="U287" s="377">
        <v>50000</v>
      </c>
      <c r="V287" s="377">
        <f>U287*0.18</f>
        <v>9000</v>
      </c>
      <c r="W287" s="377">
        <v>0</v>
      </c>
      <c r="X287" s="384">
        <v>288</v>
      </c>
      <c r="Y287" s="385" t="s">
        <v>47</v>
      </c>
      <c r="Z287" s="386"/>
      <c r="AA287" s="387"/>
      <c r="AB287" s="388"/>
      <c r="AC287" s="379">
        <f>U287*0.5</f>
        <v>25000</v>
      </c>
      <c r="AD287" s="377"/>
      <c r="AE287" s="377"/>
      <c r="AF287" s="394" t="s">
        <v>232</v>
      </c>
      <c r="AG287" s="389">
        <v>8</v>
      </c>
      <c r="AH287" s="390">
        <v>13</v>
      </c>
      <c r="AI287" s="391" t="s">
        <v>229</v>
      </c>
      <c r="AJ287" s="378"/>
      <c r="AK287" s="378"/>
      <c r="AL287" s="383">
        <v>0</v>
      </c>
      <c r="AM287" s="380" t="s">
        <v>50</v>
      </c>
      <c r="AN287" s="377" t="s">
        <v>51</v>
      </c>
      <c r="AO287" s="377"/>
      <c r="AP287" s="383"/>
      <c r="AQ287" s="383"/>
      <c r="AR287" s="383"/>
      <c r="AS287" s="380" t="s">
        <v>99</v>
      </c>
    </row>
    <row r="288" spans="1:45" x14ac:dyDescent="0.3">
      <c r="A288" s="375">
        <v>24</v>
      </c>
      <c r="B288" s="376"/>
      <c r="C288" s="377" t="str">
        <f t="shared" ref="C288:C291" si="202">"1000"&amp;A288</f>
        <v>100024</v>
      </c>
      <c r="D288" s="377" t="str">
        <f t="shared" ref="D288:D291" si="203">"1000"&amp;A288&amp;"/13"</f>
        <v>100024/13</v>
      </c>
      <c r="E288" s="378" t="s">
        <v>251</v>
      </c>
      <c r="F288" s="378" t="s">
        <v>252</v>
      </c>
      <c r="G288" s="377">
        <v>1</v>
      </c>
      <c r="H288" s="379">
        <v>100200</v>
      </c>
      <c r="I288" s="380" t="str">
        <f t="shared" ref="I288:I291" si="204">"Б-"&amp;H288&amp;"-13"</f>
        <v>Б-100200-13</v>
      </c>
      <c r="J288" s="381">
        <v>2</v>
      </c>
      <c r="K288" s="377">
        <v>7</v>
      </c>
      <c r="L288" s="377" t="s">
        <v>42</v>
      </c>
      <c r="M288" s="381">
        <v>1</v>
      </c>
      <c r="N288" s="377">
        <v>18</v>
      </c>
      <c r="O288" s="378" t="s">
        <v>168</v>
      </c>
      <c r="P288" s="378" t="s">
        <v>234</v>
      </c>
      <c r="Q288" s="378" t="s">
        <v>235</v>
      </c>
      <c r="R288" s="383" t="str">
        <f t="shared" ref="R288:R291" si="205">H288&amp;"1"</f>
        <v>1002001</v>
      </c>
      <c r="S288" s="380">
        <v>1</v>
      </c>
      <c r="T288" s="378" t="s">
        <v>140</v>
      </c>
      <c r="U288" s="377">
        <v>50000</v>
      </c>
      <c r="V288" s="377">
        <f t="shared" ref="V288:V291" si="206">U288*0.18</f>
        <v>9000</v>
      </c>
      <c r="W288" s="377">
        <v>0</v>
      </c>
      <c r="X288" s="384">
        <v>289</v>
      </c>
      <c r="Y288" s="385" t="s">
        <v>47</v>
      </c>
      <c r="Z288" s="386"/>
      <c r="AA288" s="387"/>
      <c r="AB288" s="429"/>
      <c r="AC288" s="379">
        <f t="shared" ref="AC288" si="207">U288*0.5</f>
        <v>25000</v>
      </c>
      <c r="AD288" s="377"/>
      <c r="AE288" s="377"/>
      <c r="AF288" s="394" t="s">
        <v>232</v>
      </c>
      <c r="AG288" s="389">
        <v>8</v>
      </c>
      <c r="AH288" s="395">
        <v>7</v>
      </c>
      <c r="AI288" s="391" t="s">
        <v>229</v>
      </c>
      <c r="AJ288" s="378"/>
      <c r="AK288" s="378"/>
      <c r="AL288" s="383">
        <v>0</v>
      </c>
      <c r="AM288" s="380" t="s">
        <v>50</v>
      </c>
      <c r="AN288" s="377" t="s">
        <v>51</v>
      </c>
      <c r="AO288" s="377"/>
      <c r="AP288" s="383"/>
      <c r="AQ288" s="383"/>
      <c r="AR288" s="383"/>
      <c r="AS288" t="s">
        <v>100</v>
      </c>
    </row>
    <row r="289" spans="1:45" x14ac:dyDescent="0.3">
      <c r="A289" s="375">
        <v>24</v>
      </c>
      <c r="B289" s="376"/>
      <c r="C289" s="377" t="str">
        <f t="shared" si="202"/>
        <v>100024</v>
      </c>
      <c r="D289" s="377" t="str">
        <f t="shared" si="203"/>
        <v>100024/13</v>
      </c>
      <c r="E289" s="378" t="s">
        <v>251</v>
      </c>
      <c r="F289" s="378" t="s">
        <v>252</v>
      </c>
      <c r="G289" s="377">
        <v>1</v>
      </c>
      <c r="H289" s="379">
        <v>100201</v>
      </c>
      <c r="I289" s="380" t="str">
        <f t="shared" si="204"/>
        <v>Б-100201-13</v>
      </c>
      <c r="J289" s="381">
        <v>2</v>
      </c>
      <c r="K289" s="377">
        <v>7</v>
      </c>
      <c r="L289" s="377" t="s">
        <v>42</v>
      </c>
      <c r="M289" s="381">
        <v>1</v>
      </c>
      <c r="N289" s="377">
        <v>18</v>
      </c>
      <c r="O289" s="378" t="s">
        <v>168</v>
      </c>
      <c r="P289" s="378" t="s">
        <v>234</v>
      </c>
      <c r="Q289" s="378" t="s">
        <v>235</v>
      </c>
      <c r="R289" s="383" t="str">
        <f t="shared" si="205"/>
        <v>1002011</v>
      </c>
      <c r="S289" s="380">
        <v>1</v>
      </c>
      <c r="T289" s="378" t="s">
        <v>140</v>
      </c>
      <c r="U289" s="377">
        <v>50000</v>
      </c>
      <c r="V289" s="377">
        <f t="shared" si="206"/>
        <v>9000</v>
      </c>
      <c r="W289" s="377">
        <v>0</v>
      </c>
      <c r="X289" s="384">
        <v>290</v>
      </c>
      <c r="Y289" s="385" t="s">
        <v>47</v>
      </c>
      <c r="Z289" s="386"/>
      <c r="AA289" s="387"/>
      <c r="AB289" s="429"/>
      <c r="AC289" s="379">
        <v>100000</v>
      </c>
      <c r="AD289" s="377"/>
      <c r="AE289" s="377"/>
      <c r="AF289" s="394" t="s">
        <v>232</v>
      </c>
      <c r="AG289" s="389">
        <v>8</v>
      </c>
      <c r="AH289" s="395">
        <v>7</v>
      </c>
      <c r="AI289" s="391" t="s">
        <v>229</v>
      </c>
      <c r="AJ289" s="378"/>
      <c r="AK289" s="378"/>
      <c r="AL289" s="383">
        <v>0</v>
      </c>
      <c r="AM289" s="380" t="s">
        <v>50</v>
      </c>
      <c r="AN289" s="377" t="s">
        <v>51</v>
      </c>
      <c r="AO289" s="377"/>
      <c r="AP289" s="383"/>
      <c r="AQ289" s="383"/>
      <c r="AR289" s="383"/>
    </row>
    <row r="290" spans="1:45" x14ac:dyDescent="0.3">
      <c r="A290" s="375">
        <v>24</v>
      </c>
      <c r="B290" s="376"/>
      <c r="C290" s="377" t="str">
        <f t="shared" si="202"/>
        <v>100024</v>
      </c>
      <c r="D290" s="377" t="str">
        <f t="shared" si="203"/>
        <v>100024/13</v>
      </c>
      <c r="E290" s="378" t="s">
        <v>251</v>
      </c>
      <c r="F290" s="378" t="s">
        <v>252</v>
      </c>
      <c r="G290" s="377">
        <v>1</v>
      </c>
      <c r="H290" s="379">
        <v>100202</v>
      </c>
      <c r="I290" s="380" t="str">
        <f t="shared" si="204"/>
        <v>Б-100202-13</v>
      </c>
      <c r="J290" s="381">
        <v>2</v>
      </c>
      <c r="K290" s="382">
        <v>11</v>
      </c>
      <c r="L290" s="377" t="s">
        <v>42</v>
      </c>
      <c r="M290" s="381">
        <v>1</v>
      </c>
      <c r="N290" s="377">
        <v>18</v>
      </c>
      <c r="O290" s="378" t="s">
        <v>169</v>
      </c>
      <c r="P290" s="378" t="s">
        <v>234</v>
      </c>
      <c r="Q290" s="378" t="s">
        <v>235</v>
      </c>
      <c r="R290" s="383" t="str">
        <f t="shared" si="205"/>
        <v>1002021</v>
      </c>
      <c r="S290" s="380">
        <v>1</v>
      </c>
      <c r="T290" s="378" t="s">
        <v>141</v>
      </c>
      <c r="U290" s="377">
        <v>50000</v>
      </c>
      <c r="V290" s="377">
        <f t="shared" si="206"/>
        <v>9000</v>
      </c>
      <c r="W290" s="377">
        <v>0</v>
      </c>
      <c r="X290" s="384">
        <v>291</v>
      </c>
      <c r="Y290" s="385" t="s">
        <v>47</v>
      </c>
      <c r="Z290" s="386"/>
      <c r="AA290" s="396">
        <f>SUM(AC287:AC291)/1.18</f>
        <v>169491.52542372883</v>
      </c>
      <c r="AB290" s="396"/>
      <c r="AC290" s="379">
        <f t="shared" ref="AC290:AC291" si="208">U290*0.5</f>
        <v>25000</v>
      </c>
      <c r="AD290" s="377"/>
      <c r="AE290" s="377"/>
      <c r="AF290" s="394" t="s">
        <v>232</v>
      </c>
      <c r="AG290" s="389">
        <v>8</v>
      </c>
      <c r="AH290" s="397">
        <v>20</v>
      </c>
      <c r="AI290" s="391" t="s">
        <v>229</v>
      </c>
      <c r="AJ290" s="378"/>
      <c r="AK290" s="378"/>
      <c r="AL290" s="383">
        <v>0</v>
      </c>
      <c r="AM290" s="380" t="s">
        <v>50</v>
      </c>
      <c r="AN290" s="377" t="s">
        <v>51</v>
      </c>
      <c r="AO290" s="377"/>
      <c r="AP290" s="383"/>
      <c r="AQ290" s="383"/>
      <c r="AR290" s="383"/>
    </row>
    <row r="291" spans="1:45" x14ac:dyDescent="0.3">
      <c r="A291" s="375">
        <v>24</v>
      </c>
      <c r="B291" s="376"/>
      <c r="C291" s="377" t="str">
        <f t="shared" si="202"/>
        <v>100024</v>
      </c>
      <c r="D291" s="377" t="str">
        <f t="shared" si="203"/>
        <v>100024/13</v>
      </c>
      <c r="E291" s="378" t="s">
        <v>251</v>
      </c>
      <c r="F291" s="378" t="s">
        <v>252</v>
      </c>
      <c r="G291" s="377">
        <v>1</v>
      </c>
      <c r="H291" s="379">
        <v>100203</v>
      </c>
      <c r="I291" s="380" t="str">
        <f t="shared" si="204"/>
        <v>Б-100203-13</v>
      </c>
      <c r="J291" s="381">
        <v>2</v>
      </c>
      <c r="K291" s="398">
        <v>1</v>
      </c>
      <c r="L291" s="377" t="s">
        <v>42</v>
      </c>
      <c r="M291" s="381">
        <v>1</v>
      </c>
      <c r="N291" s="377">
        <v>18</v>
      </c>
      <c r="O291" s="378" t="s">
        <v>170</v>
      </c>
      <c r="P291" s="378" t="s">
        <v>234</v>
      </c>
      <c r="Q291" s="378" t="s">
        <v>235</v>
      </c>
      <c r="R291" s="383" t="str">
        <f t="shared" si="205"/>
        <v>1002031</v>
      </c>
      <c r="S291" s="380">
        <v>1</v>
      </c>
      <c r="T291" s="378" t="s">
        <v>142</v>
      </c>
      <c r="U291" s="377">
        <v>50000</v>
      </c>
      <c r="V291" s="377">
        <f t="shared" si="206"/>
        <v>9000</v>
      </c>
      <c r="W291" s="377">
        <v>0</v>
      </c>
      <c r="X291" s="384">
        <v>292</v>
      </c>
      <c r="Y291" s="385" t="s">
        <v>47</v>
      </c>
      <c r="Z291" s="386">
        <f>SUM(U287:U291)-SUM(V287:V291)</f>
        <v>205000</v>
      </c>
      <c r="AA291" s="396">
        <v>169491</v>
      </c>
      <c r="AB291" s="396">
        <f>Z291-AA291</f>
        <v>35509</v>
      </c>
      <c r="AC291" s="379">
        <f t="shared" si="208"/>
        <v>25000</v>
      </c>
      <c r="AD291" s="377"/>
      <c r="AE291" s="377"/>
      <c r="AF291" s="394" t="s">
        <v>232</v>
      </c>
      <c r="AG291" s="389">
        <v>8</v>
      </c>
      <c r="AH291" s="397">
        <v>13</v>
      </c>
      <c r="AI291" s="391" t="s">
        <v>229</v>
      </c>
      <c r="AJ291" s="378"/>
      <c r="AK291" s="378"/>
      <c r="AL291" s="383">
        <v>0</v>
      </c>
      <c r="AM291" s="380" t="s">
        <v>50</v>
      </c>
      <c r="AN291" s="377" t="s">
        <v>51</v>
      </c>
      <c r="AO291" s="377"/>
      <c r="AP291" s="383"/>
      <c r="AQ291" s="383"/>
      <c r="AR291" s="383"/>
    </row>
    <row r="292" spans="1:45" x14ac:dyDescent="0.3">
      <c r="A292" s="375">
        <v>24</v>
      </c>
      <c r="B292" s="376"/>
      <c r="C292" s="377" t="str">
        <f>"1000"&amp;A292</f>
        <v>100024</v>
      </c>
      <c r="D292" s="377" t="str">
        <f>"1000"&amp;A292&amp;"/13"</f>
        <v>100024/13</v>
      </c>
      <c r="E292" s="378" t="s">
        <v>251</v>
      </c>
      <c r="F292" s="378" t="s">
        <v>252</v>
      </c>
      <c r="G292" s="377">
        <v>1</v>
      </c>
      <c r="H292" s="379">
        <v>100204</v>
      </c>
      <c r="I292" s="380" t="str">
        <f>"Б-"&amp;H292&amp;"-13"</f>
        <v>Б-100204-13</v>
      </c>
      <c r="J292" s="381">
        <v>2</v>
      </c>
      <c r="K292" s="377">
        <v>7</v>
      </c>
      <c r="L292" s="377" t="s">
        <v>42</v>
      </c>
      <c r="M292" s="381">
        <v>1</v>
      </c>
      <c r="N292" s="377">
        <v>18</v>
      </c>
      <c r="O292" s="378" t="s">
        <v>167</v>
      </c>
      <c r="P292" s="378" t="s">
        <v>234</v>
      </c>
      <c r="Q292" s="378" t="s">
        <v>235</v>
      </c>
      <c r="R292" s="383" t="str">
        <f>H292&amp;"1"</f>
        <v>1002041</v>
      </c>
      <c r="S292" s="380">
        <v>1</v>
      </c>
      <c r="T292" s="399" t="s">
        <v>147</v>
      </c>
      <c r="U292" s="377">
        <v>50000</v>
      </c>
      <c r="V292" s="377">
        <f>U292*0.18</f>
        <v>9000</v>
      </c>
      <c r="W292" s="377">
        <v>0</v>
      </c>
      <c r="X292" s="384">
        <v>293</v>
      </c>
      <c r="Y292" s="385" t="s">
        <v>47</v>
      </c>
      <c r="Z292" s="386"/>
      <c r="AA292" s="387"/>
      <c r="AB292" s="388"/>
      <c r="AC292" s="379">
        <f>U292*0.5</f>
        <v>25000</v>
      </c>
      <c r="AD292" s="377"/>
      <c r="AE292" s="377"/>
      <c r="AF292" s="399" t="s">
        <v>423</v>
      </c>
      <c r="AG292" s="389">
        <v>8</v>
      </c>
      <c r="AH292" s="390">
        <v>13</v>
      </c>
      <c r="AI292" s="391" t="s">
        <v>229</v>
      </c>
      <c r="AJ292" s="378"/>
      <c r="AK292" s="378"/>
      <c r="AL292" s="383">
        <v>0</v>
      </c>
      <c r="AM292" s="380" t="s">
        <v>50</v>
      </c>
      <c r="AN292" s="377" t="s">
        <v>51</v>
      </c>
      <c r="AO292" s="377"/>
      <c r="AP292" s="383"/>
      <c r="AQ292" s="383"/>
      <c r="AR292" s="383"/>
    </row>
    <row r="293" spans="1:45" x14ac:dyDescent="0.3">
      <c r="A293" s="375">
        <v>24</v>
      </c>
      <c r="B293" s="376"/>
      <c r="C293" s="377" t="str">
        <f t="shared" ref="C293:C296" si="209">"1000"&amp;A293</f>
        <v>100024</v>
      </c>
      <c r="D293" s="377" t="str">
        <f t="shared" ref="D293:D296" si="210">"1000"&amp;A293&amp;"/13"</f>
        <v>100024/13</v>
      </c>
      <c r="E293" s="378" t="s">
        <v>251</v>
      </c>
      <c r="F293" s="378" t="s">
        <v>252</v>
      </c>
      <c r="G293" s="377">
        <v>1</v>
      </c>
      <c r="H293" s="379">
        <v>100205</v>
      </c>
      <c r="I293" s="380" t="str">
        <f t="shared" ref="I293:I296" si="211">"Б-"&amp;H293&amp;"-13"</f>
        <v>Б-100205-13</v>
      </c>
      <c r="J293" s="381">
        <v>2</v>
      </c>
      <c r="K293" s="398">
        <v>12</v>
      </c>
      <c r="L293" s="377" t="s">
        <v>42</v>
      </c>
      <c r="M293" s="381">
        <v>1</v>
      </c>
      <c r="N293" s="377">
        <v>18</v>
      </c>
      <c r="O293" s="378" t="s">
        <v>168</v>
      </c>
      <c r="P293" s="378" t="s">
        <v>234</v>
      </c>
      <c r="Q293" s="378" t="s">
        <v>235</v>
      </c>
      <c r="R293" s="383" t="str">
        <f t="shared" ref="R293:R296" si="212">H293&amp;"1"</f>
        <v>1002051</v>
      </c>
      <c r="S293" s="380">
        <v>1</v>
      </c>
      <c r="T293" s="399" t="s">
        <v>148</v>
      </c>
      <c r="U293" s="377">
        <v>50000</v>
      </c>
      <c r="V293" s="377">
        <f t="shared" ref="V293:V296" si="213">U293*0.18</f>
        <v>9000</v>
      </c>
      <c r="W293" s="377">
        <v>0</v>
      </c>
      <c r="X293" s="384">
        <v>294</v>
      </c>
      <c r="Y293" s="385" t="s">
        <v>47</v>
      </c>
      <c r="Z293" s="386"/>
      <c r="AA293" s="387"/>
      <c r="AB293" s="429"/>
      <c r="AC293" s="379">
        <f t="shared" ref="AC293:AC296" si="214">U293*0.5</f>
        <v>25000</v>
      </c>
      <c r="AD293" s="377"/>
      <c r="AE293" s="377"/>
      <c r="AF293" s="399" t="s">
        <v>423</v>
      </c>
      <c r="AG293" s="389">
        <v>8</v>
      </c>
      <c r="AH293" s="395">
        <v>7</v>
      </c>
      <c r="AI293" s="391" t="s">
        <v>229</v>
      </c>
      <c r="AJ293" s="378"/>
      <c r="AK293" s="378"/>
      <c r="AL293" s="383">
        <v>0</v>
      </c>
      <c r="AM293" s="380" t="s">
        <v>50</v>
      </c>
      <c r="AN293" s="377" t="s">
        <v>51</v>
      </c>
      <c r="AO293" s="377"/>
      <c r="AP293" s="383"/>
      <c r="AQ293" s="383"/>
      <c r="AR293" s="383"/>
    </row>
    <row r="294" spans="1:45" x14ac:dyDescent="0.3">
      <c r="A294" s="375">
        <v>24</v>
      </c>
      <c r="B294" s="376"/>
      <c r="C294" s="377" t="str">
        <f t="shared" si="209"/>
        <v>100024</v>
      </c>
      <c r="D294" s="377" t="str">
        <f t="shared" si="210"/>
        <v>100024/13</v>
      </c>
      <c r="E294" s="378" t="s">
        <v>251</v>
      </c>
      <c r="F294" s="378" t="s">
        <v>252</v>
      </c>
      <c r="G294" s="377">
        <v>1</v>
      </c>
      <c r="H294" s="379">
        <v>100206</v>
      </c>
      <c r="I294" s="380" t="str">
        <f t="shared" si="211"/>
        <v>Б-100206-13</v>
      </c>
      <c r="J294" s="381">
        <v>2</v>
      </c>
      <c r="K294" s="377">
        <v>7</v>
      </c>
      <c r="L294" s="377" t="s">
        <v>42</v>
      </c>
      <c r="M294" s="381">
        <v>1</v>
      </c>
      <c r="N294" s="377">
        <v>18</v>
      </c>
      <c r="O294" s="378" t="s">
        <v>168</v>
      </c>
      <c r="P294" s="378" t="s">
        <v>234</v>
      </c>
      <c r="Q294" s="378" t="s">
        <v>235</v>
      </c>
      <c r="R294" s="383" t="str">
        <f t="shared" si="212"/>
        <v>1002061</v>
      </c>
      <c r="S294" s="380">
        <v>1</v>
      </c>
      <c r="T294" s="399" t="s">
        <v>148</v>
      </c>
      <c r="U294" s="377">
        <v>50000</v>
      </c>
      <c r="V294" s="377">
        <f t="shared" si="213"/>
        <v>9000</v>
      </c>
      <c r="W294" s="377">
        <v>0</v>
      </c>
      <c r="X294" s="384">
        <v>295</v>
      </c>
      <c r="Y294" s="385" t="s">
        <v>47</v>
      </c>
      <c r="Z294" s="386"/>
      <c r="AA294" s="387"/>
      <c r="AB294" s="429"/>
      <c r="AC294" s="379">
        <f t="shared" si="214"/>
        <v>25000</v>
      </c>
      <c r="AD294" s="377"/>
      <c r="AE294" s="377"/>
      <c r="AF294" s="399" t="s">
        <v>423</v>
      </c>
      <c r="AG294" s="389">
        <v>8</v>
      </c>
      <c r="AH294" s="395">
        <v>7</v>
      </c>
      <c r="AI294" s="391" t="s">
        <v>229</v>
      </c>
      <c r="AJ294" s="378"/>
      <c r="AK294" s="378"/>
      <c r="AL294" s="383">
        <v>0</v>
      </c>
      <c r="AM294" s="380" t="s">
        <v>50</v>
      </c>
      <c r="AN294" s="377" t="s">
        <v>51</v>
      </c>
      <c r="AO294" s="377"/>
      <c r="AP294" s="383"/>
      <c r="AQ294" s="383"/>
      <c r="AR294" s="383"/>
    </row>
    <row r="295" spans="1:45" x14ac:dyDescent="0.3">
      <c r="A295" s="375">
        <v>24</v>
      </c>
      <c r="B295" s="376"/>
      <c r="C295" s="377" t="str">
        <f t="shared" si="209"/>
        <v>100024</v>
      </c>
      <c r="D295" s="377" t="str">
        <f t="shared" si="210"/>
        <v>100024/13</v>
      </c>
      <c r="E295" s="378" t="s">
        <v>251</v>
      </c>
      <c r="F295" s="378" t="s">
        <v>252</v>
      </c>
      <c r="G295" s="377">
        <v>1</v>
      </c>
      <c r="H295" s="379">
        <v>100207</v>
      </c>
      <c r="I295" s="380" t="str">
        <f t="shared" si="211"/>
        <v>Б-100207-13</v>
      </c>
      <c r="J295" s="381">
        <v>2</v>
      </c>
      <c r="K295" s="398">
        <v>11</v>
      </c>
      <c r="L295" s="377" t="s">
        <v>42</v>
      </c>
      <c r="M295" s="381">
        <v>1</v>
      </c>
      <c r="N295" s="377">
        <v>18</v>
      </c>
      <c r="O295" s="378" t="s">
        <v>169</v>
      </c>
      <c r="P295" s="378" t="s">
        <v>234</v>
      </c>
      <c r="Q295" s="378" t="s">
        <v>235</v>
      </c>
      <c r="R295" s="383" t="str">
        <f t="shared" si="212"/>
        <v>1002071</v>
      </c>
      <c r="S295" s="380">
        <v>1</v>
      </c>
      <c r="T295" s="399" t="s">
        <v>149</v>
      </c>
      <c r="U295" s="377">
        <v>50000</v>
      </c>
      <c r="V295" s="377">
        <f t="shared" si="213"/>
        <v>9000</v>
      </c>
      <c r="W295" s="377">
        <v>0</v>
      </c>
      <c r="X295" s="384">
        <v>296</v>
      </c>
      <c r="Y295" s="385" t="s">
        <v>47</v>
      </c>
      <c r="Z295" s="386"/>
      <c r="AA295" s="396">
        <f>SUM(AC292:AC296)/1.18</f>
        <v>105932.20338983051</v>
      </c>
      <c r="AB295" s="396"/>
      <c r="AC295" s="379">
        <f t="shared" si="214"/>
        <v>25000</v>
      </c>
      <c r="AD295" s="377"/>
      <c r="AE295" s="377"/>
      <c r="AF295" s="399" t="s">
        <v>423</v>
      </c>
      <c r="AG295" s="389">
        <v>8</v>
      </c>
      <c r="AH295" s="397">
        <v>20</v>
      </c>
      <c r="AI295" s="391" t="s">
        <v>229</v>
      </c>
      <c r="AJ295" s="378"/>
      <c r="AK295" s="378"/>
      <c r="AL295" s="383">
        <v>0</v>
      </c>
      <c r="AM295" s="380" t="s">
        <v>50</v>
      </c>
      <c r="AN295" s="377" t="s">
        <v>51</v>
      </c>
      <c r="AO295" s="377"/>
      <c r="AP295" s="383"/>
      <c r="AQ295" s="383"/>
      <c r="AR295" s="383"/>
    </row>
    <row r="296" spans="1:45" x14ac:dyDescent="0.3">
      <c r="A296" s="375">
        <v>24</v>
      </c>
      <c r="B296" s="376"/>
      <c r="C296" s="377" t="str">
        <f t="shared" si="209"/>
        <v>100024</v>
      </c>
      <c r="D296" s="377" t="str">
        <f t="shared" si="210"/>
        <v>100024/13</v>
      </c>
      <c r="E296" s="378" t="s">
        <v>251</v>
      </c>
      <c r="F296" s="378" t="s">
        <v>252</v>
      </c>
      <c r="G296" s="377">
        <v>1</v>
      </c>
      <c r="H296" s="379">
        <v>100208</v>
      </c>
      <c r="I296" s="380" t="str">
        <f t="shared" si="211"/>
        <v>Б-100208-13</v>
      </c>
      <c r="J296" s="381">
        <v>2</v>
      </c>
      <c r="K296" s="398">
        <v>1</v>
      </c>
      <c r="L296" s="377" t="s">
        <v>42</v>
      </c>
      <c r="M296" s="381">
        <v>1</v>
      </c>
      <c r="N296" s="377">
        <v>18</v>
      </c>
      <c r="O296" s="378" t="s">
        <v>170</v>
      </c>
      <c r="P296" s="378" t="s">
        <v>234</v>
      </c>
      <c r="Q296" s="378" t="s">
        <v>235</v>
      </c>
      <c r="R296" s="383" t="str">
        <f t="shared" si="212"/>
        <v>1002081</v>
      </c>
      <c r="S296" s="380">
        <v>1</v>
      </c>
      <c r="T296" s="401" t="s">
        <v>150</v>
      </c>
      <c r="U296" s="377">
        <v>50000</v>
      </c>
      <c r="V296" s="377">
        <f t="shared" si="213"/>
        <v>9000</v>
      </c>
      <c r="W296" s="377">
        <v>0</v>
      </c>
      <c r="X296" s="384">
        <v>297</v>
      </c>
      <c r="Y296" s="385" t="s">
        <v>47</v>
      </c>
      <c r="Z296" s="386">
        <f>SUM(U292:U296)-SUM(V292:V296)</f>
        <v>205000</v>
      </c>
      <c r="AA296" s="387">
        <v>105932.20338983051</v>
      </c>
      <c r="AB296" s="396">
        <f>Z296-AA296</f>
        <v>99067.796610169491</v>
      </c>
      <c r="AC296" s="379">
        <f t="shared" si="214"/>
        <v>25000</v>
      </c>
      <c r="AD296" s="377"/>
      <c r="AE296" s="377"/>
      <c r="AF296" s="399" t="s">
        <v>423</v>
      </c>
      <c r="AG296" s="389">
        <v>8</v>
      </c>
      <c r="AH296" s="397">
        <v>13</v>
      </c>
      <c r="AI296" s="391" t="s">
        <v>229</v>
      </c>
      <c r="AJ296" s="378"/>
      <c r="AK296" s="378"/>
      <c r="AL296" s="383">
        <v>0</v>
      </c>
      <c r="AM296" s="380" t="s">
        <v>50</v>
      </c>
      <c r="AN296" s="377" t="s">
        <v>51</v>
      </c>
      <c r="AO296" s="377"/>
      <c r="AP296" s="383"/>
      <c r="AQ296" s="383"/>
      <c r="AR296" s="383"/>
    </row>
    <row r="297" spans="1:45" x14ac:dyDescent="0.3">
      <c r="A297" s="375">
        <v>24</v>
      </c>
      <c r="B297" s="376"/>
      <c r="C297" s="377" t="str">
        <f>"1000"&amp;A297</f>
        <v>100024</v>
      </c>
      <c r="D297" s="377" t="str">
        <f>"1000"&amp;A297&amp;"/13"</f>
        <v>100024/13</v>
      </c>
      <c r="E297" s="378" t="s">
        <v>251</v>
      </c>
      <c r="F297" s="378" t="s">
        <v>252</v>
      </c>
      <c r="G297" s="377">
        <v>1</v>
      </c>
      <c r="H297" s="379">
        <v>100209</v>
      </c>
      <c r="I297" s="380" t="str">
        <f>"Б-"&amp;H297&amp;"-13"</f>
        <v>Б-100209-13</v>
      </c>
      <c r="J297" s="381">
        <v>2</v>
      </c>
      <c r="K297" s="377">
        <v>7</v>
      </c>
      <c r="L297" s="377" t="s">
        <v>42</v>
      </c>
      <c r="M297" s="381">
        <v>1</v>
      </c>
      <c r="N297" s="377">
        <v>18</v>
      </c>
      <c r="O297" s="378" t="s">
        <v>167</v>
      </c>
      <c r="P297" s="378" t="s">
        <v>234</v>
      </c>
      <c r="Q297" s="378" t="s">
        <v>235</v>
      </c>
      <c r="R297" s="383" t="str">
        <f>H297&amp;"1"</f>
        <v>1002091</v>
      </c>
      <c r="S297" s="380">
        <v>1</v>
      </c>
      <c r="T297" s="394" t="s">
        <v>152</v>
      </c>
      <c r="U297" s="377">
        <v>50000</v>
      </c>
      <c r="V297" s="377">
        <f>U297*0.18</f>
        <v>9000</v>
      </c>
      <c r="W297" s="377">
        <v>0</v>
      </c>
      <c r="X297" s="384">
        <v>298</v>
      </c>
      <c r="Y297" s="385" t="s">
        <v>47</v>
      </c>
      <c r="Z297" s="386"/>
      <c r="AA297" s="387"/>
      <c r="AB297" s="388"/>
      <c r="AC297" s="379">
        <f>U297*0.5</f>
        <v>25000</v>
      </c>
      <c r="AD297" s="377"/>
      <c r="AE297" s="377"/>
      <c r="AF297" s="394" t="s">
        <v>545</v>
      </c>
      <c r="AG297" s="389">
        <v>8</v>
      </c>
      <c r="AH297" s="390">
        <v>13</v>
      </c>
      <c r="AI297" s="391" t="s">
        <v>229</v>
      </c>
      <c r="AJ297" s="378"/>
      <c r="AK297" s="378"/>
      <c r="AL297" s="383">
        <v>0</v>
      </c>
      <c r="AM297" s="380" t="s">
        <v>50</v>
      </c>
      <c r="AN297" s="377" t="s">
        <v>51</v>
      </c>
      <c r="AO297" s="377"/>
      <c r="AP297" s="383"/>
      <c r="AQ297" s="383"/>
      <c r="AR297" s="383"/>
    </row>
    <row r="298" spans="1:45" x14ac:dyDescent="0.3">
      <c r="A298" s="375">
        <v>24</v>
      </c>
      <c r="B298" s="376"/>
      <c r="C298" s="377" t="str">
        <f t="shared" ref="C298:C301" si="215">"1000"&amp;A298</f>
        <v>100024</v>
      </c>
      <c r="D298" s="377" t="str">
        <f t="shared" ref="D298:D301" si="216">"1000"&amp;A298&amp;"/13"</f>
        <v>100024/13</v>
      </c>
      <c r="E298" s="378" t="s">
        <v>251</v>
      </c>
      <c r="F298" s="378" t="s">
        <v>252</v>
      </c>
      <c r="G298" s="377">
        <v>1</v>
      </c>
      <c r="H298" s="379">
        <v>100210</v>
      </c>
      <c r="I298" s="380" t="str">
        <f t="shared" ref="I298:I301" si="217">"Б-"&amp;H298&amp;"-13"</f>
        <v>Б-100210-13</v>
      </c>
      <c r="J298" s="381">
        <v>2</v>
      </c>
      <c r="K298" s="382">
        <v>3</v>
      </c>
      <c r="L298" s="377" t="s">
        <v>42</v>
      </c>
      <c r="M298" s="381">
        <v>1</v>
      </c>
      <c r="N298" s="377">
        <v>18</v>
      </c>
      <c r="O298" s="378" t="s">
        <v>168</v>
      </c>
      <c r="P298" s="378" t="s">
        <v>234</v>
      </c>
      <c r="Q298" s="378" t="s">
        <v>235</v>
      </c>
      <c r="R298" s="383" t="str">
        <f t="shared" ref="R298:R301" si="218">H298&amp;"1"</f>
        <v>1002101</v>
      </c>
      <c r="S298" s="380">
        <v>1</v>
      </c>
      <c r="T298" s="394" t="s">
        <v>153</v>
      </c>
      <c r="U298" s="377">
        <v>50000</v>
      </c>
      <c r="V298" s="377">
        <f t="shared" ref="V298:V301" si="219">U298*0.18</f>
        <v>9000</v>
      </c>
      <c r="W298" s="377">
        <v>0</v>
      </c>
      <c r="X298" s="384">
        <v>299</v>
      </c>
      <c r="Y298" s="385" t="s">
        <v>47</v>
      </c>
      <c r="Z298" s="386"/>
      <c r="AA298" s="387"/>
      <c r="AB298" s="429"/>
      <c r="AC298" s="379">
        <f t="shared" ref="AC298:AC299" si="220">U298*0.5</f>
        <v>25000</v>
      </c>
      <c r="AD298" s="377"/>
      <c r="AE298" s="377"/>
      <c r="AF298" s="394" t="s">
        <v>545</v>
      </c>
      <c r="AG298" s="389">
        <v>8</v>
      </c>
      <c r="AH298" s="395">
        <v>7</v>
      </c>
      <c r="AI298" s="391" t="s">
        <v>229</v>
      </c>
      <c r="AJ298" s="378"/>
      <c r="AK298" s="378"/>
      <c r="AL298" s="383">
        <v>0</v>
      </c>
      <c r="AM298" s="380" t="s">
        <v>50</v>
      </c>
      <c r="AN298" s="377" t="s">
        <v>51</v>
      </c>
      <c r="AO298" s="377"/>
      <c r="AP298" s="383"/>
      <c r="AQ298" s="383"/>
      <c r="AR298" s="383"/>
    </row>
    <row r="299" spans="1:45" x14ac:dyDescent="0.3">
      <c r="A299" s="375">
        <v>24</v>
      </c>
      <c r="B299" s="376"/>
      <c r="C299" s="377" t="str">
        <f t="shared" si="215"/>
        <v>100024</v>
      </c>
      <c r="D299" s="377" t="str">
        <f t="shared" si="216"/>
        <v>100024/13</v>
      </c>
      <c r="E299" s="378" t="s">
        <v>251</v>
      </c>
      <c r="F299" s="378" t="s">
        <v>252</v>
      </c>
      <c r="G299" s="377">
        <v>1</v>
      </c>
      <c r="H299" s="379">
        <v>100211</v>
      </c>
      <c r="I299" s="380" t="str">
        <f t="shared" si="217"/>
        <v>Б-100211-13</v>
      </c>
      <c r="J299" s="381">
        <v>2</v>
      </c>
      <c r="K299" s="377">
        <v>7</v>
      </c>
      <c r="L299" s="377" t="s">
        <v>42</v>
      </c>
      <c r="M299" s="381">
        <v>1</v>
      </c>
      <c r="N299" s="377">
        <v>18</v>
      </c>
      <c r="O299" s="378" t="s">
        <v>168</v>
      </c>
      <c r="P299" s="378" t="s">
        <v>234</v>
      </c>
      <c r="Q299" s="378" t="s">
        <v>235</v>
      </c>
      <c r="R299" s="383" t="str">
        <f t="shared" si="218"/>
        <v>1002111</v>
      </c>
      <c r="S299" s="380">
        <v>1</v>
      </c>
      <c r="T299" s="394" t="s">
        <v>154</v>
      </c>
      <c r="U299" s="377">
        <v>50000</v>
      </c>
      <c r="V299" s="377">
        <f t="shared" si="219"/>
        <v>9000</v>
      </c>
      <c r="W299" s="377">
        <v>0</v>
      </c>
      <c r="X299" s="384">
        <v>300</v>
      </c>
      <c r="Y299" s="385" t="s">
        <v>47</v>
      </c>
      <c r="Z299" s="386"/>
      <c r="AA299" s="387"/>
      <c r="AB299" s="429"/>
      <c r="AC299" s="379">
        <f t="shared" si="220"/>
        <v>25000</v>
      </c>
      <c r="AD299" s="377"/>
      <c r="AE299" s="377"/>
      <c r="AF299" s="394" t="s">
        <v>545</v>
      </c>
      <c r="AG299" s="389">
        <v>8</v>
      </c>
      <c r="AH299" s="395">
        <v>7</v>
      </c>
      <c r="AI299" s="391" t="s">
        <v>229</v>
      </c>
      <c r="AJ299" s="378"/>
      <c r="AK299" s="378"/>
      <c r="AL299" s="383">
        <v>0</v>
      </c>
      <c r="AM299" s="380" t="s">
        <v>50</v>
      </c>
      <c r="AN299" s="377" t="s">
        <v>51</v>
      </c>
      <c r="AO299" s="377"/>
      <c r="AP299" s="383"/>
      <c r="AQ299" s="383"/>
      <c r="AR299" s="383"/>
    </row>
    <row r="300" spans="1:45" x14ac:dyDescent="0.3">
      <c r="A300" s="375">
        <v>24</v>
      </c>
      <c r="B300" s="376"/>
      <c r="C300" s="377" t="str">
        <f t="shared" si="215"/>
        <v>100024</v>
      </c>
      <c r="D300" s="377" t="str">
        <f t="shared" si="216"/>
        <v>100024/13</v>
      </c>
      <c r="E300" s="378" t="s">
        <v>251</v>
      </c>
      <c r="F300" s="378" t="s">
        <v>252</v>
      </c>
      <c r="G300" s="377">
        <v>1</v>
      </c>
      <c r="H300" s="379">
        <v>100212</v>
      </c>
      <c r="I300" s="380" t="str">
        <f t="shared" si="217"/>
        <v>Б-100212-13</v>
      </c>
      <c r="J300" s="381">
        <v>2</v>
      </c>
      <c r="K300" s="398">
        <v>11</v>
      </c>
      <c r="L300" s="377" t="s">
        <v>42</v>
      </c>
      <c r="M300" s="381">
        <v>1</v>
      </c>
      <c r="N300" s="377">
        <v>18</v>
      </c>
      <c r="O300" s="378" t="s">
        <v>169</v>
      </c>
      <c r="P300" s="378" t="s">
        <v>234</v>
      </c>
      <c r="Q300" s="378" t="s">
        <v>235</v>
      </c>
      <c r="R300" s="383" t="str">
        <f t="shared" si="218"/>
        <v>1002121</v>
      </c>
      <c r="S300" s="380">
        <v>1</v>
      </c>
      <c r="T300" s="394" t="s">
        <v>155</v>
      </c>
      <c r="U300" s="377">
        <v>50000</v>
      </c>
      <c r="V300" s="377">
        <f t="shared" si="219"/>
        <v>9000</v>
      </c>
      <c r="W300" s="377">
        <v>0</v>
      </c>
      <c r="X300" s="384">
        <v>301</v>
      </c>
      <c r="Y300" s="385" t="s">
        <v>47</v>
      </c>
      <c r="Z300" s="386"/>
      <c r="AA300" s="396">
        <f>SUM(AC297:AC301)/1.18</f>
        <v>254237.28813559323</v>
      </c>
      <c r="AB300" s="396"/>
      <c r="AC300" s="379">
        <v>200000</v>
      </c>
      <c r="AD300" s="377"/>
      <c r="AE300" s="377"/>
      <c r="AF300" s="394" t="s">
        <v>545</v>
      </c>
      <c r="AG300" s="389">
        <v>8</v>
      </c>
      <c r="AH300" s="397">
        <v>20</v>
      </c>
      <c r="AI300" s="391" t="s">
        <v>229</v>
      </c>
      <c r="AJ300" s="378"/>
      <c r="AK300" s="378"/>
      <c r="AL300" s="383">
        <v>0</v>
      </c>
      <c r="AM300" s="380" t="s">
        <v>50</v>
      </c>
      <c r="AN300" s="377" t="s">
        <v>51</v>
      </c>
      <c r="AO300" s="377"/>
      <c r="AP300" s="383"/>
      <c r="AQ300" s="383"/>
      <c r="AR300" s="383"/>
    </row>
    <row r="301" spans="1:45" x14ac:dyDescent="0.3">
      <c r="A301" s="375">
        <v>24</v>
      </c>
      <c r="B301" s="376"/>
      <c r="C301" s="403" t="str">
        <f t="shared" si="215"/>
        <v>100024</v>
      </c>
      <c r="D301" s="403" t="str">
        <f t="shared" si="216"/>
        <v>100024/13</v>
      </c>
      <c r="E301" s="404" t="s">
        <v>251</v>
      </c>
      <c r="F301" s="404" t="s">
        <v>252</v>
      </c>
      <c r="G301" s="377">
        <v>1</v>
      </c>
      <c r="H301" s="379">
        <v>100213</v>
      </c>
      <c r="I301" s="403" t="str">
        <f t="shared" si="217"/>
        <v>Б-100213-13</v>
      </c>
      <c r="J301" s="381">
        <v>2</v>
      </c>
      <c r="K301" s="405">
        <v>1</v>
      </c>
      <c r="L301" s="403" t="s">
        <v>42</v>
      </c>
      <c r="M301" s="406">
        <v>1</v>
      </c>
      <c r="N301" s="403">
        <v>18</v>
      </c>
      <c r="O301" s="404" t="s">
        <v>170</v>
      </c>
      <c r="P301" s="404" t="s">
        <v>234</v>
      </c>
      <c r="Q301" s="404" t="s">
        <v>235</v>
      </c>
      <c r="R301" s="407" t="str">
        <f t="shared" si="218"/>
        <v>1002131</v>
      </c>
      <c r="S301" s="403">
        <v>1</v>
      </c>
      <c r="T301" s="394" t="s">
        <v>156</v>
      </c>
      <c r="U301" s="377">
        <v>50000</v>
      </c>
      <c r="V301" s="403">
        <f t="shared" si="219"/>
        <v>9000</v>
      </c>
      <c r="W301" s="403">
        <v>0</v>
      </c>
      <c r="X301" s="384">
        <v>302</v>
      </c>
      <c r="Y301" s="408" t="s">
        <v>47</v>
      </c>
      <c r="Z301" s="386">
        <f>SUM(U297:U301)-SUM(V297:V301)</f>
        <v>205000</v>
      </c>
      <c r="AA301" s="409"/>
      <c r="AB301" s="409"/>
      <c r="AC301" s="410">
        <f t="shared" ref="AC301" si="221">U301*0.5</f>
        <v>25000</v>
      </c>
      <c r="AD301" s="403"/>
      <c r="AE301" s="403"/>
      <c r="AF301" s="394" t="s">
        <v>545</v>
      </c>
      <c r="AG301" s="411">
        <v>8</v>
      </c>
      <c r="AH301" s="412">
        <v>13</v>
      </c>
      <c r="AI301" s="413" t="s">
        <v>229</v>
      </c>
      <c r="AJ301" s="404"/>
      <c r="AK301" s="404"/>
      <c r="AL301" s="407">
        <v>0</v>
      </c>
      <c r="AM301" s="403" t="s">
        <v>50</v>
      </c>
      <c r="AN301" s="403" t="s">
        <v>51</v>
      </c>
      <c r="AO301" s="403"/>
      <c r="AP301" s="407"/>
      <c r="AQ301" s="407"/>
      <c r="AR301" s="407"/>
      <c r="AS301" s="330"/>
    </row>
    <row r="302" spans="1:45" ht="15" customHeight="1" x14ac:dyDescent="0.3">
      <c r="A302" s="375">
        <v>25</v>
      </c>
      <c r="B302" s="376"/>
      <c r="C302" s="377" t="str">
        <f>"1000"&amp;A302</f>
        <v>100025</v>
      </c>
      <c r="D302" s="377" t="str">
        <f>"1000"&amp;A302&amp;"/13"</f>
        <v>100025/13</v>
      </c>
      <c r="E302" s="378" t="s">
        <v>251</v>
      </c>
      <c r="F302" s="378" t="s">
        <v>252</v>
      </c>
      <c r="G302" s="377">
        <v>1</v>
      </c>
      <c r="H302" s="379">
        <v>100214</v>
      </c>
      <c r="I302" s="380" t="str">
        <f>"Б-"&amp;H302&amp;"-13"</f>
        <v>Б-100214-13</v>
      </c>
      <c r="J302" s="381">
        <v>2</v>
      </c>
      <c r="K302" s="377">
        <v>7</v>
      </c>
      <c r="L302" s="377" t="s">
        <v>42</v>
      </c>
      <c r="M302" s="381">
        <v>1</v>
      </c>
      <c r="N302" s="377">
        <v>18</v>
      </c>
      <c r="O302" s="378" t="s">
        <v>167</v>
      </c>
      <c r="P302" s="378" t="s">
        <v>234</v>
      </c>
      <c r="Q302" s="378" t="s">
        <v>235</v>
      </c>
      <c r="R302" s="383" t="str">
        <f>H302&amp;"1"</f>
        <v>1002141</v>
      </c>
      <c r="S302" s="380">
        <v>1</v>
      </c>
      <c r="T302" s="452" t="s">
        <v>157</v>
      </c>
      <c r="U302" s="377">
        <v>30000</v>
      </c>
      <c r="V302" s="377">
        <f>U302*0.18</f>
        <v>5400</v>
      </c>
      <c r="W302" s="377">
        <v>0</v>
      </c>
      <c r="X302" s="384">
        <v>303</v>
      </c>
      <c r="Y302" s="385" t="s">
        <v>47</v>
      </c>
      <c r="Z302" s="386">
        <f t="shared" ref="Z302:Z316" si="222">U302-V302</f>
        <v>24600</v>
      </c>
      <c r="AA302" s="387"/>
      <c r="AB302" s="388"/>
      <c r="AC302" s="379">
        <f>U302*0.5</f>
        <v>15000</v>
      </c>
      <c r="AD302" s="377"/>
      <c r="AE302" s="377"/>
      <c r="AF302" s="378" t="s">
        <v>231</v>
      </c>
      <c r="AG302" s="389">
        <v>8</v>
      </c>
      <c r="AH302" s="390">
        <v>13</v>
      </c>
      <c r="AI302" s="391" t="s">
        <v>229</v>
      </c>
      <c r="AJ302" s="378"/>
      <c r="AK302" s="378"/>
      <c r="AL302" s="383">
        <v>0</v>
      </c>
      <c r="AM302" s="380" t="s">
        <v>50</v>
      </c>
      <c r="AN302" s="377" t="s">
        <v>51</v>
      </c>
      <c r="AO302" s="377"/>
      <c r="AP302" s="383"/>
      <c r="AQ302" s="383"/>
      <c r="AR302" s="383"/>
      <c r="AS302" s="416" t="s">
        <v>79</v>
      </c>
    </row>
    <row r="303" spans="1:45" ht="15" customHeight="1" x14ac:dyDescent="0.3">
      <c r="A303" s="375">
        <v>25</v>
      </c>
      <c r="B303" s="376"/>
      <c r="C303" s="377" t="str">
        <f t="shared" ref="C303:C306" si="223">"1000"&amp;A303</f>
        <v>100025</v>
      </c>
      <c r="D303" s="377" t="str">
        <f t="shared" ref="D303:D306" si="224">"1000"&amp;A303&amp;"/13"</f>
        <v>100025/13</v>
      </c>
      <c r="E303" s="378" t="s">
        <v>251</v>
      </c>
      <c r="F303" s="378" t="s">
        <v>252</v>
      </c>
      <c r="G303" s="377">
        <v>1</v>
      </c>
      <c r="H303" s="379">
        <v>100215</v>
      </c>
      <c r="I303" s="380" t="str">
        <f t="shared" ref="I303:I306" si="225">"Б-"&amp;H303&amp;"-13"</f>
        <v>Б-100215-13</v>
      </c>
      <c r="J303" s="381">
        <v>2</v>
      </c>
      <c r="K303" s="377">
        <v>7</v>
      </c>
      <c r="L303" s="377" t="s">
        <v>42</v>
      </c>
      <c r="M303" s="381">
        <v>1</v>
      </c>
      <c r="N303" s="377">
        <v>18</v>
      </c>
      <c r="O303" s="378" t="s">
        <v>168</v>
      </c>
      <c r="P303" s="378" t="s">
        <v>234</v>
      </c>
      <c r="Q303" s="378" t="s">
        <v>235</v>
      </c>
      <c r="R303" s="383" t="str">
        <f t="shared" ref="R303:R306" si="226">H303&amp;"1"</f>
        <v>1002151</v>
      </c>
      <c r="S303" s="380">
        <v>1</v>
      </c>
      <c r="T303" s="452" t="s">
        <v>158</v>
      </c>
      <c r="U303" s="377">
        <v>30000</v>
      </c>
      <c r="V303" s="377">
        <f t="shared" ref="V303:V306" si="227">U303*0.18</f>
        <v>5400</v>
      </c>
      <c r="W303" s="377">
        <v>0</v>
      </c>
      <c r="X303" s="384">
        <v>304</v>
      </c>
      <c r="Y303" s="385" t="s">
        <v>47</v>
      </c>
      <c r="Z303" s="386">
        <f t="shared" si="222"/>
        <v>24600</v>
      </c>
      <c r="AA303" s="387"/>
      <c r="AB303" s="429"/>
      <c r="AC303" s="379">
        <f t="shared" ref="AC303:AC306" si="228">U303*0.5</f>
        <v>15000</v>
      </c>
      <c r="AD303" s="377"/>
      <c r="AE303" s="377"/>
      <c r="AF303" s="378" t="s">
        <v>231</v>
      </c>
      <c r="AG303" s="389">
        <v>8</v>
      </c>
      <c r="AH303" s="395">
        <v>7</v>
      </c>
      <c r="AI303" s="391" t="s">
        <v>229</v>
      </c>
      <c r="AJ303" s="378"/>
      <c r="AK303" s="378"/>
      <c r="AL303" s="383">
        <v>0</v>
      </c>
      <c r="AM303" s="380" t="s">
        <v>50</v>
      </c>
      <c r="AN303" s="377" t="s">
        <v>51</v>
      </c>
      <c r="AO303" s="377"/>
      <c r="AP303" s="383"/>
      <c r="AQ303" s="383"/>
      <c r="AR303" s="383"/>
      <c r="AS303" s="383" t="s">
        <v>112</v>
      </c>
    </row>
    <row r="304" spans="1:45" ht="15" customHeight="1" x14ac:dyDescent="0.3">
      <c r="A304" s="375">
        <v>25</v>
      </c>
      <c r="B304" s="376"/>
      <c r="C304" s="377" t="str">
        <f t="shared" si="223"/>
        <v>100025</v>
      </c>
      <c r="D304" s="377" t="str">
        <f t="shared" si="224"/>
        <v>100025/13</v>
      </c>
      <c r="E304" s="378" t="s">
        <v>251</v>
      </c>
      <c r="F304" s="378" t="s">
        <v>252</v>
      </c>
      <c r="G304" s="377">
        <v>1</v>
      </c>
      <c r="H304" s="379">
        <v>100216</v>
      </c>
      <c r="I304" s="380" t="str">
        <f t="shared" si="225"/>
        <v>Б-100216-13</v>
      </c>
      <c r="J304" s="381">
        <v>2</v>
      </c>
      <c r="K304" s="377">
        <v>7</v>
      </c>
      <c r="L304" s="377" t="s">
        <v>42</v>
      </c>
      <c r="M304" s="381">
        <v>1</v>
      </c>
      <c r="N304" s="377">
        <v>18</v>
      </c>
      <c r="O304" s="378" t="s">
        <v>168</v>
      </c>
      <c r="P304" s="378" t="s">
        <v>234</v>
      </c>
      <c r="Q304" s="378" t="s">
        <v>235</v>
      </c>
      <c r="R304" s="383" t="str">
        <f t="shared" si="226"/>
        <v>1002161</v>
      </c>
      <c r="S304" s="380">
        <v>1</v>
      </c>
      <c r="T304" s="452" t="s">
        <v>159</v>
      </c>
      <c r="U304" s="377">
        <v>20000</v>
      </c>
      <c r="V304" s="377">
        <f t="shared" si="227"/>
        <v>3600</v>
      </c>
      <c r="W304" s="377">
        <v>0</v>
      </c>
      <c r="X304" s="384">
        <v>305</v>
      </c>
      <c r="Y304" s="385" t="s">
        <v>47</v>
      </c>
      <c r="Z304" s="386">
        <f t="shared" si="222"/>
        <v>16400</v>
      </c>
      <c r="AA304" s="387"/>
      <c r="AB304" s="429"/>
      <c r="AC304" s="379">
        <f t="shared" si="228"/>
        <v>10000</v>
      </c>
      <c r="AD304" s="377"/>
      <c r="AE304" s="377"/>
      <c r="AF304" s="378" t="s">
        <v>231</v>
      </c>
      <c r="AG304" s="389">
        <v>8</v>
      </c>
      <c r="AH304" s="395">
        <v>7</v>
      </c>
      <c r="AI304" s="391" t="s">
        <v>229</v>
      </c>
      <c r="AJ304" s="378"/>
      <c r="AK304" s="378"/>
      <c r="AL304" s="383">
        <v>0</v>
      </c>
      <c r="AM304" s="380" t="s">
        <v>50</v>
      </c>
      <c r="AN304" s="377" t="s">
        <v>51</v>
      </c>
      <c r="AO304" s="377"/>
      <c r="AP304" s="383"/>
      <c r="AQ304" s="383"/>
      <c r="AR304" s="383"/>
      <c r="AS304" s="383" t="s">
        <v>114</v>
      </c>
    </row>
    <row r="305" spans="1:47" ht="15" customHeight="1" x14ac:dyDescent="0.3">
      <c r="A305" s="375">
        <v>25</v>
      </c>
      <c r="B305" s="376"/>
      <c r="C305" s="377" t="str">
        <f t="shared" si="223"/>
        <v>100025</v>
      </c>
      <c r="D305" s="377" t="str">
        <f t="shared" si="224"/>
        <v>100025/13</v>
      </c>
      <c r="E305" s="378" t="s">
        <v>251</v>
      </c>
      <c r="F305" s="378" t="s">
        <v>252</v>
      </c>
      <c r="G305" s="377">
        <v>1</v>
      </c>
      <c r="H305" s="379">
        <v>100217</v>
      </c>
      <c r="I305" s="380" t="str">
        <f t="shared" si="225"/>
        <v>Б-100217-13</v>
      </c>
      <c r="J305" s="381">
        <v>2</v>
      </c>
      <c r="K305" s="398">
        <v>11</v>
      </c>
      <c r="L305" s="377" t="s">
        <v>42</v>
      </c>
      <c r="M305" s="381">
        <v>1</v>
      </c>
      <c r="N305" s="377">
        <v>18</v>
      </c>
      <c r="O305" s="378" t="s">
        <v>169</v>
      </c>
      <c r="P305" s="378" t="s">
        <v>234</v>
      </c>
      <c r="Q305" s="378" t="s">
        <v>235</v>
      </c>
      <c r="R305" s="383" t="str">
        <f t="shared" si="226"/>
        <v>1002171</v>
      </c>
      <c r="S305" s="380">
        <v>1</v>
      </c>
      <c r="T305" s="452" t="s">
        <v>160</v>
      </c>
      <c r="U305" s="377">
        <v>30000</v>
      </c>
      <c r="V305" s="377">
        <f t="shared" si="227"/>
        <v>5400</v>
      </c>
      <c r="W305" s="377">
        <v>0</v>
      </c>
      <c r="X305" s="384">
        <v>306</v>
      </c>
      <c r="Y305" s="385" t="s">
        <v>47</v>
      </c>
      <c r="Z305" s="386">
        <f t="shared" si="222"/>
        <v>24600</v>
      </c>
      <c r="AA305" s="387"/>
      <c r="AB305" s="396"/>
      <c r="AC305" s="379">
        <f t="shared" si="228"/>
        <v>15000</v>
      </c>
      <c r="AD305" s="377"/>
      <c r="AE305" s="377"/>
      <c r="AF305" s="378" t="s">
        <v>231</v>
      </c>
      <c r="AG305" s="389">
        <v>8</v>
      </c>
      <c r="AH305" s="397">
        <v>20</v>
      </c>
      <c r="AI305" s="391" t="s">
        <v>229</v>
      </c>
      <c r="AJ305" s="378"/>
      <c r="AK305" s="378"/>
      <c r="AL305" s="383">
        <v>0</v>
      </c>
      <c r="AM305" s="380" t="s">
        <v>50</v>
      </c>
      <c r="AN305" s="377" t="s">
        <v>51</v>
      </c>
      <c r="AO305" s="377"/>
      <c r="AP305" s="383"/>
      <c r="AQ305" s="383"/>
      <c r="AR305" s="383"/>
      <c r="AS305" s="383"/>
    </row>
    <row r="306" spans="1:47" s="330" customFormat="1" ht="15" customHeight="1" x14ac:dyDescent="0.3">
      <c r="A306" s="375">
        <v>25</v>
      </c>
      <c r="B306" s="376"/>
      <c r="C306" s="403" t="str">
        <f t="shared" si="223"/>
        <v>100025</v>
      </c>
      <c r="D306" s="403" t="str">
        <f t="shared" si="224"/>
        <v>100025/13</v>
      </c>
      <c r="E306" s="404" t="s">
        <v>251</v>
      </c>
      <c r="F306" s="404" t="s">
        <v>252</v>
      </c>
      <c r="G306" s="377">
        <v>1</v>
      </c>
      <c r="H306" s="379">
        <v>100218</v>
      </c>
      <c r="I306" s="403" t="str">
        <f t="shared" si="225"/>
        <v>Б-100218-13</v>
      </c>
      <c r="J306" s="381">
        <v>2</v>
      </c>
      <c r="K306" s="405">
        <v>1</v>
      </c>
      <c r="L306" s="403" t="s">
        <v>42</v>
      </c>
      <c r="M306" s="406">
        <v>1</v>
      </c>
      <c r="N306" s="403">
        <v>18</v>
      </c>
      <c r="O306" s="404" t="s">
        <v>170</v>
      </c>
      <c r="P306" s="404" t="s">
        <v>234</v>
      </c>
      <c r="Q306" s="404" t="s">
        <v>235</v>
      </c>
      <c r="R306" s="407" t="str">
        <f t="shared" si="226"/>
        <v>1002181</v>
      </c>
      <c r="S306" s="403">
        <v>1</v>
      </c>
      <c r="T306" s="452" t="s">
        <v>161</v>
      </c>
      <c r="U306" s="403">
        <v>11952</v>
      </c>
      <c r="V306" s="403">
        <f t="shared" si="227"/>
        <v>2151.36</v>
      </c>
      <c r="W306" s="403">
        <v>0</v>
      </c>
      <c r="X306" s="384">
        <v>307</v>
      </c>
      <c r="Y306" s="408" t="s">
        <v>47</v>
      </c>
      <c r="Z306" s="386">
        <f t="shared" si="222"/>
        <v>9800.64</v>
      </c>
      <c r="AA306" s="409"/>
      <c r="AB306" s="409"/>
      <c r="AC306" s="410">
        <f t="shared" si="228"/>
        <v>5976</v>
      </c>
      <c r="AD306" s="403"/>
      <c r="AE306" s="403"/>
      <c r="AF306" s="404" t="s">
        <v>231</v>
      </c>
      <c r="AG306" s="411">
        <v>8</v>
      </c>
      <c r="AH306" s="412">
        <v>13</v>
      </c>
      <c r="AI306" s="413" t="s">
        <v>229</v>
      </c>
      <c r="AJ306" s="404"/>
      <c r="AK306" s="404"/>
      <c r="AL306" s="407">
        <v>0</v>
      </c>
      <c r="AM306" s="403" t="s">
        <v>50</v>
      </c>
      <c r="AN306" s="403" t="s">
        <v>51</v>
      </c>
      <c r="AO306" s="403"/>
      <c r="AP306" s="407"/>
      <c r="AQ306" s="407"/>
      <c r="AR306" s="407"/>
      <c r="AS306" s="407"/>
      <c r="AU306"/>
    </row>
    <row r="307" spans="1:47" ht="15" customHeight="1" x14ac:dyDescent="0.3">
      <c r="A307" s="375">
        <v>26</v>
      </c>
      <c r="B307" s="441"/>
      <c r="C307" s="377" t="str">
        <f>"1000"&amp;A307</f>
        <v>100026</v>
      </c>
      <c r="D307" s="377" t="str">
        <f>"1000"&amp;A307&amp;"/13"</f>
        <v>100026/13</v>
      </c>
      <c r="E307" s="378" t="s">
        <v>251</v>
      </c>
      <c r="F307" s="378" t="s">
        <v>252</v>
      </c>
      <c r="G307" s="377">
        <v>1</v>
      </c>
      <c r="H307" s="379">
        <v>100219</v>
      </c>
      <c r="I307" s="380" t="str">
        <f>"Б-"&amp;H307&amp;"-13"</f>
        <v>Б-100219-13</v>
      </c>
      <c r="J307" s="381">
        <v>2</v>
      </c>
      <c r="K307" s="377">
        <v>7</v>
      </c>
      <c r="L307" s="377" t="s">
        <v>42</v>
      </c>
      <c r="M307" s="381">
        <v>1</v>
      </c>
      <c r="N307" s="377">
        <v>18</v>
      </c>
      <c r="O307" s="378" t="s">
        <v>167</v>
      </c>
      <c r="P307" s="378" t="s">
        <v>234</v>
      </c>
      <c r="Q307" s="378" t="s">
        <v>235</v>
      </c>
      <c r="R307" s="383" t="str">
        <f>H307&amp;"1"</f>
        <v>1002191</v>
      </c>
      <c r="S307" s="380">
        <v>1</v>
      </c>
      <c r="T307" s="399" t="s">
        <v>162</v>
      </c>
      <c r="U307" s="377">
        <v>30000</v>
      </c>
      <c r="V307" s="377">
        <f>U307*0.18</f>
        <v>5400</v>
      </c>
      <c r="W307" s="377">
        <v>0</v>
      </c>
      <c r="X307" s="384">
        <v>308</v>
      </c>
      <c r="Y307" s="385" t="s">
        <v>47</v>
      </c>
      <c r="Z307" s="386">
        <f t="shared" si="222"/>
        <v>24600</v>
      </c>
      <c r="AA307" s="387"/>
      <c r="AB307" s="388"/>
      <c r="AC307" s="379">
        <f>U307*0.5</f>
        <v>15000</v>
      </c>
      <c r="AD307" s="377"/>
      <c r="AE307" s="377"/>
      <c r="AF307" s="378" t="s">
        <v>231</v>
      </c>
      <c r="AG307" s="389">
        <v>8</v>
      </c>
      <c r="AH307" s="390">
        <v>13</v>
      </c>
      <c r="AI307" s="391" t="s">
        <v>229</v>
      </c>
      <c r="AJ307" s="378"/>
      <c r="AK307" s="378"/>
      <c r="AL307" s="383">
        <v>0</v>
      </c>
      <c r="AM307" s="380" t="s">
        <v>50</v>
      </c>
      <c r="AN307" s="377" t="s">
        <v>51</v>
      </c>
      <c r="AO307" s="377"/>
      <c r="AP307" s="383"/>
      <c r="AQ307" s="383"/>
      <c r="AR307" s="383"/>
      <c r="AS307" s="416" t="s">
        <v>79</v>
      </c>
    </row>
    <row r="308" spans="1:47" ht="15" customHeight="1" x14ac:dyDescent="0.3">
      <c r="A308" s="375">
        <v>26</v>
      </c>
      <c r="B308" s="441"/>
      <c r="C308" s="377" t="str">
        <f t="shared" ref="C308:C311" si="229">"1000"&amp;A308</f>
        <v>100026</v>
      </c>
      <c r="D308" s="377" t="str">
        <f t="shared" ref="D308:D311" si="230">"1000"&amp;A308&amp;"/13"</f>
        <v>100026/13</v>
      </c>
      <c r="E308" s="378" t="s">
        <v>251</v>
      </c>
      <c r="F308" s="378" t="s">
        <v>252</v>
      </c>
      <c r="G308" s="377">
        <v>1</v>
      </c>
      <c r="H308" s="379">
        <v>100220</v>
      </c>
      <c r="I308" s="380" t="str">
        <f t="shared" ref="I308:I311" si="231">"Б-"&amp;H308&amp;"-13"</f>
        <v>Б-100220-13</v>
      </c>
      <c r="J308" s="381">
        <v>2</v>
      </c>
      <c r="K308" s="377">
        <v>7</v>
      </c>
      <c r="L308" s="377" t="s">
        <v>42</v>
      </c>
      <c r="M308" s="381">
        <v>1</v>
      </c>
      <c r="N308" s="377">
        <v>18</v>
      </c>
      <c r="O308" s="378" t="s">
        <v>168</v>
      </c>
      <c r="P308" s="378" t="s">
        <v>234</v>
      </c>
      <c r="Q308" s="378" t="s">
        <v>235</v>
      </c>
      <c r="R308" s="383" t="str">
        <f t="shared" ref="R308:R311" si="232">H308&amp;"1"</f>
        <v>1002201</v>
      </c>
      <c r="S308" s="380">
        <v>1</v>
      </c>
      <c r="T308" s="399" t="s">
        <v>163</v>
      </c>
      <c r="U308" s="377">
        <v>30000</v>
      </c>
      <c r="V308" s="377">
        <f t="shared" ref="V308:V311" si="233">U308*0.18</f>
        <v>5400</v>
      </c>
      <c r="W308" s="377">
        <v>0</v>
      </c>
      <c r="X308" s="384">
        <v>309</v>
      </c>
      <c r="Y308" s="385" t="s">
        <v>47</v>
      </c>
      <c r="Z308" s="386">
        <f t="shared" si="222"/>
        <v>24600</v>
      </c>
      <c r="AA308" s="387"/>
      <c r="AB308" s="429"/>
      <c r="AC308" s="379">
        <f t="shared" ref="AC308:AC311" si="234">U308*0.5</f>
        <v>15000</v>
      </c>
      <c r="AD308" s="377"/>
      <c r="AE308" s="377"/>
      <c r="AF308" s="378" t="s">
        <v>231</v>
      </c>
      <c r="AG308" s="389">
        <v>8</v>
      </c>
      <c r="AH308" s="395">
        <v>7</v>
      </c>
      <c r="AI308" s="391" t="s">
        <v>229</v>
      </c>
      <c r="AJ308" s="378"/>
      <c r="AK308" s="378"/>
      <c r="AL308" s="383">
        <v>0</v>
      </c>
      <c r="AM308" s="380" t="s">
        <v>50</v>
      </c>
      <c r="AN308" s="377" t="s">
        <v>51</v>
      </c>
      <c r="AO308" s="377"/>
      <c r="AP308" s="383"/>
      <c r="AQ308" s="383"/>
      <c r="AR308" s="383"/>
      <c r="AS308" s="383" t="s">
        <v>119</v>
      </c>
    </row>
    <row r="309" spans="1:47" ht="15" customHeight="1" x14ac:dyDescent="0.3">
      <c r="A309" s="375">
        <v>26</v>
      </c>
      <c r="B309" s="441"/>
      <c r="C309" s="377" t="str">
        <f t="shared" si="229"/>
        <v>100026</v>
      </c>
      <c r="D309" s="377" t="str">
        <f t="shared" si="230"/>
        <v>100026/13</v>
      </c>
      <c r="E309" s="378" t="s">
        <v>251</v>
      </c>
      <c r="F309" s="378" t="s">
        <v>252</v>
      </c>
      <c r="G309" s="377">
        <v>1</v>
      </c>
      <c r="H309" s="379">
        <v>100221</v>
      </c>
      <c r="I309" s="380" t="str">
        <f t="shared" si="231"/>
        <v>Б-100221-13</v>
      </c>
      <c r="J309" s="381">
        <v>2</v>
      </c>
      <c r="K309" s="377">
        <v>7</v>
      </c>
      <c r="L309" s="377" t="s">
        <v>42</v>
      </c>
      <c r="M309" s="381">
        <v>1</v>
      </c>
      <c r="N309" s="377">
        <v>18</v>
      </c>
      <c r="O309" s="378" t="s">
        <v>168</v>
      </c>
      <c r="P309" s="378" t="s">
        <v>234</v>
      </c>
      <c r="Q309" s="378" t="s">
        <v>235</v>
      </c>
      <c r="R309" s="383" t="str">
        <f t="shared" si="232"/>
        <v>1002211</v>
      </c>
      <c r="S309" s="380">
        <v>1</v>
      </c>
      <c r="T309" s="399" t="s">
        <v>164</v>
      </c>
      <c r="U309" s="377">
        <v>20000</v>
      </c>
      <c r="V309" s="377">
        <f t="shared" si="233"/>
        <v>3600</v>
      </c>
      <c r="W309" s="377">
        <v>0</v>
      </c>
      <c r="X309" s="384">
        <v>310</v>
      </c>
      <c r="Y309" s="385" t="s">
        <v>47</v>
      </c>
      <c r="Z309" s="386">
        <f t="shared" si="222"/>
        <v>16400</v>
      </c>
      <c r="AA309" s="387"/>
      <c r="AB309" s="429"/>
      <c r="AC309" s="379">
        <f t="shared" si="234"/>
        <v>10000</v>
      </c>
      <c r="AD309" s="377"/>
      <c r="AE309" s="377"/>
      <c r="AF309" s="378" t="s">
        <v>231</v>
      </c>
      <c r="AG309" s="389">
        <v>8</v>
      </c>
      <c r="AH309" s="395">
        <v>7</v>
      </c>
      <c r="AI309" s="391" t="s">
        <v>229</v>
      </c>
      <c r="AJ309" s="378"/>
      <c r="AK309" s="378"/>
      <c r="AL309" s="383">
        <v>0</v>
      </c>
      <c r="AM309" s="380" t="s">
        <v>50</v>
      </c>
      <c r="AN309" s="377" t="s">
        <v>51</v>
      </c>
      <c r="AO309" s="377"/>
      <c r="AP309" s="383"/>
      <c r="AQ309" s="383"/>
      <c r="AR309" s="383"/>
      <c r="AS309" s="383" t="s">
        <v>121</v>
      </c>
    </row>
    <row r="310" spans="1:47" ht="15" customHeight="1" x14ac:dyDescent="0.3">
      <c r="A310" s="375">
        <v>26</v>
      </c>
      <c r="B310" s="441"/>
      <c r="C310" s="377" t="str">
        <f t="shared" si="229"/>
        <v>100026</v>
      </c>
      <c r="D310" s="377" t="str">
        <f t="shared" si="230"/>
        <v>100026/13</v>
      </c>
      <c r="E310" s="378" t="s">
        <v>251</v>
      </c>
      <c r="F310" s="378" t="s">
        <v>252</v>
      </c>
      <c r="G310" s="377">
        <v>1</v>
      </c>
      <c r="H310" s="379">
        <v>100222</v>
      </c>
      <c r="I310" s="380" t="str">
        <f t="shared" si="231"/>
        <v>Б-100222-13</v>
      </c>
      <c r="J310" s="381">
        <v>2</v>
      </c>
      <c r="K310" s="398">
        <v>11</v>
      </c>
      <c r="L310" s="377" t="s">
        <v>42</v>
      </c>
      <c r="M310" s="381">
        <v>1</v>
      </c>
      <c r="N310" s="377">
        <v>18</v>
      </c>
      <c r="O310" s="378" t="s">
        <v>169</v>
      </c>
      <c r="P310" s="378" t="s">
        <v>234</v>
      </c>
      <c r="Q310" s="378" t="s">
        <v>235</v>
      </c>
      <c r="R310" s="383" t="str">
        <f t="shared" si="232"/>
        <v>1002221</v>
      </c>
      <c r="S310" s="380">
        <v>1</v>
      </c>
      <c r="T310" s="399" t="s">
        <v>165</v>
      </c>
      <c r="U310" s="377">
        <v>30000</v>
      </c>
      <c r="V310" s="377">
        <f t="shared" si="233"/>
        <v>5400</v>
      </c>
      <c r="W310" s="377">
        <v>0</v>
      </c>
      <c r="X310" s="384">
        <v>311</v>
      </c>
      <c r="Y310" s="385" t="s">
        <v>47</v>
      </c>
      <c r="Z310" s="386">
        <f t="shared" si="222"/>
        <v>24600</v>
      </c>
      <c r="AA310" s="387"/>
      <c r="AB310" s="396"/>
      <c r="AC310" s="379">
        <f t="shared" si="234"/>
        <v>15000</v>
      </c>
      <c r="AD310" s="377"/>
      <c r="AE310" s="377"/>
      <c r="AF310" s="378" t="s">
        <v>231</v>
      </c>
      <c r="AG310" s="389">
        <v>8</v>
      </c>
      <c r="AH310" s="397">
        <v>20</v>
      </c>
      <c r="AI310" s="391" t="s">
        <v>229</v>
      </c>
      <c r="AJ310" s="378"/>
      <c r="AK310" s="378"/>
      <c r="AL310" s="383">
        <v>0</v>
      </c>
      <c r="AM310" s="380" t="s">
        <v>50</v>
      </c>
      <c r="AN310" s="377" t="s">
        <v>51</v>
      </c>
      <c r="AO310" s="377"/>
      <c r="AP310" s="383"/>
      <c r="AQ310" s="383"/>
      <c r="AR310" s="383"/>
      <c r="AS310" s="383"/>
    </row>
    <row r="311" spans="1:47" s="330" customFormat="1" ht="15" customHeight="1" x14ac:dyDescent="0.3">
      <c r="A311" s="375">
        <v>26</v>
      </c>
      <c r="B311" s="433"/>
      <c r="C311" s="403" t="str">
        <f t="shared" si="229"/>
        <v>100026</v>
      </c>
      <c r="D311" s="403" t="str">
        <f t="shared" si="230"/>
        <v>100026/13</v>
      </c>
      <c r="E311" s="404" t="s">
        <v>251</v>
      </c>
      <c r="F311" s="404" t="s">
        <v>252</v>
      </c>
      <c r="G311" s="377">
        <v>1</v>
      </c>
      <c r="H311" s="379">
        <v>100223</v>
      </c>
      <c r="I311" s="403" t="str">
        <f t="shared" si="231"/>
        <v>Б-100223-13</v>
      </c>
      <c r="J311" s="381">
        <v>2</v>
      </c>
      <c r="K311" s="405">
        <v>1</v>
      </c>
      <c r="L311" s="403" t="s">
        <v>42</v>
      </c>
      <c r="M311" s="406">
        <v>1</v>
      </c>
      <c r="N311" s="403">
        <v>18</v>
      </c>
      <c r="O311" s="404" t="s">
        <v>170</v>
      </c>
      <c r="P311" s="404" t="s">
        <v>234</v>
      </c>
      <c r="Q311" s="404" t="s">
        <v>235</v>
      </c>
      <c r="R311" s="407" t="str">
        <f t="shared" si="232"/>
        <v>1002231</v>
      </c>
      <c r="S311" s="403">
        <v>1</v>
      </c>
      <c r="T311" s="399" t="s">
        <v>166</v>
      </c>
      <c r="U311" s="403">
        <v>11952</v>
      </c>
      <c r="V311" s="403">
        <f t="shared" si="233"/>
        <v>2151.36</v>
      </c>
      <c r="W311" s="403">
        <v>0</v>
      </c>
      <c r="X311" s="384">
        <v>312</v>
      </c>
      <c r="Y311" s="408" t="s">
        <v>47</v>
      </c>
      <c r="Z311" s="386">
        <f t="shared" si="222"/>
        <v>9800.64</v>
      </c>
      <c r="AA311" s="409"/>
      <c r="AB311" s="409"/>
      <c r="AC311" s="410">
        <f t="shared" si="234"/>
        <v>5976</v>
      </c>
      <c r="AD311" s="403"/>
      <c r="AE311" s="403"/>
      <c r="AF311" s="404" t="s">
        <v>231</v>
      </c>
      <c r="AG311" s="411">
        <v>8</v>
      </c>
      <c r="AH311" s="412">
        <v>13</v>
      </c>
      <c r="AI311" s="413" t="s">
        <v>229</v>
      </c>
      <c r="AJ311" s="404"/>
      <c r="AK311" s="404"/>
      <c r="AL311" s="407">
        <v>0</v>
      </c>
      <c r="AM311" s="403" t="s">
        <v>50</v>
      </c>
      <c r="AN311" s="403" t="s">
        <v>51</v>
      </c>
      <c r="AO311" s="403"/>
      <c r="AP311" s="407"/>
      <c r="AQ311" s="407"/>
      <c r="AR311" s="407"/>
      <c r="AS311" s="407"/>
    </row>
    <row r="312" spans="1:47" ht="15" customHeight="1" x14ac:dyDescent="0.3">
      <c r="A312" s="375">
        <v>27</v>
      </c>
      <c r="B312" s="376"/>
      <c r="C312" s="377" t="str">
        <f>"1000"&amp;A312</f>
        <v>100027</v>
      </c>
      <c r="D312" s="377" t="str">
        <f>"1000"&amp;A312&amp;"/13"</f>
        <v>100027/13</v>
      </c>
      <c r="E312" s="378" t="s">
        <v>251</v>
      </c>
      <c r="F312" s="378" t="s">
        <v>252</v>
      </c>
      <c r="G312" s="377">
        <v>1</v>
      </c>
      <c r="H312" s="379">
        <v>100224</v>
      </c>
      <c r="I312" s="380" t="str">
        <f>"Б-"&amp;H312&amp;"-13"</f>
        <v>Б-100224-13</v>
      </c>
      <c r="J312" s="381">
        <v>2</v>
      </c>
      <c r="K312" s="377">
        <v>7</v>
      </c>
      <c r="L312" s="377" t="s">
        <v>42</v>
      </c>
      <c r="M312" s="381">
        <v>1</v>
      </c>
      <c r="N312" s="377">
        <v>18</v>
      </c>
      <c r="O312" s="378" t="s">
        <v>167</v>
      </c>
      <c r="P312" s="378" t="s">
        <v>234</v>
      </c>
      <c r="Q312" s="378" t="s">
        <v>235</v>
      </c>
      <c r="R312" s="383" t="str">
        <f>H312&amp;"1"</f>
        <v>1002241</v>
      </c>
      <c r="S312" s="380">
        <v>1</v>
      </c>
      <c r="T312" s="399" t="s">
        <v>162</v>
      </c>
      <c r="U312" s="377">
        <v>55000</v>
      </c>
      <c r="V312" s="377">
        <f>U312*0.18</f>
        <v>9900</v>
      </c>
      <c r="W312" s="377">
        <v>0</v>
      </c>
      <c r="X312" s="384">
        <v>313</v>
      </c>
      <c r="Y312" s="385" t="s">
        <v>47</v>
      </c>
      <c r="Z312" s="386">
        <f t="shared" si="222"/>
        <v>45100</v>
      </c>
      <c r="AA312" s="387"/>
      <c r="AB312" s="388"/>
      <c r="AC312" s="379">
        <f>U312*0.5</f>
        <v>27500</v>
      </c>
      <c r="AD312" s="377"/>
      <c r="AE312" s="377"/>
      <c r="AF312" s="378" t="s">
        <v>231</v>
      </c>
      <c r="AG312" s="389">
        <v>8</v>
      </c>
      <c r="AH312" s="390">
        <v>13</v>
      </c>
      <c r="AI312" s="391" t="s">
        <v>229</v>
      </c>
      <c r="AJ312" s="378"/>
      <c r="AK312" s="378"/>
      <c r="AL312" s="383">
        <v>0</v>
      </c>
      <c r="AM312" s="380" t="s">
        <v>50</v>
      </c>
      <c r="AN312" s="377" t="s">
        <v>51</v>
      </c>
      <c r="AO312" s="377"/>
      <c r="AP312" s="383"/>
      <c r="AQ312" s="383"/>
      <c r="AR312" s="383"/>
      <c r="AS312" s="453">
        <v>200040.64</v>
      </c>
    </row>
    <row r="313" spans="1:47" ht="15" customHeight="1" x14ac:dyDescent="0.3">
      <c r="A313" s="375">
        <v>27</v>
      </c>
      <c r="B313" s="376"/>
      <c r="C313" s="377" t="str">
        <f t="shared" ref="C313:C316" si="235">"1000"&amp;A313</f>
        <v>100027</v>
      </c>
      <c r="D313" s="377" t="str">
        <f t="shared" ref="D313:D316" si="236">"1000"&amp;A313&amp;"/13"</f>
        <v>100027/13</v>
      </c>
      <c r="E313" s="378" t="s">
        <v>251</v>
      </c>
      <c r="F313" s="378" t="s">
        <v>252</v>
      </c>
      <c r="G313" s="377">
        <v>1</v>
      </c>
      <c r="H313" s="379">
        <v>100225</v>
      </c>
      <c r="I313" s="380" t="str">
        <f t="shared" ref="I313:I316" si="237">"Б-"&amp;H313&amp;"-13"</f>
        <v>Б-100225-13</v>
      </c>
      <c r="J313" s="381">
        <v>2</v>
      </c>
      <c r="K313" s="377">
        <v>7</v>
      </c>
      <c r="L313" s="377" t="s">
        <v>42</v>
      </c>
      <c r="M313" s="381">
        <v>1</v>
      </c>
      <c r="N313" s="377">
        <v>18</v>
      </c>
      <c r="O313" s="378" t="s">
        <v>168</v>
      </c>
      <c r="P313" s="378" t="s">
        <v>234</v>
      </c>
      <c r="Q313" s="378" t="s">
        <v>235</v>
      </c>
      <c r="R313" s="383" t="str">
        <f t="shared" ref="R313:R316" si="238">H313&amp;"1"</f>
        <v>1002251</v>
      </c>
      <c r="S313" s="380">
        <v>1</v>
      </c>
      <c r="T313" s="399" t="s">
        <v>163</v>
      </c>
      <c r="U313" s="377">
        <v>55000</v>
      </c>
      <c r="V313" s="377">
        <f t="shared" ref="V313:V316" si="239">U313*0.18</f>
        <v>9900</v>
      </c>
      <c r="W313" s="377">
        <v>0</v>
      </c>
      <c r="X313" s="384">
        <v>314</v>
      </c>
      <c r="Y313" s="385" t="s">
        <v>47</v>
      </c>
      <c r="Z313" s="386">
        <f t="shared" si="222"/>
        <v>45100</v>
      </c>
      <c r="AA313" s="387"/>
      <c r="AB313" s="429"/>
      <c r="AC313" s="379">
        <f t="shared" ref="AC313:AC316" si="240">U313*0.5</f>
        <v>27500</v>
      </c>
      <c r="AD313" s="377"/>
      <c r="AE313" s="377"/>
      <c r="AF313" s="378" t="s">
        <v>231</v>
      </c>
      <c r="AG313" s="389">
        <v>8</v>
      </c>
      <c r="AH313" s="395">
        <v>7</v>
      </c>
      <c r="AI313" s="391" t="s">
        <v>229</v>
      </c>
      <c r="AJ313" s="378"/>
      <c r="AK313" s="378"/>
      <c r="AL313" s="383">
        <v>0</v>
      </c>
      <c r="AM313" s="380" t="s">
        <v>50</v>
      </c>
      <c r="AN313" s="377" t="s">
        <v>51</v>
      </c>
      <c r="AO313" s="377"/>
      <c r="AP313" s="383"/>
      <c r="AQ313" s="383"/>
      <c r="AR313" s="383"/>
      <c r="AS313" s="383" t="s">
        <v>119</v>
      </c>
    </row>
    <row r="314" spans="1:47" ht="15" customHeight="1" x14ac:dyDescent="0.3">
      <c r="A314" s="375">
        <v>27</v>
      </c>
      <c r="B314" s="376"/>
      <c r="C314" s="377" t="str">
        <f t="shared" si="235"/>
        <v>100027</v>
      </c>
      <c r="D314" s="377" t="str">
        <f t="shared" si="236"/>
        <v>100027/13</v>
      </c>
      <c r="E314" s="378" t="s">
        <v>251</v>
      </c>
      <c r="F314" s="378" t="s">
        <v>252</v>
      </c>
      <c r="G314" s="377">
        <v>1</v>
      </c>
      <c r="H314" s="379">
        <v>100226</v>
      </c>
      <c r="I314" s="380" t="str">
        <f t="shared" si="237"/>
        <v>Б-100226-13</v>
      </c>
      <c r="J314" s="381">
        <v>2</v>
      </c>
      <c r="K314" s="377">
        <v>7</v>
      </c>
      <c r="L314" s="377" t="s">
        <v>42</v>
      </c>
      <c r="M314" s="381">
        <v>1</v>
      </c>
      <c r="N314" s="377">
        <v>18</v>
      </c>
      <c r="O314" s="378" t="s">
        <v>168</v>
      </c>
      <c r="P314" s="378" t="s">
        <v>234</v>
      </c>
      <c r="Q314" s="378" t="s">
        <v>235</v>
      </c>
      <c r="R314" s="383" t="str">
        <f t="shared" si="238"/>
        <v>1002261</v>
      </c>
      <c r="S314" s="380">
        <v>1</v>
      </c>
      <c r="T314" s="399" t="s">
        <v>164</v>
      </c>
      <c r="U314" s="377">
        <v>50000</v>
      </c>
      <c r="V314" s="377">
        <f t="shared" si="239"/>
        <v>9000</v>
      </c>
      <c r="W314" s="377">
        <v>0</v>
      </c>
      <c r="X314" s="384">
        <v>315</v>
      </c>
      <c r="Y314" s="385" t="s">
        <v>47</v>
      </c>
      <c r="Z314" s="386">
        <f t="shared" si="222"/>
        <v>41000</v>
      </c>
      <c r="AA314" s="387"/>
      <c r="AB314" s="429"/>
      <c r="AC314" s="379">
        <f t="shared" si="240"/>
        <v>25000</v>
      </c>
      <c r="AD314" s="377"/>
      <c r="AE314" s="377"/>
      <c r="AF314" s="378" t="s">
        <v>231</v>
      </c>
      <c r="AG314" s="389">
        <v>8</v>
      </c>
      <c r="AH314" s="395">
        <v>7</v>
      </c>
      <c r="AI314" s="391" t="s">
        <v>229</v>
      </c>
      <c r="AJ314" s="378"/>
      <c r="AK314" s="378"/>
      <c r="AL314" s="383">
        <v>0</v>
      </c>
      <c r="AM314" s="380" t="s">
        <v>50</v>
      </c>
      <c r="AN314" s="377" t="s">
        <v>51</v>
      </c>
      <c r="AO314" s="377"/>
      <c r="AP314" s="383"/>
      <c r="AQ314" s="383"/>
      <c r="AR314" s="383"/>
      <c r="AS314" s="383" t="s">
        <v>124</v>
      </c>
    </row>
    <row r="315" spans="1:47" ht="15" customHeight="1" x14ac:dyDescent="0.3">
      <c r="A315" s="375">
        <v>27</v>
      </c>
      <c r="B315" s="376"/>
      <c r="C315" s="377" t="str">
        <f t="shared" si="235"/>
        <v>100027</v>
      </c>
      <c r="D315" s="377" t="str">
        <f t="shared" si="236"/>
        <v>100027/13</v>
      </c>
      <c r="E315" s="378" t="s">
        <v>251</v>
      </c>
      <c r="F315" s="378" t="s">
        <v>252</v>
      </c>
      <c r="G315" s="377">
        <v>1</v>
      </c>
      <c r="H315" s="379">
        <v>100227</v>
      </c>
      <c r="I315" s="380" t="str">
        <f t="shared" si="237"/>
        <v>Б-100227-13</v>
      </c>
      <c r="J315" s="381">
        <v>2</v>
      </c>
      <c r="K315" s="398">
        <v>11</v>
      </c>
      <c r="L315" s="377" t="s">
        <v>42</v>
      </c>
      <c r="M315" s="381">
        <v>1</v>
      </c>
      <c r="N315" s="377">
        <v>18</v>
      </c>
      <c r="O315" s="378" t="s">
        <v>169</v>
      </c>
      <c r="P315" s="378" t="s">
        <v>234</v>
      </c>
      <c r="Q315" s="378" t="s">
        <v>235</v>
      </c>
      <c r="R315" s="383" t="str">
        <f t="shared" si="238"/>
        <v>1002271</v>
      </c>
      <c r="S315" s="380">
        <v>1</v>
      </c>
      <c r="T315" s="399" t="s">
        <v>165</v>
      </c>
      <c r="U315" s="377">
        <v>50000</v>
      </c>
      <c r="V315" s="377">
        <f t="shared" si="239"/>
        <v>9000</v>
      </c>
      <c r="W315" s="377">
        <v>0</v>
      </c>
      <c r="X315" s="384">
        <v>316</v>
      </c>
      <c r="Y315" s="385" t="s">
        <v>47</v>
      </c>
      <c r="Z315" s="386">
        <f t="shared" si="222"/>
        <v>41000</v>
      </c>
      <c r="AA315" s="387"/>
      <c r="AB315" s="396"/>
      <c r="AC315" s="379">
        <f t="shared" si="240"/>
        <v>25000</v>
      </c>
      <c r="AD315" s="377"/>
      <c r="AE315" s="377"/>
      <c r="AF315" s="378" t="s">
        <v>231</v>
      </c>
      <c r="AG315" s="389">
        <v>8</v>
      </c>
      <c r="AH315" s="397">
        <v>20</v>
      </c>
      <c r="AI315" s="391" t="s">
        <v>229</v>
      </c>
      <c r="AJ315" s="378"/>
      <c r="AK315" s="378"/>
      <c r="AL315" s="383">
        <v>0</v>
      </c>
      <c r="AM315" s="380" t="s">
        <v>50</v>
      </c>
      <c r="AN315" s="377" t="s">
        <v>51</v>
      </c>
      <c r="AO315" s="377"/>
      <c r="AP315" s="383"/>
      <c r="AQ315" s="383"/>
      <c r="AR315" s="383"/>
      <c r="AS315" s="383"/>
    </row>
    <row r="316" spans="1:47" s="330" customFormat="1" ht="15" customHeight="1" x14ac:dyDescent="0.3">
      <c r="A316" s="375">
        <v>27</v>
      </c>
      <c r="B316" s="440"/>
      <c r="C316" s="403" t="str">
        <f t="shared" si="235"/>
        <v>100027</v>
      </c>
      <c r="D316" s="403" t="str">
        <f t="shared" si="236"/>
        <v>100027/13</v>
      </c>
      <c r="E316" s="404" t="s">
        <v>251</v>
      </c>
      <c r="F316" s="404" t="s">
        <v>252</v>
      </c>
      <c r="G316" s="377">
        <v>1</v>
      </c>
      <c r="H316" s="379">
        <v>100228</v>
      </c>
      <c r="I316" s="403" t="str">
        <f t="shared" si="237"/>
        <v>Б-100228-13</v>
      </c>
      <c r="J316" s="381">
        <v>2</v>
      </c>
      <c r="K316" s="405">
        <v>1</v>
      </c>
      <c r="L316" s="403" t="s">
        <v>42</v>
      </c>
      <c r="M316" s="406">
        <v>1</v>
      </c>
      <c r="N316" s="403">
        <v>18</v>
      </c>
      <c r="O316" s="404" t="s">
        <v>170</v>
      </c>
      <c r="P316" s="404" t="s">
        <v>234</v>
      </c>
      <c r="Q316" s="404" t="s">
        <v>235</v>
      </c>
      <c r="R316" s="407" t="str">
        <f t="shared" si="238"/>
        <v>1002281</v>
      </c>
      <c r="S316" s="403">
        <v>1</v>
      </c>
      <c r="T316" s="399" t="s">
        <v>166</v>
      </c>
      <c r="U316" s="403">
        <v>33952</v>
      </c>
      <c r="V316" s="403">
        <f t="shared" si="239"/>
        <v>6111.36</v>
      </c>
      <c r="W316" s="403">
        <v>0</v>
      </c>
      <c r="X316" s="384">
        <v>317</v>
      </c>
      <c r="Y316" s="408" t="s">
        <v>47</v>
      </c>
      <c r="Z316" s="386">
        <f t="shared" si="222"/>
        <v>27840.639999999999</v>
      </c>
      <c r="AA316" s="409"/>
      <c r="AB316" s="409"/>
      <c r="AC316" s="410">
        <f t="shared" si="240"/>
        <v>16976</v>
      </c>
      <c r="AD316" s="403"/>
      <c r="AE316" s="403"/>
      <c r="AF316" s="404" t="s">
        <v>231</v>
      </c>
      <c r="AG316" s="411">
        <v>8</v>
      </c>
      <c r="AH316" s="412">
        <v>13</v>
      </c>
      <c r="AI316" s="413" t="s">
        <v>229</v>
      </c>
      <c r="AJ316" s="404"/>
      <c r="AK316" s="404"/>
      <c r="AL316" s="407">
        <v>0</v>
      </c>
      <c r="AM316" s="403" t="s">
        <v>50</v>
      </c>
      <c r="AN316" s="403" t="s">
        <v>51</v>
      </c>
      <c r="AO316" s="403"/>
      <c r="AP316" s="407"/>
      <c r="AQ316" s="407"/>
      <c r="AR316" s="407"/>
      <c r="AS316" s="407"/>
    </row>
    <row r="317" spans="1:47" s="467" customFormat="1" ht="14.4" customHeight="1" x14ac:dyDescent="0.4">
      <c r="A317" s="467" t="s">
        <v>527</v>
      </c>
    </row>
    <row r="318" spans="1:47" s="467" customFormat="1" ht="14.4" customHeight="1" x14ac:dyDescent="0.4"/>
    <row r="319" spans="1:47" s="467" customFormat="1" ht="21" customHeight="1" x14ac:dyDescent="0.4"/>
    <row r="320" spans="1:47" x14ac:dyDescent="0.3">
      <c r="A320" s="427">
        <v>28</v>
      </c>
      <c r="B320" s="428"/>
      <c r="C320" s="377" t="str">
        <f>"1000"&amp;A320</f>
        <v>100028</v>
      </c>
      <c r="D320" s="377" t="str">
        <f>"1000"&amp;A320&amp;"/13"</f>
        <v>100028/13</v>
      </c>
      <c r="E320" s="378" t="s">
        <v>251</v>
      </c>
      <c r="F320" s="378" t="s">
        <v>252</v>
      </c>
      <c r="G320" s="377">
        <v>1</v>
      </c>
      <c r="H320" s="379">
        <v>100229</v>
      </c>
      <c r="I320" s="380" t="str">
        <f>"Б-"&amp;H320&amp;"-13"</f>
        <v>Б-100229-13</v>
      </c>
      <c r="J320" s="381">
        <v>2</v>
      </c>
      <c r="K320" s="377">
        <v>7</v>
      </c>
      <c r="L320" s="377" t="s">
        <v>42</v>
      </c>
      <c r="M320" s="381">
        <v>1</v>
      </c>
      <c r="N320" s="377">
        <v>18</v>
      </c>
      <c r="O320" s="378" t="s">
        <v>167</v>
      </c>
      <c r="P320" s="378" t="s">
        <v>234</v>
      </c>
      <c r="Q320" s="378" t="s">
        <v>235</v>
      </c>
      <c r="R320" s="383" t="str">
        <f>H320&amp;"1"</f>
        <v>1002291</v>
      </c>
      <c r="S320" s="380">
        <v>1</v>
      </c>
      <c r="T320" s="378" t="s">
        <v>139</v>
      </c>
      <c r="U320" s="377">
        <v>100000</v>
      </c>
      <c r="V320" s="377">
        <f>U320*0.18</f>
        <v>18000</v>
      </c>
      <c r="W320" s="377">
        <v>0</v>
      </c>
      <c r="X320" s="384">
        <v>318</v>
      </c>
      <c r="Y320" s="385" t="s">
        <v>47</v>
      </c>
      <c r="Z320" s="386">
        <f>U320-V320</f>
        <v>82000</v>
      </c>
      <c r="AA320" s="387"/>
      <c r="AB320" s="388"/>
      <c r="AC320" s="379">
        <f>U320*0.5</f>
        <v>50000</v>
      </c>
      <c r="AD320" s="377"/>
      <c r="AE320" s="377"/>
      <c r="AF320" s="378" t="s">
        <v>231</v>
      </c>
      <c r="AG320" s="389">
        <v>8</v>
      </c>
      <c r="AH320" s="390">
        <v>13</v>
      </c>
      <c r="AI320" s="391" t="s">
        <v>229</v>
      </c>
      <c r="AJ320" s="378"/>
      <c r="AK320" s="378"/>
      <c r="AL320" s="383">
        <v>0</v>
      </c>
      <c r="AM320" s="380" t="s">
        <v>50</v>
      </c>
      <c r="AN320" s="377" t="s">
        <v>51</v>
      </c>
      <c r="AO320" s="377"/>
      <c r="AP320" s="383"/>
      <c r="AQ320" s="383"/>
      <c r="AR320" s="383"/>
      <c r="AS320" s="383" t="s">
        <v>528</v>
      </c>
      <c r="AU320" t="str">
        <f t="shared" ref="AU320:AU369" si="24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"&amp;A320&amp;", "&amp;C320&amp;", '"&amp;D320&amp;"', date'"&amp;E320&amp;"', date'"&amp;F320&amp;"', "&amp;G320&amp;", "&amp;H320&amp;", '"&amp;I320&amp;"',date'"&amp;O320&amp;"',"&amp;J320&amp;", "&amp;K320&amp;", "&amp;K320&amp;", '"&amp;L320&amp;"', "&amp;M320&amp;", "&amp;N320&amp;", date'"&amp;P320&amp;"', date'"&amp;Q320&amp;"', "&amp;R320&amp;", "&amp;S320&amp;", to_date('"&amp;T320&amp;"','YYYY-MM-DD HH24:MI:SS'), "&amp;U320&amp;", "&amp;V320&amp;", "&amp;W320&amp;", "&amp;X320&amp;", "&amp;AL320&amp;", '"&amp;AN320&amp;"', "&amp;AG320&amp;","&amp;AM320&amp;");"&amp;
IF(LEN(AC320)&gt;0,"insert into xxxx_oebs_cash_payment_test (ID, INVOICE_ID, OEBS_PAYMENT, DOC_DATE, COMISS_DATE) values (s_xxxx_oebs_cash_payment_test.NEXTVAL, "&amp;H320&amp;", "&amp;AC320&amp;", to_date('"&amp;T320&amp;"','YYYY-MM-DD HH24:MI:SS'), "&amp;AF320&amp;" );","")&amp;
IF(LEN(AD320)&gt;0,"insert into xxxx_oebs_cash_payment_test (ID, INVOICE_ID, OEBS_PAYMENT, DOC_DATE, COMISS_DATE) values (s_xxxx_oebs_cash_payment_test.NEXTVAL, "&amp;H320&amp;", "&amp;AD320&amp;", to_date('"&amp;T320&amp;"','YYYY-MM-DD HH24:MI:SS'), "&amp;AF320&amp;" );","")&amp;
IF(LEN(AE320)&gt;0,"insert into xxxx_oebs_cash_payment_test (ID, INVOICE_ID, OEBS_PAYMENT, DOC_DATE, COMISS_DATE) values (s_xxxx_oebs_cash_payment_test.NEXTVAL, "&amp;H320&amp;", "&amp;AE320&amp;", to_date('"&amp;T320&amp;"','YYYY-MM-DD HH24:MI:SS'), "&amp;AF320&amp;" );","")&amp;
IF(LEN(AH320)&gt;0,"insert into xxxx_client_discount_m  (ID,CLIENT_ID,CLIENT_AVG_DISCOUNT,DT) values (s_xxxx_client_discount_m.NEXTVAL,"&amp;X320&amp;", "&amp;AH320&amp;", "&amp;AI320&amp;");","")&amp;
IF(LEN(AJ320)&gt;0,"insert into xxxx_client_discount_m  (ID,CLIENT_ID,CLIENT_AVG_DISCOUNT,DT) values (s_xxxx_client_discount_m.NEXTVAL,"&amp;X320&amp;", "&amp;AJ320&amp;", "&amp;AK320&amp;");","")&amp;
IF(LEN(AO320)&gt;0,"insert into xxxx_contract_signed_attr (ID, CONTRACT_ID, CODE, KEY_NUM) values (s_xxxx_contract_signed_attr.NEXTVAL, "&amp;C320&amp;", 'SUPERCOMMISSION_BONUS' , "&amp;AO320&amp;" );","")&amp;
IF(LEN(AP320)&gt;0,"insert into xxxx_loyal_clients_contr_attr (ID, CONTRACT_ID, CLIENT_ID, LC_TURNOVER, COLLATERAL_FIRST_DT, COLLATERAL_END_DT) values (s_xxxx_loyal_clients_contr_atr.NEXTVAL, "&amp;C320&amp;", "&amp;X320&amp;", "&amp;AP320&amp;", "&amp;AQ320&amp;", "&amp;AR320&amp;"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100229, 'Б-100229-13',date'2016-03-02',2, 7, 7, 'RUR', 1, 18, date'2016-03-06', date'2016-03-07', 1002291, 1, to_date('2016-03-07 00:00:00','YYYY-MM-DD HH24:MI:SS'), 100000, 18000, 0, 318, 0, 'c1', 8,null);insert into xxxx_oebs_cash_payment_test (ID, INVOICE_ID, OEBS_PAYMENT, DOC_DATE, COMISS_DATE) values (s_xxxx_oebs_cash_payment_test.NEXTVAL, 100229, 50000, to_date('2016-03-07 00:00:00','YYYY-MM-DD HH24:MI:SS'), date'2016-03-31' );insert into xxxx_client_discount_m  (ID,CLIENT_ID,CLIENT_AVG_DISCOUNT,DT) values (s_xxxx_client_discount_m.NEXTVAL,318, 13, date'2016-03-01');</v>
      </c>
    </row>
    <row r="321" spans="1:47" ht="15" customHeight="1" x14ac:dyDescent="0.3">
      <c r="A321" s="427">
        <v>28</v>
      </c>
      <c r="B321" s="428"/>
      <c r="C321" s="377" t="str">
        <f t="shared" ref="C321:C324" si="242">"1000"&amp;A321</f>
        <v>100028</v>
      </c>
      <c r="D321" s="377" t="str">
        <f t="shared" ref="D321:D324" si="243">"1000"&amp;A321&amp;"/13"</f>
        <v>100028/13</v>
      </c>
      <c r="E321" s="378" t="s">
        <v>251</v>
      </c>
      <c r="F321" s="378" t="s">
        <v>252</v>
      </c>
      <c r="G321" s="377">
        <v>1</v>
      </c>
      <c r="H321" s="379">
        <v>100230</v>
      </c>
      <c r="I321" s="380" t="str">
        <f t="shared" ref="I321:I324" si="244">"Б-"&amp;H321&amp;"-13"</f>
        <v>Б-100230-13</v>
      </c>
      <c r="J321" s="381">
        <v>2</v>
      </c>
      <c r="K321" s="377">
        <v>7</v>
      </c>
      <c r="L321" s="377" t="s">
        <v>42</v>
      </c>
      <c r="M321" s="381">
        <v>1</v>
      </c>
      <c r="N321" s="377">
        <v>18</v>
      </c>
      <c r="O321" s="378" t="s">
        <v>168</v>
      </c>
      <c r="P321" s="378" t="s">
        <v>234</v>
      </c>
      <c r="Q321" s="378" t="s">
        <v>235</v>
      </c>
      <c r="R321" s="383" t="str">
        <f t="shared" ref="R321:R324" si="245">H321&amp;"1"</f>
        <v>1002301</v>
      </c>
      <c r="S321" s="380">
        <v>1</v>
      </c>
      <c r="T321" s="378" t="s">
        <v>140</v>
      </c>
      <c r="U321" s="377">
        <v>90000</v>
      </c>
      <c r="V321" s="377">
        <f t="shared" ref="V321:V324" si="246">U321*0.18</f>
        <v>16200</v>
      </c>
      <c r="W321" s="377">
        <v>0</v>
      </c>
      <c r="X321" s="384">
        <v>319</v>
      </c>
      <c r="Y321" s="385" t="s">
        <v>47</v>
      </c>
      <c r="Z321" s="386">
        <f t="shared" ref="Z321:Z324" si="247">U321-V321</f>
        <v>73800</v>
      </c>
      <c r="AA321" s="387"/>
      <c r="AB321" s="429"/>
      <c r="AC321" s="379">
        <f t="shared" ref="AC321:AC324" si="248">U321*0.5</f>
        <v>45000</v>
      </c>
      <c r="AD321" s="377"/>
      <c r="AE321" s="377"/>
      <c r="AF321" s="378" t="s">
        <v>231</v>
      </c>
      <c r="AG321" s="389">
        <v>8</v>
      </c>
      <c r="AH321" s="395">
        <v>7</v>
      </c>
      <c r="AI321" s="391" t="s">
        <v>229</v>
      </c>
      <c r="AJ321" s="378"/>
      <c r="AK321" s="378"/>
      <c r="AL321" s="383">
        <v>0</v>
      </c>
      <c r="AM321" s="380" t="s">
        <v>50</v>
      </c>
      <c r="AN321" s="377" t="s">
        <v>51</v>
      </c>
      <c r="AO321" s="377"/>
      <c r="AP321" s="383"/>
      <c r="AQ321" s="383"/>
      <c r="AR321" s="383"/>
      <c r="AS321" s="383" t="s">
        <v>529</v>
      </c>
      <c r="AU32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100230, 'Б-100230-13',date'2016-03-03',2, 7, 7, 'RUR', 1, 18, date'2016-03-06', date'2016-03-07', 1002301, 1, to_date('2016-03-08 00:00:00','YYYY-MM-DD HH24:MI:SS'), 90000, 16200, 0, 319, 0, 'c1', 8,null);insert into xxxx_oebs_cash_payment_test (ID, INVOICE_ID, OEBS_PAYMENT, DOC_DATE, COMISS_DATE) values (s_xxxx_oebs_cash_payment_test.NEXTVAL, 100230, 45000, to_date('2016-03-08 00:00:00','YYYY-MM-DD HH24:MI:SS'), date'2016-03-31' );insert into xxxx_client_discount_m  (ID,CLIENT_ID,CLIENT_AVG_DISCOUNT,DT) values (s_xxxx_client_discount_m.NEXTVAL,319, 7, date'2016-03-01');</v>
      </c>
    </row>
    <row r="322" spans="1:47" ht="15" customHeight="1" x14ac:dyDescent="0.3">
      <c r="A322" s="427">
        <v>28</v>
      </c>
      <c r="B322" s="428"/>
      <c r="C322" s="377" t="str">
        <f t="shared" si="242"/>
        <v>100028</v>
      </c>
      <c r="D322" s="377" t="str">
        <f t="shared" si="243"/>
        <v>100028/13</v>
      </c>
      <c r="E322" s="378" t="s">
        <v>251</v>
      </c>
      <c r="F322" s="378" t="s">
        <v>252</v>
      </c>
      <c r="G322" s="377">
        <v>1</v>
      </c>
      <c r="H322" s="379">
        <v>100231</v>
      </c>
      <c r="I322" s="380" t="str">
        <f t="shared" si="244"/>
        <v>Б-100231-13</v>
      </c>
      <c r="J322" s="381">
        <v>2</v>
      </c>
      <c r="K322" s="377">
        <v>7</v>
      </c>
      <c r="L322" s="377" t="s">
        <v>42</v>
      </c>
      <c r="M322" s="381">
        <v>1</v>
      </c>
      <c r="N322" s="377">
        <v>18</v>
      </c>
      <c r="O322" s="378" t="s">
        <v>168</v>
      </c>
      <c r="P322" s="378" t="s">
        <v>234</v>
      </c>
      <c r="Q322" s="378" t="s">
        <v>235</v>
      </c>
      <c r="R322" s="383" t="str">
        <f t="shared" si="245"/>
        <v>1002311</v>
      </c>
      <c r="S322" s="380">
        <v>1</v>
      </c>
      <c r="T322" s="378" t="s">
        <v>140</v>
      </c>
      <c r="U322" s="377">
        <v>90000</v>
      </c>
      <c r="V322" s="377">
        <f t="shared" si="246"/>
        <v>16200</v>
      </c>
      <c r="W322" s="377">
        <v>0</v>
      </c>
      <c r="X322" s="384">
        <v>320</v>
      </c>
      <c r="Y322" s="385" t="s">
        <v>47</v>
      </c>
      <c r="Z322" s="386">
        <f t="shared" si="247"/>
        <v>73800</v>
      </c>
      <c r="AA322" s="387"/>
      <c r="AB322" s="429"/>
      <c r="AC322" s="379">
        <f t="shared" si="248"/>
        <v>45000</v>
      </c>
      <c r="AD322" s="377"/>
      <c r="AE322" s="377"/>
      <c r="AF322" s="378" t="s">
        <v>231</v>
      </c>
      <c r="AG322" s="389">
        <v>8</v>
      </c>
      <c r="AH322" s="395">
        <v>7</v>
      </c>
      <c r="AI322" s="391" t="s">
        <v>229</v>
      </c>
      <c r="AJ322" s="378"/>
      <c r="AK322" s="378"/>
      <c r="AL322" s="383">
        <v>0</v>
      </c>
      <c r="AM322" s="380" t="s">
        <v>50</v>
      </c>
      <c r="AN322" s="377" t="s">
        <v>51</v>
      </c>
      <c r="AO322" s="377"/>
      <c r="AP322" s="383"/>
      <c r="AQ322" s="383"/>
      <c r="AR322" s="383"/>
      <c r="AS322" s="383" t="s">
        <v>530</v>
      </c>
      <c r="AU32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100231, 'Б-100231-13',date'2016-03-03',2, 7, 7, 'RUR', 1, 18, date'2016-03-06', date'2016-03-07', 1002311, 1, to_date('2016-03-08 00:00:00','YYYY-MM-DD HH24:MI:SS'), 90000, 16200, 0, 320, 0, 'c1', 8,null);insert into xxxx_oebs_cash_payment_test (ID, INVOICE_ID, OEBS_PAYMENT, DOC_DATE, COMISS_DATE) values (s_xxxx_oebs_cash_payment_test.NEXTVAL, 100231, 45000, to_date('2016-03-08 00:00:00','YYYY-MM-DD HH24:MI:SS'), date'2016-03-31' );insert into xxxx_client_discount_m  (ID,CLIENT_ID,CLIENT_AVG_DISCOUNT,DT) values (s_xxxx_client_discount_m.NEXTVAL,320, 7, date'2016-03-01');</v>
      </c>
    </row>
    <row r="323" spans="1:47" ht="15" customHeight="1" x14ac:dyDescent="0.3">
      <c r="A323" s="427">
        <v>28</v>
      </c>
      <c r="B323" s="428"/>
      <c r="C323" s="377" t="str">
        <f t="shared" si="242"/>
        <v>100028</v>
      </c>
      <c r="D323" s="377" t="str">
        <f t="shared" si="243"/>
        <v>100028/13</v>
      </c>
      <c r="E323" s="378" t="s">
        <v>251</v>
      </c>
      <c r="F323" s="378" t="s">
        <v>252</v>
      </c>
      <c r="G323" s="377">
        <v>1</v>
      </c>
      <c r="H323" s="379">
        <v>100232</v>
      </c>
      <c r="I323" s="380" t="str">
        <f t="shared" si="244"/>
        <v>Б-100232-13</v>
      </c>
      <c r="J323" s="381">
        <v>2</v>
      </c>
      <c r="K323" s="398">
        <v>11</v>
      </c>
      <c r="L323" s="377" t="s">
        <v>42</v>
      </c>
      <c r="M323" s="381">
        <v>1</v>
      </c>
      <c r="N323" s="377">
        <v>18</v>
      </c>
      <c r="O323" s="378" t="s">
        <v>169</v>
      </c>
      <c r="P323" s="378" t="s">
        <v>234</v>
      </c>
      <c r="Q323" s="378" t="s">
        <v>235</v>
      </c>
      <c r="R323" s="383" t="str">
        <f t="shared" si="245"/>
        <v>1002321</v>
      </c>
      <c r="S323" s="380">
        <v>1</v>
      </c>
      <c r="T323" s="378" t="s">
        <v>141</v>
      </c>
      <c r="U323" s="377">
        <v>80000</v>
      </c>
      <c r="V323" s="377">
        <f t="shared" si="246"/>
        <v>14400</v>
      </c>
      <c r="W323" s="377">
        <v>0</v>
      </c>
      <c r="X323" s="384">
        <v>321</v>
      </c>
      <c r="Y323" s="385" t="s">
        <v>47</v>
      </c>
      <c r="Z323" s="386">
        <f t="shared" si="247"/>
        <v>65600</v>
      </c>
      <c r="AA323" s="387"/>
      <c r="AB323" s="396"/>
      <c r="AC323" s="379">
        <f t="shared" si="248"/>
        <v>40000</v>
      </c>
      <c r="AD323" s="377"/>
      <c r="AE323" s="377"/>
      <c r="AF323" s="378" t="s">
        <v>231</v>
      </c>
      <c r="AG323" s="389">
        <v>8</v>
      </c>
      <c r="AH323" s="397">
        <v>20</v>
      </c>
      <c r="AI323" s="391" t="s">
        <v>229</v>
      </c>
      <c r="AJ323" s="378"/>
      <c r="AK323" s="378"/>
      <c r="AL323" s="383">
        <v>0</v>
      </c>
      <c r="AM323" s="380" t="s">
        <v>50</v>
      </c>
      <c r="AN323" s="377" t="s">
        <v>51</v>
      </c>
      <c r="AO323" s="377"/>
      <c r="AP323" s="383"/>
      <c r="AQ323" s="383"/>
      <c r="AR323" s="383"/>
      <c r="AS323" s="383" t="s">
        <v>531</v>
      </c>
      <c r="AU32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100232, 'Б-100232-13',date'2016-03-04',2, 11, 11, 'RUR', 1, 18, date'2016-03-06', date'2016-03-07', 1002321, 1, to_date('2016-03-09 00:00:00','YYYY-MM-DD HH24:MI:SS'), 80000, 14400, 0, 321, 0, 'c1', 8,null);insert into xxxx_oebs_cash_payment_test (ID, INVOICE_ID, OEBS_PAYMENT, DOC_DATE, COMISS_DATE) values (s_xxxx_oebs_cash_payment_test.NEXTVAL, 100232, 40000, to_date('2016-03-09 00:00:00','YYYY-MM-DD HH24:MI:SS'), date'2016-03-31' );insert into xxxx_client_discount_m  (ID,CLIENT_ID,CLIENT_AVG_DISCOUNT,DT) values (s_xxxx_client_discount_m.NEXTVAL,321, 20, date'2016-03-01');</v>
      </c>
    </row>
    <row r="324" spans="1:47" s="330" customFormat="1" ht="15" customHeight="1" x14ac:dyDescent="0.3">
      <c r="A324" s="427">
        <v>28</v>
      </c>
      <c r="B324" s="431"/>
      <c r="C324" s="403" t="str">
        <f t="shared" si="242"/>
        <v>100028</v>
      </c>
      <c r="D324" s="403" t="str">
        <f t="shared" si="243"/>
        <v>100028/13</v>
      </c>
      <c r="E324" s="404" t="s">
        <v>251</v>
      </c>
      <c r="F324" s="404" t="s">
        <v>252</v>
      </c>
      <c r="G324" s="377">
        <v>1</v>
      </c>
      <c r="H324" s="379">
        <v>100233</v>
      </c>
      <c r="I324" s="403" t="str">
        <f t="shared" si="244"/>
        <v>Б-100233-13</v>
      </c>
      <c r="J324" s="381">
        <v>2</v>
      </c>
      <c r="K324" s="454">
        <v>29</v>
      </c>
      <c r="L324" s="403" t="s">
        <v>42</v>
      </c>
      <c r="M324" s="406">
        <v>1</v>
      </c>
      <c r="N324" s="403">
        <v>18</v>
      </c>
      <c r="O324" s="404" t="s">
        <v>170</v>
      </c>
      <c r="P324" s="404" t="s">
        <v>234</v>
      </c>
      <c r="Q324" s="404" t="s">
        <v>235</v>
      </c>
      <c r="R324" s="407" t="str">
        <f t="shared" si="245"/>
        <v>1002331</v>
      </c>
      <c r="S324" s="403">
        <v>1</v>
      </c>
      <c r="T324" s="404" t="s">
        <v>142</v>
      </c>
      <c r="U324" s="403">
        <v>60000</v>
      </c>
      <c r="V324" s="403">
        <f t="shared" si="246"/>
        <v>10800</v>
      </c>
      <c r="W324" s="403">
        <v>0</v>
      </c>
      <c r="X324" s="384">
        <v>322</v>
      </c>
      <c r="Y324" s="408" t="s">
        <v>47</v>
      </c>
      <c r="Z324" s="386">
        <f t="shared" si="247"/>
        <v>49200</v>
      </c>
      <c r="AA324" s="409"/>
      <c r="AB324" s="409"/>
      <c r="AC324" s="410">
        <f t="shared" si="248"/>
        <v>30000</v>
      </c>
      <c r="AD324" s="403"/>
      <c r="AE324" s="403"/>
      <c r="AF324" s="404" t="s">
        <v>231</v>
      </c>
      <c r="AG324" s="411">
        <v>8</v>
      </c>
      <c r="AH324" s="412">
        <v>13</v>
      </c>
      <c r="AI324" s="413" t="s">
        <v>229</v>
      </c>
      <c r="AJ324" s="404"/>
      <c r="AK324" s="404"/>
      <c r="AL324" s="407">
        <v>0</v>
      </c>
      <c r="AM324" s="403" t="s">
        <v>50</v>
      </c>
      <c r="AN324" s="403" t="s">
        <v>51</v>
      </c>
      <c r="AO324" s="403"/>
      <c r="AP324" s="407"/>
      <c r="AQ324" s="407"/>
      <c r="AR324" s="407"/>
      <c r="AS324" s="407"/>
      <c r="AU32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28, 100028, '100028/13', date'2016-03-01', date'2016-09-01', 1, 100233, 'Б-100233-13',date'2016-03-05',2, 29, 29, 'RUR', 1, 18, date'2016-03-06', date'2016-03-07', 1002331, 1, to_date('2016-03-11 00:00:00','YYYY-MM-DD HH24:MI:SS'), 60000, 10800, 0, 322, 0, 'c1', 8,null);insert into xxxx_oebs_cash_payment_test (ID, INVOICE_ID, OEBS_PAYMENT, DOC_DATE, COMISS_DATE) values (s_xxxx_oebs_cash_payment_test.NEXTVAL, 100233, 30000, to_date('2016-03-11 00:00:00','YYYY-MM-DD HH24:MI:SS'), date'2016-03-31' );insert into xxxx_client_discount_m  (ID,CLIENT_ID,CLIENT_AVG_DISCOUNT,DT) values (s_xxxx_client_discount_m.NEXTVAL,322, 13, date'2016-03-01');</v>
      </c>
    </row>
    <row r="325" spans="1:47" x14ac:dyDescent="0.3">
      <c r="A325" s="427">
        <v>29</v>
      </c>
      <c r="B325" s="428"/>
      <c r="C325" s="377" t="str">
        <f>"1000"&amp;A325</f>
        <v>100029</v>
      </c>
      <c r="D325" s="377" t="str">
        <f>"1000"&amp;A325&amp;"/13"</f>
        <v>100029/13</v>
      </c>
      <c r="E325" s="378" t="s">
        <v>251</v>
      </c>
      <c r="F325" s="378" t="s">
        <v>252</v>
      </c>
      <c r="G325" s="377">
        <v>1</v>
      </c>
      <c r="H325" s="379">
        <v>100234</v>
      </c>
      <c r="I325" s="380" t="str">
        <f>"Б-"&amp;H325&amp;"-13"</f>
        <v>Б-100234-13</v>
      </c>
      <c r="J325" s="381">
        <v>2</v>
      </c>
      <c r="K325" s="377">
        <v>7</v>
      </c>
      <c r="L325" s="377" t="s">
        <v>42</v>
      </c>
      <c r="M325" s="381">
        <v>1</v>
      </c>
      <c r="N325" s="377">
        <v>18</v>
      </c>
      <c r="O325" s="378" t="s">
        <v>167</v>
      </c>
      <c r="P325" s="378" t="s">
        <v>234</v>
      </c>
      <c r="Q325" s="378" t="s">
        <v>235</v>
      </c>
      <c r="R325" s="383" t="str">
        <f>H325&amp;"1"</f>
        <v>1002341</v>
      </c>
      <c r="S325" s="380">
        <v>1</v>
      </c>
      <c r="T325" s="378" t="s">
        <v>139</v>
      </c>
      <c r="U325" s="377">
        <v>100000</v>
      </c>
      <c r="V325" s="377">
        <f>U325*0.18</f>
        <v>18000</v>
      </c>
      <c r="W325" s="377">
        <v>0</v>
      </c>
      <c r="X325" s="384">
        <v>323</v>
      </c>
      <c r="Y325" s="385" t="s">
        <v>47</v>
      </c>
      <c r="Z325" s="386">
        <f>U325-V325</f>
        <v>82000</v>
      </c>
      <c r="AA325" s="387"/>
      <c r="AB325" s="388"/>
      <c r="AC325" s="379">
        <f>U325*0.5</f>
        <v>50000</v>
      </c>
      <c r="AD325" s="377"/>
      <c r="AE325" s="377"/>
      <c r="AF325" s="378" t="s">
        <v>231</v>
      </c>
      <c r="AG325" s="389">
        <v>8</v>
      </c>
      <c r="AH325" s="390">
        <v>13</v>
      </c>
      <c r="AI325" s="391" t="s">
        <v>229</v>
      </c>
      <c r="AJ325" s="378"/>
      <c r="AK325" s="378"/>
      <c r="AL325" s="383">
        <v>0</v>
      </c>
      <c r="AM325" s="380" t="s">
        <v>50</v>
      </c>
      <c r="AN325" s="377" t="s">
        <v>51</v>
      </c>
      <c r="AO325" s="377"/>
      <c r="AP325" s="383"/>
      <c r="AQ325" s="383"/>
      <c r="AR325" s="383"/>
      <c r="AS325" s="383" t="s">
        <v>532</v>
      </c>
      <c r="AU32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100234, 'Б-100234-13',date'2016-03-02',2, 7, 7, 'RUR', 1, 18, date'2016-03-06', date'2016-03-07', 1002341, 1, to_date('2016-03-07 00:00:00','YYYY-MM-DD HH24:MI:SS'), 100000, 18000, 0, 323, 0, 'c1', 8,null);insert into xxxx_oebs_cash_payment_test (ID, INVOICE_ID, OEBS_PAYMENT, DOC_DATE, COMISS_DATE) values (s_xxxx_oebs_cash_payment_test.NEXTVAL, 100234, 50000, to_date('2016-03-07 00:00:00','YYYY-MM-DD HH24:MI:SS'), date'2016-03-31' );insert into xxxx_client_discount_m  (ID,CLIENT_ID,CLIENT_AVG_DISCOUNT,DT) values (s_xxxx_client_discount_m.NEXTVAL,323, 13, date'2016-03-01');</v>
      </c>
    </row>
    <row r="326" spans="1:47" ht="15" customHeight="1" x14ac:dyDescent="0.3">
      <c r="A326" s="427">
        <v>29</v>
      </c>
      <c r="B326" s="428"/>
      <c r="C326" s="377" t="str">
        <f t="shared" ref="C326:C330" si="249">"1000"&amp;A326</f>
        <v>100029</v>
      </c>
      <c r="D326" s="377" t="str">
        <f t="shared" ref="D326:D330" si="250">"1000"&amp;A326&amp;"/13"</f>
        <v>100029/13</v>
      </c>
      <c r="E326" s="378" t="s">
        <v>251</v>
      </c>
      <c r="F326" s="378" t="s">
        <v>252</v>
      </c>
      <c r="G326" s="377">
        <v>1</v>
      </c>
      <c r="H326" s="379">
        <v>100235</v>
      </c>
      <c r="I326" s="380" t="str">
        <f t="shared" ref="I326:I330" si="251">"Б-"&amp;H326&amp;"-13"</f>
        <v>Б-100235-13</v>
      </c>
      <c r="J326" s="381">
        <v>2</v>
      </c>
      <c r="K326" s="377">
        <v>7</v>
      </c>
      <c r="L326" s="377" t="s">
        <v>42</v>
      </c>
      <c r="M326" s="381">
        <v>1</v>
      </c>
      <c r="N326" s="377">
        <v>18</v>
      </c>
      <c r="O326" s="378" t="s">
        <v>168</v>
      </c>
      <c r="P326" s="378" t="s">
        <v>234</v>
      </c>
      <c r="Q326" s="378" t="s">
        <v>235</v>
      </c>
      <c r="R326" s="383" t="str">
        <f t="shared" ref="R326:R330" si="252">H326&amp;"1"</f>
        <v>1002351</v>
      </c>
      <c r="S326" s="380">
        <v>1</v>
      </c>
      <c r="T326" s="378" t="s">
        <v>140</v>
      </c>
      <c r="U326" s="377">
        <v>90000</v>
      </c>
      <c r="V326" s="377">
        <f t="shared" ref="V326:V330" si="253">U326*0.18</f>
        <v>16200</v>
      </c>
      <c r="W326" s="377">
        <v>0</v>
      </c>
      <c r="X326" s="384">
        <v>324</v>
      </c>
      <c r="Y326" s="385" t="s">
        <v>47</v>
      </c>
      <c r="Z326" s="386">
        <f t="shared" ref="Z326:Z330" si="254">U326-V326</f>
        <v>73800</v>
      </c>
      <c r="AA326" s="387"/>
      <c r="AB326" s="429"/>
      <c r="AC326" s="379">
        <f t="shared" ref="AC326:AC330" si="255">U326*0.5</f>
        <v>45000</v>
      </c>
      <c r="AD326" s="377"/>
      <c r="AE326" s="377"/>
      <c r="AF326" s="378" t="s">
        <v>231</v>
      </c>
      <c r="AG326" s="389">
        <v>8</v>
      </c>
      <c r="AH326" s="395">
        <v>7</v>
      </c>
      <c r="AI326" s="391" t="s">
        <v>229</v>
      </c>
      <c r="AJ326" s="378"/>
      <c r="AK326" s="378"/>
      <c r="AL326" s="383">
        <v>0</v>
      </c>
      <c r="AM326" s="380" t="s">
        <v>50</v>
      </c>
      <c r="AN326" s="377" t="s">
        <v>51</v>
      </c>
      <c r="AO326" s="377"/>
      <c r="AP326" s="383"/>
      <c r="AQ326" s="383"/>
      <c r="AR326" s="383"/>
      <c r="AS326" s="383" t="s">
        <v>529</v>
      </c>
      <c r="AU32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100235, 'Б-100235-13',date'2016-03-03',2, 7, 7, 'RUR', 1, 18, date'2016-03-06', date'2016-03-07', 1002351, 1, to_date('2016-03-08 00:00:00','YYYY-MM-DD HH24:MI:SS'), 90000, 16200, 0, 324, 0, 'c1', 8,null);insert into xxxx_oebs_cash_payment_test (ID, INVOICE_ID, OEBS_PAYMENT, DOC_DATE, COMISS_DATE) values (s_xxxx_oebs_cash_payment_test.NEXTVAL, 100235, 45000, to_date('2016-03-08 00:00:00','YYYY-MM-DD HH24:MI:SS'), date'2016-03-31' );insert into xxxx_client_discount_m  (ID,CLIENT_ID,CLIENT_AVG_DISCOUNT,DT) values (s_xxxx_client_discount_m.NEXTVAL,324, 7, date'2016-03-01');</v>
      </c>
    </row>
    <row r="327" spans="1:47" ht="15" customHeight="1" x14ac:dyDescent="0.3">
      <c r="A327" s="427">
        <v>29</v>
      </c>
      <c r="B327" s="428"/>
      <c r="C327" s="377" t="str">
        <f t="shared" si="249"/>
        <v>100029</v>
      </c>
      <c r="D327" s="377" t="str">
        <f t="shared" si="250"/>
        <v>100029/13</v>
      </c>
      <c r="E327" s="378" t="s">
        <v>251</v>
      </c>
      <c r="F327" s="378" t="s">
        <v>252</v>
      </c>
      <c r="G327" s="377">
        <v>1</v>
      </c>
      <c r="H327" s="379">
        <v>100236</v>
      </c>
      <c r="I327" s="380" t="str">
        <f t="shared" si="251"/>
        <v>Б-100236-13</v>
      </c>
      <c r="J327" s="381">
        <v>2</v>
      </c>
      <c r="K327" s="377">
        <v>7</v>
      </c>
      <c r="L327" s="377" t="s">
        <v>42</v>
      </c>
      <c r="M327" s="381">
        <v>1</v>
      </c>
      <c r="N327" s="377">
        <v>18</v>
      </c>
      <c r="O327" s="378" t="s">
        <v>168</v>
      </c>
      <c r="P327" s="378" t="s">
        <v>234</v>
      </c>
      <c r="Q327" s="378" t="s">
        <v>235</v>
      </c>
      <c r="R327" s="383" t="str">
        <f t="shared" si="252"/>
        <v>1002361</v>
      </c>
      <c r="S327" s="380">
        <v>1</v>
      </c>
      <c r="T327" s="378" t="s">
        <v>140</v>
      </c>
      <c r="U327" s="377">
        <v>90000</v>
      </c>
      <c r="V327" s="377">
        <f t="shared" si="253"/>
        <v>16200</v>
      </c>
      <c r="W327" s="377">
        <v>0</v>
      </c>
      <c r="X327" s="384">
        <v>325</v>
      </c>
      <c r="Y327" s="385" t="s">
        <v>47</v>
      </c>
      <c r="Z327" s="386">
        <f t="shared" si="254"/>
        <v>73800</v>
      </c>
      <c r="AA327" s="387"/>
      <c r="AB327" s="429"/>
      <c r="AC327" s="379">
        <f t="shared" si="255"/>
        <v>45000</v>
      </c>
      <c r="AD327" s="377"/>
      <c r="AE327" s="377"/>
      <c r="AF327" s="378" t="s">
        <v>231</v>
      </c>
      <c r="AG327" s="389">
        <v>8</v>
      </c>
      <c r="AH327" s="395">
        <v>7</v>
      </c>
      <c r="AI327" s="391" t="s">
        <v>229</v>
      </c>
      <c r="AJ327" s="378"/>
      <c r="AK327" s="378"/>
      <c r="AL327" s="383">
        <v>0</v>
      </c>
      <c r="AM327" s="380" t="s">
        <v>50</v>
      </c>
      <c r="AN327" s="377" t="s">
        <v>51</v>
      </c>
      <c r="AO327" s="377"/>
      <c r="AP327" s="383"/>
      <c r="AQ327" s="383"/>
      <c r="AR327" s="383"/>
      <c r="AS327" s="383" t="s">
        <v>533</v>
      </c>
      <c r="AU32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100236, 'Б-100236-13',date'2016-03-03',2, 7, 7, 'RUR', 1, 18, date'2016-03-06', date'2016-03-07', 1002361, 1, to_date('2016-03-08 00:00:00','YYYY-MM-DD HH24:MI:SS'), 90000, 16200, 0, 325, 0, 'c1', 8,null);insert into xxxx_oebs_cash_payment_test (ID, INVOICE_ID, OEBS_PAYMENT, DOC_DATE, COMISS_DATE) values (s_xxxx_oebs_cash_payment_test.NEXTVAL, 100236, 45000, to_date('2016-03-08 00:00:00','YYYY-MM-DD HH24:MI:SS'), date'2016-03-31' );insert into xxxx_client_discount_m  (ID,CLIENT_ID,CLIENT_AVG_DISCOUNT,DT) values (s_xxxx_client_discount_m.NEXTVAL,325, 7, date'2016-03-01');</v>
      </c>
    </row>
    <row r="328" spans="1:47" ht="15" customHeight="1" x14ac:dyDescent="0.3">
      <c r="A328" s="427">
        <v>29</v>
      </c>
      <c r="B328" s="428"/>
      <c r="C328" s="377" t="str">
        <f t="shared" si="249"/>
        <v>100029</v>
      </c>
      <c r="D328" s="377" t="str">
        <f t="shared" si="250"/>
        <v>100029/13</v>
      </c>
      <c r="E328" s="378" t="s">
        <v>251</v>
      </c>
      <c r="F328" s="378" t="s">
        <v>252</v>
      </c>
      <c r="G328" s="377">
        <v>1</v>
      </c>
      <c r="H328" s="379">
        <v>100237</v>
      </c>
      <c r="I328" s="380" t="str">
        <f t="shared" si="251"/>
        <v>Б-100237-13</v>
      </c>
      <c r="J328" s="381">
        <v>2</v>
      </c>
      <c r="K328" s="398">
        <v>11</v>
      </c>
      <c r="L328" s="377" t="s">
        <v>42</v>
      </c>
      <c r="M328" s="381">
        <v>1</v>
      </c>
      <c r="N328" s="377">
        <v>18</v>
      </c>
      <c r="O328" s="378" t="s">
        <v>169</v>
      </c>
      <c r="P328" s="378" t="s">
        <v>234</v>
      </c>
      <c r="Q328" s="378" t="s">
        <v>235</v>
      </c>
      <c r="R328" s="383" t="str">
        <f t="shared" si="252"/>
        <v>1002371</v>
      </c>
      <c r="S328" s="380">
        <v>1</v>
      </c>
      <c r="T328" s="378" t="s">
        <v>141</v>
      </c>
      <c r="U328" s="377">
        <v>80000</v>
      </c>
      <c r="V328" s="377">
        <f t="shared" si="253"/>
        <v>14400</v>
      </c>
      <c r="W328" s="377">
        <v>0</v>
      </c>
      <c r="X328" s="384">
        <v>326</v>
      </c>
      <c r="Y328" s="385" t="s">
        <v>47</v>
      </c>
      <c r="Z328" s="386">
        <f t="shared" si="254"/>
        <v>65600</v>
      </c>
      <c r="AA328" s="387"/>
      <c r="AB328" s="396"/>
      <c r="AC328" s="379">
        <f t="shared" si="255"/>
        <v>40000</v>
      </c>
      <c r="AD328" s="377"/>
      <c r="AE328" s="377"/>
      <c r="AF328" s="378" t="s">
        <v>231</v>
      </c>
      <c r="AG328" s="389">
        <v>8</v>
      </c>
      <c r="AH328" s="397">
        <v>20</v>
      </c>
      <c r="AI328" s="391" t="s">
        <v>229</v>
      </c>
      <c r="AJ328" s="378"/>
      <c r="AK328" s="378"/>
      <c r="AL328" s="383">
        <v>0</v>
      </c>
      <c r="AM328" s="380" t="s">
        <v>50</v>
      </c>
      <c r="AN328" s="377" t="s">
        <v>51</v>
      </c>
      <c r="AO328" s="377"/>
      <c r="AP328" s="383"/>
      <c r="AQ328" s="383"/>
      <c r="AR328" s="383"/>
      <c r="AS328" s="383">
        <v>39360</v>
      </c>
      <c r="AU32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100237, 'Б-100237-13',date'2016-03-04',2, 11, 11, 'RUR', 1, 18, date'2016-03-06', date'2016-03-07', 1002371, 1, to_date('2016-03-09 00:00:00','YYYY-MM-DD HH24:MI:SS'), 80000, 14400, 0, 326, 0, 'c1', 8,null);insert into xxxx_oebs_cash_payment_test (ID, INVOICE_ID, OEBS_PAYMENT, DOC_DATE, COMISS_DATE) values (s_xxxx_oebs_cash_payment_test.NEXTVAL, 100237, 40000, to_date('2016-03-09 00:00:00','YYYY-MM-DD HH24:MI:SS'), date'2016-03-31' );insert into xxxx_client_discount_m  (ID,CLIENT_ID,CLIENT_AVG_DISCOUNT,DT) values (s_xxxx_client_discount_m.NEXTVAL,326, 20, date'2016-03-01');</v>
      </c>
    </row>
    <row r="329" spans="1:47" s="329" customFormat="1" ht="15" customHeight="1" x14ac:dyDescent="0.3">
      <c r="A329" s="375">
        <v>29</v>
      </c>
      <c r="B329" s="439"/>
      <c r="C329" s="380" t="str">
        <f t="shared" si="249"/>
        <v>100029</v>
      </c>
      <c r="D329" s="380" t="str">
        <f t="shared" si="250"/>
        <v>100029/13</v>
      </c>
      <c r="E329" s="455" t="s">
        <v>251</v>
      </c>
      <c r="F329" s="455" t="s">
        <v>252</v>
      </c>
      <c r="G329" s="380">
        <v>1</v>
      </c>
      <c r="H329" s="415">
        <v>100238</v>
      </c>
      <c r="I329" s="380" t="str">
        <f t="shared" si="251"/>
        <v>Б-100238-13</v>
      </c>
      <c r="J329" s="456">
        <v>2</v>
      </c>
      <c r="K329" s="457">
        <v>29</v>
      </c>
      <c r="L329" s="380" t="s">
        <v>42</v>
      </c>
      <c r="M329" s="456">
        <v>1</v>
      </c>
      <c r="N329" s="380">
        <v>18</v>
      </c>
      <c r="O329" s="455" t="s">
        <v>170</v>
      </c>
      <c r="P329" s="455" t="s">
        <v>234</v>
      </c>
      <c r="Q329" s="455" t="s">
        <v>235</v>
      </c>
      <c r="R329" s="380" t="str">
        <f t="shared" si="252"/>
        <v>1002381</v>
      </c>
      <c r="S329" s="380">
        <v>1</v>
      </c>
      <c r="T329" s="455" t="s">
        <v>142</v>
      </c>
      <c r="U329" s="380">
        <v>60000</v>
      </c>
      <c r="V329" s="380">
        <f t="shared" si="253"/>
        <v>10800</v>
      </c>
      <c r="W329" s="380">
        <v>0</v>
      </c>
      <c r="X329" s="415">
        <v>327</v>
      </c>
      <c r="Y329" s="458" t="s">
        <v>47</v>
      </c>
      <c r="Z329" s="459">
        <f t="shared" si="254"/>
        <v>49200</v>
      </c>
      <c r="AA329" s="460"/>
      <c r="AB329" s="460"/>
      <c r="AC329" s="415">
        <f t="shared" si="255"/>
        <v>30000</v>
      </c>
      <c r="AD329" s="380"/>
      <c r="AE329" s="380"/>
      <c r="AF329" s="455" t="s">
        <v>231</v>
      </c>
      <c r="AG329" s="461">
        <v>8</v>
      </c>
      <c r="AH329" s="462">
        <v>13</v>
      </c>
      <c r="AI329" s="463" t="s">
        <v>229</v>
      </c>
      <c r="AJ329" s="455"/>
      <c r="AK329" s="455"/>
      <c r="AL329" s="380">
        <v>0</v>
      </c>
      <c r="AM329" s="380" t="s">
        <v>50</v>
      </c>
      <c r="AN329" s="380" t="s">
        <v>51</v>
      </c>
      <c r="AO329" s="380"/>
      <c r="AP329" s="380"/>
      <c r="AQ329" s="380"/>
      <c r="AR329" s="380"/>
      <c r="AS329" s="380" t="s">
        <v>534</v>
      </c>
      <c r="AU329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100238, 'Б-100238-13',date'2016-03-05',2, 29, 29, 'RUR', 1, 18, date'2016-03-06', date'2016-03-07', 1002381, 1, to_date('2016-03-11 00:00:00','YYYY-MM-DD HH24:MI:SS'), 60000, 10800, 0, 327, 0, 'c1', 8,null);insert into xxxx_oebs_cash_payment_test (ID, INVOICE_ID, OEBS_PAYMENT, DOC_DATE, COMISS_DATE) values (s_xxxx_oebs_cash_payment_test.NEXTVAL, 100238, 30000, to_date('2016-03-11 00:00:00','YYYY-MM-DD HH24:MI:SS'), date'2016-03-31' );insert into xxxx_client_discount_m  (ID,CLIENT_ID,CLIENT_AVG_DISCOUNT,DT) values (s_xxxx_client_discount_m.NEXTVAL,327, 13, date'2016-03-01');</v>
      </c>
    </row>
    <row r="330" spans="1:47" s="330" customFormat="1" ht="15" customHeight="1" x14ac:dyDescent="0.3">
      <c r="A330" s="427">
        <v>29</v>
      </c>
      <c r="B330" s="431"/>
      <c r="C330" s="403" t="str">
        <f t="shared" si="249"/>
        <v>100029</v>
      </c>
      <c r="D330" s="403" t="str">
        <f t="shared" si="250"/>
        <v>100029/13</v>
      </c>
      <c r="E330" s="404" t="s">
        <v>251</v>
      </c>
      <c r="F330" s="404" t="s">
        <v>252</v>
      </c>
      <c r="G330" s="377">
        <v>1</v>
      </c>
      <c r="H330" s="379">
        <v>100239</v>
      </c>
      <c r="I330" s="403" t="str">
        <f t="shared" si="251"/>
        <v>Б-100239-13</v>
      </c>
      <c r="J330" s="381">
        <v>2</v>
      </c>
      <c r="K330" s="454">
        <v>29</v>
      </c>
      <c r="L330" s="403" t="s">
        <v>42</v>
      </c>
      <c r="M330" s="406">
        <v>1</v>
      </c>
      <c r="N330" s="403">
        <v>18</v>
      </c>
      <c r="O330" s="404" t="s">
        <v>170</v>
      </c>
      <c r="P330" s="404" t="s">
        <v>234</v>
      </c>
      <c r="Q330" s="404" t="s">
        <v>235</v>
      </c>
      <c r="R330" s="407" t="str">
        <f t="shared" si="252"/>
        <v>1002391</v>
      </c>
      <c r="S330" s="403">
        <v>1</v>
      </c>
      <c r="T330" s="404" t="s">
        <v>142</v>
      </c>
      <c r="U330" s="403">
        <v>60000</v>
      </c>
      <c r="V330" s="403">
        <f t="shared" si="253"/>
        <v>10800</v>
      </c>
      <c r="W330" s="403">
        <v>0</v>
      </c>
      <c r="X330" s="384">
        <v>328</v>
      </c>
      <c r="Y330" s="408" t="s">
        <v>47</v>
      </c>
      <c r="Z330" s="386">
        <f t="shared" si="254"/>
        <v>49200</v>
      </c>
      <c r="AA330" s="409"/>
      <c r="AB330" s="409"/>
      <c r="AC330" s="410">
        <f t="shared" si="255"/>
        <v>30000</v>
      </c>
      <c r="AD330" s="403"/>
      <c r="AE330" s="403"/>
      <c r="AF330" s="404" t="s">
        <v>231</v>
      </c>
      <c r="AG330" s="411">
        <v>8</v>
      </c>
      <c r="AH330" s="412">
        <v>13</v>
      </c>
      <c r="AI330" s="413" t="s">
        <v>229</v>
      </c>
      <c r="AJ330" s="404"/>
      <c r="AK330" s="404"/>
      <c r="AL330" s="407">
        <v>0</v>
      </c>
      <c r="AM330" s="403" t="s">
        <v>50</v>
      </c>
      <c r="AN330" s="403" t="s">
        <v>51</v>
      </c>
      <c r="AO330" s="403"/>
      <c r="AP330" s="407"/>
      <c r="AQ330" s="407"/>
      <c r="AR330" s="407"/>
      <c r="AS330" s="377">
        <v>29520</v>
      </c>
      <c r="AU33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29, 100029, '100029/13', date'2016-03-01', date'2016-09-01', 1, 100239, 'Б-100239-13',date'2016-03-05',2, 29, 29, 'RUR', 1, 18, date'2016-03-06', date'2016-03-07', 1002391, 1, to_date('2016-03-11 00:00:00','YYYY-MM-DD HH24:MI:SS'), 60000, 10800, 0, 328, 0, 'c1', 8,null);insert into xxxx_oebs_cash_payment_test (ID, INVOICE_ID, OEBS_PAYMENT, DOC_DATE, COMISS_DATE) values (s_xxxx_oebs_cash_payment_test.NEXTVAL, 100239, 30000, to_date('2016-03-11 00:00:00','YYYY-MM-DD HH24:MI:SS'), date'2016-03-31' );insert into xxxx_client_discount_m  (ID,CLIENT_ID,CLIENT_AVG_DISCOUNT,DT) values (s_xxxx_client_discount_m.NEXTVAL,328, 13, date'2016-03-01');</v>
      </c>
    </row>
    <row r="331" spans="1:47" x14ac:dyDescent="0.3">
      <c r="A331" s="427">
        <v>30</v>
      </c>
      <c r="B331" s="428"/>
      <c r="C331" s="377" t="str">
        <f>"1000"&amp;A331</f>
        <v>100030</v>
      </c>
      <c r="D331" s="377" t="str">
        <f>"1000"&amp;A331&amp;"/13"</f>
        <v>100030/13</v>
      </c>
      <c r="E331" s="378" t="s">
        <v>251</v>
      </c>
      <c r="F331" s="378" t="s">
        <v>252</v>
      </c>
      <c r="G331" s="377">
        <v>1</v>
      </c>
      <c r="H331" s="379">
        <v>100240</v>
      </c>
      <c r="I331" s="380" t="str">
        <f>"Б-"&amp;H331&amp;"-13"</f>
        <v>Б-100240-13</v>
      </c>
      <c r="J331" s="381">
        <v>2</v>
      </c>
      <c r="K331" s="457">
        <v>29</v>
      </c>
      <c r="L331" s="377" t="s">
        <v>42</v>
      </c>
      <c r="M331" s="381">
        <v>1</v>
      </c>
      <c r="N331" s="377">
        <v>18</v>
      </c>
      <c r="O331" s="378" t="s">
        <v>167</v>
      </c>
      <c r="P331" s="378" t="s">
        <v>234</v>
      </c>
      <c r="Q331" s="378" t="s">
        <v>235</v>
      </c>
      <c r="R331" s="383" t="str">
        <f>H331&amp;"1"</f>
        <v>1002401</v>
      </c>
      <c r="S331" s="380">
        <v>1</v>
      </c>
      <c r="T331" s="378" t="s">
        <v>139</v>
      </c>
      <c r="U331" s="377">
        <v>100000</v>
      </c>
      <c r="V331" s="377">
        <f>U331*0.18</f>
        <v>18000</v>
      </c>
      <c r="W331" s="377">
        <v>0</v>
      </c>
      <c r="X331" s="384">
        <v>329</v>
      </c>
      <c r="Y331" s="385" t="s">
        <v>47</v>
      </c>
      <c r="Z331" s="386">
        <f>U331-V331</f>
        <v>82000</v>
      </c>
      <c r="AA331" s="387"/>
      <c r="AB331" s="388"/>
      <c r="AC331" s="379">
        <f>U331*0.5</f>
        <v>50000</v>
      </c>
      <c r="AD331" s="377"/>
      <c r="AE331" s="377"/>
      <c r="AF331" s="378" t="s">
        <v>231</v>
      </c>
      <c r="AG331" s="389">
        <v>8</v>
      </c>
      <c r="AH331" s="390">
        <v>13</v>
      </c>
      <c r="AI331" s="391" t="s">
        <v>229</v>
      </c>
      <c r="AJ331" s="378"/>
      <c r="AK331" s="378"/>
      <c r="AL331" s="383">
        <v>0</v>
      </c>
      <c r="AM331" s="380" t="s">
        <v>50</v>
      </c>
      <c r="AN331" s="377" t="s">
        <v>51</v>
      </c>
      <c r="AO331" s="377"/>
      <c r="AP331" s="383"/>
      <c r="AQ331" s="383"/>
      <c r="AR331" s="383"/>
      <c r="AS331" s="383" t="s">
        <v>535</v>
      </c>
      <c r="AU33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100240, 'Б-100240-13',date'2016-03-02',2, 29, 29, 'RUR', 1, 18, date'2016-03-06', date'2016-03-07', 1002401, 1, to_date('2016-03-07 00:00:00','YYYY-MM-DD HH24:MI:SS'), 100000, 18000, 0, 329, 0, 'c1', 8,null);insert into xxxx_oebs_cash_payment_test (ID, INVOICE_ID, OEBS_PAYMENT, DOC_DATE, COMISS_DATE) values (s_xxxx_oebs_cash_payment_test.NEXTVAL, 100240, 50000, to_date('2016-03-07 00:00:00','YYYY-MM-DD HH24:MI:SS'), date'2016-03-31' );insert into xxxx_client_discount_m  (ID,CLIENT_ID,CLIENT_AVG_DISCOUNT,DT) values (s_xxxx_client_discount_m.NEXTVAL,329, 13, date'2016-03-01');</v>
      </c>
    </row>
    <row r="332" spans="1:47" ht="15" customHeight="1" x14ac:dyDescent="0.3">
      <c r="A332" s="427">
        <v>30</v>
      </c>
      <c r="B332" s="428"/>
      <c r="C332" s="377" t="str">
        <f t="shared" ref="C332:C336" si="256">"1000"&amp;A332</f>
        <v>100030</v>
      </c>
      <c r="D332" s="377" t="str">
        <f t="shared" ref="D332:D336" si="257">"1000"&amp;A332&amp;"/13"</f>
        <v>100030/13</v>
      </c>
      <c r="E332" s="378" t="s">
        <v>251</v>
      </c>
      <c r="F332" s="378" t="s">
        <v>252</v>
      </c>
      <c r="G332" s="377">
        <v>1</v>
      </c>
      <c r="H332" s="379">
        <v>100241</v>
      </c>
      <c r="I332" s="380" t="str">
        <f t="shared" ref="I332:I336" si="258">"Б-"&amp;H332&amp;"-13"</f>
        <v>Б-100241-13</v>
      </c>
      <c r="J332" s="381">
        <v>2</v>
      </c>
      <c r="K332" s="457">
        <v>29</v>
      </c>
      <c r="L332" s="377" t="s">
        <v>42</v>
      </c>
      <c r="M332" s="381">
        <v>1</v>
      </c>
      <c r="N332" s="377">
        <v>18</v>
      </c>
      <c r="O332" s="378" t="s">
        <v>168</v>
      </c>
      <c r="P332" s="378" t="s">
        <v>234</v>
      </c>
      <c r="Q332" s="378" t="s">
        <v>235</v>
      </c>
      <c r="R332" s="383" t="str">
        <f t="shared" ref="R332:R336" si="259">H332&amp;"1"</f>
        <v>1002411</v>
      </c>
      <c r="S332" s="380">
        <v>1</v>
      </c>
      <c r="T332" s="378" t="s">
        <v>140</v>
      </c>
      <c r="U332" s="377">
        <v>90000</v>
      </c>
      <c r="V332" s="377">
        <f t="shared" ref="V332:V336" si="260">U332*0.18</f>
        <v>16200</v>
      </c>
      <c r="W332" s="377">
        <v>0</v>
      </c>
      <c r="X332" s="384">
        <v>330</v>
      </c>
      <c r="Y332" s="385" t="s">
        <v>47</v>
      </c>
      <c r="Z332" s="386">
        <f t="shared" ref="Z332:Z336" si="261">U332-V332</f>
        <v>73800</v>
      </c>
      <c r="AA332" s="387"/>
      <c r="AB332" s="429"/>
      <c r="AC332" s="379">
        <f t="shared" ref="AC332:AC336" si="262">U332*0.5</f>
        <v>45000</v>
      </c>
      <c r="AD332" s="377"/>
      <c r="AE332" s="377"/>
      <c r="AF332" s="378" t="s">
        <v>231</v>
      </c>
      <c r="AG332" s="389">
        <v>8</v>
      </c>
      <c r="AH332" s="395">
        <v>7</v>
      </c>
      <c r="AI332" s="391" t="s">
        <v>229</v>
      </c>
      <c r="AJ332" s="378"/>
      <c r="AK332" s="378"/>
      <c r="AL332" s="383">
        <v>0</v>
      </c>
      <c r="AM332" s="380" t="s">
        <v>50</v>
      </c>
      <c r="AN332" s="377" t="s">
        <v>51</v>
      </c>
      <c r="AO332" s="377"/>
      <c r="AP332" s="383"/>
      <c r="AQ332" s="383"/>
      <c r="AR332" s="383"/>
      <c r="AS332" s="383" t="s">
        <v>536</v>
      </c>
      <c r="AU33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100241, 'Б-100241-13',date'2016-03-03',2, 29, 29, 'RUR', 1, 18, date'2016-03-06', date'2016-03-07', 1002411, 1, to_date('2016-03-08 00:00:00','YYYY-MM-DD HH24:MI:SS'), 90000, 16200, 0, 330, 0, 'c1', 8,null);insert into xxxx_oebs_cash_payment_test (ID, INVOICE_ID, OEBS_PAYMENT, DOC_DATE, COMISS_DATE) values (s_xxxx_oebs_cash_payment_test.NEXTVAL, 100241, 45000, to_date('2016-03-08 00:00:00','YYYY-MM-DD HH24:MI:SS'), date'2016-03-31' );insert into xxxx_client_discount_m  (ID,CLIENT_ID,CLIENT_AVG_DISCOUNT,DT) values (s_xxxx_client_discount_m.NEXTVAL,330, 7, date'2016-03-01');</v>
      </c>
    </row>
    <row r="333" spans="1:47" ht="15" customHeight="1" x14ac:dyDescent="0.3">
      <c r="A333" s="427">
        <v>30</v>
      </c>
      <c r="B333" s="428"/>
      <c r="C333" s="377" t="str">
        <f t="shared" si="256"/>
        <v>100030</v>
      </c>
      <c r="D333" s="377" t="str">
        <f t="shared" si="257"/>
        <v>100030/13</v>
      </c>
      <c r="E333" s="378" t="s">
        <v>251</v>
      </c>
      <c r="F333" s="378" t="s">
        <v>252</v>
      </c>
      <c r="G333" s="377">
        <v>1</v>
      </c>
      <c r="H333" s="379">
        <v>100242</v>
      </c>
      <c r="I333" s="380" t="str">
        <f t="shared" si="258"/>
        <v>Б-100242-13</v>
      </c>
      <c r="J333" s="381">
        <v>2</v>
      </c>
      <c r="K333" s="457">
        <v>29</v>
      </c>
      <c r="L333" s="377" t="s">
        <v>42</v>
      </c>
      <c r="M333" s="381">
        <v>1</v>
      </c>
      <c r="N333" s="377">
        <v>18</v>
      </c>
      <c r="O333" s="378" t="s">
        <v>168</v>
      </c>
      <c r="P333" s="378" t="s">
        <v>234</v>
      </c>
      <c r="Q333" s="378" t="s">
        <v>235</v>
      </c>
      <c r="R333" s="383" t="str">
        <f t="shared" si="259"/>
        <v>1002421</v>
      </c>
      <c r="S333" s="380">
        <v>1</v>
      </c>
      <c r="T333" s="378" t="s">
        <v>140</v>
      </c>
      <c r="U333" s="377">
        <v>90000</v>
      </c>
      <c r="V333" s="377">
        <f t="shared" si="260"/>
        <v>16200</v>
      </c>
      <c r="W333" s="377">
        <v>0</v>
      </c>
      <c r="X333" s="384">
        <v>331</v>
      </c>
      <c r="Y333" s="385" t="s">
        <v>47</v>
      </c>
      <c r="Z333" s="386">
        <f t="shared" si="261"/>
        <v>73800</v>
      </c>
      <c r="AA333" s="387"/>
      <c r="AB333" s="429"/>
      <c r="AC333" s="379">
        <f t="shared" si="262"/>
        <v>45000</v>
      </c>
      <c r="AD333" s="377"/>
      <c r="AE333" s="377"/>
      <c r="AF333" s="378" t="s">
        <v>231</v>
      </c>
      <c r="AG333" s="389">
        <v>8</v>
      </c>
      <c r="AH333" s="395">
        <v>7</v>
      </c>
      <c r="AI333" s="391" t="s">
        <v>229</v>
      </c>
      <c r="AJ333" s="378"/>
      <c r="AK333" s="378"/>
      <c r="AL333" s="383">
        <v>0</v>
      </c>
      <c r="AM333" s="380" t="s">
        <v>50</v>
      </c>
      <c r="AN333" s="377" t="s">
        <v>51</v>
      </c>
      <c r="AO333" s="377"/>
      <c r="AP333" s="383"/>
      <c r="AQ333" s="383"/>
      <c r="AR333" s="383"/>
      <c r="AS333" s="383" t="s">
        <v>537</v>
      </c>
      <c r="AU33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100242, 'Б-100242-13',date'2016-03-03',2, 29, 29, 'RUR', 1, 18, date'2016-03-06', date'2016-03-07', 1002421, 1, to_date('2016-03-08 00:00:00','YYYY-MM-DD HH24:MI:SS'), 90000, 16200, 0, 331, 0, 'c1', 8,null);insert into xxxx_oebs_cash_payment_test (ID, INVOICE_ID, OEBS_PAYMENT, DOC_DATE, COMISS_DATE) values (s_xxxx_oebs_cash_payment_test.NEXTVAL, 100242, 45000, to_date('2016-03-08 00:00:00','YYYY-MM-DD HH24:MI:SS'), date'2016-03-31' );insert into xxxx_client_discount_m  (ID,CLIENT_ID,CLIENT_AVG_DISCOUNT,DT) values (s_xxxx_client_discount_m.NEXTVAL,331, 7, date'2016-03-01');</v>
      </c>
    </row>
    <row r="334" spans="1:47" ht="15" customHeight="1" x14ac:dyDescent="0.3">
      <c r="A334" s="427">
        <v>30</v>
      </c>
      <c r="B334" s="428"/>
      <c r="C334" s="377" t="str">
        <f t="shared" si="256"/>
        <v>100030</v>
      </c>
      <c r="D334" s="377" t="str">
        <f t="shared" si="257"/>
        <v>100030/13</v>
      </c>
      <c r="E334" s="378" t="s">
        <v>251</v>
      </c>
      <c r="F334" s="378" t="s">
        <v>252</v>
      </c>
      <c r="G334" s="377">
        <v>1</v>
      </c>
      <c r="H334" s="379">
        <v>100243</v>
      </c>
      <c r="I334" s="380" t="str">
        <f t="shared" si="258"/>
        <v>Б-100243-13</v>
      </c>
      <c r="J334" s="381">
        <v>2</v>
      </c>
      <c r="K334" s="457">
        <v>29</v>
      </c>
      <c r="L334" s="377" t="s">
        <v>42</v>
      </c>
      <c r="M334" s="381">
        <v>1</v>
      </c>
      <c r="N334" s="377">
        <v>18</v>
      </c>
      <c r="O334" s="378" t="s">
        <v>169</v>
      </c>
      <c r="P334" s="378" t="s">
        <v>234</v>
      </c>
      <c r="Q334" s="378" t="s">
        <v>235</v>
      </c>
      <c r="R334" s="383" t="str">
        <f t="shared" si="259"/>
        <v>1002431</v>
      </c>
      <c r="S334" s="380">
        <v>1</v>
      </c>
      <c r="T334" s="378" t="s">
        <v>141</v>
      </c>
      <c r="U334" s="377">
        <v>80000</v>
      </c>
      <c r="V334" s="377">
        <f t="shared" si="260"/>
        <v>14400</v>
      </c>
      <c r="W334" s="377">
        <v>0</v>
      </c>
      <c r="X334" s="384">
        <v>332</v>
      </c>
      <c r="Y334" s="385" t="s">
        <v>47</v>
      </c>
      <c r="Z334" s="386">
        <f t="shared" si="261"/>
        <v>65600</v>
      </c>
      <c r="AA334" s="387"/>
      <c r="AB334" s="396"/>
      <c r="AC334" s="379">
        <f t="shared" si="262"/>
        <v>40000</v>
      </c>
      <c r="AD334" s="377"/>
      <c r="AE334" s="377"/>
      <c r="AF334" s="378" t="s">
        <v>231</v>
      </c>
      <c r="AG334" s="389">
        <v>8</v>
      </c>
      <c r="AH334" s="397">
        <v>20</v>
      </c>
      <c r="AI334" s="391" t="s">
        <v>229</v>
      </c>
      <c r="AJ334" s="378"/>
      <c r="AK334" s="378"/>
      <c r="AL334" s="383">
        <v>0</v>
      </c>
      <c r="AM334" s="380" t="s">
        <v>50</v>
      </c>
      <c r="AN334" s="377" t="s">
        <v>51</v>
      </c>
      <c r="AO334" s="377"/>
      <c r="AP334" s="383"/>
      <c r="AQ334" s="383"/>
      <c r="AR334" s="383"/>
      <c r="AS334">
        <v>157440</v>
      </c>
      <c r="AU33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100243, 'Б-100243-13',date'2016-03-04',2, 29, 29, 'RUR', 1, 18, date'2016-03-06', date'2016-03-07', 1002431, 1, to_date('2016-03-09 00:00:00','YYYY-MM-DD HH24:MI:SS'), 80000, 14400, 0, 332, 0, 'c1', 8,null);insert into xxxx_oebs_cash_payment_test (ID, INVOICE_ID, OEBS_PAYMENT, DOC_DATE, COMISS_DATE) values (s_xxxx_oebs_cash_payment_test.NEXTVAL, 100243, 40000, to_date('2016-03-09 00:00:00','YYYY-MM-DD HH24:MI:SS'), date'2016-03-31' );insert into xxxx_client_discount_m  (ID,CLIENT_ID,CLIENT_AVG_DISCOUNT,DT) values (s_xxxx_client_discount_m.NEXTVAL,332, 20, date'2016-03-01');</v>
      </c>
    </row>
    <row r="335" spans="1:47" s="329" customFormat="1" ht="15" customHeight="1" x14ac:dyDescent="0.3">
      <c r="A335" s="427">
        <v>30</v>
      </c>
      <c r="B335" s="439"/>
      <c r="C335" s="380" t="str">
        <f t="shared" si="256"/>
        <v>100030</v>
      </c>
      <c r="D335" s="380" t="str">
        <f t="shared" si="257"/>
        <v>100030/13</v>
      </c>
      <c r="E335" s="455" t="s">
        <v>251</v>
      </c>
      <c r="F335" s="455" t="s">
        <v>252</v>
      </c>
      <c r="G335" s="380">
        <v>1</v>
      </c>
      <c r="H335" s="379">
        <v>100244</v>
      </c>
      <c r="I335" s="380" t="str">
        <f t="shared" si="258"/>
        <v>Б-100244-13</v>
      </c>
      <c r="J335" s="456">
        <v>2</v>
      </c>
      <c r="K335" s="457">
        <v>29</v>
      </c>
      <c r="L335" s="380" t="s">
        <v>42</v>
      </c>
      <c r="M335" s="456">
        <v>1</v>
      </c>
      <c r="N335" s="380">
        <v>18</v>
      </c>
      <c r="O335" s="455" t="s">
        <v>170</v>
      </c>
      <c r="P335" s="455" t="s">
        <v>234</v>
      </c>
      <c r="Q335" s="455" t="s">
        <v>235</v>
      </c>
      <c r="R335" s="380" t="str">
        <f t="shared" si="259"/>
        <v>1002441</v>
      </c>
      <c r="S335" s="380">
        <v>1</v>
      </c>
      <c r="T335" s="455" t="s">
        <v>142</v>
      </c>
      <c r="U335" s="380">
        <v>60000</v>
      </c>
      <c r="V335" s="380">
        <f t="shared" si="260"/>
        <v>10800</v>
      </c>
      <c r="W335" s="380">
        <v>0</v>
      </c>
      <c r="X335" s="384">
        <v>333</v>
      </c>
      <c r="Y335" s="458" t="s">
        <v>47</v>
      </c>
      <c r="Z335" s="459">
        <f t="shared" si="261"/>
        <v>49200</v>
      </c>
      <c r="AA335" s="460"/>
      <c r="AB335" s="460"/>
      <c r="AC335" s="415">
        <f t="shared" si="262"/>
        <v>30000</v>
      </c>
      <c r="AD335" s="380"/>
      <c r="AE335" s="380"/>
      <c r="AF335" s="455" t="s">
        <v>231</v>
      </c>
      <c r="AG335" s="461">
        <v>8</v>
      </c>
      <c r="AH335" s="462">
        <v>13</v>
      </c>
      <c r="AI335" s="463" t="s">
        <v>229</v>
      </c>
      <c r="AJ335" s="455"/>
      <c r="AK335" s="455"/>
      <c r="AL335" s="380">
        <v>0</v>
      </c>
      <c r="AM335" s="380" t="s">
        <v>50</v>
      </c>
      <c r="AN335" s="380" t="s">
        <v>51</v>
      </c>
      <c r="AO335" s="380"/>
      <c r="AP335" s="380"/>
      <c r="AQ335" s="380"/>
      <c r="AR335" s="380"/>
      <c r="AS335" s="380"/>
      <c r="AU335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100244, 'Б-100244-13',date'2016-03-05',2, 29, 29, 'RUR', 1, 18, date'2016-03-06', date'2016-03-07', 1002441, 1, to_date('2016-03-11 00:00:00','YYYY-MM-DD HH24:MI:SS'), 60000, 10800, 0, 333, 0, 'c1', 8,null);insert into xxxx_oebs_cash_payment_test (ID, INVOICE_ID, OEBS_PAYMENT, DOC_DATE, COMISS_DATE) values (s_xxxx_oebs_cash_payment_test.NEXTVAL, 100244, 30000, to_date('2016-03-11 00:00:00','YYYY-MM-DD HH24:MI:SS'), date'2016-03-31' );insert into xxxx_client_discount_m  (ID,CLIENT_ID,CLIENT_AVG_DISCOUNT,DT) values (s_xxxx_client_discount_m.NEXTVAL,333, 13, date'2016-03-01');</v>
      </c>
    </row>
    <row r="336" spans="1:47" s="330" customFormat="1" ht="15" customHeight="1" x14ac:dyDescent="0.3">
      <c r="A336" s="427">
        <v>30</v>
      </c>
      <c r="B336" s="431"/>
      <c r="C336" s="403" t="str">
        <f t="shared" si="256"/>
        <v>100030</v>
      </c>
      <c r="D336" s="403" t="str">
        <f t="shared" si="257"/>
        <v>100030/13</v>
      </c>
      <c r="E336" s="404" t="s">
        <v>251</v>
      </c>
      <c r="F336" s="404" t="s">
        <v>252</v>
      </c>
      <c r="G336" s="377">
        <v>1</v>
      </c>
      <c r="H336" s="379">
        <v>100245</v>
      </c>
      <c r="I336" s="403" t="str">
        <f t="shared" si="258"/>
        <v>Б-100245-13</v>
      </c>
      <c r="J336" s="381">
        <v>2</v>
      </c>
      <c r="K336" s="454">
        <v>29</v>
      </c>
      <c r="L336" s="403" t="s">
        <v>42</v>
      </c>
      <c r="M336" s="406">
        <v>1</v>
      </c>
      <c r="N336" s="403">
        <v>18</v>
      </c>
      <c r="O336" s="404" t="s">
        <v>170</v>
      </c>
      <c r="P336" s="404" t="s">
        <v>234</v>
      </c>
      <c r="Q336" s="404" t="s">
        <v>235</v>
      </c>
      <c r="R336" s="407" t="str">
        <f t="shared" si="259"/>
        <v>1002451</v>
      </c>
      <c r="S336" s="403">
        <v>1</v>
      </c>
      <c r="T336" s="404" t="s">
        <v>142</v>
      </c>
      <c r="U336" s="403">
        <v>60000</v>
      </c>
      <c r="V336" s="403">
        <f t="shared" si="260"/>
        <v>10800</v>
      </c>
      <c r="W336" s="403">
        <v>0</v>
      </c>
      <c r="X336" s="384">
        <v>334</v>
      </c>
      <c r="Y336" s="408" t="s">
        <v>47</v>
      </c>
      <c r="Z336" s="386">
        <f t="shared" si="261"/>
        <v>49200</v>
      </c>
      <c r="AA336" s="409"/>
      <c r="AB336" s="409"/>
      <c r="AC336" s="410">
        <f t="shared" si="262"/>
        <v>30000</v>
      </c>
      <c r="AD336" s="403"/>
      <c r="AE336" s="403"/>
      <c r="AF336" s="404" t="s">
        <v>231</v>
      </c>
      <c r="AG336" s="411">
        <v>8</v>
      </c>
      <c r="AH336" s="412">
        <v>13</v>
      </c>
      <c r="AI336" s="413" t="s">
        <v>229</v>
      </c>
      <c r="AJ336" s="404"/>
      <c r="AK336" s="404"/>
      <c r="AL336" s="407">
        <v>0</v>
      </c>
      <c r="AM336" s="403" t="s">
        <v>50</v>
      </c>
      <c r="AN336" s="403" t="s">
        <v>51</v>
      </c>
      <c r="AO336" s="403"/>
      <c r="AP336" s="407"/>
      <c r="AQ336" s="407"/>
      <c r="AR336" s="407"/>
      <c r="AS336" s="377"/>
      <c r="AU33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30, 100030, '100030/13', date'2016-03-01', date'2016-09-01', 1, 100245, 'Б-100245-13',date'2016-03-05',2, 29, 29, 'RUR', 1, 18, date'2016-03-06', date'2016-03-07', 1002451, 1, to_date('2016-03-11 00:00:00','YYYY-MM-DD HH24:MI:SS'), 60000, 10800, 0, 334, 0, 'c1', 8,null);insert into xxxx_oebs_cash_payment_test (ID, INVOICE_ID, OEBS_PAYMENT, DOC_DATE, COMISS_DATE) values (s_xxxx_oebs_cash_payment_test.NEXTVAL, 100245, 30000, to_date('2016-03-11 00:00:00','YYYY-MM-DD HH24:MI:SS'), date'2016-03-31' );insert into xxxx_client_discount_m  (ID,CLIENT_ID,CLIENT_AVG_DISCOUNT,DT) values (s_xxxx_client_discount_m.NEXTVAL,334, 13, date'2016-03-01');</v>
      </c>
    </row>
    <row r="337" spans="1:47" x14ac:dyDescent="0.3">
      <c r="A337" s="427">
        <v>31</v>
      </c>
      <c r="B337" s="428"/>
      <c r="C337" s="377" t="str">
        <f>"1000"&amp;A337</f>
        <v>100031</v>
      </c>
      <c r="D337" s="377" t="str">
        <f>"1000"&amp;A337&amp;"/13"</f>
        <v>100031/13</v>
      </c>
      <c r="E337" s="378" t="s">
        <v>251</v>
      </c>
      <c r="F337" s="378" t="s">
        <v>252</v>
      </c>
      <c r="G337" s="377">
        <v>1</v>
      </c>
      <c r="H337" s="379">
        <v>100246</v>
      </c>
      <c r="I337" s="380" t="str">
        <f>"Б-"&amp;H337&amp;"-13"</f>
        <v>Б-100246-13</v>
      </c>
      <c r="J337" s="381">
        <v>2</v>
      </c>
      <c r="K337" s="377">
        <v>7</v>
      </c>
      <c r="L337" s="377" t="s">
        <v>42</v>
      </c>
      <c r="M337" s="381">
        <v>1</v>
      </c>
      <c r="N337" s="377">
        <v>18</v>
      </c>
      <c r="O337" s="378" t="s">
        <v>167</v>
      </c>
      <c r="P337" s="378" t="s">
        <v>234</v>
      </c>
      <c r="Q337" s="378" t="s">
        <v>235</v>
      </c>
      <c r="R337" s="383" t="str">
        <f>H337&amp;"1"</f>
        <v>1002461</v>
      </c>
      <c r="S337" s="380">
        <v>1</v>
      </c>
      <c r="T337" s="378" t="s">
        <v>139</v>
      </c>
      <c r="U337" s="377">
        <v>100000</v>
      </c>
      <c r="V337" s="377">
        <f>U337*0.18</f>
        <v>18000</v>
      </c>
      <c r="W337" s="377">
        <v>0</v>
      </c>
      <c r="X337" s="384">
        <v>335</v>
      </c>
      <c r="Y337" s="385" t="s">
        <v>47</v>
      </c>
      <c r="Z337" s="386">
        <f>U337-V337</f>
        <v>82000</v>
      </c>
      <c r="AA337" s="387"/>
      <c r="AB337" s="388"/>
      <c r="AC337" s="379">
        <f>U337*0.5</f>
        <v>50000</v>
      </c>
      <c r="AD337" s="377"/>
      <c r="AE337" s="377"/>
      <c r="AF337" s="378" t="s">
        <v>231</v>
      </c>
      <c r="AG337" s="389">
        <v>8</v>
      </c>
      <c r="AH337" s="390">
        <v>13</v>
      </c>
      <c r="AI337" s="391" t="s">
        <v>229</v>
      </c>
      <c r="AJ337" s="378"/>
      <c r="AK337" s="378"/>
      <c r="AL337" s="383">
        <v>0</v>
      </c>
      <c r="AM337" s="380" t="s">
        <v>50</v>
      </c>
      <c r="AN337" s="377" t="s">
        <v>51</v>
      </c>
      <c r="AO337" s="377"/>
      <c r="AP337" s="383"/>
      <c r="AQ337" s="383"/>
      <c r="AR337" s="383"/>
      <c r="AS337" s="383" t="s">
        <v>532</v>
      </c>
      <c r="AU33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100246, 'Б-100246-13',date'2016-03-02',2, 7, 7, 'RUR', 1, 18, date'2016-03-06', date'2016-03-07', 1002461, 1, to_date('2016-03-07 00:00:00','YYYY-MM-DD HH24:MI:SS'), 100000, 18000, 0, 335, 0, 'c1', 8,null);insert into xxxx_oebs_cash_payment_test (ID, INVOICE_ID, OEBS_PAYMENT, DOC_DATE, COMISS_DATE) values (s_xxxx_oebs_cash_payment_test.NEXTVAL, 100246, 50000, to_date('2016-03-07 00:00:00','YYYY-MM-DD HH24:MI:SS'), date'2016-03-31' );insert into xxxx_client_discount_m  (ID,CLIENT_ID,CLIENT_AVG_DISCOUNT,DT) values (s_xxxx_client_discount_m.NEXTVAL,335, 13, date'2016-03-01');</v>
      </c>
    </row>
    <row r="338" spans="1:47" ht="15" customHeight="1" x14ac:dyDescent="0.3">
      <c r="A338" s="427">
        <v>31</v>
      </c>
      <c r="B338" s="428"/>
      <c r="C338" s="377" t="str">
        <f t="shared" ref="C338:C342" si="263">"1000"&amp;A338</f>
        <v>100031</v>
      </c>
      <c r="D338" s="377" t="str">
        <f t="shared" ref="D338:D342" si="264">"1000"&amp;A338&amp;"/13"</f>
        <v>100031/13</v>
      </c>
      <c r="E338" s="378" t="s">
        <v>251</v>
      </c>
      <c r="F338" s="378" t="s">
        <v>252</v>
      </c>
      <c r="G338" s="377">
        <v>1</v>
      </c>
      <c r="H338" s="379">
        <v>100247</v>
      </c>
      <c r="I338" s="380" t="str">
        <f t="shared" ref="I338:I342" si="265">"Б-"&amp;H338&amp;"-13"</f>
        <v>Б-100247-13</v>
      </c>
      <c r="J338" s="381">
        <v>2</v>
      </c>
      <c r="K338" s="377">
        <v>7</v>
      </c>
      <c r="L338" s="377" t="s">
        <v>42</v>
      </c>
      <c r="M338" s="381">
        <v>1</v>
      </c>
      <c r="N338" s="377">
        <v>18</v>
      </c>
      <c r="O338" s="378" t="s">
        <v>168</v>
      </c>
      <c r="P338" s="378" t="s">
        <v>234</v>
      </c>
      <c r="Q338" s="378" t="s">
        <v>235</v>
      </c>
      <c r="R338" s="383" t="str">
        <f t="shared" ref="R338:R342" si="266">H338&amp;"1"</f>
        <v>1002471</v>
      </c>
      <c r="S338" s="380">
        <v>1</v>
      </c>
      <c r="T338" s="378" t="s">
        <v>140</v>
      </c>
      <c r="U338" s="377">
        <v>90000</v>
      </c>
      <c r="V338" s="377">
        <f t="shared" ref="V338:V342" si="267">U338*0.18</f>
        <v>16200</v>
      </c>
      <c r="W338" s="377">
        <v>0</v>
      </c>
      <c r="X338" s="384">
        <v>336</v>
      </c>
      <c r="Y338" s="385" t="s">
        <v>47</v>
      </c>
      <c r="Z338" s="386">
        <f t="shared" ref="Z338:Z342" si="268">U338-V338</f>
        <v>73800</v>
      </c>
      <c r="AA338" s="387"/>
      <c r="AB338" s="429"/>
      <c r="AC338" s="379">
        <f t="shared" ref="AC338:AC342" si="269">U338*0.5</f>
        <v>45000</v>
      </c>
      <c r="AD338" s="377"/>
      <c r="AE338" s="377"/>
      <c r="AF338" s="378" t="s">
        <v>231</v>
      </c>
      <c r="AG338" s="389">
        <v>8</v>
      </c>
      <c r="AH338" s="395">
        <v>7</v>
      </c>
      <c r="AI338" s="391" t="s">
        <v>229</v>
      </c>
      <c r="AJ338" s="378"/>
      <c r="AK338" s="378"/>
      <c r="AL338" s="383">
        <v>0</v>
      </c>
      <c r="AM338" s="380" t="s">
        <v>50</v>
      </c>
      <c r="AN338" s="377" t="s">
        <v>51</v>
      </c>
      <c r="AO338" s="377"/>
      <c r="AP338" s="383"/>
      <c r="AQ338" s="383"/>
      <c r="AR338" s="383"/>
      <c r="AS338" s="383" t="s">
        <v>538</v>
      </c>
      <c r="AU33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100247, 'Б-100247-13',date'2016-03-03',2, 7, 7, 'RUR', 1, 18, date'2016-03-06', date'2016-03-07', 1002471, 1, to_date('2016-03-08 00:00:00','YYYY-MM-DD HH24:MI:SS'), 90000, 16200, 0, 336, 0, 'c1', 8,null);insert into xxxx_oebs_cash_payment_test (ID, INVOICE_ID, OEBS_PAYMENT, DOC_DATE, COMISS_DATE) values (s_xxxx_oebs_cash_payment_test.NEXTVAL, 100247, 45000, to_date('2016-03-08 00:00:00','YYYY-MM-DD HH24:MI:SS'), date'2016-03-31' );insert into xxxx_client_discount_m  (ID,CLIENT_ID,CLIENT_AVG_DISCOUNT,DT) values (s_xxxx_client_discount_m.NEXTVAL,336, 7, date'2016-03-01');</v>
      </c>
    </row>
    <row r="339" spans="1:47" ht="15" customHeight="1" x14ac:dyDescent="0.3">
      <c r="A339" s="427">
        <v>31</v>
      </c>
      <c r="B339" s="428"/>
      <c r="C339" s="377" t="str">
        <f t="shared" si="263"/>
        <v>100031</v>
      </c>
      <c r="D339" s="377" t="str">
        <f t="shared" si="264"/>
        <v>100031/13</v>
      </c>
      <c r="E339" s="378" t="s">
        <v>251</v>
      </c>
      <c r="F339" s="378" t="s">
        <v>252</v>
      </c>
      <c r="G339" s="377">
        <v>1</v>
      </c>
      <c r="H339" s="379">
        <v>100248</v>
      </c>
      <c r="I339" s="380" t="str">
        <f t="shared" si="265"/>
        <v>Б-100248-13</v>
      </c>
      <c r="J339" s="381">
        <v>2</v>
      </c>
      <c r="K339" s="377">
        <v>7</v>
      </c>
      <c r="L339" s="377" t="s">
        <v>42</v>
      </c>
      <c r="M339" s="381">
        <v>1</v>
      </c>
      <c r="N339" s="377">
        <v>18</v>
      </c>
      <c r="O339" s="378" t="s">
        <v>168</v>
      </c>
      <c r="P339" s="378" t="s">
        <v>234</v>
      </c>
      <c r="Q339" s="378" t="s">
        <v>235</v>
      </c>
      <c r="R339" s="383" t="str">
        <f t="shared" si="266"/>
        <v>1002481</v>
      </c>
      <c r="S339" s="380">
        <v>1</v>
      </c>
      <c r="T339" s="378" t="s">
        <v>140</v>
      </c>
      <c r="U339" s="377">
        <v>90000</v>
      </c>
      <c r="V339" s="377">
        <f t="shared" si="267"/>
        <v>16200</v>
      </c>
      <c r="W339" s="377">
        <v>0</v>
      </c>
      <c r="X339" s="384">
        <v>337</v>
      </c>
      <c r="Y339" s="385" t="s">
        <v>47</v>
      </c>
      <c r="Z339" s="386">
        <f t="shared" si="268"/>
        <v>73800</v>
      </c>
      <c r="AA339" s="387"/>
      <c r="AB339" s="429"/>
      <c r="AC339" s="379">
        <f t="shared" si="269"/>
        <v>45000</v>
      </c>
      <c r="AD339" s="377"/>
      <c r="AE339" s="377"/>
      <c r="AF339" s="378" t="s">
        <v>231</v>
      </c>
      <c r="AG339" s="389">
        <v>8</v>
      </c>
      <c r="AH339" s="395">
        <v>7</v>
      </c>
      <c r="AI339" s="391" t="s">
        <v>229</v>
      </c>
      <c r="AJ339" s="378"/>
      <c r="AK339" s="378"/>
      <c r="AL339" s="383">
        <v>0</v>
      </c>
      <c r="AM339" s="380" t="s">
        <v>50</v>
      </c>
      <c r="AN339" s="377" t="s">
        <v>51</v>
      </c>
      <c r="AO339" s="377"/>
      <c r="AP339" s="383"/>
      <c r="AQ339" s="383"/>
      <c r="AR339" s="383"/>
      <c r="AS339" s="383" t="s">
        <v>539</v>
      </c>
      <c r="AU33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100248, 'Б-100248-13',date'2016-03-03',2, 7, 7, 'RUR', 1, 18, date'2016-03-06', date'2016-03-07', 1002481, 1, to_date('2016-03-08 00:00:00','YYYY-MM-DD HH24:MI:SS'), 90000, 16200, 0, 337, 0, 'c1', 8,null);insert into xxxx_oebs_cash_payment_test (ID, INVOICE_ID, OEBS_PAYMENT, DOC_DATE, COMISS_DATE) values (s_xxxx_oebs_cash_payment_test.NEXTVAL, 100248, 45000, to_date('2016-03-08 00:00:00','YYYY-MM-DD HH24:MI:SS'), date'2016-03-31' );insert into xxxx_client_discount_m  (ID,CLIENT_ID,CLIENT_AVG_DISCOUNT,DT) values (s_xxxx_client_discount_m.NEXTVAL,337, 7, date'2016-03-01');</v>
      </c>
    </row>
    <row r="340" spans="1:47" ht="15" customHeight="1" x14ac:dyDescent="0.3">
      <c r="A340" s="427">
        <v>31</v>
      </c>
      <c r="B340" s="428"/>
      <c r="C340" s="377" t="str">
        <f t="shared" si="263"/>
        <v>100031</v>
      </c>
      <c r="D340" s="377" t="str">
        <f t="shared" si="264"/>
        <v>100031/13</v>
      </c>
      <c r="E340" s="378" t="s">
        <v>251</v>
      </c>
      <c r="F340" s="378" t="s">
        <v>252</v>
      </c>
      <c r="G340" s="377">
        <v>1</v>
      </c>
      <c r="H340" s="379">
        <v>100249</v>
      </c>
      <c r="I340" s="380" t="str">
        <f t="shared" si="265"/>
        <v>Б-100249-13</v>
      </c>
      <c r="J340" s="381">
        <v>2</v>
      </c>
      <c r="K340" s="398">
        <v>11</v>
      </c>
      <c r="L340" s="377" t="s">
        <v>42</v>
      </c>
      <c r="M340" s="381">
        <v>1</v>
      </c>
      <c r="N340" s="377">
        <v>18</v>
      </c>
      <c r="O340" s="378" t="s">
        <v>169</v>
      </c>
      <c r="P340" s="378" t="s">
        <v>234</v>
      </c>
      <c r="Q340" s="378" t="s">
        <v>235</v>
      </c>
      <c r="R340" s="383" t="str">
        <f t="shared" si="266"/>
        <v>1002491</v>
      </c>
      <c r="S340" s="380">
        <v>1</v>
      </c>
      <c r="T340" s="378" t="s">
        <v>141</v>
      </c>
      <c r="U340" s="377">
        <v>80000</v>
      </c>
      <c r="V340" s="377">
        <f t="shared" si="267"/>
        <v>14400</v>
      </c>
      <c r="W340" s="377">
        <v>0</v>
      </c>
      <c r="X340" s="384">
        <v>338</v>
      </c>
      <c r="Y340" s="385" t="s">
        <v>47</v>
      </c>
      <c r="Z340" s="386">
        <f t="shared" si="268"/>
        <v>65600</v>
      </c>
      <c r="AA340" s="387"/>
      <c r="AB340" s="396"/>
      <c r="AC340" s="379">
        <f t="shared" si="269"/>
        <v>40000</v>
      </c>
      <c r="AD340" s="377"/>
      <c r="AE340" s="377"/>
      <c r="AF340" s="378" t="s">
        <v>231</v>
      </c>
      <c r="AG340" s="389">
        <v>8</v>
      </c>
      <c r="AH340" s="397">
        <v>20</v>
      </c>
      <c r="AI340" s="391" t="s">
        <v>229</v>
      </c>
      <c r="AJ340" s="378"/>
      <c r="AK340" s="378"/>
      <c r="AL340" s="383">
        <v>0</v>
      </c>
      <c r="AM340" s="380" t="s">
        <v>50</v>
      </c>
      <c r="AN340" s="377" t="s">
        <v>51</v>
      </c>
      <c r="AO340" s="377"/>
      <c r="AP340" s="383"/>
      <c r="AQ340" s="383"/>
      <c r="AR340" s="383"/>
      <c r="AS340" s="383"/>
      <c r="AU34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100249, 'Б-100249-13',date'2016-03-04',2, 11, 11, 'RUR', 1, 18, date'2016-03-06', date'2016-03-07', 1002491, 1, to_date('2016-03-09 00:00:00','YYYY-MM-DD HH24:MI:SS'), 80000, 14400, 0, 338, 0, 'c1', 8,null);insert into xxxx_oebs_cash_payment_test (ID, INVOICE_ID, OEBS_PAYMENT, DOC_DATE, COMISS_DATE) values (s_xxxx_oebs_cash_payment_test.NEXTVAL, 100249, 40000, to_date('2016-03-09 00:00:00','YYYY-MM-DD HH24:MI:SS'), date'2016-03-31' );insert into xxxx_client_discount_m  (ID,CLIENT_ID,CLIENT_AVG_DISCOUNT,DT) values (s_xxxx_client_discount_m.NEXTVAL,338, 20, date'2016-03-01');</v>
      </c>
    </row>
    <row r="341" spans="1:47" s="329" customFormat="1" ht="15" customHeight="1" x14ac:dyDescent="0.3">
      <c r="A341" s="427">
        <v>31</v>
      </c>
      <c r="B341" s="439"/>
      <c r="C341" s="380" t="str">
        <f t="shared" si="263"/>
        <v>100031</v>
      </c>
      <c r="D341" s="380" t="str">
        <f t="shared" si="264"/>
        <v>100031/13</v>
      </c>
      <c r="E341" s="455" t="s">
        <v>251</v>
      </c>
      <c r="F341" s="455" t="s">
        <v>252</v>
      </c>
      <c r="G341" s="380">
        <v>1</v>
      </c>
      <c r="H341" s="379">
        <v>100250</v>
      </c>
      <c r="I341" s="380" t="str">
        <f t="shared" si="265"/>
        <v>Б-100250-13</v>
      </c>
      <c r="J341" s="456">
        <v>2</v>
      </c>
      <c r="K341" s="457">
        <v>29</v>
      </c>
      <c r="L341" s="380" t="s">
        <v>42</v>
      </c>
      <c r="M341" s="456">
        <v>1</v>
      </c>
      <c r="N341" s="380">
        <v>18</v>
      </c>
      <c r="O341" s="455" t="s">
        <v>170</v>
      </c>
      <c r="P341" s="455" t="s">
        <v>234</v>
      </c>
      <c r="Q341" s="455" t="s">
        <v>235</v>
      </c>
      <c r="R341" s="380" t="str">
        <f t="shared" si="266"/>
        <v>1002501</v>
      </c>
      <c r="S341" s="380">
        <v>1</v>
      </c>
      <c r="T341" s="455" t="s">
        <v>142</v>
      </c>
      <c r="U341" s="380">
        <v>10000</v>
      </c>
      <c r="V341" s="380">
        <f t="shared" si="267"/>
        <v>1800</v>
      </c>
      <c r="W341" s="380">
        <v>0</v>
      </c>
      <c r="X341" s="384">
        <v>339</v>
      </c>
      <c r="Y341" s="458" t="s">
        <v>47</v>
      </c>
      <c r="Z341" s="459">
        <f t="shared" si="268"/>
        <v>8200</v>
      </c>
      <c r="AA341" s="460"/>
      <c r="AB341" s="460"/>
      <c r="AC341" s="415">
        <f t="shared" si="269"/>
        <v>5000</v>
      </c>
      <c r="AD341" s="380"/>
      <c r="AE341" s="380"/>
      <c r="AF341" s="455" t="s">
        <v>231</v>
      </c>
      <c r="AG341" s="461">
        <v>8</v>
      </c>
      <c r="AH341" s="462">
        <v>13</v>
      </c>
      <c r="AI341" s="463" t="s">
        <v>229</v>
      </c>
      <c r="AJ341" s="455"/>
      <c r="AK341" s="455"/>
      <c r="AL341" s="380">
        <v>0</v>
      </c>
      <c r="AM341" s="380" t="s">
        <v>50</v>
      </c>
      <c r="AN341" s="380" t="s">
        <v>51</v>
      </c>
      <c r="AO341" s="380"/>
      <c r="AP341" s="380"/>
      <c r="AQ341" s="380"/>
      <c r="AR341" s="380"/>
      <c r="AS341" s="380"/>
      <c r="AU341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100250, 'Б-100250-13',date'2016-03-05',2, 29, 29, 'RUR', 1, 18, date'2016-03-06', date'2016-03-07', 1002501, 1, to_date('2016-03-11 00:00:00','YYYY-MM-DD HH24:MI:SS'), 10000, 1800, 0, 339, 0, 'c1', 8,null);insert into xxxx_oebs_cash_payment_test (ID, INVOICE_ID, OEBS_PAYMENT, DOC_DATE, COMISS_DATE) values (s_xxxx_oebs_cash_payment_test.NEXTVAL, 100250, 5000, to_date('2016-03-11 00:00:00','YYYY-MM-DD HH24:MI:SS'), date'2016-03-31' );insert into xxxx_client_discount_m  (ID,CLIENT_ID,CLIENT_AVG_DISCOUNT,DT) values (s_xxxx_client_discount_m.NEXTVAL,339, 13, date'2016-03-01');</v>
      </c>
    </row>
    <row r="342" spans="1:47" s="330" customFormat="1" ht="15" customHeight="1" x14ac:dyDescent="0.3">
      <c r="A342" s="427">
        <v>31</v>
      </c>
      <c r="B342" s="431"/>
      <c r="C342" s="403" t="str">
        <f t="shared" si="263"/>
        <v>100031</v>
      </c>
      <c r="D342" s="403" t="str">
        <f t="shared" si="264"/>
        <v>100031/13</v>
      </c>
      <c r="E342" s="404" t="s">
        <v>251</v>
      </c>
      <c r="F342" s="404" t="s">
        <v>252</v>
      </c>
      <c r="G342" s="377">
        <v>1</v>
      </c>
      <c r="H342" s="379">
        <v>100251</v>
      </c>
      <c r="I342" s="403" t="str">
        <f t="shared" si="265"/>
        <v>Б-100251-13</v>
      </c>
      <c r="J342" s="381">
        <v>2</v>
      </c>
      <c r="K342" s="454">
        <v>29</v>
      </c>
      <c r="L342" s="403" t="s">
        <v>42</v>
      </c>
      <c r="M342" s="406">
        <v>1</v>
      </c>
      <c r="N342" s="403">
        <v>18</v>
      </c>
      <c r="O342" s="404" t="s">
        <v>170</v>
      </c>
      <c r="P342" s="404" t="s">
        <v>234</v>
      </c>
      <c r="Q342" s="404" t="s">
        <v>235</v>
      </c>
      <c r="R342" s="407" t="str">
        <f t="shared" si="266"/>
        <v>1002511</v>
      </c>
      <c r="S342" s="403">
        <v>1</v>
      </c>
      <c r="T342" s="404" t="s">
        <v>142</v>
      </c>
      <c r="U342" s="380">
        <v>10000</v>
      </c>
      <c r="V342" s="403">
        <f t="shared" si="267"/>
        <v>1800</v>
      </c>
      <c r="W342" s="403">
        <v>0</v>
      </c>
      <c r="X342" s="384">
        <v>340</v>
      </c>
      <c r="Y342" s="408" t="s">
        <v>47</v>
      </c>
      <c r="Z342" s="386">
        <f t="shared" si="268"/>
        <v>8200</v>
      </c>
      <c r="AA342" s="409"/>
      <c r="AB342" s="409"/>
      <c r="AC342" s="410">
        <f t="shared" si="269"/>
        <v>5000</v>
      </c>
      <c r="AD342" s="403"/>
      <c r="AE342" s="403"/>
      <c r="AF342" s="404" t="s">
        <v>231</v>
      </c>
      <c r="AG342" s="411">
        <v>8</v>
      </c>
      <c r="AH342" s="412">
        <v>13</v>
      </c>
      <c r="AI342" s="413" t="s">
        <v>229</v>
      </c>
      <c r="AJ342" s="404"/>
      <c r="AK342" s="404"/>
      <c r="AL342" s="407">
        <v>0</v>
      </c>
      <c r="AM342" s="403" t="s">
        <v>50</v>
      </c>
      <c r="AN342" s="403" t="s">
        <v>51</v>
      </c>
      <c r="AO342" s="403"/>
      <c r="AP342" s="407"/>
      <c r="AQ342" s="407"/>
      <c r="AR342" s="407"/>
      <c r="AS342" s="377"/>
      <c r="AU34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31, 100031, '100031/13', date'2016-03-01', date'2016-09-01', 1, 100251, 'Б-100251-13',date'2016-03-05',2, 29, 29, 'RUR', 1, 18, date'2016-03-06', date'2016-03-07', 1002511, 1, to_date('2016-03-11 00:00:00','YYYY-MM-DD HH24:MI:SS'), 10000, 1800, 0, 340, 0, 'c1', 8,null);insert into xxxx_oebs_cash_payment_test (ID, INVOICE_ID, OEBS_PAYMENT, DOC_DATE, COMISS_DATE) values (s_xxxx_oebs_cash_payment_test.NEXTVAL, 100251, 5000, to_date('2016-03-11 00:00:00','YYYY-MM-DD HH24:MI:SS'), date'2016-03-31' );insert into xxxx_client_discount_m  (ID,CLIENT_ID,CLIENT_AVG_DISCOUNT,DT) values (s_xxxx_client_discount_m.NEXTVAL,340, 13, date'2016-03-01');</v>
      </c>
    </row>
    <row r="343" spans="1:47" x14ac:dyDescent="0.3">
      <c r="A343" s="427">
        <v>32</v>
      </c>
      <c r="B343" s="428"/>
      <c r="C343" s="377" t="str">
        <f>"1000"&amp;A343</f>
        <v>100032</v>
      </c>
      <c r="D343" s="377" t="str">
        <f>"1000"&amp;A343&amp;"/13"</f>
        <v>100032/13</v>
      </c>
      <c r="E343" s="378" t="s">
        <v>251</v>
      </c>
      <c r="F343" s="378" t="s">
        <v>252</v>
      </c>
      <c r="G343" s="377">
        <v>1</v>
      </c>
      <c r="H343" s="379">
        <v>100252</v>
      </c>
      <c r="I343" s="380" t="str">
        <f>"Б-"&amp;H343&amp;"-13"</f>
        <v>Б-100252-13</v>
      </c>
      <c r="J343" s="381">
        <v>2</v>
      </c>
      <c r="K343" s="377">
        <v>7</v>
      </c>
      <c r="L343" s="377" t="s">
        <v>42</v>
      </c>
      <c r="M343" s="381">
        <v>1</v>
      </c>
      <c r="N343" s="377">
        <v>18</v>
      </c>
      <c r="O343" s="378" t="s">
        <v>167</v>
      </c>
      <c r="P343" s="378" t="s">
        <v>234</v>
      </c>
      <c r="Q343" s="378" t="s">
        <v>235</v>
      </c>
      <c r="R343" s="383" t="str">
        <f>H343&amp;"1"</f>
        <v>1002521</v>
      </c>
      <c r="S343" s="380">
        <v>1</v>
      </c>
      <c r="T343" s="378" t="s">
        <v>139</v>
      </c>
      <c r="U343" s="377">
        <v>100000</v>
      </c>
      <c r="V343" s="377">
        <f>U343*0.18</f>
        <v>18000</v>
      </c>
      <c r="W343" s="377">
        <v>0</v>
      </c>
      <c r="X343" s="384">
        <v>341</v>
      </c>
      <c r="Y343" s="385" t="s">
        <v>47</v>
      </c>
      <c r="Z343" s="386">
        <f>U343-V343</f>
        <v>82000</v>
      </c>
      <c r="AA343" s="387"/>
      <c r="AB343" s="388"/>
      <c r="AC343" s="379">
        <f>U343*0.5</f>
        <v>50000</v>
      </c>
      <c r="AD343" s="377"/>
      <c r="AE343" s="377"/>
      <c r="AF343" s="378" t="s">
        <v>231</v>
      </c>
      <c r="AG343" s="389">
        <v>8</v>
      </c>
      <c r="AH343" s="390">
        <v>13</v>
      </c>
      <c r="AI343" s="391" t="s">
        <v>229</v>
      </c>
      <c r="AJ343" s="378"/>
      <c r="AK343" s="378"/>
      <c r="AL343" s="383">
        <v>0</v>
      </c>
      <c r="AM343" s="380" t="s">
        <v>50</v>
      </c>
      <c r="AN343" s="377" t="s">
        <v>51</v>
      </c>
      <c r="AO343" s="377"/>
      <c r="AP343" s="383"/>
      <c r="AQ343" s="383"/>
      <c r="AR343" s="383"/>
      <c r="AS343" s="383" t="s">
        <v>532</v>
      </c>
      <c r="AU34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100252, 'Б-100252-13',date'2016-03-02',2, 7, 7, 'RUR', 1, 18, date'2016-03-06', date'2016-03-07', 1002521, 1, to_date('2016-03-07 00:00:00','YYYY-MM-DD HH24:MI:SS'), 100000, 18000, 0, 341, 0, 'c1', 8,null);insert into xxxx_oebs_cash_payment_test (ID, INVOICE_ID, OEBS_PAYMENT, DOC_DATE, COMISS_DATE) values (s_xxxx_oebs_cash_payment_test.NEXTVAL, 100252, 50000, to_date('2016-03-07 00:00:00','YYYY-MM-DD HH24:MI:SS'), date'2016-03-31' );insert into xxxx_client_discount_m  (ID,CLIENT_ID,CLIENT_AVG_DISCOUNT,DT) values (s_xxxx_client_discount_m.NEXTVAL,341, 13, date'2016-03-01');</v>
      </c>
    </row>
    <row r="344" spans="1:47" ht="15" customHeight="1" x14ac:dyDescent="0.3">
      <c r="A344" s="427">
        <v>32</v>
      </c>
      <c r="B344" s="428"/>
      <c r="C344" s="377" t="str">
        <f t="shared" ref="C344:C348" si="270">"1000"&amp;A344</f>
        <v>100032</v>
      </c>
      <c r="D344" s="377" t="str">
        <f t="shared" ref="D344:D348" si="271">"1000"&amp;A344&amp;"/13"</f>
        <v>100032/13</v>
      </c>
      <c r="E344" s="378" t="s">
        <v>251</v>
      </c>
      <c r="F344" s="378" t="s">
        <v>252</v>
      </c>
      <c r="G344" s="377">
        <v>1</v>
      </c>
      <c r="H344" s="379">
        <v>100253</v>
      </c>
      <c r="I344" s="380" t="str">
        <f t="shared" ref="I344:I348" si="272">"Б-"&amp;H344&amp;"-13"</f>
        <v>Б-100253-13</v>
      </c>
      <c r="J344" s="381">
        <v>2</v>
      </c>
      <c r="K344" s="377">
        <v>7</v>
      </c>
      <c r="L344" s="377" t="s">
        <v>42</v>
      </c>
      <c r="M344" s="381">
        <v>1</v>
      </c>
      <c r="N344" s="377">
        <v>18</v>
      </c>
      <c r="O344" s="378" t="s">
        <v>168</v>
      </c>
      <c r="P344" s="378" t="s">
        <v>234</v>
      </c>
      <c r="Q344" s="378" t="s">
        <v>235</v>
      </c>
      <c r="R344" s="383" t="str">
        <f t="shared" ref="R344:R348" si="273">H344&amp;"1"</f>
        <v>1002531</v>
      </c>
      <c r="S344" s="380">
        <v>1</v>
      </c>
      <c r="T344" s="378" t="s">
        <v>140</v>
      </c>
      <c r="U344" s="377">
        <v>90000</v>
      </c>
      <c r="V344" s="377">
        <f t="shared" ref="V344:V348" si="274">U344*0.18</f>
        <v>16200</v>
      </c>
      <c r="W344" s="377">
        <v>0</v>
      </c>
      <c r="X344" s="384">
        <v>342</v>
      </c>
      <c r="Y344" s="385" t="s">
        <v>47</v>
      </c>
      <c r="Z344" s="386">
        <f t="shared" ref="Z344:Z369" si="275">U344-V344</f>
        <v>73800</v>
      </c>
      <c r="AA344" s="387"/>
      <c r="AB344" s="429"/>
      <c r="AC344" s="379">
        <f t="shared" ref="AC344:AC348" si="276">U344*0.5</f>
        <v>45000</v>
      </c>
      <c r="AD344" s="377"/>
      <c r="AE344" s="377"/>
      <c r="AF344" s="378" t="s">
        <v>231</v>
      </c>
      <c r="AG344" s="389">
        <v>8</v>
      </c>
      <c r="AH344" s="395">
        <v>7</v>
      </c>
      <c r="AI344" s="391" t="s">
        <v>229</v>
      </c>
      <c r="AJ344" s="378"/>
      <c r="AK344" s="378"/>
      <c r="AL344" s="383">
        <v>0</v>
      </c>
      <c r="AM344" s="380" t="s">
        <v>50</v>
      </c>
      <c r="AN344" s="377" t="s">
        <v>51</v>
      </c>
      <c r="AO344" s="377"/>
      <c r="AP344" s="383"/>
      <c r="AQ344" s="383"/>
      <c r="AR344" s="383"/>
      <c r="AS344" s="383" t="s">
        <v>540</v>
      </c>
      <c r="AU34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100253, 'Б-100253-13',date'2016-03-03',2, 7, 7, 'RUR', 1, 18, date'2016-03-06', date'2016-03-07', 1002531, 1, to_date('2016-03-08 00:00:00','YYYY-MM-DD HH24:MI:SS'), 90000, 16200, 0, 342, 0, 'c1', 8,null);insert into xxxx_oebs_cash_payment_test (ID, INVOICE_ID, OEBS_PAYMENT, DOC_DATE, COMISS_DATE) values (s_xxxx_oebs_cash_payment_test.NEXTVAL, 100253, 45000, to_date('2016-03-08 00:00:00','YYYY-MM-DD HH24:MI:SS'), date'2016-03-31' );insert into xxxx_client_discount_m  (ID,CLIENT_ID,CLIENT_AVG_DISCOUNT,DT) values (s_xxxx_client_discount_m.NEXTVAL,342, 7, date'2016-03-01');</v>
      </c>
    </row>
    <row r="345" spans="1:47" ht="15" customHeight="1" x14ac:dyDescent="0.3">
      <c r="A345" s="427">
        <v>32</v>
      </c>
      <c r="B345" s="428"/>
      <c r="C345" s="377" t="str">
        <f t="shared" si="270"/>
        <v>100032</v>
      </c>
      <c r="D345" s="377" t="str">
        <f t="shared" si="271"/>
        <v>100032/13</v>
      </c>
      <c r="E345" s="378" t="s">
        <v>251</v>
      </c>
      <c r="F345" s="378" t="s">
        <v>252</v>
      </c>
      <c r="G345" s="377">
        <v>1</v>
      </c>
      <c r="H345" s="379">
        <v>100254</v>
      </c>
      <c r="I345" s="380" t="str">
        <f t="shared" si="272"/>
        <v>Б-100254-13</v>
      </c>
      <c r="J345" s="381">
        <v>2</v>
      </c>
      <c r="K345" s="377">
        <v>7</v>
      </c>
      <c r="L345" s="377" t="s">
        <v>42</v>
      </c>
      <c r="M345" s="381">
        <v>1</v>
      </c>
      <c r="N345" s="377">
        <v>18</v>
      </c>
      <c r="O345" s="378" t="s">
        <v>168</v>
      </c>
      <c r="P345" s="378" t="s">
        <v>234</v>
      </c>
      <c r="Q345" s="378" t="s">
        <v>235</v>
      </c>
      <c r="R345" s="383" t="str">
        <f t="shared" si="273"/>
        <v>1002541</v>
      </c>
      <c r="S345" s="380">
        <v>1</v>
      </c>
      <c r="T345" s="378" t="s">
        <v>140</v>
      </c>
      <c r="U345" s="377">
        <v>90000</v>
      </c>
      <c r="V345" s="377">
        <f t="shared" si="274"/>
        <v>16200</v>
      </c>
      <c r="W345" s="377">
        <v>0</v>
      </c>
      <c r="X345" s="384">
        <v>343</v>
      </c>
      <c r="Y345" s="385" t="s">
        <v>47</v>
      </c>
      <c r="Z345" s="386">
        <f t="shared" si="275"/>
        <v>73800</v>
      </c>
      <c r="AA345" s="387"/>
      <c r="AB345" s="429"/>
      <c r="AC345" s="379">
        <f t="shared" si="276"/>
        <v>45000</v>
      </c>
      <c r="AD345" s="377"/>
      <c r="AE345" s="377"/>
      <c r="AF345" s="378" t="s">
        <v>231</v>
      </c>
      <c r="AG345" s="389">
        <v>8</v>
      </c>
      <c r="AH345" s="395">
        <v>7</v>
      </c>
      <c r="AI345" s="391" t="s">
        <v>229</v>
      </c>
      <c r="AJ345" s="378"/>
      <c r="AK345" s="378"/>
      <c r="AL345" s="383">
        <v>0</v>
      </c>
      <c r="AM345" s="380" t="s">
        <v>50</v>
      </c>
      <c r="AN345" s="377" t="s">
        <v>51</v>
      </c>
      <c r="AO345" s="377"/>
      <c r="AP345" s="383"/>
      <c r="AQ345" s="383"/>
      <c r="AR345" s="383"/>
      <c r="AS345" s="383" t="s">
        <v>541</v>
      </c>
      <c r="AU34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100254, 'Б-100254-13',date'2016-03-03',2, 7, 7, 'RUR', 1, 18, date'2016-03-06', date'2016-03-07', 1002541, 1, to_date('2016-03-08 00:00:00','YYYY-MM-DD HH24:MI:SS'), 90000, 16200, 0, 343, 0, 'c1', 8,null);insert into xxxx_oebs_cash_payment_test (ID, INVOICE_ID, OEBS_PAYMENT, DOC_DATE, COMISS_DATE) values (s_xxxx_oebs_cash_payment_test.NEXTVAL, 100254, 45000, to_date('2016-03-08 00:00:00','YYYY-MM-DD HH24:MI:SS'), date'2016-03-31' );insert into xxxx_client_discount_m  (ID,CLIENT_ID,CLIENT_AVG_DISCOUNT,DT) values (s_xxxx_client_discount_m.NEXTVAL,343, 7, date'2016-03-01');</v>
      </c>
    </row>
    <row r="346" spans="1:47" ht="15" customHeight="1" x14ac:dyDescent="0.3">
      <c r="A346" s="427">
        <v>32</v>
      </c>
      <c r="B346" s="428"/>
      <c r="C346" s="377" t="str">
        <f t="shared" si="270"/>
        <v>100032</v>
      </c>
      <c r="D346" s="377" t="str">
        <f t="shared" si="271"/>
        <v>100032/13</v>
      </c>
      <c r="E346" s="378" t="s">
        <v>251</v>
      </c>
      <c r="F346" s="378" t="s">
        <v>252</v>
      </c>
      <c r="G346" s="377">
        <v>1</v>
      </c>
      <c r="H346" s="379">
        <v>100255</v>
      </c>
      <c r="I346" s="380" t="str">
        <f t="shared" si="272"/>
        <v>Б-100255-13</v>
      </c>
      <c r="J346" s="381">
        <v>2</v>
      </c>
      <c r="K346" s="398">
        <v>11</v>
      </c>
      <c r="L346" s="377" t="s">
        <v>42</v>
      </c>
      <c r="M346" s="381">
        <v>1</v>
      </c>
      <c r="N346" s="377">
        <v>18</v>
      </c>
      <c r="O346" s="378" t="s">
        <v>169</v>
      </c>
      <c r="P346" s="378" t="s">
        <v>234</v>
      </c>
      <c r="Q346" s="378" t="s">
        <v>235</v>
      </c>
      <c r="R346" s="383" t="str">
        <f t="shared" si="273"/>
        <v>1002551</v>
      </c>
      <c r="S346" s="380">
        <v>1</v>
      </c>
      <c r="T346" s="378" t="s">
        <v>141</v>
      </c>
      <c r="U346" s="377">
        <v>80000</v>
      </c>
      <c r="V346" s="377">
        <f t="shared" si="274"/>
        <v>14400</v>
      </c>
      <c r="W346" s="377">
        <v>0</v>
      </c>
      <c r="X346" s="384">
        <v>344</v>
      </c>
      <c r="Y346" s="385" t="s">
        <v>47</v>
      </c>
      <c r="Z346" s="386">
        <f t="shared" si="275"/>
        <v>65600</v>
      </c>
      <c r="AA346" s="387"/>
      <c r="AB346" s="396"/>
      <c r="AC346" s="379">
        <f t="shared" si="276"/>
        <v>40000</v>
      </c>
      <c r="AD346" s="377"/>
      <c r="AE346" s="377"/>
      <c r="AF346" s="378" t="s">
        <v>231</v>
      </c>
      <c r="AG346" s="389">
        <v>8</v>
      </c>
      <c r="AH346" s="397">
        <v>20</v>
      </c>
      <c r="AI346" s="391" t="s">
        <v>229</v>
      </c>
      <c r="AJ346" s="378"/>
      <c r="AK346" s="378"/>
      <c r="AL346" s="383">
        <v>0</v>
      </c>
      <c r="AM346" s="380" t="s">
        <v>50</v>
      </c>
      <c r="AN346" s="377" t="s">
        <v>51</v>
      </c>
      <c r="AO346" s="377"/>
      <c r="AP346" s="383"/>
      <c r="AQ346" s="383"/>
      <c r="AR346" s="383"/>
      <c r="AS346" s="383" t="s">
        <v>542</v>
      </c>
      <c r="AU34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100255, 'Б-100255-13',date'2016-03-04',2, 11, 11, 'RUR', 1, 18, date'2016-03-06', date'2016-03-07', 1002551, 1, to_date('2016-03-09 00:00:00','YYYY-MM-DD HH24:MI:SS'), 80000, 14400, 0, 344, 0, 'c1', 8,null);insert into xxxx_oebs_cash_payment_test (ID, INVOICE_ID, OEBS_PAYMENT, DOC_DATE, COMISS_DATE) values (s_xxxx_oebs_cash_payment_test.NEXTVAL, 100255, 40000, to_date('2016-03-09 00:00:00','YYYY-MM-DD HH24:MI:SS'), date'2016-03-31' );insert into xxxx_client_discount_m  (ID,CLIENT_ID,CLIENT_AVG_DISCOUNT,DT) values (s_xxxx_client_discount_m.NEXTVAL,344, 20, date'2016-03-01');</v>
      </c>
    </row>
    <row r="347" spans="1:47" s="329" customFormat="1" ht="15" customHeight="1" x14ac:dyDescent="0.3">
      <c r="A347" s="427">
        <v>32</v>
      </c>
      <c r="B347" s="439"/>
      <c r="C347" s="380" t="str">
        <f t="shared" si="270"/>
        <v>100032</v>
      </c>
      <c r="D347" s="380" t="str">
        <f t="shared" si="271"/>
        <v>100032/13</v>
      </c>
      <c r="E347" s="455" t="s">
        <v>251</v>
      </c>
      <c r="F347" s="455" t="s">
        <v>252</v>
      </c>
      <c r="G347" s="380">
        <v>1</v>
      </c>
      <c r="H347" s="379">
        <v>100256</v>
      </c>
      <c r="I347" s="380" t="str">
        <f t="shared" si="272"/>
        <v>Б-100256-13</v>
      </c>
      <c r="J347" s="456">
        <v>2</v>
      </c>
      <c r="K347" s="457">
        <v>29</v>
      </c>
      <c r="L347" s="380" t="s">
        <v>42</v>
      </c>
      <c r="M347" s="456">
        <v>1</v>
      </c>
      <c r="N347" s="380">
        <v>18</v>
      </c>
      <c r="O347" s="455" t="s">
        <v>170</v>
      </c>
      <c r="P347" s="455" t="s">
        <v>234</v>
      </c>
      <c r="Q347" s="455" t="s">
        <v>235</v>
      </c>
      <c r="R347" s="380" t="str">
        <f t="shared" si="273"/>
        <v>1002561</v>
      </c>
      <c r="S347" s="380">
        <v>1</v>
      </c>
      <c r="T347" s="455" t="s">
        <v>142</v>
      </c>
      <c r="U347" s="380">
        <v>60000</v>
      </c>
      <c r="V347" s="380">
        <f t="shared" si="274"/>
        <v>10800</v>
      </c>
      <c r="W347" s="380">
        <v>0</v>
      </c>
      <c r="X347" s="384">
        <v>345</v>
      </c>
      <c r="Y347" s="458" t="s">
        <v>47</v>
      </c>
      <c r="Z347" s="459">
        <f t="shared" si="275"/>
        <v>49200</v>
      </c>
      <c r="AA347" s="460"/>
      <c r="AB347" s="460"/>
      <c r="AC347" s="415">
        <f t="shared" si="276"/>
        <v>30000</v>
      </c>
      <c r="AD347" s="380"/>
      <c r="AE347" s="380"/>
      <c r="AF347" s="455" t="s">
        <v>231</v>
      </c>
      <c r="AG347" s="461">
        <v>8</v>
      </c>
      <c r="AH347" s="462">
        <v>13</v>
      </c>
      <c r="AI347" s="463" t="s">
        <v>229</v>
      </c>
      <c r="AJ347" s="455"/>
      <c r="AK347" s="455"/>
      <c r="AL347" s="380">
        <v>0</v>
      </c>
      <c r="AM347" s="380" t="s">
        <v>50</v>
      </c>
      <c r="AN347" s="380" t="s">
        <v>51</v>
      </c>
      <c r="AO347" s="380"/>
      <c r="AP347" s="380"/>
      <c r="AQ347" s="380"/>
      <c r="AR347" s="380"/>
      <c r="AS347" s="380" t="s">
        <v>534</v>
      </c>
      <c r="AU347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100256, 'Б-100256-13',date'2016-03-05',2, 29, 29, 'RUR', 1, 18, date'2016-03-06', date'2016-03-07', 1002561, 1, to_date('2016-03-11 00:00:00','YYYY-MM-DD HH24:MI:SS'), 60000, 10800, 0, 345, 0, 'c1', 8,null);insert into xxxx_oebs_cash_payment_test (ID, INVOICE_ID, OEBS_PAYMENT, DOC_DATE, COMISS_DATE) values (s_xxxx_oebs_cash_payment_test.NEXTVAL, 100256, 30000, to_date('2016-03-11 00:00:00','YYYY-MM-DD HH24:MI:SS'), date'2016-03-31' );insert into xxxx_client_discount_m  (ID,CLIENT_ID,CLIENT_AVG_DISCOUNT,DT) values (s_xxxx_client_discount_m.NEXTVAL,345, 13, date'2016-03-01');</v>
      </c>
    </row>
    <row r="348" spans="1:47" s="330" customFormat="1" ht="15" customHeight="1" x14ac:dyDescent="0.3">
      <c r="A348" s="427">
        <v>32</v>
      </c>
      <c r="B348" s="431"/>
      <c r="C348" s="403" t="str">
        <f t="shared" si="270"/>
        <v>100032</v>
      </c>
      <c r="D348" s="403" t="str">
        <f t="shared" si="271"/>
        <v>100032/13</v>
      </c>
      <c r="E348" s="404" t="s">
        <v>251</v>
      </c>
      <c r="F348" s="404" t="s">
        <v>252</v>
      </c>
      <c r="G348" s="377">
        <v>1</v>
      </c>
      <c r="H348" s="379">
        <v>100257</v>
      </c>
      <c r="I348" s="403" t="str">
        <f t="shared" si="272"/>
        <v>Б-100257-13</v>
      </c>
      <c r="J348" s="381">
        <v>2</v>
      </c>
      <c r="K348" s="454">
        <v>29</v>
      </c>
      <c r="L348" s="403" t="s">
        <v>42</v>
      </c>
      <c r="M348" s="406">
        <v>1</v>
      </c>
      <c r="N348" s="403">
        <v>18</v>
      </c>
      <c r="O348" s="404" t="s">
        <v>170</v>
      </c>
      <c r="P348" s="404" t="s">
        <v>234</v>
      </c>
      <c r="Q348" s="404" t="s">
        <v>235</v>
      </c>
      <c r="R348" s="407" t="str">
        <f t="shared" si="273"/>
        <v>1002571</v>
      </c>
      <c r="S348" s="403">
        <v>1</v>
      </c>
      <c r="T348" s="464" t="s">
        <v>146</v>
      </c>
      <c r="U348" s="403">
        <v>60000</v>
      </c>
      <c r="V348" s="403">
        <f t="shared" si="274"/>
        <v>10800</v>
      </c>
      <c r="W348" s="403">
        <v>0</v>
      </c>
      <c r="X348" s="384">
        <v>346</v>
      </c>
      <c r="Y348" s="408" t="s">
        <v>47</v>
      </c>
      <c r="Z348" s="386">
        <f t="shared" si="275"/>
        <v>49200</v>
      </c>
      <c r="AA348" s="409"/>
      <c r="AB348" s="409"/>
      <c r="AC348" s="410">
        <f t="shared" si="276"/>
        <v>30000</v>
      </c>
      <c r="AD348" s="403"/>
      <c r="AE348" s="403"/>
      <c r="AF348" s="404" t="s">
        <v>231</v>
      </c>
      <c r="AG348" s="411">
        <v>8</v>
      </c>
      <c r="AH348" s="412">
        <v>13</v>
      </c>
      <c r="AI348" s="413" t="s">
        <v>229</v>
      </c>
      <c r="AJ348" s="404"/>
      <c r="AK348" s="404"/>
      <c r="AL348" s="407">
        <v>0</v>
      </c>
      <c r="AM348" s="403" t="s">
        <v>50</v>
      </c>
      <c r="AN348" s="403" t="s">
        <v>51</v>
      </c>
      <c r="AO348" s="403"/>
      <c r="AP348" s="407"/>
      <c r="AQ348" s="407"/>
      <c r="AR348" s="407"/>
      <c r="AS348" s="377">
        <v>29520</v>
      </c>
      <c r="AU34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32, 100032, '100032/13', date'2016-03-01', date'2016-09-01', 1, 100257, 'Б-100257-13',date'2016-03-05',2, 29, 29, 'RUR', 1, 18, date'2016-03-06', date'2016-03-07', 1002571, 1, to_date('2016-04-11 00:00:00','YYYY-MM-DD HH24:MI:SS'), 60000, 10800, 0, 346, 0, 'c1', 8,null);insert into xxxx_oebs_cash_payment_test (ID, INVOICE_ID, OEBS_PAYMENT, DOC_DATE, COMISS_DATE) values (s_xxxx_oebs_cash_payment_test.NEXTVAL, 100257, 30000, to_date('2016-04-11 00:00:00','YYYY-MM-DD HH24:MI:SS'), date'2016-03-31' );insert into xxxx_client_discount_m  (ID,CLIENT_ID,CLIENT_AVG_DISCOUNT,DT) values (s_xxxx_client_discount_m.NEXTVAL,346, 13, date'2016-03-01');</v>
      </c>
    </row>
    <row r="349" spans="1:47" ht="15" customHeight="1" x14ac:dyDescent="0.3">
      <c r="A349" s="375">
        <v>33</v>
      </c>
      <c r="B349" s="441"/>
      <c r="C349" s="377" t="str">
        <f>"1000"&amp;A349</f>
        <v>100033</v>
      </c>
      <c r="D349" s="377" t="str">
        <f>"1000"&amp;A349&amp;"/13"</f>
        <v>100033/13</v>
      </c>
      <c r="E349" s="378" t="s">
        <v>251</v>
      </c>
      <c r="F349" s="378" t="s">
        <v>252</v>
      </c>
      <c r="G349" s="377">
        <v>1</v>
      </c>
      <c r="H349" s="379">
        <v>100258</v>
      </c>
      <c r="I349" s="380" t="str">
        <f>"Б-"&amp;H349&amp;"-13"</f>
        <v>Б-100258-13</v>
      </c>
      <c r="J349" s="381">
        <v>2</v>
      </c>
      <c r="K349" s="382">
        <v>2</v>
      </c>
      <c r="L349" s="382" t="s">
        <v>91</v>
      </c>
      <c r="M349" s="381">
        <v>1</v>
      </c>
      <c r="N349" s="377">
        <v>18</v>
      </c>
      <c r="O349" s="378" t="s">
        <v>167</v>
      </c>
      <c r="P349" s="378" t="s">
        <v>234</v>
      </c>
      <c r="Q349" s="378" t="s">
        <v>235</v>
      </c>
      <c r="R349" s="383" t="str">
        <f>H349&amp;"1"</f>
        <v>1002581</v>
      </c>
      <c r="S349" s="380">
        <v>1</v>
      </c>
      <c r="T349" s="378" t="s">
        <v>139</v>
      </c>
      <c r="U349" s="377">
        <v>50000</v>
      </c>
      <c r="V349" s="377">
        <f>U349*0.18</f>
        <v>9000</v>
      </c>
      <c r="W349" s="377">
        <v>0</v>
      </c>
      <c r="X349" s="384">
        <v>347</v>
      </c>
      <c r="Y349" s="385" t="s">
        <v>47</v>
      </c>
      <c r="Z349" s="386">
        <f t="shared" si="275"/>
        <v>41000</v>
      </c>
      <c r="AA349" s="387"/>
      <c r="AB349" s="388"/>
      <c r="AC349" s="379">
        <f>U349*0.5</f>
        <v>25000</v>
      </c>
      <c r="AD349" s="377"/>
      <c r="AE349" s="377"/>
      <c r="AF349" s="378" t="s">
        <v>231</v>
      </c>
      <c r="AG349" s="389">
        <v>8</v>
      </c>
      <c r="AH349" s="390">
        <v>13</v>
      </c>
      <c r="AI349" s="391" t="s">
        <v>229</v>
      </c>
      <c r="AJ349" s="378"/>
      <c r="AK349" s="378"/>
      <c r="AL349" s="383">
        <v>0</v>
      </c>
      <c r="AM349" s="380" t="s">
        <v>50</v>
      </c>
      <c r="AN349" s="377" t="s">
        <v>51</v>
      </c>
      <c r="AO349" s="377"/>
      <c r="AP349" s="383"/>
      <c r="AQ349" s="383"/>
      <c r="AR349" s="383"/>
      <c r="AS349" s="380" t="s">
        <v>99</v>
      </c>
      <c r="AU34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100258, 'Б-100258-13',date'2016-03-02',2, 2, 2, 'USD', 1, 18, date'2016-03-06', date'2016-03-07', 1002581, 1, to_date('2016-03-07 00:00:00','YYYY-MM-DD HH24:MI:SS'), 50000, 9000, 0, 347, 0, 'c1', 8,null);insert into xxxx_oebs_cash_payment_test (ID, INVOICE_ID, OEBS_PAYMENT, DOC_DATE, COMISS_DATE) values (s_xxxx_oebs_cash_payment_test.NEXTVAL, 100258, 25000, to_date('2016-03-07 00:00:00','YYYY-MM-DD HH24:MI:SS'), date'2016-03-31' );insert into xxxx_client_discount_m  (ID,CLIENT_ID,CLIENT_AVG_DISCOUNT,DT) values (s_xxxx_client_discount_m.NEXTVAL,347, 13, date'2016-03-01');</v>
      </c>
    </row>
    <row r="350" spans="1:47" ht="15" customHeight="1" x14ac:dyDescent="0.3">
      <c r="A350" s="375">
        <v>33</v>
      </c>
      <c r="B350" s="441"/>
      <c r="C350" s="377" t="str">
        <f t="shared" ref="C350:C353" si="277">"1000"&amp;A350</f>
        <v>100033</v>
      </c>
      <c r="D350" s="377" t="str">
        <f t="shared" ref="D350:D353" si="278">"1000"&amp;A350&amp;"/13"</f>
        <v>100033/13</v>
      </c>
      <c r="E350" s="378" t="s">
        <v>251</v>
      </c>
      <c r="F350" s="378" t="s">
        <v>252</v>
      </c>
      <c r="G350" s="377">
        <v>1</v>
      </c>
      <c r="H350" s="379">
        <v>100259</v>
      </c>
      <c r="I350" s="380" t="str">
        <f t="shared" ref="I350:I353" si="279">"Б-"&amp;H350&amp;"-13"</f>
        <v>Б-100259-13</v>
      </c>
      <c r="J350" s="381">
        <v>2</v>
      </c>
      <c r="K350" s="377">
        <v>7</v>
      </c>
      <c r="L350" s="382" t="s">
        <v>91</v>
      </c>
      <c r="M350" s="381">
        <v>1</v>
      </c>
      <c r="N350" s="377">
        <v>18</v>
      </c>
      <c r="O350" s="378" t="s">
        <v>168</v>
      </c>
      <c r="P350" s="378" t="s">
        <v>234</v>
      </c>
      <c r="Q350" s="378" t="s">
        <v>235</v>
      </c>
      <c r="R350" s="383" t="str">
        <f t="shared" ref="R350:R353" si="280">H350&amp;"1"</f>
        <v>1002591</v>
      </c>
      <c r="S350" s="380">
        <v>1</v>
      </c>
      <c r="T350" s="378" t="s">
        <v>140</v>
      </c>
      <c r="U350" s="377">
        <v>50000</v>
      </c>
      <c r="V350" s="377">
        <f t="shared" ref="V350:V353" si="281">U350*0.18</f>
        <v>9000</v>
      </c>
      <c r="W350" s="377">
        <v>0</v>
      </c>
      <c r="X350" s="384">
        <v>348</v>
      </c>
      <c r="Y350" s="385" t="s">
        <v>47</v>
      </c>
      <c r="Z350" s="386">
        <f t="shared" si="275"/>
        <v>41000</v>
      </c>
      <c r="AA350" s="387"/>
      <c r="AB350" s="429"/>
      <c r="AC350" s="379">
        <f t="shared" ref="AC350:AC353" si="282">U350*0.5</f>
        <v>25000</v>
      </c>
      <c r="AD350" s="377"/>
      <c r="AE350" s="377"/>
      <c r="AF350" s="378" t="s">
        <v>231</v>
      </c>
      <c r="AG350" s="389">
        <v>8</v>
      </c>
      <c r="AH350" s="395">
        <v>7</v>
      </c>
      <c r="AI350" s="391" t="s">
        <v>229</v>
      </c>
      <c r="AJ350" s="378"/>
      <c r="AK350" s="378"/>
      <c r="AL350" s="383">
        <v>0</v>
      </c>
      <c r="AM350" s="380" t="s">
        <v>50</v>
      </c>
      <c r="AN350" s="377" t="s">
        <v>51</v>
      </c>
      <c r="AO350" s="377"/>
      <c r="AP350" s="383"/>
      <c r="AQ350" s="383"/>
      <c r="AR350" s="383"/>
      <c r="AS350" t="s">
        <v>100</v>
      </c>
      <c r="AU35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100259, 'Б-100259-13',date'2016-03-03',2, 7, 7, 'USD', 1, 18, date'2016-03-06', date'2016-03-07', 1002591, 1, to_date('2016-03-08 00:00:00','YYYY-MM-DD HH24:MI:SS'), 50000, 9000, 0, 348, 0, 'c1', 8,null);insert into xxxx_oebs_cash_payment_test (ID, INVOICE_ID, OEBS_PAYMENT, DOC_DATE, COMISS_DATE) values (s_xxxx_oebs_cash_payment_test.NEXTVAL, 100259, 25000, to_date('2016-03-08 00:00:00','YYYY-MM-DD HH24:MI:SS'), date'2016-03-31' );insert into xxxx_client_discount_m  (ID,CLIENT_ID,CLIENT_AVG_DISCOUNT,DT) values (s_xxxx_client_discount_m.NEXTVAL,348, 7, date'2016-03-01');</v>
      </c>
    </row>
    <row r="351" spans="1:47" ht="15" customHeight="1" x14ac:dyDescent="0.3">
      <c r="A351" s="375">
        <v>33</v>
      </c>
      <c r="B351" s="441"/>
      <c r="C351" s="377" t="str">
        <f t="shared" si="277"/>
        <v>100033</v>
      </c>
      <c r="D351" s="377" t="str">
        <f t="shared" si="278"/>
        <v>100033/13</v>
      </c>
      <c r="E351" s="378" t="s">
        <v>251</v>
      </c>
      <c r="F351" s="378" t="s">
        <v>252</v>
      </c>
      <c r="G351" s="377">
        <v>1</v>
      </c>
      <c r="H351" s="379">
        <v>100260</v>
      </c>
      <c r="I351" s="380" t="str">
        <f t="shared" si="279"/>
        <v>Б-100260-13</v>
      </c>
      <c r="J351" s="381">
        <v>2</v>
      </c>
      <c r="K351" s="377">
        <v>7</v>
      </c>
      <c r="L351" s="382" t="s">
        <v>91</v>
      </c>
      <c r="M351" s="381">
        <v>1</v>
      </c>
      <c r="N351" s="377">
        <v>18</v>
      </c>
      <c r="O351" s="378" t="s">
        <v>168</v>
      </c>
      <c r="P351" s="378" t="s">
        <v>234</v>
      </c>
      <c r="Q351" s="378" t="s">
        <v>235</v>
      </c>
      <c r="R351" s="383" t="str">
        <f t="shared" si="280"/>
        <v>1002601</v>
      </c>
      <c r="S351" s="380">
        <v>1</v>
      </c>
      <c r="T351" s="378" t="s">
        <v>140</v>
      </c>
      <c r="U351" s="377">
        <v>50000</v>
      </c>
      <c r="V351" s="377">
        <f t="shared" si="281"/>
        <v>9000</v>
      </c>
      <c r="W351" s="377">
        <v>0</v>
      </c>
      <c r="X351" s="384">
        <v>349</v>
      </c>
      <c r="Y351" s="385" t="s">
        <v>47</v>
      </c>
      <c r="Z351" s="386">
        <f t="shared" si="275"/>
        <v>41000</v>
      </c>
      <c r="AA351" s="387"/>
      <c r="AB351" s="429"/>
      <c r="AC351" s="379">
        <f t="shared" si="282"/>
        <v>25000</v>
      </c>
      <c r="AD351" s="377"/>
      <c r="AE351" s="377"/>
      <c r="AF351" s="378" t="s">
        <v>231</v>
      </c>
      <c r="AG351" s="389">
        <v>8</v>
      </c>
      <c r="AH351" s="395">
        <v>7</v>
      </c>
      <c r="AI351" s="391" t="s">
        <v>229</v>
      </c>
      <c r="AJ351" s="378"/>
      <c r="AK351" s="378"/>
      <c r="AL351" s="383">
        <v>0</v>
      </c>
      <c r="AM351" s="380" t="s">
        <v>50</v>
      </c>
      <c r="AN351" s="377" t="s">
        <v>51</v>
      </c>
      <c r="AO351" s="377"/>
      <c r="AP351" s="383"/>
      <c r="AQ351" s="383"/>
      <c r="AR351" s="383"/>
      <c r="AS351" t="s">
        <v>89</v>
      </c>
      <c r="AU35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100260, 'Б-100260-13',date'2016-03-03',2, 7, 7, 'USD', 1, 18, date'2016-03-06', date'2016-03-07', 1002601, 1, to_date('2016-03-08 00:00:00','YYYY-MM-DD HH24:MI:SS'), 50000, 9000, 0, 349, 0, 'c1', 8,null);insert into xxxx_oebs_cash_payment_test (ID, INVOICE_ID, OEBS_PAYMENT, DOC_DATE, COMISS_DATE) values (s_xxxx_oebs_cash_payment_test.NEXTVAL, 100260, 25000, to_date('2016-03-08 00:00:00','YYYY-MM-DD HH24:MI:SS'), date'2016-03-31' );insert into xxxx_client_discount_m  (ID,CLIENT_ID,CLIENT_AVG_DISCOUNT,DT) values (s_xxxx_client_discount_m.NEXTVAL,349, 7, date'2016-03-01');</v>
      </c>
    </row>
    <row r="352" spans="1:47" ht="15" customHeight="1" x14ac:dyDescent="0.3">
      <c r="A352" s="375">
        <v>33</v>
      </c>
      <c r="B352" s="441"/>
      <c r="C352" s="377" t="str">
        <f t="shared" si="277"/>
        <v>100033</v>
      </c>
      <c r="D352" s="377" t="str">
        <f t="shared" si="278"/>
        <v>100033/13</v>
      </c>
      <c r="E352" s="378" t="s">
        <v>251</v>
      </c>
      <c r="F352" s="378" t="s">
        <v>252</v>
      </c>
      <c r="G352" s="377">
        <v>1</v>
      </c>
      <c r="H352" s="379">
        <v>100261</v>
      </c>
      <c r="I352" s="380" t="str">
        <f t="shared" si="279"/>
        <v>Б-100261-13</v>
      </c>
      <c r="J352" s="381">
        <v>2</v>
      </c>
      <c r="K352" s="382">
        <v>11</v>
      </c>
      <c r="L352" s="382" t="s">
        <v>91</v>
      </c>
      <c r="M352" s="381">
        <v>1</v>
      </c>
      <c r="N352" s="377">
        <v>18</v>
      </c>
      <c r="O352" s="378" t="s">
        <v>169</v>
      </c>
      <c r="P352" s="378" t="s">
        <v>234</v>
      </c>
      <c r="Q352" s="378" t="s">
        <v>235</v>
      </c>
      <c r="R352" s="383" t="str">
        <f t="shared" si="280"/>
        <v>1002611</v>
      </c>
      <c r="S352" s="380">
        <v>1</v>
      </c>
      <c r="T352" s="378" t="s">
        <v>141</v>
      </c>
      <c r="U352" s="377">
        <v>50000</v>
      </c>
      <c r="V352" s="377">
        <f t="shared" si="281"/>
        <v>9000</v>
      </c>
      <c r="W352" s="377">
        <v>0</v>
      </c>
      <c r="X352" s="384">
        <v>350</v>
      </c>
      <c r="Y352" s="385" t="s">
        <v>47</v>
      </c>
      <c r="Z352" s="386">
        <f t="shared" si="275"/>
        <v>41000</v>
      </c>
      <c r="AA352" s="387"/>
      <c r="AB352" s="396"/>
      <c r="AC352" s="379">
        <f t="shared" si="282"/>
        <v>25000</v>
      </c>
      <c r="AD352" s="377"/>
      <c r="AE352" s="377"/>
      <c r="AF352" s="378" t="s">
        <v>231</v>
      </c>
      <c r="AG352" s="389">
        <v>8</v>
      </c>
      <c r="AH352" s="397">
        <v>20</v>
      </c>
      <c r="AI352" s="391" t="s">
        <v>229</v>
      </c>
      <c r="AJ352" s="378"/>
      <c r="AK352" s="378"/>
      <c r="AL352" s="383">
        <v>0</v>
      </c>
      <c r="AM352" s="380" t="s">
        <v>50</v>
      </c>
      <c r="AN352" s="377" t="s">
        <v>51</v>
      </c>
      <c r="AO352" s="377"/>
      <c r="AP352" s="383"/>
      <c r="AQ352" s="383"/>
      <c r="AR352" s="383"/>
      <c r="AS352" t="s">
        <v>90</v>
      </c>
      <c r="AU35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100261, 'Б-100261-13',date'2016-03-04',2, 11, 11, 'USD', 1, 18, date'2016-03-06', date'2016-03-07', 1002611, 1, to_date('2016-03-09 00:00:00','YYYY-MM-DD HH24:MI:SS'), 50000, 9000, 0, 350, 0, 'c1', 8,null);insert into xxxx_oebs_cash_payment_test (ID, INVOICE_ID, OEBS_PAYMENT, DOC_DATE, COMISS_DATE) values (s_xxxx_oebs_cash_payment_test.NEXTVAL, 100261, 25000, to_date('2016-03-09 00:00:00','YYYY-MM-DD HH24:MI:SS'), date'2016-03-31' );insert into xxxx_client_discount_m  (ID,CLIENT_ID,CLIENT_AVG_DISCOUNT,DT) values (s_xxxx_client_discount_m.NEXTVAL,350, 20, date'2016-03-01');</v>
      </c>
    </row>
    <row r="353" spans="1:47" ht="15" customHeight="1" x14ac:dyDescent="0.3">
      <c r="A353" s="375">
        <v>33</v>
      </c>
      <c r="B353" s="441"/>
      <c r="C353" s="377" t="str">
        <f t="shared" si="277"/>
        <v>100033</v>
      </c>
      <c r="D353" s="377" t="str">
        <f t="shared" si="278"/>
        <v>100033/13</v>
      </c>
      <c r="E353" s="378" t="s">
        <v>251</v>
      </c>
      <c r="F353" s="378" t="s">
        <v>252</v>
      </c>
      <c r="G353" s="377">
        <v>1</v>
      </c>
      <c r="H353" s="379">
        <v>100262</v>
      </c>
      <c r="I353" s="380" t="str">
        <f t="shared" si="279"/>
        <v>Б-100262-13</v>
      </c>
      <c r="J353" s="381">
        <v>2</v>
      </c>
      <c r="K353" s="398">
        <v>1</v>
      </c>
      <c r="L353" s="382" t="s">
        <v>91</v>
      </c>
      <c r="M353" s="381">
        <v>1</v>
      </c>
      <c r="N353" s="377">
        <v>18</v>
      </c>
      <c r="O353" s="378" t="s">
        <v>170</v>
      </c>
      <c r="P353" s="378" t="s">
        <v>234</v>
      </c>
      <c r="Q353" s="378" t="s">
        <v>235</v>
      </c>
      <c r="R353" s="383" t="str">
        <f t="shared" si="280"/>
        <v>1002621</v>
      </c>
      <c r="S353" s="380">
        <v>1</v>
      </c>
      <c r="T353" s="378" t="s">
        <v>142</v>
      </c>
      <c r="U353" s="377">
        <v>50000</v>
      </c>
      <c r="V353" s="377">
        <f t="shared" si="281"/>
        <v>9000</v>
      </c>
      <c r="W353" s="377">
        <v>0</v>
      </c>
      <c r="X353" s="384">
        <v>351</v>
      </c>
      <c r="Y353" s="385" t="s">
        <v>47</v>
      </c>
      <c r="Z353" s="386">
        <f t="shared" si="275"/>
        <v>41000</v>
      </c>
      <c r="AA353" s="387"/>
      <c r="AB353" s="396"/>
      <c r="AC353" s="379">
        <f t="shared" si="282"/>
        <v>25000</v>
      </c>
      <c r="AD353" s="377"/>
      <c r="AE353" s="377"/>
      <c r="AF353" s="378" t="s">
        <v>231</v>
      </c>
      <c r="AG353" s="389">
        <v>8</v>
      </c>
      <c r="AH353" s="397">
        <v>13</v>
      </c>
      <c r="AI353" s="391" t="s">
        <v>229</v>
      </c>
      <c r="AJ353" s="378"/>
      <c r="AK353" s="378"/>
      <c r="AL353" s="383">
        <v>0</v>
      </c>
      <c r="AM353" s="380" t="s">
        <v>50</v>
      </c>
      <c r="AN353" s="377" t="s">
        <v>51</v>
      </c>
      <c r="AO353" s="377"/>
      <c r="AP353" s="383"/>
      <c r="AQ353" s="383"/>
      <c r="AR353" s="383"/>
      <c r="AU35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100262, 'Б-100262-13',date'2016-03-05',2, 1, 1, 'USD', 1, 18, date'2016-03-06', date'2016-03-07', 1002621, 1, to_date('2016-03-11 00:00:00','YYYY-MM-DD HH24:MI:SS'), 50000, 9000, 0, 351, 0, 'c1', 8,null);insert into xxxx_oebs_cash_payment_test (ID, INVOICE_ID, OEBS_PAYMENT, DOC_DATE, COMISS_DATE) values (s_xxxx_oebs_cash_payment_test.NEXTVAL, 100262, 25000, to_date('2016-03-11 00:00:00','YYYY-MM-DD HH24:MI:SS'), date'2016-03-31' );insert into xxxx_client_discount_m  (ID,CLIENT_ID,CLIENT_AVG_DISCOUNT,DT) values (s_xxxx_client_discount_m.NEXTVAL,351, 13, date'2016-03-01');</v>
      </c>
    </row>
    <row r="354" spans="1:47" ht="15" customHeight="1" x14ac:dyDescent="0.3">
      <c r="A354" s="375">
        <v>33</v>
      </c>
      <c r="B354" s="441"/>
      <c r="C354" s="377" t="str">
        <f>"1000"&amp;A354</f>
        <v>100033</v>
      </c>
      <c r="D354" s="377" t="str">
        <f>"1000"&amp;A354&amp;"/13"</f>
        <v>100033/13</v>
      </c>
      <c r="E354" s="378" t="s">
        <v>251</v>
      </c>
      <c r="F354" s="378" t="s">
        <v>252</v>
      </c>
      <c r="G354" s="377">
        <v>1</v>
      </c>
      <c r="H354" s="379">
        <v>100263</v>
      </c>
      <c r="I354" s="380" t="str">
        <f>"Б-"&amp;H354&amp;"-13"</f>
        <v>Б-100263-13</v>
      </c>
      <c r="J354" s="381">
        <v>2</v>
      </c>
      <c r="K354" s="377">
        <v>7</v>
      </c>
      <c r="L354" s="377" t="s">
        <v>42</v>
      </c>
      <c r="M354" s="381">
        <v>1</v>
      </c>
      <c r="N354" s="377">
        <v>18</v>
      </c>
      <c r="O354" s="378" t="s">
        <v>167</v>
      </c>
      <c r="P354" s="378" t="s">
        <v>234</v>
      </c>
      <c r="Q354" s="378" t="s">
        <v>235</v>
      </c>
      <c r="R354" s="383" t="str">
        <f>H354&amp;"1"</f>
        <v>1002631</v>
      </c>
      <c r="S354" s="380">
        <v>1</v>
      </c>
      <c r="T354" s="394" t="s">
        <v>143</v>
      </c>
      <c r="U354" s="377">
        <v>50000</v>
      </c>
      <c r="V354" s="377">
        <f>U354*0.18</f>
        <v>9000</v>
      </c>
      <c r="W354" s="377">
        <v>0</v>
      </c>
      <c r="X354" s="384">
        <v>352</v>
      </c>
      <c r="Y354" s="385" t="s">
        <v>47</v>
      </c>
      <c r="Z354" s="386">
        <f t="shared" si="275"/>
        <v>41000</v>
      </c>
      <c r="AA354" s="387"/>
      <c r="AB354" s="388"/>
      <c r="AC354" s="379">
        <f>U354*0.5</f>
        <v>25000</v>
      </c>
      <c r="AD354" s="377"/>
      <c r="AE354" s="377"/>
      <c r="AF354" s="394" t="s">
        <v>232</v>
      </c>
      <c r="AG354" s="389">
        <v>8</v>
      </c>
      <c r="AH354" s="390">
        <v>13</v>
      </c>
      <c r="AI354" s="391" t="s">
        <v>229</v>
      </c>
      <c r="AJ354" s="378"/>
      <c r="AK354" s="378"/>
      <c r="AL354" s="383">
        <v>0</v>
      </c>
      <c r="AM354" s="380" t="s">
        <v>50</v>
      </c>
      <c r="AN354" s="377" t="s">
        <v>51</v>
      </c>
      <c r="AO354" s="377"/>
      <c r="AP354" s="383"/>
      <c r="AQ354" s="383"/>
      <c r="AR354" s="383"/>
      <c r="AU35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100263, 'Б-100263-13',date'2016-03-02',2, 7, 7, 'RUR', 1, 18, date'2016-03-06', date'2016-03-07', 1002631, 1, to_date('2016-04-07 00:00:00','YYYY-MM-DD HH24:MI:SS'), 50000, 9000, 0, 352, 0, 'c1', 8,null);insert into xxxx_oebs_cash_payment_test (ID, INVOICE_ID, OEBS_PAYMENT, DOC_DATE, COMISS_DATE) values (s_xxxx_oebs_cash_payment_test.NEXTVAL, 100263, 25000, to_date('2016-04-07 00:00:00','YYYY-MM-DD HH24:MI:SS'), date'2016-04-30' );insert into xxxx_client_discount_m  (ID,CLIENT_ID,CLIENT_AVG_DISCOUNT,DT) values (s_xxxx_client_discount_m.NEXTVAL,352, 13, date'2016-03-01');</v>
      </c>
    </row>
    <row r="355" spans="1:47" ht="15" customHeight="1" x14ac:dyDescent="0.3">
      <c r="A355" s="375">
        <v>33</v>
      </c>
      <c r="B355" s="441"/>
      <c r="C355" s="377" t="str">
        <f t="shared" ref="C355:C358" si="283">"1000"&amp;A355</f>
        <v>100033</v>
      </c>
      <c r="D355" s="377" t="str">
        <f t="shared" ref="D355:D358" si="284">"1000"&amp;A355&amp;"/13"</f>
        <v>100033/13</v>
      </c>
      <c r="E355" s="378" t="s">
        <v>251</v>
      </c>
      <c r="F355" s="378" t="s">
        <v>252</v>
      </c>
      <c r="G355" s="377">
        <v>1</v>
      </c>
      <c r="H355" s="379">
        <v>100264</v>
      </c>
      <c r="I355" s="380" t="str">
        <f t="shared" ref="I355:I358" si="285">"Б-"&amp;H355&amp;"-13"</f>
        <v>Б-100264-13</v>
      </c>
      <c r="J355" s="381">
        <v>2</v>
      </c>
      <c r="K355" s="398">
        <v>12</v>
      </c>
      <c r="L355" s="377" t="s">
        <v>42</v>
      </c>
      <c r="M355" s="381">
        <v>1</v>
      </c>
      <c r="N355" s="377">
        <v>18</v>
      </c>
      <c r="O355" s="378" t="s">
        <v>168</v>
      </c>
      <c r="P355" s="378" t="s">
        <v>234</v>
      </c>
      <c r="Q355" s="378" t="s">
        <v>235</v>
      </c>
      <c r="R355" s="383" t="str">
        <f t="shared" ref="R355:R358" si="286">H355&amp;"1"</f>
        <v>1002641</v>
      </c>
      <c r="S355" s="380">
        <v>1</v>
      </c>
      <c r="T355" s="394" t="s">
        <v>144</v>
      </c>
      <c r="U355" s="377">
        <v>50000</v>
      </c>
      <c r="V355" s="377">
        <f t="shared" ref="V355:V358" si="287">U355*0.18</f>
        <v>9000</v>
      </c>
      <c r="W355" s="377">
        <v>0</v>
      </c>
      <c r="X355" s="384">
        <v>353</v>
      </c>
      <c r="Y355" s="385" t="s">
        <v>47</v>
      </c>
      <c r="Z355" s="386">
        <f t="shared" si="275"/>
        <v>41000</v>
      </c>
      <c r="AA355" s="387"/>
      <c r="AB355" s="429"/>
      <c r="AC355" s="379">
        <f t="shared" ref="AC355:AC358" si="288">U355*0.5</f>
        <v>25000</v>
      </c>
      <c r="AD355" s="377"/>
      <c r="AE355" s="377"/>
      <c r="AF355" s="394" t="s">
        <v>232</v>
      </c>
      <c r="AG355" s="389">
        <v>8</v>
      </c>
      <c r="AH355" s="395">
        <v>7</v>
      </c>
      <c r="AI355" s="391" t="s">
        <v>229</v>
      </c>
      <c r="AJ355" s="378"/>
      <c r="AK355" s="378"/>
      <c r="AL355" s="383">
        <v>0</v>
      </c>
      <c r="AM355" s="380" t="s">
        <v>50</v>
      </c>
      <c r="AN355" s="377" t="s">
        <v>51</v>
      </c>
      <c r="AO355" s="377"/>
      <c r="AP355" s="383"/>
      <c r="AQ355" s="383"/>
      <c r="AR355" s="383"/>
      <c r="AU35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100264, 'Б-100264-13',date'2016-03-03',2, 12, 12, 'RUR', 1, 18, date'2016-03-06', date'2016-03-07', 1002641, 1, to_date('2016-04-08 00:00:00','YYYY-MM-DD HH24:MI:SS'), 50000, 9000, 0, 353, 0, 'c1', 8,null);insert into xxxx_oebs_cash_payment_test (ID, INVOICE_ID, OEBS_PAYMENT, DOC_DATE, COMISS_DATE) values (s_xxxx_oebs_cash_payment_test.NEXTVAL, 100264, 25000, to_date('2016-04-08 00:00:00','YYYY-MM-DD HH24:MI:SS'), date'2016-04-30' );insert into xxxx_client_discount_m  (ID,CLIENT_ID,CLIENT_AVG_DISCOUNT,DT) values (s_xxxx_client_discount_m.NEXTVAL,353, 7, date'2016-03-01');</v>
      </c>
    </row>
    <row r="356" spans="1:47" ht="15" customHeight="1" x14ac:dyDescent="0.3">
      <c r="A356" s="375">
        <v>33</v>
      </c>
      <c r="B356" s="441"/>
      <c r="C356" s="377" t="str">
        <f t="shared" si="283"/>
        <v>100033</v>
      </c>
      <c r="D356" s="377" t="str">
        <f t="shared" si="284"/>
        <v>100033/13</v>
      </c>
      <c r="E356" s="378" t="s">
        <v>251</v>
      </c>
      <c r="F356" s="378" t="s">
        <v>252</v>
      </c>
      <c r="G356" s="377">
        <v>1</v>
      </c>
      <c r="H356" s="379">
        <v>100265</v>
      </c>
      <c r="I356" s="380" t="str">
        <f t="shared" si="285"/>
        <v>Б-100265-13</v>
      </c>
      <c r="J356" s="381">
        <v>2</v>
      </c>
      <c r="K356" s="377">
        <v>7</v>
      </c>
      <c r="L356" s="377" t="s">
        <v>42</v>
      </c>
      <c r="M356" s="450">
        <v>0</v>
      </c>
      <c r="N356" s="377">
        <v>18</v>
      </c>
      <c r="O356" s="378" t="s">
        <v>168</v>
      </c>
      <c r="P356" s="378" t="s">
        <v>234</v>
      </c>
      <c r="Q356" s="378" t="s">
        <v>235</v>
      </c>
      <c r="R356" s="383" t="str">
        <f t="shared" si="286"/>
        <v>1002651</v>
      </c>
      <c r="S356" s="380">
        <v>1</v>
      </c>
      <c r="T356" s="394" t="s">
        <v>144</v>
      </c>
      <c r="U356" s="377">
        <v>50000</v>
      </c>
      <c r="V356" s="377">
        <f t="shared" si="287"/>
        <v>9000</v>
      </c>
      <c r="W356" s="377">
        <v>0</v>
      </c>
      <c r="X356" s="384">
        <v>354</v>
      </c>
      <c r="Y356" s="385" t="s">
        <v>47</v>
      </c>
      <c r="Z356" s="386">
        <f t="shared" si="275"/>
        <v>41000</v>
      </c>
      <c r="AA356" s="387"/>
      <c r="AB356" s="429"/>
      <c r="AC356" s="379">
        <f t="shared" si="288"/>
        <v>25000</v>
      </c>
      <c r="AD356" s="377"/>
      <c r="AE356" s="377"/>
      <c r="AF356" s="394" t="s">
        <v>232</v>
      </c>
      <c r="AG356" s="389">
        <v>8</v>
      </c>
      <c r="AH356" s="395">
        <v>7</v>
      </c>
      <c r="AI356" s="391" t="s">
        <v>229</v>
      </c>
      <c r="AJ356" s="378"/>
      <c r="AK356" s="378"/>
      <c r="AL356" s="383">
        <v>0</v>
      </c>
      <c r="AM356" s="380" t="s">
        <v>50</v>
      </c>
      <c r="AN356" s="377" t="s">
        <v>51</v>
      </c>
      <c r="AO356" s="377"/>
      <c r="AP356" s="383"/>
      <c r="AQ356" s="383"/>
      <c r="AR356" s="383"/>
      <c r="AU35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100265, 'Б-100265-13',date'2016-03-03',2, 7, 7, 'RUR', 0, 18, date'2016-03-06', date'2016-03-07', 1002651, 1, to_date('2016-04-08 00:00:00','YYYY-MM-DD HH24:MI:SS'), 50000, 9000, 0, 354, 0, 'c1', 8,null);insert into xxxx_oebs_cash_payment_test (ID, INVOICE_ID, OEBS_PAYMENT, DOC_DATE, COMISS_DATE) values (s_xxxx_oebs_cash_payment_test.NEXTVAL, 100265, 25000, to_date('2016-04-08 00:00:00','YYYY-MM-DD HH24:MI:SS'), date'2016-04-30' );insert into xxxx_client_discount_m  (ID,CLIENT_ID,CLIENT_AVG_DISCOUNT,DT) values (s_xxxx_client_discount_m.NEXTVAL,354, 7, date'2016-03-01');</v>
      </c>
    </row>
    <row r="357" spans="1:47" ht="15" customHeight="1" x14ac:dyDescent="0.3">
      <c r="A357" s="375">
        <v>33</v>
      </c>
      <c r="B357" s="441"/>
      <c r="C357" s="377" t="str">
        <f t="shared" si="283"/>
        <v>100033</v>
      </c>
      <c r="D357" s="377" t="str">
        <f t="shared" si="284"/>
        <v>100033/13</v>
      </c>
      <c r="E357" s="378" t="s">
        <v>251</v>
      </c>
      <c r="F357" s="378" t="s">
        <v>252</v>
      </c>
      <c r="G357" s="377">
        <v>1</v>
      </c>
      <c r="H357" s="379">
        <v>100266</v>
      </c>
      <c r="I357" s="380" t="str">
        <f t="shared" si="285"/>
        <v>Б-100266-13</v>
      </c>
      <c r="J357" s="381">
        <v>2</v>
      </c>
      <c r="K357" s="398">
        <v>11</v>
      </c>
      <c r="L357" s="377" t="s">
        <v>42</v>
      </c>
      <c r="M357" s="381">
        <v>1</v>
      </c>
      <c r="N357" s="377">
        <v>18</v>
      </c>
      <c r="O357" s="378" t="s">
        <v>169</v>
      </c>
      <c r="P357" s="378" t="s">
        <v>234</v>
      </c>
      <c r="Q357" s="378" t="s">
        <v>235</v>
      </c>
      <c r="R357" s="383" t="str">
        <f t="shared" si="286"/>
        <v>1002661</v>
      </c>
      <c r="S357" s="380">
        <v>1</v>
      </c>
      <c r="T357" s="394" t="s">
        <v>145</v>
      </c>
      <c r="U357" s="377">
        <v>50000</v>
      </c>
      <c r="V357" s="377">
        <f t="shared" si="287"/>
        <v>9000</v>
      </c>
      <c r="W357" s="377">
        <v>0</v>
      </c>
      <c r="X357" s="384">
        <v>355</v>
      </c>
      <c r="Y357" s="385" t="s">
        <v>47</v>
      </c>
      <c r="Z357" s="386">
        <f t="shared" si="275"/>
        <v>41000</v>
      </c>
      <c r="AA357" s="387"/>
      <c r="AB357" s="396"/>
      <c r="AC357" s="379">
        <f t="shared" si="288"/>
        <v>25000</v>
      </c>
      <c r="AD357" s="377"/>
      <c r="AE357" s="377"/>
      <c r="AF357" s="394" t="s">
        <v>232</v>
      </c>
      <c r="AG357" s="389">
        <v>8</v>
      </c>
      <c r="AH357" s="397">
        <v>20</v>
      </c>
      <c r="AI357" s="391" t="s">
        <v>229</v>
      </c>
      <c r="AJ357" s="378"/>
      <c r="AK357" s="378"/>
      <c r="AL357" s="383">
        <v>0</v>
      </c>
      <c r="AM357" s="380" t="s">
        <v>50</v>
      </c>
      <c r="AN357" s="377" t="s">
        <v>51</v>
      </c>
      <c r="AO357" s="377"/>
      <c r="AP357" s="383"/>
      <c r="AQ357" s="383"/>
      <c r="AR357" s="383"/>
      <c r="AU35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100266, 'Б-100266-13',date'2016-03-04',2, 11, 11, 'RUR', 1, 18, date'2016-03-06', date'2016-03-07', 1002661, 1, to_date('2016-04-09 00:00:00','YYYY-MM-DD HH24:MI:SS'), 50000, 9000, 0, 355, 0, 'c1', 8,null);insert into xxxx_oebs_cash_payment_test (ID, INVOICE_ID, OEBS_PAYMENT, DOC_DATE, COMISS_DATE) values (s_xxxx_oebs_cash_payment_test.NEXTVAL, 100266, 25000, to_date('2016-04-09 00:00:00','YYYY-MM-DD HH24:MI:SS'), date'2016-04-30' );insert into xxxx_client_discount_m  (ID,CLIENT_ID,CLIENT_AVG_DISCOUNT,DT) values (s_xxxx_client_discount_m.NEXTVAL,355, 20, date'2016-03-01');</v>
      </c>
    </row>
    <row r="358" spans="1:47" ht="15" customHeight="1" x14ac:dyDescent="0.3">
      <c r="A358" s="375">
        <v>33</v>
      </c>
      <c r="B358" s="441"/>
      <c r="C358" s="377" t="str">
        <f t="shared" si="283"/>
        <v>100033</v>
      </c>
      <c r="D358" s="377" t="str">
        <f t="shared" si="284"/>
        <v>100033/13</v>
      </c>
      <c r="E358" s="378" t="s">
        <v>251</v>
      </c>
      <c r="F358" s="378" t="s">
        <v>252</v>
      </c>
      <c r="G358" s="377">
        <v>1</v>
      </c>
      <c r="H358" s="379">
        <v>100267</v>
      </c>
      <c r="I358" s="380" t="str">
        <f t="shared" si="285"/>
        <v>Б-100267-13</v>
      </c>
      <c r="J358" s="381">
        <v>2</v>
      </c>
      <c r="K358" s="398">
        <v>1</v>
      </c>
      <c r="L358" s="377" t="s">
        <v>42</v>
      </c>
      <c r="M358" s="381">
        <v>1</v>
      </c>
      <c r="N358" s="377">
        <v>18</v>
      </c>
      <c r="O358" s="378" t="s">
        <v>170</v>
      </c>
      <c r="P358" s="378" t="s">
        <v>234</v>
      </c>
      <c r="Q358" s="378" t="s">
        <v>235</v>
      </c>
      <c r="R358" s="383" t="str">
        <f t="shared" si="286"/>
        <v>1002671</v>
      </c>
      <c r="S358" s="380">
        <v>1</v>
      </c>
      <c r="T358" s="394" t="s">
        <v>146</v>
      </c>
      <c r="U358" s="377">
        <v>50000</v>
      </c>
      <c r="V358" s="377">
        <f t="shared" si="287"/>
        <v>9000</v>
      </c>
      <c r="W358" s="377">
        <v>0</v>
      </c>
      <c r="X358" s="384">
        <v>356</v>
      </c>
      <c r="Y358" s="385" t="s">
        <v>47</v>
      </c>
      <c r="Z358" s="386">
        <f t="shared" si="275"/>
        <v>41000</v>
      </c>
      <c r="AA358" s="387"/>
      <c r="AB358" s="396"/>
      <c r="AC358" s="379">
        <f t="shared" si="288"/>
        <v>25000</v>
      </c>
      <c r="AD358" s="377"/>
      <c r="AE358" s="377"/>
      <c r="AF358" s="394" t="s">
        <v>232</v>
      </c>
      <c r="AG358" s="389">
        <v>8</v>
      </c>
      <c r="AH358" s="397">
        <v>13</v>
      </c>
      <c r="AI358" s="391" t="s">
        <v>229</v>
      </c>
      <c r="AJ358" s="378"/>
      <c r="AK358" s="378"/>
      <c r="AL358" s="383">
        <v>0</v>
      </c>
      <c r="AM358" s="380" t="s">
        <v>50</v>
      </c>
      <c r="AN358" s="377" t="s">
        <v>51</v>
      </c>
      <c r="AO358" s="377"/>
      <c r="AP358" s="383"/>
      <c r="AQ358" s="383"/>
      <c r="AR358" s="383"/>
      <c r="AU358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100267, 'Б-100267-13',date'2016-03-05',2, 1, 1, 'RUR', 1, 18, date'2016-03-06', date'2016-03-07', 1002671, 1, to_date('2016-04-11 00:00:00','YYYY-MM-DD HH24:MI:SS'), 50000, 9000, 0, 356, 0, 'c1', 8,null);insert into xxxx_oebs_cash_payment_test (ID, INVOICE_ID, OEBS_PAYMENT, DOC_DATE, COMISS_DATE) values (s_xxxx_oebs_cash_payment_test.NEXTVAL, 100267, 25000, to_date('2016-04-11 00:00:00','YYYY-MM-DD HH24:MI:SS'), date'2016-04-30' );insert into xxxx_client_discount_m  (ID,CLIENT_ID,CLIENT_AVG_DISCOUNT,DT) values (s_xxxx_client_discount_m.NEXTVAL,356, 13, date'2016-03-01');</v>
      </c>
    </row>
    <row r="359" spans="1:47" ht="15" customHeight="1" x14ac:dyDescent="0.3">
      <c r="A359" s="375">
        <v>33</v>
      </c>
      <c r="B359" s="441"/>
      <c r="C359" s="377" t="str">
        <f>"1000"&amp;A359</f>
        <v>100033</v>
      </c>
      <c r="D359" s="377" t="str">
        <f>"1000"&amp;A359&amp;"/13"</f>
        <v>100033/13</v>
      </c>
      <c r="E359" s="378" t="s">
        <v>251</v>
      </c>
      <c r="F359" s="378" t="s">
        <v>252</v>
      </c>
      <c r="G359" s="377">
        <v>1</v>
      </c>
      <c r="H359" s="379">
        <v>100268</v>
      </c>
      <c r="I359" s="380" t="str">
        <f>"Б-"&amp;H359&amp;"-13"</f>
        <v>Б-100268-13</v>
      </c>
      <c r="J359" s="381">
        <v>2</v>
      </c>
      <c r="K359" s="377">
        <v>7</v>
      </c>
      <c r="L359" s="377" t="s">
        <v>42</v>
      </c>
      <c r="M359" s="381">
        <v>1</v>
      </c>
      <c r="N359" s="377">
        <v>18</v>
      </c>
      <c r="O359" s="378" t="s">
        <v>167</v>
      </c>
      <c r="P359" s="378" t="s">
        <v>234</v>
      </c>
      <c r="Q359" s="378" t="s">
        <v>235</v>
      </c>
      <c r="R359" s="383" t="str">
        <f>H359&amp;"1"</f>
        <v>1002681</v>
      </c>
      <c r="S359" s="380">
        <v>1</v>
      </c>
      <c r="T359" s="399" t="s">
        <v>147</v>
      </c>
      <c r="U359" s="377">
        <v>50000</v>
      </c>
      <c r="V359" s="377">
        <f>U359*0.18</f>
        <v>9000</v>
      </c>
      <c r="W359" s="377">
        <v>0</v>
      </c>
      <c r="X359" s="384">
        <v>357</v>
      </c>
      <c r="Y359" s="385" t="s">
        <v>47</v>
      </c>
      <c r="Z359" s="386">
        <f t="shared" si="275"/>
        <v>41000</v>
      </c>
      <c r="AA359" s="387"/>
      <c r="AB359" s="388"/>
      <c r="AC359" s="379">
        <f>U359*0.5</f>
        <v>25000</v>
      </c>
      <c r="AD359" s="377"/>
      <c r="AE359" s="377"/>
      <c r="AF359" s="399" t="s">
        <v>422</v>
      </c>
      <c r="AG359" s="389">
        <v>8</v>
      </c>
      <c r="AH359" s="390">
        <v>13</v>
      </c>
      <c r="AI359" s="391" t="s">
        <v>229</v>
      </c>
      <c r="AJ359" s="378"/>
      <c r="AK359" s="378"/>
      <c r="AL359" s="383">
        <v>0</v>
      </c>
      <c r="AM359" s="380" t="s">
        <v>50</v>
      </c>
      <c r="AN359" s="377" t="s">
        <v>51</v>
      </c>
      <c r="AO359" s="377"/>
      <c r="AP359" s="383"/>
      <c r="AQ359" s="383"/>
      <c r="AR359" s="383"/>
      <c r="AU35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100268, 'Б-100268-13',date'2016-03-02',2, 7, 7, 'RUR', 1, 18, date'2016-03-06', date'2016-03-07', 1002681, 1, to_date('2016-05-07 00:00:00','YYYY-MM-DD HH24:MI:SS'), 50000, 9000, 0, 357, 0, 'c1', 8,null);insert into xxxx_oebs_cash_payment_test (ID, INVOICE_ID, OEBS_PAYMENT, DOC_DATE, COMISS_DATE) values (s_xxxx_oebs_cash_payment_test.NEXTVAL, 100268, 25000, to_date('2016-05-07 00:00:00','YYYY-MM-DD HH24:MI:SS'), date'2016-05-31' );insert into xxxx_client_discount_m  (ID,CLIENT_ID,CLIENT_AVG_DISCOUNT,DT) values (s_xxxx_client_discount_m.NEXTVAL,357, 13, date'2016-03-01');</v>
      </c>
    </row>
    <row r="360" spans="1:47" ht="15" customHeight="1" x14ac:dyDescent="0.3">
      <c r="A360" s="375">
        <v>33</v>
      </c>
      <c r="B360" s="441"/>
      <c r="C360" s="377" t="str">
        <f t="shared" ref="C360:C363" si="289">"1000"&amp;A360</f>
        <v>100033</v>
      </c>
      <c r="D360" s="377" t="str">
        <f t="shared" ref="D360:D363" si="290">"1000"&amp;A360&amp;"/13"</f>
        <v>100033/13</v>
      </c>
      <c r="E360" s="378" t="s">
        <v>251</v>
      </c>
      <c r="F360" s="378" t="s">
        <v>252</v>
      </c>
      <c r="G360" s="377">
        <v>1</v>
      </c>
      <c r="H360" s="379">
        <v>100269</v>
      </c>
      <c r="I360" s="380" t="str">
        <f t="shared" ref="I360:I363" si="291">"Б-"&amp;H360&amp;"-13"</f>
        <v>Б-100269-13</v>
      </c>
      <c r="J360" s="381">
        <v>2</v>
      </c>
      <c r="K360" s="382">
        <v>3</v>
      </c>
      <c r="L360" s="377" t="s">
        <v>42</v>
      </c>
      <c r="M360" s="381">
        <v>1</v>
      </c>
      <c r="N360" s="377">
        <v>18</v>
      </c>
      <c r="O360" s="378" t="s">
        <v>168</v>
      </c>
      <c r="P360" s="378" t="s">
        <v>234</v>
      </c>
      <c r="Q360" s="378" t="s">
        <v>235</v>
      </c>
      <c r="R360" s="383" t="str">
        <f t="shared" ref="R360:R363" si="292">H360&amp;"1"</f>
        <v>1002691</v>
      </c>
      <c r="S360" s="380">
        <v>1</v>
      </c>
      <c r="T360" s="399" t="s">
        <v>148</v>
      </c>
      <c r="U360" s="377">
        <v>50000</v>
      </c>
      <c r="V360" s="377">
        <f t="shared" ref="V360:V363" si="293">U360*0.18</f>
        <v>9000</v>
      </c>
      <c r="W360" s="377">
        <v>0</v>
      </c>
      <c r="X360" s="384">
        <v>358</v>
      </c>
      <c r="Y360" s="385" t="s">
        <v>47</v>
      </c>
      <c r="Z360" s="386">
        <f t="shared" si="275"/>
        <v>41000</v>
      </c>
      <c r="AA360" s="387"/>
      <c r="AB360" s="429"/>
      <c r="AC360" s="379">
        <f t="shared" ref="AC360:AC363" si="294">U360*0.5</f>
        <v>25000</v>
      </c>
      <c r="AD360" s="377"/>
      <c r="AE360" s="377"/>
      <c r="AF360" s="399" t="s">
        <v>422</v>
      </c>
      <c r="AG360" s="389">
        <v>8</v>
      </c>
      <c r="AH360" s="395">
        <v>7</v>
      </c>
      <c r="AI360" s="391" t="s">
        <v>229</v>
      </c>
      <c r="AJ360" s="378"/>
      <c r="AK360" s="378"/>
      <c r="AL360" s="383">
        <v>0</v>
      </c>
      <c r="AM360" s="380" t="s">
        <v>50</v>
      </c>
      <c r="AN360" s="377" t="s">
        <v>51</v>
      </c>
      <c r="AO360" s="377"/>
      <c r="AP360" s="383"/>
      <c r="AQ360" s="383"/>
      <c r="AR360" s="383"/>
      <c r="AU360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100269, 'Б-100269-13',date'2016-03-03',2, 3, 3, 'RUR', 1, 18, date'2016-03-06', date'2016-03-07', 1002691, 1, to_date('2016-05-08 00:00:00','YYYY-MM-DD HH24:MI:SS'), 50000, 9000, 0, 358, 0, 'c1', 8,null);insert into xxxx_oebs_cash_payment_test (ID, INVOICE_ID, OEBS_PAYMENT, DOC_DATE, COMISS_DATE) values (s_xxxx_oebs_cash_payment_test.NEXTVAL, 100269, 25000, to_date('2016-05-08 00:00:00','YYYY-MM-DD HH24:MI:SS'), date'2016-05-31' );insert into xxxx_client_discount_m  (ID,CLIENT_ID,CLIENT_AVG_DISCOUNT,DT) values (s_xxxx_client_discount_m.NEXTVAL,358, 7, date'2016-03-01');</v>
      </c>
    </row>
    <row r="361" spans="1:47" ht="15" customHeight="1" x14ac:dyDescent="0.3">
      <c r="A361" s="375">
        <v>33</v>
      </c>
      <c r="B361" s="441"/>
      <c r="C361" s="377" t="str">
        <f t="shared" si="289"/>
        <v>100033</v>
      </c>
      <c r="D361" s="377" t="str">
        <f t="shared" si="290"/>
        <v>100033/13</v>
      </c>
      <c r="E361" s="378" t="s">
        <v>251</v>
      </c>
      <c r="F361" s="378" t="s">
        <v>252</v>
      </c>
      <c r="G361" s="377">
        <v>1</v>
      </c>
      <c r="H361" s="379">
        <v>100270</v>
      </c>
      <c r="I361" s="380" t="str">
        <f t="shared" si="291"/>
        <v>Б-100270-13</v>
      </c>
      <c r="J361" s="381">
        <v>2</v>
      </c>
      <c r="K361" s="377">
        <v>7</v>
      </c>
      <c r="L361" s="377" t="s">
        <v>42</v>
      </c>
      <c r="M361" s="381">
        <v>1</v>
      </c>
      <c r="N361" s="377">
        <v>18</v>
      </c>
      <c r="O361" s="378" t="s">
        <v>168</v>
      </c>
      <c r="P361" s="378" t="s">
        <v>234</v>
      </c>
      <c r="Q361" s="378" t="s">
        <v>235</v>
      </c>
      <c r="R361" s="383" t="str">
        <f t="shared" si="292"/>
        <v>1002701</v>
      </c>
      <c r="S361" s="380">
        <v>1</v>
      </c>
      <c r="T361" s="399" t="s">
        <v>148</v>
      </c>
      <c r="U361" s="377">
        <v>50000</v>
      </c>
      <c r="V361" s="377">
        <f t="shared" si="293"/>
        <v>9000</v>
      </c>
      <c r="W361" s="377">
        <v>0</v>
      </c>
      <c r="X361" s="384">
        <v>359</v>
      </c>
      <c r="Y361" s="385" t="s">
        <v>47</v>
      </c>
      <c r="Z361" s="386">
        <f t="shared" si="275"/>
        <v>41000</v>
      </c>
      <c r="AA361" s="387"/>
      <c r="AB361" s="429"/>
      <c r="AC361" s="379">
        <f t="shared" si="294"/>
        <v>25000</v>
      </c>
      <c r="AD361" s="377"/>
      <c r="AE361" s="377"/>
      <c r="AF361" s="399" t="s">
        <v>422</v>
      </c>
      <c r="AG361" s="389">
        <v>8</v>
      </c>
      <c r="AH361" s="395">
        <v>7</v>
      </c>
      <c r="AI361" s="391" t="s">
        <v>229</v>
      </c>
      <c r="AJ361" s="378"/>
      <c r="AK361" s="378"/>
      <c r="AL361" s="383">
        <v>0</v>
      </c>
      <c r="AM361" s="380" t="s">
        <v>50</v>
      </c>
      <c r="AN361" s="377" t="s">
        <v>51</v>
      </c>
      <c r="AO361" s="377"/>
      <c r="AP361" s="383"/>
      <c r="AQ361" s="383"/>
      <c r="AR361" s="383"/>
      <c r="AU361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100270, 'Б-100270-13',date'2016-03-03',2, 7, 7, 'RUR', 1, 18, date'2016-03-06', date'2016-03-07', 1002701, 1, to_date('2016-05-08 00:00:00','YYYY-MM-DD HH24:MI:SS'), 50000, 9000, 0, 359, 0, 'c1', 8,null);insert into xxxx_oebs_cash_payment_test (ID, INVOICE_ID, OEBS_PAYMENT, DOC_DATE, COMISS_DATE) values (s_xxxx_oebs_cash_payment_test.NEXTVAL, 100270, 25000, to_date('2016-05-08 00:00:00','YYYY-MM-DD HH24:MI:SS'), date'2016-05-31' );insert into xxxx_client_discount_m  (ID,CLIENT_ID,CLIENT_AVG_DISCOUNT,DT) values (s_xxxx_client_discount_m.NEXTVAL,359, 7, date'2016-03-01');</v>
      </c>
    </row>
    <row r="362" spans="1:47" ht="15" customHeight="1" x14ac:dyDescent="0.3">
      <c r="A362" s="375">
        <v>33</v>
      </c>
      <c r="B362" s="441"/>
      <c r="C362" s="377" t="str">
        <f t="shared" si="289"/>
        <v>100033</v>
      </c>
      <c r="D362" s="377" t="str">
        <f t="shared" si="290"/>
        <v>100033/13</v>
      </c>
      <c r="E362" s="378" t="s">
        <v>251</v>
      </c>
      <c r="F362" s="378" t="s">
        <v>252</v>
      </c>
      <c r="G362" s="377">
        <v>1</v>
      </c>
      <c r="H362" s="379">
        <v>100271</v>
      </c>
      <c r="I362" s="380" t="str">
        <f t="shared" si="291"/>
        <v>Б-100271-13</v>
      </c>
      <c r="J362" s="381">
        <v>2</v>
      </c>
      <c r="K362" s="465">
        <v>29</v>
      </c>
      <c r="L362" s="377" t="s">
        <v>42</v>
      </c>
      <c r="M362" s="381">
        <v>1</v>
      </c>
      <c r="N362" s="377">
        <v>18</v>
      </c>
      <c r="O362" s="378" t="s">
        <v>169</v>
      </c>
      <c r="P362" s="378" t="s">
        <v>234</v>
      </c>
      <c r="Q362" s="378" t="s">
        <v>235</v>
      </c>
      <c r="R362" s="383" t="str">
        <f t="shared" si="292"/>
        <v>1002711</v>
      </c>
      <c r="S362" s="380">
        <v>1</v>
      </c>
      <c r="T362" s="399" t="s">
        <v>149</v>
      </c>
      <c r="U362" s="377">
        <v>50000</v>
      </c>
      <c r="V362" s="377">
        <f t="shared" si="293"/>
        <v>9000</v>
      </c>
      <c r="W362" s="377">
        <v>0</v>
      </c>
      <c r="X362" s="384">
        <v>360</v>
      </c>
      <c r="Y362" s="385" t="s">
        <v>47</v>
      </c>
      <c r="Z362" s="386">
        <f t="shared" si="275"/>
        <v>41000</v>
      </c>
      <c r="AA362" s="387"/>
      <c r="AB362" s="396"/>
      <c r="AC362" s="379">
        <f t="shared" si="294"/>
        <v>25000</v>
      </c>
      <c r="AD362" s="377"/>
      <c r="AE362" s="377"/>
      <c r="AF362" s="399" t="s">
        <v>422</v>
      </c>
      <c r="AG362" s="389">
        <v>8</v>
      </c>
      <c r="AH362" s="397">
        <v>20</v>
      </c>
      <c r="AI362" s="391" t="s">
        <v>229</v>
      </c>
      <c r="AJ362" s="378"/>
      <c r="AK362" s="378"/>
      <c r="AL362" s="383">
        <v>0</v>
      </c>
      <c r="AM362" s="380" t="s">
        <v>50</v>
      </c>
      <c r="AN362" s="377" t="s">
        <v>51</v>
      </c>
      <c r="AO362" s="377"/>
      <c r="AP362" s="383"/>
      <c r="AQ362" s="383"/>
      <c r="AR362" s="383"/>
      <c r="AU362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100271, 'Б-100271-13',date'2016-03-04',2, 29, 29, 'RUR', 1, 18, date'2016-03-06', date'2016-03-07', 1002711, 1, to_date('2016-05-09 00:00:00','YYYY-MM-DD HH24:MI:SS'), 50000, 9000, 0, 360, 0, 'c1', 8,null);insert into xxxx_oebs_cash_payment_test (ID, INVOICE_ID, OEBS_PAYMENT, DOC_DATE, COMISS_DATE) values (s_xxxx_oebs_cash_payment_test.NEXTVAL, 100271, 25000, to_date('2016-05-09 00:00:00','YYYY-MM-DD HH24:MI:SS'), date'2016-05-31' );insert into xxxx_client_discount_m  (ID,CLIENT_ID,CLIENT_AVG_DISCOUNT,DT) values (s_xxxx_client_discount_m.NEXTVAL,360, 20, date'2016-03-01');</v>
      </c>
    </row>
    <row r="363" spans="1:47" ht="15" customHeight="1" x14ac:dyDescent="0.3">
      <c r="A363" s="375">
        <v>33</v>
      </c>
      <c r="B363" s="441"/>
      <c r="C363" s="403" t="str">
        <f t="shared" si="289"/>
        <v>100033</v>
      </c>
      <c r="D363" s="403" t="str">
        <f t="shared" si="290"/>
        <v>100033/13</v>
      </c>
      <c r="E363" s="404" t="s">
        <v>251</v>
      </c>
      <c r="F363" s="404" t="s">
        <v>252</v>
      </c>
      <c r="G363" s="377">
        <v>1</v>
      </c>
      <c r="H363" s="379">
        <v>100272</v>
      </c>
      <c r="I363" s="403" t="str">
        <f t="shared" si="291"/>
        <v>Б-100272-13</v>
      </c>
      <c r="J363" s="381">
        <v>2</v>
      </c>
      <c r="K363" s="405">
        <v>1</v>
      </c>
      <c r="L363" s="403" t="s">
        <v>42</v>
      </c>
      <c r="M363" s="406">
        <v>1</v>
      </c>
      <c r="N363" s="403">
        <v>18</v>
      </c>
      <c r="O363" s="404" t="s">
        <v>170</v>
      </c>
      <c r="P363" s="404" t="s">
        <v>234</v>
      </c>
      <c r="Q363" s="404" t="s">
        <v>235</v>
      </c>
      <c r="R363" s="407" t="str">
        <f t="shared" si="292"/>
        <v>1002721</v>
      </c>
      <c r="S363" s="403">
        <v>1</v>
      </c>
      <c r="T363" s="401" t="s">
        <v>150</v>
      </c>
      <c r="U363" s="377">
        <v>50000</v>
      </c>
      <c r="V363" s="403">
        <f t="shared" si="293"/>
        <v>9000</v>
      </c>
      <c r="W363" s="403">
        <v>0</v>
      </c>
      <c r="X363" s="384">
        <v>361</v>
      </c>
      <c r="Y363" s="408" t="s">
        <v>47</v>
      </c>
      <c r="Z363" s="386">
        <f t="shared" si="275"/>
        <v>41000</v>
      </c>
      <c r="AA363" s="409"/>
      <c r="AB363" s="409"/>
      <c r="AC363" s="410">
        <f t="shared" si="294"/>
        <v>25000</v>
      </c>
      <c r="AD363" s="403"/>
      <c r="AE363" s="403"/>
      <c r="AF363" s="401" t="s">
        <v>422</v>
      </c>
      <c r="AG363" s="411">
        <v>8</v>
      </c>
      <c r="AH363" s="412">
        <v>13</v>
      </c>
      <c r="AI363" s="413" t="s">
        <v>229</v>
      </c>
      <c r="AJ363" s="404"/>
      <c r="AK363" s="404"/>
      <c r="AL363" s="407">
        <v>0</v>
      </c>
      <c r="AM363" s="403" t="s">
        <v>50</v>
      </c>
      <c r="AN363" s="403" t="s">
        <v>51</v>
      </c>
      <c r="AO363" s="403"/>
      <c r="AP363" s="407"/>
      <c r="AQ363" s="407"/>
      <c r="AR363" s="407"/>
      <c r="AS363" s="330"/>
      <c r="AU363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33, 100033, '100033/13', date'2016-03-01', date'2016-09-01', 1, 100272, 'Б-100272-13',date'2016-03-05',2, 1, 1, 'RUR', 1, 18, date'2016-03-06', date'2016-03-07', 1002721, 1, to_date('2016-05-11 00:00:00','YYYY-MM-DD HH24:MI:SS'), 50000, 9000, 0, 361, 0, 'c1', 8,null);insert into xxxx_oebs_cash_payment_test (ID, INVOICE_ID, OEBS_PAYMENT, DOC_DATE, COMISS_DATE) values (s_xxxx_oebs_cash_payment_test.NEXTVAL, 100272, 25000, to_date('2016-05-11 00:00:00','YYYY-MM-DD HH24:MI:SS'), date'2016-05-31' );insert into xxxx_client_discount_m  (ID,CLIENT_ID,CLIENT_AVG_DISCOUNT,DT) values (s_xxxx_client_discount_m.NEXTVAL,361, 13, date'2016-03-01');</v>
      </c>
    </row>
    <row r="364" spans="1:47" ht="15" customHeight="1" x14ac:dyDescent="0.3">
      <c r="A364" s="375">
        <v>34</v>
      </c>
      <c r="B364" s="376"/>
      <c r="C364" s="377" t="str">
        <f>"1000"&amp;A364</f>
        <v>100034</v>
      </c>
      <c r="D364" s="377" t="str">
        <f>"1000"&amp;A364&amp;"/13"</f>
        <v>100034/13</v>
      </c>
      <c r="E364" s="378" t="s">
        <v>251</v>
      </c>
      <c r="F364" s="378" t="s">
        <v>252</v>
      </c>
      <c r="G364" s="377">
        <v>1</v>
      </c>
      <c r="H364" s="379">
        <v>100273</v>
      </c>
      <c r="I364" s="380" t="str">
        <f>"Б-"&amp;H364&amp;"-13"</f>
        <v>Б-100273-13</v>
      </c>
      <c r="J364" s="381">
        <v>2</v>
      </c>
      <c r="K364" s="377">
        <v>7</v>
      </c>
      <c r="L364" s="377" t="s">
        <v>42</v>
      </c>
      <c r="M364" s="381">
        <v>1</v>
      </c>
      <c r="N364" s="377">
        <v>18</v>
      </c>
      <c r="O364" s="378" t="s">
        <v>167</v>
      </c>
      <c r="P364" s="378" t="s">
        <v>234</v>
      </c>
      <c r="Q364" s="378" t="s">
        <v>235</v>
      </c>
      <c r="R364" s="383" t="str">
        <f>H364&amp;"1"</f>
        <v>1002731</v>
      </c>
      <c r="S364" s="380">
        <v>1</v>
      </c>
      <c r="T364" s="378" t="s">
        <v>139</v>
      </c>
      <c r="U364" s="377">
        <v>60976</v>
      </c>
      <c r="V364" s="377">
        <v>10976</v>
      </c>
      <c r="W364" s="377">
        <v>0</v>
      </c>
      <c r="X364" s="384">
        <v>362</v>
      </c>
      <c r="Y364" s="385" t="s">
        <v>47</v>
      </c>
      <c r="Z364" s="386">
        <f t="shared" si="275"/>
        <v>50000</v>
      </c>
      <c r="AA364" s="387"/>
      <c r="AB364" s="388"/>
      <c r="AC364" s="379">
        <f>U364*0.5</f>
        <v>30488</v>
      </c>
      <c r="AD364" s="377"/>
      <c r="AE364" s="377"/>
      <c r="AF364" s="378" t="s">
        <v>231</v>
      </c>
      <c r="AG364" s="389">
        <v>8</v>
      </c>
      <c r="AH364" s="390">
        <v>13</v>
      </c>
      <c r="AI364" s="391" t="s">
        <v>229</v>
      </c>
      <c r="AJ364" s="378"/>
      <c r="AK364" s="378"/>
      <c r="AL364" s="383">
        <v>0</v>
      </c>
      <c r="AM364" s="438">
        <v>1</v>
      </c>
      <c r="AN364" s="377" t="s">
        <v>51</v>
      </c>
      <c r="AO364" s="377"/>
      <c r="AP364" s="444">
        <v>10000</v>
      </c>
      <c r="AQ364" s="445" t="s">
        <v>83</v>
      </c>
      <c r="AR364" s="446" t="s">
        <v>84</v>
      </c>
      <c r="AS364" s="383" t="s">
        <v>94</v>
      </c>
      <c r="AU364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100273, 'Б-100273-13',date'2016-03-02',2, 7, 7, 'RUR', 1, 18, date'2016-03-06', date'2016-03-07', 1002731, 1, to_date('2016-03-07 00:00:00','YYYY-MM-DD HH24:MI:SS'), 60976, 10976, 0, 362, 0, 'c1', 8,1);insert into xxxx_oebs_cash_payment_test (ID, INVOICE_ID, OEBS_PAYMENT, DOC_DATE, COMISS_DATE) values (s_xxxx_oebs_cash_payment_test.NEXTVAL, 100273, 30488, to_date('2016-03-07 00:00:00','YYYY-MM-DD HH24:MI:SS'), date'2016-03-31' );insert into xxxx_client_discount_m  (ID,CLIENT_ID,CLIENT_AVG_DISCOUNT,DT) values (s_xxxx_client_discount_m.NEXTVAL,362, 13, date'2016-03-01');insert into xxxx_loyal_clients_contr_attr (ID, CONTRACT_ID, CLIENT_ID, LC_TURNOVER, COLLATERAL_FIRST_DT, COLLATERAL_END_DT) values (s_xxxx_loyal_clients_contr_atr.NEXTVAL, 100034, 362, 10000, date'2015-03-01', date'2015-09-30' );</v>
      </c>
    </row>
    <row r="365" spans="1:47" ht="15" customHeight="1" x14ac:dyDescent="0.3">
      <c r="A365" s="375">
        <v>34</v>
      </c>
      <c r="B365" s="376"/>
      <c r="C365" s="377" t="str">
        <f t="shared" ref="C365:C369" si="295">"1000"&amp;A365</f>
        <v>100034</v>
      </c>
      <c r="D365" s="377" t="str">
        <f t="shared" ref="D365:D369" si="296">"1000"&amp;A365&amp;"/13"</f>
        <v>100034/13</v>
      </c>
      <c r="E365" s="378" t="s">
        <v>251</v>
      </c>
      <c r="F365" s="378" t="s">
        <v>252</v>
      </c>
      <c r="G365" s="377">
        <v>1</v>
      </c>
      <c r="H365" s="379">
        <v>100274</v>
      </c>
      <c r="I365" s="380" t="str">
        <f t="shared" ref="I365:I369" si="297">"Б-"&amp;H365&amp;"-13"</f>
        <v>Б-100274-13</v>
      </c>
      <c r="J365" s="381">
        <v>2</v>
      </c>
      <c r="K365" s="377">
        <v>7</v>
      </c>
      <c r="L365" s="377" t="s">
        <v>42</v>
      </c>
      <c r="M365" s="381">
        <v>1</v>
      </c>
      <c r="N365" s="377">
        <v>18</v>
      </c>
      <c r="O365" s="378" t="s">
        <v>168</v>
      </c>
      <c r="P365" s="378" t="s">
        <v>234</v>
      </c>
      <c r="Q365" s="378" t="s">
        <v>235</v>
      </c>
      <c r="R365" s="383" t="str">
        <f t="shared" ref="R365:R369" si="298">H365&amp;"1"</f>
        <v>1002741</v>
      </c>
      <c r="S365" s="380">
        <v>1</v>
      </c>
      <c r="T365" s="378" t="s">
        <v>140</v>
      </c>
      <c r="U365" s="377">
        <v>90000</v>
      </c>
      <c r="V365" s="377">
        <f t="shared" ref="V365:V369" si="299">U365*0.18</f>
        <v>16200</v>
      </c>
      <c r="W365" s="377">
        <v>0</v>
      </c>
      <c r="X365" s="384">
        <v>363</v>
      </c>
      <c r="Y365" s="385" t="s">
        <v>47</v>
      </c>
      <c r="Z365" s="386">
        <f t="shared" si="275"/>
        <v>73800</v>
      </c>
      <c r="AA365" s="387"/>
      <c r="AB365" s="429"/>
      <c r="AC365" s="379">
        <f t="shared" ref="AC365:AC369" si="300">U365*0.5</f>
        <v>45000</v>
      </c>
      <c r="AD365" s="377"/>
      <c r="AE365" s="377"/>
      <c r="AF365" s="378" t="s">
        <v>231</v>
      </c>
      <c r="AG365" s="389">
        <v>8</v>
      </c>
      <c r="AH365" s="395">
        <v>7</v>
      </c>
      <c r="AI365" s="391" t="s">
        <v>229</v>
      </c>
      <c r="AJ365" s="378"/>
      <c r="AK365" s="378"/>
      <c r="AL365" s="383">
        <v>0</v>
      </c>
      <c r="AM365" s="380" t="s">
        <v>50</v>
      </c>
      <c r="AN365" s="377" t="s">
        <v>51</v>
      </c>
      <c r="AO365" s="377"/>
      <c r="AP365" s="383"/>
      <c r="AQ365" s="383"/>
      <c r="AR365" s="383"/>
      <c r="AS365" s="383">
        <v>50000</v>
      </c>
      <c r="AU365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100274, 'Б-100274-13',date'2016-03-03',2, 7, 7, 'RUR', 1, 18, date'2016-03-06', date'2016-03-07', 1002741, 1, to_date('2016-03-08 00:00:00','YYYY-MM-DD HH24:MI:SS'), 90000, 16200, 0, 363, 0, 'c1', 8,null);insert into xxxx_oebs_cash_payment_test (ID, INVOICE_ID, OEBS_PAYMENT, DOC_DATE, COMISS_DATE) values (s_xxxx_oebs_cash_payment_test.NEXTVAL, 100274, 45000, to_date('2016-03-08 00:00:00','YYYY-MM-DD HH24:MI:SS'), date'2016-03-31' );insert into xxxx_client_discount_m  (ID,CLIENT_ID,CLIENT_AVG_DISCOUNT,DT) values (s_xxxx_client_discount_m.NEXTVAL,363, 7, date'2016-03-01');</v>
      </c>
    </row>
    <row r="366" spans="1:47" ht="15" customHeight="1" x14ac:dyDescent="0.3">
      <c r="A366" s="375">
        <v>34</v>
      </c>
      <c r="B366" s="376"/>
      <c r="C366" s="377" t="str">
        <f t="shared" si="295"/>
        <v>100034</v>
      </c>
      <c r="D366" s="377" t="str">
        <f t="shared" si="296"/>
        <v>100034/13</v>
      </c>
      <c r="E366" s="378" t="s">
        <v>251</v>
      </c>
      <c r="F366" s="378" t="s">
        <v>252</v>
      </c>
      <c r="G366" s="377">
        <v>1</v>
      </c>
      <c r="H366" s="379">
        <v>100275</v>
      </c>
      <c r="I366" s="380" t="str">
        <f t="shared" si="297"/>
        <v>Б-100275-13</v>
      </c>
      <c r="J366" s="381">
        <v>2</v>
      </c>
      <c r="K366" s="377">
        <v>7</v>
      </c>
      <c r="L366" s="377" t="s">
        <v>42</v>
      </c>
      <c r="M366" s="381">
        <v>1</v>
      </c>
      <c r="N366" s="377">
        <v>18</v>
      </c>
      <c r="O366" s="378" t="s">
        <v>168</v>
      </c>
      <c r="P366" s="378" t="s">
        <v>234</v>
      </c>
      <c r="Q366" s="378" t="s">
        <v>235</v>
      </c>
      <c r="R366" s="383" t="str">
        <f t="shared" si="298"/>
        <v>1002751</v>
      </c>
      <c r="S366" s="380">
        <v>1</v>
      </c>
      <c r="T366" s="378" t="s">
        <v>140</v>
      </c>
      <c r="U366" s="377">
        <v>90000</v>
      </c>
      <c r="V366" s="377">
        <f t="shared" si="299"/>
        <v>16200</v>
      </c>
      <c r="W366" s="377">
        <v>0</v>
      </c>
      <c r="X366" s="384">
        <v>364</v>
      </c>
      <c r="Y366" s="385" t="s">
        <v>47</v>
      </c>
      <c r="Z366" s="386">
        <f t="shared" si="275"/>
        <v>73800</v>
      </c>
      <c r="AA366" s="387"/>
      <c r="AB366" s="429"/>
      <c r="AC366" s="379">
        <f t="shared" si="300"/>
        <v>45000</v>
      </c>
      <c r="AD366" s="377"/>
      <c r="AE366" s="377"/>
      <c r="AF366" s="378" t="s">
        <v>231</v>
      </c>
      <c r="AG366" s="389">
        <v>8</v>
      </c>
      <c r="AH366" s="395">
        <v>7</v>
      </c>
      <c r="AI366" s="391" t="s">
        <v>229</v>
      </c>
      <c r="AJ366" s="378"/>
      <c r="AK366" s="378"/>
      <c r="AL366" s="383">
        <v>0</v>
      </c>
      <c r="AM366" s="380" t="s">
        <v>50</v>
      </c>
      <c r="AN366" s="377" t="s">
        <v>51</v>
      </c>
      <c r="AO366" s="377"/>
      <c r="AP366" s="383"/>
      <c r="AQ366" s="383"/>
      <c r="AR366" s="383"/>
      <c r="AS366" s="383" t="s">
        <v>95</v>
      </c>
      <c r="AU366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100275, 'Б-100275-13',date'2016-03-03',2, 7, 7, 'RUR', 1, 18, date'2016-03-06', date'2016-03-07', 1002751, 1, to_date('2016-03-08 00:00:00','YYYY-MM-DD HH24:MI:SS'), 90000, 16200, 0, 364, 0, 'c1', 8,null);insert into xxxx_oebs_cash_payment_test (ID, INVOICE_ID, OEBS_PAYMENT, DOC_DATE, COMISS_DATE) values (s_xxxx_oebs_cash_payment_test.NEXTVAL, 100275, 45000, to_date('2016-03-08 00:00:00','YYYY-MM-DD HH24:MI:SS'), date'2016-03-31' );insert into xxxx_client_discount_m  (ID,CLIENT_ID,CLIENT_AVG_DISCOUNT,DT) values (s_xxxx_client_discount_m.NEXTVAL,364, 7, date'2016-03-01');</v>
      </c>
    </row>
    <row r="367" spans="1:47" ht="15" customHeight="1" x14ac:dyDescent="0.3">
      <c r="A367" s="375">
        <v>34</v>
      </c>
      <c r="B367" s="376"/>
      <c r="C367" s="377" t="str">
        <f t="shared" si="295"/>
        <v>100034</v>
      </c>
      <c r="D367" s="377" t="str">
        <f t="shared" si="296"/>
        <v>100034/13</v>
      </c>
      <c r="E367" s="378" t="s">
        <v>251</v>
      </c>
      <c r="F367" s="378" t="s">
        <v>252</v>
      </c>
      <c r="G367" s="377">
        <v>1</v>
      </c>
      <c r="H367" s="379">
        <v>100276</v>
      </c>
      <c r="I367" s="380" t="str">
        <f t="shared" si="297"/>
        <v>Б-100276-13</v>
      </c>
      <c r="J367" s="381">
        <v>2</v>
      </c>
      <c r="K367" s="377">
        <v>7</v>
      </c>
      <c r="L367" s="377" t="s">
        <v>42</v>
      </c>
      <c r="M367" s="381">
        <v>1</v>
      </c>
      <c r="N367" s="377">
        <v>18</v>
      </c>
      <c r="O367" s="378" t="s">
        <v>169</v>
      </c>
      <c r="P367" s="378" t="s">
        <v>234</v>
      </c>
      <c r="Q367" s="378" t="s">
        <v>235</v>
      </c>
      <c r="R367" s="383" t="str">
        <f t="shared" si="298"/>
        <v>1002761</v>
      </c>
      <c r="S367" s="380">
        <v>1</v>
      </c>
      <c r="T367" s="378" t="s">
        <v>141</v>
      </c>
      <c r="U367" s="377">
        <v>80000</v>
      </c>
      <c r="V367" s="377">
        <f t="shared" si="299"/>
        <v>14400</v>
      </c>
      <c r="W367" s="377">
        <v>0</v>
      </c>
      <c r="X367" s="384">
        <v>365</v>
      </c>
      <c r="Y367" s="385" t="s">
        <v>47</v>
      </c>
      <c r="Z367" s="386">
        <f t="shared" si="275"/>
        <v>65600</v>
      </c>
      <c r="AA367" s="387"/>
      <c r="AB367" s="396"/>
      <c r="AC367" s="379">
        <f t="shared" si="300"/>
        <v>40000</v>
      </c>
      <c r="AD367" s="377"/>
      <c r="AE367" s="377"/>
      <c r="AF367" s="378" t="s">
        <v>231</v>
      </c>
      <c r="AG367" s="389">
        <v>8</v>
      </c>
      <c r="AH367" s="397">
        <v>20</v>
      </c>
      <c r="AI367" s="391" t="s">
        <v>229</v>
      </c>
      <c r="AJ367" s="378"/>
      <c r="AK367" s="378"/>
      <c r="AL367" s="383">
        <v>0</v>
      </c>
      <c r="AM367" s="380" t="s">
        <v>50</v>
      </c>
      <c r="AN367" s="377" t="s">
        <v>51</v>
      </c>
      <c r="AO367" s="377"/>
      <c r="AP367" s="383"/>
      <c r="AQ367" s="383"/>
      <c r="AR367" s="383"/>
      <c r="AS367" s="383"/>
      <c r="AU367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100276, 'Б-100276-13',date'2016-03-04',2, 7, 7, 'RUR', 1, 18, date'2016-03-06', date'2016-03-07', 1002761, 1, to_date('2016-03-09 00:00:00','YYYY-MM-DD HH24:MI:SS'), 80000, 14400, 0, 365, 0, 'c1', 8,null);insert into xxxx_oebs_cash_payment_test (ID, INVOICE_ID, OEBS_PAYMENT, DOC_DATE, COMISS_DATE) values (s_xxxx_oebs_cash_payment_test.NEXTVAL, 100276, 40000, to_date('2016-03-09 00:00:00','YYYY-MM-DD HH24:MI:SS'), date'2016-03-31' );insert into xxxx_client_discount_m  (ID,CLIENT_ID,CLIENT_AVG_DISCOUNT,DT) values (s_xxxx_client_discount_m.NEXTVAL,365, 20, date'2016-03-01');</v>
      </c>
    </row>
    <row r="368" spans="1:47" s="329" customFormat="1" ht="15" customHeight="1" x14ac:dyDescent="0.3">
      <c r="A368" s="375">
        <v>34</v>
      </c>
      <c r="B368" s="439"/>
      <c r="C368" s="380" t="str">
        <f t="shared" si="295"/>
        <v>100034</v>
      </c>
      <c r="D368" s="380" t="str">
        <f t="shared" si="296"/>
        <v>100034/13</v>
      </c>
      <c r="E368" s="455" t="s">
        <v>251</v>
      </c>
      <c r="F368" s="455" t="s">
        <v>252</v>
      </c>
      <c r="G368" s="380">
        <v>1</v>
      </c>
      <c r="H368" s="415">
        <v>100277</v>
      </c>
      <c r="I368" s="380" t="str">
        <f t="shared" si="297"/>
        <v>Б-100277-13</v>
      </c>
      <c r="J368" s="456">
        <v>2</v>
      </c>
      <c r="K368" s="466">
        <v>11</v>
      </c>
      <c r="L368" s="380" t="s">
        <v>42</v>
      </c>
      <c r="M368" s="456">
        <v>1</v>
      </c>
      <c r="N368" s="380">
        <v>18</v>
      </c>
      <c r="O368" s="455" t="s">
        <v>170</v>
      </c>
      <c r="P368" s="455" t="s">
        <v>234</v>
      </c>
      <c r="Q368" s="455" t="s">
        <v>235</v>
      </c>
      <c r="R368" s="380" t="str">
        <f t="shared" si="298"/>
        <v>1002771</v>
      </c>
      <c r="S368" s="380">
        <v>1</v>
      </c>
      <c r="T368" s="455" t="s">
        <v>142</v>
      </c>
      <c r="U368" s="380">
        <v>60000</v>
      </c>
      <c r="V368" s="380">
        <f t="shared" si="299"/>
        <v>10800</v>
      </c>
      <c r="W368" s="380">
        <v>0</v>
      </c>
      <c r="X368" s="415">
        <v>366</v>
      </c>
      <c r="Y368" s="458" t="s">
        <v>47</v>
      </c>
      <c r="Z368" s="459">
        <f t="shared" si="275"/>
        <v>49200</v>
      </c>
      <c r="AA368" s="460"/>
      <c r="AB368" s="460"/>
      <c r="AC368" s="415">
        <f t="shared" si="300"/>
        <v>30000</v>
      </c>
      <c r="AD368" s="380"/>
      <c r="AE368" s="380"/>
      <c r="AF368" s="455" t="s">
        <v>231</v>
      </c>
      <c r="AG368" s="461">
        <v>8</v>
      </c>
      <c r="AH368" s="462">
        <v>13</v>
      </c>
      <c r="AI368" s="463" t="s">
        <v>229</v>
      </c>
      <c r="AJ368" s="455"/>
      <c r="AK368" s="455"/>
      <c r="AL368" s="380">
        <v>0</v>
      </c>
      <c r="AM368" s="380" t="s">
        <v>50</v>
      </c>
      <c r="AN368" s="380" t="s">
        <v>51</v>
      </c>
      <c r="AO368" s="380"/>
      <c r="AP368" s="380"/>
      <c r="AQ368" s="380"/>
      <c r="AR368" s="380"/>
      <c r="AS368" s="380"/>
      <c r="AU368" s="32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100277, 'Б-100277-13',date'2016-03-05',2, 11, 11, 'RUR', 1, 18, date'2016-03-06', date'2016-03-07', 1002771, 1, to_date('2016-03-11 00:00:00','YYYY-MM-DD HH24:MI:SS'), 60000, 10800, 0, 366, 0, 'c1', 8,null);insert into xxxx_oebs_cash_payment_test (ID, INVOICE_ID, OEBS_PAYMENT, DOC_DATE, COMISS_DATE) values (s_xxxx_oebs_cash_payment_test.NEXTVAL, 100277, 30000, to_date('2016-03-11 00:00:00','YYYY-MM-DD HH24:MI:SS'), date'2016-03-31' );insert into xxxx_client_discount_m  (ID,CLIENT_ID,CLIENT_AVG_DISCOUNT,DT) values (s_xxxx_client_discount_m.NEXTVAL,366, 13, date'2016-03-01');</v>
      </c>
    </row>
    <row r="369" spans="1:47" s="330" customFormat="1" ht="15" customHeight="1" x14ac:dyDescent="0.3">
      <c r="A369" s="375">
        <v>34</v>
      </c>
      <c r="B369" s="440"/>
      <c r="C369" s="403" t="str">
        <f t="shared" si="295"/>
        <v>100034</v>
      </c>
      <c r="D369" s="403" t="str">
        <f t="shared" si="296"/>
        <v>100034/13</v>
      </c>
      <c r="E369" s="404" t="s">
        <v>251</v>
      </c>
      <c r="F369" s="404" t="s">
        <v>252</v>
      </c>
      <c r="G369" s="377">
        <v>1</v>
      </c>
      <c r="H369" s="379">
        <v>100278</v>
      </c>
      <c r="I369" s="403" t="str">
        <f t="shared" si="297"/>
        <v>Б-100278-13</v>
      </c>
      <c r="J369" s="381">
        <v>2</v>
      </c>
      <c r="K369" s="454">
        <v>29</v>
      </c>
      <c r="L369" s="403" t="s">
        <v>42</v>
      </c>
      <c r="M369" s="406">
        <v>1</v>
      </c>
      <c r="N369" s="403">
        <v>18</v>
      </c>
      <c r="O369" s="404" t="s">
        <v>170</v>
      </c>
      <c r="P369" s="404" t="s">
        <v>234</v>
      </c>
      <c r="Q369" s="404" t="s">
        <v>235</v>
      </c>
      <c r="R369" s="407" t="str">
        <f t="shared" si="298"/>
        <v>1002781</v>
      </c>
      <c r="S369" s="403">
        <v>1</v>
      </c>
      <c r="T369" s="404" t="s">
        <v>142</v>
      </c>
      <c r="U369" s="403">
        <v>60000</v>
      </c>
      <c r="V369" s="403">
        <f t="shared" si="299"/>
        <v>10800</v>
      </c>
      <c r="W369" s="403">
        <v>0</v>
      </c>
      <c r="X369" s="384">
        <v>367</v>
      </c>
      <c r="Y369" s="408" t="s">
        <v>47</v>
      </c>
      <c r="Z369" s="386">
        <f t="shared" si="275"/>
        <v>49200</v>
      </c>
      <c r="AA369" s="409"/>
      <c r="AB369" s="409"/>
      <c r="AC369" s="410">
        <f t="shared" si="300"/>
        <v>30000</v>
      </c>
      <c r="AD369" s="403"/>
      <c r="AE369" s="403"/>
      <c r="AF369" s="404" t="s">
        <v>231</v>
      </c>
      <c r="AG369" s="411">
        <v>8</v>
      </c>
      <c r="AH369" s="412">
        <v>13</v>
      </c>
      <c r="AI369" s="413" t="s">
        <v>229</v>
      </c>
      <c r="AJ369" s="404"/>
      <c r="AK369" s="404"/>
      <c r="AL369" s="407">
        <v>0</v>
      </c>
      <c r="AM369" s="403" t="s">
        <v>50</v>
      </c>
      <c r="AN369" s="403" t="s">
        <v>51</v>
      </c>
      <c r="AO369" s="403"/>
      <c r="AP369" s="407"/>
      <c r="AQ369" s="407"/>
      <c r="AR369" s="407"/>
      <c r="AS369" s="407"/>
      <c r="AU369" t="str">
        <f t="shared" si="2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34, 100034, '100034/13', date'2016-03-01', date'2016-09-01', 1, 100278, 'Б-100278-13',date'2016-03-05',2, 29, 29, 'RUR', 1, 18, date'2016-03-06', date'2016-03-07', 1002781, 1, to_date('2016-03-11 00:00:00','YYYY-MM-DD HH24:MI:SS'), 60000, 10800, 0, 367, 0, 'c1', 8,null);insert into xxxx_oebs_cash_payment_test (ID, INVOICE_ID, OEBS_PAYMENT, DOC_DATE, COMISS_DATE) values (s_xxxx_oebs_cash_payment_test.NEXTVAL, 100278, 30000, to_date('2016-03-11 00:00:00','YYYY-MM-DD HH24:MI:SS'), date'2016-03-31' );insert into xxxx_client_discount_m  (ID,CLIENT_ID,CLIENT_AVG_DISCOUNT,DT) values (s_xxxx_client_discount_m.NEXTVAL,367, 13, date'2016-03-01');</v>
      </c>
    </row>
    <row r="370" spans="1:47" x14ac:dyDescent="0.3">
      <c r="H370" s="415">
        <v>100279</v>
      </c>
      <c r="X370" s="415">
        <v>368</v>
      </c>
    </row>
    <row r="371" spans="1:47" s="329" customFormat="1" ht="15" customHeight="1" x14ac:dyDescent="0.3">
      <c r="AU371" t="str">
        <f t="shared" ref="AU371:AU386" si="30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) values ("&amp;
"s_xxxx_new_comm_contract_basic.NEXTVAL, "&amp;A56&amp;", "&amp;C56&amp;", '"&amp;D56&amp;"', date'"&amp;E56&amp;"', date'"&amp;F56&amp;"', "&amp;G56&amp;", "&amp;H56&amp;", '"&amp;I56&amp;"',date'"&amp;O56&amp;"',"&amp;J56&amp;", "&amp;K56&amp;", "&amp;K56&amp;", '"&amp;L56&amp;"', "&amp;M56&amp;", "&amp;N56&amp;", date'"&amp;P56&amp;"', date'"&amp;Q56&amp;"', "&amp;R56&amp;", "&amp;S56&amp;", to_date('"&amp;T56&amp;"','YYYY-MM-DD HH24:MI:SS'), "&amp;U56&amp;", "&amp;V56&amp;", "&amp;W56&amp;", "&amp;X56&amp;", "&amp;AL56&amp;", '"&amp;AN56&amp;"', "&amp;AG56&amp;","&amp;AM56&amp;");"&amp;
IF(LEN(AC56)&gt;0,"insert into xxxx_oebs_cash_payment_test (ID, INVOICE_ID, OEBS_PAYMENT, DOC_DATE, COMISS_DATE) values (s_xxxx_oebs_cash_payment_test.NEXTVAL, "&amp;H56&amp;", "&amp;AC56&amp;", to_date('"&amp;T56&amp;"','YYYY-MM-DD HH24:MI:SS'), "&amp;AF56&amp;" );","")&amp;
IF(LEN(AD56)&gt;0,"insert into xxxx_oebs_cash_payment_test (ID, INVOICE_ID, OEBS_PAYMENT, DOC_DATE, COMISS_DATE) values (s_xxxx_oebs_cash_payment_test.NEXTVAL, "&amp;H56&amp;", "&amp;AD56&amp;", to_date('"&amp;T56&amp;"','YYYY-MM-DD HH24:MI:SS'), "&amp;AF56&amp;" );","")&amp;
IF(LEN(AE56)&gt;0,"insert into xxxx_oebs_cash_payment_test (ID, INVOICE_ID, OEBS_PAYMENT, DOC_DATE, COMISS_DATE) values (s_xxxx_oebs_cash_payment_test.NEXTVAL, "&amp;H56&amp;", "&amp;AE56&amp;", to_date('"&amp;T56&amp;"','YYYY-MM-DD HH24:MI:SS'), "&amp;AF56&amp;" );","")&amp;
IF(LEN(AH56)&gt;0,"insert into xxxx_client_discount_m  (ID,CLIENT_ID,CLIENT_AVG_DISCOUNT,DT) values (s_xxxx_client_discount_m.NEXTVAL,"&amp;X56&amp;", "&amp;AH56&amp;", "&amp;AI56&amp;");","")&amp;
IF(LEN(AJ56)&gt;0,"insert into xxxx_client_discount_m  (ID,CLIENT_ID,CLIENT_AVG_DISCOUNT,DT) values (s_xxxx_client_discount_m.NEXTVAL,"&amp;X56&amp;", "&amp;AJ56&amp;", "&amp;AK56&amp;");","")&amp;
IF(LEN(AO56)&gt;0,"insert into xxxx_contract_signed_attr (ID, CONTRACT_ID, CODE, KEY_NUM) values (s_xxxx_contract_signed_attr.NEXTVAL, "&amp;C56&amp;", 'SUPERCOMMISSION_BONUS' , "&amp;AO56&amp;" );","")&amp;
IF(LEN(AP56)&gt;0,"insert into xxxx_loyal_clients_contr_attr (ID, CONTRACT_ID, CLIENT_ID, LC_TURNOVER, COLLATERAL_FIRST_DT, COLLATERAL_END_DT) values (s_xxxx_loyal_clients_contr_atr.NEXTVAL, "&amp;C56&amp;", "&amp;X56&amp;", "&amp;AP56&amp;", "&amp;AQ56&amp;", "&amp;AR56&amp;"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100065, 'Б-100065-13',date'2016-04-02',3, 1, 1, 'RUR', 1, 18, date'2016-04-06', date'2016-04-07', 1000651, 1, to_date('2016-04-07 00:00:00','YYYY-MM-DD HH24:MI:SS'), 100000, 18000, 0, 154, 0, 'c1', 8,null);insert into xxxx_oebs_cash_payment_test (ID, INVOICE_ID, OEBS_PAYMENT, DOC_DATE, COMISS_DATE) values (s_xxxx_oebs_cash_payment_test.NEXTVAL, 100065, 50000, to_date('2016-04-07 00:00:00','YYYY-MM-DD HH24:MI:SS'), date'2016-03-31' );insert into xxxx_client_discount_m  (ID,CLIENT_ID,CLIENT_AVG_DISCOUNT,DT) values (s_xxxx_client_discount_m.NEXTVAL,154, 13, date'2014-03-01');</v>
      </c>
    </row>
    <row r="372" spans="1:47" s="329" customFormat="1" ht="15" customHeight="1" x14ac:dyDescent="0.3">
      <c r="AU372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100066, 'Б-100066-13',date'2016-04-03',3, 2, 2, 'RUR', 1, 18, date'2016-04-06', date'2016-04-07', 1000661, 1, to_date('2016-04-08 00:00:00','YYYY-MM-DD HH24:MI:SS'), 90000, 16200, 0, 155, 0, 'c1', 8,null);insert into xxxx_oebs_cash_payment_test (ID, INVOICE_ID, OEBS_PAYMENT, DOC_DATE, COMISS_DATE) values (s_xxxx_oebs_cash_payment_test.NEXTVAL, 100066, 45000, to_date('2016-04-08 00:00:00','YYYY-MM-DD HH24:MI:SS'), date'2016-03-31' );insert into xxxx_client_discount_m  (ID,CLIENT_ID,CLIENT_AVG_DISCOUNT,DT) values (s_xxxx_client_discount_m.NEXTVAL,155, 7, date'2014-03-01');</v>
      </c>
    </row>
    <row r="373" spans="1:47" s="329" customFormat="1" ht="15" customHeight="1" x14ac:dyDescent="0.3">
      <c r="AU373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100067, 'Б-100067-13',date'2016-04-03',3, 7, 7, 'RUR', 1, 18, date'2016-04-06', date'2016-04-07', 1000671, 1, to_date('2016-04-08 00:00:00','YYYY-MM-DD HH24:MI:SS'), 90000, 16200, 0, 156, 0, 'c1', 8,null);insert into xxxx_oebs_cash_payment_test (ID, INVOICE_ID, OEBS_PAYMENT, DOC_DATE, COMISS_DATE) values (s_xxxx_oebs_cash_payment_test.NEXTVAL, 100067, 45000, to_date('2016-04-08 00:00:00','YYYY-MM-DD HH24:MI:SS'), date'2016-03-31' );insert into xxxx_client_discount_m  (ID,CLIENT_ID,CLIENT_AVG_DISCOUNT,DT) values (s_xxxx_client_discount_m.NEXTVAL,156, 7, date'2014-03-01');</v>
      </c>
    </row>
    <row r="374" spans="1:47" s="329" customFormat="1" ht="15" customHeight="1" x14ac:dyDescent="0.3">
      <c r="AU374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100068, 'Б-100068-13',date'2016-04-04',3, 7, 7, 'RUR', 1, 18, date'2016-04-06', date'2016-04-07', 1000681, 1, to_date('2016-04-09 00:00:00','YYYY-MM-DD HH24:MI:SS'), 80000, 14400, 0, 157, 0, 'c1', 8,null);insert into xxxx_oebs_cash_payment_test (ID, INVOICE_ID, OEBS_PAYMENT, DOC_DATE, COMISS_DATE) values (s_xxxx_oebs_cash_payment_test.NEXTVAL, 100068, 40000, to_date('2016-04-09 00:00:00','YYYY-MM-DD HH24:MI:SS'), date'2016-03-31' );insert into xxxx_client_discount_m  (ID,CLIENT_ID,CLIENT_AVG_DISCOUNT,DT) values (s_xxxx_client_discount_m.NEXTVAL,157, 20, date'2014-03-01');</v>
      </c>
    </row>
    <row r="375" spans="1:47" s="329" customFormat="1" ht="15" customHeight="1" x14ac:dyDescent="0.3">
      <c r="AU375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10, 100010, '100010/13', date'2016-03-01', date'2016-09-01', 8, 100069, 'Б-100069-13',date'2016-04-05',3, 3, 3, 'RUR', 1, 18, date'2016-04-06', date'2016-04-07', 1000691, 1, to_date('2016-04-11 00:00:00','YYYY-MM-DD HH24:MI:SS'), 60000, 10800, 0, 158, 0, 'c1', 8,null);insert into xxxx_oebs_cash_payment_test (ID, INVOICE_ID, OEBS_PAYMENT, DOC_DATE, COMISS_DATE) values (s_xxxx_oebs_cash_payment_test.NEXTVAL, 100069, 30000, to_date('2016-04-11 00:00:00','YYYY-MM-DD HH24:MI:SS'), date'2016-03-31' );insert into xxxx_client_discount_m  (ID,CLIENT_ID,CLIENT_AVG_DISCOUNT,DT) values (s_xxxx_client_discount_m.NEXTVAL,158, 13, date'2014-03-01');</v>
      </c>
    </row>
    <row r="376" spans="1:47" x14ac:dyDescent="0.3">
      <c r="AU376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100070, 'Б-100070-13',date'2016-03-02',3, 7, 7, 'RUR', 1, 18, date'2016-03-06', date'2016-03-07', 1000701, 1, to_date('2016-03-07 00:00:00','YYYY-MM-DD HH24:MI:SS'), 100000, 18000, 0, 159, 0, 'c1', 8,null);insert into xxxx_oebs_cash_payment_test (ID, INVOICE_ID, OEBS_PAYMENT, DOC_DATE, COMISS_DATE) values (s_xxxx_oebs_cash_payment_test.NEXTVAL, 100070, 50000, to_date('2016-03-07 00:00:00','YYYY-MM-DD HH24:MI:SS'), date'2016-03-31' );insert into xxxx_client_discount_m  (ID,CLIENT_ID,CLIENT_AVG_DISCOUNT,DT) values (s_xxxx_client_discount_m.NEXTVAL,159, 13, date'2016-03-01');</v>
      </c>
    </row>
    <row r="377" spans="1:47" x14ac:dyDescent="0.3">
      <c r="AU377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100071, 'Б-100071-13',date'2016-03-03',3, 7, 7, 'RUR', 1, 18, date'2016-03-06', date'2016-03-07', 1000711, 1, to_date('2016-03-08 00:00:00','YYYY-MM-DD HH24:MI:SS'), 90000, 16200, 0, 160, 0, 'c1', 8,null);insert into xxxx_oebs_cash_payment_test (ID, INVOICE_ID, OEBS_PAYMENT, DOC_DATE, COMISS_DATE) values (s_xxxx_oebs_cash_payment_test.NEXTVAL, 100071, 45000, to_date('2016-03-08 00:00:00','YYYY-MM-DD HH24:MI:SS'), date'2016-03-31' );insert into xxxx_client_discount_m  (ID,CLIENT_ID,CLIENT_AVG_DISCOUNT,DT) values (s_xxxx_client_discount_m.NEXTVAL,160, 7, date'2016-03-01');</v>
      </c>
    </row>
    <row r="378" spans="1:47" x14ac:dyDescent="0.3">
      <c r="AU378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100072, 'Б-100072-13',date'2016-03-03',3, 7, 7, 'RUR', 1, 18, date'2016-03-06', date'2016-03-07', 1000721, 1, to_date('2016-03-08 00:00:00','YYYY-MM-DD HH24:MI:SS'), 90000, 16200, 0, 161, 0, 'c1', 8,null);insert into xxxx_oebs_cash_payment_test (ID, INVOICE_ID, OEBS_PAYMENT, DOC_DATE, COMISS_DATE) values (s_xxxx_oebs_cash_payment_test.NEXTVAL, 100072, 45000, to_date('2016-03-08 00:00:00','YYYY-MM-DD HH24:MI:SS'), date'2016-03-31' );insert into xxxx_client_discount_m  (ID,CLIENT_ID,CLIENT_AVG_DISCOUNT,DT) values (s_xxxx_client_discount_m.NEXTVAL,161, 7, date'2016-03-01');</v>
      </c>
    </row>
    <row r="379" spans="1:47" x14ac:dyDescent="0.3">
      <c r="AU379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100073, 'Б-100073-13',date'2016-03-04',3, 19, 19, 'RUR', 1, 18, date'2016-03-06', date'2016-03-07', 1000731, 1, to_date('2016-03-09 00:00:00','YYYY-MM-DD HH24:MI:SS'), 80000, 14400, 0, 162, 0, 'c1', 8,null);insert into xxxx_oebs_cash_payment_test (ID, INVOICE_ID, OEBS_PAYMENT, DOC_DATE, COMISS_DATE) values (s_xxxx_oebs_cash_payment_test.NEXTVAL, 100073, 40000, to_date('2016-03-09 00:00:00','YYYY-MM-DD HH24:MI:SS'), date'2016-03-31' );insert into xxxx_client_discount_m  (ID,CLIENT_ID,CLIENT_AVG_DISCOUNT,DT) values (s_xxxx_client_discount_m.NEXTVAL,162, 20, date'2016-03-01');</v>
      </c>
    </row>
    <row r="380" spans="1:47" x14ac:dyDescent="0.3">
      <c r="AU380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11, 100011, '100011/13', date'2016-03-01', date'2016-09-01', 8, 100074, 'Б-100074-13',date'2016-03-05',3, 1, 1, 'RUR', 1, 18, date'2016-03-06', date'2016-03-07', 1000741, 1, to_date('2016-03-11 00:00:00','YYYY-MM-DD HH24:MI:SS'), 60000, 10800, 0, 163, 0, 'c1', 8,null);insert into xxxx_oebs_cash_payment_test (ID, INVOICE_ID, OEBS_PAYMENT, DOC_DATE, COMISS_DATE) values (s_xxxx_oebs_cash_payment_test.NEXTVAL, 100074, 30000, to_date('2016-03-11 00:00:00','YYYY-MM-DD HH24:MI:SS'), date'2016-03-31' );insert into xxxx_client_discount_m  (ID,CLIENT_ID,CLIENT_AVG_DISCOUNT,DT) values (s_xxxx_client_discount_m.NEXTVAL,163, 13, date'2016-03-01');</v>
      </c>
    </row>
    <row r="381" spans="1:47" x14ac:dyDescent="0.3">
      <c r="AU381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100075, 'Б-100075-13',date'2016-03-02',3, 7, 7, 'RUR', 1, 18, date'2016-03-06', date'2016-03-07', 1000751, 1, to_date('2016-03-07 00:00:00','YYYY-MM-DD HH24:MI:SS'), 10000, 1800, 0, 164, 0, 'c1', 8,null);insert into xxxx_oebs_cash_payment_test (ID, INVOICE_ID, OEBS_PAYMENT, DOC_DATE, COMISS_DATE) values (s_xxxx_oebs_cash_payment_test.NEXTVAL, 100075, 5000, to_date('2016-03-07 00:00:00','YYYY-MM-DD HH24:MI:SS'), date'2016-03-31' );insert into xxxx_client_discount_m  (ID,CLIENT_ID,CLIENT_AVG_DISCOUNT,DT) values (s_xxxx_client_discount_m.NEXTVAL,164, 13, date'2016-03-01');</v>
      </c>
    </row>
    <row r="382" spans="1:47" x14ac:dyDescent="0.3">
      <c r="AU382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100076, 'Б-100076-13',date'2016-03-03',3, 7, 7, 'RUR', 1, 18, date'2016-03-06', date'2016-03-07', 1000761, 1, to_date('2016-03-08 00:00:00','YYYY-MM-DD HH24:MI:SS'), 20000, 3600, 0, 165, 0, 'c1', 8,null);insert into xxxx_oebs_cash_payment_test (ID, INVOICE_ID, OEBS_PAYMENT, DOC_DATE, COMISS_DATE) values (s_xxxx_oebs_cash_payment_test.NEXTVAL, 100076, 10000, to_date('2016-03-08 00:00:00','YYYY-MM-DD HH24:MI:SS'), date'2016-03-31' );insert into xxxx_client_discount_m  (ID,CLIENT_ID,CLIENT_AVG_DISCOUNT,DT) values (s_xxxx_client_discount_m.NEXTVAL,165, 7, date'2016-03-01');</v>
      </c>
    </row>
    <row r="383" spans="1:47" x14ac:dyDescent="0.3">
      <c r="AU383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100077, 'Б-100077-13',date'2016-03-03',3, 7, 7, 'RUR', 1, 18, date'2016-03-06', date'2016-03-07', 1000771, 1, to_date('2016-03-08 00:00:00','YYYY-MM-DD HH24:MI:SS'), 60000, 10800, 0, 166, 0, 'c1', 8,null);insert into xxxx_oebs_cash_payment_test (ID, INVOICE_ID, OEBS_PAYMENT, DOC_DATE, COMISS_DATE) values (s_xxxx_oebs_cash_payment_test.NEXTVAL, 100077, 30000, to_date('2016-03-08 00:00:00','YYYY-MM-DD HH24:MI:SS'), date'2016-03-31' );insert into xxxx_client_discount_m  (ID,CLIENT_ID,CLIENT_AVG_DISCOUNT,DT) values (s_xxxx_client_discount_m.NEXTVAL,166, 7, date'2016-03-01');</v>
      </c>
    </row>
    <row r="384" spans="1:47" x14ac:dyDescent="0.3">
      <c r="AU384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100078, 'Б-100078-13',date'2016-03-04',3, 3, 3, 'RUR', 1, 18, date'2016-03-06', date'2016-03-07', 1000781, 1, to_date('2016-03-09 00:00:00','YYYY-MM-DD HH24:MI:SS'), 20000, 3600, 0, 167, 0, 'c1', 8,null);insert into xxxx_oebs_cash_payment_test (ID, INVOICE_ID, OEBS_PAYMENT, DOC_DATE, COMISS_DATE) values (s_xxxx_oebs_cash_payment_test.NEXTVAL, 100078, 10000, to_date('2016-03-09 00:00:00','YYYY-MM-DD HH24:MI:SS'), date'2016-03-31' );insert into xxxx_client_discount_m  (ID,CLIENT_ID,CLIENT_AVG_DISCOUNT,DT) values (s_xxxx_client_discount_m.NEXTVAL,167, 20, date'2016-03-01');</v>
      </c>
    </row>
    <row r="385" spans="1:47" x14ac:dyDescent="0.3">
      <c r="AU385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100079, 'Б-100079-13',date'2016-03-04',3, 1, 1, 'RUR', 1, 18, date'2016-03-06', date'2016-03-07', 1000791, 1, to_date('2016-03-09 00:00:00','YYYY-MM-DD HH24:MI:SS'), 11951.2, 2151.216, 0, 168, 0, 'c1', 8,null);insert into xxxx_oebs_cash_payment_test (ID, INVOICE_ID, OEBS_PAYMENT, DOC_DATE, COMISS_DATE) values (s_xxxx_oebs_cash_payment_test.NEXTVAL, 100079, 5975.6, to_date('2016-03-09 00:00:00','YYYY-MM-DD HH24:MI:SS'), date'2016-03-31' );insert into xxxx_client_discount_m  (ID,CLIENT_ID,CLIENT_AVG_DISCOUNT,DT) values (s_xxxx_client_discount_m.NEXTVAL,168, 20, date'2016-03-01');</v>
      </c>
    </row>
    <row r="386" spans="1:47" x14ac:dyDescent="0.3">
      <c r="AU386" t="str">
        <f t="shared" si="30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) values (s_xxxx_new_comm_contract_basic.NEXTVAL, 12, 100012, '100012/13', date'2016-03-01', date'2016-09-01', 8, 100080, 'Б-100080-13',date'2016-03-05',3, 25, 25, 'RUR', 1, 18, date'2016-03-06', date'2016-03-07', 1000801, 1, to_date('2016-03-11 00:00:00','YYYY-MM-DD HH24:MI:SS'), 30000, 5400, 0, 169, 0, 'c1', 8,null);insert into xxxx_oebs_cash_payment_test (ID, INVOICE_ID, OEBS_PAYMENT, DOC_DATE, COMISS_DATE) values (s_xxxx_oebs_cash_payment_test.NEXTVAL, 100080, 15000, to_date('2016-03-11 00:00:00','YYYY-MM-DD HH24:MI:SS'), date'2016-03-31' );insert into xxxx_client_discount_m  (ID,CLIENT_ID,CLIENT_AVG_DISCOUNT,DT) values (s_xxxx_client_discount_m.NEXTVAL,169, 13, date'2016-03-01');</v>
      </c>
    </row>
    <row r="387" spans="1:47" x14ac:dyDescent="0.3">
      <c r="A387" s="375"/>
      <c r="C387" s="380"/>
      <c r="D387" s="380"/>
      <c r="E387" s="455"/>
      <c r="F387" s="455"/>
      <c r="G387" s="377"/>
      <c r="H387" s="415"/>
      <c r="I387" s="380"/>
      <c r="J387" s="381"/>
      <c r="K387" s="466"/>
      <c r="L387" s="380"/>
      <c r="M387" s="456"/>
      <c r="N387" s="380"/>
      <c r="O387" s="455"/>
      <c r="P387" s="455"/>
      <c r="Q387" s="455"/>
      <c r="R387" s="380"/>
      <c r="S387" s="380"/>
      <c r="T387" s="455"/>
      <c r="U387" s="380"/>
      <c r="V387" s="380"/>
      <c r="W387" s="380"/>
      <c r="X387" s="415"/>
      <c r="Y387" s="458"/>
      <c r="Z387" s="459"/>
      <c r="AA387" s="460"/>
      <c r="AB387" s="460"/>
      <c r="AC387" s="415"/>
      <c r="AD387" s="380"/>
      <c r="AE387" s="380"/>
      <c r="AF387" s="455"/>
      <c r="AG387" s="461"/>
      <c r="AH387" s="462"/>
      <c r="AI387" s="463"/>
      <c r="AJ387" s="455"/>
      <c r="AK387" s="455"/>
      <c r="AL387" s="380"/>
      <c r="AM387" s="380"/>
      <c r="AN387" s="380"/>
      <c r="AO387" s="380"/>
      <c r="AP387" s="380"/>
      <c r="AQ387" s="380"/>
      <c r="AR387" s="380"/>
      <c r="AS387" s="380"/>
    </row>
    <row r="388" spans="1:47" x14ac:dyDescent="0.3">
      <c r="A388" s="375"/>
      <c r="C388" s="380"/>
      <c r="D388" s="380"/>
      <c r="E388" s="455"/>
      <c r="F388" s="455"/>
      <c r="G388" s="377"/>
      <c r="H388" s="415"/>
      <c r="I388" s="380"/>
      <c r="J388" s="381"/>
      <c r="K388" s="466"/>
      <c r="L388" s="380"/>
      <c r="M388" s="456"/>
      <c r="N388" s="380"/>
      <c r="O388" s="455"/>
      <c r="P388" s="455"/>
      <c r="Q388" s="455"/>
      <c r="R388" s="380"/>
      <c r="S388" s="380"/>
      <c r="T388" s="455"/>
      <c r="U388" s="380"/>
      <c r="V388" s="380"/>
      <c r="W388" s="380"/>
      <c r="X388" s="415"/>
      <c r="Y388" s="458"/>
      <c r="Z388" s="459"/>
      <c r="AA388" s="460"/>
      <c r="AB388" s="460"/>
      <c r="AC388" s="415"/>
      <c r="AD388" s="380"/>
      <c r="AE388" s="380"/>
      <c r="AF388" s="455"/>
      <c r="AG388" s="461"/>
      <c r="AH388" s="462"/>
      <c r="AI388" s="463"/>
      <c r="AJ388" s="455"/>
      <c r="AK388" s="455"/>
      <c r="AL388" s="380"/>
      <c r="AM388" s="380"/>
      <c r="AN388" s="380"/>
      <c r="AO388" s="380"/>
      <c r="AP388" s="380"/>
      <c r="AQ388" s="380"/>
      <c r="AR388" s="380"/>
      <c r="AS388" s="380"/>
    </row>
    <row r="389" spans="1:47" x14ac:dyDescent="0.3">
      <c r="A389" s="375"/>
      <c r="C389" s="380"/>
      <c r="D389" s="380"/>
      <c r="E389" s="455"/>
      <c r="F389" s="455"/>
      <c r="G389" s="377"/>
      <c r="H389" s="415"/>
      <c r="I389" s="380"/>
      <c r="J389" s="381"/>
      <c r="K389" s="466"/>
      <c r="L389" s="380"/>
      <c r="M389" s="456"/>
      <c r="N389" s="380"/>
      <c r="O389" s="455"/>
      <c r="P389" s="455"/>
      <c r="Q389" s="455"/>
      <c r="R389" s="380"/>
      <c r="S389" s="380"/>
      <c r="T389" s="455"/>
      <c r="U389" s="380"/>
      <c r="V389" s="380"/>
      <c r="W389" s="380"/>
      <c r="X389" s="415"/>
      <c r="Y389" s="458"/>
      <c r="Z389" s="459"/>
      <c r="AA389" s="460"/>
      <c r="AB389" s="460"/>
      <c r="AC389" s="415"/>
      <c r="AD389" s="380"/>
      <c r="AE389" s="380"/>
      <c r="AF389" s="455"/>
      <c r="AG389" s="461"/>
      <c r="AH389" s="462"/>
      <c r="AI389" s="463"/>
      <c r="AJ389" s="455"/>
      <c r="AK389" s="455"/>
      <c r="AL389" s="380"/>
      <c r="AM389" s="380"/>
      <c r="AN389" s="380"/>
      <c r="AO389" s="380"/>
      <c r="AP389" s="380"/>
      <c r="AQ389" s="380"/>
      <c r="AR389" s="380"/>
      <c r="AS389" s="380"/>
    </row>
    <row r="390" spans="1:47" x14ac:dyDescent="0.3">
      <c r="A390" s="375"/>
      <c r="C390" s="380"/>
      <c r="D390" s="380"/>
      <c r="E390" s="455"/>
      <c r="F390" s="455"/>
      <c r="G390" s="377"/>
      <c r="H390" s="415"/>
      <c r="I390" s="380"/>
      <c r="J390" s="381"/>
      <c r="K390" s="466"/>
      <c r="L390" s="380"/>
      <c r="M390" s="456"/>
      <c r="N390" s="380"/>
      <c r="O390" s="455"/>
      <c r="P390" s="455"/>
      <c r="Q390" s="455"/>
      <c r="R390" s="380"/>
      <c r="S390" s="380"/>
      <c r="T390" s="455"/>
      <c r="U390" s="380"/>
      <c r="V390" s="380"/>
      <c r="W390" s="380"/>
      <c r="X390" s="415"/>
      <c r="Y390" s="458"/>
      <c r="Z390" s="459"/>
      <c r="AA390" s="460"/>
      <c r="AB390" s="460"/>
      <c r="AC390" s="415"/>
      <c r="AD390" s="380"/>
      <c r="AE390" s="380"/>
      <c r="AF390" s="455"/>
      <c r="AG390" s="461"/>
      <c r="AH390" s="462"/>
      <c r="AI390" s="463"/>
      <c r="AJ390" s="455"/>
      <c r="AK390" s="455"/>
      <c r="AL390" s="380"/>
      <c r="AM390" s="380"/>
      <c r="AN390" s="380"/>
      <c r="AO390" s="380"/>
      <c r="AP390" s="380"/>
      <c r="AQ390" s="380"/>
      <c r="AR390" s="380"/>
      <c r="AS390" s="380"/>
    </row>
    <row r="391" spans="1:47" x14ac:dyDescent="0.3">
      <c r="A391" s="375"/>
      <c r="C391" s="380"/>
      <c r="D391" s="380"/>
      <c r="E391" s="455"/>
      <c r="F391" s="455"/>
      <c r="G391" s="377"/>
      <c r="H391" s="415"/>
      <c r="I391" s="380"/>
      <c r="J391" s="381"/>
      <c r="K391" s="466"/>
      <c r="L391" s="380"/>
      <c r="M391" s="456"/>
      <c r="N391" s="380"/>
      <c r="O391" s="455"/>
      <c r="P391" s="455"/>
      <c r="Q391" s="455"/>
      <c r="R391" s="380"/>
      <c r="S391" s="380"/>
      <c r="T391" s="455"/>
      <c r="U391" s="380"/>
      <c r="V391" s="380"/>
      <c r="W391" s="380"/>
      <c r="X391" s="415"/>
      <c r="Y391" s="458"/>
      <c r="Z391" s="459"/>
      <c r="AA391" s="460"/>
      <c r="AB391" s="460"/>
      <c r="AC391" s="415"/>
      <c r="AD391" s="380"/>
      <c r="AE391" s="380"/>
      <c r="AF391" s="455"/>
      <c r="AG391" s="461"/>
      <c r="AH391" s="462"/>
      <c r="AI391" s="463"/>
      <c r="AJ391" s="455"/>
      <c r="AK391" s="455"/>
      <c r="AL391" s="380"/>
      <c r="AM391" s="380"/>
      <c r="AN391" s="380"/>
      <c r="AO391" s="380"/>
      <c r="AP391" s="380"/>
      <c r="AQ391" s="380"/>
      <c r="AR391" s="380"/>
      <c r="AS391" s="380"/>
    </row>
    <row r="392" spans="1:47" x14ac:dyDescent="0.3">
      <c r="A392" s="375"/>
      <c r="C392" s="380"/>
      <c r="D392" s="380"/>
      <c r="E392" s="455"/>
      <c r="F392" s="455"/>
      <c r="G392" s="377"/>
      <c r="H392" s="415"/>
      <c r="I392" s="380"/>
      <c r="J392" s="381"/>
      <c r="K392" s="466"/>
      <c r="L392" s="380"/>
      <c r="M392" s="456"/>
      <c r="N392" s="380"/>
      <c r="O392" s="455"/>
      <c r="P392" s="455"/>
      <c r="Q392" s="455"/>
      <c r="R392" s="380"/>
      <c r="S392" s="380"/>
      <c r="T392" s="455"/>
      <c r="U392" s="380"/>
      <c r="V392" s="380"/>
      <c r="W392" s="380"/>
      <c r="X392" s="415"/>
      <c r="Y392" s="458"/>
      <c r="Z392" s="459"/>
      <c r="AA392" s="460"/>
      <c r="AB392" s="460"/>
      <c r="AC392" s="415"/>
      <c r="AD392" s="380"/>
      <c r="AE392" s="380"/>
      <c r="AF392" s="455"/>
      <c r="AG392" s="461"/>
      <c r="AH392" s="462"/>
      <c r="AI392" s="463"/>
      <c r="AJ392" s="455"/>
      <c r="AK392" s="455"/>
      <c r="AL392" s="380"/>
      <c r="AM392" s="380"/>
      <c r="AN392" s="380"/>
      <c r="AO392" s="380"/>
      <c r="AP392" s="380"/>
      <c r="AQ392" s="380"/>
      <c r="AR392" s="380"/>
      <c r="AS392" s="380"/>
    </row>
    <row r="393" spans="1:47" x14ac:dyDescent="0.3">
      <c r="A393" s="375"/>
      <c r="C393" s="380"/>
      <c r="D393" s="380"/>
      <c r="E393" s="455"/>
      <c r="F393" s="455"/>
      <c r="G393" s="377"/>
      <c r="H393" s="415"/>
      <c r="I393" s="380"/>
      <c r="J393" s="381"/>
      <c r="K393" s="466"/>
      <c r="L393" s="380"/>
      <c r="M393" s="456"/>
      <c r="N393" s="380"/>
      <c r="O393" s="455"/>
      <c r="P393" s="455"/>
      <c r="Q393" s="455"/>
      <c r="R393" s="380"/>
      <c r="S393" s="380"/>
      <c r="T393" s="455"/>
      <c r="U393" s="380"/>
      <c r="V393" s="380"/>
      <c r="W393" s="380"/>
      <c r="X393" s="415"/>
      <c r="Y393" s="458"/>
      <c r="Z393" s="459"/>
      <c r="AA393" s="460"/>
      <c r="AB393" s="460"/>
      <c r="AC393" s="415"/>
      <c r="AD393" s="380"/>
      <c r="AE393" s="380"/>
      <c r="AF393" s="455"/>
      <c r="AG393" s="461"/>
      <c r="AH393" s="462"/>
      <c r="AI393" s="463"/>
      <c r="AJ393" s="455"/>
      <c r="AK393" s="455"/>
      <c r="AL393" s="380"/>
      <c r="AM393" s="380"/>
      <c r="AN393" s="380"/>
      <c r="AO393" s="380"/>
      <c r="AP393" s="380"/>
      <c r="AQ393" s="380"/>
      <c r="AR393" s="380"/>
      <c r="AS393" s="380"/>
    </row>
    <row r="394" spans="1:47" x14ac:dyDescent="0.3">
      <c r="A394" s="375"/>
      <c r="C394" s="380"/>
      <c r="D394" s="380"/>
      <c r="E394" s="455"/>
      <c r="F394" s="455"/>
      <c r="G394" s="377"/>
      <c r="H394" s="415"/>
      <c r="I394" s="380"/>
      <c r="J394" s="381"/>
      <c r="K394" s="466"/>
      <c r="L394" s="380"/>
      <c r="M394" s="456"/>
      <c r="N394" s="380"/>
      <c r="O394" s="455"/>
      <c r="P394" s="455"/>
      <c r="Q394" s="455"/>
      <c r="R394" s="380"/>
      <c r="S394" s="380"/>
      <c r="T394" s="455"/>
      <c r="U394" s="380"/>
      <c r="V394" s="380"/>
      <c r="W394" s="380"/>
      <c r="X394" s="415"/>
      <c r="Y394" s="458"/>
      <c r="Z394" s="459"/>
      <c r="AA394" s="460"/>
      <c r="AB394" s="460"/>
      <c r="AC394" s="415"/>
      <c r="AD394" s="380"/>
      <c r="AE394" s="380"/>
      <c r="AF394" s="455"/>
      <c r="AG394" s="461"/>
      <c r="AH394" s="462"/>
      <c r="AI394" s="463"/>
      <c r="AJ394" s="455"/>
      <c r="AK394" s="455"/>
      <c r="AL394" s="380"/>
      <c r="AM394" s="380"/>
      <c r="AN394" s="380"/>
      <c r="AO394" s="380"/>
      <c r="AP394" s="380"/>
      <c r="AQ394" s="380"/>
      <c r="AR394" s="380"/>
      <c r="AS394" s="380"/>
    </row>
    <row r="395" spans="1:47" x14ac:dyDescent="0.3">
      <c r="A395" s="375"/>
      <c r="C395" s="380"/>
      <c r="D395" s="380"/>
      <c r="E395" s="455"/>
      <c r="F395" s="455"/>
      <c r="G395" s="377"/>
      <c r="H395" s="415"/>
      <c r="I395" s="380"/>
      <c r="J395" s="381"/>
      <c r="K395" s="466"/>
      <c r="L395" s="380"/>
      <c r="M395" s="456"/>
      <c r="N395" s="380"/>
      <c r="O395" s="455"/>
      <c r="P395" s="455"/>
      <c r="Q395" s="455"/>
      <c r="R395" s="380"/>
      <c r="S395" s="380"/>
      <c r="T395" s="455"/>
      <c r="U395" s="380"/>
      <c r="V395" s="380"/>
      <c r="W395" s="380"/>
      <c r="X395" s="415"/>
      <c r="Y395" s="458"/>
      <c r="Z395" s="459"/>
      <c r="AA395" s="460"/>
      <c r="AB395" s="460"/>
      <c r="AC395" s="415"/>
      <c r="AD395" s="380"/>
      <c r="AE395" s="380"/>
      <c r="AF395" s="455"/>
      <c r="AG395" s="461"/>
      <c r="AH395" s="462"/>
      <c r="AI395" s="463"/>
      <c r="AJ395" s="455"/>
      <c r="AK395" s="455"/>
      <c r="AL395" s="380"/>
      <c r="AM395" s="380"/>
      <c r="AN395" s="380"/>
      <c r="AO395" s="380"/>
      <c r="AP395" s="380"/>
      <c r="AQ395" s="380"/>
      <c r="AR395" s="380"/>
      <c r="AS395" s="380"/>
    </row>
    <row r="396" spans="1:47" x14ac:dyDescent="0.3">
      <c r="A396" s="375"/>
      <c r="C396" s="380"/>
      <c r="D396" s="380"/>
      <c r="E396" s="455"/>
      <c r="F396" s="455"/>
      <c r="G396" s="377"/>
      <c r="H396" s="415"/>
      <c r="I396" s="380"/>
      <c r="J396" s="381"/>
      <c r="K396" s="466"/>
      <c r="L396" s="380"/>
      <c r="M396" s="456"/>
      <c r="N396" s="380"/>
      <c r="O396" s="455"/>
      <c r="P396" s="455"/>
      <c r="Q396" s="455"/>
      <c r="R396" s="380"/>
      <c r="S396" s="380"/>
      <c r="T396" s="455"/>
      <c r="U396" s="380"/>
      <c r="V396" s="380"/>
      <c r="W396" s="380"/>
      <c r="X396" s="415"/>
      <c r="Y396" s="458"/>
      <c r="Z396" s="459"/>
      <c r="AA396" s="460"/>
      <c r="AB396" s="460"/>
      <c r="AC396" s="415"/>
      <c r="AD396" s="380"/>
      <c r="AE396" s="380"/>
      <c r="AF396" s="455"/>
      <c r="AG396" s="461"/>
      <c r="AH396" s="462"/>
      <c r="AI396" s="463"/>
      <c r="AJ396" s="455"/>
      <c r="AK396" s="455"/>
      <c r="AL396" s="380"/>
      <c r="AM396" s="380"/>
      <c r="AN396" s="380"/>
      <c r="AO396" s="380"/>
      <c r="AP396" s="380"/>
      <c r="AQ396" s="380"/>
      <c r="AR396" s="380"/>
      <c r="AS396" s="380"/>
    </row>
    <row r="397" spans="1:47" x14ac:dyDescent="0.3">
      <c r="A397" s="375"/>
      <c r="C397" s="380"/>
      <c r="D397" s="380"/>
      <c r="E397" s="455"/>
      <c r="F397" s="455"/>
      <c r="G397" s="377"/>
      <c r="H397" s="415"/>
      <c r="I397" s="380"/>
      <c r="J397" s="381"/>
      <c r="K397" s="466"/>
      <c r="L397" s="380"/>
      <c r="M397" s="456"/>
      <c r="N397" s="380"/>
      <c r="O397" s="455"/>
      <c r="P397" s="455"/>
      <c r="Q397" s="455"/>
      <c r="R397" s="380"/>
      <c r="S397" s="380"/>
      <c r="T397" s="455"/>
      <c r="U397" s="380"/>
      <c r="V397" s="380"/>
      <c r="W397" s="380"/>
      <c r="X397" s="415"/>
      <c r="Y397" s="458"/>
      <c r="Z397" s="459"/>
      <c r="AA397" s="460"/>
      <c r="AB397" s="460"/>
      <c r="AC397" s="415"/>
      <c r="AD397" s="380"/>
      <c r="AE397" s="380"/>
      <c r="AF397" s="455"/>
      <c r="AG397" s="461"/>
      <c r="AH397" s="462"/>
      <c r="AI397" s="463"/>
      <c r="AJ397" s="455"/>
      <c r="AK397" s="455"/>
      <c r="AL397" s="380"/>
      <c r="AM397" s="380"/>
      <c r="AN397" s="380"/>
      <c r="AO397" s="380"/>
      <c r="AP397" s="380"/>
      <c r="AQ397" s="380"/>
      <c r="AR397" s="380"/>
      <c r="AS397" s="380"/>
    </row>
    <row r="398" spans="1:47" x14ac:dyDescent="0.3">
      <c r="A398" s="375"/>
      <c r="C398" s="380"/>
      <c r="D398" s="380"/>
      <c r="E398" s="455"/>
      <c r="F398" s="455"/>
      <c r="G398" s="377"/>
      <c r="H398" s="415"/>
      <c r="I398" s="380"/>
      <c r="J398" s="381"/>
      <c r="K398" s="466"/>
      <c r="L398" s="380"/>
      <c r="M398" s="456"/>
      <c r="N398" s="380"/>
      <c r="O398" s="455"/>
      <c r="P398" s="455"/>
      <c r="Q398" s="455"/>
      <c r="R398" s="380"/>
      <c r="S398" s="380"/>
      <c r="T398" s="455"/>
      <c r="U398" s="380"/>
      <c r="V398" s="380"/>
      <c r="W398" s="380"/>
      <c r="X398" s="415"/>
      <c r="Y398" s="458"/>
      <c r="Z398" s="459"/>
      <c r="AA398" s="460"/>
      <c r="AB398" s="460"/>
      <c r="AC398" s="415"/>
      <c r="AD398" s="380"/>
      <c r="AE398" s="380"/>
      <c r="AF398" s="455"/>
      <c r="AG398" s="461"/>
      <c r="AH398" s="462"/>
      <c r="AI398" s="463"/>
      <c r="AJ398" s="455"/>
      <c r="AK398" s="455"/>
      <c r="AL398" s="380"/>
      <c r="AM398" s="380"/>
      <c r="AN398" s="380"/>
      <c r="AO398" s="380"/>
      <c r="AP398" s="380"/>
      <c r="AQ398" s="380"/>
      <c r="AR398" s="380"/>
      <c r="AS398" s="380"/>
    </row>
    <row r="399" spans="1:47" x14ac:dyDescent="0.3">
      <c r="A399" s="375"/>
      <c r="C399" s="380"/>
      <c r="D399" s="380"/>
      <c r="E399" s="455"/>
      <c r="F399" s="455"/>
      <c r="G399" s="377"/>
      <c r="H399" s="415"/>
      <c r="I399" s="380"/>
      <c r="J399" s="381"/>
      <c r="K399" s="466"/>
      <c r="L399" s="380"/>
      <c r="M399" s="456"/>
      <c r="N399" s="380"/>
      <c r="O399" s="455"/>
      <c r="P399" s="455"/>
      <c r="Q399" s="455"/>
      <c r="R399" s="380"/>
      <c r="S399" s="380"/>
      <c r="T399" s="455"/>
      <c r="U399" s="380"/>
      <c r="V399" s="380"/>
      <c r="W399" s="380"/>
      <c r="X399" s="415"/>
      <c r="Y399" s="458"/>
      <c r="Z399" s="459"/>
      <c r="AA399" s="460"/>
      <c r="AB399" s="460"/>
      <c r="AC399" s="415"/>
      <c r="AD399" s="380"/>
      <c r="AE399" s="380"/>
      <c r="AF399" s="455"/>
      <c r="AG399" s="461"/>
      <c r="AH399" s="462"/>
      <c r="AI399" s="463"/>
      <c r="AJ399" s="455"/>
      <c r="AK399" s="455"/>
      <c r="AL399" s="380"/>
      <c r="AM399" s="380"/>
      <c r="AN399" s="380"/>
      <c r="AO399" s="380"/>
      <c r="AP399" s="380"/>
      <c r="AQ399" s="380"/>
      <c r="AR399" s="380"/>
      <c r="AS399" s="380"/>
    </row>
    <row r="400" spans="1:47" x14ac:dyDescent="0.3">
      <c r="A400" s="375"/>
      <c r="C400" s="380"/>
      <c r="D400" s="380"/>
      <c r="E400" s="455"/>
      <c r="F400" s="455"/>
      <c r="G400" s="377"/>
      <c r="H400" s="415"/>
      <c r="I400" s="380"/>
      <c r="J400" s="381"/>
      <c r="K400" s="466"/>
      <c r="L400" s="380"/>
      <c r="M400" s="456"/>
      <c r="N400" s="380"/>
      <c r="O400" s="455"/>
      <c r="P400" s="455"/>
      <c r="Q400" s="455"/>
      <c r="R400" s="380"/>
      <c r="S400" s="380"/>
      <c r="T400" s="455"/>
      <c r="U400" s="380"/>
      <c r="V400" s="380"/>
      <c r="W400" s="380"/>
      <c r="X400" s="415"/>
      <c r="Y400" s="458"/>
      <c r="Z400" s="459"/>
      <c r="AA400" s="460"/>
      <c r="AB400" s="460"/>
      <c r="AC400" s="415"/>
      <c r="AD400" s="380"/>
      <c r="AE400" s="380"/>
      <c r="AF400" s="455"/>
      <c r="AG400" s="461"/>
      <c r="AH400" s="462"/>
      <c r="AI400" s="463"/>
      <c r="AJ400" s="455"/>
      <c r="AK400" s="455"/>
      <c r="AL400" s="380"/>
      <c r="AM400" s="380"/>
      <c r="AN400" s="380"/>
      <c r="AO400" s="380"/>
      <c r="AP400" s="380"/>
      <c r="AQ400" s="380"/>
      <c r="AR400" s="380"/>
      <c r="AS400" s="380"/>
    </row>
    <row r="401" spans="1:47" x14ac:dyDescent="0.3">
      <c r="A401" s="375"/>
      <c r="C401" s="380"/>
      <c r="D401" s="380"/>
      <c r="E401" s="455"/>
      <c r="F401" s="455"/>
      <c r="G401" s="377"/>
      <c r="H401" s="415"/>
      <c r="I401" s="380"/>
      <c r="J401" s="381"/>
      <c r="K401" s="466"/>
      <c r="L401" s="380"/>
      <c r="M401" s="456"/>
      <c r="N401" s="380"/>
      <c r="O401" s="455"/>
      <c r="P401" s="455"/>
      <c r="Q401" s="455"/>
      <c r="R401" s="380"/>
      <c r="S401" s="380"/>
      <c r="T401" s="455"/>
      <c r="U401" s="380"/>
      <c r="V401" s="380"/>
      <c r="W401" s="380"/>
      <c r="X401" s="415"/>
      <c r="Y401" s="458"/>
      <c r="Z401" s="459"/>
      <c r="AA401" s="460"/>
      <c r="AB401" s="460"/>
      <c r="AC401" s="415"/>
      <c r="AD401" s="380"/>
      <c r="AE401" s="380"/>
      <c r="AF401" s="455"/>
      <c r="AG401" s="461"/>
      <c r="AH401" s="462"/>
      <c r="AI401" s="463"/>
      <c r="AJ401" s="455"/>
      <c r="AK401" s="455"/>
      <c r="AL401" s="380"/>
      <c r="AM401" s="380"/>
      <c r="AN401" s="380"/>
      <c r="AO401" s="380"/>
      <c r="AP401" s="380"/>
      <c r="AQ401" s="380"/>
      <c r="AR401" s="380"/>
      <c r="AS401" s="380"/>
    </row>
    <row r="402" spans="1:47" x14ac:dyDescent="0.3">
      <c r="A402" s="375"/>
      <c r="C402" s="380"/>
      <c r="D402" s="380"/>
      <c r="E402" s="455"/>
      <c r="F402" s="455"/>
      <c r="G402" s="377"/>
      <c r="H402" s="415"/>
      <c r="I402" s="380"/>
      <c r="J402" s="381"/>
      <c r="K402" s="466"/>
      <c r="L402" s="380"/>
      <c r="M402" s="456"/>
      <c r="N402" s="380"/>
      <c r="O402" s="455"/>
      <c r="P402" s="455"/>
      <c r="Q402" s="455"/>
      <c r="R402" s="380"/>
      <c r="S402" s="380"/>
      <c r="T402" s="455"/>
      <c r="U402" s="380"/>
      <c r="V402" s="380"/>
      <c r="W402" s="380"/>
      <c r="X402" s="415"/>
      <c r="Y402" s="458"/>
      <c r="Z402" s="459"/>
      <c r="AA402" s="460"/>
      <c r="AB402" s="460"/>
      <c r="AC402" s="415"/>
      <c r="AD402" s="380"/>
      <c r="AE402" s="380"/>
      <c r="AF402" s="455"/>
      <c r="AG402" s="461"/>
      <c r="AH402" s="462"/>
      <c r="AI402" s="463"/>
      <c r="AJ402" s="455"/>
      <c r="AK402" s="455"/>
      <c r="AL402" s="380"/>
      <c r="AM402" s="380"/>
      <c r="AN402" s="380"/>
      <c r="AO402" s="380"/>
      <c r="AP402" s="380"/>
      <c r="AQ402" s="380"/>
      <c r="AR402" s="380"/>
      <c r="AS402" s="380"/>
    </row>
    <row r="403" spans="1:47" x14ac:dyDescent="0.3">
      <c r="A403" s="375"/>
      <c r="C403" s="380"/>
      <c r="D403" s="380"/>
      <c r="E403" s="455"/>
      <c r="F403" s="455"/>
      <c r="G403" s="377"/>
      <c r="H403" s="415"/>
      <c r="I403" s="380"/>
      <c r="J403" s="381"/>
      <c r="K403" s="466"/>
      <c r="L403" s="380"/>
      <c r="M403" s="456"/>
      <c r="N403" s="380"/>
      <c r="O403" s="455"/>
      <c r="P403" s="455"/>
      <c r="Q403" s="455"/>
      <c r="R403" s="380"/>
      <c r="S403" s="380"/>
      <c r="T403" s="455"/>
      <c r="U403" s="380"/>
      <c r="V403" s="380"/>
      <c r="W403" s="380"/>
      <c r="X403" s="415"/>
      <c r="Y403" s="458"/>
      <c r="Z403" s="459"/>
      <c r="AA403" s="460"/>
      <c r="AB403" s="460"/>
      <c r="AC403" s="415"/>
      <c r="AD403" s="380"/>
      <c r="AE403" s="380"/>
      <c r="AF403" s="455"/>
      <c r="AG403" s="461"/>
      <c r="AH403" s="462"/>
      <c r="AI403" s="463"/>
      <c r="AJ403" s="455"/>
      <c r="AK403" s="455"/>
      <c r="AL403" s="380"/>
      <c r="AM403" s="380"/>
      <c r="AN403" s="380"/>
      <c r="AO403" s="380"/>
      <c r="AP403" s="380"/>
      <c r="AQ403" s="380"/>
      <c r="AR403" s="380"/>
      <c r="AS403" s="380"/>
    </row>
    <row r="404" spans="1:47" x14ac:dyDescent="0.3">
      <c r="A404" s="375"/>
      <c r="C404" s="380"/>
      <c r="D404" s="380"/>
      <c r="E404" s="455"/>
      <c r="F404" s="455"/>
      <c r="G404" s="377"/>
      <c r="H404" s="415"/>
      <c r="I404" s="380"/>
      <c r="J404" s="381"/>
      <c r="K404" s="466"/>
      <c r="L404" s="380"/>
      <c r="M404" s="456"/>
      <c r="N404" s="380"/>
      <c r="O404" s="455"/>
      <c r="P404" s="455"/>
      <c r="Q404" s="455"/>
      <c r="R404" s="380"/>
      <c r="S404" s="380"/>
      <c r="T404" s="455"/>
      <c r="U404" s="380"/>
      <c r="V404" s="380"/>
      <c r="W404" s="380"/>
      <c r="X404" s="415"/>
      <c r="Y404" s="458"/>
      <c r="Z404" s="459"/>
      <c r="AA404" s="460"/>
      <c r="AB404" s="460"/>
      <c r="AC404" s="415"/>
      <c r="AD404" s="380"/>
      <c r="AE404" s="380"/>
      <c r="AF404" s="455"/>
      <c r="AG404" s="461"/>
      <c r="AH404" s="462"/>
      <c r="AI404" s="463"/>
      <c r="AJ404" s="455"/>
      <c r="AK404" s="455"/>
      <c r="AL404" s="380"/>
      <c r="AM404" s="380"/>
      <c r="AN404" s="380"/>
      <c r="AO404" s="380"/>
      <c r="AP404" s="380"/>
      <c r="AQ404" s="380"/>
      <c r="AR404" s="380"/>
      <c r="AS404" s="380"/>
    </row>
    <row r="405" spans="1:47" x14ac:dyDescent="0.3">
      <c r="A405" s="375"/>
      <c r="C405" s="380"/>
      <c r="D405" s="380"/>
      <c r="E405" s="455"/>
      <c r="F405" s="455"/>
      <c r="G405" s="377"/>
      <c r="H405" s="415"/>
      <c r="I405" s="380"/>
      <c r="J405" s="381"/>
      <c r="K405" s="466"/>
      <c r="L405" s="380"/>
      <c r="M405" s="456"/>
      <c r="N405" s="380"/>
      <c r="O405" s="455"/>
      <c r="P405" s="455"/>
      <c r="Q405" s="455"/>
      <c r="R405" s="380"/>
      <c r="S405" s="380"/>
      <c r="T405" s="455"/>
      <c r="U405" s="380"/>
      <c r="V405" s="380"/>
      <c r="W405" s="380"/>
      <c r="X405" s="415"/>
      <c r="Y405" s="458"/>
      <c r="Z405" s="459"/>
      <c r="AA405" s="460"/>
      <c r="AB405" s="460"/>
      <c r="AC405" s="415"/>
      <c r="AD405" s="380"/>
      <c r="AE405" s="380"/>
      <c r="AF405" s="455"/>
      <c r="AG405" s="461"/>
      <c r="AH405" s="462"/>
      <c r="AI405" s="463"/>
      <c r="AJ405" s="455"/>
      <c r="AK405" s="455"/>
      <c r="AL405" s="380"/>
      <c r="AM405" s="380"/>
      <c r="AN405" s="380"/>
      <c r="AO405" s="380"/>
      <c r="AP405" s="380"/>
      <c r="AQ405" s="380"/>
      <c r="AR405" s="380"/>
      <c r="AS405" s="380"/>
    </row>
    <row r="406" spans="1:47" x14ac:dyDescent="0.3">
      <c r="A406" s="375"/>
      <c r="C406" s="380"/>
      <c r="D406" s="380"/>
      <c r="E406" s="455"/>
      <c r="F406" s="455"/>
      <c r="G406" s="377"/>
      <c r="H406" s="415"/>
      <c r="I406" s="380"/>
      <c r="J406" s="381"/>
      <c r="K406" s="466"/>
      <c r="L406" s="380"/>
      <c r="M406" s="456"/>
      <c r="N406" s="380"/>
      <c r="O406" s="455"/>
      <c r="P406" s="455"/>
      <c r="Q406" s="455"/>
      <c r="R406" s="380"/>
      <c r="S406" s="380"/>
      <c r="T406" s="455"/>
      <c r="U406" s="380"/>
      <c r="V406" s="380"/>
      <c r="W406" s="380"/>
      <c r="X406" s="415"/>
      <c r="Y406" s="458"/>
      <c r="Z406" s="459"/>
      <c r="AA406" s="460"/>
      <c r="AB406" s="460"/>
      <c r="AC406" s="415"/>
      <c r="AD406" s="380"/>
      <c r="AE406" s="380"/>
      <c r="AF406" s="455"/>
      <c r="AG406" s="461"/>
      <c r="AH406" s="462"/>
      <c r="AI406" s="463"/>
      <c r="AJ406" s="455"/>
      <c r="AK406" s="455"/>
      <c r="AL406" s="380"/>
      <c r="AM406" s="380"/>
      <c r="AN406" s="380"/>
      <c r="AO406" s="380"/>
      <c r="AP406" s="380"/>
      <c r="AQ406" s="380"/>
      <c r="AR406" s="380"/>
      <c r="AS406" s="380"/>
    </row>
    <row r="407" spans="1:47" x14ac:dyDescent="0.3">
      <c r="A407" s="375"/>
      <c r="C407" s="380"/>
      <c r="D407" s="380"/>
      <c r="E407" s="455"/>
      <c r="F407" s="455"/>
      <c r="G407" s="377"/>
      <c r="H407" s="415"/>
      <c r="I407" s="380"/>
      <c r="J407" s="381"/>
      <c r="K407" s="466"/>
      <c r="L407" s="380"/>
      <c r="M407" s="456"/>
      <c r="N407" s="380"/>
      <c r="O407" s="455"/>
      <c r="P407" s="455"/>
      <c r="Q407" s="455"/>
      <c r="R407" s="380"/>
      <c r="S407" s="380"/>
      <c r="T407" s="455"/>
      <c r="U407" s="380"/>
      <c r="V407" s="380"/>
      <c r="W407" s="380"/>
      <c r="X407" s="415"/>
      <c r="Y407" s="458"/>
      <c r="Z407" s="459"/>
      <c r="AA407" s="460"/>
      <c r="AB407" s="460"/>
      <c r="AC407" s="415"/>
      <c r="AD407" s="380"/>
      <c r="AE407" s="380"/>
      <c r="AF407" s="455"/>
      <c r="AG407" s="461"/>
      <c r="AH407" s="462"/>
      <c r="AI407" s="463"/>
      <c r="AJ407" s="455"/>
      <c r="AK407" s="455"/>
      <c r="AL407" s="380"/>
      <c r="AM407" s="380"/>
      <c r="AN407" s="380"/>
      <c r="AO407" s="380"/>
      <c r="AP407" s="380"/>
      <c r="AQ407" s="380"/>
      <c r="AR407" s="380"/>
      <c r="AS407" s="380"/>
    </row>
    <row r="408" spans="1:47" x14ac:dyDescent="0.3">
      <c r="A408" s="375"/>
      <c r="C408" s="380"/>
      <c r="D408" s="380"/>
      <c r="E408" s="455"/>
      <c r="F408" s="455"/>
      <c r="G408" s="377"/>
      <c r="H408" s="415"/>
      <c r="I408" s="380"/>
      <c r="J408" s="381"/>
      <c r="K408" s="466"/>
      <c r="L408" s="380"/>
      <c r="M408" s="456"/>
      <c r="N408" s="380"/>
      <c r="O408" s="455"/>
      <c r="P408" s="455"/>
      <c r="Q408" s="455"/>
      <c r="R408" s="380"/>
      <c r="S408" s="380"/>
      <c r="T408" s="455"/>
      <c r="U408" s="380"/>
      <c r="V408" s="380"/>
      <c r="W408" s="380"/>
      <c r="X408" s="415"/>
      <c r="Y408" s="458"/>
      <c r="Z408" s="459"/>
      <c r="AA408" s="460"/>
      <c r="AB408" s="460"/>
      <c r="AC408" s="415"/>
      <c r="AD408" s="380"/>
      <c r="AE408" s="380"/>
      <c r="AF408" s="455"/>
      <c r="AG408" s="461"/>
      <c r="AH408" s="462"/>
      <c r="AI408" s="463"/>
      <c r="AJ408" s="455"/>
      <c r="AK408" s="455"/>
      <c r="AL408" s="380"/>
      <c r="AM408" s="380"/>
      <c r="AN408" s="380"/>
      <c r="AO408" s="380"/>
      <c r="AP408" s="380"/>
      <c r="AQ408" s="380"/>
      <c r="AR408" s="380"/>
      <c r="AS408" s="380"/>
    </row>
    <row r="409" spans="1:47" x14ac:dyDescent="0.3">
      <c r="A409" s="375"/>
      <c r="C409" s="380"/>
      <c r="D409" s="380"/>
      <c r="E409" s="455"/>
      <c r="F409" s="455"/>
      <c r="G409" s="377"/>
      <c r="H409" s="415"/>
      <c r="I409" s="380"/>
      <c r="J409" s="381"/>
      <c r="K409" s="466"/>
      <c r="L409" s="380"/>
      <c r="M409" s="456"/>
      <c r="N409" s="380"/>
      <c r="O409" s="455"/>
      <c r="P409" s="455"/>
      <c r="Q409" s="455"/>
      <c r="R409" s="380"/>
      <c r="S409" s="380"/>
      <c r="T409" s="455"/>
      <c r="U409" s="380"/>
      <c r="V409" s="380"/>
      <c r="W409" s="380"/>
      <c r="X409" s="415"/>
      <c r="Y409" s="458"/>
      <c r="Z409" s="459"/>
      <c r="AA409" s="460"/>
      <c r="AB409" s="460"/>
      <c r="AC409" s="415"/>
      <c r="AD409" s="380"/>
      <c r="AE409" s="380"/>
      <c r="AF409" s="455"/>
      <c r="AG409" s="461"/>
      <c r="AH409" s="462"/>
      <c r="AI409" s="463"/>
      <c r="AJ409" s="455"/>
      <c r="AK409" s="455"/>
      <c r="AL409" s="380"/>
      <c r="AM409" s="380"/>
      <c r="AN409" s="380"/>
      <c r="AO409" s="380"/>
      <c r="AP409" s="380"/>
      <c r="AQ409" s="380"/>
      <c r="AR409" s="380"/>
      <c r="AS409" s="380"/>
    </row>
    <row r="410" spans="1:47" x14ac:dyDescent="0.3">
      <c r="A410" s="375"/>
      <c r="C410" s="380"/>
      <c r="D410" s="380"/>
      <c r="E410" s="455"/>
      <c r="F410" s="455"/>
      <c r="G410" s="377"/>
      <c r="H410" s="415"/>
      <c r="I410" s="380"/>
      <c r="J410" s="381"/>
      <c r="K410" s="466"/>
      <c r="L410" s="380"/>
      <c r="M410" s="456"/>
      <c r="N410" s="380"/>
      <c r="O410" s="455"/>
      <c r="P410" s="455"/>
      <c r="Q410" s="455"/>
      <c r="R410" s="380"/>
      <c r="S410" s="380"/>
      <c r="T410" s="455"/>
      <c r="U410" s="380"/>
      <c r="V410" s="380"/>
      <c r="W410" s="380"/>
      <c r="X410" s="415"/>
      <c r="Y410" s="458"/>
      <c r="Z410" s="459"/>
      <c r="AA410" s="460"/>
      <c r="AB410" s="460"/>
      <c r="AC410" s="415"/>
      <c r="AD410" s="380"/>
      <c r="AE410" s="380"/>
      <c r="AF410" s="455"/>
      <c r="AG410" s="461"/>
      <c r="AH410" s="462"/>
      <c r="AI410" s="463"/>
      <c r="AJ410" s="455"/>
      <c r="AK410" s="455"/>
      <c r="AL410" s="380"/>
      <c r="AM410" s="380"/>
      <c r="AN410" s="380"/>
      <c r="AO410" s="380"/>
      <c r="AP410" s="380"/>
      <c r="AQ410" s="380"/>
      <c r="AR410" s="380"/>
      <c r="AS410" s="380"/>
    </row>
    <row r="411" spans="1:47" x14ac:dyDescent="0.3">
      <c r="A411" s="375"/>
      <c r="C411" s="380"/>
      <c r="D411" s="380"/>
      <c r="E411" s="455"/>
      <c r="F411" s="455"/>
      <c r="G411" s="377"/>
      <c r="H411" s="415"/>
      <c r="I411" s="380"/>
      <c r="J411" s="381"/>
      <c r="K411" s="466"/>
      <c r="L411" s="380"/>
      <c r="M411" s="456"/>
      <c r="N411" s="380"/>
      <c r="O411" s="455"/>
      <c r="P411" s="455"/>
      <c r="Q411" s="455"/>
      <c r="R411" s="380"/>
      <c r="S411" s="380"/>
      <c r="T411" s="455"/>
      <c r="U411" s="380"/>
      <c r="V411" s="380"/>
      <c r="W411" s="380"/>
      <c r="X411" s="415"/>
      <c r="Y411" s="458"/>
      <c r="Z411" s="459"/>
      <c r="AA411" s="460"/>
      <c r="AB411" s="460"/>
      <c r="AC411" s="415"/>
      <c r="AD411" s="380"/>
      <c r="AE411" s="380"/>
      <c r="AF411" s="455"/>
      <c r="AG411" s="461"/>
      <c r="AH411" s="462"/>
      <c r="AI411" s="463"/>
      <c r="AJ411" s="455"/>
      <c r="AK411" s="455"/>
      <c r="AL411" s="380"/>
      <c r="AM411" s="380"/>
      <c r="AN411" s="380"/>
      <c r="AO411" s="380"/>
      <c r="AP411" s="380"/>
      <c r="AQ411" s="380"/>
      <c r="AR411" s="380"/>
      <c r="AS411" s="380"/>
    </row>
    <row r="412" spans="1:47" x14ac:dyDescent="0.3">
      <c r="AU412" t="s">
        <v>546</v>
      </c>
    </row>
    <row r="413" spans="1:47" ht="27" customHeight="1" x14ac:dyDescent="0.3">
      <c r="U413" s="377"/>
      <c r="V413" s="377"/>
      <c r="AU413" s="468" t="str">
        <f>"insert into xxxx_currency_rate (id, cc, rate, rate_dt) select s_xxxx_currency_rate.NEXTVAL, cr.cc, cr.rate, dates.rate_dt from ((select 'RUR' as cc, 1 as rate from dual) cr cross join"&amp;" (select distinct trunc(act_dt) as rate_dt from XXXX_NEW_COMM_CONTRACT_BASIC)dates);"</f>
        <v>insert into xxxx_currency_rate (id, cc, rate, rate_dt) select s_xxxx_currency_rate.NEXTVAL, cr.cc, cr.rate, dates.rate_dt from ((select 'RUR' as cc, 1 as rate from dual) cr cross join (select distinct trunc(act_dt) as rate_dt from XXXX_NEW_COMM_CONTRACT_BASIC)dates);</v>
      </c>
    </row>
    <row r="414" spans="1:47" ht="27" customHeight="1" x14ac:dyDescent="0.3">
      <c r="AU414" s="469" t="str">
        <f>"insert into xxxx_currency_rate (id, cc, rate, rate_dt) select s_xxxx_currency_rate.NEXTVAL, cr.cc, cr.rate, dates.rate_dt from ((select 'USD' as cc, 30 as rate from dual) cr cross join"&amp;" (select distinct trunc(act_dt) as rate_dt from XXXX_NEW_COMM_CONTRACT_BASIC)dates);"</f>
        <v>insert into xxxx_currency_rate (id, cc, rate, rate_dt) select s_xxxx_currency_rate.NEXTVAL, cr.cc, cr.rate, dates.rate_dt from ((select 'USD' as cc, 30 as rate from dual) cr cross join (select distinct trunc(act_dt) as rate_dt from XXXX_NEW_COMM_CONTRACT_BASIC)dates);</v>
      </c>
    </row>
    <row r="415" spans="1:47" ht="27" customHeight="1" x14ac:dyDescent="0.3">
      <c r="AU415" s="470" t="str">
        <f>"insert into xxxx_currency_rate (id, cc, rate, rate_dt) select s_xxxx_currency_rate.NEXTVAL, cr.cc, cr.rate, dates.rate_dt from ((select 'EUR' as cc, 40 as rate from dual) cr cross join"&amp;" (select distinct trunc(act_dt) as rate_dt from XXXX_NEW_COMM_CONTRACT_BASIC)dates);"</f>
        <v>insert into xxxx_currency_rate (id, cc, rate, rate_dt) select s_xxxx_currency_rate.NEXTVAL, cr.cc, cr.rate, dates.rate_dt from ((select 'EUR' as cc, 40 as rate from dual) cr cross join (select distinct trunc(act_dt) as rate_dt from XXXX_NEW_COMM_CONTRACT_BASIC)dates);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base_2016_Odl_data</vt:lpstr>
      <vt:lpstr>base_2016_act_dt_in_future</vt:lpstr>
      <vt:lpstr>base_2016_inv_dt_in_future</vt:lpstr>
      <vt:lpstr>nerez_2016</vt:lpstr>
      <vt:lpstr>nerez_2016_act_dt_in_future (2</vt:lpstr>
      <vt:lpstr>nerez_2016)act_dt_in_future</vt:lpstr>
      <vt:lpstr>prof_2016</vt:lpstr>
      <vt:lpstr>prof_2016_post</vt:lpstr>
      <vt:lpstr>Лист3</vt:lpstr>
      <vt:lpstr>Лист2</vt:lpstr>
      <vt:lpstr>Лист1</vt:lpstr>
      <vt:lpstr>base_2016</vt:lpstr>
      <vt:lpstr>base_2016_post</vt:lpstr>
      <vt:lpstr>base_2016_region</vt:lpstr>
      <vt:lpstr>base_2016_region_post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2016-03-21T14:24:22Z</dcterms:modified>
</cp:coreProperties>
</file>